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me Comp\Desktop\"/>
    </mc:Choice>
  </mc:AlternateContent>
  <bookViews>
    <workbookView xWindow="0" yWindow="0" windowWidth="20490" windowHeight="7755"/>
  </bookViews>
  <sheets>
    <sheet name="Setup" sheetId="1" r:id="rId1"/>
    <sheet name="Gear" sheetId="2" r:id="rId2"/>
    <sheet name="Set Spells" sheetId="3" r:id="rId3"/>
    <sheet name="Physical Gear" sheetId="4" r:id="rId4"/>
    <sheet name="Magic Gear" sheetId="5" r:id="rId5"/>
    <sheet name="Cure Gear" sheetId="6" r:id="rId6"/>
    <sheet name="Data" sheetId="7" r:id="rId7"/>
    <sheet name="Weaponskill" sheetId="8" r:id="rId8"/>
    <sheet name="Melee" sheetId="9" r:id="rId9"/>
    <sheet name="Gear Lists" sheetId="10" r:id="rId10"/>
    <sheet name="Spell Lists" sheetId="11" r:id="rId11"/>
    <sheet name="Other Lists" sheetId="12" r:id="rId12"/>
    <sheet name="Stats" sheetId="13" r:id="rId13"/>
    <sheet name="AugTables" sheetId="14" r:id="rId14"/>
  </sheets>
  <definedNames>
    <definedName name="AM1Table">Data!$G$44:$I$50</definedName>
    <definedName name="Ammo">'Gear Lists'!$A$80:$AW$102</definedName>
    <definedName name="AmmoList">'Gear Lists'!$A$81:$A$102</definedName>
    <definedName name="AtmaHeader">'Other Lists'!$A$72:$U$72</definedName>
    <definedName name="AtmaList">'Other Lists'!$A$73:$U$86</definedName>
    <definedName name="Atmas">'Other Lists'!$A$73:$A$86</definedName>
    <definedName name="AugmentHeader">'Other Lists'!$A$160:$AD$160</definedName>
    <definedName name="AugmentList">'Other Lists'!$A$161:$A$185</definedName>
    <definedName name="Augments">'Other Lists'!$A$160:$AD$185</definedName>
    <definedName name="AvgHitsPerHand1Set1">Melee!$F$16</definedName>
    <definedName name="AvgHitsPerHand1Set2">Melee!$F$56</definedName>
    <definedName name="AvgHitsPerHand2Set1">Melee!$F$32</definedName>
    <definedName name="AvgHitsPerHand2Set2">Melee!$F$72</definedName>
    <definedName name="AvgHitsPerRound1">Melee!$E$38</definedName>
    <definedName name="AvgHitsPerRound2">Melee!$E$78</definedName>
    <definedName name="AvgRoundsSet1">Melee!$Q$12:$R$112</definedName>
    <definedName name="AvgRoundsSet2">Melee!$T$12:$U$112</definedName>
    <definedName name="Back">'Gear Lists'!$A$419:$AW$463</definedName>
    <definedName name="BackList">'Gear Lists'!$A$420:$A$463</definedName>
    <definedName name="Body">'Gear Lists'!$A$241:$AW$295</definedName>
    <definedName name="BodyList">'Gear Lists'!$A$242:$A$295</definedName>
    <definedName name="Boosts">'Other Lists'!$A$200:$A$201</definedName>
    <definedName name="Club">'Gear Lists'!$A$50:$BJ$63</definedName>
    <definedName name="ClubList">'Gear Lists'!$A$51:$A$63</definedName>
    <definedName name="ClubWeaponskills">'Other Lists'!$A$63</definedName>
    <definedName name="DefDown">'Other Lists'!$A$219:$B$241</definedName>
    <definedName name="DefDownList">'Other Lists'!$A$220:$A$241</definedName>
    <definedName name="Earring">'Gear Lists'!$A$192:$AW$238</definedName>
    <definedName name="EarringList">'Gear Lists'!$A$193:$A$238</definedName>
    <definedName name="Favor">'Other Lists'!$A$203:$K$207</definedName>
    <definedName name="FavorHeader">'Other Lists'!$A$203:$K$203</definedName>
    <definedName name="FavorList">'Other Lists'!$A$204:$A$207</definedName>
    <definedName name="Feet">'Gear Lists'!$A$605:$AW$669</definedName>
    <definedName name="FeetList">'Gear Lists'!$A$606:$A$669</definedName>
    <definedName name="Food">'Other Lists'!$A$1:$X$33</definedName>
    <definedName name="FoodHeader">'Other Lists'!$A$1:$X$1</definedName>
    <definedName name="FoodList">'Other Lists'!$A$2:$A$36</definedName>
    <definedName name="GradeRates">Stats!$A$36:$J$43</definedName>
    <definedName name="Grades">Stats!$A$8:$I$33</definedName>
    <definedName name="Hands">'Gear Lists'!$A$298:$AW$353</definedName>
    <definedName name="HandsList">'Gear Lists'!$A$299:$A$353</definedName>
    <definedName name="Hastes">'Other Lists'!$A$196:$A$197</definedName>
    <definedName name="Head">'Gear Lists'!$A$105:$AW$146</definedName>
    <definedName name="HeadList">'Gear Lists'!$A$106:$A$146</definedName>
    <definedName name="Ionis">'Other Lists'!$A$188:$B$192</definedName>
    <definedName name="Legs">'Gear Lists'!$A$521:$AW$602</definedName>
    <definedName name="LegsList">'Gear Lists'!$A$522:$A$602</definedName>
    <definedName name="Main1HSlots">'Other Lists'!$A$90:$A$91</definedName>
    <definedName name="MasterListColumns">'Spell Lists'!$A$2:$AN$2</definedName>
    <definedName name="MasterSpellList">'Spell Lists'!$A$2:$AN$180</definedName>
    <definedName name="MobHeader">'Other Lists'!$A$103:$J$103</definedName>
    <definedName name="MobNames">'Other Lists'!$A$104:$A$118</definedName>
    <definedName name="Mobs">'Other Lists'!$A$103:$J$118</definedName>
    <definedName name="Neck">'Gear Lists'!$A$149:$AW$189</definedName>
    <definedName name="NeckList">'Gear Lists'!$A$150:$A$189</definedName>
    <definedName name="PlayerStats">Stats!$A$2:$I$3</definedName>
    <definedName name="Races">'Other Lists'!$A$128:$A$132</definedName>
    <definedName name="Ranged">'Gear Lists'!$A$74:$AW$77</definedName>
    <definedName name="RangedList">'Gear Lists'!$A$75:$A$77</definedName>
    <definedName name="RateTiers">Stats!$A$36:$J$36</definedName>
    <definedName name="Ring">'Gear Lists'!$A$356:$AW$416</definedName>
    <definedName name="RingList">'Gear Lists'!$A$357:$A$416</definedName>
    <definedName name="RollHeader">'Other Lists'!$A$209:$O$209</definedName>
    <definedName name="RollList">'Other Lists'!$A$210:$A$217</definedName>
    <definedName name="Rolls">'Other Lists'!$A$209:$O$217</definedName>
    <definedName name="Set1AM3">Weaponskill!$E$6</definedName>
    <definedName name="Set1AM32">Weaponskill!$E$7</definedName>
    <definedName name="Set1AM33">Weaponskill!$E$8</definedName>
    <definedName name="Set1ConserveTP">Data!$D$227</definedName>
    <definedName name="Set1CRatio">Data!$D$74</definedName>
    <definedName name="Set1CritDmg">Data!$D$189</definedName>
    <definedName name="Set1CritMain">Data!$D$186</definedName>
    <definedName name="Set1CritOff">Data!$D$187</definedName>
    <definedName name="Set1DA">Data!$D$177</definedName>
    <definedName name="Set1Fotia">Data!$D$228</definedName>
    <definedName name="Set1FTP">Data!$D$224</definedName>
    <definedName name="Set1MainDmg">Data!$D$113</definedName>
    <definedName name="Set1MeleeTP">Data!$B$196</definedName>
    <definedName name="Set1MinTP">Setup!$B$43</definedName>
    <definedName name="Set1OffDmg">Data!$D$174</definedName>
    <definedName name="Set1OverTP">Setup!$B$41</definedName>
    <definedName name="Set1QA">Data!$D$179</definedName>
    <definedName name="Set1Regain">Data!$D$232</definedName>
    <definedName name="Set1SaveTP">Data!$J$27</definedName>
    <definedName name="Set1TA">Data!$D$178</definedName>
    <definedName name="Set1TPBonus">Data!$D$225</definedName>
    <definedName name="Set1WSDex">Data!$D$33</definedName>
    <definedName name="Set1WSDmg">Data!$D$229</definedName>
    <definedName name="Set1WSHitRate">Data!$D$108</definedName>
    <definedName name="Set1WSInt">Data!$D$35</definedName>
    <definedName name="Set1WSMnd">Data!$D$36</definedName>
    <definedName name="Set1WSStoreTP">Data!$D$195</definedName>
    <definedName name="Set1WSStr">Data!$D$32</definedName>
    <definedName name="Set1WSTP">Data!$D$196</definedName>
    <definedName name="Set1WSVit">Data!$D$34</definedName>
    <definedName name="Set2AM3">Weaponskill!$E$539</definedName>
    <definedName name="Set2AM32">Weaponskill!$E$540</definedName>
    <definedName name="Set2AM33">Weaponskill!$E$541</definedName>
    <definedName name="Set2ConserveTP">Data!$E$227</definedName>
    <definedName name="Set2CRatio">Data!$E$74</definedName>
    <definedName name="Set2CritDmg">Data!$E$189</definedName>
    <definedName name="Set2CritMain">Data!$E$186</definedName>
    <definedName name="Set2CritOff">Data!$E$187</definedName>
    <definedName name="Set2DA">Data!$E$177</definedName>
    <definedName name="Set2Fotia">Data!$E$228</definedName>
    <definedName name="Set2FTP">Data!$E$224</definedName>
    <definedName name="Set2MainDmg">Data!$E$113</definedName>
    <definedName name="Set2MeleeTP">Data!$C$196</definedName>
    <definedName name="Set2MinTP">Setup!$C$43</definedName>
    <definedName name="Set2OffDmg">Data!$E$174</definedName>
    <definedName name="Set2OverTP">Setup!$C$41</definedName>
    <definedName name="Set2QA">Data!$E$179</definedName>
    <definedName name="Set2Regain">Data!$E$232</definedName>
    <definedName name="Set2SaveTP">Data!$K$27</definedName>
    <definedName name="Set2TA">Data!$E$178</definedName>
    <definedName name="Set2TPBonus">Data!$E$225</definedName>
    <definedName name="Set2WSDex">Data!$E$33</definedName>
    <definedName name="Set2WSDmg">Data!$E$229</definedName>
    <definedName name="Set2WSHitRate">Data!$E$108</definedName>
    <definedName name="Set2WSInt">Data!$E$35</definedName>
    <definedName name="Set2WSMnd">Data!$E$36</definedName>
    <definedName name="Set2WSStoreTP">Data!$E$195</definedName>
    <definedName name="Set2WSStr">Data!$E$32</definedName>
    <definedName name="Set2WSTP">Data!$E$196</definedName>
    <definedName name="Set2WSVit">Data!$E$34</definedName>
    <definedName name="SetBonusLookup">'Other Lists'!$C$136:$M$158</definedName>
    <definedName name="Shield">'Gear Lists'!$A$66:$BJ$71</definedName>
    <definedName name="ShieldList">'Gear Lists'!$A$67:$A$71</definedName>
    <definedName name="Skills">'Other Lists'!$A$99:$C$100</definedName>
    <definedName name="Slots">Gear!$A$3:$A$31</definedName>
    <definedName name="Spell1A" localSheetId="5">'Cure Gear'!$A$2:$J$21</definedName>
    <definedName name="Spell1A" localSheetId="4">'Magic Gear'!$A$2:$P$21</definedName>
    <definedName name="Spell1A">'Physical Gear'!$A$2:$S$21</definedName>
    <definedName name="Spell1B" localSheetId="5">'Cure Gear'!$M$2:$W$21</definedName>
    <definedName name="Spell1B" localSheetId="4">'Magic Gear'!$S$2:$AH$21</definedName>
    <definedName name="Spell1B">'Physical Gear'!$V$2:$AO$21</definedName>
    <definedName name="Spell2A" localSheetId="5">'Cure Gear'!$A$25:$J$44</definedName>
    <definedName name="Spell2A" localSheetId="4">'Magic Gear'!$A$25:$P$44</definedName>
    <definedName name="Spell2A">'Physical Gear'!$A$25:$S$44</definedName>
    <definedName name="Spell2B" localSheetId="5">'Cure Gear'!$M$25:$W$44</definedName>
    <definedName name="Spell2B" localSheetId="4">'Magic Gear'!$S$25:$AH$44</definedName>
    <definedName name="Spell2B">'Physical Gear'!$V$25:$AO$44</definedName>
    <definedName name="SpellList">'Spell Lists'!$A$190:$A$367</definedName>
    <definedName name="SpellsSet1">'Set Spells'!$B$2:$T$24</definedName>
    <definedName name="SpellsSet2">'Set Spells'!$V$2:$AN$24</definedName>
    <definedName name="StatHeader">'Gear Lists'!$A$1:$BJ$1</definedName>
    <definedName name="Stats">Stats!$A$8:$I$8</definedName>
    <definedName name="Sub1HSlots">'Other Lists'!$A$94:$A$96</definedName>
    <definedName name="Subjobs">'Other Lists'!$A$121:$A$125</definedName>
    <definedName name="Sword">'Gear Lists'!$A$4:$BJ$47</definedName>
    <definedName name="SwordList">'Gear Lists'!$A$5:$A$47</definedName>
    <definedName name="SwordWeaponskills">'Other Lists'!$A$52:$A$60</definedName>
    <definedName name="Toggle">'Other Lists'!$A$67:$A$68</definedName>
    <definedName name="TPSet1">Gear!$A$2:$U$31</definedName>
    <definedName name="TPSet1Gear">Gear!$B$3:$B$18</definedName>
    <definedName name="TPSet2">Gear!$Z$2:$AT$31</definedName>
    <definedName name="TPSet2Gear">Gear!$AA$3:$AA$18</definedName>
    <definedName name="TraitValueCols">'Set Spells'!$A$31:$H$31</definedName>
    <definedName name="TraitValues">'Set Spells'!$A$31:$H$40</definedName>
    <definedName name="Waist">'Gear Lists'!$A$466:$AW$517</definedName>
    <definedName name="WaistList">'Gear Lists'!$A$467:$A$517</definedName>
    <definedName name="Weapon">'Gear Lists'!$A$4:$BJ$47</definedName>
    <definedName name="WeaponList">'Gear Lists'!$A$5:$A$47</definedName>
    <definedName name="WeaponMerits">Setup!$A$21:$B$22</definedName>
    <definedName name="WeaponskillData">'Other Lists'!$A$40:$T$49</definedName>
    <definedName name="WeaponskillDataCols">'Other Lists'!$A$39:$T$39</definedName>
    <definedName name="Weaponskills">'Other Lists'!$A$40:$A$49</definedName>
    <definedName name="WSSet1">Gear!$A$35:$W$64</definedName>
    <definedName name="WSSet1Gear">Gear!$B$36:$B$51</definedName>
    <definedName name="WSSet2">Gear!$Z$35:$AV$64</definedName>
    <definedName name="WSSet2Gear">Gear!$AA$36:$AA$51</definedName>
  </definedNames>
  <calcPr calcId="152511"/>
  <fileRecoveryPr repairLoad="1"/>
</workbook>
</file>

<file path=xl/calcChain.xml><?xml version="1.0" encoding="utf-8"?>
<calcChain xmlns="http://schemas.openxmlformats.org/spreadsheetml/2006/main">
  <c r="Y1514" i="14" l="1"/>
  <c r="W1514" i="14"/>
  <c r="V1514" i="14"/>
  <c r="U1514" i="14"/>
  <c r="T1514" i="14"/>
  <c r="R1514" i="14"/>
  <c r="K1514" i="14"/>
  <c r="J1514" i="14"/>
  <c r="I1514" i="14"/>
  <c r="H1514" i="14"/>
  <c r="G1514" i="14"/>
  <c r="F1514" i="14"/>
  <c r="E1514" i="14"/>
  <c r="D1514" i="14"/>
  <c r="C1514" i="14"/>
  <c r="Y1513" i="14"/>
  <c r="W1513" i="14"/>
  <c r="V1513" i="14"/>
  <c r="U1513" i="14"/>
  <c r="T1513" i="14"/>
  <c r="R1513" i="14"/>
  <c r="K1513" i="14"/>
  <c r="J1513" i="14"/>
  <c r="I1513" i="14"/>
  <c r="H1513" i="14"/>
  <c r="G1513" i="14"/>
  <c r="F1513" i="14"/>
  <c r="E1513" i="14"/>
  <c r="D1513" i="14"/>
  <c r="C1513" i="14"/>
  <c r="Y1512" i="14"/>
  <c r="W1512" i="14"/>
  <c r="V1512" i="14"/>
  <c r="U1512" i="14"/>
  <c r="T1512" i="14"/>
  <c r="R1512" i="14"/>
  <c r="K1512" i="14"/>
  <c r="J1512" i="14"/>
  <c r="I1512" i="14"/>
  <c r="H1512" i="14"/>
  <c r="G1512" i="14"/>
  <c r="F1512" i="14"/>
  <c r="E1512" i="14"/>
  <c r="D1512" i="14"/>
  <c r="C1512" i="14"/>
  <c r="Y1511" i="14"/>
  <c r="W1511" i="14"/>
  <c r="V1511" i="14"/>
  <c r="U1511" i="14"/>
  <c r="T1511" i="14"/>
  <c r="R1511" i="14"/>
  <c r="K1511" i="14"/>
  <c r="J1511" i="14"/>
  <c r="I1511" i="14"/>
  <c r="H1511" i="14"/>
  <c r="G1511" i="14"/>
  <c r="F1511" i="14"/>
  <c r="E1511" i="14"/>
  <c r="D1511" i="14"/>
  <c r="C1511" i="14"/>
  <c r="Y1510" i="14"/>
  <c r="W1510" i="14"/>
  <c r="V1510" i="14"/>
  <c r="U1510" i="14"/>
  <c r="T1510" i="14"/>
  <c r="R1510" i="14"/>
  <c r="K1510" i="14"/>
  <c r="J1510" i="14"/>
  <c r="I1510" i="14"/>
  <c r="H1510" i="14"/>
  <c r="G1510" i="14"/>
  <c r="F1510" i="14"/>
  <c r="E1510" i="14"/>
  <c r="D1510" i="14"/>
  <c r="C1510" i="14"/>
  <c r="Y1509" i="14"/>
  <c r="W1509" i="14"/>
  <c r="V1509" i="14"/>
  <c r="U1509" i="14"/>
  <c r="T1509" i="14"/>
  <c r="R1509" i="14"/>
  <c r="K1509" i="14"/>
  <c r="J1509" i="14"/>
  <c r="I1509" i="14"/>
  <c r="H1509" i="14"/>
  <c r="G1509" i="14"/>
  <c r="F1509" i="14"/>
  <c r="E1509" i="14"/>
  <c r="D1509" i="14"/>
  <c r="C1509" i="14"/>
  <c r="Y1508" i="14"/>
  <c r="W1508" i="14"/>
  <c r="V1508" i="14"/>
  <c r="U1508" i="14"/>
  <c r="T1508" i="14"/>
  <c r="R1508" i="14"/>
  <c r="K1508" i="14"/>
  <c r="J1508" i="14"/>
  <c r="I1508" i="14"/>
  <c r="H1508" i="14"/>
  <c r="G1508" i="14"/>
  <c r="F1508" i="14"/>
  <c r="E1508" i="14"/>
  <c r="D1508" i="14"/>
  <c r="C1508" i="14"/>
  <c r="Y1507" i="14"/>
  <c r="W1507" i="14"/>
  <c r="V1507" i="14"/>
  <c r="U1507" i="14"/>
  <c r="T1507" i="14"/>
  <c r="R1507" i="14"/>
  <c r="K1507" i="14"/>
  <c r="J1507" i="14"/>
  <c r="I1507" i="14"/>
  <c r="H1507" i="14"/>
  <c r="G1507" i="14"/>
  <c r="F1507" i="14"/>
  <c r="E1507" i="14"/>
  <c r="D1507" i="14"/>
  <c r="C1507" i="14"/>
  <c r="Y1506" i="14"/>
  <c r="W1506" i="14"/>
  <c r="V1506" i="14"/>
  <c r="U1506" i="14"/>
  <c r="T1506" i="14"/>
  <c r="R1506" i="14"/>
  <c r="K1506" i="14"/>
  <c r="J1506" i="14"/>
  <c r="I1506" i="14"/>
  <c r="H1506" i="14"/>
  <c r="G1506" i="14"/>
  <c r="F1506" i="14"/>
  <c r="E1506" i="14"/>
  <c r="D1506" i="14"/>
  <c r="C1506" i="14"/>
  <c r="Y1505" i="14"/>
  <c r="W1505" i="14"/>
  <c r="V1505" i="14"/>
  <c r="U1505" i="14"/>
  <c r="T1505" i="14"/>
  <c r="R1505" i="14"/>
  <c r="K1505" i="14"/>
  <c r="J1505" i="14"/>
  <c r="I1505" i="14"/>
  <c r="H1505" i="14"/>
  <c r="G1505" i="14"/>
  <c r="F1505" i="14"/>
  <c r="E1505" i="14"/>
  <c r="D1505" i="14"/>
  <c r="C1505" i="14"/>
  <c r="Y1504" i="14"/>
  <c r="W1504" i="14"/>
  <c r="V1504" i="14"/>
  <c r="U1504" i="14"/>
  <c r="T1504" i="14"/>
  <c r="R1504" i="14"/>
  <c r="I1504" i="14"/>
  <c r="H1504" i="14"/>
  <c r="G1504" i="14"/>
  <c r="F1504" i="14"/>
  <c r="E1504" i="14"/>
  <c r="D1504" i="14"/>
  <c r="C1504" i="14"/>
  <c r="AJ1503" i="14"/>
  <c r="AJ1504" i="14" s="1"/>
  <c r="AJ1505" i="14" s="1"/>
  <c r="AJ1506" i="14" s="1"/>
  <c r="AJ1507" i="14" s="1"/>
  <c r="AJ1508" i="14" s="1"/>
  <c r="AJ1509" i="14" s="1"/>
  <c r="AJ1510" i="14" s="1"/>
  <c r="AJ1511" i="14" s="1"/>
  <c r="AJ1512" i="14" s="1"/>
  <c r="AJ1513" i="14" s="1"/>
  <c r="AJ1514" i="14" s="1"/>
  <c r="Y1503" i="14"/>
  <c r="W1503" i="14"/>
  <c r="V1503" i="14"/>
  <c r="U1503" i="14"/>
  <c r="T1503" i="14"/>
  <c r="R1503" i="14"/>
  <c r="I1503" i="14"/>
  <c r="H1503" i="14"/>
  <c r="G1503" i="14"/>
  <c r="F1503" i="14"/>
  <c r="E1503" i="14"/>
  <c r="D1503" i="14"/>
  <c r="C1503" i="14"/>
  <c r="Y1502" i="14"/>
  <c r="W1502" i="14"/>
  <c r="V1502" i="14"/>
  <c r="U1502" i="14"/>
  <c r="T1502" i="14"/>
  <c r="R1502" i="14"/>
  <c r="I1502" i="14"/>
  <c r="H1502" i="14"/>
  <c r="G1502" i="14"/>
  <c r="F1502" i="14"/>
  <c r="E1502" i="14"/>
  <c r="D1502" i="14"/>
  <c r="C1502" i="14"/>
  <c r="Y1501" i="14"/>
  <c r="W1501" i="14"/>
  <c r="V1501" i="14"/>
  <c r="U1501" i="14"/>
  <c r="T1501" i="14"/>
  <c r="R1501" i="14"/>
  <c r="I1501" i="14"/>
  <c r="H1501" i="14"/>
  <c r="G1501" i="14"/>
  <c r="F1501" i="14"/>
  <c r="E1501" i="14"/>
  <c r="D1501" i="14"/>
  <c r="C1501" i="14"/>
  <c r="Y1500" i="14"/>
  <c r="W1500" i="14"/>
  <c r="V1500" i="14"/>
  <c r="U1500" i="14"/>
  <c r="T1500" i="14"/>
  <c r="R1500" i="14"/>
  <c r="I1500" i="14"/>
  <c r="H1500" i="14"/>
  <c r="G1500" i="14"/>
  <c r="F1500" i="14"/>
  <c r="E1500" i="14"/>
  <c r="D1500" i="14"/>
  <c r="C1500" i="14"/>
  <c r="Y1499" i="14"/>
  <c r="W1499" i="14"/>
  <c r="V1499" i="14"/>
  <c r="U1499" i="14"/>
  <c r="T1499" i="14"/>
  <c r="R1499" i="14"/>
  <c r="I1499" i="14"/>
  <c r="H1499" i="14"/>
  <c r="G1499" i="14"/>
  <c r="F1499" i="14"/>
  <c r="E1499" i="14"/>
  <c r="D1499" i="14"/>
  <c r="C1499" i="14"/>
  <c r="Y1498" i="14"/>
  <c r="W1498" i="14"/>
  <c r="V1498" i="14"/>
  <c r="U1498" i="14"/>
  <c r="T1498" i="14"/>
  <c r="R1498" i="14"/>
  <c r="I1498" i="14"/>
  <c r="H1498" i="14"/>
  <c r="G1498" i="14"/>
  <c r="F1498" i="14"/>
  <c r="E1498" i="14"/>
  <c r="D1498" i="14"/>
  <c r="C1498" i="14"/>
  <c r="Y1497" i="14"/>
  <c r="W1497" i="14"/>
  <c r="V1497" i="14"/>
  <c r="U1497" i="14"/>
  <c r="T1497" i="14"/>
  <c r="R1497" i="14"/>
  <c r="I1497" i="14"/>
  <c r="H1497" i="14"/>
  <c r="G1497" i="14"/>
  <c r="F1497" i="14"/>
  <c r="E1497" i="14"/>
  <c r="D1497" i="14"/>
  <c r="C1497" i="14"/>
  <c r="Y1496" i="14"/>
  <c r="W1496" i="14"/>
  <c r="V1496" i="14"/>
  <c r="U1496" i="14"/>
  <c r="T1496" i="14"/>
  <c r="R1496" i="14"/>
  <c r="I1496" i="14"/>
  <c r="H1496" i="14"/>
  <c r="G1496" i="14"/>
  <c r="F1496" i="14"/>
  <c r="E1496" i="14"/>
  <c r="D1496" i="14"/>
  <c r="C1496" i="14"/>
  <c r="Y1495" i="14"/>
  <c r="W1495" i="14"/>
  <c r="V1495" i="14"/>
  <c r="U1495" i="14"/>
  <c r="T1495" i="14"/>
  <c r="R1495" i="14"/>
  <c r="I1495" i="14"/>
  <c r="H1495" i="14"/>
  <c r="G1495" i="14"/>
  <c r="F1495" i="14"/>
  <c r="E1495" i="14"/>
  <c r="D1495" i="14"/>
  <c r="C1495" i="14"/>
  <c r="Y1494" i="14"/>
  <c r="W1494" i="14"/>
  <c r="V1494" i="14"/>
  <c r="U1494" i="14"/>
  <c r="T1494" i="14"/>
  <c r="R1494" i="14"/>
  <c r="I1494" i="14"/>
  <c r="H1494" i="14"/>
  <c r="G1494" i="14"/>
  <c r="F1494" i="14"/>
  <c r="E1494" i="14"/>
  <c r="D1494" i="14"/>
  <c r="C1494" i="14"/>
  <c r="Y1493" i="14"/>
  <c r="W1493" i="14"/>
  <c r="V1493" i="14"/>
  <c r="U1493" i="14"/>
  <c r="T1493" i="14"/>
  <c r="R1493" i="14"/>
  <c r="I1493" i="14"/>
  <c r="H1493" i="14"/>
  <c r="G1493" i="14"/>
  <c r="F1493" i="14"/>
  <c r="E1493" i="14"/>
  <c r="D1493" i="14"/>
  <c r="C1493" i="14"/>
  <c r="Y1492" i="14"/>
  <c r="W1492" i="14"/>
  <c r="V1492" i="14"/>
  <c r="U1492" i="14"/>
  <c r="T1492" i="14"/>
  <c r="R1492" i="14"/>
  <c r="I1492" i="14"/>
  <c r="H1492" i="14"/>
  <c r="G1492" i="14"/>
  <c r="F1492" i="14"/>
  <c r="E1492" i="14"/>
  <c r="D1492" i="14"/>
  <c r="C1492" i="14"/>
  <c r="Y1491" i="14"/>
  <c r="W1491" i="14"/>
  <c r="V1491" i="14"/>
  <c r="U1491" i="14"/>
  <c r="T1491" i="14"/>
  <c r="R1491" i="14"/>
  <c r="I1491" i="14"/>
  <c r="H1491" i="14"/>
  <c r="G1491" i="14"/>
  <c r="F1491" i="14"/>
  <c r="E1491" i="14"/>
  <c r="D1491" i="14"/>
  <c r="C1491" i="14"/>
  <c r="Y1490" i="14"/>
  <c r="W1490" i="14"/>
  <c r="V1490" i="14"/>
  <c r="U1490" i="14"/>
  <c r="T1490" i="14"/>
  <c r="R1490" i="14"/>
  <c r="I1490" i="14"/>
  <c r="H1490" i="14"/>
  <c r="G1490" i="14"/>
  <c r="F1490" i="14"/>
  <c r="E1490" i="14"/>
  <c r="D1490" i="14"/>
  <c r="C1490" i="14"/>
  <c r="Y1489" i="14"/>
  <c r="W1489" i="14"/>
  <c r="V1489" i="14"/>
  <c r="U1489" i="14"/>
  <c r="T1489" i="14"/>
  <c r="R1489" i="14"/>
  <c r="I1489" i="14"/>
  <c r="H1489" i="14"/>
  <c r="G1489" i="14"/>
  <c r="F1489" i="14"/>
  <c r="E1489" i="14"/>
  <c r="D1489" i="14"/>
  <c r="C1489" i="14"/>
  <c r="Y1488" i="14"/>
  <c r="W1488" i="14"/>
  <c r="V1488" i="14"/>
  <c r="U1488" i="14"/>
  <c r="T1488" i="14"/>
  <c r="R1488" i="14"/>
  <c r="I1488" i="14"/>
  <c r="H1488" i="14"/>
  <c r="G1488" i="14"/>
  <c r="F1488" i="14"/>
  <c r="E1488" i="14"/>
  <c r="D1488" i="14"/>
  <c r="C1488" i="14"/>
  <c r="Y1487" i="14"/>
  <c r="W1487" i="14"/>
  <c r="V1487" i="14"/>
  <c r="U1487" i="14"/>
  <c r="T1487" i="14"/>
  <c r="R1487" i="14"/>
  <c r="I1487" i="14"/>
  <c r="H1487" i="14"/>
  <c r="G1487" i="14"/>
  <c r="F1487" i="14"/>
  <c r="E1487" i="14"/>
  <c r="D1487" i="14"/>
  <c r="C1487" i="14"/>
  <c r="Y1486" i="14"/>
  <c r="W1486" i="14"/>
  <c r="V1486" i="14"/>
  <c r="U1486" i="14"/>
  <c r="T1486" i="14"/>
  <c r="R1486" i="14"/>
  <c r="I1486" i="14"/>
  <c r="H1486" i="14"/>
  <c r="G1486" i="14"/>
  <c r="F1486" i="14"/>
  <c r="E1486" i="14"/>
  <c r="D1486" i="14"/>
  <c r="C1486" i="14"/>
  <c r="Y1485" i="14"/>
  <c r="W1485" i="14"/>
  <c r="V1485" i="14"/>
  <c r="U1485" i="14"/>
  <c r="T1485" i="14"/>
  <c r="R1485" i="14"/>
  <c r="I1485" i="14"/>
  <c r="H1485" i="14"/>
  <c r="G1485" i="14"/>
  <c r="F1485" i="14"/>
  <c r="E1485" i="14"/>
  <c r="D1485" i="14"/>
  <c r="C1485" i="14"/>
  <c r="Y1484" i="14"/>
  <c r="W1484" i="14"/>
  <c r="V1484" i="14"/>
  <c r="U1484" i="14"/>
  <c r="T1484" i="14"/>
  <c r="R1484" i="14"/>
  <c r="I1484" i="14"/>
  <c r="H1484" i="14"/>
  <c r="G1484" i="14"/>
  <c r="F1484" i="14"/>
  <c r="E1484" i="14"/>
  <c r="D1484" i="14"/>
  <c r="C1484" i="14"/>
  <c r="AJ1483" i="14"/>
  <c r="AJ1484" i="14" s="1"/>
  <c r="AJ1485" i="14" s="1"/>
  <c r="AJ1486" i="14" s="1"/>
  <c r="AJ1487" i="14" s="1"/>
  <c r="AJ1488" i="14" s="1"/>
  <c r="AJ1489" i="14" s="1"/>
  <c r="AJ1490" i="14" s="1"/>
  <c r="AJ1491" i="14" s="1"/>
  <c r="AJ1492" i="14" s="1"/>
  <c r="AJ1493" i="14" s="1"/>
  <c r="AJ1494" i="14" s="1"/>
  <c r="AJ1495" i="14" s="1"/>
  <c r="AJ1496" i="14" s="1"/>
  <c r="AJ1497" i="14" s="1"/>
  <c r="AJ1498" i="14" s="1"/>
  <c r="AJ1499" i="14" s="1"/>
  <c r="AJ1500" i="14" s="1"/>
  <c r="AJ1501" i="14" s="1"/>
  <c r="AJ1502" i="14" s="1"/>
  <c r="Y1483" i="14"/>
  <c r="W1483" i="14"/>
  <c r="V1483" i="14"/>
  <c r="U1483" i="14"/>
  <c r="T1483" i="14"/>
  <c r="R1483" i="14"/>
  <c r="I1483" i="14"/>
  <c r="H1483" i="14"/>
  <c r="G1483" i="14"/>
  <c r="F1483" i="14"/>
  <c r="E1483" i="14"/>
  <c r="D1483" i="14"/>
  <c r="C1483" i="14"/>
  <c r="Y1482" i="14"/>
  <c r="W1482" i="14"/>
  <c r="V1482" i="14"/>
  <c r="U1482" i="14"/>
  <c r="T1482" i="14"/>
  <c r="R1482" i="14"/>
  <c r="I1482" i="14"/>
  <c r="H1482" i="14"/>
  <c r="G1482" i="14"/>
  <c r="F1482" i="14"/>
  <c r="E1482" i="14"/>
  <c r="D1482" i="14"/>
  <c r="C1482" i="14"/>
  <c r="Y1481" i="14"/>
  <c r="W1481" i="14"/>
  <c r="V1481" i="14"/>
  <c r="U1481" i="14"/>
  <c r="T1481" i="14"/>
  <c r="R1481" i="14"/>
  <c r="I1481" i="14"/>
  <c r="H1481" i="14"/>
  <c r="G1481" i="14"/>
  <c r="F1481" i="14"/>
  <c r="E1481" i="14"/>
  <c r="D1481" i="14"/>
  <c r="C1481" i="14"/>
  <c r="Y1480" i="14"/>
  <c r="W1480" i="14"/>
  <c r="V1480" i="14"/>
  <c r="U1480" i="14"/>
  <c r="T1480" i="14"/>
  <c r="R1480" i="14"/>
  <c r="I1480" i="14"/>
  <c r="H1480" i="14"/>
  <c r="G1480" i="14"/>
  <c r="F1480" i="14"/>
  <c r="E1480" i="14"/>
  <c r="D1480" i="14"/>
  <c r="C1480" i="14"/>
  <c r="Y1479" i="14"/>
  <c r="W1479" i="14"/>
  <c r="V1479" i="14"/>
  <c r="U1479" i="14"/>
  <c r="T1479" i="14"/>
  <c r="R1479" i="14"/>
  <c r="Y1478" i="14"/>
  <c r="W1478" i="14"/>
  <c r="V1478" i="14"/>
  <c r="U1478" i="14"/>
  <c r="T1478" i="14"/>
  <c r="R1478" i="14"/>
  <c r="Y1477" i="14"/>
  <c r="W1477" i="14"/>
  <c r="V1477" i="14"/>
  <c r="U1477" i="14"/>
  <c r="T1477" i="14"/>
  <c r="R1477" i="14"/>
  <c r="Y1476" i="14"/>
  <c r="W1476" i="14"/>
  <c r="V1476" i="14"/>
  <c r="U1476" i="14"/>
  <c r="T1476" i="14"/>
  <c r="R1476" i="14"/>
  <c r="Y1475" i="14"/>
  <c r="W1475" i="14"/>
  <c r="V1475" i="14"/>
  <c r="U1475" i="14"/>
  <c r="T1475" i="14"/>
  <c r="R1475" i="14"/>
  <c r="Y1474" i="14"/>
  <c r="W1474" i="14"/>
  <c r="V1474" i="14"/>
  <c r="U1474" i="14"/>
  <c r="T1474" i="14"/>
  <c r="R1474" i="14"/>
  <c r="Y1473" i="14"/>
  <c r="W1473" i="14"/>
  <c r="V1473" i="14"/>
  <c r="U1473" i="14"/>
  <c r="T1473" i="14"/>
  <c r="R1473" i="14"/>
  <c r="Y1472" i="14"/>
  <c r="W1472" i="14"/>
  <c r="V1472" i="14"/>
  <c r="U1472" i="14"/>
  <c r="T1472" i="14"/>
  <c r="R1472" i="14"/>
  <c r="Y1471" i="14"/>
  <c r="X1471" i="14"/>
  <c r="X1472" i="14" s="1"/>
  <c r="X1473" i="14" s="1"/>
  <c r="X1474" i="14" s="1"/>
  <c r="X1475" i="14" s="1"/>
  <c r="X1476" i="14" s="1"/>
  <c r="X1477" i="14" s="1"/>
  <c r="X1478" i="14" s="1"/>
  <c r="X1479" i="14" s="1"/>
  <c r="X1480" i="14" s="1"/>
  <c r="X1481" i="14" s="1"/>
  <c r="X1482" i="14" s="1"/>
  <c r="X1483" i="14" s="1"/>
  <c r="X1484" i="14" s="1"/>
  <c r="X1485" i="14" s="1"/>
  <c r="X1486" i="14" s="1"/>
  <c r="X1487" i="14" s="1"/>
  <c r="X1488" i="14" s="1"/>
  <c r="X1489" i="14" s="1"/>
  <c r="X1490" i="14" s="1"/>
  <c r="X1491" i="14" s="1"/>
  <c r="X1492" i="14" s="1"/>
  <c r="X1493" i="14" s="1"/>
  <c r="X1494" i="14" s="1"/>
  <c r="X1495" i="14" s="1"/>
  <c r="X1496" i="14" s="1"/>
  <c r="X1497" i="14" s="1"/>
  <c r="X1498" i="14" s="1"/>
  <c r="X1499" i="14" s="1"/>
  <c r="X1500" i="14" s="1"/>
  <c r="X1501" i="14" s="1"/>
  <c r="X1502" i="14" s="1"/>
  <c r="X1503" i="14" s="1"/>
  <c r="X1504" i="14" s="1"/>
  <c r="X1505" i="14" s="1"/>
  <c r="X1506" i="14" s="1"/>
  <c r="X1507" i="14" s="1"/>
  <c r="X1508" i="14" s="1"/>
  <c r="X1509" i="14" s="1"/>
  <c r="X1510" i="14" s="1"/>
  <c r="X1511" i="14" s="1"/>
  <c r="X1512" i="14" s="1"/>
  <c r="X1513" i="14" s="1"/>
  <c r="X1514" i="14" s="1"/>
  <c r="W1471" i="14"/>
  <c r="V1471" i="14"/>
  <c r="U1471" i="14"/>
  <c r="T1471" i="14"/>
  <c r="R1471" i="14"/>
  <c r="Y1470" i="14"/>
  <c r="W1470" i="14"/>
  <c r="V1470" i="14"/>
  <c r="U1470" i="14"/>
  <c r="T1470" i="14"/>
  <c r="R1470" i="14"/>
  <c r="O1470" i="14"/>
  <c r="O1471" i="14" s="1"/>
  <c r="O1472" i="14" s="1"/>
  <c r="O1473" i="14" s="1"/>
  <c r="O1474" i="14" s="1"/>
  <c r="O1475" i="14" s="1"/>
  <c r="O1476" i="14" s="1"/>
  <c r="O1477" i="14" s="1"/>
  <c r="O1478" i="14" s="1"/>
  <c r="O1479" i="14" s="1"/>
  <c r="O1480" i="14" s="1"/>
  <c r="O1481" i="14" s="1"/>
  <c r="O1482" i="14" s="1"/>
  <c r="O1483" i="14" s="1"/>
  <c r="O1484" i="14" s="1"/>
  <c r="O1485" i="14" s="1"/>
  <c r="O1486" i="14" s="1"/>
  <c r="O1487" i="14" s="1"/>
  <c r="O1488" i="14" s="1"/>
  <c r="O1489" i="14" s="1"/>
  <c r="O1490" i="14" s="1"/>
  <c r="O1491" i="14" s="1"/>
  <c r="O1492" i="14" s="1"/>
  <c r="O1493" i="14" s="1"/>
  <c r="O1494" i="14" s="1"/>
  <c r="O1495" i="14" s="1"/>
  <c r="O1496" i="14" s="1"/>
  <c r="O1497" i="14" s="1"/>
  <c r="O1498" i="14" s="1"/>
  <c r="O1499" i="14" s="1"/>
  <c r="O1500" i="14" s="1"/>
  <c r="O1501" i="14" s="1"/>
  <c r="O1502" i="14" s="1"/>
  <c r="O1503" i="14" s="1"/>
  <c r="O1504" i="14" s="1"/>
  <c r="O1505" i="14" s="1"/>
  <c r="O1506" i="14" s="1"/>
  <c r="O1507" i="14" s="1"/>
  <c r="O1508" i="14" s="1"/>
  <c r="O1509" i="14" s="1"/>
  <c r="O1510" i="14" s="1"/>
  <c r="O1511" i="14" s="1"/>
  <c r="O1512" i="14" s="1"/>
  <c r="O1513" i="14" s="1"/>
  <c r="O1514" i="14" s="1"/>
  <c r="G1470" i="14"/>
  <c r="G1471" i="14" s="1"/>
  <c r="G1472" i="14" s="1"/>
  <c r="G1473" i="14" s="1"/>
  <c r="G1474" i="14" s="1"/>
  <c r="G1475" i="14" s="1"/>
  <c r="G1476" i="14" s="1"/>
  <c r="G1477" i="14" s="1"/>
  <c r="G1478" i="14" s="1"/>
  <c r="G1479" i="14" s="1"/>
  <c r="AH1469" i="14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Y1469" i="14"/>
  <c r="W1469" i="14"/>
  <c r="V1469" i="14"/>
  <c r="T1469" i="14"/>
  <c r="R1469" i="14"/>
  <c r="N1469" i="14"/>
  <c r="N1470" i="14" s="1"/>
  <c r="N1471" i="14" s="1"/>
  <c r="N1472" i="14" s="1"/>
  <c r="N1473" i="14" s="1"/>
  <c r="N1474" i="14" s="1"/>
  <c r="N1475" i="14" s="1"/>
  <c r="N1476" i="14" s="1"/>
  <c r="N1477" i="14" s="1"/>
  <c r="N1478" i="14" s="1"/>
  <c r="N1479" i="14" s="1"/>
  <c r="N1480" i="14" s="1"/>
  <c r="N1481" i="14" s="1"/>
  <c r="N1482" i="14" s="1"/>
  <c r="N1483" i="14" s="1"/>
  <c r="N1484" i="14" s="1"/>
  <c r="N1485" i="14" s="1"/>
  <c r="N1486" i="14" s="1"/>
  <c r="N1487" i="14" s="1"/>
  <c r="N1488" i="14" s="1"/>
  <c r="N1489" i="14" s="1"/>
  <c r="N1490" i="14" s="1"/>
  <c r="N1491" i="14" s="1"/>
  <c r="N1492" i="14" s="1"/>
  <c r="N1493" i="14" s="1"/>
  <c r="N1494" i="14" s="1"/>
  <c r="N1495" i="14" s="1"/>
  <c r="N1496" i="14" s="1"/>
  <c r="N1497" i="14" s="1"/>
  <c r="N1498" i="14" s="1"/>
  <c r="N1499" i="14" s="1"/>
  <c r="N1500" i="14" s="1"/>
  <c r="N1501" i="14" s="1"/>
  <c r="N1502" i="14" s="1"/>
  <c r="N1503" i="14" s="1"/>
  <c r="N1504" i="14" s="1"/>
  <c r="N1505" i="14" s="1"/>
  <c r="N1506" i="14" s="1"/>
  <c r="N1507" i="14" s="1"/>
  <c r="N1508" i="14" s="1"/>
  <c r="N1509" i="14" s="1"/>
  <c r="N1510" i="14" s="1"/>
  <c r="N1511" i="14" s="1"/>
  <c r="N1512" i="14" s="1"/>
  <c r="N1513" i="14" s="1"/>
  <c r="N1514" i="14" s="1"/>
  <c r="AG1468" i="14"/>
  <c r="AG1469" i="14" s="1"/>
  <c r="AG1470" i="14" s="1"/>
  <c r="AG1471" i="14" s="1"/>
  <c r="AG1472" i="14" s="1"/>
  <c r="AG1473" i="14" s="1"/>
  <c r="AG1474" i="14" s="1"/>
  <c r="AG1475" i="14" s="1"/>
  <c r="AG1476" i="14" s="1"/>
  <c r="AG1477" i="14" s="1"/>
  <c r="AG1478" i="14" s="1"/>
  <c r="AG1479" i="14" s="1"/>
  <c r="AG1480" i="14" s="1"/>
  <c r="AG1481" i="14" s="1"/>
  <c r="AG1482" i="14" s="1"/>
  <c r="AG1483" i="14" s="1"/>
  <c r="AG1484" i="14" s="1"/>
  <c r="AG1485" i="14" s="1"/>
  <c r="AG1486" i="14" s="1"/>
  <c r="AG1487" i="14" s="1"/>
  <c r="AG1488" i="14" s="1"/>
  <c r="AG1489" i="14" s="1"/>
  <c r="AG1490" i="14" s="1"/>
  <c r="AG1491" i="14" s="1"/>
  <c r="AG1492" i="14" s="1"/>
  <c r="AG1493" i="14" s="1"/>
  <c r="AG1494" i="14" s="1"/>
  <c r="AG1495" i="14" s="1"/>
  <c r="AG1496" i="14" s="1"/>
  <c r="AG1497" i="14" s="1"/>
  <c r="AG1498" i="14" s="1"/>
  <c r="AG1499" i="14" s="1"/>
  <c r="AG1500" i="14" s="1"/>
  <c r="AG1501" i="14" s="1"/>
  <c r="AG1502" i="14" s="1"/>
  <c r="AG1503" i="14" s="1"/>
  <c r="AG1504" i="14" s="1"/>
  <c r="AG1505" i="14" s="1"/>
  <c r="AG1506" i="14" s="1"/>
  <c r="AG1507" i="14" s="1"/>
  <c r="AG1508" i="14" s="1"/>
  <c r="AG1509" i="14" s="1"/>
  <c r="AG1510" i="14" s="1"/>
  <c r="AG1511" i="14" s="1"/>
  <c r="AG1512" i="14" s="1"/>
  <c r="AG1513" i="14" s="1"/>
  <c r="AG1514" i="14" s="1"/>
  <c r="R1468" i="14"/>
  <c r="E1468" i="14"/>
  <c r="E1469" i="14" s="1"/>
  <c r="E1470" i="14" s="1"/>
  <c r="E1471" i="14" s="1"/>
  <c r="E1472" i="14" s="1"/>
  <c r="E1473" i="14" s="1"/>
  <c r="E1474" i="14" s="1"/>
  <c r="E1475" i="14" s="1"/>
  <c r="E1476" i="14" s="1"/>
  <c r="E1477" i="14" s="1"/>
  <c r="E1478" i="14" s="1"/>
  <c r="E1479" i="14" s="1"/>
  <c r="AF1467" i="14"/>
  <c r="AF1468" i="14" s="1"/>
  <c r="AF1469" i="14" s="1"/>
  <c r="AF1470" i="14" s="1"/>
  <c r="AF1471" i="14" s="1"/>
  <c r="AF1472" i="14" s="1"/>
  <c r="AF1473" i="14" s="1"/>
  <c r="AF1474" i="14" s="1"/>
  <c r="AF1475" i="14" s="1"/>
  <c r="AF1476" i="14" s="1"/>
  <c r="AF1477" i="14" s="1"/>
  <c r="AF1478" i="14" s="1"/>
  <c r="AF1479" i="14" s="1"/>
  <c r="AF1480" i="14" s="1"/>
  <c r="AF1481" i="14" s="1"/>
  <c r="AF1482" i="14" s="1"/>
  <c r="AF1483" i="14" s="1"/>
  <c r="AF1484" i="14" s="1"/>
  <c r="AF1485" i="14" s="1"/>
  <c r="AF1486" i="14" s="1"/>
  <c r="AF1487" i="14" s="1"/>
  <c r="AF1488" i="14" s="1"/>
  <c r="AF1489" i="14" s="1"/>
  <c r="AF1490" i="14" s="1"/>
  <c r="AF1491" i="14" s="1"/>
  <c r="AF1492" i="14" s="1"/>
  <c r="AF1493" i="14" s="1"/>
  <c r="AF1494" i="14" s="1"/>
  <c r="AF1495" i="14" s="1"/>
  <c r="AF1496" i="14" s="1"/>
  <c r="AF1497" i="14" s="1"/>
  <c r="AF1498" i="14" s="1"/>
  <c r="AF1499" i="14" s="1"/>
  <c r="AF1500" i="14" s="1"/>
  <c r="AF1501" i="14" s="1"/>
  <c r="AF1502" i="14" s="1"/>
  <c r="AF1503" i="14" s="1"/>
  <c r="AF1504" i="14" s="1"/>
  <c r="AF1505" i="14" s="1"/>
  <c r="AF1506" i="14" s="1"/>
  <c r="AF1507" i="14" s="1"/>
  <c r="AF1508" i="14" s="1"/>
  <c r="AF1509" i="14" s="1"/>
  <c r="AF1510" i="14" s="1"/>
  <c r="AF1511" i="14" s="1"/>
  <c r="AF1512" i="14" s="1"/>
  <c r="AF1513" i="14" s="1"/>
  <c r="AF1514" i="14" s="1"/>
  <c r="X1467" i="14"/>
  <c r="X1468" i="14" s="1"/>
  <c r="X1469" i="14" s="1"/>
  <c r="X1470" i="14" s="1"/>
  <c r="P1467" i="14"/>
  <c r="P1468" i="14" s="1"/>
  <c r="P1469" i="14" s="1"/>
  <c r="P1470" i="14" s="1"/>
  <c r="P1471" i="14" s="1"/>
  <c r="P1472" i="14" s="1"/>
  <c r="P1473" i="14" s="1"/>
  <c r="P1474" i="14" s="1"/>
  <c r="P1475" i="14" s="1"/>
  <c r="P1476" i="14" s="1"/>
  <c r="P1477" i="14" s="1"/>
  <c r="P1478" i="14" s="1"/>
  <c r="P1479" i="14" s="1"/>
  <c r="P1480" i="14" s="1"/>
  <c r="P1481" i="14" s="1"/>
  <c r="P1482" i="14" s="1"/>
  <c r="P1483" i="14" s="1"/>
  <c r="P1484" i="14" s="1"/>
  <c r="P1485" i="14" s="1"/>
  <c r="P1486" i="14" s="1"/>
  <c r="P1487" i="14" s="1"/>
  <c r="P1488" i="14" s="1"/>
  <c r="P1489" i="14" s="1"/>
  <c r="P1490" i="14" s="1"/>
  <c r="P1491" i="14" s="1"/>
  <c r="P1492" i="14" s="1"/>
  <c r="P1493" i="14" s="1"/>
  <c r="P1494" i="14" s="1"/>
  <c r="P1495" i="14" s="1"/>
  <c r="P1496" i="14" s="1"/>
  <c r="P1497" i="14" s="1"/>
  <c r="P1498" i="14" s="1"/>
  <c r="P1499" i="14" s="1"/>
  <c r="P1500" i="14" s="1"/>
  <c r="P1501" i="14" s="1"/>
  <c r="P1502" i="14" s="1"/>
  <c r="P1503" i="14" s="1"/>
  <c r="P1504" i="14" s="1"/>
  <c r="P1505" i="14" s="1"/>
  <c r="P1506" i="14" s="1"/>
  <c r="P1507" i="14" s="1"/>
  <c r="P1508" i="14" s="1"/>
  <c r="P1509" i="14" s="1"/>
  <c r="P1510" i="14" s="1"/>
  <c r="P1511" i="14" s="1"/>
  <c r="P1512" i="14" s="1"/>
  <c r="P1513" i="14" s="1"/>
  <c r="P1514" i="14" s="1"/>
  <c r="H1467" i="14"/>
  <c r="H1468" i="14" s="1"/>
  <c r="H1469" i="14" s="1"/>
  <c r="H1470" i="14" s="1"/>
  <c r="H1471" i="14" s="1"/>
  <c r="H1472" i="14" s="1"/>
  <c r="H1473" i="14" s="1"/>
  <c r="H1474" i="14" s="1"/>
  <c r="H1475" i="14" s="1"/>
  <c r="H1476" i="14" s="1"/>
  <c r="H1477" i="14" s="1"/>
  <c r="H1478" i="14" s="1"/>
  <c r="H1479" i="14" s="1"/>
  <c r="AI1466" i="14"/>
  <c r="AI1467" i="14" s="1"/>
  <c r="AI1468" i="14" s="1"/>
  <c r="AI1469" i="14" s="1"/>
  <c r="AI1470" i="14" s="1"/>
  <c r="AI1471" i="14" s="1"/>
  <c r="AI1472" i="14" s="1"/>
  <c r="AI1473" i="14" s="1"/>
  <c r="AI1474" i="14" s="1"/>
  <c r="AI1475" i="14" s="1"/>
  <c r="AI1476" i="14" s="1"/>
  <c r="AI1477" i="14" s="1"/>
  <c r="AI1478" i="14" s="1"/>
  <c r="AI1479" i="14" s="1"/>
  <c r="AI1480" i="14" s="1"/>
  <c r="AI1481" i="14" s="1"/>
  <c r="AI1482" i="14" s="1"/>
  <c r="AI1483" i="14" s="1"/>
  <c r="AI1484" i="14" s="1"/>
  <c r="AI1485" i="14" s="1"/>
  <c r="AI1486" i="14" s="1"/>
  <c r="AI1487" i="14" s="1"/>
  <c r="AI1488" i="14" s="1"/>
  <c r="AI1489" i="14" s="1"/>
  <c r="AI1490" i="14" s="1"/>
  <c r="AI1491" i="14" s="1"/>
  <c r="AI1492" i="14" s="1"/>
  <c r="AI1493" i="14" s="1"/>
  <c r="AI1494" i="14" s="1"/>
  <c r="AI1495" i="14" s="1"/>
  <c r="AI1496" i="14" s="1"/>
  <c r="AI1497" i="14" s="1"/>
  <c r="AI1498" i="14" s="1"/>
  <c r="AI1499" i="14" s="1"/>
  <c r="AI1500" i="14" s="1"/>
  <c r="AI1501" i="14" s="1"/>
  <c r="AI1502" i="14" s="1"/>
  <c r="AI1503" i="14" s="1"/>
  <c r="AI1504" i="14" s="1"/>
  <c r="AI1505" i="14" s="1"/>
  <c r="AI1506" i="14" s="1"/>
  <c r="AI1507" i="14" s="1"/>
  <c r="AI1508" i="14" s="1"/>
  <c r="AI1509" i="14" s="1"/>
  <c r="AI1510" i="14" s="1"/>
  <c r="AI1511" i="14" s="1"/>
  <c r="AI1512" i="14" s="1"/>
  <c r="AI1513" i="14" s="1"/>
  <c r="AI1514" i="14" s="1"/>
  <c r="AE1466" i="14"/>
  <c r="AE1467" i="14" s="1"/>
  <c r="AE1468" i="14" s="1"/>
  <c r="AE1469" i="14" s="1"/>
  <c r="AE1470" i="14" s="1"/>
  <c r="AE1471" i="14" s="1"/>
  <c r="AE1472" i="14" s="1"/>
  <c r="AE1473" i="14" s="1"/>
  <c r="AE1474" i="14" s="1"/>
  <c r="AE1475" i="14" s="1"/>
  <c r="AE1476" i="14" s="1"/>
  <c r="AE1477" i="14" s="1"/>
  <c r="AE1478" i="14" s="1"/>
  <c r="AE1479" i="14" s="1"/>
  <c r="AE1480" i="14" s="1"/>
  <c r="AE1481" i="14" s="1"/>
  <c r="AE1482" i="14" s="1"/>
  <c r="AE1483" i="14" s="1"/>
  <c r="AE1484" i="14" s="1"/>
  <c r="AE1485" i="14" s="1"/>
  <c r="AE1486" i="14" s="1"/>
  <c r="AE1487" i="14" s="1"/>
  <c r="AE1488" i="14" s="1"/>
  <c r="AE1489" i="14" s="1"/>
  <c r="AE1490" i="14" s="1"/>
  <c r="AE1491" i="14" s="1"/>
  <c r="AE1492" i="14" s="1"/>
  <c r="AE1493" i="14" s="1"/>
  <c r="AE1494" i="14" s="1"/>
  <c r="AE1495" i="14" s="1"/>
  <c r="AE1496" i="14" s="1"/>
  <c r="AE1497" i="14" s="1"/>
  <c r="AE1498" i="14" s="1"/>
  <c r="AE1499" i="14" s="1"/>
  <c r="AE1500" i="14" s="1"/>
  <c r="AE1501" i="14" s="1"/>
  <c r="AE1502" i="14" s="1"/>
  <c r="AE1503" i="14" s="1"/>
  <c r="AE1504" i="14" s="1"/>
  <c r="AE1505" i="14" s="1"/>
  <c r="AE1506" i="14" s="1"/>
  <c r="AE1507" i="14" s="1"/>
  <c r="AE1508" i="14" s="1"/>
  <c r="AE1509" i="14" s="1"/>
  <c r="AE1510" i="14" s="1"/>
  <c r="AE1511" i="14" s="1"/>
  <c r="AE1512" i="14" s="1"/>
  <c r="AE1513" i="14" s="1"/>
  <c r="AE1514" i="14" s="1"/>
  <c r="AA1466" i="14"/>
  <c r="AA1467" i="14" s="1"/>
  <c r="AA1468" i="14" s="1"/>
  <c r="AA1469" i="14" s="1"/>
  <c r="AA1470" i="14" s="1"/>
  <c r="AA1471" i="14" s="1"/>
  <c r="AA1472" i="14" s="1"/>
  <c r="AA1473" i="14" s="1"/>
  <c r="AA1474" i="14" s="1"/>
  <c r="AA1475" i="14" s="1"/>
  <c r="AA1476" i="14" s="1"/>
  <c r="AA1477" i="14" s="1"/>
  <c r="AA1478" i="14" s="1"/>
  <c r="AA1479" i="14" s="1"/>
  <c r="AA1480" i="14" s="1"/>
  <c r="AA1481" i="14" s="1"/>
  <c r="AA1482" i="14" s="1"/>
  <c r="AA1483" i="14" s="1"/>
  <c r="AA1484" i="14" s="1"/>
  <c r="AA1485" i="14" s="1"/>
  <c r="AA1486" i="14" s="1"/>
  <c r="AA1487" i="14" s="1"/>
  <c r="AA1488" i="14" s="1"/>
  <c r="AA1489" i="14" s="1"/>
  <c r="AA1490" i="14" s="1"/>
  <c r="AA1491" i="14" s="1"/>
  <c r="AA1492" i="14" s="1"/>
  <c r="AA1493" i="14" s="1"/>
  <c r="AA1494" i="14" s="1"/>
  <c r="AA1495" i="14" s="1"/>
  <c r="AA1496" i="14" s="1"/>
  <c r="AA1497" i="14" s="1"/>
  <c r="AA1498" i="14" s="1"/>
  <c r="AA1499" i="14" s="1"/>
  <c r="AA1500" i="14" s="1"/>
  <c r="AA1501" i="14" s="1"/>
  <c r="AA1502" i="14" s="1"/>
  <c r="AA1503" i="14" s="1"/>
  <c r="AA1504" i="14" s="1"/>
  <c r="AA1505" i="14" s="1"/>
  <c r="AA1506" i="14" s="1"/>
  <c r="AA1507" i="14" s="1"/>
  <c r="AA1508" i="14" s="1"/>
  <c r="AA1509" i="14" s="1"/>
  <c r="AA1510" i="14" s="1"/>
  <c r="AA1511" i="14" s="1"/>
  <c r="AA1512" i="14" s="1"/>
  <c r="AA1513" i="14" s="1"/>
  <c r="AA1514" i="14" s="1"/>
  <c r="W1466" i="14"/>
  <c r="W1467" i="14" s="1"/>
  <c r="W1468" i="14" s="1"/>
  <c r="S1466" i="14"/>
  <c r="S1467" i="14" s="1"/>
  <c r="S1468" i="14" s="1"/>
  <c r="S1469" i="14" s="1"/>
  <c r="S1470" i="14" s="1"/>
  <c r="S1471" i="14" s="1"/>
  <c r="S1472" i="14" s="1"/>
  <c r="S1473" i="14" s="1"/>
  <c r="S1474" i="14" s="1"/>
  <c r="S1475" i="14" s="1"/>
  <c r="S1476" i="14" s="1"/>
  <c r="S1477" i="14" s="1"/>
  <c r="S1478" i="14" s="1"/>
  <c r="S1479" i="14" s="1"/>
  <c r="S1480" i="14" s="1"/>
  <c r="S1481" i="14" s="1"/>
  <c r="S1482" i="14" s="1"/>
  <c r="S1483" i="14" s="1"/>
  <c r="S1484" i="14" s="1"/>
  <c r="S1485" i="14" s="1"/>
  <c r="S1486" i="14" s="1"/>
  <c r="S1487" i="14" s="1"/>
  <c r="S1488" i="14" s="1"/>
  <c r="S1489" i="14" s="1"/>
  <c r="S1490" i="14" s="1"/>
  <c r="S1491" i="14" s="1"/>
  <c r="S1492" i="14" s="1"/>
  <c r="S1493" i="14" s="1"/>
  <c r="S1494" i="14" s="1"/>
  <c r="S1495" i="14" s="1"/>
  <c r="S1496" i="14" s="1"/>
  <c r="S1497" i="14" s="1"/>
  <c r="S1498" i="14" s="1"/>
  <c r="S1499" i="14" s="1"/>
  <c r="S1500" i="14" s="1"/>
  <c r="S1501" i="14" s="1"/>
  <c r="S1502" i="14" s="1"/>
  <c r="S1503" i="14" s="1"/>
  <c r="S1504" i="14" s="1"/>
  <c r="S1505" i="14" s="1"/>
  <c r="S1506" i="14" s="1"/>
  <c r="S1507" i="14" s="1"/>
  <c r="S1508" i="14" s="1"/>
  <c r="S1509" i="14" s="1"/>
  <c r="S1510" i="14" s="1"/>
  <c r="S1511" i="14" s="1"/>
  <c r="S1512" i="14" s="1"/>
  <c r="S1513" i="14" s="1"/>
  <c r="S1514" i="14" s="1"/>
  <c r="O1466" i="14"/>
  <c r="O1467" i="14" s="1"/>
  <c r="O1468" i="14" s="1"/>
  <c r="O1469" i="14" s="1"/>
  <c r="K1466" i="14"/>
  <c r="K1467" i="14" s="1"/>
  <c r="K1468" i="14" s="1"/>
  <c r="K1469" i="14" s="1"/>
  <c r="K1470" i="14" s="1"/>
  <c r="K1471" i="14" s="1"/>
  <c r="K1472" i="14" s="1"/>
  <c r="K1473" i="14" s="1"/>
  <c r="K1474" i="14" s="1"/>
  <c r="K1475" i="14" s="1"/>
  <c r="K1476" i="14" s="1"/>
  <c r="K1477" i="14" s="1"/>
  <c r="K1478" i="14" s="1"/>
  <c r="K1479" i="14" s="1"/>
  <c r="K1480" i="14" s="1"/>
  <c r="K1481" i="14" s="1"/>
  <c r="K1482" i="14" s="1"/>
  <c r="K1483" i="14" s="1"/>
  <c r="K1484" i="14" s="1"/>
  <c r="K1485" i="14" s="1"/>
  <c r="K1486" i="14" s="1"/>
  <c r="K1487" i="14" s="1"/>
  <c r="K1488" i="14" s="1"/>
  <c r="K1489" i="14" s="1"/>
  <c r="K1490" i="14" s="1"/>
  <c r="K1491" i="14" s="1"/>
  <c r="K1492" i="14" s="1"/>
  <c r="K1493" i="14" s="1"/>
  <c r="K1494" i="14" s="1"/>
  <c r="K1495" i="14" s="1"/>
  <c r="K1496" i="14" s="1"/>
  <c r="K1497" i="14" s="1"/>
  <c r="K1498" i="14" s="1"/>
  <c r="K1499" i="14" s="1"/>
  <c r="K1500" i="14" s="1"/>
  <c r="K1501" i="14" s="1"/>
  <c r="K1502" i="14" s="1"/>
  <c r="K1503" i="14" s="1"/>
  <c r="K1504" i="14" s="1"/>
  <c r="G1466" i="14"/>
  <c r="G1467" i="14" s="1"/>
  <c r="G1468" i="14" s="1"/>
  <c r="G1469" i="14" s="1"/>
  <c r="C1466" i="14"/>
  <c r="C1467" i="14" s="1"/>
  <c r="C1468" i="14" s="1"/>
  <c r="C1469" i="14" s="1"/>
  <c r="C1470" i="14" s="1"/>
  <c r="C1471" i="14" s="1"/>
  <c r="C1472" i="14" s="1"/>
  <c r="C1473" i="14" s="1"/>
  <c r="C1474" i="14" s="1"/>
  <c r="C1475" i="14" s="1"/>
  <c r="C1476" i="14" s="1"/>
  <c r="C1477" i="14" s="1"/>
  <c r="C1478" i="14" s="1"/>
  <c r="C1479" i="14" s="1"/>
  <c r="AJ1465" i="14"/>
  <c r="AJ1466" i="14" s="1"/>
  <c r="AJ1467" i="14" s="1"/>
  <c r="AJ1468" i="14" s="1"/>
  <c r="AJ1469" i="14" s="1"/>
  <c r="AJ1470" i="14" s="1"/>
  <c r="AJ1471" i="14" s="1"/>
  <c r="AJ1472" i="14" s="1"/>
  <c r="AJ1473" i="14" s="1"/>
  <c r="AJ1474" i="14" s="1"/>
  <c r="AJ1475" i="14" s="1"/>
  <c r="AJ1476" i="14" s="1"/>
  <c r="AJ1477" i="14" s="1"/>
  <c r="AJ1478" i="14" s="1"/>
  <c r="AJ1479" i="14" s="1"/>
  <c r="AJ1480" i="14" s="1"/>
  <c r="AJ1481" i="14" s="1"/>
  <c r="AJ1482" i="14" s="1"/>
  <c r="AI1465" i="14"/>
  <c r="AH1465" i="14"/>
  <c r="AH1466" i="14" s="1"/>
  <c r="AH1467" i="14" s="1"/>
  <c r="AH1468" i="14" s="1"/>
  <c r="AG1465" i="14"/>
  <c r="AG1466" i="14" s="1"/>
  <c r="AG1467" i="14" s="1"/>
  <c r="AF1465" i="14"/>
  <c r="AF1466" i="14" s="1"/>
  <c r="AE1465" i="14"/>
  <c r="AD1465" i="14"/>
  <c r="AD1466" i="14" s="1"/>
  <c r="AD1467" i="14" s="1"/>
  <c r="AD1468" i="14" s="1"/>
  <c r="AD1469" i="14" s="1"/>
  <c r="AD1470" i="14" s="1"/>
  <c r="AD1471" i="14" s="1"/>
  <c r="AD1472" i="14" s="1"/>
  <c r="AD1473" i="14" s="1"/>
  <c r="AD1474" i="14" s="1"/>
  <c r="AD1475" i="14" s="1"/>
  <c r="AD1476" i="14" s="1"/>
  <c r="AD1477" i="14" s="1"/>
  <c r="AD1478" i="14" s="1"/>
  <c r="AD1479" i="14" s="1"/>
  <c r="AD1480" i="14" s="1"/>
  <c r="AD1481" i="14" s="1"/>
  <c r="AD1482" i="14" s="1"/>
  <c r="AD1483" i="14" s="1"/>
  <c r="AD1484" i="14" s="1"/>
  <c r="AD1485" i="14" s="1"/>
  <c r="AD1486" i="14" s="1"/>
  <c r="AD1487" i="14" s="1"/>
  <c r="AD1488" i="14" s="1"/>
  <c r="AD1489" i="14" s="1"/>
  <c r="AD1490" i="14" s="1"/>
  <c r="AD1491" i="14" s="1"/>
  <c r="AD1492" i="14" s="1"/>
  <c r="AD1493" i="14" s="1"/>
  <c r="AD1494" i="14" s="1"/>
  <c r="AD1495" i="14" s="1"/>
  <c r="AD1496" i="14" s="1"/>
  <c r="AD1497" i="14" s="1"/>
  <c r="AD1498" i="14" s="1"/>
  <c r="AD1499" i="14" s="1"/>
  <c r="AD1500" i="14" s="1"/>
  <c r="AD1501" i="14" s="1"/>
  <c r="AD1502" i="14" s="1"/>
  <c r="AD1503" i="14" s="1"/>
  <c r="AD1504" i="14" s="1"/>
  <c r="AD1505" i="14" s="1"/>
  <c r="AD1506" i="14" s="1"/>
  <c r="AD1507" i="14" s="1"/>
  <c r="AD1508" i="14" s="1"/>
  <c r="AD1509" i="14" s="1"/>
  <c r="AD1510" i="14" s="1"/>
  <c r="AD1511" i="14" s="1"/>
  <c r="AD1512" i="14" s="1"/>
  <c r="AD1513" i="14" s="1"/>
  <c r="AD1514" i="14" s="1"/>
  <c r="AC1465" i="14"/>
  <c r="AC1466" i="14" s="1"/>
  <c r="AC1467" i="14" s="1"/>
  <c r="AC1468" i="14" s="1"/>
  <c r="AC1469" i="14" s="1"/>
  <c r="AC1470" i="14" s="1"/>
  <c r="AC1471" i="14" s="1"/>
  <c r="AC1472" i="14" s="1"/>
  <c r="AC1473" i="14" s="1"/>
  <c r="AC1474" i="14" s="1"/>
  <c r="AC1475" i="14" s="1"/>
  <c r="AC1476" i="14" s="1"/>
  <c r="AC1477" i="14" s="1"/>
  <c r="AC1478" i="14" s="1"/>
  <c r="AC1479" i="14" s="1"/>
  <c r="AC1480" i="14" s="1"/>
  <c r="AC1481" i="14" s="1"/>
  <c r="AC1482" i="14" s="1"/>
  <c r="AC1483" i="14" s="1"/>
  <c r="AC1484" i="14" s="1"/>
  <c r="AC1485" i="14" s="1"/>
  <c r="AC1486" i="14" s="1"/>
  <c r="AC1487" i="14" s="1"/>
  <c r="AC1488" i="14" s="1"/>
  <c r="AC1489" i="14" s="1"/>
  <c r="AC1490" i="14" s="1"/>
  <c r="AC1491" i="14" s="1"/>
  <c r="AC1492" i="14" s="1"/>
  <c r="AC1493" i="14" s="1"/>
  <c r="AC1494" i="14" s="1"/>
  <c r="AC1495" i="14" s="1"/>
  <c r="AC1496" i="14" s="1"/>
  <c r="AC1497" i="14" s="1"/>
  <c r="AC1498" i="14" s="1"/>
  <c r="AC1499" i="14" s="1"/>
  <c r="AC1500" i="14" s="1"/>
  <c r="AC1501" i="14" s="1"/>
  <c r="AC1502" i="14" s="1"/>
  <c r="AC1503" i="14" s="1"/>
  <c r="AC1504" i="14" s="1"/>
  <c r="AC1505" i="14" s="1"/>
  <c r="AC1506" i="14" s="1"/>
  <c r="AC1507" i="14" s="1"/>
  <c r="AC1508" i="14" s="1"/>
  <c r="AC1509" i="14" s="1"/>
  <c r="AC1510" i="14" s="1"/>
  <c r="AC1511" i="14" s="1"/>
  <c r="AC1512" i="14" s="1"/>
  <c r="AC1513" i="14" s="1"/>
  <c r="AC1514" i="14" s="1"/>
  <c r="AB1465" i="14"/>
  <c r="AB1466" i="14" s="1"/>
  <c r="AB1467" i="14" s="1"/>
  <c r="AB1468" i="14" s="1"/>
  <c r="AB1469" i="14" s="1"/>
  <c r="AB1470" i="14" s="1"/>
  <c r="AB1471" i="14" s="1"/>
  <c r="AB1472" i="14" s="1"/>
  <c r="AB1473" i="14" s="1"/>
  <c r="AB1474" i="14" s="1"/>
  <c r="AB1475" i="14" s="1"/>
  <c r="AB1476" i="14" s="1"/>
  <c r="AB1477" i="14" s="1"/>
  <c r="AB1478" i="14" s="1"/>
  <c r="AB1479" i="14" s="1"/>
  <c r="AB1480" i="14" s="1"/>
  <c r="AB1481" i="14" s="1"/>
  <c r="AB1482" i="14" s="1"/>
  <c r="AB1483" i="14" s="1"/>
  <c r="AB1484" i="14" s="1"/>
  <c r="AB1485" i="14" s="1"/>
  <c r="AB1486" i="14" s="1"/>
  <c r="AB1487" i="14" s="1"/>
  <c r="AB1488" i="14" s="1"/>
  <c r="AB1489" i="14" s="1"/>
  <c r="AB1490" i="14" s="1"/>
  <c r="AB1491" i="14" s="1"/>
  <c r="AB1492" i="14" s="1"/>
  <c r="AB1493" i="14" s="1"/>
  <c r="AB1494" i="14" s="1"/>
  <c r="AB1495" i="14" s="1"/>
  <c r="AB1496" i="14" s="1"/>
  <c r="AB1497" i="14" s="1"/>
  <c r="AB1498" i="14" s="1"/>
  <c r="AB1499" i="14" s="1"/>
  <c r="AB1500" i="14" s="1"/>
  <c r="AB1501" i="14" s="1"/>
  <c r="AB1502" i="14" s="1"/>
  <c r="AB1503" i="14" s="1"/>
  <c r="AB1504" i="14" s="1"/>
  <c r="AB1505" i="14" s="1"/>
  <c r="AB1506" i="14" s="1"/>
  <c r="AB1507" i="14" s="1"/>
  <c r="AB1508" i="14" s="1"/>
  <c r="AB1509" i="14" s="1"/>
  <c r="AB1510" i="14" s="1"/>
  <c r="AB1511" i="14" s="1"/>
  <c r="AB1512" i="14" s="1"/>
  <c r="AB1513" i="14" s="1"/>
  <c r="AB1514" i="14" s="1"/>
  <c r="AA1465" i="14"/>
  <c r="Z1465" i="14"/>
  <c r="Z1466" i="14" s="1"/>
  <c r="Z1467" i="14" s="1"/>
  <c r="Z1468" i="14" s="1"/>
  <c r="Z1469" i="14" s="1"/>
  <c r="Z1470" i="14" s="1"/>
  <c r="Z1471" i="14" s="1"/>
  <c r="Z1472" i="14" s="1"/>
  <c r="Z1473" i="14" s="1"/>
  <c r="Z1474" i="14" s="1"/>
  <c r="Z1475" i="14" s="1"/>
  <c r="Z1476" i="14" s="1"/>
  <c r="Z1477" i="14" s="1"/>
  <c r="Z1478" i="14" s="1"/>
  <c r="Z1479" i="14" s="1"/>
  <c r="Z1480" i="14" s="1"/>
  <c r="Z1481" i="14" s="1"/>
  <c r="Z1482" i="14" s="1"/>
  <c r="Z1483" i="14" s="1"/>
  <c r="Z1484" i="14" s="1"/>
  <c r="Z1485" i="14" s="1"/>
  <c r="Z1486" i="14" s="1"/>
  <c r="Z1487" i="14" s="1"/>
  <c r="Z1488" i="14" s="1"/>
  <c r="Z1489" i="14" s="1"/>
  <c r="Z1490" i="14" s="1"/>
  <c r="Z1491" i="14" s="1"/>
  <c r="Z1492" i="14" s="1"/>
  <c r="Z1493" i="14" s="1"/>
  <c r="Z1494" i="14" s="1"/>
  <c r="Z1495" i="14" s="1"/>
  <c r="Z1496" i="14" s="1"/>
  <c r="Z1497" i="14" s="1"/>
  <c r="Z1498" i="14" s="1"/>
  <c r="Z1499" i="14" s="1"/>
  <c r="Z1500" i="14" s="1"/>
  <c r="Z1501" i="14" s="1"/>
  <c r="Z1502" i="14" s="1"/>
  <c r="Z1503" i="14" s="1"/>
  <c r="Z1504" i="14" s="1"/>
  <c r="Z1505" i="14" s="1"/>
  <c r="Z1506" i="14" s="1"/>
  <c r="Z1507" i="14" s="1"/>
  <c r="Z1508" i="14" s="1"/>
  <c r="Z1509" i="14" s="1"/>
  <c r="Z1510" i="14" s="1"/>
  <c r="Z1511" i="14" s="1"/>
  <c r="Z1512" i="14" s="1"/>
  <c r="Z1513" i="14" s="1"/>
  <c r="Z1514" i="14" s="1"/>
  <c r="Y1465" i="14"/>
  <c r="Y1466" i="14" s="1"/>
  <c r="Y1467" i="14" s="1"/>
  <c r="Y1468" i="14" s="1"/>
  <c r="X1465" i="14"/>
  <c r="X1466" i="14" s="1"/>
  <c r="W1465" i="14"/>
  <c r="V1465" i="14"/>
  <c r="V1466" i="14" s="1"/>
  <c r="V1467" i="14" s="1"/>
  <c r="V1468" i="14" s="1"/>
  <c r="U1465" i="14"/>
  <c r="U1466" i="14" s="1"/>
  <c r="U1467" i="14" s="1"/>
  <c r="U1468" i="14" s="1"/>
  <c r="U1469" i="14" s="1"/>
  <c r="T1465" i="14"/>
  <c r="T1466" i="14" s="1"/>
  <c r="T1467" i="14" s="1"/>
  <c r="T1468" i="14" s="1"/>
  <c r="S1465" i="14"/>
  <c r="R1465" i="14"/>
  <c r="R1466" i="14" s="1"/>
  <c r="R1467" i="14" s="1"/>
  <c r="Q1465" i="14"/>
  <c r="Q1466" i="14" s="1"/>
  <c r="Q1467" i="14" s="1"/>
  <c r="Q1468" i="14" s="1"/>
  <c r="Q1469" i="14" s="1"/>
  <c r="Q1470" i="14" s="1"/>
  <c r="Q1471" i="14" s="1"/>
  <c r="Q1472" i="14" s="1"/>
  <c r="Q1473" i="14" s="1"/>
  <c r="Q1474" i="14" s="1"/>
  <c r="Q1475" i="14" s="1"/>
  <c r="Q1476" i="14" s="1"/>
  <c r="Q1477" i="14" s="1"/>
  <c r="Q1478" i="14" s="1"/>
  <c r="Q1479" i="14" s="1"/>
  <c r="Q1480" i="14" s="1"/>
  <c r="Q1481" i="14" s="1"/>
  <c r="Q1482" i="14" s="1"/>
  <c r="Q1483" i="14" s="1"/>
  <c r="Q1484" i="14" s="1"/>
  <c r="Q1485" i="14" s="1"/>
  <c r="Q1486" i="14" s="1"/>
  <c r="Q1487" i="14" s="1"/>
  <c r="Q1488" i="14" s="1"/>
  <c r="Q1489" i="14" s="1"/>
  <c r="Q1490" i="14" s="1"/>
  <c r="Q1491" i="14" s="1"/>
  <c r="Q1492" i="14" s="1"/>
  <c r="Q1493" i="14" s="1"/>
  <c r="Q1494" i="14" s="1"/>
  <c r="Q1495" i="14" s="1"/>
  <c r="Q1496" i="14" s="1"/>
  <c r="Q1497" i="14" s="1"/>
  <c r="Q1498" i="14" s="1"/>
  <c r="Q1499" i="14" s="1"/>
  <c r="Q1500" i="14" s="1"/>
  <c r="Q1501" i="14" s="1"/>
  <c r="Q1502" i="14" s="1"/>
  <c r="Q1503" i="14" s="1"/>
  <c r="Q1504" i="14" s="1"/>
  <c r="Q1505" i="14" s="1"/>
  <c r="Q1506" i="14" s="1"/>
  <c r="Q1507" i="14" s="1"/>
  <c r="Q1508" i="14" s="1"/>
  <c r="Q1509" i="14" s="1"/>
  <c r="Q1510" i="14" s="1"/>
  <c r="Q1511" i="14" s="1"/>
  <c r="Q1512" i="14" s="1"/>
  <c r="Q1513" i="14" s="1"/>
  <c r="Q1514" i="14" s="1"/>
  <c r="P1465" i="14"/>
  <c r="P1466" i="14" s="1"/>
  <c r="O1465" i="14"/>
  <c r="N1465" i="14"/>
  <c r="N1466" i="14" s="1"/>
  <c r="N1467" i="14" s="1"/>
  <c r="N1468" i="14" s="1"/>
  <c r="M1465" i="14"/>
  <c r="M1466" i="14" s="1"/>
  <c r="M1467" i="14" s="1"/>
  <c r="M1468" i="14" s="1"/>
  <c r="M1469" i="14" s="1"/>
  <c r="M1470" i="14" s="1"/>
  <c r="M1471" i="14" s="1"/>
  <c r="M1472" i="14" s="1"/>
  <c r="M1473" i="14" s="1"/>
  <c r="M1474" i="14" s="1"/>
  <c r="M1475" i="14" s="1"/>
  <c r="M1476" i="14" s="1"/>
  <c r="M1477" i="14" s="1"/>
  <c r="M1478" i="14" s="1"/>
  <c r="M1479" i="14" s="1"/>
  <c r="M1480" i="14" s="1"/>
  <c r="M1481" i="14" s="1"/>
  <c r="M1482" i="14" s="1"/>
  <c r="M1483" i="14" s="1"/>
  <c r="M1484" i="14" s="1"/>
  <c r="M1485" i="14" s="1"/>
  <c r="M1486" i="14" s="1"/>
  <c r="M1487" i="14" s="1"/>
  <c r="M1488" i="14" s="1"/>
  <c r="M1489" i="14" s="1"/>
  <c r="M1490" i="14" s="1"/>
  <c r="M1491" i="14" s="1"/>
  <c r="M1492" i="14" s="1"/>
  <c r="M1493" i="14" s="1"/>
  <c r="M1494" i="14" s="1"/>
  <c r="M1495" i="14" s="1"/>
  <c r="M1496" i="14" s="1"/>
  <c r="M1497" i="14" s="1"/>
  <c r="M1498" i="14" s="1"/>
  <c r="M1499" i="14" s="1"/>
  <c r="M1500" i="14" s="1"/>
  <c r="M1501" i="14" s="1"/>
  <c r="M1502" i="14" s="1"/>
  <c r="M1503" i="14" s="1"/>
  <c r="M1504" i="14" s="1"/>
  <c r="M1505" i="14" s="1"/>
  <c r="M1506" i="14" s="1"/>
  <c r="M1507" i="14" s="1"/>
  <c r="M1508" i="14" s="1"/>
  <c r="M1509" i="14" s="1"/>
  <c r="M1510" i="14" s="1"/>
  <c r="M1511" i="14" s="1"/>
  <c r="M1512" i="14" s="1"/>
  <c r="M1513" i="14" s="1"/>
  <c r="M1514" i="14" s="1"/>
  <c r="L1465" i="14"/>
  <c r="L1466" i="14" s="1"/>
  <c r="L1467" i="14" s="1"/>
  <c r="L1468" i="14" s="1"/>
  <c r="L1469" i="14" s="1"/>
  <c r="L1470" i="14" s="1"/>
  <c r="L1471" i="14" s="1"/>
  <c r="L1472" i="14" s="1"/>
  <c r="L1473" i="14" s="1"/>
  <c r="L1474" i="14" s="1"/>
  <c r="L1475" i="14" s="1"/>
  <c r="L1476" i="14" s="1"/>
  <c r="L1477" i="14" s="1"/>
  <c r="L1478" i="14" s="1"/>
  <c r="L1479" i="14" s="1"/>
  <c r="L1480" i="14" s="1"/>
  <c r="L1481" i="14" s="1"/>
  <c r="L1482" i="14" s="1"/>
  <c r="L1483" i="14" s="1"/>
  <c r="L1484" i="14" s="1"/>
  <c r="L1485" i="14" s="1"/>
  <c r="L1486" i="14" s="1"/>
  <c r="L1487" i="14" s="1"/>
  <c r="L1488" i="14" s="1"/>
  <c r="L1489" i="14" s="1"/>
  <c r="L1490" i="14" s="1"/>
  <c r="L1491" i="14" s="1"/>
  <c r="L1492" i="14" s="1"/>
  <c r="L1493" i="14" s="1"/>
  <c r="L1494" i="14" s="1"/>
  <c r="L1495" i="14" s="1"/>
  <c r="L1496" i="14" s="1"/>
  <c r="L1497" i="14" s="1"/>
  <c r="L1498" i="14" s="1"/>
  <c r="L1499" i="14" s="1"/>
  <c r="L1500" i="14" s="1"/>
  <c r="L1501" i="14" s="1"/>
  <c r="L1502" i="14" s="1"/>
  <c r="L1503" i="14" s="1"/>
  <c r="L1504" i="14" s="1"/>
  <c r="L1505" i="14" s="1"/>
  <c r="L1506" i="14" s="1"/>
  <c r="L1507" i="14" s="1"/>
  <c r="L1508" i="14" s="1"/>
  <c r="L1509" i="14" s="1"/>
  <c r="L1510" i="14" s="1"/>
  <c r="L1511" i="14" s="1"/>
  <c r="L1512" i="14" s="1"/>
  <c r="L1513" i="14" s="1"/>
  <c r="L1514" i="14" s="1"/>
  <c r="K1465" i="14"/>
  <c r="J1465" i="14"/>
  <c r="J1466" i="14" s="1"/>
  <c r="J1467" i="14" s="1"/>
  <c r="J1468" i="14" s="1"/>
  <c r="J1469" i="14" s="1"/>
  <c r="J1470" i="14" s="1"/>
  <c r="J1471" i="14" s="1"/>
  <c r="J1472" i="14" s="1"/>
  <c r="J1473" i="14" s="1"/>
  <c r="J1474" i="14" s="1"/>
  <c r="J1475" i="14" s="1"/>
  <c r="J1476" i="14" s="1"/>
  <c r="J1477" i="14" s="1"/>
  <c r="J1478" i="14" s="1"/>
  <c r="J1479" i="14" s="1"/>
  <c r="J1480" i="14" s="1"/>
  <c r="J1481" i="14" s="1"/>
  <c r="J1482" i="14" s="1"/>
  <c r="J1483" i="14" s="1"/>
  <c r="J1484" i="14" s="1"/>
  <c r="J1485" i="14" s="1"/>
  <c r="J1486" i="14" s="1"/>
  <c r="J1487" i="14" s="1"/>
  <c r="J1488" i="14" s="1"/>
  <c r="J1489" i="14" s="1"/>
  <c r="J1490" i="14" s="1"/>
  <c r="J1491" i="14" s="1"/>
  <c r="J1492" i="14" s="1"/>
  <c r="J1493" i="14" s="1"/>
  <c r="J1494" i="14" s="1"/>
  <c r="J1495" i="14" s="1"/>
  <c r="J1496" i="14" s="1"/>
  <c r="J1497" i="14" s="1"/>
  <c r="J1498" i="14" s="1"/>
  <c r="J1499" i="14" s="1"/>
  <c r="J1500" i="14" s="1"/>
  <c r="J1501" i="14" s="1"/>
  <c r="J1502" i="14" s="1"/>
  <c r="J1503" i="14" s="1"/>
  <c r="J1504" i="14" s="1"/>
  <c r="I1465" i="14"/>
  <c r="I1466" i="14" s="1"/>
  <c r="I1467" i="14" s="1"/>
  <c r="I1468" i="14" s="1"/>
  <c r="I1469" i="14" s="1"/>
  <c r="I1470" i="14" s="1"/>
  <c r="I1471" i="14" s="1"/>
  <c r="I1472" i="14" s="1"/>
  <c r="I1473" i="14" s="1"/>
  <c r="I1474" i="14" s="1"/>
  <c r="I1475" i="14" s="1"/>
  <c r="I1476" i="14" s="1"/>
  <c r="I1477" i="14" s="1"/>
  <c r="I1478" i="14" s="1"/>
  <c r="I1479" i="14" s="1"/>
  <c r="H1465" i="14"/>
  <c r="H1466" i="14" s="1"/>
  <c r="G1465" i="14"/>
  <c r="F1465" i="14"/>
  <c r="F1466" i="14" s="1"/>
  <c r="F1467" i="14" s="1"/>
  <c r="F1468" i="14" s="1"/>
  <c r="F1469" i="14" s="1"/>
  <c r="F1470" i="14" s="1"/>
  <c r="F1471" i="14" s="1"/>
  <c r="F1472" i="14" s="1"/>
  <c r="F1473" i="14" s="1"/>
  <c r="F1474" i="14" s="1"/>
  <c r="F1475" i="14" s="1"/>
  <c r="F1476" i="14" s="1"/>
  <c r="F1477" i="14" s="1"/>
  <c r="F1478" i="14" s="1"/>
  <c r="F1479" i="14" s="1"/>
  <c r="E1465" i="14"/>
  <c r="E1466" i="14" s="1"/>
  <c r="E1467" i="14" s="1"/>
  <c r="D1465" i="14"/>
  <c r="D1466" i="14" s="1"/>
  <c r="D1467" i="14" s="1"/>
  <c r="D1468" i="14" s="1"/>
  <c r="D1469" i="14" s="1"/>
  <c r="D1470" i="14" s="1"/>
  <c r="D1471" i="14" s="1"/>
  <c r="D1472" i="14" s="1"/>
  <c r="D1473" i="14" s="1"/>
  <c r="D1474" i="14" s="1"/>
  <c r="D1475" i="14" s="1"/>
  <c r="D1476" i="14" s="1"/>
  <c r="D1477" i="14" s="1"/>
  <c r="D1478" i="14" s="1"/>
  <c r="D1479" i="14" s="1"/>
  <c r="C1465" i="14"/>
  <c r="B1465" i="14"/>
  <c r="B1466" i="14" s="1"/>
  <c r="B1467" i="14" s="1"/>
  <c r="B1468" i="14" s="1"/>
  <c r="B1469" i="14" s="1"/>
  <c r="B1470" i="14" s="1"/>
  <c r="B1471" i="14" s="1"/>
  <c r="B1472" i="14" s="1"/>
  <c r="B1473" i="14" s="1"/>
  <c r="B1474" i="14" s="1"/>
  <c r="B1475" i="14" s="1"/>
  <c r="B1476" i="14" s="1"/>
  <c r="B1477" i="14" s="1"/>
  <c r="B1478" i="14" s="1"/>
  <c r="B1479" i="14" s="1"/>
  <c r="B1480" i="14" s="1"/>
  <c r="B1481" i="14" s="1"/>
  <c r="B1482" i="14" s="1"/>
  <c r="B1483" i="14" s="1"/>
  <c r="B1484" i="14" s="1"/>
  <c r="B1485" i="14" s="1"/>
  <c r="B1486" i="14" s="1"/>
  <c r="B1487" i="14" s="1"/>
  <c r="B1488" i="14" s="1"/>
  <c r="B1489" i="14" s="1"/>
  <c r="B1490" i="14" s="1"/>
  <c r="B1491" i="14" s="1"/>
  <c r="B1492" i="14" s="1"/>
  <c r="B1493" i="14" s="1"/>
  <c r="B1494" i="14" s="1"/>
  <c r="B1495" i="14" s="1"/>
  <c r="B1496" i="14" s="1"/>
  <c r="B1497" i="14" s="1"/>
  <c r="B1498" i="14" s="1"/>
  <c r="B1499" i="14" s="1"/>
  <c r="B1500" i="14" s="1"/>
  <c r="B1501" i="14" s="1"/>
  <c r="B1502" i="14" s="1"/>
  <c r="B1503" i="14" s="1"/>
  <c r="B1504" i="14" s="1"/>
  <c r="B1505" i="14" s="1"/>
  <c r="B1506" i="14" s="1"/>
  <c r="B1507" i="14" s="1"/>
  <c r="B1508" i="14" s="1"/>
  <c r="B1509" i="14" s="1"/>
  <c r="B1510" i="14" s="1"/>
  <c r="B1511" i="14" s="1"/>
  <c r="B1512" i="14" s="1"/>
  <c r="B1513" i="14" s="1"/>
  <c r="B1514" i="14" s="1"/>
  <c r="Q1452" i="14"/>
  <c r="Q1453" i="14" s="1"/>
  <c r="Q1454" i="14" s="1"/>
  <c r="Q1455" i="14" s="1"/>
  <c r="Q1456" i="14" s="1"/>
  <c r="Q1457" i="14" s="1"/>
  <c r="Q1458" i="14" s="1"/>
  <c r="Q1459" i="14" s="1"/>
  <c r="Q1460" i="14" s="1"/>
  <c r="Q1461" i="14" s="1"/>
  <c r="AG1442" i="14"/>
  <c r="AG1443" i="14" s="1"/>
  <c r="AG1444" i="14" s="1"/>
  <c r="AG1445" i="14" s="1"/>
  <c r="AG1446" i="14" s="1"/>
  <c r="AG1447" i="14" s="1"/>
  <c r="AG1448" i="14" s="1"/>
  <c r="AG1449" i="14" s="1"/>
  <c r="AG1450" i="14" s="1"/>
  <c r="AG1451" i="14" s="1"/>
  <c r="AG1452" i="14" s="1"/>
  <c r="AG1453" i="14" s="1"/>
  <c r="AG1454" i="14" s="1"/>
  <c r="AG1455" i="14" s="1"/>
  <c r="AG1456" i="14" s="1"/>
  <c r="AG1457" i="14" s="1"/>
  <c r="AG1458" i="14" s="1"/>
  <c r="AG1459" i="14" s="1"/>
  <c r="AG1460" i="14" s="1"/>
  <c r="AG1461" i="14" s="1"/>
  <c r="AG1439" i="14"/>
  <c r="AG1440" i="14" s="1"/>
  <c r="AG1441" i="14" s="1"/>
  <c r="R1437" i="14"/>
  <c r="R1438" i="14" s="1"/>
  <c r="R1439" i="14" s="1"/>
  <c r="R1440" i="14" s="1"/>
  <c r="R1441" i="14" s="1"/>
  <c r="R1442" i="14" s="1"/>
  <c r="R1443" i="14" s="1"/>
  <c r="R1444" i="14" s="1"/>
  <c r="R1445" i="14" s="1"/>
  <c r="R1446" i="14" s="1"/>
  <c r="R1447" i="14" s="1"/>
  <c r="R1448" i="14" s="1"/>
  <c r="R1449" i="14" s="1"/>
  <c r="R1450" i="14" s="1"/>
  <c r="R1451" i="14" s="1"/>
  <c r="R1452" i="14" s="1"/>
  <c r="R1453" i="14" s="1"/>
  <c r="R1454" i="14" s="1"/>
  <c r="R1455" i="14" s="1"/>
  <c r="R1456" i="14" s="1"/>
  <c r="R1457" i="14" s="1"/>
  <c r="R1458" i="14" s="1"/>
  <c r="R1459" i="14" s="1"/>
  <c r="R1460" i="14" s="1"/>
  <c r="R1461" i="14" s="1"/>
  <c r="J1436" i="14"/>
  <c r="J1437" i="14" s="1"/>
  <c r="J1438" i="14" s="1"/>
  <c r="J1439" i="14" s="1"/>
  <c r="J1440" i="14" s="1"/>
  <c r="J1441" i="14" s="1"/>
  <c r="J1442" i="14" s="1"/>
  <c r="J1443" i="14" s="1"/>
  <c r="J1444" i="14" s="1"/>
  <c r="J1445" i="14" s="1"/>
  <c r="J1446" i="14" s="1"/>
  <c r="J1447" i="14" s="1"/>
  <c r="J1448" i="14" s="1"/>
  <c r="J1449" i="14" s="1"/>
  <c r="J1450" i="14" s="1"/>
  <c r="J1451" i="14" s="1"/>
  <c r="J1452" i="14" s="1"/>
  <c r="J1453" i="14" s="1"/>
  <c r="J1454" i="14" s="1"/>
  <c r="J1455" i="14" s="1"/>
  <c r="J1456" i="14" s="1"/>
  <c r="J1457" i="14" s="1"/>
  <c r="J1458" i="14" s="1"/>
  <c r="J1459" i="14" s="1"/>
  <c r="J1460" i="14" s="1"/>
  <c r="J1461" i="14" s="1"/>
  <c r="AG1432" i="14"/>
  <c r="AG1433" i="14" s="1"/>
  <c r="AG1434" i="14" s="1"/>
  <c r="AG1435" i="14" s="1"/>
  <c r="AG1436" i="14" s="1"/>
  <c r="AG1437" i="14" s="1"/>
  <c r="AG1438" i="14" s="1"/>
  <c r="AB1427" i="14"/>
  <c r="AB1428" i="14" s="1"/>
  <c r="AB1429" i="14" s="1"/>
  <c r="AB1430" i="14" s="1"/>
  <c r="AB1431" i="14" s="1"/>
  <c r="AB1432" i="14" s="1"/>
  <c r="AB1433" i="14" s="1"/>
  <c r="AB1434" i="14" s="1"/>
  <c r="AB1435" i="14" s="1"/>
  <c r="AB1436" i="14" s="1"/>
  <c r="AB1437" i="14" s="1"/>
  <c r="AB1438" i="14" s="1"/>
  <c r="AB1439" i="14" s="1"/>
  <c r="AB1440" i="14" s="1"/>
  <c r="AB1441" i="14" s="1"/>
  <c r="AB1442" i="14" s="1"/>
  <c r="AB1443" i="14" s="1"/>
  <c r="AB1444" i="14" s="1"/>
  <c r="AB1445" i="14" s="1"/>
  <c r="AB1446" i="14" s="1"/>
  <c r="AB1447" i="14" s="1"/>
  <c r="AB1448" i="14" s="1"/>
  <c r="AB1449" i="14" s="1"/>
  <c r="AB1450" i="14" s="1"/>
  <c r="AB1451" i="14" s="1"/>
  <c r="AB1452" i="14" s="1"/>
  <c r="AB1453" i="14" s="1"/>
  <c r="AB1454" i="14" s="1"/>
  <c r="AB1455" i="14" s="1"/>
  <c r="AB1456" i="14" s="1"/>
  <c r="AB1457" i="14" s="1"/>
  <c r="AB1458" i="14" s="1"/>
  <c r="AB1459" i="14" s="1"/>
  <c r="AB1460" i="14" s="1"/>
  <c r="AB1461" i="14" s="1"/>
  <c r="L1427" i="14"/>
  <c r="L1428" i="14" s="1"/>
  <c r="L1429" i="14" s="1"/>
  <c r="L1430" i="14" s="1"/>
  <c r="L1431" i="14" s="1"/>
  <c r="L1432" i="14" s="1"/>
  <c r="L1433" i="14" s="1"/>
  <c r="L1434" i="14" s="1"/>
  <c r="L1435" i="14" s="1"/>
  <c r="L1436" i="14" s="1"/>
  <c r="L1437" i="14" s="1"/>
  <c r="L1438" i="14" s="1"/>
  <c r="L1439" i="14" s="1"/>
  <c r="L1440" i="14" s="1"/>
  <c r="L1441" i="14" s="1"/>
  <c r="L1442" i="14" s="1"/>
  <c r="L1443" i="14" s="1"/>
  <c r="L1444" i="14" s="1"/>
  <c r="L1445" i="14" s="1"/>
  <c r="L1446" i="14" s="1"/>
  <c r="L1447" i="14" s="1"/>
  <c r="L1448" i="14" s="1"/>
  <c r="L1449" i="14" s="1"/>
  <c r="L1450" i="14" s="1"/>
  <c r="L1451" i="14" s="1"/>
  <c r="L1452" i="14" s="1"/>
  <c r="L1453" i="14" s="1"/>
  <c r="L1454" i="14" s="1"/>
  <c r="L1455" i="14" s="1"/>
  <c r="L1456" i="14" s="1"/>
  <c r="L1457" i="14" s="1"/>
  <c r="L1458" i="14" s="1"/>
  <c r="L1459" i="14" s="1"/>
  <c r="L1460" i="14" s="1"/>
  <c r="L1461" i="14" s="1"/>
  <c r="D1427" i="14"/>
  <c r="D1428" i="14" s="1"/>
  <c r="D1429" i="14" s="1"/>
  <c r="D1430" i="14" s="1"/>
  <c r="D1431" i="14" s="1"/>
  <c r="D1432" i="14" s="1"/>
  <c r="D1433" i="14" s="1"/>
  <c r="D1434" i="14" s="1"/>
  <c r="D1435" i="14" s="1"/>
  <c r="D1436" i="14" s="1"/>
  <c r="D1437" i="14" s="1"/>
  <c r="D1438" i="14" s="1"/>
  <c r="D1439" i="14" s="1"/>
  <c r="D1440" i="14" s="1"/>
  <c r="D1441" i="14" s="1"/>
  <c r="D1442" i="14" s="1"/>
  <c r="D1443" i="14" s="1"/>
  <c r="D1444" i="14" s="1"/>
  <c r="D1445" i="14" s="1"/>
  <c r="D1446" i="14" s="1"/>
  <c r="D1447" i="14" s="1"/>
  <c r="D1448" i="14" s="1"/>
  <c r="D1449" i="14" s="1"/>
  <c r="D1450" i="14" s="1"/>
  <c r="D1451" i="14" s="1"/>
  <c r="D1452" i="14" s="1"/>
  <c r="D1453" i="14" s="1"/>
  <c r="D1454" i="14" s="1"/>
  <c r="D1455" i="14" s="1"/>
  <c r="D1456" i="14" s="1"/>
  <c r="D1457" i="14" s="1"/>
  <c r="D1458" i="14" s="1"/>
  <c r="D1459" i="14" s="1"/>
  <c r="D1460" i="14" s="1"/>
  <c r="D1461" i="14" s="1"/>
  <c r="AH1425" i="14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J1425" i="14"/>
  <c r="J1426" i="14" s="1"/>
  <c r="J1427" i="14" s="1"/>
  <c r="J1428" i="14" s="1"/>
  <c r="J1429" i="14" s="1"/>
  <c r="J1430" i="14" s="1"/>
  <c r="J1431" i="14" s="1"/>
  <c r="J1432" i="14" s="1"/>
  <c r="J1433" i="14" s="1"/>
  <c r="J1434" i="14" s="1"/>
  <c r="J1435" i="14" s="1"/>
  <c r="E1424" i="14"/>
  <c r="E1425" i="14" s="1"/>
  <c r="E1426" i="14" s="1"/>
  <c r="E1427" i="14" s="1"/>
  <c r="E1428" i="14" s="1"/>
  <c r="E1429" i="14" s="1"/>
  <c r="E1430" i="14" s="1"/>
  <c r="E1431" i="14" s="1"/>
  <c r="E1432" i="14" s="1"/>
  <c r="E1433" i="14" s="1"/>
  <c r="E1434" i="14" s="1"/>
  <c r="E1435" i="14" s="1"/>
  <c r="E1436" i="14" s="1"/>
  <c r="E1437" i="14" s="1"/>
  <c r="E1438" i="14" s="1"/>
  <c r="E1439" i="14" s="1"/>
  <c r="E1440" i="14" s="1"/>
  <c r="E1441" i="14" s="1"/>
  <c r="E1442" i="14" s="1"/>
  <c r="E1443" i="14" s="1"/>
  <c r="E1444" i="14" s="1"/>
  <c r="E1445" i="14" s="1"/>
  <c r="E1446" i="14" s="1"/>
  <c r="E1447" i="14" s="1"/>
  <c r="E1448" i="14" s="1"/>
  <c r="E1449" i="14" s="1"/>
  <c r="E1450" i="14" s="1"/>
  <c r="E1451" i="14" s="1"/>
  <c r="E1452" i="14" s="1"/>
  <c r="E1453" i="14" s="1"/>
  <c r="E1454" i="14" s="1"/>
  <c r="E1455" i="14" s="1"/>
  <c r="E1456" i="14" s="1"/>
  <c r="E1457" i="14" s="1"/>
  <c r="E1458" i="14" s="1"/>
  <c r="E1459" i="14" s="1"/>
  <c r="E1460" i="14" s="1"/>
  <c r="E1461" i="14" s="1"/>
  <c r="P1423" i="14"/>
  <c r="P1424" i="14" s="1"/>
  <c r="P1425" i="14" s="1"/>
  <c r="P1426" i="14" s="1"/>
  <c r="P1427" i="14" s="1"/>
  <c r="P1428" i="14" s="1"/>
  <c r="P1429" i="14" s="1"/>
  <c r="P1430" i="14" s="1"/>
  <c r="P1431" i="14" s="1"/>
  <c r="P1432" i="14" s="1"/>
  <c r="P1433" i="14" s="1"/>
  <c r="P1434" i="14" s="1"/>
  <c r="P1435" i="14" s="1"/>
  <c r="P1436" i="14" s="1"/>
  <c r="P1437" i="14" s="1"/>
  <c r="P1438" i="14" s="1"/>
  <c r="P1439" i="14" s="1"/>
  <c r="P1440" i="14" s="1"/>
  <c r="P1441" i="14" s="1"/>
  <c r="P1442" i="14" s="1"/>
  <c r="P1443" i="14" s="1"/>
  <c r="P1444" i="14" s="1"/>
  <c r="P1445" i="14" s="1"/>
  <c r="P1446" i="14" s="1"/>
  <c r="P1447" i="14" s="1"/>
  <c r="P1448" i="14" s="1"/>
  <c r="P1449" i="14" s="1"/>
  <c r="P1450" i="14" s="1"/>
  <c r="P1451" i="14" s="1"/>
  <c r="P1452" i="14" s="1"/>
  <c r="P1453" i="14" s="1"/>
  <c r="P1454" i="14" s="1"/>
  <c r="P1455" i="14" s="1"/>
  <c r="P1456" i="14" s="1"/>
  <c r="P1457" i="14" s="1"/>
  <c r="P1458" i="14" s="1"/>
  <c r="P1459" i="14" s="1"/>
  <c r="P1460" i="14" s="1"/>
  <c r="P1461" i="14" s="1"/>
  <c r="N1421" i="14"/>
  <c r="N1422" i="14" s="1"/>
  <c r="N1423" i="14" s="1"/>
  <c r="N1424" i="14" s="1"/>
  <c r="N1425" i="14" s="1"/>
  <c r="N1426" i="14" s="1"/>
  <c r="N1427" i="14" s="1"/>
  <c r="N1428" i="14" s="1"/>
  <c r="N1429" i="14" s="1"/>
  <c r="N1430" i="14" s="1"/>
  <c r="N1431" i="14" s="1"/>
  <c r="N1432" i="14" s="1"/>
  <c r="N1433" i="14" s="1"/>
  <c r="N1434" i="14" s="1"/>
  <c r="N1435" i="14" s="1"/>
  <c r="N1436" i="14" s="1"/>
  <c r="N1437" i="14" s="1"/>
  <c r="N1438" i="14" s="1"/>
  <c r="N1439" i="14" s="1"/>
  <c r="N1440" i="14" s="1"/>
  <c r="N1441" i="14" s="1"/>
  <c r="N1442" i="14" s="1"/>
  <c r="N1443" i="14" s="1"/>
  <c r="N1444" i="14" s="1"/>
  <c r="N1445" i="14" s="1"/>
  <c r="N1446" i="14" s="1"/>
  <c r="N1447" i="14" s="1"/>
  <c r="N1448" i="14" s="1"/>
  <c r="N1449" i="14" s="1"/>
  <c r="N1450" i="14" s="1"/>
  <c r="N1451" i="14" s="1"/>
  <c r="N1452" i="14" s="1"/>
  <c r="N1453" i="14" s="1"/>
  <c r="N1454" i="14" s="1"/>
  <c r="N1455" i="14" s="1"/>
  <c r="N1456" i="14" s="1"/>
  <c r="N1457" i="14" s="1"/>
  <c r="N1458" i="14" s="1"/>
  <c r="N1459" i="14" s="1"/>
  <c r="N1460" i="14" s="1"/>
  <c r="N1461" i="14" s="1"/>
  <c r="AG1420" i="14"/>
  <c r="AG1421" i="14" s="1"/>
  <c r="AG1422" i="14" s="1"/>
  <c r="AG1423" i="14" s="1"/>
  <c r="AG1424" i="14" s="1"/>
  <c r="AG1425" i="14" s="1"/>
  <c r="AG1426" i="14" s="1"/>
  <c r="AG1427" i="14" s="1"/>
  <c r="AG1428" i="14" s="1"/>
  <c r="AG1429" i="14" s="1"/>
  <c r="AG1430" i="14" s="1"/>
  <c r="AG1431" i="14" s="1"/>
  <c r="Y1420" i="14"/>
  <c r="Y1421" i="14" s="1"/>
  <c r="Y1422" i="14" s="1"/>
  <c r="Y1423" i="14" s="1"/>
  <c r="Y1424" i="14" s="1"/>
  <c r="Y1425" i="14" s="1"/>
  <c r="Y1426" i="14" s="1"/>
  <c r="Y1427" i="14" s="1"/>
  <c r="Y1428" i="14" s="1"/>
  <c r="Y1429" i="14" s="1"/>
  <c r="Y1430" i="14" s="1"/>
  <c r="Y1431" i="14" s="1"/>
  <c r="Y1432" i="14" s="1"/>
  <c r="Y1433" i="14" s="1"/>
  <c r="Y1434" i="14" s="1"/>
  <c r="Y1435" i="14" s="1"/>
  <c r="Y1436" i="14" s="1"/>
  <c r="Y1437" i="14" s="1"/>
  <c r="Y1438" i="14" s="1"/>
  <c r="Y1439" i="14" s="1"/>
  <c r="Y1440" i="14" s="1"/>
  <c r="Y1441" i="14" s="1"/>
  <c r="Y1442" i="14" s="1"/>
  <c r="Y1443" i="14" s="1"/>
  <c r="Y1444" i="14" s="1"/>
  <c r="Y1445" i="14" s="1"/>
  <c r="Y1446" i="14" s="1"/>
  <c r="Y1447" i="14" s="1"/>
  <c r="Y1448" i="14" s="1"/>
  <c r="Y1449" i="14" s="1"/>
  <c r="Y1450" i="14" s="1"/>
  <c r="Y1451" i="14" s="1"/>
  <c r="Y1452" i="14" s="1"/>
  <c r="Y1453" i="14" s="1"/>
  <c r="Y1454" i="14" s="1"/>
  <c r="Y1455" i="14" s="1"/>
  <c r="Y1456" i="14" s="1"/>
  <c r="Y1457" i="14" s="1"/>
  <c r="Y1458" i="14" s="1"/>
  <c r="Y1459" i="14" s="1"/>
  <c r="Y1460" i="14" s="1"/>
  <c r="Y1461" i="14" s="1"/>
  <c r="Q1420" i="14"/>
  <c r="Q1421" i="14" s="1"/>
  <c r="Q1422" i="14" s="1"/>
  <c r="Q1423" i="14" s="1"/>
  <c r="Q1424" i="14" s="1"/>
  <c r="Q1425" i="14" s="1"/>
  <c r="Q1426" i="14" s="1"/>
  <c r="Q1427" i="14" s="1"/>
  <c r="Q1428" i="14" s="1"/>
  <c r="Q1429" i="14" s="1"/>
  <c r="Q1430" i="14" s="1"/>
  <c r="Q1431" i="14" s="1"/>
  <c r="Q1432" i="14" s="1"/>
  <c r="Q1433" i="14" s="1"/>
  <c r="Q1434" i="14" s="1"/>
  <c r="Q1435" i="14" s="1"/>
  <c r="Q1436" i="14" s="1"/>
  <c r="Q1437" i="14" s="1"/>
  <c r="Q1438" i="14" s="1"/>
  <c r="Q1439" i="14" s="1"/>
  <c r="Q1440" i="14" s="1"/>
  <c r="Q1441" i="14" s="1"/>
  <c r="Q1442" i="14" s="1"/>
  <c r="Q1443" i="14" s="1"/>
  <c r="Q1444" i="14" s="1"/>
  <c r="Q1445" i="14" s="1"/>
  <c r="Q1446" i="14" s="1"/>
  <c r="Q1447" i="14" s="1"/>
  <c r="Q1448" i="14" s="1"/>
  <c r="Q1449" i="14" s="1"/>
  <c r="Q1450" i="14" s="1"/>
  <c r="Q1451" i="14" s="1"/>
  <c r="AJ1419" i="14"/>
  <c r="AJ1420" i="14" s="1"/>
  <c r="AJ1421" i="14" s="1"/>
  <c r="AJ1422" i="14" s="1"/>
  <c r="AJ1423" i="14" s="1"/>
  <c r="AJ1424" i="14" s="1"/>
  <c r="AJ1425" i="14" s="1"/>
  <c r="AJ1426" i="14" s="1"/>
  <c r="AJ1427" i="14" s="1"/>
  <c r="AJ1428" i="14" s="1"/>
  <c r="AJ1429" i="14" s="1"/>
  <c r="AJ1430" i="14" s="1"/>
  <c r="AJ1431" i="14" s="1"/>
  <c r="AJ1432" i="14" s="1"/>
  <c r="AJ1433" i="14" s="1"/>
  <c r="AJ1434" i="14" s="1"/>
  <c r="AJ1435" i="14" s="1"/>
  <c r="AJ1436" i="14" s="1"/>
  <c r="AJ1437" i="14" s="1"/>
  <c r="AJ1438" i="14" s="1"/>
  <c r="AJ1439" i="14" s="1"/>
  <c r="AJ1440" i="14" s="1"/>
  <c r="AJ1441" i="14" s="1"/>
  <c r="AJ1442" i="14" s="1"/>
  <c r="AJ1443" i="14" s="1"/>
  <c r="AJ1444" i="14" s="1"/>
  <c r="AJ1445" i="14" s="1"/>
  <c r="AJ1446" i="14" s="1"/>
  <c r="AJ1447" i="14" s="1"/>
  <c r="AJ1448" i="14" s="1"/>
  <c r="AJ1449" i="14" s="1"/>
  <c r="AJ1450" i="14" s="1"/>
  <c r="AJ1451" i="14" s="1"/>
  <c r="AJ1452" i="14" s="1"/>
  <c r="AJ1453" i="14" s="1"/>
  <c r="AJ1454" i="14" s="1"/>
  <c r="AJ1455" i="14" s="1"/>
  <c r="AJ1456" i="14" s="1"/>
  <c r="AJ1457" i="14" s="1"/>
  <c r="AJ1458" i="14" s="1"/>
  <c r="AJ1459" i="14" s="1"/>
  <c r="AJ1460" i="14" s="1"/>
  <c r="AJ1461" i="14" s="1"/>
  <c r="AB1419" i="14"/>
  <c r="AB1420" i="14" s="1"/>
  <c r="AB1421" i="14" s="1"/>
  <c r="AB1422" i="14" s="1"/>
  <c r="AB1423" i="14" s="1"/>
  <c r="AB1424" i="14" s="1"/>
  <c r="AB1425" i="14" s="1"/>
  <c r="AB1426" i="14" s="1"/>
  <c r="T1419" i="14"/>
  <c r="T1420" i="14" s="1"/>
  <c r="T1421" i="14" s="1"/>
  <c r="T1422" i="14" s="1"/>
  <c r="T1423" i="14" s="1"/>
  <c r="T1424" i="14" s="1"/>
  <c r="T1425" i="14" s="1"/>
  <c r="T1426" i="14" s="1"/>
  <c r="T1427" i="14" s="1"/>
  <c r="T1428" i="14" s="1"/>
  <c r="T1429" i="14" s="1"/>
  <c r="T1430" i="14" s="1"/>
  <c r="T1431" i="14" s="1"/>
  <c r="T1432" i="14" s="1"/>
  <c r="T1433" i="14" s="1"/>
  <c r="T1434" i="14" s="1"/>
  <c r="T1435" i="14" s="1"/>
  <c r="T1436" i="14" s="1"/>
  <c r="T1437" i="14" s="1"/>
  <c r="T1438" i="14" s="1"/>
  <c r="T1439" i="14" s="1"/>
  <c r="T1440" i="14" s="1"/>
  <c r="T1441" i="14" s="1"/>
  <c r="T1442" i="14" s="1"/>
  <c r="T1443" i="14" s="1"/>
  <c r="T1444" i="14" s="1"/>
  <c r="T1445" i="14" s="1"/>
  <c r="T1446" i="14" s="1"/>
  <c r="T1447" i="14" s="1"/>
  <c r="T1448" i="14" s="1"/>
  <c r="T1449" i="14" s="1"/>
  <c r="T1450" i="14" s="1"/>
  <c r="T1451" i="14" s="1"/>
  <c r="T1452" i="14" s="1"/>
  <c r="T1453" i="14" s="1"/>
  <c r="T1454" i="14" s="1"/>
  <c r="T1455" i="14" s="1"/>
  <c r="T1456" i="14" s="1"/>
  <c r="T1457" i="14" s="1"/>
  <c r="T1458" i="14" s="1"/>
  <c r="T1459" i="14" s="1"/>
  <c r="T1460" i="14" s="1"/>
  <c r="T1461" i="14" s="1"/>
  <c r="L1419" i="14"/>
  <c r="L1420" i="14" s="1"/>
  <c r="L1421" i="14" s="1"/>
  <c r="L1422" i="14" s="1"/>
  <c r="L1423" i="14" s="1"/>
  <c r="L1424" i="14" s="1"/>
  <c r="L1425" i="14" s="1"/>
  <c r="L1426" i="14" s="1"/>
  <c r="D1419" i="14"/>
  <c r="D1420" i="14" s="1"/>
  <c r="D1421" i="14" s="1"/>
  <c r="D1422" i="14" s="1"/>
  <c r="D1423" i="14" s="1"/>
  <c r="D1424" i="14" s="1"/>
  <c r="D1425" i="14" s="1"/>
  <c r="D1426" i="14" s="1"/>
  <c r="W1418" i="14"/>
  <c r="W1419" i="14" s="1"/>
  <c r="W1420" i="14" s="1"/>
  <c r="W1421" i="14" s="1"/>
  <c r="W1422" i="14" s="1"/>
  <c r="W1423" i="14" s="1"/>
  <c r="W1424" i="14" s="1"/>
  <c r="W1425" i="14" s="1"/>
  <c r="W1426" i="14" s="1"/>
  <c r="W1427" i="14" s="1"/>
  <c r="W1428" i="14" s="1"/>
  <c r="W1429" i="14" s="1"/>
  <c r="W1430" i="14" s="1"/>
  <c r="W1431" i="14" s="1"/>
  <c r="W1432" i="14" s="1"/>
  <c r="W1433" i="14" s="1"/>
  <c r="W1434" i="14" s="1"/>
  <c r="W1435" i="14" s="1"/>
  <c r="W1436" i="14" s="1"/>
  <c r="W1437" i="14" s="1"/>
  <c r="W1438" i="14" s="1"/>
  <c r="W1439" i="14" s="1"/>
  <c r="W1440" i="14" s="1"/>
  <c r="W1441" i="14" s="1"/>
  <c r="W1442" i="14" s="1"/>
  <c r="W1443" i="14" s="1"/>
  <c r="W1444" i="14" s="1"/>
  <c r="W1445" i="14" s="1"/>
  <c r="W1446" i="14" s="1"/>
  <c r="W1447" i="14" s="1"/>
  <c r="W1448" i="14" s="1"/>
  <c r="W1449" i="14" s="1"/>
  <c r="W1450" i="14" s="1"/>
  <c r="W1451" i="14" s="1"/>
  <c r="W1452" i="14" s="1"/>
  <c r="W1453" i="14" s="1"/>
  <c r="W1454" i="14" s="1"/>
  <c r="W1455" i="14" s="1"/>
  <c r="W1456" i="14" s="1"/>
  <c r="W1457" i="14" s="1"/>
  <c r="W1458" i="14" s="1"/>
  <c r="W1459" i="14" s="1"/>
  <c r="W1460" i="14" s="1"/>
  <c r="W1461" i="14" s="1"/>
  <c r="AJ1417" i="14"/>
  <c r="AJ1418" i="14" s="1"/>
  <c r="AH1417" i="14"/>
  <c r="AH1418" i="14" s="1"/>
  <c r="AH1419" i="14" s="1"/>
  <c r="AH1420" i="14" s="1"/>
  <c r="AH1421" i="14" s="1"/>
  <c r="AH1422" i="14" s="1"/>
  <c r="AH1423" i="14" s="1"/>
  <c r="AH1424" i="14" s="1"/>
  <c r="AB1417" i="14"/>
  <c r="AB1418" i="14" s="1"/>
  <c r="Z1417" i="14"/>
  <c r="Z1418" i="14" s="1"/>
  <c r="Z1419" i="14" s="1"/>
  <c r="Z1420" i="14" s="1"/>
  <c r="Z1421" i="14" s="1"/>
  <c r="Z1422" i="14" s="1"/>
  <c r="Z1423" i="14" s="1"/>
  <c r="Z1424" i="14" s="1"/>
  <c r="Z1425" i="14" s="1"/>
  <c r="Z1426" i="14" s="1"/>
  <c r="Z1427" i="14" s="1"/>
  <c r="Z1428" i="14" s="1"/>
  <c r="Z1429" i="14" s="1"/>
  <c r="Z1430" i="14" s="1"/>
  <c r="Z1431" i="14" s="1"/>
  <c r="Z1432" i="14" s="1"/>
  <c r="Z1433" i="14" s="1"/>
  <c r="Z1434" i="14" s="1"/>
  <c r="Z1435" i="14" s="1"/>
  <c r="Z1436" i="14" s="1"/>
  <c r="Z1437" i="14" s="1"/>
  <c r="Z1438" i="14" s="1"/>
  <c r="Z1439" i="14" s="1"/>
  <c r="Z1440" i="14" s="1"/>
  <c r="Z1441" i="14" s="1"/>
  <c r="Z1442" i="14" s="1"/>
  <c r="Z1443" i="14" s="1"/>
  <c r="Z1444" i="14" s="1"/>
  <c r="Z1445" i="14" s="1"/>
  <c r="Z1446" i="14" s="1"/>
  <c r="Z1447" i="14" s="1"/>
  <c r="Z1448" i="14" s="1"/>
  <c r="Z1449" i="14" s="1"/>
  <c r="Z1450" i="14" s="1"/>
  <c r="Z1451" i="14" s="1"/>
  <c r="Z1452" i="14" s="1"/>
  <c r="Z1453" i="14" s="1"/>
  <c r="Z1454" i="14" s="1"/>
  <c r="Z1455" i="14" s="1"/>
  <c r="Z1456" i="14" s="1"/>
  <c r="Z1457" i="14" s="1"/>
  <c r="Z1458" i="14" s="1"/>
  <c r="Z1459" i="14" s="1"/>
  <c r="Z1460" i="14" s="1"/>
  <c r="Z1461" i="14" s="1"/>
  <c r="T1417" i="14"/>
  <c r="T1418" i="14" s="1"/>
  <c r="R1417" i="14"/>
  <c r="R1418" i="14" s="1"/>
  <c r="R1419" i="14" s="1"/>
  <c r="R1420" i="14" s="1"/>
  <c r="R1421" i="14" s="1"/>
  <c r="R1422" i="14" s="1"/>
  <c r="R1423" i="14" s="1"/>
  <c r="R1424" i="14" s="1"/>
  <c r="R1425" i="14" s="1"/>
  <c r="R1426" i="14" s="1"/>
  <c r="R1427" i="14" s="1"/>
  <c r="R1428" i="14" s="1"/>
  <c r="R1429" i="14" s="1"/>
  <c r="R1430" i="14" s="1"/>
  <c r="R1431" i="14" s="1"/>
  <c r="R1432" i="14" s="1"/>
  <c r="R1433" i="14" s="1"/>
  <c r="R1434" i="14" s="1"/>
  <c r="R1435" i="14" s="1"/>
  <c r="R1436" i="14" s="1"/>
  <c r="L1417" i="14"/>
  <c r="L1418" i="14" s="1"/>
  <c r="J1417" i="14"/>
  <c r="J1418" i="14" s="1"/>
  <c r="J1419" i="14" s="1"/>
  <c r="J1420" i="14" s="1"/>
  <c r="J1421" i="14" s="1"/>
  <c r="J1422" i="14" s="1"/>
  <c r="J1423" i="14" s="1"/>
  <c r="J1424" i="14" s="1"/>
  <c r="D1417" i="14"/>
  <c r="D1418" i="14" s="1"/>
  <c r="B1417" i="14"/>
  <c r="B1418" i="14" s="1"/>
  <c r="B1419" i="14" s="1"/>
  <c r="B1420" i="14" s="1"/>
  <c r="B1421" i="14" s="1"/>
  <c r="B1422" i="14" s="1"/>
  <c r="B1423" i="14" s="1"/>
  <c r="B1424" i="14" s="1"/>
  <c r="B1425" i="14" s="1"/>
  <c r="B1426" i="14" s="1"/>
  <c r="B1427" i="14" s="1"/>
  <c r="B1428" i="14" s="1"/>
  <c r="B1429" i="14" s="1"/>
  <c r="B1430" i="14" s="1"/>
  <c r="B1431" i="14" s="1"/>
  <c r="B1432" i="14" s="1"/>
  <c r="B1433" i="14" s="1"/>
  <c r="B1434" i="14" s="1"/>
  <c r="B1435" i="14" s="1"/>
  <c r="B1436" i="14" s="1"/>
  <c r="B1437" i="14" s="1"/>
  <c r="B1438" i="14" s="1"/>
  <c r="B1439" i="14" s="1"/>
  <c r="B1440" i="14" s="1"/>
  <c r="B1441" i="14" s="1"/>
  <c r="B1442" i="14" s="1"/>
  <c r="B1443" i="14" s="1"/>
  <c r="B1444" i="14" s="1"/>
  <c r="B1445" i="14" s="1"/>
  <c r="B1446" i="14" s="1"/>
  <c r="B1447" i="14" s="1"/>
  <c r="B1448" i="14" s="1"/>
  <c r="B1449" i="14" s="1"/>
  <c r="B1450" i="14" s="1"/>
  <c r="B1451" i="14" s="1"/>
  <c r="B1452" i="14" s="1"/>
  <c r="B1453" i="14" s="1"/>
  <c r="B1454" i="14" s="1"/>
  <c r="B1455" i="14" s="1"/>
  <c r="B1456" i="14" s="1"/>
  <c r="B1457" i="14" s="1"/>
  <c r="B1458" i="14" s="1"/>
  <c r="B1459" i="14" s="1"/>
  <c r="B1460" i="14" s="1"/>
  <c r="B1461" i="14" s="1"/>
  <c r="AC1416" i="14"/>
  <c r="AC1417" i="14" s="1"/>
  <c r="AC1418" i="14" s="1"/>
  <c r="AC1419" i="14" s="1"/>
  <c r="AC1420" i="14" s="1"/>
  <c r="AC1421" i="14" s="1"/>
  <c r="AC1422" i="14" s="1"/>
  <c r="AC1423" i="14" s="1"/>
  <c r="AC1424" i="14" s="1"/>
  <c r="AC1425" i="14" s="1"/>
  <c r="AC1426" i="14" s="1"/>
  <c r="AC1427" i="14" s="1"/>
  <c r="AC1428" i="14" s="1"/>
  <c r="AC1429" i="14" s="1"/>
  <c r="AC1430" i="14" s="1"/>
  <c r="AC1431" i="14" s="1"/>
  <c r="AC1432" i="14" s="1"/>
  <c r="AC1433" i="14" s="1"/>
  <c r="AC1434" i="14" s="1"/>
  <c r="AC1435" i="14" s="1"/>
  <c r="AC1436" i="14" s="1"/>
  <c r="AC1437" i="14" s="1"/>
  <c r="AC1438" i="14" s="1"/>
  <c r="AC1439" i="14" s="1"/>
  <c r="AC1440" i="14" s="1"/>
  <c r="AC1441" i="14" s="1"/>
  <c r="AC1442" i="14" s="1"/>
  <c r="AC1443" i="14" s="1"/>
  <c r="AC1444" i="14" s="1"/>
  <c r="AC1445" i="14" s="1"/>
  <c r="AC1446" i="14" s="1"/>
  <c r="AC1447" i="14" s="1"/>
  <c r="AC1448" i="14" s="1"/>
  <c r="AC1449" i="14" s="1"/>
  <c r="AC1450" i="14" s="1"/>
  <c r="AC1451" i="14" s="1"/>
  <c r="AC1452" i="14" s="1"/>
  <c r="AC1453" i="14" s="1"/>
  <c r="AC1454" i="14" s="1"/>
  <c r="AC1455" i="14" s="1"/>
  <c r="AC1456" i="14" s="1"/>
  <c r="AC1457" i="14" s="1"/>
  <c r="AC1458" i="14" s="1"/>
  <c r="AC1459" i="14" s="1"/>
  <c r="AC1460" i="14" s="1"/>
  <c r="AC1461" i="14" s="1"/>
  <c r="U1416" i="14"/>
  <c r="U1417" i="14" s="1"/>
  <c r="U1418" i="14" s="1"/>
  <c r="U1419" i="14" s="1"/>
  <c r="U1420" i="14" s="1"/>
  <c r="U1421" i="14" s="1"/>
  <c r="U1422" i="14" s="1"/>
  <c r="U1423" i="14" s="1"/>
  <c r="U1424" i="14" s="1"/>
  <c r="U1425" i="14" s="1"/>
  <c r="U1426" i="14" s="1"/>
  <c r="U1427" i="14" s="1"/>
  <c r="U1428" i="14" s="1"/>
  <c r="U1429" i="14" s="1"/>
  <c r="U1430" i="14" s="1"/>
  <c r="U1431" i="14" s="1"/>
  <c r="U1432" i="14" s="1"/>
  <c r="U1433" i="14" s="1"/>
  <c r="U1434" i="14" s="1"/>
  <c r="U1435" i="14" s="1"/>
  <c r="U1436" i="14" s="1"/>
  <c r="U1437" i="14" s="1"/>
  <c r="U1438" i="14" s="1"/>
  <c r="U1439" i="14" s="1"/>
  <c r="U1440" i="14" s="1"/>
  <c r="U1441" i="14" s="1"/>
  <c r="U1442" i="14" s="1"/>
  <c r="U1443" i="14" s="1"/>
  <c r="U1444" i="14" s="1"/>
  <c r="U1445" i="14" s="1"/>
  <c r="U1446" i="14" s="1"/>
  <c r="U1447" i="14" s="1"/>
  <c r="U1448" i="14" s="1"/>
  <c r="U1449" i="14" s="1"/>
  <c r="U1450" i="14" s="1"/>
  <c r="U1451" i="14" s="1"/>
  <c r="U1452" i="14" s="1"/>
  <c r="U1453" i="14" s="1"/>
  <c r="U1454" i="14" s="1"/>
  <c r="U1455" i="14" s="1"/>
  <c r="U1456" i="14" s="1"/>
  <c r="U1457" i="14" s="1"/>
  <c r="U1458" i="14" s="1"/>
  <c r="U1459" i="14" s="1"/>
  <c r="U1460" i="14" s="1"/>
  <c r="U1461" i="14" s="1"/>
  <c r="M1416" i="14"/>
  <c r="M1417" i="14" s="1"/>
  <c r="M1418" i="14" s="1"/>
  <c r="M1419" i="14" s="1"/>
  <c r="M1420" i="14" s="1"/>
  <c r="M1421" i="14" s="1"/>
  <c r="M1422" i="14" s="1"/>
  <c r="M1423" i="14" s="1"/>
  <c r="M1424" i="14" s="1"/>
  <c r="M1425" i="14" s="1"/>
  <c r="M1426" i="14" s="1"/>
  <c r="M1427" i="14" s="1"/>
  <c r="M1428" i="14" s="1"/>
  <c r="M1429" i="14" s="1"/>
  <c r="M1430" i="14" s="1"/>
  <c r="M1431" i="14" s="1"/>
  <c r="M1432" i="14" s="1"/>
  <c r="M1433" i="14" s="1"/>
  <c r="M1434" i="14" s="1"/>
  <c r="M1435" i="14" s="1"/>
  <c r="M1436" i="14" s="1"/>
  <c r="M1437" i="14" s="1"/>
  <c r="M1438" i="14" s="1"/>
  <c r="M1439" i="14" s="1"/>
  <c r="M1440" i="14" s="1"/>
  <c r="M1441" i="14" s="1"/>
  <c r="M1442" i="14" s="1"/>
  <c r="M1443" i="14" s="1"/>
  <c r="M1444" i="14" s="1"/>
  <c r="M1445" i="14" s="1"/>
  <c r="M1446" i="14" s="1"/>
  <c r="M1447" i="14" s="1"/>
  <c r="M1448" i="14" s="1"/>
  <c r="M1449" i="14" s="1"/>
  <c r="M1450" i="14" s="1"/>
  <c r="M1451" i="14" s="1"/>
  <c r="M1452" i="14" s="1"/>
  <c r="M1453" i="14" s="1"/>
  <c r="M1454" i="14" s="1"/>
  <c r="M1455" i="14" s="1"/>
  <c r="M1456" i="14" s="1"/>
  <c r="M1457" i="14" s="1"/>
  <c r="M1458" i="14" s="1"/>
  <c r="M1459" i="14" s="1"/>
  <c r="M1460" i="14" s="1"/>
  <c r="M1461" i="14" s="1"/>
  <c r="E1416" i="14"/>
  <c r="E1417" i="14" s="1"/>
  <c r="E1418" i="14" s="1"/>
  <c r="E1419" i="14" s="1"/>
  <c r="E1420" i="14" s="1"/>
  <c r="E1421" i="14" s="1"/>
  <c r="E1422" i="14" s="1"/>
  <c r="E1423" i="14" s="1"/>
  <c r="AJ1415" i="14"/>
  <c r="AJ1416" i="14" s="1"/>
  <c r="AH1415" i="14"/>
  <c r="AH1416" i="14" s="1"/>
  <c r="AF1415" i="14"/>
  <c r="AF1416" i="14" s="1"/>
  <c r="AF1417" i="14" s="1"/>
  <c r="AF1418" i="14" s="1"/>
  <c r="AF1419" i="14" s="1"/>
  <c r="AF1420" i="14" s="1"/>
  <c r="AF1421" i="14" s="1"/>
  <c r="AF1422" i="14" s="1"/>
  <c r="AF1423" i="14" s="1"/>
  <c r="AF1424" i="14" s="1"/>
  <c r="AF1425" i="14" s="1"/>
  <c r="AF1426" i="14" s="1"/>
  <c r="AF1427" i="14" s="1"/>
  <c r="AF1428" i="14" s="1"/>
  <c r="AF1429" i="14" s="1"/>
  <c r="AF1430" i="14" s="1"/>
  <c r="AF1431" i="14" s="1"/>
  <c r="AF1432" i="14" s="1"/>
  <c r="AF1433" i="14" s="1"/>
  <c r="AF1434" i="14" s="1"/>
  <c r="AF1435" i="14" s="1"/>
  <c r="AF1436" i="14" s="1"/>
  <c r="AF1437" i="14" s="1"/>
  <c r="AF1438" i="14" s="1"/>
  <c r="AF1439" i="14" s="1"/>
  <c r="AF1440" i="14" s="1"/>
  <c r="AF1441" i="14" s="1"/>
  <c r="AF1442" i="14" s="1"/>
  <c r="AF1443" i="14" s="1"/>
  <c r="AF1444" i="14" s="1"/>
  <c r="AF1445" i="14" s="1"/>
  <c r="AF1446" i="14" s="1"/>
  <c r="AF1447" i="14" s="1"/>
  <c r="AF1448" i="14" s="1"/>
  <c r="AF1449" i="14" s="1"/>
  <c r="AF1450" i="14" s="1"/>
  <c r="AF1451" i="14" s="1"/>
  <c r="AF1452" i="14" s="1"/>
  <c r="AF1453" i="14" s="1"/>
  <c r="AF1454" i="14" s="1"/>
  <c r="AF1455" i="14" s="1"/>
  <c r="AF1456" i="14" s="1"/>
  <c r="AF1457" i="14" s="1"/>
  <c r="AF1458" i="14" s="1"/>
  <c r="AF1459" i="14" s="1"/>
  <c r="AF1460" i="14" s="1"/>
  <c r="AF1461" i="14" s="1"/>
  <c r="AB1415" i="14"/>
  <c r="AB1416" i="14" s="1"/>
  <c r="Z1415" i="14"/>
  <c r="Z1416" i="14" s="1"/>
  <c r="X1415" i="14"/>
  <c r="X1416" i="14" s="1"/>
  <c r="X1417" i="14" s="1"/>
  <c r="X1418" i="14" s="1"/>
  <c r="X1419" i="14" s="1"/>
  <c r="X1420" i="14" s="1"/>
  <c r="X1421" i="14" s="1"/>
  <c r="X1422" i="14" s="1"/>
  <c r="X1423" i="14" s="1"/>
  <c r="X1424" i="14" s="1"/>
  <c r="X1425" i="14" s="1"/>
  <c r="X1426" i="14" s="1"/>
  <c r="X1427" i="14" s="1"/>
  <c r="X1428" i="14" s="1"/>
  <c r="X1429" i="14" s="1"/>
  <c r="X1430" i="14" s="1"/>
  <c r="X1431" i="14" s="1"/>
  <c r="X1432" i="14" s="1"/>
  <c r="X1433" i="14" s="1"/>
  <c r="X1434" i="14" s="1"/>
  <c r="X1435" i="14" s="1"/>
  <c r="X1436" i="14" s="1"/>
  <c r="X1437" i="14" s="1"/>
  <c r="X1438" i="14" s="1"/>
  <c r="X1439" i="14" s="1"/>
  <c r="X1440" i="14" s="1"/>
  <c r="X1441" i="14" s="1"/>
  <c r="X1442" i="14" s="1"/>
  <c r="X1443" i="14" s="1"/>
  <c r="X1444" i="14" s="1"/>
  <c r="X1445" i="14" s="1"/>
  <c r="X1446" i="14" s="1"/>
  <c r="X1447" i="14" s="1"/>
  <c r="X1448" i="14" s="1"/>
  <c r="X1449" i="14" s="1"/>
  <c r="X1450" i="14" s="1"/>
  <c r="X1451" i="14" s="1"/>
  <c r="X1452" i="14" s="1"/>
  <c r="X1453" i="14" s="1"/>
  <c r="X1454" i="14" s="1"/>
  <c r="X1455" i="14" s="1"/>
  <c r="X1456" i="14" s="1"/>
  <c r="X1457" i="14" s="1"/>
  <c r="X1458" i="14" s="1"/>
  <c r="X1459" i="14" s="1"/>
  <c r="X1460" i="14" s="1"/>
  <c r="X1461" i="14" s="1"/>
  <c r="T1415" i="14"/>
  <c r="T1416" i="14" s="1"/>
  <c r="R1415" i="14"/>
  <c r="R1416" i="14" s="1"/>
  <c r="P1415" i="14"/>
  <c r="P1416" i="14" s="1"/>
  <c r="P1417" i="14" s="1"/>
  <c r="P1418" i="14" s="1"/>
  <c r="P1419" i="14" s="1"/>
  <c r="P1420" i="14" s="1"/>
  <c r="P1421" i="14" s="1"/>
  <c r="P1422" i="14" s="1"/>
  <c r="L1415" i="14"/>
  <c r="L1416" i="14" s="1"/>
  <c r="J1415" i="14"/>
  <c r="J1416" i="14" s="1"/>
  <c r="H1415" i="14"/>
  <c r="H1416" i="14" s="1"/>
  <c r="H1417" i="14" s="1"/>
  <c r="H1418" i="14" s="1"/>
  <c r="H1419" i="14" s="1"/>
  <c r="H1420" i="14" s="1"/>
  <c r="H1421" i="14" s="1"/>
  <c r="H1422" i="14" s="1"/>
  <c r="H1423" i="14" s="1"/>
  <c r="H1424" i="14" s="1"/>
  <c r="H1425" i="14" s="1"/>
  <c r="H1426" i="14" s="1"/>
  <c r="H1427" i="14" s="1"/>
  <c r="H1428" i="14" s="1"/>
  <c r="H1429" i="14" s="1"/>
  <c r="H1430" i="14" s="1"/>
  <c r="H1431" i="14" s="1"/>
  <c r="H1432" i="14" s="1"/>
  <c r="H1433" i="14" s="1"/>
  <c r="H1434" i="14" s="1"/>
  <c r="H1435" i="14" s="1"/>
  <c r="H1436" i="14" s="1"/>
  <c r="H1437" i="14" s="1"/>
  <c r="H1438" i="14" s="1"/>
  <c r="H1439" i="14" s="1"/>
  <c r="H1440" i="14" s="1"/>
  <c r="H1441" i="14" s="1"/>
  <c r="H1442" i="14" s="1"/>
  <c r="H1443" i="14" s="1"/>
  <c r="H1444" i="14" s="1"/>
  <c r="H1445" i="14" s="1"/>
  <c r="H1446" i="14" s="1"/>
  <c r="H1447" i="14" s="1"/>
  <c r="H1448" i="14" s="1"/>
  <c r="H1449" i="14" s="1"/>
  <c r="H1450" i="14" s="1"/>
  <c r="H1451" i="14" s="1"/>
  <c r="H1452" i="14" s="1"/>
  <c r="H1453" i="14" s="1"/>
  <c r="H1454" i="14" s="1"/>
  <c r="H1455" i="14" s="1"/>
  <c r="H1456" i="14" s="1"/>
  <c r="H1457" i="14" s="1"/>
  <c r="H1458" i="14" s="1"/>
  <c r="H1459" i="14" s="1"/>
  <c r="H1460" i="14" s="1"/>
  <c r="H1461" i="14" s="1"/>
  <c r="D1415" i="14"/>
  <c r="D1416" i="14" s="1"/>
  <c r="B1415" i="14"/>
  <c r="B1416" i="14" s="1"/>
  <c r="AC1414" i="14"/>
  <c r="AC1415" i="14" s="1"/>
  <c r="U1414" i="14"/>
  <c r="U1415" i="14" s="1"/>
  <c r="M1414" i="14"/>
  <c r="M1415" i="14" s="1"/>
  <c r="E1414" i="14"/>
  <c r="E1415" i="14" s="1"/>
  <c r="AJ1413" i="14"/>
  <c r="AJ1414" i="14" s="1"/>
  <c r="AH1413" i="14"/>
  <c r="AH1414" i="14" s="1"/>
  <c r="AF1413" i="14"/>
  <c r="AF1414" i="14" s="1"/>
  <c r="AD1413" i="14"/>
  <c r="AD1414" i="14" s="1"/>
  <c r="AD1415" i="14" s="1"/>
  <c r="AD1416" i="14" s="1"/>
  <c r="AD1417" i="14" s="1"/>
  <c r="AD1418" i="14" s="1"/>
  <c r="AD1419" i="14" s="1"/>
  <c r="AD1420" i="14" s="1"/>
  <c r="AD1421" i="14" s="1"/>
  <c r="AD1422" i="14" s="1"/>
  <c r="AD1423" i="14" s="1"/>
  <c r="AD1424" i="14" s="1"/>
  <c r="AD1425" i="14" s="1"/>
  <c r="AD1426" i="14" s="1"/>
  <c r="AD1427" i="14" s="1"/>
  <c r="AD1428" i="14" s="1"/>
  <c r="AD1429" i="14" s="1"/>
  <c r="AD1430" i="14" s="1"/>
  <c r="AD1431" i="14" s="1"/>
  <c r="AD1432" i="14" s="1"/>
  <c r="AD1433" i="14" s="1"/>
  <c r="AD1434" i="14" s="1"/>
  <c r="AD1435" i="14" s="1"/>
  <c r="AD1436" i="14" s="1"/>
  <c r="AD1437" i="14" s="1"/>
  <c r="AD1438" i="14" s="1"/>
  <c r="AD1439" i="14" s="1"/>
  <c r="AD1440" i="14" s="1"/>
  <c r="AD1441" i="14" s="1"/>
  <c r="AD1442" i="14" s="1"/>
  <c r="AD1443" i="14" s="1"/>
  <c r="AD1444" i="14" s="1"/>
  <c r="AD1445" i="14" s="1"/>
  <c r="AD1446" i="14" s="1"/>
  <c r="AD1447" i="14" s="1"/>
  <c r="AD1448" i="14" s="1"/>
  <c r="AD1449" i="14" s="1"/>
  <c r="AD1450" i="14" s="1"/>
  <c r="AD1451" i="14" s="1"/>
  <c r="AD1452" i="14" s="1"/>
  <c r="AD1453" i="14" s="1"/>
  <c r="AD1454" i="14" s="1"/>
  <c r="AD1455" i="14" s="1"/>
  <c r="AD1456" i="14" s="1"/>
  <c r="AD1457" i="14" s="1"/>
  <c r="AD1458" i="14" s="1"/>
  <c r="AD1459" i="14" s="1"/>
  <c r="AD1460" i="14" s="1"/>
  <c r="AD1461" i="14" s="1"/>
  <c r="AB1413" i="14"/>
  <c r="AB1414" i="14" s="1"/>
  <c r="Z1413" i="14"/>
  <c r="Z1414" i="14" s="1"/>
  <c r="X1413" i="14"/>
  <c r="X1414" i="14" s="1"/>
  <c r="V1413" i="14"/>
  <c r="V1414" i="14" s="1"/>
  <c r="V1415" i="14" s="1"/>
  <c r="V1416" i="14" s="1"/>
  <c r="V1417" i="14" s="1"/>
  <c r="V1418" i="14" s="1"/>
  <c r="V1419" i="14" s="1"/>
  <c r="V1420" i="14" s="1"/>
  <c r="V1421" i="14" s="1"/>
  <c r="V1422" i="14" s="1"/>
  <c r="V1423" i="14" s="1"/>
  <c r="V1424" i="14" s="1"/>
  <c r="V1425" i="14" s="1"/>
  <c r="V1426" i="14" s="1"/>
  <c r="V1427" i="14" s="1"/>
  <c r="V1428" i="14" s="1"/>
  <c r="V1429" i="14" s="1"/>
  <c r="V1430" i="14" s="1"/>
  <c r="V1431" i="14" s="1"/>
  <c r="V1432" i="14" s="1"/>
  <c r="V1433" i="14" s="1"/>
  <c r="V1434" i="14" s="1"/>
  <c r="V1435" i="14" s="1"/>
  <c r="V1436" i="14" s="1"/>
  <c r="V1437" i="14" s="1"/>
  <c r="V1438" i="14" s="1"/>
  <c r="V1439" i="14" s="1"/>
  <c r="V1440" i="14" s="1"/>
  <c r="V1441" i="14" s="1"/>
  <c r="V1442" i="14" s="1"/>
  <c r="V1443" i="14" s="1"/>
  <c r="V1444" i="14" s="1"/>
  <c r="V1445" i="14" s="1"/>
  <c r="V1446" i="14" s="1"/>
  <c r="V1447" i="14" s="1"/>
  <c r="V1448" i="14" s="1"/>
  <c r="V1449" i="14" s="1"/>
  <c r="V1450" i="14" s="1"/>
  <c r="V1451" i="14" s="1"/>
  <c r="V1452" i="14" s="1"/>
  <c r="V1453" i="14" s="1"/>
  <c r="V1454" i="14" s="1"/>
  <c r="V1455" i="14" s="1"/>
  <c r="V1456" i="14" s="1"/>
  <c r="V1457" i="14" s="1"/>
  <c r="V1458" i="14" s="1"/>
  <c r="V1459" i="14" s="1"/>
  <c r="V1460" i="14" s="1"/>
  <c r="V1461" i="14" s="1"/>
  <c r="T1413" i="14"/>
  <c r="T1414" i="14" s="1"/>
  <c r="R1413" i="14"/>
  <c r="R1414" i="14" s="1"/>
  <c r="P1413" i="14"/>
  <c r="P1414" i="14" s="1"/>
  <c r="N1413" i="14"/>
  <c r="N1414" i="14" s="1"/>
  <c r="N1415" i="14" s="1"/>
  <c r="N1416" i="14" s="1"/>
  <c r="N1417" i="14" s="1"/>
  <c r="N1418" i="14" s="1"/>
  <c r="N1419" i="14" s="1"/>
  <c r="N1420" i="14" s="1"/>
  <c r="L1413" i="14"/>
  <c r="L1414" i="14" s="1"/>
  <c r="J1413" i="14"/>
  <c r="J1414" i="14" s="1"/>
  <c r="H1413" i="14"/>
  <c r="H1414" i="14" s="1"/>
  <c r="F1413" i="14"/>
  <c r="F1414" i="14" s="1"/>
  <c r="F1415" i="14" s="1"/>
  <c r="F1416" i="14" s="1"/>
  <c r="F1417" i="14" s="1"/>
  <c r="F1418" i="14" s="1"/>
  <c r="F1419" i="14" s="1"/>
  <c r="F1420" i="14" s="1"/>
  <c r="F1421" i="14" s="1"/>
  <c r="F1422" i="14" s="1"/>
  <c r="F1423" i="14" s="1"/>
  <c r="F1424" i="14" s="1"/>
  <c r="F1425" i="14" s="1"/>
  <c r="F1426" i="14" s="1"/>
  <c r="F1427" i="14" s="1"/>
  <c r="F1428" i="14" s="1"/>
  <c r="F1429" i="14" s="1"/>
  <c r="F1430" i="14" s="1"/>
  <c r="F1431" i="14" s="1"/>
  <c r="F1432" i="14" s="1"/>
  <c r="F1433" i="14" s="1"/>
  <c r="F1434" i="14" s="1"/>
  <c r="F1435" i="14" s="1"/>
  <c r="F1436" i="14" s="1"/>
  <c r="F1437" i="14" s="1"/>
  <c r="F1438" i="14" s="1"/>
  <c r="F1439" i="14" s="1"/>
  <c r="F1440" i="14" s="1"/>
  <c r="F1441" i="14" s="1"/>
  <c r="F1442" i="14" s="1"/>
  <c r="F1443" i="14" s="1"/>
  <c r="F1444" i="14" s="1"/>
  <c r="F1445" i="14" s="1"/>
  <c r="F1446" i="14" s="1"/>
  <c r="F1447" i="14" s="1"/>
  <c r="F1448" i="14" s="1"/>
  <c r="F1449" i="14" s="1"/>
  <c r="F1450" i="14" s="1"/>
  <c r="F1451" i="14" s="1"/>
  <c r="F1452" i="14" s="1"/>
  <c r="F1453" i="14" s="1"/>
  <c r="F1454" i="14" s="1"/>
  <c r="F1455" i="14" s="1"/>
  <c r="F1456" i="14" s="1"/>
  <c r="F1457" i="14" s="1"/>
  <c r="F1458" i="14" s="1"/>
  <c r="F1459" i="14" s="1"/>
  <c r="F1460" i="14" s="1"/>
  <c r="F1461" i="14" s="1"/>
  <c r="D1413" i="14"/>
  <c r="D1414" i="14" s="1"/>
  <c r="B1413" i="14"/>
  <c r="B1414" i="14" s="1"/>
  <c r="AJ1412" i="14"/>
  <c r="AI1412" i="14"/>
  <c r="AI1413" i="14" s="1"/>
  <c r="AI1414" i="14" s="1"/>
  <c r="AI1415" i="14" s="1"/>
  <c r="AI1416" i="14" s="1"/>
  <c r="AI1417" i="14" s="1"/>
  <c r="AI1418" i="14" s="1"/>
  <c r="AI1419" i="14" s="1"/>
  <c r="AI1420" i="14" s="1"/>
  <c r="AI1421" i="14" s="1"/>
  <c r="AI1422" i="14" s="1"/>
  <c r="AI1423" i="14" s="1"/>
  <c r="AI1424" i="14" s="1"/>
  <c r="AI1425" i="14" s="1"/>
  <c r="AI1426" i="14" s="1"/>
  <c r="AI1427" i="14" s="1"/>
  <c r="AI1428" i="14" s="1"/>
  <c r="AI1429" i="14" s="1"/>
  <c r="AI1430" i="14" s="1"/>
  <c r="AI1431" i="14" s="1"/>
  <c r="AI1432" i="14" s="1"/>
  <c r="AI1433" i="14" s="1"/>
  <c r="AI1434" i="14" s="1"/>
  <c r="AI1435" i="14" s="1"/>
  <c r="AI1436" i="14" s="1"/>
  <c r="AI1437" i="14" s="1"/>
  <c r="AI1438" i="14" s="1"/>
  <c r="AI1439" i="14" s="1"/>
  <c r="AI1440" i="14" s="1"/>
  <c r="AI1441" i="14" s="1"/>
  <c r="AI1442" i="14" s="1"/>
  <c r="AI1443" i="14" s="1"/>
  <c r="AI1444" i="14" s="1"/>
  <c r="AI1445" i="14" s="1"/>
  <c r="AI1446" i="14" s="1"/>
  <c r="AI1447" i="14" s="1"/>
  <c r="AI1448" i="14" s="1"/>
  <c r="AI1449" i="14" s="1"/>
  <c r="AI1450" i="14" s="1"/>
  <c r="AI1451" i="14" s="1"/>
  <c r="AI1452" i="14" s="1"/>
  <c r="AI1453" i="14" s="1"/>
  <c r="AI1454" i="14" s="1"/>
  <c r="AI1455" i="14" s="1"/>
  <c r="AI1456" i="14" s="1"/>
  <c r="AI1457" i="14" s="1"/>
  <c r="AI1458" i="14" s="1"/>
  <c r="AI1459" i="14" s="1"/>
  <c r="AI1460" i="14" s="1"/>
  <c r="AI1461" i="14" s="1"/>
  <c r="AH1412" i="14"/>
  <c r="AG1412" i="14"/>
  <c r="AG1413" i="14" s="1"/>
  <c r="AG1414" i="14" s="1"/>
  <c r="AG1415" i="14" s="1"/>
  <c r="AG1416" i="14" s="1"/>
  <c r="AG1417" i="14" s="1"/>
  <c r="AG1418" i="14" s="1"/>
  <c r="AG1419" i="14" s="1"/>
  <c r="AF1412" i="14"/>
  <c r="AE1412" i="14"/>
  <c r="AE1413" i="14" s="1"/>
  <c r="AE1414" i="14" s="1"/>
  <c r="AE1415" i="14" s="1"/>
  <c r="AE1416" i="14" s="1"/>
  <c r="AE1417" i="14" s="1"/>
  <c r="AE1418" i="14" s="1"/>
  <c r="AE1419" i="14" s="1"/>
  <c r="AE1420" i="14" s="1"/>
  <c r="AE1421" i="14" s="1"/>
  <c r="AE1422" i="14" s="1"/>
  <c r="AE1423" i="14" s="1"/>
  <c r="AE1424" i="14" s="1"/>
  <c r="AE1425" i="14" s="1"/>
  <c r="AE1426" i="14" s="1"/>
  <c r="AE1427" i="14" s="1"/>
  <c r="AE1428" i="14" s="1"/>
  <c r="AE1429" i="14" s="1"/>
  <c r="AE1430" i="14" s="1"/>
  <c r="AE1431" i="14" s="1"/>
  <c r="AE1432" i="14" s="1"/>
  <c r="AE1433" i="14" s="1"/>
  <c r="AE1434" i="14" s="1"/>
  <c r="AE1435" i="14" s="1"/>
  <c r="AE1436" i="14" s="1"/>
  <c r="AE1437" i="14" s="1"/>
  <c r="AE1438" i="14" s="1"/>
  <c r="AE1439" i="14" s="1"/>
  <c r="AE1440" i="14" s="1"/>
  <c r="AE1441" i="14" s="1"/>
  <c r="AE1442" i="14" s="1"/>
  <c r="AE1443" i="14" s="1"/>
  <c r="AE1444" i="14" s="1"/>
  <c r="AE1445" i="14" s="1"/>
  <c r="AE1446" i="14" s="1"/>
  <c r="AE1447" i="14" s="1"/>
  <c r="AE1448" i="14" s="1"/>
  <c r="AE1449" i="14" s="1"/>
  <c r="AE1450" i="14" s="1"/>
  <c r="AE1451" i="14" s="1"/>
  <c r="AE1452" i="14" s="1"/>
  <c r="AE1453" i="14" s="1"/>
  <c r="AE1454" i="14" s="1"/>
  <c r="AE1455" i="14" s="1"/>
  <c r="AE1456" i="14" s="1"/>
  <c r="AE1457" i="14" s="1"/>
  <c r="AE1458" i="14" s="1"/>
  <c r="AE1459" i="14" s="1"/>
  <c r="AE1460" i="14" s="1"/>
  <c r="AE1461" i="14" s="1"/>
  <c r="AD1412" i="14"/>
  <c r="AC1412" i="14"/>
  <c r="AC1413" i="14" s="1"/>
  <c r="AB1412" i="14"/>
  <c r="AA1412" i="14"/>
  <c r="AA1413" i="14" s="1"/>
  <c r="AA1414" i="14" s="1"/>
  <c r="AA1415" i="14" s="1"/>
  <c r="AA1416" i="14" s="1"/>
  <c r="AA1417" i="14" s="1"/>
  <c r="AA1418" i="14" s="1"/>
  <c r="AA1419" i="14" s="1"/>
  <c r="AA1420" i="14" s="1"/>
  <c r="AA1421" i="14" s="1"/>
  <c r="AA1422" i="14" s="1"/>
  <c r="AA1423" i="14" s="1"/>
  <c r="AA1424" i="14" s="1"/>
  <c r="AA1425" i="14" s="1"/>
  <c r="AA1426" i="14" s="1"/>
  <c r="AA1427" i="14" s="1"/>
  <c r="AA1428" i="14" s="1"/>
  <c r="AA1429" i="14" s="1"/>
  <c r="AA1430" i="14" s="1"/>
  <c r="AA1431" i="14" s="1"/>
  <c r="AA1432" i="14" s="1"/>
  <c r="AA1433" i="14" s="1"/>
  <c r="AA1434" i="14" s="1"/>
  <c r="AA1435" i="14" s="1"/>
  <c r="AA1436" i="14" s="1"/>
  <c r="AA1437" i="14" s="1"/>
  <c r="AA1438" i="14" s="1"/>
  <c r="AA1439" i="14" s="1"/>
  <c r="AA1440" i="14" s="1"/>
  <c r="AA1441" i="14" s="1"/>
  <c r="AA1442" i="14" s="1"/>
  <c r="AA1443" i="14" s="1"/>
  <c r="AA1444" i="14" s="1"/>
  <c r="AA1445" i="14" s="1"/>
  <c r="AA1446" i="14" s="1"/>
  <c r="AA1447" i="14" s="1"/>
  <c r="AA1448" i="14" s="1"/>
  <c r="AA1449" i="14" s="1"/>
  <c r="AA1450" i="14" s="1"/>
  <c r="AA1451" i="14" s="1"/>
  <c r="AA1452" i="14" s="1"/>
  <c r="AA1453" i="14" s="1"/>
  <c r="AA1454" i="14" s="1"/>
  <c r="AA1455" i="14" s="1"/>
  <c r="AA1456" i="14" s="1"/>
  <c r="AA1457" i="14" s="1"/>
  <c r="AA1458" i="14" s="1"/>
  <c r="AA1459" i="14" s="1"/>
  <c r="AA1460" i="14" s="1"/>
  <c r="AA1461" i="14" s="1"/>
  <c r="Z1412" i="14"/>
  <c r="Y1412" i="14"/>
  <c r="Y1413" i="14" s="1"/>
  <c r="Y1414" i="14" s="1"/>
  <c r="Y1415" i="14" s="1"/>
  <c r="Y1416" i="14" s="1"/>
  <c r="Y1417" i="14" s="1"/>
  <c r="Y1418" i="14" s="1"/>
  <c r="Y1419" i="14" s="1"/>
  <c r="X1412" i="14"/>
  <c r="W1412" i="14"/>
  <c r="W1413" i="14" s="1"/>
  <c r="W1414" i="14" s="1"/>
  <c r="W1415" i="14" s="1"/>
  <c r="W1416" i="14" s="1"/>
  <c r="W1417" i="14" s="1"/>
  <c r="V1412" i="14"/>
  <c r="U1412" i="14"/>
  <c r="U1413" i="14" s="1"/>
  <c r="T1412" i="14"/>
  <c r="S1412" i="14"/>
  <c r="S1413" i="14" s="1"/>
  <c r="S1414" i="14" s="1"/>
  <c r="S1415" i="14" s="1"/>
  <c r="S1416" i="14" s="1"/>
  <c r="S1417" i="14" s="1"/>
  <c r="S1418" i="14" s="1"/>
  <c r="S1419" i="14" s="1"/>
  <c r="S1420" i="14" s="1"/>
  <c r="S1421" i="14" s="1"/>
  <c r="S1422" i="14" s="1"/>
  <c r="S1423" i="14" s="1"/>
  <c r="S1424" i="14" s="1"/>
  <c r="S1425" i="14" s="1"/>
  <c r="S1426" i="14" s="1"/>
  <c r="S1427" i="14" s="1"/>
  <c r="S1428" i="14" s="1"/>
  <c r="S1429" i="14" s="1"/>
  <c r="S1430" i="14" s="1"/>
  <c r="S1431" i="14" s="1"/>
  <c r="S1432" i="14" s="1"/>
  <c r="S1433" i="14" s="1"/>
  <c r="S1434" i="14" s="1"/>
  <c r="S1435" i="14" s="1"/>
  <c r="S1436" i="14" s="1"/>
  <c r="S1437" i="14" s="1"/>
  <c r="S1438" i="14" s="1"/>
  <c r="S1439" i="14" s="1"/>
  <c r="S1440" i="14" s="1"/>
  <c r="S1441" i="14" s="1"/>
  <c r="S1442" i="14" s="1"/>
  <c r="S1443" i="14" s="1"/>
  <c r="S1444" i="14" s="1"/>
  <c r="S1445" i="14" s="1"/>
  <c r="S1446" i="14" s="1"/>
  <c r="S1447" i="14" s="1"/>
  <c r="S1448" i="14" s="1"/>
  <c r="S1449" i="14" s="1"/>
  <c r="S1450" i="14" s="1"/>
  <c r="S1451" i="14" s="1"/>
  <c r="S1452" i="14" s="1"/>
  <c r="S1453" i="14" s="1"/>
  <c r="S1454" i="14" s="1"/>
  <c r="S1455" i="14" s="1"/>
  <c r="S1456" i="14" s="1"/>
  <c r="S1457" i="14" s="1"/>
  <c r="S1458" i="14" s="1"/>
  <c r="S1459" i="14" s="1"/>
  <c r="S1460" i="14" s="1"/>
  <c r="S1461" i="14" s="1"/>
  <c r="R1412" i="14"/>
  <c r="Q1412" i="14"/>
  <c r="Q1413" i="14" s="1"/>
  <c r="Q1414" i="14" s="1"/>
  <c r="Q1415" i="14" s="1"/>
  <c r="Q1416" i="14" s="1"/>
  <c r="Q1417" i="14" s="1"/>
  <c r="Q1418" i="14" s="1"/>
  <c r="Q1419" i="14" s="1"/>
  <c r="P1412" i="14"/>
  <c r="O1412" i="14"/>
  <c r="O1413" i="14" s="1"/>
  <c r="O1414" i="14" s="1"/>
  <c r="O1415" i="14" s="1"/>
  <c r="O1416" i="14" s="1"/>
  <c r="O1417" i="14" s="1"/>
  <c r="O1418" i="14" s="1"/>
  <c r="O1419" i="14" s="1"/>
  <c r="O1420" i="14" s="1"/>
  <c r="O1421" i="14" s="1"/>
  <c r="O1422" i="14" s="1"/>
  <c r="O1423" i="14" s="1"/>
  <c r="O1424" i="14" s="1"/>
  <c r="O1425" i="14" s="1"/>
  <c r="O1426" i="14" s="1"/>
  <c r="O1427" i="14" s="1"/>
  <c r="O1428" i="14" s="1"/>
  <c r="O1429" i="14" s="1"/>
  <c r="O1430" i="14" s="1"/>
  <c r="O1431" i="14" s="1"/>
  <c r="O1432" i="14" s="1"/>
  <c r="O1433" i="14" s="1"/>
  <c r="O1434" i="14" s="1"/>
  <c r="O1435" i="14" s="1"/>
  <c r="O1436" i="14" s="1"/>
  <c r="O1437" i="14" s="1"/>
  <c r="O1438" i="14" s="1"/>
  <c r="O1439" i="14" s="1"/>
  <c r="O1440" i="14" s="1"/>
  <c r="O1441" i="14" s="1"/>
  <c r="O1442" i="14" s="1"/>
  <c r="O1443" i="14" s="1"/>
  <c r="O1444" i="14" s="1"/>
  <c r="O1445" i="14" s="1"/>
  <c r="O1446" i="14" s="1"/>
  <c r="O1447" i="14" s="1"/>
  <c r="O1448" i="14" s="1"/>
  <c r="O1449" i="14" s="1"/>
  <c r="O1450" i="14" s="1"/>
  <c r="O1451" i="14" s="1"/>
  <c r="O1452" i="14" s="1"/>
  <c r="O1453" i="14" s="1"/>
  <c r="O1454" i="14" s="1"/>
  <c r="O1455" i="14" s="1"/>
  <c r="O1456" i="14" s="1"/>
  <c r="O1457" i="14" s="1"/>
  <c r="O1458" i="14" s="1"/>
  <c r="O1459" i="14" s="1"/>
  <c r="O1460" i="14" s="1"/>
  <c r="O1461" i="14" s="1"/>
  <c r="N1412" i="14"/>
  <c r="M1412" i="14"/>
  <c r="M1413" i="14" s="1"/>
  <c r="L1412" i="14"/>
  <c r="K1412" i="14"/>
  <c r="K1413" i="14" s="1"/>
  <c r="K1414" i="14" s="1"/>
  <c r="K1415" i="14" s="1"/>
  <c r="K1416" i="14" s="1"/>
  <c r="K1417" i="14" s="1"/>
  <c r="K1418" i="14" s="1"/>
  <c r="K1419" i="14" s="1"/>
  <c r="K1420" i="14" s="1"/>
  <c r="K1421" i="14" s="1"/>
  <c r="K1422" i="14" s="1"/>
  <c r="K1423" i="14" s="1"/>
  <c r="K1424" i="14" s="1"/>
  <c r="K1425" i="14" s="1"/>
  <c r="K1426" i="14" s="1"/>
  <c r="K1427" i="14" s="1"/>
  <c r="K1428" i="14" s="1"/>
  <c r="K1429" i="14" s="1"/>
  <c r="K1430" i="14" s="1"/>
  <c r="K1431" i="14" s="1"/>
  <c r="K1432" i="14" s="1"/>
  <c r="K1433" i="14" s="1"/>
  <c r="K1434" i="14" s="1"/>
  <c r="K1435" i="14" s="1"/>
  <c r="K1436" i="14" s="1"/>
  <c r="K1437" i="14" s="1"/>
  <c r="K1438" i="14" s="1"/>
  <c r="K1439" i="14" s="1"/>
  <c r="K1440" i="14" s="1"/>
  <c r="K1441" i="14" s="1"/>
  <c r="K1442" i="14" s="1"/>
  <c r="K1443" i="14" s="1"/>
  <c r="K1444" i="14" s="1"/>
  <c r="K1445" i="14" s="1"/>
  <c r="K1446" i="14" s="1"/>
  <c r="K1447" i="14" s="1"/>
  <c r="K1448" i="14" s="1"/>
  <c r="K1449" i="14" s="1"/>
  <c r="K1450" i="14" s="1"/>
  <c r="K1451" i="14" s="1"/>
  <c r="K1452" i="14" s="1"/>
  <c r="K1453" i="14" s="1"/>
  <c r="K1454" i="14" s="1"/>
  <c r="K1455" i="14" s="1"/>
  <c r="K1456" i="14" s="1"/>
  <c r="K1457" i="14" s="1"/>
  <c r="K1458" i="14" s="1"/>
  <c r="K1459" i="14" s="1"/>
  <c r="K1460" i="14" s="1"/>
  <c r="K1461" i="14" s="1"/>
  <c r="J1412" i="14"/>
  <c r="I1412" i="14"/>
  <c r="I1413" i="14" s="1"/>
  <c r="I1414" i="14" s="1"/>
  <c r="I1415" i="14" s="1"/>
  <c r="I1416" i="14" s="1"/>
  <c r="I1417" i="14" s="1"/>
  <c r="I1418" i="14" s="1"/>
  <c r="I1419" i="14" s="1"/>
  <c r="I1420" i="14" s="1"/>
  <c r="I1421" i="14" s="1"/>
  <c r="I1422" i="14" s="1"/>
  <c r="I1423" i="14" s="1"/>
  <c r="I1424" i="14" s="1"/>
  <c r="I1425" i="14" s="1"/>
  <c r="I1426" i="14" s="1"/>
  <c r="I1427" i="14" s="1"/>
  <c r="I1428" i="14" s="1"/>
  <c r="I1429" i="14" s="1"/>
  <c r="I1430" i="14" s="1"/>
  <c r="I1431" i="14" s="1"/>
  <c r="I1432" i="14" s="1"/>
  <c r="I1433" i="14" s="1"/>
  <c r="I1434" i="14" s="1"/>
  <c r="I1435" i="14" s="1"/>
  <c r="I1436" i="14" s="1"/>
  <c r="I1437" i="14" s="1"/>
  <c r="I1438" i="14" s="1"/>
  <c r="I1439" i="14" s="1"/>
  <c r="I1440" i="14" s="1"/>
  <c r="I1441" i="14" s="1"/>
  <c r="I1442" i="14" s="1"/>
  <c r="I1443" i="14" s="1"/>
  <c r="I1444" i="14" s="1"/>
  <c r="I1445" i="14" s="1"/>
  <c r="I1446" i="14" s="1"/>
  <c r="I1447" i="14" s="1"/>
  <c r="I1448" i="14" s="1"/>
  <c r="I1449" i="14" s="1"/>
  <c r="I1450" i="14" s="1"/>
  <c r="I1451" i="14" s="1"/>
  <c r="I1452" i="14" s="1"/>
  <c r="I1453" i="14" s="1"/>
  <c r="I1454" i="14" s="1"/>
  <c r="I1455" i="14" s="1"/>
  <c r="I1456" i="14" s="1"/>
  <c r="I1457" i="14" s="1"/>
  <c r="I1458" i="14" s="1"/>
  <c r="I1459" i="14" s="1"/>
  <c r="I1460" i="14" s="1"/>
  <c r="I1461" i="14" s="1"/>
  <c r="H1412" i="14"/>
  <c r="G1412" i="14"/>
  <c r="G1413" i="14" s="1"/>
  <c r="G1414" i="14" s="1"/>
  <c r="G1415" i="14" s="1"/>
  <c r="G1416" i="14" s="1"/>
  <c r="G1417" i="14" s="1"/>
  <c r="G1418" i="14" s="1"/>
  <c r="G1419" i="14" s="1"/>
  <c r="G1420" i="14" s="1"/>
  <c r="G1421" i="14" s="1"/>
  <c r="G1422" i="14" s="1"/>
  <c r="G1423" i="14" s="1"/>
  <c r="G1424" i="14" s="1"/>
  <c r="G1425" i="14" s="1"/>
  <c r="G1426" i="14" s="1"/>
  <c r="G1427" i="14" s="1"/>
  <c r="G1428" i="14" s="1"/>
  <c r="G1429" i="14" s="1"/>
  <c r="G1430" i="14" s="1"/>
  <c r="G1431" i="14" s="1"/>
  <c r="G1432" i="14" s="1"/>
  <c r="G1433" i="14" s="1"/>
  <c r="G1434" i="14" s="1"/>
  <c r="G1435" i="14" s="1"/>
  <c r="G1436" i="14" s="1"/>
  <c r="G1437" i="14" s="1"/>
  <c r="G1438" i="14" s="1"/>
  <c r="G1439" i="14" s="1"/>
  <c r="G1440" i="14" s="1"/>
  <c r="G1441" i="14" s="1"/>
  <c r="G1442" i="14" s="1"/>
  <c r="G1443" i="14" s="1"/>
  <c r="G1444" i="14" s="1"/>
  <c r="G1445" i="14" s="1"/>
  <c r="G1446" i="14" s="1"/>
  <c r="G1447" i="14" s="1"/>
  <c r="G1448" i="14" s="1"/>
  <c r="G1449" i="14" s="1"/>
  <c r="G1450" i="14" s="1"/>
  <c r="G1451" i="14" s="1"/>
  <c r="G1452" i="14" s="1"/>
  <c r="G1453" i="14" s="1"/>
  <c r="G1454" i="14" s="1"/>
  <c r="G1455" i="14" s="1"/>
  <c r="G1456" i="14" s="1"/>
  <c r="G1457" i="14" s="1"/>
  <c r="G1458" i="14" s="1"/>
  <c r="G1459" i="14" s="1"/>
  <c r="G1460" i="14" s="1"/>
  <c r="G1461" i="14" s="1"/>
  <c r="F1412" i="14"/>
  <c r="E1412" i="14"/>
  <c r="E1413" i="14" s="1"/>
  <c r="D1412" i="14"/>
  <c r="C1412" i="14"/>
  <c r="C1413" i="14" s="1"/>
  <c r="C1414" i="14" s="1"/>
  <c r="C1415" i="14" s="1"/>
  <c r="C1416" i="14" s="1"/>
  <c r="C1417" i="14" s="1"/>
  <c r="C1418" i="14" s="1"/>
  <c r="C1419" i="14" s="1"/>
  <c r="C1420" i="14" s="1"/>
  <c r="C1421" i="14" s="1"/>
  <c r="C1422" i="14" s="1"/>
  <c r="C1423" i="14" s="1"/>
  <c r="C1424" i="14" s="1"/>
  <c r="C1425" i="14" s="1"/>
  <c r="C1426" i="14" s="1"/>
  <c r="C1427" i="14" s="1"/>
  <c r="C1428" i="14" s="1"/>
  <c r="C1429" i="14" s="1"/>
  <c r="C1430" i="14" s="1"/>
  <c r="C1431" i="14" s="1"/>
  <c r="C1432" i="14" s="1"/>
  <c r="C1433" i="14" s="1"/>
  <c r="C1434" i="14" s="1"/>
  <c r="C1435" i="14" s="1"/>
  <c r="C1436" i="14" s="1"/>
  <c r="C1437" i="14" s="1"/>
  <c r="C1438" i="14" s="1"/>
  <c r="C1439" i="14" s="1"/>
  <c r="C1440" i="14" s="1"/>
  <c r="C1441" i="14" s="1"/>
  <c r="C1442" i="14" s="1"/>
  <c r="C1443" i="14" s="1"/>
  <c r="C1444" i="14" s="1"/>
  <c r="C1445" i="14" s="1"/>
  <c r="C1446" i="14" s="1"/>
  <c r="C1447" i="14" s="1"/>
  <c r="C1448" i="14" s="1"/>
  <c r="C1449" i="14" s="1"/>
  <c r="C1450" i="14" s="1"/>
  <c r="C1451" i="14" s="1"/>
  <c r="C1452" i="14" s="1"/>
  <c r="C1453" i="14" s="1"/>
  <c r="C1454" i="14" s="1"/>
  <c r="C1455" i="14" s="1"/>
  <c r="C1456" i="14" s="1"/>
  <c r="C1457" i="14" s="1"/>
  <c r="C1458" i="14" s="1"/>
  <c r="C1459" i="14" s="1"/>
  <c r="C1460" i="14" s="1"/>
  <c r="C1461" i="14" s="1"/>
  <c r="B1412" i="14"/>
  <c r="AH1408" i="14"/>
  <c r="Y1408" i="14"/>
  <c r="X1408" i="14"/>
  <c r="V1408" i="14"/>
  <c r="U1408" i="14"/>
  <c r="T1408" i="14"/>
  <c r="Q1408" i="14"/>
  <c r="O1408" i="14"/>
  <c r="AH1407" i="14"/>
  <c r="Y1407" i="14"/>
  <c r="X1407" i="14"/>
  <c r="V1407" i="14"/>
  <c r="U1407" i="14"/>
  <c r="T1407" i="14"/>
  <c r="Q1407" i="14"/>
  <c r="O1407" i="14"/>
  <c r="AH1406" i="14"/>
  <c r="Y1406" i="14"/>
  <c r="X1406" i="14"/>
  <c r="V1406" i="14"/>
  <c r="U1406" i="14"/>
  <c r="T1406" i="14"/>
  <c r="Q1406" i="14"/>
  <c r="O1406" i="14"/>
  <c r="N1406" i="14"/>
  <c r="N1407" i="14" s="1"/>
  <c r="N1408" i="14" s="1"/>
  <c r="AH1405" i="14"/>
  <c r="Y1405" i="14"/>
  <c r="X1405" i="14"/>
  <c r="V1405" i="14"/>
  <c r="U1405" i="14"/>
  <c r="T1405" i="14"/>
  <c r="Q1405" i="14"/>
  <c r="O1405" i="14"/>
  <c r="AH1404" i="14"/>
  <c r="Y1404" i="14"/>
  <c r="X1404" i="14"/>
  <c r="V1404" i="14"/>
  <c r="U1404" i="14"/>
  <c r="T1404" i="14"/>
  <c r="Q1404" i="14"/>
  <c r="O1404" i="14"/>
  <c r="AH1403" i="14"/>
  <c r="Y1403" i="14"/>
  <c r="X1403" i="14"/>
  <c r="V1403" i="14"/>
  <c r="U1403" i="14"/>
  <c r="T1403" i="14"/>
  <c r="Q1403" i="14"/>
  <c r="O1403" i="14"/>
  <c r="G1403" i="14"/>
  <c r="G1404" i="14" s="1"/>
  <c r="G1405" i="14" s="1"/>
  <c r="G1406" i="14" s="1"/>
  <c r="G1407" i="14" s="1"/>
  <c r="G1408" i="14" s="1"/>
  <c r="AH1402" i="14"/>
  <c r="Y1402" i="14"/>
  <c r="X1402" i="14"/>
  <c r="V1402" i="14"/>
  <c r="U1402" i="14"/>
  <c r="T1402" i="14"/>
  <c r="Q1402" i="14"/>
  <c r="O1402" i="14"/>
  <c r="AH1401" i="14"/>
  <c r="Y1401" i="14"/>
  <c r="X1401" i="14"/>
  <c r="V1401" i="14"/>
  <c r="U1401" i="14"/>
  <c r="T1401" i="14"/>
  <c r="Q1401" i="14"/>
  <c r="O1401" i="14"/>
  <c r="AH1400" i="14"/>
  <c r="Y1400" i="14"/>
  <c r="X1400" i="14"/>
  <c r="V1400" i="14"/>
  <c r="U1400" i="14"/>
  <c r="T1400" i="14"/>
  <c r="Q1400" i="14"/>
  <c r="O1400" i="14"/>
  <c r="AH1399" i="14"/>
  <c r="Y1399" i="14"/>
  <c r="X1399" i="14"/>
  <c r="V1399" i="14"/>
  <c r="U1399" i="14"/>
  <c r="T1399" i="14"/>
  <c r="Q1399" i="14"/>
  <c r="O1399" i="14"/>
  <c r="AH1398" i="14"/>
  <c r="AA1398" i="14"/>
  <c r="AA1399" i="14" s="1"/>
  <c r="AA1400" i="14" s="1"/>
  <c r="AA1401" i="14" s="1"/>
  <c r="AA1402" i="14" s="1"/>
  <c r="AA1403" i="14" s="1"/>
  <c r="AA1404" i="14" s="1"/>
  <c r="AA1405" i="14" s="1"/>
  <c r="AA1406" i="14" s="1"/>
  <c r="AA1407" i="14" s="1"/>
  <c r="AA1408" i="14" s="1"/>
  <c r="Y1398" i="14"/>
  <c r="X1398" i="14"/>
  <c r="V1398" i="14"/>
  <c r="U1398" i="14"/>
  <c r="T1398" i="14"/>
  <c r="Q1398" i="14"/>
  <c r="O1398" i="14"/>
  <c r="AH1397" i="14"/>
  <c r="Y1397" i="14"/>
  <c r="X1397" i="14"/>
  <c r="V1397" i="14"/>
  <c r="U1397" i="14"/>
  <c r="T1397" i="14"/>
  <c r="Q1397" i="14"/>
  <c r="O1397" i="14"/>
  <c r="AH1396" i="14"/>
  <c r="Y1396" i="14"/>
  <c r="X1396" i="14"/>
  <c r="V1396" i="14"/>
  <c r="U1396" i="14"/>
  <c r="T1396" i="14"/>
  <c r="Q1396" i="14"/>
  <c r="O1396" i="14"/>
  <c r="AH1395" i="14"/>
  <c r="AC1395" i="14"/>
  <c r="AC1396" i="14" s="1"/>
  <c r="AC1397" i="14" s="1"/>
  <c r="AC1398" i="14" s="1"/>
  <c r="AC1399" i="14" s="1"/>
  <c r="AC1400" i="14" s="1"/>
  <c r="AC1401" i="14" s="1"/>
  <c r="AC1402" i="14" s="1"/>
  <c r="AC1403" i="14" s="1"/>
  <c r="AC1404" i="14" s="1"/>
  <c r="AC1405" i="14" s="1"/>
  <c r="AC1406" i="14" s="1"/>
  <c r="AC1407" i="14" s="1"/>
  <c r="AC1408" i="14" s="1"/>
  <c r="Y1395" i="14"/>
  <c r="X1395" i="14"/>
  <c r="V1395" i="14"/>
  <c r="U1395" i="14"/>
  <c r="T1395" i="14"/>
  <c r="Q1395" i="14"/>
  <c r="O1395" i="14"/>
  <c r="AH1394" i="14"/>
  <c r="Y1394" i="14"/>
  <c r="X1394" i="14"/>
  <c r="V1394" i="14"/>
  <c r="U1394" i="14"/>
  <c r="T1394" i="14"/>
  <c r="Q1394" i="14"/>
  <c r="O1394" i="14"/>
  <c r="AH1393" i="14"/>
  <c r="Y1393" i="14"/>
  <c r="X1393" i="14"/>
  <c r="V1393" i="14"/>
  <c r="U1393" i="14"/>
  <c r="T1393" i="14"/>
  <c r="Q1393" i="14"/>
  <c r="O1393" i="14"/>
  <c r="AH1392" i="14"/>
  <c r="Y1392" i="14"/>
  <c r="X1392" i="14"/>
  <c r="V1392" i="14"/>
  <c r="U1392" i="14"/>
  <c r="T1392" i="14"/>
  <c r="Q1392" i="14"/>
  <c r="O1392" i="14"/>
  <c r="AH1391" i="14"/>
  <c r="Y1391" i="14"/>
  <c r="X1391" i="14"/>
  <c r="V1391" i="14"/>
  <c r="U1391" i="14"/>
  <c r="T1391" i="14"/>
  <c r="Q1391" i="14"/>
  <c r="O1391" i="14"/>
  <c r="AH1390" i="14"/>
  <c r="Y1390" i="14"/>
  <c r="X1390" i="14"/>
  <c r="V1390" i="14"/>
  <c r="U1390" i="14"/>
  <c r="T1390" i="14"/>
  <c r="Q1390" i="14"/>
  <c r="O1390" i="14"/>
  <c r="AI1389" i="14"/>
  <c r="AI1390" i="14" s="1"/>
  <c r="AI1391" i="14" s="1"/>
  <c r="AI1392" i="14" s="1"/>
  <c r="AI1393" i="14" s="1"/>
  <c r="AI1394" i="14" s="1"/>
  <c r="AI1395" i="14" s="1"/>
  <c r="AI1396" i="14" s="1"/>
  <c r="AI1397" i="14" s="1"/>
  <c r="AI1398" i="14" s="1"/>
  <c r="AI1399" i="14" s="1"/>
  <c r="AI1400" i="14" s="1"/>
  <c r="AI1401" i="14" s="1"/>
  <c r="AI1402" i="14" s="1"/>
  <c r="AI1403" i="14" s="1"/>
  <c r="AI1404" i="14" s="1"/>
  <c r="AI1405" i="14" s="1"/>
  <c r="AI1406" i="14" s="1"/>
  <c r="AI1407" i="14" s="1"/>
  <c r="AI1408" i="14" s="1"/>
  <c r="AH1389" i="14"/>
  <c r="Y1389" i="14"/>
  <c r="X1389" i="14"/>
  <c r="V1389" i="14"/>
  <c r="U1389" i="14"/>
  <c r="T1389" i="14"/>
  <c r="Q1389" i="14"/>
  <c r="O1389" i="14"/>
  <c r="AH1388" i="14"/>
  <c r="AH1387" i="14"/>
  <c r="Y1387" i="14"/>
  <c r="Y1388" i="14" s="1"/>
  <c r="AB1386" i="14"/>
  <c r="AB1387" i="14" s="1"/>
  <c r="AB1388" i="14" s="1"/>
  <c r="AB1389" i="14" s="1"/>
  <c r="AB1390" i="14" s="1"/>
  <c r="AB1391" i="14" s="1"/>
  <c r="AB1392" i="14" s="1"/>
  <c r="AB1393" i="14" s="1"/>
  <c r="AB1394" i="14" s="1"/>
  <c r="AB1395" i="14" s="1"/>
  <c r="AB1396" i="14" s="1"/>
  <c r="AB1397" i="14" s="1"/>
  <c r="AB1398" i="14" s="1"/>
  <c r="AB1399" i="14" s="1"/>
  <c r="AB1400" i="14" s="1"/>
  <c r="AB1401" i="14" s="1"/>
  <c r="AB1402" i="14" s="1"/>
  <c r="AB1403" i="14" s="1"/>
  <c r="AB1404" i="14" s="1"/>
  <c r="AB1405" i="14" s="1"/>
  <c r="AB1406" i="14" s="1"/>
  <c r="AB1407" i="14" s="1"/>
  <c r="AB1408" i="14" s="1"/>
  <c r="AI1385" i="14"/>
  <c r="AI1386" i="14" s="1"/>
  <c r="AI1387" i="14" s="1"/>
  <c r="AI1388" i="14" s="1"/>
  <c r="AE1385" i="14"/>
  <c r="AE1386" i="14" s="1"/>
  <c r="AE1387" i="14" s="1"/>
  <c r="AE1388" i="14" s="1"/>
  <c r="AE1389" i="14" s="1"/>
  <c r="AE1390" i="14" s="1"/>
  <c r="AE1391" i="14" s="1"/>
  <c r="AE1392" i="14" s="1"/>
  <c r="AE1393" i="14" s="1"/>
  <c r="AE1394" i="14" s="1"/>
  <c r="AE1395" i="14" s="1"/>
  <c r="AE1396" i="14" s="1"/>
  <c r="AE1397" i="14" s="1"/>
  <c r="AE1398" i="14" s="1"/>
  <c r="AE1399" i="14" s="1"/>
  <c r="AE1400" i="14" s="1"/>
  <c r="AE1401" i="14" s="1"/>
  <c r="AE1402" i="14" s="1"/>
  <c r="AE1403" i="14" s="1"/>
  <c r="AE1404" i="14" s="1"/>
  <c r="AE1405" i="14" s="1"/>
  <c r="AE1406" i="14" s="1"/>
  <c r="AE1407" i="14" s="1"/>
  <c r="AE1408" i="14" s="1"/>
  <c r="AA1385" i="14"/>
  <c r="AA1386" i="14" s="1"/>
  <c r="AA1387" i="14" s="1"/>
  <c r="AA1388" i="14" s="1"/>
  <c r="AA1389" i="14" s="1"/>
  <c r="AA1390" i="14" s="1"/>
  <c r="AA1391" i="14" s="1"/>
  <c r="AA1392" i="14" s="1"/>
  <c r="AA1393" i="14" s="1"/>
  <c r="AA1394" i="14" s="1"/>
  <c r="AA1395" i="14" s="1"/>
  <c r="AA1396" i="14" s="1"/>
  <c r="AA1397" i="14" s="1"/>
  <c r="S1385" i="14"/>
  <c r="S1386" i="14" s="1"/>
  <c r="S1387" i="14" s="1"/>
  <c r="S1388" i="14" s="1"/>
  <c r="S1389" i="14" s="1"/>
  <c r="S1390" i="14" s="1"/>
  <c r="S1391" i="14" s="1"/>
  <c r="S1392" i="14" s="1"/>
  <c r="S1393" i="14" s="1"/>
  <c r="S1394" i="14" s="1"/>
  <c r="S1395" i="14" s="1"/>
  <c r="S1396" i="14" s="1"/>
  <c r="S1397" i="14" s="1"/>
  <c r="S1398" i="14" s="1"/>
  <c r="S1399" i="14" s="1"/>
  <c r="S1400" i="14" s="1"/>
  <c r="S1401" i="14" s="1"/>
  <c r="S1402" i="14" s="1"/>
  <c r="S1403" i="14" s="1"/>
  <c r="S1404" i="14" s="1"/>
  <c r="S1405" i="14" s="1"/>
  <c r="S1406" i="14" s="1"/>
  <c r="S1407" i="14" s="1"/>
  <c r="S1408" i="14" s="1"/>
  <c r="O1385" i="14"/>
  <c r="O1386" i="14" s="1"/>
  <c r="O1387" i="14" s="1"/>
  <c r="O1388" i="14" s="1"/>
  <c r="C1385" i="14"/>
  <c r="C1386" i="14" s="1"/>
  <c r="C1387" i="14" s="1"/>
  <c r="C1388" i="14" s="1"/>
  <c r="C1389" i="14" s="1"/>
  <c r="C1390" i="14" s="1"/>
  <c r="C1391" i="14" s="1"/>
  <c r="C1392" i="14" s="1"/>
  <c r="C1393" i="14" s="1"/>
  <c r="C1394" i="14" s="1"/>
  <c r="C1395" i="14" s="1"/>
  <c r="C1396" i="14" s="1"/>
  <c r="C1397" i="14" s="1"/>
  <c r="C1398" i="14" s="1"/>
  <c r="C1399" i="14" s="1"/>
  <c r="C1400" i="14" s="1"/>
  <c r="C1401" i="14" s="1"/>
  <c r="C1402" i="14" s="1"/>
  <c r="C1403" i="14" s="1"/>
  <c r="C1404" i="14" s="1"/>
  <c r="C1405" i="14" s="1"/>
  <c r="C1406" i="14" s="1"/>
  <c r="C1407" i="14" s="1"/>
  <c r="C1408" i="14" s="1"/>
  <c r="AH1384" i="14"/>
  <c r="AH1385" i="14" s="1"/>
  <c r="AH1386" i="14" s="1"/>
  <c r="AD1384" i="14"/>
  <c r="AD1385" i="14" s="1"/>
  <c r="AD1386" i="14" s="1"/>
  <c r="AD1387" i="14" s="1"/>
  <c r="AD1388" i="14" s="1"/>
  <c r="AD1389" i="14" s="1"/>
  <c r="AD1390" i="14" s="1"/>
  <c r="AD1391" i="14" s="1"/>
  <c r="AD1392" i="14" s="1"/>
  <c r="AD1393" i="14" s="1"/>
  <c r="AD1394" i="14" s="1"/>
  <c r="AD1395" i="14" s="1"/>
  <c r="AD1396" i="14" s="1"/>
  <c r="AD1397" i="14" s="1"/>
  <c r="AD1398" i="14" s="1"/>
  <c r="AD1399" i="14" s="1"/>
  <c r="AD1400" i="14" s="1"/>
  <c r="AD1401" i="14" s="1"/>
  <c r="AD1402" i="14" s="1"/>
  <c r="AD1403" i="14" s="1"/>
  <c r="AD1404" i="14" s="1"/>
  <c r="AD1405" i="14" s="1"/>
  <c r="AD1406" i="14" s="1"/>
  <c r="AD1407" i="14" s="1"/>
  <c r="AD1408" i="14" s="1"/>
  <c r="V1384" i="14"/>
  <c r="V1385" i="14" s="1"/>
  <c r="V1386" i="14" s="1"/>
  <c r="V1387" i="14" s="1"/>
  <c r="V1388" i="14" s="1"/>
  <c r="N1384" i="14"/>
  <c r="N1385" i="14" s="1"/>
  <c r="N1386" i="14" s="1"/>
  <c r="N1387" i="14" s="1"/>
  <c r="N1388" i="14" s="1"/>
  <c r="N1389" i="14" s="1"/>
  <c r="N1390" i="14" s="1"/>
  <c r="N1391" i="14" s="1"/>
  <c r="N1392" i="14" s="1"/>
  <c r="N1393" i="14" s="1"/>
  <c r="N1394" i="14" s="1"/>
  <c r="N1395" i="14" s="1"/>
  <c r="N1396" i="14" s="1"/>
  <c r="N1397" i="14" s="1"/>
  <c r="N1398" i="14" s="1"/>
  <c r="N1399" i="14" s="1"/>
  <c r="N1400" i="14" s="1"/>
  <c r="N1401" i="14" s="1"/>
  <c r="N1402" i="14" s="1"/>
  <c r="N1403" i="14" s="1"/>
  <c r="N1404" i="14" s="1"/>
  <c r="N1405" i="14" s="1"/>
  <c r="F1384" i="14"/>
  <c r="F1385" i="14" s="1"/>
  <c r="F1386" i="14" s="1"/>
  <c r="F1387" i="14" s="1"/>
  <c r="F1388" i="14" s="1"/>
  <c r="F1389" i="14" s="1"/>
  <c r="F1390" i="14" s="1"/>
  <c r="F1391" i="14" s="1"/>
  <c r="F1392" i="14" s="1"/>
  <c r="F1393" i="14" s="1"/>
  <c r="F1394" i="14" s="1"/>
  <c r="F1395" i="14" s="1"/>
  <c r="F1396" i="14" s="1"/>
  <c r="F1397" i="14" s="1"/>
  <c r="F1398" i="14" s="1"/>
  <c r="F1399" i="14" s="1"/>
  <c r="F1400" i="14" s="1"/>
  <c r="F1401" i="14" s="1"/>
  <c r="F1402" i="14" s="1"/>
  <c r="F1403" i="14" s="1"/>
  <c r="F1404" i="14" s="1"/>
  <c r="F1405" i="14" s="1"/>
  <c r="F1406" i="14" s="1"/>
  <c r="F1407" i="14" s="1"/>
  <c r="F1408" i="14" s="1"/>
  <c r="U1383" i="14"/>
  <c r="U1384" i="14" s="1"/>
  <c r="U1385" i="14" s="1"/>
  <c r="U1386" i="14" s="1"/>
  <c r="U1387" i="14" s="1"/>
  <c r="U1388" i="14" s="1"/>
  <c r="Q1383" i="14"/>
  <c r="Q1384" i="14" s="1"/>
  <c r="Q1385" i="14" s="1"/>
  <c r="Q1386" i="14" s="1"/>
  <c r="Q1387" i="14" s="1"/>
  <c r="Q1388" i="14" s="1"/>
  <c r="X1382" i="14"/>
  <c r="X1383" i="14" s="1"/>
  <c r="X1384" i="14" s="1"/>
  <c r="X1385" i="14" s="1"/>
  <c r="X1386" i="14" s="1"/>
  <c r="X1387" i="14" s="1"/>
  <c r="X1388" i="14" s="1"/>
  <c r="T1382" i="14"/>
  <c r="T1383" i="14" s="1"/>
  <c r="T1384" i="14" s="1"/>
  <c r="T1385" i="14" s="1"/>
  <c r="T1386" i="14" s="1"/>
  <c r="T1387" i="14" s="1"/>
  <c r="T1388" i="14" s="1"/>
  <c r="AI1381" i="14"/>
  <c r="AI1382" i="14" s="1"/>
  <c r="AI1383" i="14" s="1"/>
  <c r="AI1384" i="14" s="1"/>
  <c r="AE1381" i="14"/>
  <c r="AE1382" i="14" s="1"/>
  <c r="AE1383" i="14" s="1"/>
  <c r="AE1384" i="14" s="1"/>
  <c r="AA1381" i="14"/>
  <c r="AA1382" i="14" s="1"/>
  <c r="AA1383" i="14" s="1"/>
  <c r="AA1384" i="14" s="1"/>
  <c r="W1381" i="14"/>
  <c r="W1382" i="14" s="1"/>
  <c r="W1383" i="14" s="1"/>
  <c r="W1384" i="14" s="1"/>
  <c r="W1385" i="14" s="1"/>
  <c r="W1386" i="14" s="1"/>
  <c r="W1387" i="14" s="1"/>
  <c r="W1388" i="14" s="1"/>
  <c r="W1389" i="14" s="1"/>
  <c r="W1390" i="14" s="1"/>
  <c r="W1391" i="14" s="1"/>
  <c r="W1392" i="14" s="1"/>
  <c r="W1393" i="14" s="1"/>
  <c r="W1394" i="14" s="1"/>
  <c r="W1395" i="14" s="1"/>
  <c r="W1396" i="14" s="1"/>
  <c r="W1397" i="14" s="1"/>
  <c r="W1398" i="14" s="1"/>
  <c r="W1399" i="14" s="1"/>
  <c r="W1400" i="14" s="1"/>
  <c r="W1401" i="14" s="1"/>
  <c r="W1402" i="14" s="1"/>
  <c r="W1403" i="14" s="1"/>
  <c r="W1404" i="14" s="1"/>
  <c r="W1405" i="14" s="1"/>
  <c r="W1406" i="14" s="1"/>
  <c r="W1407" i="14" s="1"/>
  <c r="W1408" i="14" s="1"/>
  <c r="S1381" i="14"/>
  <c r="S1382" i="14" s="1"/>
  <c r="S1383" i="14" s="1"/>
  <c r="S1384" i="14" s="1"/>
  <c r="O1381" i="14"/>
  <c r="O1382" i="14" s="1"/>
  <c r="O1383" i="14" s="1"/>
  <c r="O1384" i="14" s="1"/>
  <c r="K1381" i="14"/>
  <c r="K1382" i="14" s="1"/>
  <c r="K1383" i="14" s="1"/>
  <c r="K1384" i="14" s="1"/>
  <c r="K1385" i="14" s="1"/>
  <c r="K1386" i="14" s="1"/>
  <c r="K1387" i="14" s="1"/>
  <c r="K1388" i="14" s="1"/>
  <c r="K1389" i="14" s="1"/>
  <c r="K1390" i="14" s="1"/>
  <c r="K1391" i="14" s="1"/>
  <c r="K1392" i="14" s="1"/>
  <c r="K1393" i="14" s="1"/>
  <c r="K1394" i="14" s="1"/>
  <c r="K1395" i="14" s="1"/>
  <c r="K1396" i="14" s="1"/>
  <c r="K1397" i="14" s="1"/>
  <c r="K1398" i="14" s="1"/>
  <c r="K1399" i="14" s="1"/>
  <c r="K1400" i="14" s="1"/>
  <c r="K1401" i="14" s="1"/>
  <c r="K1402" i="14" s="1"/>
  <c r="K1403" i="14" s="1"/>
  <c r="K1404" i="14" s="1"/>
  <c r="K1405" i="14" s="1"/>
  <c r="K1406" i="14" s="1"/>
  <c r="K1407" i="14" s="1"/>
  <c r="K1408" i="14" s="1"/>
  <c r="G1381" i="14"/>
  <c r="G1382" i="14" s="1"/>
  <c r="G1383" i="14" s="1"/>
  <c r="G1384" i="14" s="1"/>
  <c r="G1385" i="14" s="1"/>
  <c r="G1386" i="14" s="1"/>
  <c r="G1387" i="14" s="1"/>
  <c r="G1388" i="14" s="1"/>
  <c r="G1389" i="14" s="1"/>
  <c r="G1390" i="14" s="1"/>
  <c r="G1391" i="14" s="1"/>
  <c r="G1392" i="14" s="1"/>
  <c r="G1393" i="14" s="1"/>
  <c r="G1394" i="14" s="1"/>
  <c r="G1395" i="14" s="1"/>
  <c r="G1396" i="14" s="1"/>
  <c r="G1397" i="14" s="1"/>
  <c r="G1398" i="14" s="1"/>
  <c r="G1399" i="14" s="1"/>
  <c r="G1400" i="14" s="1"/>
  <c r="G1401" i="14" s="1"/>
  <c r="G1402" i="14" s="1"/>
  <c r="C1381" i="14"/>
  <c r="C1382" i="14" s="1"/>
  <c r="C1383" i="14" s="1"/>
  <c r="C1384" i="14" s="1"/>
  <c r="AI1380" i="14"/>
  <c r="AH1380" i="14"/>
  <c r="AH1381" i="14" s="1"/>
  <c r="AH1382" i="14" s="1"/>
  <c r="AH1383" i="14" s="1"/>
  <c r="AE1380" i="14"/>
  <c r="AD1380" i="14"/>
  <c r="AD1381" i="14" s="1"/>
  <c r="AD1382" i="14" s="1"/>
  <c r="AD1383" i="14" s="1"/>
  <c r="AA1380" i="14"/>
  <c r="Z1380" i="14"/>
  <c r="Z1381" i="14" s="1"/>
  <c r="Z1382" i="14" s="1"/>
  <c r="Z1383" i="14" s="1"/>
  <c r="Z1384" i="14" s="1"/>
  <c r="Z1385" i="14" s="1"/>
  <c r="Z1386" i="14" s="1"/>
  <c r="Z1387" i="14" s="1"/>
  <c r="Z1388" i="14" s="1"/>
  <c r="Z1389" i="14" s="1"/>
  <c r="Z1390" i="14" s="1"/>
  <c r="Z1391" i="14" s="1"/>
  <c r="Z1392" i="14" s="1"/>
  <c r="Z1393" i="14" s="1"/>
  <c r="Z1394" i="14" s="1"/>
  <c r="Z1395" i="14" s="1"/>
  <c r="Z1396" i="14" s="1"/>
  <c r="Z1397" i="14" s="1"/>
  <c r="Z1398" i="14" s="1"/>
  <c r="Z1399" i="14" s="1"/>
  <c r="Z1400" i="14" s="1"/>
  <c r="Z1401" i="14" s="1"/>
  <c r="Z1402" i="14" s="1"/>
  <c r="Z1403" i="14" s="1"/>
  <c r="Z1404" i="14" s="1"/>
  <c r="Z1405" i="14" s="1"/>
  <c r="Z1406" i="14" s="1"/>
  <c r="Z1407" i="14" s="1"/>
  <c r="Z1408" i="14" s="1"/>
  <c r="W1380" i="14"/>
  <c r="V1380" i="14"/>
  <c r="V1381" i="14" s="1"/>
  <c r="V1382" i="14" s="1"/>
  <c r="V1383" i="14" s="1"/>
  <c r="S1380" i="14"/>
  <c r="R1380" i="14"/>
  <c r="R1381" i="14" s="1"/>
  <c r="R1382" i="14" s="1"/>
  <c r="R1383" i="14" s="1"/>
  <c r="R1384" i="14" s="1"/>
  <c r="R1385" i="14" s="1"/>
  <c r="R1386" i="14" s="1"/>
  <c r="R1387" i="14" s="1"/>
  <c r="R1388" i="14" s="1"/>
  <c r="R1389" i="14" s="1"/>
  <c r="R1390" i="14" s="1"/>
  <c r="R1391" i="14" s="1"/>
  <c r="R1392" i="14" s="1"/>
  <c r="R1393" i="14" s="1"/>
  <c r="R1394" i="14" s="1"/>
  <c r="R1395" i="14" s="1"/>
  <c r="R1396" i="14" s="1"/>
  <c r="R1397" i="14" s="1"/>
  <c r="R1398" i="14" s="1"/>
  <c r="R1399" i="14" s="1"/>
  <c r="R1400" i="14" s="1"/>
  <c r="R1401" i="14" s="1"/>
  <c r="R1402" i="14" s="1"/>
  <c r="R1403" i="14" s="1"/>
  <c r="R1404" i="14" s="1"/>
  <c r="R1405" i="14" s="1"/>
  <c r="R1406" i="14" s="1"/>
  <c r="R1407" i="14" s="1"/>
  <c r="R1408" i="14" s="1"/>
  <c r="O1380" i="14"/>
  <c r="N1380" i="14"/>
  <c r="N1381" i="14" s="1"/>
  <c r="N1382" i="14" s="1"/>
  <c r="N1383" i="14" s="1"/>
  <c r="K1380" i="14"/>
  <c r="J1380" i="14"/>
  <c r="J1381" i="14" s="1"/>
  <c r="J1382" i="14" s="1"/>
  <c r="J1383" i="14" s="1"/>
  <c r="J1384" i="14" s="1"/>
  <c r="J1385" i="14" s="1"/>
  <c r="J1386" i="14" s="1"/>
  <c r="J1387" i="14" s="1"/>
  <c r="J1388" i="14" s="1"/>
  <c r="J1389" i="14" s="1"/>
  <c r="J1390" i="14" s="1"/>
  <c r="J1391" i="14" s="1"/>
  <c r="J1392" i="14" s="1"/>
  <c r="J1393" i="14" s="1"/>
  <c r="J1394" i="14" s="1"/>
  <c r="J1395" i="14" s="1"/>
  <c r="J1396" i="14" s="1"/>
  <c r="J1397" i="14" s="1"/>
  <c r="J1398" i="14" s="1"/>
  <c r="J1399" i="14" s="1"/>
  <c r="J1400" i="14" s="1"/>
  <c r="J1401" i="14" s="1"/>
  <c r="J1402" i="14" s="1"/>
  <c r="J1403" i="14" s="1"/>
  <c r="J1404" i="14" s="1"/>
  <c r="J1405" i="14" s="1"/>
  <c r="J1406" i="14" s="1"/>
  <c r="J1407" i="14" s="1"/>
  <c r="J1408" i="14" s="1"/>
  <c r="G1380" i="14"/>
  <c r="F1380" i="14"/>
  <c r="F1381" i="14" s="1"/>
  <c r="F1382" i="14" s="1"/>
  <c r="F1383" i="14" s="1"/>
  <c r="C1380" i="14"/>
  <c r="B1380" i="14"/>
  <c r="B1381" i="14" s="1"/>
  <c r="B1382" i="14" s="1"/>
  <c r="B1383" i="14" s="1"/>
  <c r="B1384" i="14" s="1"/>
  <c r="B1385" i="14" s="1"/>
  <c r="B1386" i="14" s="1"/>
  <c r="B1387" i="14" s="1"/>
  <c r="B1388" i="14" s="1"/>
  <c r="B1389" i="14" s="1"/>
  <c r="B1390" i="14" s="1"/>
  <c r="B1391" i="14" s="1"/>
  <c r="B1392" i="14" s="1"/>
  <c r="B1393" i="14" s="1"/>
  <c r="B1394" i="14" s="1"/>
  <c r="B1395" i="14" s="1"/>
  <c r="B1396" i="14" s="1"/>
  <c r="B1397" i="14" s="1"/>
  <c r="B1398" i="14" s="1"/>
  <c r="B1399" i="14" s="1"/>
  <c r="B1400" i="14" s="1"/>
  <c r="B1401" i="14" s="1"/>
  <c r="B1402" i="14" s="1"/>
  <c r="B1403" i="14" s="1"/>
  <c r="B1404" i="14" s="1"/>
  <c r="B1405" i="14" s="1"/>
  <c r="B1406" i="14" s="1"/>
  <c r="B1407" i="14" s="1"/>
  <c r="B1408" i="14" s="1"/>
  <c r="AJ1379" i="14"/>
  <c r="AJ1380" i="14" s="1"/>
  <c r="AJ1381" i="14" s="1"/>
  <c r="AJ1382" i="14" s="1"/>
  <c r="AJ1383" i="14" s="1"/>
  <c r="AJ1384" i="14" s="1"/>
  <c r="AJ1385" i="14" s="1"/>
  <c r="AJ1386" i="14" s="1"/>
  <c r="AJ1387" i="14" s="1"/>
  <c r="AJ1388" i="14" s="1"/>
  <c r="AJ1389" i="14" s="1"/>
  <c r="AJ1390" i="14" s="1"/>
  <c r="AJ1391" i="14" s="1"/>
  <c r="AJ1392" i="14" s="1"/>
  <c r="AJ1393" i="14" s="1"/>
  <c r="AJ1394" i="14" s="1"/>
  <c r="AJ1395" i="14" s="1"/>
  <c r="AJ1396" i="14" s="1"/>
  <c r="AJ1397" i="14" s="1"/>
  <c r="AJ1398" i="14" s="1"/>
  <c r="AJ1399" i="14" s="1"/>
  <c r="AJ1400" i="14" s="1"/>
  <c r="AJ1401" i="14" s="1"/>
  <c r="AJ1402" i="14" s="1"/>
  <c r="AJ1403" i="14" s="1"/>
  <c r="AJ1404" i="14" s="1"/>
  <c r="AJ1405" i="14" s="1"/>
  <c r="AJ1406" i="14" s="1"/>
  <c r="AJ1407" i="14" s="1"/>
  <c r="AJ1408" i="14" s="1"/>
  <c r="AI1379" i="14"/>
  <c r="AH1379" i="14"/>
  <c r="AG1379" i="14"/>
  <c r="AG1380" i="14" s="1"/>
  <c r="AG1381" i="14" s="1"/>
  <c r="AG1382" i="14" s="1"/>
  <c r="AG1383" i="14" s="1"/>
  <c r="AG1384" i="14" s="1"/>
  <c r="AG1385" i="14" s="1"/>
  <c r="AG1386" i="14" s="1"/>
  <c r="AG1387" i="14" s="1"/>
  <c r="AG1388" i="14" s="1"/>
  <c r="AG1389" i="14" s="1"/>
  <c r="AG1390" i="14" s="1"/>
  <c r="AG1391" i="14" s="1"/>
  <c r="AG1392" i="14" s="1"/>
  <c r="AG1393" i="14" s="1"/>
  <c r="AG1394" i="14" s="1"/>
  <c r="AG1395" i="14" s="1"/>
  <c r="AG1396" i="14" s="1"/>
  <c r="AG1397" i="14" s="1"/>
  <c r="AG1398" i="14" s="1"/>
  <c r="AG1399" i="14" s="1"/>
  <c r="AG1400" i="14" s="1"/>
  <c r="AG1401" i="14" s="1"/>
  <c r="AG1402" i="14" s="1"/>
  <c r="AG1403" i="14" s="1"/>
  <c r="AG1404" i="14" s="1"/>
  <c r="AG1405" i="14" s="1"/>
  <c r="AG1406" i="14" s="1"/>
  <c r="AG1407" i="14" s="1"/>
  <c r="AG1408" i="14" s="1"/>
  <c r="AF1379" i="14"/>
  <c r="AF1380" i="14" s="1"/>
  <c r="AF1381" i="14" s="1"/>
  <c r="AF1382" i="14" s="1"/>
  <c r="AF1383" i="14" s="1"/>
  <c r="AF1384" i="14" s="1"/>
  <c r="AF1385" i="14" s="1"/>
  <c r="AF1386" i="14" s="1"/>
  <c r="AF1387" i="14" s="1"/>
  <c r="AF1388" i="14" s="1"/>
  <c r="AF1389" i="14" s="1"/>
  <c r="AF1390" i="14" s="1"/>
  <c r="AF1391" i="14" s="1"/>
  <c r="AF1392" i="14" s="1"/>
  <c r="AF1393" i="14" s="1"/>
  <c r="AF1394" i="14" s="1"/>
  <c r="AF1395" i="14" s="1"/>
  <c r="AF1396" i="14" s="1"/>
  <c r="AF1397" i="14" s="1"/>
  <c r="AF1398" i="14" s="1"/>
  <c r="AF1399" i="14" s="1"/>
  <c r="AF1400" i="14" s="1"/>
  <c r="AF1401" i="14" s="1"/>
  <c r="AF1402" i="14" s="1"/>
  <c r="AF1403" i="14" s="1"/>
  <c r="AF1404" i="14" s="1"/>
  <c r="AF1405" i="14" s="1"/>
  <c r="AF1406" i="14" s="1"/>
  <c r="AF1407" i="14" s="1"/>
  <c r="AF1408" i="14" s="1"/>
  <c r="AE1379" i="14"/>
  <c r="AD1379" i="14"/>
  <c r="AC1379" i="14"/>
  <c r="AC1380" i="14" s="1"/>
  <c r="AC1381" i="14" s="1"/>
  <c r="AC1382" i="14" s="1"/>
  <c r="AC1383" i="14" s="1"/>
  <c r="AC1384" i="14" s="1"/>
  <c r="AC1385" i="14" s="1"/>
  <c r="AC1386" i="14" s="1"/>
  <c r="AC1387" i="14" s="1"/>
  <c r="AC1388" i="14" s="1"/>
  <c r="AC1389" i="14" s="1"/>
  <c r="AC1390" i="14" s="1"/>
  <c r="AC1391" i="14" s="1"/>
  <c r="AC1392" i="14" s="1"/>
  <c r="AC1393" i="14" s="1"/>
  <c r="AC1394" i="14" s="1"/>
  <c r="AB1379" i="14"/>
  <c r="AB1380" i="14" s="1"/>
  <c r="AB1381" i="14" s="1"/>
  <c r="AB1382" i="14" s="1"/>
  <c r="AB1383" i="14" s="1"/>
  <c r="AB1384" i="14" s="1"/>
  <c r="AB1385" i="14" s="1"/>
  <c r="AA1379" i="14"/>
  <c r="Z1379" i="14"/>
  <c r="Y1379" i="14"/>
  <c r="Y1380" i="14" s="1"/>
  <c r="Y1381" i="14" s="1"/>
  <c r="Y1382" i="14" s="1"/>
  <c r="Y1383" i="14" s="1"/>
  <c r="Y1384" i="14" s="1"/>
  <c r="Y1385" i="14" s="1"/>
  <c r="Y1386" i="14" s="1"/>
  <c r="X1379" i="14"/>
  <c r="X1380" i="14" s="1"/>
  <c r="X1381" i="14" s="1"/>
  <c r="W1379" i="14"/>
  <c r="V1379" i="14"/>
  <c r="U1379" i="14"/>
  <c r="U1380" i="14" s="1"/>
  <c r="U1381" i="14" s="1"/>
  <c r="U1382" i="14" s="1"/>
  <c r="T1379" i="14"/>
  <c r="T1380" i="14" s="1"/>
  <c r="T1381" i="14" s="1"/>
  <c r="S1379" i="14"/>
  <c r="R1379" i="14"/>
  <c r="Q1379" i="14"/>
  <c r="Q1380" i="14" s="1"/>
  <c r="Q1381" i="14" s="1"/>
  <c r="Q1382" i="14" s="1"/>
  <c r="P1379" i="14"/>
  <c r="P1380" i="14" s="1"/>
  <c r="P1381" i="14" s="1"/>
  <c r="P1382" i="14" s="1"/>
  <c r="P1383" i="14" s="1"/>
  <c r="P1384" i="14" s="1"/>
  <c r="P1385" i="14" s="1"/>
  <c r="P1386" i="14" s="1"/>
  <c r="P1387" i="14" s="1"/>
  <c r="P1388" i="14" s="1"/>
  <c r="P1389" i="14" s="1"/>
  <c r="P1390" i="14" s="1"/>
  <c r="P1391" i="14" s="1"/>
  <c r="P1392" i="14" s="1"/>
  <c r="P1393" i="14" s="1"/>
  <c r="P1394" i="14" s="1"/>
  <c r="P1395" i="14" s="1"/>
  <c r="P1396" i="14" s="1"/>
  <c r="P1397" i="14" s="1"/>
  <c r="P1398" i="14" s="1"/>
  <c r="P1399" i="14" s="1"/>
  <c r="P1400" i="14" s="1"/>
  <c r="P1401" i="14" s="1"/>
  <c r="P1402" i="14" s="1"/>
  <c r="P1403" i="14" s="1"/>
  <c r="P1404" i="14" s="1"/>
  <c r="P1405" i="14" s="1"/>
  <c r="P1406" i="14" s="1"/>
  <c r="P1407" i="14" s="1"/>
  <c r="P1408" i="14" s="1"/>
  <c r="O1379" i="14"/>
  <c r="N1379" i="14"/>
  <c r="M1379" i="14"/>
  <c r="M1380" i="14" s="1"/>
  <c r="M1381" i="14" s="1"/>
  <c r="M1382" i="14" s="1"/>
  <c r="M1383" i="14" s="1"/>
  <c r="M1384" i="14" s="1"/>
  <c r="M1385" i="14" s="1"/>
  <c r="M1386" i="14" s="1"/>
  <c r="M1387" i="14" s="1"/>
  <c r="M1388" i="14" s="1"/>
  <c r="M1389" i="14" s="1"/>
  <c r="M1390" i="14" s="1"/>
  <c r="M1391" i="14" s="1"/>
  <c r="M1392" i="14" s="1"/>
  <c r="M1393" i="14" s="1"/>
  <c r="M1394" i="14" s="1"/>
  <c r="M1395" i="14" s="1"/>
  <c r="M1396" i="14" s="1"/>
  <c r="M1397" i="14" s="1"/>
  <c r="M1398" i="14" s="1"/>
  <c r="M1399" i="14" s="1"/>
  <c r="M1400" i="14" s="1"/>
  <c r="M1401" i="14" s="1"/>
  <c r="M1402" i="14" s="1"/>
  <c r="M1403" i="14" s="1"/>
  <c r="M1404" i="14" s="1"/>
  <c r="M1405" i="14" s="1"/>
  <c r="M1406" i="14" s="1"/>
  <c r="M1407" i="14" s="1"/>
  <c r="M1408" i="14" s="1"/>
  <c r="L1379" i="14"/>
  <c r="L1380" i="14" s="1"/>
  <c r="L1381" i="14" s="1"/>
  <c r="L1382" i="14" s="1"/>
  <c r="L1383" i="14" s="1"/>
  <c r="L1384" i="14" s="1"/>
  <c r="L1385" i="14" s="1"/>
  <c r="L1386" i="14" s="1"/>
  <c r="L1387" i="14" s="1"/>
  <c r="L1388" i="14" s="1"/>
  <c r="L1389" i="14" s="1"/>
  <c r="L1390" i="14" s="1"/>
  <c r="L1391" i="14" s="1"/>
  <c r="L1392" i="14" s="1"/>
  <c r="L1393" i="14" s="1"/>
  <c r="L1394" i="14" s="1"/>
  <c r="L1395" i="14" s="1"/>
  <c r="L1396" i="14" s="1"/>
  <c r="L1397" i="14" s="1"/>
  <c r="L1398" i="14" s="1"/>
  <c r="L1399" i="14" s="1"/>
  <c r="L1400" i="14" s="1"/>
  <c r="L1401" i="14" s="1"/>
  <c r="L1402" i="14" s="1"/>
  <c r="L1403" i="14" s="1"/>
  <c r="L1404" i="14" s="1"/>
  <c r="L1405" i="14" s="1"/>
  <c r="L1406" i="14" s="1"/>
  <c r="L1407" i="14" s="1"/>
  <c r="L1408" i="14" s="1"/>
  <c r="K1379" i="14"/>
  <c r="J1379" i="14"/>
  <c r="I1379" i="14"/>
  <c r="I1380" i="14" s="1"/>
  <c r="I1381" i="14" s="1"/>
  <c r="I1382" i="14" s="1"/>
  <c r="I1383" i="14" s="1"/>
  <c r="I1384" i="14" s="1"/>
  <c r="I1385" i="14" s="1"/>
  <c r="I1386" i="14" s="1"/>
  <c r="I1387" i="14" s="1"/>
  <c r="I1388" i="14" s="1"/>
  <c r="I1389" i="14" s="1"/>
  <c r="I1390" i="14" s="1"/>
  <c r="I1391" i="14" s="1"/>
  <c r="I1392" i="14" s="1"/>
  <c r="I1393" i="14" s="1"/>
  <c r="I1394" i="14" s="1"/>
  <c r="I1395" i="14" s="1"/>
  <c r="I1396" i="14" s="1"/>
  <c r="I1397" i="14" s="1"/>
  <c r="I1398" i="14" s="1"/>
  <c r="I1399" i="14" s="1"/>
  <c r="I1400" i="14" s="1"/>
  <c r="I1401" i="14" s="1"/>
  <c r="I1402" i="14" s="1"/>
  <c r="I1403" i="14" s="1"/>
  <c r="I1404" i="14" s="1"/>
  <c r="I1405" i="14" s="1"/>
  <c r="I1406" i="14" s="1"/>
  <c r="I1407" i="14" s="1"/>
  <c r="I1408" i="14" s="1"/>
  <c r="H1379" i="14"/>
  <c r="H1380" i="14" s="1"/>
  <c r="H1381" i="14" s="1"/>
  <c r="H1382" i="14" s="1"/>
  <c r="H1383" i="14" s="1"/>
  <c r="H1384" i="14" s="1"/>
  <c r="H1385" i="14" s="1"/>
  <c r="H1386" i="14" s="1"/>
  <c r="H1387" i="14" s="1"/>
  <c r="H1388" i="14" s="1"/>
  <c r="H1389" i="14" s="1"/>
  <c r="H1390" i="14" s="1"/>
  <c r="H1391" i="14" s="1"/>
  <c r="H1392" i="14" s="1"/>
  <c r="H1393" i="14" s="1"/>
  <c r="H1394" i="14" s="1"/>
  <c r="H1395" i="14" s="1"/>
  <c r="H1396" i="14" s="1"/>
  <c r="H1397" i="14" s="1"/>
  <c r="H1398" i="14" s="1"/>
  <c r="H1399" i="14" s="1"/>
  <c r="H1400" i="14" s="1"/>
  <c r="H1401" i="14" s="1"/>
  <c r="H1402" i="14" s="1"/>
  <c r="H1403" i="14" s="1"/>
  <c r="H1404" i="14" s="1"/>
  <c r="H1405" i="14" s="1"/>
  <c r="H1406" i="14" s="1"/>
  <c r="H1407" i="14" s="1"/>
  <c r="H1408" i="14" s="1"/>
  <c r="G1379" i="14"/>
  <c r="F1379" i="14"/>
  <c r="E1379" i="14"/>
  <c r="E1380" i="14" s="1"/>
  <c r="E1381" i="14" s="1"/>
  <c r="E1382" i="14" s="1"/>
  <c r="E1383" i="14" s="1"/>
  <c r="E1384" i="14" s="1"/>
  <c r="E1385" i="14" s="1"/>
  <c r="E1386" i="14" s="1"/>
  <c r="E1387" i="14" s="1"/>
  <c r="E1388" i="14" s="1"/>
  <c r="E1389" i="14" s="1"/>
  <c r="E1390" i="14" s="1"/>
  <c r="E1391" i="14" s="1"/>
  <c r="E1392" i="14" s="1"/>
  <c r="E1393" i="14" s="1"/>
  <c r="E1394" i="14" s="1"/>
  <c r="E1395" i="14" s="1"/>
  <c r="E1396" i="14" s="1"/>
  <c r="E1397" i="14" s="1"/>
  <c r="E1398" i="14" s="1"/>
  <c r="E1399" i="14" s="1"/>
  <c r="E1400" i="14" s="1"/>
  <c r="E1401" i="14" s="1"/>
  <c r="E1402" i="14" s="1"/>
  <c r="E1403" i="14" s="1"/>
  <c r="E1404" i="14" s="1"/>
  <c r="E1405" i="14" s="1"/>
  <c r="E1406" i="14" s="1"/>
  <c r="E1407" i="14" s="1"/>
  <c r="E1408" i="14" s="1"/>
  <c r="D1379" i="14"/>
  <c r="D1380" i="14" s="1"/>
  <c r="D1381" i="14" s="1"/>
  <c r="D1382" i="14" s="1"/>
  <c r="D1383" i="14" s="1"/>
  <c r="D1384" i="14" s="1"/>
  <c r="D1385" i="14" s="1"/>
  <c r="D1386" i="14" s="1"/>
  <c r="D1387" i="14" s="1"/>
  <c r="D1388" i="14" s="1"/>
  <c r="D1389" i="14" s="1"/>
  <c r="D1390" i="14" s="1"/>
  <c r="D1391" i="14" s="1"/>
  <c r="D1392" i="14" s="1"/>
  <c r="D1393" i="14" s="1"/>
  <c r="D1394" i="14" s="1"/>
  <c r="D1395" i="14" s="1"/>
  <c r="D1396" i="14" s="1"/>
  <c r="D1397" i="14" s="1"/>
  <c r="D1398" i="14" s="1"/>
  <c r="D1399" i="14" s="1"/>
  <c r="D1400" i="14" s="1"/>
  <c r="D1401" i="14" s="1"/>
  <c r="D1402" i="14" s="1"/>
  <c r="D1403" i="14" s="1"/>
  <c r="D1404" i="14" s="1"/>
  <c r="D1405" i="14" s="1"/>
  <c r="D1406" i="14" s="1"/>
  <c r="D1407" i="14" s="1"/>
  <c r="D1408" i="14" s="1"/>
  <c r="C1379" i="14"/>
  <c r="B1379" i="14"/>
  <c r="AJ1344" i="14"/>
  <c r="AJ1345" i="14" s="1"/>
  <c r="AJ1346" i="14" s="1"/>
  <c r="AJ1347" i="14" s="1"/>
  <c r="AJ1348" i="14" s="1"/>
  <c r="AJ1349" i="14" s="1"/>
  <c r="AJ1350" i="14" s="1"/>
  <c r="AJ1351" i="14" s="1"/>
  <c r="AJ1352" i="14" s="1"/>
  <c r="AJ1353" i="14" s="1"/>
  <c r="AJ1354" i="14" s="1"/>
  <c r="AJ1355" i="14" s="1"/>
  <c r="AJ1356" i="14" s="1"/>
  <c r="AJ1357" i="14" s="1"/>
  <c r="AJ1358" i="14" s="1"/>
  <c r="AJ1359" i="14" s="1"/>
  <c r="AJ1360" i="14" s="1"/>
  <c r="AJ1361" i="14" s="1"/>
  <c r="AJ1362" i="14" s="1"/>
  <c r="AJ1363" i="14" s="1"/>
  <c r="AJ1364" i="14" s="1"/>
  <c r="AJ1365" i="14" s="1"/>
  <c r="AJ1366" i="14" s="1"/>
  <c r="AJ1367" i="14" s="1"/>
  <c r="AJ1368" i="14" s="1"/>
  <c r="AJ1369" i="14" s="1"/>
  <c r="AJ1370" i="14" s="1"/>
  <c r="AJ1371" i="14" s="1"/>
  <c r="AJ1372" i="14" s="1"/>
  <c r="AJ1373" i="14" s="1"/>
  <c r="AJ1374" i="14" s="1"/>
  <c r="AJ1375" i="14" s="1"/>
  <c r="AJ1333" i="14"/>
  <c r="AJ1334" i="14" s="1"/>
  <c r="AJ1335" i="14" s="1"/>
  <c r="AJ1336" i="14" s="1"/>
  <c r="AJ1337" i="14" s="1"/>
  <c r="AJ1338" i="14" s="1"/>
  <c r="AJ1339" i="14" s="1"/>
  <c r="AJ1340" i="14" s="1"/>
  <c r="AJ1341" i="14" s="1"/>
  <c r="AJ1342" i="14" s="1"/>
  <c r="AJ1343" i="14" s="1"/>
  <c r="T1333" i="14"/>
  <c r="T1334" i="14" s="1"/>
  <c r="T1335" i="14" s="1"/>
  <c r="T1336" i="14" s="1"/>
  <c r="T1337" i="14" s="1"/>
  <c r="T1338" i="14" s="1"/>
  <c r="T1339" i="14" s="1"/>
  <c r="T1340" i="14" s="1"/>
  <c r="T1341" i="14" s="1"/>
  <c r="T1342" i="14" s="1"/>
  <c r="T1343" i="14" s="1"/>
  <c r="T1344" i="14" s="1"/>
  <c r="T1345" i="14" s="1"/>
  <c r="T1346" i="14" s="1"/>
  <c r="T1347" i="14" s="1"/>
  <c r="T1348" i="14" s="1"/>
  <c r="T1349" i="14" s="1"/>
  <c r="T1350" i="14" s="1"/>
  <c r="T1351" i="14" s="1"/>
  <c r="T1352" i="14" s="1"/>
  <c r="T1353" i="14" s="1"/>
  <c r="T1354" i="14" s="1"/>
  <c r="T1355" i="14" s="1"/>
  <c r="T1356" i="14" s="1"/>
  <c r="T1357" i="14" s="1"/>
  <c r="T1358" i="14" s="1"/>
  <c r="T1359" i="14" s="1"/>
  <c r="T1360" i="14" s="1"/>
  <c r="T1361" i="14" s="1"/>
  <c r="T1362" i="14" s="1"/>
  <c r="T1363" i="14" s="1"/>
  <c r="T1364" i="14" s="1"/>
  <c r="T1365" i="14" s="1"/>
  <c r="T1366" i="14" s="1"/>
  <c r="T1367" i="14" s="1"/>
  <c r="T1368" i="14" s="1"/>
  <c r="T1369" i="14" s="1"/>
  <c r="T1370" i="14" s="1"/>
  <c r="T1371" i="14" s="1"/>
  <c r="T1372" i="14" s="1"/>
  <c r="T1373" i="14" s="1"/>
  <c r="T1374" i="14" s="1"/>
  <c r="T1375" i="14" s="1"/>
  <c r="D1333" i="14"/>
  <c r="D1334" i="14" s="1"/>
  <c r="D1335" i="14" s="1"/>
  <c r="D1336" i="14" s="1"/>
  <c r="D1337" i="14" s="1"/>
  <c r="D1338" i="14" s="1"/>
  <c r="D1339" i="14" s="1"/>
  <c r="D1340" i="14" s="1"/>
  <c r="D1341" i="14" s="1"/>
  <c r="D1342" i="14" s="1"/>
  <c r="D1343" i="14" s="1"/>
  <c r="D1344" i="14" s="1"/>
  <c r="D1345" i="14" s="1"/>
  <c r="D1346" i="14" s="1"/>
  <c r="D1347" i="14" s="1"/>
  <c r="D1348" i="14" s="1"/>
  <c r="D1349" i="14" s="1"/>
  <c r="D1350" i="14" s="1"/>
  <c r="D1351" i="14" s="1"/>
  <c r="D1352" i="14" s="1"/>
  <c r="D1353" i="14" s="1"/>
  <c r="D1354" i="14" s="1"/>
  <c r="D1355" i="14" s="1"/>
  <c r="D1356" i="14" s="1"/>
  <c r="D1357" i="14" s="1"/>
  <c r="D1358" i="14" s="1"/>
  <c r="D1359" i="14" s="1"/>
  <c r="D1360" i="14" s="1"/>
  <c r="D1361" i="14" s="1"/>
  <c r="D1362" i="14" s="1"/>
  <c r="D1363" i="14" s="1"/>
  <c r="D1364" i="14" s="1"/>
  <c r="D1365" i="14" s="1"/>
  <c r="D1366" i="14" s="1"/>
  <c r="D1367" i="14" s="1"/>
  <c r="D1368" i="14" s="1"/>
  <c r="D1369" i="14" s="1"/>
  <c r="D1370" i="14" s="1"/>
  <c r="D1371" i="14" s="1"/>
  <c r="D1372" i="14" s="1"/>
  <c r="D1373" i="14" s="1"/>
  <c r="D1374" i="14" s="1"/>
  <c r="D1375" i="14" s="1"/>
  <c r="AJ1329" i="14"/>
  <c r="AJ1330" i="14" s="1"/>
  <c r="AJ1331" i="14" s="1"/>
  <c r="AJ1332" i="14" s="1"/>
  <c r="AF1329" i="14"/>
  <c r="AF1330" i="14" s="1"/>
  <c r="AF1331" i="14" s="1"/>
  <c r="AF1332" i="14" s="1"/>
  <c r="AF1333" i="14" s="1"/>
  <c r="AF1334" i="14" s="1"/>
  <c r="AF1335" i="14" s="1"/>
  <c r="AF1336" i="14" s="1"/>
  <c r="AF1337" i="14" s="1"/>
  <c r="AF1338" i="14" s="1"/>
  <c r="AF1339" i="14" s="1"/>
  <c r="AF1340" i="14" s="1"/>
  <c r="AF1341" i="14" s="1"/>
  <c r="AF1342" i="14" s="1"/>
  <c r="AF1343" i="14" s="1"/>
  <c r="AF1344" i="14" s="1"/>
  <c r="AF1345" i="14" s="1"/>
  <c r="AF1346" i="14" s="1"/>
  <c r="AF1347" i="14" s="1"/>
  <c r="AF1348" i="14" s="1"/>
  <c r="AF1349" i="14" s="1"/>
  <c r="AF1350" i="14" s="1"/>
  <c r="AF1351" i="14" s="1"/>
  <c r="AF1352" i="14" s="1"/>
  <c r="AF1353" i="14" s="1"/>
  <c r="AF1354" i="14" s="1"/>
  <c r="AF1355" i="14" s="1"/>
  <c r="AF1356" i="14" s="1"/>
  <c r="AF1357" i="14" s="1"/>
  <c r="AF1358" i="14" s="1"/>
  <c r="AF1359" i="14" s="1"/>
  <c r="AF1360" i="14" s="1"/>
  <c r="AF1361" i="14" s="1"/>
  <c r="AF1362" i="14" s="1"/>
  <c r="AF1363" i="14" s="1"/>
  <c r="AF1364" i="14" s="1"/>
  <c r="AF1365" i="14" s="1"/>
  <c r="AF1366" i="14" s="1"/>
  <c r="AF1367" i="14" s="1"/>
  <c r="AF1368" i="14" s="1"/>
  <c r="AF1369" i="14" s="1"/>
  <c r="AF1370" i="14" s="1"/>
  <c r="AF1371" i="14" s="1"/>
  <c r="AF1372" i="14" s="1"/>
  <c r="AF1373" i="14" s="1"/>
  <c r="AF1374" i="14" s="1"/>
  <c r="AF1375" i="14" s="1"/>
  <c r="X1329" i="14"/>
  <c r="X1330" i="14" s="1"/>
  <c r="X1331" i="14" s="1"/>
  <c r="X1332" i="14" s="1"/>
  <c r="X1333" i="14" s="1"/>
  <c r="X1334" i="14" s="1"/>
  <c r="X1335" i="14" s="1"/>
  <c r="X1336" i="14" s="1"/>
  <c r="X1337" i="14" s="1"/>
  <c r="X1338" i="14" s="1"/>
  <c r="X1339" i="14" s="1"/>
  <c r="X1340" i="14" s="1"/>
  <c r="X1341" i="14" s="1"/>
  <c r="X1342" i="14" s="1"/>
  <c r="X1343" i="14" s="1"/>
  <c r="X1344" i="14" s="1"/>
  <c r="X1345" i="14" s="1"/>
  <c r="X1346" i="14" s="1"/>
  <c r="X1347" i="14" s="1"/>
  <c r="X1348" i="14" s="1"/>
  <c r="X1349" i="14" s="1"/>
  <c r="X1350" i="14" s="1"/>
  <c r="X1351" i="14" s="1"/>
  <c r="X1352" i="14" s="1"/>
  <c r="X1353" i="14" s="1"/>
  <c r="X1354" i="14" s="1"/>
  <c r="X1355" i="14" s="1"/>
  <c r="X1356" i="14" s="1"/>
  <c r="X1357" i="14" s="1"/>
  <c r="X1358" i="14" s="1"/>
  <c r="X1359" i="14" s="1"/>
  <c r="X1360" i="14" s="1"/>
  <c r="X1361" i="14" s="1"/>
  <c r="X1362" i="14" s="1"/>
  <c r="X1363" i="14" s="1"/>
  <c r="X1364" i="14" s="1"/>
  <c r="X1365" i="14" s="1"/>
  <c r="X1366" i="14" s="1"/>
  <c r="X1367" i="14" s="1"/>
  <c r="X1368" i="14" s="1"/>
  <c r="X1369" i="14" s="1"/>
  <c r="X1370" i="14" s="1"/>
  <c r="X1371" i="14" s="1"/>
  <c r="X1372" i="14" s="1"/>
  <c r="X1373" i="14" s="1"/>
  <c r="X1374" i="14" s="1"/>
  <c r="X1375" i="14" s="1"/>
  <c r="T1329" i="14"/>
  <c r="T1330" i="14" s="1"/>
  <c r="T1331" i="14" s="1"/>
  <c r="T1332" i="14" s="1"/>
  <c r="P1329" i="14"/>
  <c r="P1330" i="14" s="1"/>
  <c r="P1331" i="14" s="1"/>
  <c r="P1332" i="14" s="1"/>
  <c r="P1333" i="14" s="1"/>
  <c r="P1334" i="14" s="1"/>
  <c r="P1335" i="14" s="1"/>
  <c r="P1336" i="14" s="1"/>
  <c r="P1337" i="14" s="1"/>
  <c r="P1338" i="14" s="1"/>
  <c r="P1339" i="14" s="1"/>
  <c r="P1340" i="14" s="1"/>
  <c r="P1341" i="14" s="1"/>
  <c r="P1342" i="14" s="1"/>
  <c r="P1343" i="14" s="1"/>
  <c r="P1344" i="14" s="1"/>
  <c r="P1345" i="14" s="1"/>
  <c r="P1346" i="14" s="1"/>
  <c r="P1347" i="14" s="1"/>
  <c r="P1348" i="14" s="1"/>
  <c r="P1349" i="14" s="1"/>
  <c r="P1350" i="14" s="1"/>
  <c r="P1351" i="14" s="1"/>
  <c r="P1352" i="14" s="1"/>
  <c r="P1353" i="14" s="1"/>
  <c r="P1354" i="14" s="1"/>
  <c r="P1355" i="14" s="1"/>
  <c r="P1356" i="14" s="1"/>
  <c r="P1357" i="14" s="1"/>
  <c r="P1358" i="14" s="1"/>
  <c r="P1359" i="14" s="1"/>
  <c r="P1360" i="14" s="1"/>
  <c r="P1361" i="14" s="1"/>
  <c r="P1362" i="14" s="1"/>
  <c r="P1363" i="14" s="1"/>
  <c r="P1364" i="14" s="1"/>
  <c r="P1365" i="14" s="1"/>
  <c r="P1366" i="14" s="1"/>
  <c r="P1367" i="14" s="1"/>
  <c r="P1368" i="14" s="1"/>
  <c r="P1369" i="14" s="1"/>
  <c r="P1370" i="14" s="1"/>
  <c r="P1371" i="14" s="1"/>
  <c r="P1372" i="14" s="1"/>
  <c r="P1373" i="14" s="1"/>
  <c r="P1374" i="14" s="1"/>
  <c r="P1375" i="14" s="1"/>
  <c r="H1329" i="14"/>
  <c r="H1330" i="14" s="1"/>
  <c r="H1331" i="14" s="1"/>
  <c r="H1332" i="14" s="1"/>
  <c r="H1333" i="14" s="1"/>
  <c r="H1334" i="14" s="1"/>
  <c r="H1335" i="14" s="1"/>
  <c r="H1336" i="14" s="1"/>
  <c r="H1337" i="14" s="1"/>
  <c r="H1338" i="14" s="1"/>
  <c r="H1339" i="14" s="1"/>
  <c r="H1340" i="14" s="1"/>
  <c r="H1341" i="14" s="1"/>
  <c r="H1342" i="14" s="1"/>
  <c r="H1343" i="14" s="1"/>
  <c r="H1344" i="14" s="1"/>
  <c r="H1345" i="14" s="1"/>
  <c r="H1346" i="14" s="1"/>
  <c r="H1347" i="14" s="1"/>
  <c r="H1348" i="14" s="1"/>
  <c r="H1349" i="14" s="1"/>
  <c r="H1350" i="14" s="1"/>
  <c r="H1351" i="14" s="1"/>
  <c r="H1352" i="14" s="1"/>
  <c r="H1353" i="14" s="1"/>
  <c r="H1354" i="14" s="1"/>
  <c r="H1355" i="14" s="1"/>
  <c r="H1356" i="14" s="1"/>
  <c r="H1357" i="14" s="1"/>
  <c r="H1358" i="14" s="1"/>
  <c r="H1359" i="14" s="1"/>
  <c r="H1360" i="14" s="1"/>
  <c r="H1361" i="14" s="1"/>
  <c r="H1362" i="14" s="1"/>
  <c r="H1363" i="14" s="1"/>
  <c r="H1364" i="14" s="1"/>
  <c r="H1365" i="14" s="1"/>
  <c r="H1366" i="14" s="1"/>
  <c r="H1367" i="14" s="1"/>
  <c r="H1368" i="14" s="1"/>
  <c r="H1369" i="14" s="1"/>
  <c r="H1370" i="14" s="1"/>
  <c r="H1371" i="14" s="1"/>
  <c r="H1372" i="14" s="1"/>
  <c r="H1373" i="14" s="1"/>
  <c r="H1374" i="14" s="1"/>
  <c r="H1375" i="14" s="1"/>
  <c r="D1329" i="14"/>
  <c r="D1330" i="14" s="1"/>
  <c r="D1331" i="14" s="1"/>
  <c r="D1332" i="14" s="1"/>
  <c r="AJ1327" i="14"/>
  <c r="AJ1328" i="14" s="1"/>
  <c r="AH1327" i="14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F1327" i="14"/>
  <c r="AF1328" i="14" s="1"/>
  <c r="AD1327" i="14"/>
  <c r="AD1328" i="14" s="1"/>
  <c r="AD1329" i="14" s="1"/>
  <c r="AD1330" i="14" s="1"/>
  <c r="AD1331" i="14" s="1"/>
  <c r="AD1332" i="14" s="1"/>
  <c r="AD1333" i="14" s="1"/>
  <c r="AD1334" i="14" s="1"/>
  <c r="AD1335" i="14" s="1"/>
  <c r="AD1336" i="14" s="1"/>
  <c r="AD1337" i="14" s="1"/>
  <c r="AD1338" i="14" s="1"/>
  <c r="AD1339" i="14" s="1"/>
  <c r="AD1340" i="14" s="1"/>
  <c r="AD1341" i="14" s="1"/>
  <c r="AD1342" i="14" s="1"/>
  <c r="AD1343" i="14" s="1"/>
  <c r="AD1344" i="14" s="1"/>
  <c r="AD1345" i="14" s="1"/>
  <c r="AD1346" i="14" s="1"/>
  <c r="AD1347" i="14" s="1"/>
  <c r="AD1348" i="14" s="1"/>
  <c r="AD1349" i="14" s="1"/>
  <c r="AD1350" i="14" s="1"/>
  <c r="AD1351" i="14" s="1"/>
  <c r="AD1352" i="14" s="1"/>
  <c r="AD1353" i="14" s="1"/>
  <c r="AD1354" i="14" s="1"/>
  <c r="AD1355" i="14" s="1"/>
  <c r="AD1356" i="14" s="1"/>
  <c r="AD1357" i="14" s="1"/>
  <c r="AD1358" i="14" s="1"/>
  <c r="AD1359" i="14" s="1"/>
  <c r="AD1360" i="14" s="1"/>
  <c r="AD1361" i="14" s="1"/>
  <c r="AD1362" i="14" s="1"/>
  <c r="AD1363" i="14" s="1"/>
  <c r="AD1364" i="14" s="1"/>
  <c r="AD1365" i="14" s="1"/>
  <c r="AD1366" i="14" s="1"/>
  <c r="AD1367" i="14" s="1"/>
  <c r="AD1368" i="14" s="1"/>
  <c r="AD1369" i="14" s="1"/>
  <c r="AD1370" i="14" s="1"/>
  <c r="AD1371" i="14" s="1"/>
  <c r="AD1372" i="14" s="1"/>
  <c r="AD1373" i="14" s="1"/>
  <c r="AD1374" i="14" s="1"/>
  <c r="AD1375" i="14" s="1"/>
  <c r="AB1327" i="14"/>
  <c r="AB1328" i="14" s="1"/>
  <c r="AB1329" i="14" s="1"/>
  <c r="AB1330" i="14" s="1"/>
  <c r="AB1331" i="14" s="1"/>
  <c r="AB1332" i="14" s="1"/>
  <c r="AB1333" i="14" s="1"/>
  <c r="AB1334" i="14" s="1"/>
  <c r="AB1335" i="14" s="1"/>
  <c r="AB1336" i="14" s="1"/>
  <c r="AB1337" i="14" s="1"/>
  <c r="AB1338" i="14" s="1"/>
  <c r="AB1339" i="14" s="1"/>
  <c r="AB1340" i="14" s="1"/>
  <c r="AB1341" i="14" s="1"/>
  <c r="AB1342" i="14" s="1"/>
  <c r="AB1343" i="14" s="1"/>
  <c r="AB1344" i="14" s="1"/>
  <c r="AB1345" i="14" s="1"/>
  <c r="AB1346" i="14" s="1"/>
  <c r="AB1347" i="14" s="1"/>
  <c r="AB1348" i="14" s="1"/>
  <c r="AB1349" i="14" s="1"/>
  <c r="AB1350" i="14" s="1"/>
  <c r="AB1351" i="14" s="1"/>
  <c r="AB1352" i="14" s="1"/>
  <c r="AB1353" i="14" s="1"/>
  <c r="AB1354" i="14" s="1"/>
  <c r="AB1355" i="14" s="1"/>
  <c r="AB1356" i="14" s="1"/>
  <c r="AB1357" i="14" s="1"/>
  <c r="AB1358" i="14" s="1"/>
  <c r="AB1359" i="14" s="1"/>
  <c r="AB1360" i="14" s="1"/>
  <c r="AB1361" i="14" s="1"/>
  <c r="AB1362" i="14" s="1"/>
  <c r="AB1363" i="14" s="1"/>
  <c r="AB1364" i="14" s="1"/>
  <c r="AB1365" i="14" s="1"/>
  <c r="AB1366" i="14" s="1"/>
  <c r="AB1367" i="14" s="1"/>
  <c r="AB1368" i="14" s="1"/>
  <c r="AB1369" i="14" s="1"/>
  <c r="AB1370" i="14" s="1"/>
  <c r="AB1371" i="14" s="1"/>
  <c r="AB1372" i="14" s="1"/>
  <c r="AB1373" i="14" s="1"/>
  <c r="AB1374" i="14" s="1"/>
  <c r="AB1375" i="14" s="1"/>
  <c r="Z1327" i="14"/>
  <c r="Z1328" i="14" s="1"/>
  <c r="Z1329" i="14" s="1"/>
  <c r="Z1330" i="14" s="1"/>
  <c r="Z1331" i="14" s="1"/>
  <c r="Z1332" i="14" s="1"/>
  <c r="Z1333" i="14" s="1"/>
  <c r="Z1334" i="14" s="1"/>
  <c r="Z1335" i="14" s="1"/>
  <c r="Z1336" i="14" s="1"/>
  <c r="Z1337" i="14" s="1"/>
  <c r="Z1338" i="14" s="1"/>
  <c r="Z1339" i="14" s="1"/>
  <c r="Z1340" i="14" s="1"/>
  <c r="Z1341" i="14" s="1"/>
  <c r="Z1342" i="14" s="1"/>
  <c r="Z1343" i="14" s="1"/>
  <c r="Z1344" i="14" s="1"/>
  <c r="Z1345" i="14" s="1"/>
  <c r="Z1346" i="14" s="1"/>
  <c r="Z1347" i="14" s="1"/>
  <c r="Z1348" i="14" s="1"/>
  <c r="Z1349" i="14" s="1"/>
  <c r="Z1350" i="14" s="1"/>
  <c r="Z1351" i="14" s="1"/>
  <c r="Z1352" i="14" s="1"/>
  <c r="Z1353" i="14" s="1"/>
  <c r="Z1354" i="14" s="1"/>
  <c r="Z1355" i="14" s="1"/>
  <c r="Z1356" i="14" s="1"/>
  <c r="Z1357" i="14" s="1"/>
  <c r="Z1358" i="14" s="1"/>
  <c r="Z1359" i="14" s="1"/>
  <c r="Z1360" i="14" s="1"/>
  <c r="Z1361" i="14" s="1"/>
  <c r="Z1362" i="14" s="1"/>
  <c r="Z1363" i="14" s="1"/>
  <c r="Z1364" i="14" s="1"/>
  <c r="Z1365" i="14" s="1"/>
  <c r="Z1366" i="14" s="1"/>
  <c r="Z1367" i="14" s="1"/>
  <c r="Z1368" i="14" s="1"/>
  <c r="Z1369" i="14" s="1"/>
  <c r="Z1370" i="14" s="1"/>
  <c r="Z1371" i="14" s="1"/>
  <c r="Z1372" i="14" s="1"/>
  <c r="Z1373" i="14" s="1"/>
  <c r="Z1374" i="14" s="1"/>
  <c r="Z1375" i="14" s="1"/>
  <c r="X1327" i="14"/>
  <c r="X1328" i="14" s="1"/>
  <c r="V1327" i="14"/>
  <c r="V1328" i="14" s="1"/>
  <c r="V1329" i="14" s="1"/>
  <c r="V1330" i="14" s="1"/>
  <c r="V1331" i="14" s="1"/>
  <c r="V1332" i="14" s="1"/>
  <c r="V1333" i="14" s="1"/>
  <c r="V1334" i="14" s="1"/>
  <c r="V1335" i="14" s="1"/>
  <c r="V1336" i="14" s="1"/>
  <c r="V1337" i="14" s="1"/>
  <c r="V1338" i="14" s="1"/>
  <c r="V1339" i="14" s="1"/>
  <c r="V1340" i="14" s="1"/>
  <c r="V1341" i="14" s="1"/>
  <c r="V1342" i="14" s="1"/>
  <c r="V1343" i="14" s="1"/>
  <c r="V1344" i="14" s="1"/>
  <c r="V1345" i="14" s="1"/>
  <c r="V1346" i="14" s="1"/>
  <c r="V1347" i="14" s="1"/>
  <c r="V1348" i="14" s="1"/>
  <c r="V1349" i="14" s="1"/>
  <c r="V1350" i="14" s="1"/>
  <c r="V1351" i="14" s="1"/>
  <c r="V1352" i="14" s="1"/>
  <c r="V1353" i="14" s="1"/>
  <c r="V1354" i="14" s="1"/>
  <c r="V1355" i="14" s="1"/>
  <c r="V1356" i="14" s="1"/>
  <c r="V1357" i="14" s="1"/>
  <c r="V1358" i="14" s="1"/>
  <c r="V1359" i="14" s="1"/>
  <c r="V1360" i="14" s="1"/>
  <c r="V1361" i="14" s="1"/>
  <c r="V1362" i="14" s="1"/>
  <c r="V1363" i="14" s="1"/>
  <c r="V1364" i="14" s="1"/>
  <c r="V1365" i="14" s="1"/>
  <c r="V1366" i="14" s="1"/>
  <c r="V1367" i="14" s="1"/>
  <c r="V1368" i="14" s="1"/>
  <c r="V1369" i="14" s="1"/>
  <c r="V1370" i="14" s="1"/>
  <c r="V1371" i="14" s="1"/>
  <c r="V1372" i="14" s="1"/>
  <c r="V1373" i="14" s="1"/>
  <c r="V1374" i="14" s="1"/>
  <c r="V1375" i="14" s="1"/>
  <c r="T1327" i="14"/>
  <c r="T1328" i="14" s="1"/>
  <c r="R1327" i="14"/>
  <c r="R1328" i="14" s="1"/>
  <c r="R1329" i="14" s="1"/>
  <c r="R1330" i="14" s="1"/>
  <c r="R1331" i="14" s="1"/>
  <c r="R1332" i="14" s="1"/>
  <c r="R1333" i="14" s="1"/>
  <c r="R1334" i="14" s="1"/>
  <c r="R1335" i="14" s="1"/>
  <c r="R1336" i="14" s="1"/>
  <c r="R1337" i="14" s="1"/>
  <c r="R1338" i="14" s="1"/>
  <c r="R1339" i="14" s="1"/>
  <c r="R1340" i="14" s="1"/>
  <c r="R1341" i="14" s="1"/>
  <c r="R1342" i="14" s="1"/>
  <c r="R1343" i="14" s="1"/>
  <c r="R1344" i="14" s="1"/>
  <c r="R1345" i="14" s="1"/>
  <c r="R1346" i="14" s="1"/>
  <c r="R1347" i="14" s="1"/>
  <c r="R1348" i="14" s="1"/>
  <c r="R1349" i="14" s="1"/>
  <c r="R1350" i="14" s="1"/>
  <c r="R1351" i="14" s="1"/>
  <c r="R1352" i="14" s="1"/>
  <c r="R1353" i="14" s="1"/>
  <c r="R1354" i="14" s="1"/>
  <c r="R1355" i="14" s="1"/>
  <c r="R1356" i="14" s="1"/>
  <c r="R1357" i="14" s="1"/>
  <c r="R1358" i="14" s="1"/>
  <c r="R1359" i="14" s="1"/>
  <c r="R1360" i="14" s="1"/>
  <c r="R1361" i="14" s="1"/>
  <c r="R1362" i="14" s="1"/>
  <c r="R1363" i="14" s="1"/>
  <c r="R1364" i="14" s="1"/>
  <c r="R1365" i="14" s="1"/>
  <c r="R1366" i="14" s="1"/>
  <c r="R1367" i="14" s="1"/>
  <c r="R1368" i="14" s="1"/>
  <c r="R1369" i="14" s="1"/>
  <c r="R1370" i="14" s="1"/>
  <c r="R1371" i="14" s="1"/>
  <c r="R1372" i="14" s="1"/>
  <c r="R1373" i="14" s="1"/>
  <c r="R1374" i="14" s="1"/>
  <c r="R1375" i="14" s="1"/>
  <c r="P1327" i="14"/>
  <c r="P1328" i="14" s="1"/>
  <c r="N1327" i="14"/>
  <c r="N1328" i="14" s="1"/>
  <c r="N1329" i="14" s="1"/>
  <c r="N1330" i="14" s="1"/>
  <c r="N1331" i="14" s="1"/>
  <c r="N1332" i="14" s="1"/>
  <c r="N1333" i="14" s="1"/>
  <c r="N1334" i="14" s="1"/>
  <c r="N1335" i="14" s="1"/>
  <c r="N1336" i="14" s="1"/>
  <c r="N1337" i="14" s="1"/>
  <c r="N1338" i="14" s="1"/>
  <c r="N1339" i="14" s="1"/>
  <c r="N1340" i="14" s="1"/>
  <c r="N1341" i="14" s="1"/>
  <c r="N1342" i="14" s="1"/>
  <c r="N1343" i="14" s="1"/>
  <c r="N1344" i="14" s="1"/>
  <c r="N1345" i="14" s="1"/>
  <c r="N1346" i="14" s="1"/>
  <c r="N1347" i="14" s="1"/>
  <c r="N1348" i="14" s="1"/>
  <c r="N1349" i="14" s="1"/>
  <c r="N1350" i="14" s="1"/>
  <c r="N1351" i="14" s="1"/>
  <c r="N1352" i="14" s="1"/>
  <c r="N1353" i="14" s="1"/>
  <c r="N1354" i="14" s="1"/>
  <c r="N1355" i="14" s="1"/>
  <c r="N1356" i="14" s="1"/>
  <c r="N1357" i="14" s="1"/>
  <c r="N1358" i="14" s="1"/>
  <c r="N1359" i="14" s="1"/>
  <c r="N1360" i="14" s="1"/>
  <c r="N1361" i="14" s="1"/>
  <c r="N1362" i="14" s="1"/>
  <c r="N1363" i="14" s="1"/>
  <c r="N1364" i="14" s="1"/>
  <c r="N1365" i="14" s="1"/>
  <c r="N1366" i="14" s="1"/>
  <c r="N1367" i="14" s="1"/>
  <c r="N1368" i="14" s="1"/>
  <c r="N1369" i="14" s="1"/>
  <c r="N1370" i="14" s="1"/>
  <c r="N1371" i="14" s="1"/>
  <c r="N1372" i="14" s="1"/>
  <c r="N1373" i="14" s="1"/>
  <c r="N1374" i="14" s="1"/>
  <c r="N1375" i="14" s="1"/>
  <c r="L1327" i="14"/>
  <c r="L1328" i="14" s="1"/>
  <c r="L1329" i="14" s="1"/>
  <c r="L1330" i="14" s="1"/>
  <c r="L1331" i="14" s="1"/>
  <c r="L1332" i="14" s="1"/>
  <c r="L1333" i="14" s="1"/>
  <c r="L1334" i="14" s="1"/>
  <c r="L1335" i="14" s="1"/>
  <c r="L1336" i="14" s="1"/>
  <c r="L1337" i="14" s="1"/>
  <c r="L1338" i="14" s="1"/>
  <c r="L1339" i="14" s="1"/>
  <c r="L1340" i="14" s="1"/>
  <c r="L1341" i="14" s="1"/>
  <c r="L1342" i="14" s="1"/>
  <c r="L1343" i="14" s="1"/>
  <c r="L1344" i="14" s="1"/>
  <c r="L1345" i="14" s="1"/>
  <c r="L1346" i="14" s="1"/>
  <c r="L1347" i="14" s="1"/>
  <c r="L1348" i="14" s="1"/>
  <c r="L1349" i="14" s="1"/>
  <c r="L1350" i="14" s="1"/>
  <c r="L1351" i="14" s="1"/>
  <c r="L1352" i="14" s="1"/>
  <c r="L1353" i="14" s="1"/>
  <c r="L1354" i="14" s="1"/>
  <c r="L1355" i="14" s="1"/>
  <c r="L1356" i="14" s="1"/>
  <c r="L1357" i="14" s="1"/>
  <c r="L1358" i="14" s="1"/>
  <c r="L1359" i="14" s="1"/>
  <c r="L1360" i="14" s="1"/>
  <c r="L1361" i="14" s="1"/>
  <c r="L1362" i="14" s="1"/>
  <c r="L1363" i="14" s="1"/>
  <c r="L1364" i="14" s="1"/>
  <c r="L1365" i="14" s="1"/>
  <c r="L1366" i="14" s="1"/>
  <c r="L1367" i="14" s="1"/>
  <c r="L1368" i="14" s="1"/>
  <c r="L1369" i="14" s="1"/>
  <c r="L1370" i="14" s="1"/>
  <c r="L1371" i="14" s="1"/>
  <c r="L1372" i="14" s="1"/>
  <c r="L1373" i="14" s="1"/>
  <c r="L1374" i="14" s="1"/>
  <c r="L1375" i="14" s="1"/>
  <c r="J1327" i="14"/>
  <c r="J1328" i="14" s="1"/>
  <c r="J1329" i="14" s="1"/>
  <c r="J1330" i="14" s="1"/>
  <c r="J1331" i="14" s="1"/>
  <c r="J1332" i="14" s="1"/>
  <c r="J1333" i="14" s="1"/>
  <c r="J1334" i="14" s="1"/>
  <c r="J1335" i="14" s="1"/>
  <c r="J1336" i="14" s="1"/>
  <c r="J1337" i="14" s="1"/>
  <c r="J1338" i="14" s="1"/>
  <c r="J1339" i="14" s="1"/>
  <c r="J1340" i="14" s="1"/>
  <c r="J1341" i="14" s="1"/>
  <c r="J1342" i="14" s="1"/>
  <c r="J1343" i="14" s="1"/>
  <c r="J1344" i="14" s="1"/>
  <c r="J1345" i="14" s="1"/>
  <c r="J1346" i="14" s="1"/>
  <c r="J1347" i="14" s="1"/>
  <c r="J1348" i="14" s="1"/>
  <c r="J1349" i="14" s="1"/>
  <c r="J1350" i="14" s="1"/>
  <c r="J1351" i="14" s="1"/>
  <c r="J1352" i="14" s="1"/>
  <c r="J1353" i="14" s="1"/>
  <c r="J1354" i="14" s="1"/>
  <c r="J1355" i="14" s="1"/>
  <c r="J1356" i="14" s="1"/>
  <c r="J1357" i="14" s="1"/>
  <c r="J1358" i="14" s="1"/>
  <c r="J1359" i="14" s="1"/>
  <c r="J1360" i="14" s="1"/>
  <c r="J1361" i="14" s="1"/>
  <c r="J1362" i="14" s="1"/>
  <c r="J1363" i="14" s="1"/>
  <c r="J1364" i="14" s="1"/>
  <c r="J1365" i="14" s="1"/>
  <c r="J1366" i="14" s="1"/>
  <c r="J1367" i="14" s="1"/>
  <c r="J1368" i="14" s="1"/>
  <c r="J1369" i="14" s="1"/>
  <c r="J1370" i="14" s="1"/>
  <c r="J1371" i="14" s="1"/>
  <c r="J1372" i="14" s="1"/>
  <c r="J1373" i="14" s="1"/>
  <c r="J1374" i="14" s="1"/>
  <c r="J1375" i="14" s="1"/>
  <c r="H1327" i="14"/>
  <c r="H1328" i="14" s="1"/>
  <c r="F1327" i="14"/>
  <c r="F1328" i="14" s="1"/>
  <c r="F1329" i="14" s="1"/>
  <c r="F1330" i="14" s="1"/>
  <c r="F1331" i="14" s="1"/>
  <c r="F1332" i="14" s="1"/>
  <c r="F1333" i="14" s="1"/>
  <c r="F1334" i="14" s="1"/>
  <c r="F1335" i="14" s="1"/>
  <c r="F1336" i="14" s="1"/>
  <c r="F1337" i="14" s="1"/>
  <c r="F1338" i="14" s="1"/>
  <c r="F1339" i="14" s="1"/>
  <c r="F1340" i="14" s="1"/>
  <c r="F1341" i="14" s="1"/>
  <c r="F1342" i="14" s="1"/>
  <c r="F1343" i="14" s="1"/>
  <c r="F1344" i="14" s="1"/>
  <c r="F1345" i="14" s="1"/>
  <c r="F1346" i="14" s="1"/>
  <c r="F1347" i="14" s="1"/>
  <c r="F1348" i="14" s="1"/>
  <c r="F1349" i="14" s="1"/>
  <c r="F1350" i="14" s="1"/>
  <c r="F1351" i="14" s="1"/>
  <c r="F1352" i="14" s="1"/>
  <c r="F1353" i="14" s="1"/>
  <c r="F1354" i="14" s="1"/>
  <c r="F1355" i="14" s="1"/>
  <c r="F1356" i="14" s="1"/>
  <c r="F1357" i="14" s="1"/>
  <c r="F1358" i="14" s="1"/>
  <c r="F1359" i="14" s="1"/>
  <c r="F1360" i="14" s="1"/>
  <c r="F1361" i="14" s="1"/>
  <c r="F1362" i="14" s="1"/>
  <c r="F1363" i="14" s="1"/>
  <c r="F1364" i="14" s="1"/>
  <c r="F1365" i="14" s="1"/>
  <c r="F1366" i="14" s="1"/>
  <c r="F1367" i="14" s="1"/>
  <c r="F1368" i="14" s="1"/>
  <c r="F1369" i="14" s="1"/>
  <c r="F1370" i="14" s="1"/>
  <c r="F1371" i="14" s="1"/>
  <c r="F1372" i="14" s="1"/>
  <c r="F1373" i="14" s="1"/>
  <c r="F1374" i="14" s="1"/>
  <c r="F1375" i="14" s="1"/>
  <c r="D1327" i="14"/>
  <c r="D1328" i="14" s="1"/>
  <c r="B1327" i="14"/>
  <c r="B1328" i="14" s="1"/>
  <c r="B1329" i="14" s="1"/>
  <c r="B1330" i="14" s="1"/>
  <c r="B1331" i="14" s="1"/>
  <c r="B1332" i="14" s="1"/>
  <c r="B1333" i="14" s="1"/>
  <c r="B1334" i="14" s="1"/>
  <c r="B1335" i="14" s="1"/>
  <c r="B1336" i="14" s="1"/>
  <c r="B1337" i="14" s="1"/>
  <c r="B1338" i="14" s="1"/>
  <c r="B1339" i="14" s="1"/>
  <c r="B1340" i="14" s="1"/>
  <c r="B1341" i="14" s="1"/>
  <c r="B1342" i="14" s="1"/>
  <c r="B1343" i="14" s="1"/>
  <c r="B1344" i="14" s="1"/>
  <c r="B1345" i="14" s="1"/>
  <c r="B1346" i="14" s="1"/>
  <c r="B1347" i="14" s="1"/>
  <c r="B1348" i="14" s="1"/>
  <c r="B1349" i="14" s="1"/>
  <c r="B1350" i="14" s="1"/>
  <c r="B1351" i="14" s="1"/>
  <c r="B1352" i="14" s="1"/>
  <c r="B1353" i="14" s="1"/>
  <c r="B1354" i="14" s="1"/>
  <c r="B1355" i="14" s="1"/>
  <c r="B1356" i="14" s="1"/>
  <c r="B1357" i="14" s="1"/>
  <c r="B1358" i="14" s="1"/>
  <c r="B1359" i="14" s="1"/>
  <c r="B1360" i="14" s="1"/>
  <c r="B1361" i="14" s="1"/>
  <c r="B1362" i="14" s="1"/>
  <c r="B1363" i="14" s="1"/>
  <c r="B1364" i="14" s="1"/>
  <c r="B1365" i="14" s="1"/>
  <c r="B1366" i="14" s="1"/>
  <c r="B1367" i="14" s="1"/>
  <c r="B1368" i="14" s="1"/>
  <c r="B1369" i="14" s="1"/>
  <c r="B1370" i="14" s="1"/>
  <c r="B1371" i="14" s="1"/>
  <c r="B1372" i="14" s="1"/>
  <c r="B1373" i="14" s="1"/>
  <c r="B1374" i="14" s="1"/>
  <c r="B1375" i="14" s="1"/>
  <c r="AJ1326" i="14"/>
  <c r="AI1326" i="14"/>
  <c r="AI1327" i="14" s="1"/>
  <c r="AI1328" i="14" s="1"/>
  <c r="AI1329" i="14" s="1"/>
  <c r="AI1330" i="14" s="1"/>
  <c r="AI1331" i="14" s="1"/>
  <c r="AI1332" i="14" s="1"/>
  <c r="AI1333" i="14" s="1"/>
  <c r="AI1334" i="14" s="1"/>
  <c r="AI1335" i="14" s="1"/>
  <c r="AI1336" i="14" s="1"/>
  <c r="AI1337" i="14" s="1"/>
  <c r="AI1338" i="14" s="1"/>
  <c r="AI1339" i="14" s="1"/>
  <c r="AI1340" i="14" s="1"/>
  <c r="AI1341" i="14" s="1"/>
  <c r="AI1342" i="14" s="1"/>
  <c r="AI1343" i="14" s="1"/>
  <c r="AI1344" i="14" s="1"/>
  <c r="AI1345" i="14" s="1"/>
  <c r="AI1346" i="14" s="1"/>
  <c r="AI1347" i="14" s="1"/>
  <c r="AI1348" i="14" s="1"/>
  <c r="AI1349" i="14" s="1"/>
  <c r="AI1350" i="14" s="1"/>
  <c r="AI1351" i="14" s="1"/>
  <c r="AI1352" i="14" s="1"/>
  <c r="AI1353" i="14" s="1"/>
  <c r="AI1354" i="14" s="1"/>
  <c r="AI1355" i="14" s="1"/>
  <c r="AI1356" i="14" s="1"/>
  <c r="AI1357" i="14" s="1"/>
  <c r="AI1358" i="14" s="1"/>
  <c r="AI1359" i="14" s="1"/>
  <c r="AI1360" i="14" s="1"/>
  <c r="AI1361" i="14" s="1"/>
  <c r="AI1362" i="14" s="1"/>
  <c r="AI1363" i="14" s="1"/>
  <c r="AI1364" i="14" s="1"/>
  <c r="AI1365" i="14" s="1"/>
  <c r="AI1366" i="14" s="1"/>
  <c r="AI1367" i="14" s="1"/>
  <c r="AI1368" i="14" s="1"/>
  <c r="AI1369" i="14" s="1"/>
  <c r="AI1370" i="14" s="1"/>
  <c r="AI1371" i="14" s="1"/>
  <c r="AI1372" i="14" s="1"/>
  <c r="AI1373" i="14" s="1"/>
  <c r="AI1374" i="14" s="1"/>
  <c r="AI1375" i="14" s="1"/>
  <c r="AH1326" i="14"/>
  <c r="AG1326" i="14"/>
  <c r="AG1327" i="14" s="1"/>
  <c r="AG1328" i="14" s="1"/>
  <c r="AG1329" i="14" s="1"/>
  <c r="AG1330" i="14" s="1"/>
  <c r="AG1331" i="14" s="1"/>
  <c r="AG1332" i="14" s="1"/>
  <c r="AG1333" i="14" s="1"/>
  <c r="AG1334" i="14" s="1"/>
  <c r="AG1335" i="14" s="1"/>
  <c r="AG1336" i="14" s="1"/>
  <c r="AG1337" i="14" s="1"/>
  <c r="AG1338" i="14" s="1"/>
  <c r="AG1339" i="14" s="1"/>
  <c r="AG1340" i="14" s="1"/>
  <c r="AG1341" i="14" s="1"/>
  <c r="AG1342" i="14" s="1"/>
  <c r="AG1343" i="14" s="1"/>
  <c r="AG1344" i="14" s="1"/>
  <c r="AG1345" i="14" s="1"/>
  <c r="AG1346" i="14" s="1"/>
  <c r="AG1347" i="14" s="1"/>
  <c r="AG1348" i="14" s="1"/>
  <c r="AG1349" i="14" s="1"/>
  <c r="AG1350" i="14" s="1"/>
  <c r="AG1351" i="14" s="1"/>
  <c r="AG1352" i="14" s="1"/>
  <c r="AG1353" i="14" s="1"/>
  <c r="AG1354" i="14" s="1"/>
  <c r="AG1355" i="14" s="1"/>
  <c r="AG1356" i="14" s="1"/>
  <c r="AG1357" i="14" s="1"/>
  <c r="AG1358" i="14" s="1"/>
  <c r="AG1359" i="14" s="1"/>
  <c r="AG1360" i="14" s="1"/>
  <c r="AG1361" i="14" s="1"/>
  <c r="AG1362" i="14" s="1"/>
  <c r="AG1363" i="14" s="1"/>
  <c r="AG1364" i="14" s="1"/>
  <c r="AG1365" i="14" s="1"/>
  <c r="AG1366" i="14" s="1"/>
  <c r="AG1367" i="14" s="1"/>
  <c r="AG1368" i="14" s="1"/>
  <c r="AG1369" i="14" s="1"/>
  <c r="AG1370" i="14" s="1"/>
  <c r="AG1371" i="14" s="1"/>
  <c r="AG1372" i="14" s="1"/>
  <c r="AG1373" i="14" s="1"/>
  <c r="AG1374" i="14" s="1"/>
  <c r="AG1375" i="14" s="1"/>
  <c r="AF1326" i="14"/>
  <c r="AE1326" i="14"/>
  <c r="AE1327" i="14" s="1"/>
  <c r="AE1328" i="14" s="1"/>
  <c r="AE1329" i="14" s="1"/>
  <c r="AE1330" i="14" s="1"/>
  <c r="AE1331" i="14" s="1"/>
  <c r="AE1332" i="14" s="1"/>
  <c r="AE1333" i="14" s="1"/>
  <c r="AE1334" i="14" s="1"/>
  <c r="AE1335" i="14" s="1"/>
  <c r="AE1336" i="14" s="1"/>
  <c r="AE1337" i="14" s="1"/>
  <c r="AE1338" i="14" s="1"/>
  <c r="AE1339" i="14" s="1"/>
  <c r="AE1340" i="14" s="1"/>
  <c r="AE1341" i="14" s="1"/>
  <c r="AE1342" i="14" s="1"/>
  <c r="AE1343" i="14" s="1"/>
  <c r="AE1344" i="14" s="1"/>
  <c r="AE1345" i="14" s="1"/>
  <c r="AE1346" i="14" s="1"/>
  <c r="AE1347" i="14" s="1"/>
  <c r="AE1348" i="14" s="1"/>
  <c r="AE1349" i="14" s="1"/>
  <c r="AE1350" i="14" s="1"/>
  <c r="AE1351" i="14" s="1"/>
  <c r="AE1352" i="14" s="1"/>
  <c r="AE1353" i="14" s="1"/>
  <c r="AE1354" i="14" s="1"/>
  <c r="AE1355" i="14" s="1"/>
  <c r="AE1356" i="14" s="1"/>
  <c r="AE1357" i="14" s="1"/>
  <c r="AE1358" i="14" s="1"/>
  <c r="AE1359" i="14" s="1"/>
  <c r="AE1360" i="14" s="1"/>
  <c r="AE1361" i="14" s="1"/>
  <c r="AE1362" i="14" s="1"/>
  <c r="AE1363" i="14" s="1"/>
  <c r="AE1364" i="14" s="1"/>
  <c r="AE1365" i="14" s="1"/>
  <c r="AE1366" i="14" s="1"/>
  <c r="AE1367" i="14" s="1"/>
  <c r="AE1368" i="14" s="1"/>
  <c r="AE1369" i="14" s="1"/>
  <c r="AE1370" i="14" s="1"/>
  <c r="AE1371" i="14" s="1"/>
  <c r="AE1372" i="14" s="1"/>
  <c r="AE1373" i="14" s="1"/>
  <c r="AE1374" i="14" s="1"/>
  <c r="AE1375" i="14" s="1"/>
  <c r="AD1326" i="14"/>
  <c r="AC1326" i="14"/>
  <c r="AC1327" i="14" s="1"/>
  <c r="AC1328" i="14" s="1"/>
  <c r="AC1329" i="14" s="1"/>
  <c r="AC1330" i="14" s="1"/>
  <c r="AC1331" i="14" s="1"/>
  <c r="AC1332" i="14" s="1"/>
  <c r="AC1333" i="14" s="1"/>
  <c r="AC1334" i="14" s="1"/>
  <c r="AC1335" i="14" s="1"/>
  <c r="AC1336" i="14" s="1"/>
  <c r="AC1337" i="14" s="1"/>
  <c r="AC1338" i="14" s="1"/>
  <c r="AC1339" i="14" s="1"/>
  <c r="AC1340" i="14" s="1"/>
  <c r="AC1341" i="14" s="1"/>
  <c r="AC1342" i="14" s="1"/>
  <c r="AC1343" i="14" s="1"/>
  <c r="AC1344" i="14" s="1"/>
  <c r="AC1345" i="14" s="1"/>
  <c r="AC1346" i="14" s="1"/>
  <c r="AC1347" i="14" s="1"/>
  <c r="AC1348" i="14" s="1"/>
  <c r="AC1349" i="14" s="1"/>
  <c r="AC1350" i="14" s="1"/>
  <c r="AC1351" i="14" s="1"/>
  <c r="AC1352" i="14" s="1"/>
  <c r="AC1353" i="14" s="1"/>
  <c r="AC1354" i="14" s="1"/>
  <c r="AC1355" i="14" s="1"/>
  <c r="AC1356" i="14" s="1"/>
  <c r="AC1357" i="14" s="1"/>
  <c r="AC1358" i="14" s="1"/>
  <c r="AC1359" i="14" s="1"/>
  <c r="AC1360" i="14" s="1"/>
  <c r="AC1361" i="14" s="1"/>
  <c r="AC1362" i="14" s="1"/>
  <c r="AC1363" i="14" s="1"/>
  <c r="AC1364" i="14" s="1"/>
  <c r="AC1365" i="14" s="1"/>
  <c r="AC1366" i="14" s="1"/>
  <c r="AC1367" i="14" s="1"/>
  <c r="AC1368" i="14" s="1"/>
  <c r="AC1369" i="14" s="1"/>
  <c r="AC1370" i="14" s="1"/>
  <c r="AC1371" i="14" s="1"/>
  <c r="AC1372" i="14" s="1"/>
  <c r="AC1373" i="14" s="1"/>
  <c r="AC1374" i="14" s="1"/>
  <c r="AC1375" i="14" s="1"/>
  <c r="AB1326" i="14"/>
  <c r="AA1326" i="14"/>
  <c r="AA1327" i="14" s="1"/>
  <c r="AA1328" i="14" s="1"/>
  <c r="AA1329" i="14" s="1"/>
  <c r="AA1330" i="14" s="1"/>
  <c r="AA1331" i="14" s="1"/>
  <c r="AA1332" i="14" s="1"/>
  <c r="AA1333" i="14" s="1"/>
  <c r="AA1334" i="14" s="1"/>
  <c r="AA1335" i="14" s="1"/>
  <c r="AA1336" i="14" s="1"/>
  <c r="AA1337" i="14" s="1"/>
  <c r="AA1338" i="14" s="1"/>
  <c r="AA1339" i="14" s="1"/>
  <c r="AA1340" i="14" s="1"/>
  <c r="AA1341" i="14" s="1"/>
  <c r="AA1342" i="14" s="1"/>
  <c r="AA1343" i="14" s="1"/>
  <c r="AA1344" i="14" s="1"/>
  <c r="AA1345" i="14" s="1"/>
  <c r="AA1346" i="14" s="1"/>
  <c r="AA1347" i="14" s="1"/>
  <c r="AA1348" i="14" s="1"/>
  <c r="AA1349" i="14" s="1"/>
  <c r="AA1350" i="14" s="1"/>
  <c r="AA1351" i="14" s="1"/>
  <c r="AA1352" i="14" s="1"/>
  <c r="AA1353" i="14" s="1"/>
  <c r="AA1354" i="14" s="1"/>
  <c r="AA1355" i="14" s="1"/>
  <c r="AA1356" i="14" s="1"/>
  <c r="AA1357" i="14" s="1"/>
  <c r="AA1358" i="14" s="1"/>
  <c r="AA1359" i="14" s="1"/>
  <c r="AA1360" i="14" s="1"/>
  <c r="AA1361" i="14" s="1"/>
  <c r="AA1362" i="14" s="1"/>
  <c r="AA1363" i="14" s="1"/>
  <c r="AA1364" i="14" s="1"/>
  <c r="AA1365" i="14" s="1"/>
  <c r="AA1366" i="14" s="1"/>
  <c r="AA1367" i="14" s="1"/>
  <c r="AA1368" i="14" s="1"/>
  <c r="AA1369" i="14" s="1"/>
  <c r="AA1370" i="14" s="1"/>
  <c r="AA1371" i="14" s="1"/>
  <c r="AA1372" i="14" s="1"/>
  <c r="AA1373" i="14" s="1"/>
  <c r="AA1374" i="14" s="1"/>
  <c r="AA1375" i="14" s="1"/>
  <c r="Z1326" i="14"/>
  <c r="Y1326" i="14"/>
  <c r="Y1327" i="14" s="1"/>
  <c r="Y1328" i="14" s="1"/>
  <c r="Y1329" i="14" s="1"/>
  <c r="Y1330" i="14" s="1"/>
  <c r="Y1331" i="14" s="1"/>
  <c r="Y1332" i="14" s="1"/>
  <c r="Y1333" i="14" s="1"/>
  <c r="Y1334" i="14" s="1"/>
  <c r="Y1335" i="14" s="1"/>
  <c r="Y1336" i="14" s="1"/>
  <c r="Y1337" i="14" s="1"/>
  <c r="Y1338" i="14" s="1"/>
  <c r="Y1339" i="14" s="1"/>
  <c r="Y1340" i="14" s="1"/>
  <c r="Y1341" i="14" s="1"/>
  <c r="Y1342" i="14" s="1"/>
  <c r="Y1343" i="14" s="1"/>
  <c r="Y1344" i="14" s="1"/>
  <c r="Y1345" i="14" s="1"/>
  <c r="Y1346" i="14" s="1"/>
  <c r="Y1347" i="14" s="1"/>
  <c r="Y1348" i="14" s="1"/>
  <c r="Y1349" i="14" s="1"/>
  <c r="Y1350" i="14" s="1"/>
  <c r="Y1351" i="14" s="1"/>
  <c r="Y1352" i="14" s="1"/>
  <c r="Y1353" i="14" s="1"/>
  <c r="Y1354" i="14" s="1"/>
  <c r="Y1355" i="14" s="1"/>
  <c r="Y1356" i="14" s="1"/>
  <c r="Y1357" i="14" s="1"/>
  <c r="Y1358" i="14" s="1"/>
  <c r="Y1359" i="14" s="1"/>
  <c r="Y1360" i="14" s="1"/>
  <c r="Y1361" i="14" s="1"/>
  <c r="Y1362" i="14" s="1"/>
  <c r="Y1363" i="14" s="1"/>
  <c r="Y1364" i="14" s="1"/>
  <c r="Y1365" i="14" s="1"/>
  <c r="Y1366" i="14" s="1"/>
  <c r="Y1367" i="14" s="1"/>
  <c r="Y1368" i="14" s="1"/>
  <c r="Y1369" i="14" s="1"/>
  <c r="Y1370" i="14" s="1"/>
  <c r="Y1371" i="14" s="1"/>
  <c r="Y1372" i="14" s="1"/>
  <c r="Y1373" i="14" s="1"/>
  <c r="Y1374" i="14" s="1"/>
  <c r="Y1375" i="14" s="1"/>
  <c r="X1326" i="14"/>
  <c r="W1326" i="14"/>
  <c r="W1327" i="14" s="1"/>
  <c r="W1328" i="14" s="1"/>
  <c r="W1329" i="14" s="1"/>
  <c r="W1330" i="14" s="1"/>
  <c r="W1331" i="14" s="1"/>
  <c r="W1332" i="14" s="1"/>
  <c r="W1333" i="14" s="1"/>
  <c r="W1334" i="14" s="1"/>
  <c r="W1335" i="14" s="1"/>
  <c r="W1336" i="14" s="1"/>
  <c r="W1337" i="14" s="1"/>
  <c r="W1338" i="14" s="1"/>
  <c r="W1339" i="14" s="1"/>
  <c r="W1340" i="14" s="1"/>
  <c r="W1341" i="14" s="1"/>
  <c r="W1342" i="14" s="1"/>
  <c r="W1343" i="14" s="1"/>
  <c r="W1344" i="14" s="1"/>
  <c r="W1345" i="14" s="1"/>
  <c r="W1346" i="14" s="1"/>
  <c r="W1347" i="14" s="1"/>
  <c r="W1348" i="14" s="1"/>
  <c r="W1349" i="14" s="1"/>
  <c r="W1350" i="14" s="1"/>
  <c r="W1351" i="14" s="1"/>
  <c r="W1352" i="14" s="1"/>
  <c r="W1353" i="14" s="1"/>
  <c r="W1354" i="14" s="1"/>
  <c r="W1355" i="14" s="1"/>
  <c r="W1356" i="14" s="1"/>
  <c r="W1357" i="14" s="1"/>
  <c r="W1358" i="14" s="1"/>
  <c r="W1359" i="14" s="1"/>
  <c r="W1360" i="14" s="1"/>
  <c r="W1361" i="14" s="1"/>
  <c r="W1362" i="14" s="1"/>
  <c r="W1363" i="14" s="1"/>
  <c r="W1364" i="14" s="1"/>
  <c r="W1365" i="14" s="1"/>
  <c r="W1366" i="14" s="1"/>
  <c r="W1367" i="14" s="1"/>
  <c r="W1368" i="14" s="1"/>
  <c r="W1369" i="14" s="1"/>
  <c r="W1370" i="14" s="1"/>
  <c r="W1371" i="14" s="1"/>
  <c r="W1372" i="14" s="1"/>
  <c r="W1373" i="14" s="1"/>
  <c r="W1374" i="14" s="1"/>
  <c r="W1375" i="14" s="1"/>
  <c r="V1326" i="14"/>
  <c r="U1326" i="14"/>
  <c r="U1327" i="14" s="1"/>
  <c r="U1328" i="14" s="1"/>
  <c r="U1329" i="14" s="1"/>
  <c r="U1330" i="14" s="1"/>
  <c r="U1331" i="14" s="1"/>
  <c r="U1332" i="14" s="1"/>
  <c r="U1333" i="14" s="1"/>
  <c r="U1334" i="14" s="1"/>
  <c r="U1335" i="14" s="1"/>
  <c r="U1336" i="14" s="1"/>
  <c r="U1337" i="14" s="1"/>
  <c r="U1338" i="14" s="1"/>
  <c r="U1339" i="14" s="1"/>
  <c r="U1340" i="14" s="1"/>
  <c r="U1341" i="14" s="1"/>
  <c r="U1342" i="14" s="1"/>
  <c r="U1343" i="14" s="1"/>
  <c r="U1344" i="14" s="1"/>
  <c r="U1345" i="14" s="1"/>
  <c r="U1346" i="14" s="1"/>
  <c r="U1347" i="14" s="1"/>
  <c r="U1348" i="14" s="1"/>
  <c r="U1349" i="14" s="1"/>
  <c r="U1350" i="14" s="1"/>
  <c r="U1351" i="14" s="1"/>
  <c r="U1352" i="14" s="1"/>
  <c r="U1353" i="14" s="1"/>
  <c r="U1354" i="14" s="1"/>
  <c r="U1355" i="14" s="1"/>
  <c r="U1356" i="14" s="1"/>
  <c r="U1357" i="14" s="1"/>
  <c r="U1358" i="14" s="1"/>
  <c r="U1359" i="14" s="1"/>
  <c r="U1360" i="14" s="1"/>
  <c r="U1361" i="14" s="1"/>
  <c r="U1362" i="14" s="1"/>
  <c r="U1363" i="14" s="1"/>
  <c r="U1364" i="14" s="1"/>
  <c r="U1365" i="14" s="1"/>
  <c r="U1366" i="14" s="1"/>
  <c r="U1367" i="14" s="1"/>
  <c r="U1368" i="14" s="1"/>
  <c r="U1369" i="14" s="1"/>
  <c r="U1370" i="14" s="1"/>
  <c r="U1371" i="14" s="1"/>
  <c r="U1372" i="14" s="1"/>
  <c r="U1373" i="14" s="1"/>
  <c r="U1374" i="14" s="1"/>
  <c r="U1375" i="14" s="1"/>
  <c r="T1326" i="14"/>
  <c r="S1326" i="14"/>
  <c r="S1327" i="14" s="1"/>
  <c r="S1328" i="14" s="1"/>
  <c r="S1329" i="14" s="1"/>
  <c r="S1330" i="14" s="1"/>
  <c r="S1331" i="14" s="1"/>
  <c r="S1332" i="14" s="1"/>
  <c r="S1333" i="14" s="1"/>
  <c r="S1334" i="14" s="1"/>
  <c r="S1335" i="14" s="1"/>
  <c r="S1336" i="14" s="1"/>
  <c r="S1337" i="14" s="1"/>
  <c r="S1338" i="14" s="1"/>
  <c r="S1339" i="14" s="1"/>
  <c r="S1340" i="14" s="1"/>
  <c r="S1341" i="14" s="1"/>
  <c r="S1342" i="14" s="1"/>
  <c r="S1343" i="14" s="1"/>
  <c r="S1344" i="14" s="1"/>
  <c r="S1345" i="14" s="1"/>
  <c r="S1346" i="14" s="1"/>
  <c r="S1347" i="14" s="1"/>
  <c r="S1348" i="14" s="1"/>
  <c r="S1349" i="14" s="1"/>
  <c r="S1350" i="14" s="1"/>
  <c r="S1351" i="14" s="1"/>
  <c r="S1352" i="14" s="1"/>
  <c r="S1353" i="14" s="1"/>
  <c r="S1354" i="14" s="1"/>
  <c r="S1355" i="14" s="1"/>
  <c r="S1356" i="14" s="1"/>
  <c r="S1357" i="14" s="1"/>
  <c r="S1358" i="14" s="1"/>
  <c r="S1359" i="14" s="1"/>
  <c r="S1360" i="14" s="1"/>
  <c r="S1361" i="14" s="1"/>
  <c r="S1362" i="14" s="1"/>
  <c r="S1363" i="14" s="1"/>
  <c r="S1364" i="14" s="1"/>
  <c r="S1365" i="14" s="1"/>
  <c r="S1366" i="14" s="1"/>
  <c r="S1367" i="14" s="1"/>
  <c r="S1368" i="14" s="1"/>
  <c r="S1369" i="14" s="1"/>
  <c r="S1370" i="14" s="1"/>
  <c r="S1371" i="14" s="1"/>
  <c r="S1372" i="14" s="1"/>
  <c r="S1373" i="14" s="1"/>
  <c r="S1374" i="14" s="1"/>
  <c r="S1375" i="14" s="1"/>
  <c r="R1326" i="14"/>
  <c r="Q1326" i="14"/>
  <c r="Q1327" i="14" s="1"/>
  <c r="Q1328" i="14" s="1"/>
  <c r="Q1329" i="14" s="1"/>
  <c r="Q1330" i="14" s="1"/>
  <c r="Q1331" i="14" s="1"/>
  <c r="Q1332" i="14" s="1"/>
  <c r="Q1333" i="14" s="1"/>
  <c r="Q1334" i="14" s="1"/>
  <c r="Q1335" i="14" s="1"/>
  <c r="Q1336" i="14" s="1"/>
  <c r="Q1337" i="14" s="1"/>
  <c r="Q1338" i="14" s="1"/>
  <c r="Q1339" i="14" s="1"/>
  <c r="Q1340" i="14" s="1"/>
  <c r="Q1341" i="14" s="1"/>
  <c r="Q1342" i="14" s="1"/>
  <c r="Q1343" i="14" s="1"/>
  <c r="Q1344" i="14" s="1"/>
  <c r="Q1345" i="14" s="1"/>
  <c r="Q1346" i="14" s="1"/>
  <c r="Q1347" i="14" s="1"/>
  <c r="Q1348" i="14" s="1"/>
  <c r="Q1349" i="14" s="1"/>
  <c r="Q1350" i="14" s="1"/>
  <c r="Q1351" i="14" s="1"/>
  <c r="Q1352" i="14" s="1"/>
  <c r="Q1353" i="14" s="1"/>
  <c r="Q1354" i="14" s="1"/>
  <c r="Q1355" i="14" s="1"/>
  <c r="Q1356" i="14" s="1"/>
  <c r="Q1357" i="14" s="1"/>
  <c r="Q1358" i="14" s="1"/>
  <c r="Q1359" i="14" s="1"/>
  <c r="Q1360" i="14" s="1"/>
  <c r="Q1361" i="14" s="1"/>
  <c r="Q1362" i="14" s="1"/>
  <c r="Q1363" i="14" s="1"/>
  <c r="Q1364" i="14" s="1"/>
  <c r="Q1365" i="14" s="1"/>
  <c r="Q1366" i="14" s="1"/>
  <c r="Q1367" i="14" s="1"/>
  <c r="Q1368" i="14" s="1"/>
  <c r="Q1369" i="14" s="1"/>
  <c r="Q1370" i="14" s="1"/>
  <c r="Q1371" i="14" s="1"/>
  <c r="Q1372" i="14" s="1"/>
  <c r="Q1373" i="14" s="1"/>
  <c r="Q1374" i="14" s="1"/>
  <c r="Q1375" i="14" s="1"/>
  <c r="P1326" i="14"/>
  <c r="O1326" i="14"/>
  <c r="O1327" i="14" s="1"/>
  <c r="O1328" i="14" s="1"/>
  <c r="O1329" i="14" s="1"/>
  <c r="O1330" i="14" s="1"/>
  <c r="O1331" i="14" s="1"/>
  <c r="O1332" i="14" s="1"/>
  <c r="O1333" i="14" s="1"/>
  <c r="O1334" i="14" s="1"/>
  <c r="O1335" i="14" s="1"/>
  <c r="O1336" i="14" s="1"/>
  <c r="O1337" i="14" s="1"/>
  <c r="O1338" i="14" s="1"/>
  <c r="O1339" i="14" s="1"/>
  <c r="O1340" i="14" s="1"/>
  <c r="O1341" i="14" s="1"/>
  <c r="O1342" i="14" s="1"/>
  <c r="O1343" i="14" s="1"/>
  <c r="O1344" i="14" s="1"/>
  <c r="O1345" i="14" s="1"/>
  <c r="O1346" i="14" s="1"/>
  <c r="O1347" i="14" s="1"/>
  <c r="O1348" i="14" s="1"/>
  <c r="O1349" i="14" s="1"/>
  <c r="O1350" i="14" s="1"/>
  <c r="O1351" i="14" s="1"/>
  <c r="O1352" i="14" s="1"/>
  <c r="O1353" i="14" s="1"/>
  <c r="O1354" i="14" s="1"/>
  <c r="O1355" i="14" s="1"/>
  <c r="O1356" i="14" s="1"/>
  <c r="O1357" i="14" s="1"/>
  <c r="O1358" i="14" s="1"/>
  <c r="O1359" i="14" s="1"/>
  <c r="O1360" i="14" s="1"/>
  <c r="O1361" i="14" s="1"/>
  <c r="O1362" i="14" s="1"/>
  <c r="O1363" i="14" s="1"/>
  <c r="O1364" i="14" s="1"/>
  <c r="O1365" i="14" s="1"/>
  <c r="O1366" i="14" s="1"/>
  <c r="O1367" i="14" s="1"/>
  <c r="O1368" i="14" s="1"/>
  <c r="O1369" i="14" s="1"/>
  <c r="O1370" i="14" s="1"/>
  <c r="O1371" i="14" s="1"/>
  <c r="O1372" i="14" s="1"/>
  <c r="O1373" i="14" s="1"/>
  <c r="O1374" i="14" s="1"/>
  <c r="O1375" i="14" s="1"/>
  <c r="N1326" i="14"/>
  <c r="M1326" i="14"/>
  <c r="M1327" i="14" s="1"/>
  <c r="M1328" i="14" s="1"/>
  <c r="M1329" i="14" s="1"/>
  <c r="M1330" i="14" s="1"/>
  <c r="M1331" i="14" s="1"/>
  <c r="M1332" i="14" s="1"/>
  <c r="M1333" i="14" s="1"/>
  <c r="M1334" i="14" s="1"/>
  <c r="M1335" i="14" s="1"/>
  <c r="M1336" i="14" s="1"/>
  <c r="M1337" i="14" s="1"/>
  <c r="M1338" i="14" s="1"/>
  <c r="M1339" i="14" s="1"/>
  <c r="M1340" i="14" s="1"/>
  <c r="M1341" i="14" s="1"/>
  <c r="M1342" i="14" s="1"/>
  <c r="M1343" i="14" s="1"/>
  <c r="M1344" i="14" s="1"/>
  <c r="M1345" i="14" s="1"/>
  <c r="M1346" i="14" s="1"/>
  <c r="M1347" i="14" s="1"/>
  <c r="M1348" i="14" s="1"/>
  <c r="M1349" i="14" s="1"/>
  <c r="M1350" i="14" s="1"/>
  <c r="M1351" i="14" s="1"/>
  <c r="M1352" i="14" s="1"/>
  <c r="M1353" i="14" s="1"/>
  <c r="M1354" i="14" s="1"/>
  <c r="M1355" i="14" s="1"/>
  <c r="M1356" i="14" s="1"/>
  <c r="M1357" i="14" s="1"/>
  <c r="M1358" i="14" s="1"/>
  <c r="M1359" i="14" s="1"/>
  <c r="M1360" i="14" s="1"/>
  <c r="M1361" i="14" s="1"/>
  <c r="M1362" i="14" s="1"/>
  <c r="M1363" i="14" s="1"/>
  <c r="M1364" i="14" s="1"/>
  <c r="M1365" i="14" s="1"/>
  <c r="M1366" i="14" s="1"/>
  <c r="M1367" i="14" s="1"/>
  <c r="M1368" i="14" s="1"/>
  <c r="M1369" i="14" s="1"/>
  <c r="M1370" i="14" s="1"/>
  <c r="M1371" i="14" s="1"/>
  <c r="M1372" i="14" s="1"/>
  <c r="M1373" i="14" s="1"/>
  <c r="M1374" i="14" s="1"/>
  <c r="M1375" i="14" s="1"/>
  <c r="L1326" i="14"/>
  <c r="K1326" i="14"/>
  <c r="K1327" i="14" s="1"/>
  <c r="K1328" i="14" s="1"/>
  <c r="K1329" i="14" s="1"/>
  <c r="K1330" i="14" s="1"/>
  <c r="K1331" i="14" s="1"/>
  <c r="K1332" i="14" s="1"/>
  <c r="K1333" i="14" s="1"/>
  <c r="K1334" i="14" s="1"/>
  <c r="K1335" i="14" s="1"/>
  <c r="K1336" i="14" s="1"/>
  <c r="K1337" i="14" s="1"/>
  <c r="K1338" i="14" s="1"/>
  <c r="K1339" i="14" s="1"/>
  <c r="K1340" i="14" s="1"/>
  <c r="K1341" i="14" s="1"/>
  <c r="K1342" i="14" s="1"/>
  <c r="K1343" i="14" s="1"/>
  <c r="K1344" i="14" s="1"/>
  <c r="K1345" i="14" s="1"/>
  <c r="K1346" i="14" s="1"/>
  <c r="K1347" i="14" s="1"/>
  <c r="K1348" i="14" s="1"/>
  <c r="K1349" i="14" s="1"/>
  <c r="K1350" i="14" s="1"/>
  <c r="K1351" i="14" s="1"/>
  <c r="K1352" i="14" s="1"/>
  <c r="K1353" i="14" s="1"/>
  <c r="K1354" i="14" s="1"/>
  <c r="K1355" i="14" s="1"/>
  <c r="K1356" i="14" s="1"/>
  <c r="K1357" i="14" s="1"/>
  <c r="K1358" i="14" s="1"/>
  <c r="K1359" i="14" s="1"/>
  <c r="K1360" i="14" s="1"/>
  <c r="K1361" i="14" s="1"/>
  <c r="K1362" i="14" s="1"/>
  <c r="K1363" i="14" s="1"/>
  <c r="K1364" i="14" s="1"/>
  <c r="K1365" i="14" s="1"/>
  <c r="K1366" i="14" s="1"/>
  <c r="K1367" i="14" s="1"/>
  <c r="K1368" i="14" s="1"/>
  <c r="K1369" i="14" s="1"/>
  <c r="K1370" i="14" s="1"/>
  <c r="K1371" i="14" s="1"/>
  <c r="K1372" i="14" s="1"/>
  <c r="K1373" i="14" s="1"/>
  <c r="K1374" i="14" s="1"/>
  <c r="K1375" i="14" s="1"/>
  <c r="J1326" i="14"/>
  <c r="I1326" i="14"/>
  <c r="I1327" i="14" s="1"/>
  <c r="I1328" i="14" s="1"/>
  <c r="I1329" i="14" s="1"/>
  <c r="I1330" i="14" s="1"/>
  <c r="I1331" i="14" s="1"/>
  <c r="I1332" i="14" s="1"/>
  <c r="I1333" i="14" s="1"/>
  <c r="I1334" i="14" s="1"/>
  <c r="I1335" i="14" s="1"/>
  <c r="I1336" i="14" s="1"/>
  <c r="I1337" i="14" s="1"/>
  <c r="I1338" i="14" s="1"/>
  <c r="I1339" i="14" s="1"/>
  <c r="I1340" i="14" s="1"/>
  <c r="I1341" i="14" s="1"/>
  <c r="I1342" i="14" s="1"/>
  <c r="I1343" i="14" s="1"/>
  <c r="I1344" i="14" s="1"/>
  <c r="I1345" i="14" s="1"/>
  <c r="I1346" i="14" s="1"/>
  <c r="I1347" i="14" s="1"/>
  <c r="I1348" i="14" s="1"/>
  <c r="I1349" i="14" s="1"/>
  <c r="I1350" i="14" s="1"/>
  <c r="I1351" i="14" s="1"/>
  <c r="I1352" i="14" s="1"/>
  <c r="I1353" i="14" s="1"/>
  <c r="I1354" i="14" s="1"/>
  <c r="I1355" i="14" s="1"/>
  <c r="I1356" i="14" s="1"/>
  <c r="I1357" i="14" s="1"/>
  <c r="I1358" i="14" s="1"/>
  <c r="I1359" i="14" s="1"/>
  <c r="I1360" i="14" s="1"/>
  <c r="I1361" i="14" s="1"/>
  <c r="I1362" i="14" s="1"/>
  <c r="I1363" i="14" s="1"/>
  <c r="I1364" i="14" s="1"/>
  <c r="I1365" i="14" s="1"/>
  <c r="I1366" i="14" s="1"/>
  <c r="I1367" i="14" s="1"/>
  <c r="I1368" i="14" s="1"/>
  <c r="I1369" i="14" s="1"/>
  <c r="I1370" i="14" s="1"/>
  <c r="I1371" i="14" s="1"/>
  <c r="I1372" i="14" s="1"/>
  <c r="I1373" i="14" s="1"/>
  <c r="I1374" i="14" s="1"/>
  <c r="I1375" i="14" s="1"/>
  <c r="H1326" i="14"/>
  <c r="G1326" i="14"/>
  <c r="G1327" i="14" s="1"/>
  <c r="G1328" i="14" s="1"/>
  <c r="G1329" i="14" s="1"/>
  <c r="G1330" i="14" s="1"/>
  <c r="G1331" i="14" s="1"/>
  <c r="G1332" i="14" s="1"/>
  <c r="G1333" i="14" s="1"/>
  <c r="G1334" i="14" s="1"/>
  <c r="G1335" i="14" s="1"/>
  <c r="G1336" i="14" s="1"/>
  <c r="G1337" i="14" s="1"/>
  <c r="G1338" i="14" s="1"/>
  <c r="G1339" i="14" s="1"/>
  <c r="G1340" i="14" s="1"/>
  <c r="G1341" i="14" s="1"/>
  <c r="G1342" i="14" s="1"/>
  <c r="G1343" i="14" s="1"/>
  <c r="G1344" i="14" s="1"/>
  <c r="G1345" i="14" s="1"/>
  <c r="G1346" i="14" s="1"/>
  <c r="G1347" i="14" s="1"/>
  <c r="G1348" i="14" s="1"/>
  <c r="G1349" i="14" s="1"/>
  <c r="G1350" i="14" s="1"/>
  <c r="G1351" i="14" s="1"/>
  <c r="G1352" i="14" s="1"/>
  <c r="G1353" i="14" s="1"/>
  <c r="G1354" i="14" s="1"/>
  <c r="G1355" i="14" s="1"/>
  <c r="G1356" i="14" s="1"/>
  <c r="G1357" i="14" s="1"/>
  <c r="G1358" i="14" s="1"/>
  <c r="G1359" i="14" s="1"/>
  <c r="G1360" i="14" s="1"/>
  <c r="G1361" i="14" s="1"/>
  <c r="G1362" i="14" s="1"/>
  <c r="G1363" i="14" s="1"/>
  <c r="G1364" i="14" s="1"/>
  <c r="G1365" i="14" s="1"/>
  <c r="G1366" i="14" s="1"/>
  <c r="G1367" i="14" s="1"/>
  <c r="G1368" i="14" s="1"/>
  <c r="G1369" i="14" s="1"/>
  <c r="G1370" i="14" s="1"/>
  <c r="G1371" i="14" s="1"/>
  <c r="G1372" i="14" s="1"/>
  <c r="G1373" i="14" s="1"/>
  <c r="G1374" i="14" s="1"/>
  <c r="G1375" i="14" s="1"/>
  <c r="F1326" i="14"/>
  <c r="E1326" i="14"/>
  <c r="E1327" i="14" s="1"/>
  <c r="E1328" i="14" s="1"/>
  <c r="E1329" i="14" s="1"/>
  <c r="E1330" i="14" s="1"/>
  <c r="E1331" i="14" s="1"/>
  <c r="E1332" i="14" s="1"/>
  <c r="E1333" i="14" s="1"/>
  <c r="E1334" i="14" s="1"/>
  <c r="E1335" i="14" s="1"/>
  <c r="E1336" i="14" s="1"/>
  <c r="E1337" i="14" s="1"/>
  <c r="E1338" i="14" s="1"/>
  <c r="E1339" i="14" s="1"/>
  <c r="E1340" i="14" s="1"/>
  <c r="E1341" i="14" s="1"/>
  <c r="E1342" i="14" s="1"/>
  <c r="E1343" i="14" s="1"/>
  <c r="E1344" i="14" s="1"/>
  <c r="E1345" i="14" s="1"/>
  <c r="E1346" i="14" s="1"/>
  <c r="E1347" i="14" s="1"/>
  <c r="E1348" i="14" s="1"/>
  <c r="E1349" i="14" s="1"/>
  <c r="E1350" i="14" s="1"/>
  <c r="E1351" i="14" s="1"/>
  <c r="E1352" i="14" s="1"/>
  <c r="E1353" i="14" s="1"/>
  <c r="E1354" i="14" s="1"/>
  <c r="E1355" i="14" s="1"/>
  <c r="E1356" i="14" s="1"/>
  <c r="E1357" i="14" s="1"/>
  <c r="E1358" i="14" s="1"/>
  <c r="E1359" i="14" s="1"/>
  <c r="E1360" i="14" s="1"/>
  <c r="E1361" i="14" s="1"/>
  <c r="E1362" i="14" s="1"/>
  <c r="E1363" i="14" s="1"/>
  <c r="E1364" i="14" s="1"/>
  <c r="E1365" i="14" s="1"/>
  <c r="E1366" i="14" s="1"/>
  <c r="E1367" i="14" s="1"/>
  <c r="E1368" i="14" s="1"/>
  <c r="E1369" i="14" s="1"/>
  <c r="E1370" i="14" s="1"/>
  <c r="E1371" i="14" s="1"/>
  <c r="E1372" i="14" s="1"/>
  <c r="E1373" i="14" s="1"/>
  <c r="E1374" i="14" s="1"/>
  <c r="E1375" i="14" s="1"/>
  <c r="D1326" i="14"/>
  <c r="C1326" i="14"/>
  <c r="C1327" i="14" s="1"/>
  <c r="C1328" i="14" s="1"/>
  <c r="C1329" i="14" s="1"/>
  <c r="C1330" i="14" s="1"/>
  <c r="C1331" i="14" s="1"/>
  <c r="C1332" i="14" s="1"/>
  <c r="C1333" i="14" s="1"/>
  <c r="C1334" i="14" s="1"/>
  <c r="C1335" i="14" s="1"/>
  <c r="C1336" i="14" s="1"/>
  <c r="C1337" i="14" s="1"/>
  <c r="C1338" i="14" s="1"/>
  <c r="C1339" i="14" s="1"/>
  <c r="C1340" i="14" s="1"/>
  <c r="C1341" i="14" s="1"/>
  <c r="C1342" i="14" s="1"/>
  <c r="C1343" i="14" s="1"/>
  <c r="C1344" i="14" s="1"/>
  <c r="C1345" i="14" s="1"/>
  <c r="C1346" i="14" s="1"/>
  <c r="C1347" i="14" s="1"/>
  <c r="C1348" i="14" s="1"/>
  <c r="C1349" i="14" s="1"/>
  <c r="C1350" i="14" s="1"/>
  <c r="C1351" i="14" s="1"/>
  <c r="C1352" i="14" s="1"/>
  <c r="C1353" i="14" s="1"/>
  <c r="C1354" i="14" s="1"/>
  <c r="C1355" i="14" s="1"/>
  <c r="C1356" i="14" s="1"/>
  <c r="C1357" i="14" s="1"/>
  <c r="C1358" i="14" s="1"/>
  <c r="C1359" i="14" s="1"/>
  <c r="C1360" i="14" s="1"/>
  <c r="C1361" i="14" s="1"/>
  <c r="C1362" i="14" s="1"/>
  <c r="C1363" i="14" s="1"/>
  <c r="C1364" i="14" s="1"/>
  <c r="C1365" i="14" s="1"/>
  <c r="C1366" i="14" s="1"/>
  <c r="C1367" i="14" s="1"/>
  <c r="C1368" i="14" s="1"/>
  <c r="C1369" i="14" s="1"/>
  <c r="C1370" i="14" s="1"/>
  <c r="C1371" i="14" s="1"/>
  <c r="C1372" i="14" s="1"/>
  <c r="C1373" i="14" s="1"/>
  <c r="C1374" i="14" s="1"/>
  <c r="C1375" i="14" s="1"/>
  <c r="B1326" i="14"/>
  <c r="S1287" i="14"/>
  <c r="S1288" i="14" s="1"/>
  <c r="S1289" i="14" s="1"/>
  <c r="S1290" i="14" s="1"/>
  <c r="S1291" i="14" s="1"/>
  <c r="S1292" i="14" s="1"/>
  <c r="S1293" i="14" s="1"/>
  <c r="S1294" i="14" s="1"/>
  <c r="S1295" i="14" s="1"/>
  <c r="S1296" i="14" s="1"/>
  <c r="S1297" i="14" s="1"/>
  <c r="S1298" i="14" s="1"/>
  <c r="S1299" i="14" s="1"/>
  <c r="S1300" i="14" s="1"/>
  <c r="S1301" i="14" s="1"/>
  <c r="S1302" i="14" s="1"/>
  <c r="S1303" i="14" s="1"/>
  <c r="S1304" i="14" s="1"/>
  <c r="S1305" i="14" s="1"/>
  <c r="S1306" i="14" s="1"/>
  <c r="S1307" i="14" s="1"/>
  <c r="S1308" i="14" s="1"/>
  <c r="S1309" i="14" s="1"/>
  <c r="S1310" i="14" s="1"/>
  <c r="S1311" i="14" s="1"/>
  <c r="S1312" i="14" s="1"/>
  <c r="S1313" i="14" s="1"/>
  <c r="S1314" i="14" s="1"/>
  <c r="S1315" i="14" s="1"/>
  <c r="S1316" i="14" s="1"/>
  <c r="S1317" i="14" s="1"/>
  <c r="S1318" i="14" s="1"/>
  <c r="S1319" i="14" s="1"/>
  <c r="S1320" i="14" s="1"/>
  <c r="S1321" i="14" s="1"/>
  <c r="S1322" i="14" s="1"/>
  <c r="AI1283" i="14"/>
  <c r="AI1284" i="14" s="1"/>
  <c r="AI1285" i="14" s="1"/>
  <c r="AI1286" i="14" s="1"/>
  <c r="AI1287" i="14" s="1"/>
  <c r="AI1288" i="14" s="1"/>
  <c r="AI1289" i="14" s="1"/>
  <c r="AI1290" i="14" s="1"/>
  <c r="AI1291" i="14" s="1"/>
  <c r="AI1292" i="14" s="1"/>
  <c r="AI1293" i="14" s="1"/>
  <c r="AI1294" i="14" s="1"/>
  <c r="AI1295" i="14" s="1"/>
  <c r="AI1296" i="14" s="1"/>
  <c r="AI1297" i="14" s="1"/>
  <c r="AI1298" i="14" s="1"/>
  <c r="AI1299" i="14" s="1"/>
  <c r="AI1300" i="14" s="1"/>
  <c r="AI1301" i="14" s="1"/>
  <c r="AI1302" i="14" s="1"/>
  <c r="AI1303" i="14" s="1"/>
  <c r="AI1304" i="14" s="1"/>
  <c r="AI1305" i="14" s="1"/>
  <c r="AI1306" i="14" s="1"/>
  <c r="AI1307" i="14" s="1"/>
  <c r="AI1308" i="14" s="1"/>
  <c r="AI1309" i="14" s="1"/>
  <c r="AI1310" i="14" s="1"/>
  <c r="AI1311" i="14" s="1"/>
  <c r="AI1312" i="14" s="1"/>
  <c r="AI1313" i="14" s="1"/>
  <c r="AI1314" i="14" s="1"/>
  <c r="AI1315" i="14" s="1"/>
  <c r="AI1316" i="14" s="1"/>
  <c r="AI1317" i="14" s="1"/>
  <c r="AI1318" i="14" s="1"/>
  <c r="AI1319" i="14" s="1"/>
  <c r="AI1320" i="14" s="1"/>
  <c r="AI1321" i="14" s="1"/>
  <c r="AI1322" i="14" s="1"/>
  <c r="H1281" i="14"/>
  <c r="H1282" i="14" s="1"/>
  <c r="H1283" i="14" s="1"/>
  <c r="H1284" i="14" s="1"/>
  <c r="H1285" i="14" s="1"/>
  <c r="H1286" i="14" s="1"/>
  <c r="H1287" i="14" s="1"/>
  <c r="H1288" i="14" s="1"/>
  <c r="H1289" i="14" s="1"/>
  <c r="H1290" i="14" s="1"/>
  <c r="H1291" i="14" s="1"/>
  <c r="H1292" i="14" s="1"/>
  <c r="H1293" i="14" s="1"/>
  <c r="H1294" i="14" s="1"/>
  <c r="H1295" i="14" s="1"/>
  <c r="H1296" i="14" s="1"/>
  <c r="H1297" i="14" s="1"/>
  <c r="H1298" i="14" s="1"/>
  <c r="H1299" i="14" s="1"/>
  <c r="H1300" i="14" s="1"/>
  <c r="H1301" i="14" s="1"/>
  <c r="H1302" i="14" s="1"/>
  <c r="H1303" i="14" s="1"/>
  <c r="H1304" i="14" s="1"/>
  <c r="H1305" i="14" s="1"/>
  <c r="H1306" i="14" s="1"/>
  <c r="H1307" i="14" s="1"/>
  <c r="H1308" i="14" s="1"/>
  <c r="H1309" i="14" s="1"/>
  <c r="H1310" i="14" s="1"/>
  <c r="H1311" i="14" s="1"/>
  <c r="H1312" i="14" s="1"/>
  <c r="H1313" i="14" s="1"/>
  <c r="H1314" i="14" s="1"/>
  <c r="H1315" i="14" s="1"/>
  <c r="H1316" i="14" s="1"/>
  <c r="H1317" i="14" s="1"/>
  <c r="H1318" i="14" s="1"/>
  <c r="H1319" i="14" s="1"/>
  <c r="H1320" i="14" s="1"/>
  <c r="H1321" i="14" s="1"/>
  <c r="H1322" i="14" s="1"/>
  <c r="AG1280" i="14"/>
  <c r="AG1281" i="14" s="1"/>
  <c r="AG1282" i="14" s="1"/>
  <c r="AG1283" i="14" s="1"/>
  <c r="AG1284" i="14" s="1"/>
  <c r="AG1285" i="14" s="1"/>
  <c r="AG1286" i="14" s="1"/>
  <c r="AG1287" i="14" s="1"/>
  <c r="AG1288" i="14" s="1"/>
  <c r="AG1289" i="14" s="1"/>
  <c r="AG1290" i="14" s="1"/>
  <c r="AG1291" i="14" s="1"/>
  <c r="AG1292" i="14" s="1"/>
  <c r="AG1293" i="14" s="1"/>
  <c r="AG1294" i="14" s="1"/>
  <c r="AG1295" i="14" s="1"/>
  <c r="AG1296" i="14" s="1"/>
  <c r="AG1297" i="14" s="1"/>
  <c r="AG1298" i="14" s="1"/>
  <c r="AG1299" i="14" s="1"/>
  <c r="AG1300" i="14" s="1"/>
  <c r="AG1301" i="14" s="1"/>
  <c r="AG1302" i="14" s="1"/>
  <c r="AG1303" i="14" s="1"/>
  <c r="AG1304" i="14" s="1"/>
  <c r="AG1305" i="14" s="1"/>
  <c r="AG1306" i="14" s="1"/>
  <c r="AG1307" i="14" s="1"/>
  <c r="AG1308" i="14" s="1"/>
  <c r="AG1309" i="14" s="1"/>
  <c r="AG1310" i="14" s="1"/>
  <c r="AG1311" i="14" s="1"/>
  <c r="AG1312" i="14" s="1"/>
  <c r="AG1313" i="14" s="1"/>
  <c r="AG1314" i="14" s="1"/>
  <c r="AG1315" i="14" s="1"/>
  <c r="AG1316" i="14" s="1"/>
  <c r="AG1317" i="14" s="1"/>
  <c r="AG1318" i="14" s="1"/>
  <c r="AG1319" i="14" s="1"/>
  <c r="AG1320" i="14" s="1"/>
  <c r="AG1321" i="14" s="1"/>
  <c r="AG1322" i="14" s="1"/>
  <c r="AI1279" i="14"/>
  <c r="AI1280" i="14" s="1"/>
  <c r="AI1281" i="14" s="1"/>
  <c r="AI1282" i="14" s="1"/>
  <c r="AE1279" i="14"/>
  <c r="AE1280" i="14" s="1"/>
  <c r="AE1281" i="14" s="1"/>
  <c r="AE1282" i="14" s="1"/>
  <c r="AE1283" i="14" s="1"/>
  <c r="AE1284" i="14" s="1"/>
  <c r="AE1285" i="14" s="1"/>
  <c r="AE1286" i="14" s="1"/>
  <c r="AE1287" i="14" s="1"/>
  <c r="AE1288" i="14" s="1"/>
  <c r="AE1289" i="14" s="1"/>
  <c r="AE1290" i="14" s="1"/>
  <c r="AE1291" i="14" s="1"/>
  <c r="AE1292" i="14" s="1"/>
  <c r="AE1293" i="14" s="1"/>
  <c r="AE1294" i="14" s="1"/>
  <c r="AE1295" i="14" s="1"/>
  <c r="AE1296" i="14" s="1"/>
  <c r="AE1297" i="14" s="1"/>
  <c r="AE1298" i="14" s="1"/>
  <c r="AE1299" i="14" s="1"/>
  <c r="AE1300" i="14" s="1"/>
  <c r="AE1301" i="14" s="1"/>
  <c r="AE1302" i="14" s="1"/>
  <c r="AE1303" i="14" s="1"/>
  <c r="AE1304" i="14" s="1"/>
  <c r="AE1305" i="14" s="1"/>
  <c r="AE1306" i="14" s="1"/>
  <c r="AE1307" i="14" s="1"/>
  <c r="AE1308" i="14" s="1"/>
  <c r="AE1309" i="14" s="1"/>
  <c r="AE1310" i="14" s="1"/>
  <c r="AE1311" i="14" s="1"/>
  <c r="AE1312" i="14" s="1"/>
  <c r="AE1313" i="14" s="1"/>
  <c r="AE1314" i="14" s="1"/>
  <c r="AE1315" i="14" s="1"/>
  <c r="AE1316" i="14" s="1"/>
  <c r="AE1317" i="14" s="1"/>
  <c r="AE1318" i="14" s="1"/>
  <c r="AE1319" i="14" s="1"/>
  <c r="AE1320" i="14" s="1"/>
  <c r="AE1321" i="14" s="1"/>
  <c r="AE1322" i="14" s="1"/>
  <c r="O1279" i="14"/>
  <c r="O1280" i="14" s="1"/>
  <c r="O1281" i="14" s="1"/>
  <c r="O1282" i="14" s="1"/>
  <c r="O1283" i="14" s="1"/>
  <c r="O1284" i="14" s="1"/>
  <c r="O1285" i="14" s="1"/>
  <c r="O1286" i="14" s="1"/>
  <c r="O1287" i="14" s="1"/>
  <c r="O1288" i="14" s="1"/>
  <c r="O1289" i="14" s="1"/>
  <c r="O1290" i="14" s="1"/>
  <c r="O1291" i="14" s="1"/>
  <c r="O1292" i="14" s="1"/>
  <c r="O1293" i="14" s="1"/>
  <c r="O1294" i="14" s="1"/>
  <c r="O1295" i="14" s="1"/>
  <c r="O1296" i="14" s="1"/>
  <c r="O1297" i="14" s="1"/>
  <c r="O1298" i="14" s="1"/>
  <c r="O1299" i="14" s="1"/>
  <c r="O1300" i="14" s="1"/>
  <c r="O1301" i="14" s="1"/>
  <c r="O1302" i="14" s="1"/>
  <c r="O1303" i="14" s="1"/>
  <c r="O1304" i="14" s="1"/>
  <c r="O1305" i="14" s="1"/>
  <c r="O1306" i="14" s="1"/>
  <c r="O1307" i="14" s="1"/>
  <c r="O1308" i="14" s="1"/>
  <c r="O1309" i="14" s="1"/>
  <c r="O1310" i="14" s="1"/>
  <c r="O1311" i="14" s="1"/>
  <c r="O1312" i="14" s="1"/>
  <c r="O1313" i="14" s="1"/>
  <c r="O1314" i="14" s="1"/>
  <c r="O1315" i="14" s="1"/>
  <c r="O1316" i="14" s="1"/>
  <c r="O1317" i="14" s="1"/>
  <c r="O1318" i="14" s="1"/>
  <c r="O1319" i="14" s="1"/>
  <c r="O1320" i="14" s="1"/>
  <c r="O1321" i="14" s="1"/>
  <c r="O1322" i="14" s="1"/>
  <c r="AC1278" i="14"/>
  <c r="AC1279" i="14" s="1"/>
  <c r="AC1280" i="14" s="1"/>
  <c r="AC1281" i="14" s="1"/>
  <c r="AC1282" i="14" s="1"/>
  <c r="AC1283" i="14" s="1"/>
  <c r="AC1284" i="14" s="1"/>
  <c r="AC1285" i="14" s="1"/>
  <c r="AC1286" i="14" s="1"/>
  <c r="AC1287" i="14" s="1"/>
  <c r="AC1288" i="14" s="1"/>
  <c r="AC1289" i="14" s="1"/>
  <c r="AC1290" i="14" s="1"/>
  <c r="AC1291" i="14" s="1"/>
  <c r="AC1292" i="14" s="1"/>
  <c r="AC1293" i="14" s="1"/>
  <c r="AC1294" i="14" s="1"/>
  <c r="AC1295" i="14" s="1"/>
  <c r="AC1296" i="14" s="1"/>
  <c r="AC1297" i="14" s="1"/>
  <c r="AC1298" i="14" s="1"/>
  <c r="AC1299" i="14" s="1"/>
  <c r="AC1300" i="14" s="1"/>
  <c r="AC1301" i="14" s="1"/>
  <c r="AC1302" i="14" s="1"/>
  <c r="AC1303" i="14" s="1"/>
  <c r="AC1304" i="14" s="1"/>
  <c r="AC1305" i="14" s="1"/>
  <c r="AC1306" i="14" s="1"/>
  <c r="AC1307" i="14" s="1"/>
  <c r="AC1308" i="14" s="1"/>
  <c r="AC1309" i="14" s="1"/>
  <c r="AC1310" i="14" s="1"/>
  <c r="AC1311" i="14" s="1"/>
  <c r="AC1312" i="14" s="1"/>
  <c r="AC1313" i="14" s="1"/>
  <c r="AC1314" i="14" s="1"/>
  <c r="AC1315" i="14" s="1"/>
  <c r="AC1316" i="14" s="1"/>
  <c r="AC1317" i="14" s="1"/>
  <c r="AC1318" i="14" s="1"/>
  <c r="AC1319" i="14" s="1"/>
  <c r="AC1320" i="14" s="1"/>
  <c r="AC1321" i="14" s="1"/>
  <c r="AC1322" i="14" s="1"/>
  <c r="AA1278" i="14"/>
  <c r="AA1279" i="14" s="1"/>
  <c r="AA1280" i="14" s="1"/>
  <c r="AA1281" i="14" s="1"/>
  <c r="AA1282" i="14" s="1"/>
  <c r="AA1283" i="14" s="1"/>
  <c r="AA1284" i="14" s="1"/>
  <c r="AA1285" i="14" s="1"/>
  <c r="AA1286" i="14" s="1"/>
  <c r="AA1287" i="14" s="1"/>
  <c r="AA1288" i="14" s="1"/>
  <c r="AA1289" i="14" s="1"/>
  <c r="AA1290" i="14" s="1"/>
  <c r="AA1291" i="14" s="1"/>
  <c r="AA1292" i="14" s="1"/>
  <c r="AA1293" i="14" s="1"/>
  <c r="AA1294" i="14" s="1"/>
  <c r="AA1295" i="14" s="1"/>
  <c r="AA1296" i="14" s="1"/>
  <c r="AA1297" i="14" s="1"/>
  <c r="AA1298" i="14" s="1"/>
  <c r="AA1299" i="14" s="1"/>
  <c r="AA1300" i="14" s="1"/>
  <c r="AA1301" i="14" s="1"/>
  <c r="AA1302" i="14" s="1"/>
  <c r="AA1303" i="14" s="1"/>
  <c r="AA1304" i="14" s="1"/>
  <c r="AA1305" i="14" s="1"/>
  <c r="AA1306" i="14" s="1"/>
  <c r="AA1307" i="14" s="1"/>
  <c r="AA1308" i="14" s="1"/>
  <c r="AA1309" i="14" s="1"/>
  <c r="AA1310" i="14" s="1"/>
  <c r="AA1311" i="14" s="1"/>
  <c r="AA1312" i="14" s="1"/>
  <c r="AA1313" i="14" s="1"/>
  <c r="AA1314" i="14" s="1"/>
  <c r="AA1315" i="14" s="1"/>
  <c r="AA1316" i="14" s="1"/>
  <c r="AA1317" i="14" s="1"/>
  <c r="AA1318" i="14" s="1"/>
  <c r="AA1319" i="14" s="1"/>
  <c r="AA1320" i="14" s="1"/>
  <c r="AA1321" i="14" s="1"/>
  <c r="AA1322" i="14" s="1"/>
  <c r="AF1277" i="14"/>
  <c r="AF1278" i="14" s="1"/>
  <c r="AF1279" i="14" s="1"/>
  <c r="AF1280" i="14" s="1"/>
  <c r="AF1281" i="14" s="1"/>
  <c r="AF1282" i="14" s="1"/>
  <c r="AF1283" i="14" s="1"/>
  <c r="AF1284" i="14" s="1"/>
  <c r="AF1285" i="14" s="1"/>
  <c r="AF1286" i="14" s="1"/>
  <c r="AF1287" i="14" s="1"/>
  <c r="AF1288" i="14" s="1"/>
  <c r="AF1289" i="14" s="1"/>
  <c r="AF1290" i="14" s="1"/>
  <c r="AF1291" i="14" s="1"/>
  <c r="AF1292" i="14" s="1"/>
  <c r="AF1293" i="14" s="1"/>
  <c r="AF1294" i="14" s="1"/>
  <c r="AF1295" i="14" s="1"/>
  <c r="AF1296" i="14" s="1"/>
  <c r="AF1297" i="14" s="1"/>
  <c r="AF1298" i="14" s="1"/>
  <c r="AF1299" i="14" s="1"/>
  <c r="AF1300" i="14" s="1"/>
  <c r="AF1301" i="14" s="1"/>
  <c r="AF1302" i="14" s="1"/>
  <c r="AF1303" i="14" s="1"/>
  <c r="AF1304" i="14" s="1"/>
  <c r="AF1305" i="14" s="1"/>
  <c r="AF1306" i="14" s="1"/>
  <c r="AF1307" i="14" s="1"/>
  <c r="AF1308" i="14" s="1"/>
  <c r="AF1309" i="14" s="1"/>
  <c r="AF1310" i="14" s="1"/>
  <c r="AF1311" i="14" s="1"/>
  <c r="AF1312" i="14" s="1"/>
  <c r="AF1313" i="14" s="1"/>
  <c r="AF1314" i="14" s="1"/>
  <c r="AF1315" i="14" s="1"/>
  <c r="AF1316" i="14" s="1"/>
  <c r="AF1317" i="14" s="1"/>
  <c r="AF1318" i="14" s="1"/>
  <c r="AF1319" i="14" s="1"/>
  <c r="AF1320" i="14" s="1"/>
  <c r="AF1321" i="14" s="1"/>
  <c r="AF1322" i="14" s="1"/>
  <c r="U1277" i="14"/>
  <c r="U1278" i="14" s="1"/>
  <c r="U1279" i="14" s="1"/>
  <c r="U1280" i="14" s="1"/>
  <c r="U1281" i="14" s="1"/>
  <c r="U1282" i="14" s="1"/>
  <c r="U1283" i="14" s="1"/>
  <c r="U1284" i="14" s="1"/>
  <c r="U1285" i="14" s="1"/>
  <c r="U1286" i="14" s="1"/>
  <c r="U1287" i="14" s="1"/>
  <c r="U1288" i="14" s="1"/>
  <c r="U1289" i="14" s="1"/>
  <c r="U1290" i="14" s="1"/>
  <c r="U1291" i="14" s="1"/>
  <c r="U1292" i="14" s="1"/>
  <c r="U1293" i="14" s="1"/>
  <c r="U1294" i="14" s="1"/>
  <c r="U1295" i="14" s="1"/>
  <c r="U1296" i="14" s="1"/>
  <c r="U1297" i="14" s="1"/>
  <c r="U1298" i="14" s="1"/>
  <c r="U1299" i="14" s="1"/>
  <c r="U1300" i="14" s="1"/>
  <c r="U1301" i="14" s="1"/>
  <c r="U1302" i="14" s="1"/>
  <c r="U1303" i="14" s="1"/>
  <c r="U1304" i="14" s="1"/>
  <c r="U1305" i="14" s="1"/>
  <c r="U1306" i="14" s="1"/>
  <c r="U1307" i="14" s="1"/>
  <c r="U1308" i="14" s="1"/>
  <c r="U1309" i="14" s="1"/>
  <c r="U1310" i="14" s="1"/>
  <c r="U1311" i="14" s="1"/>
  <c r="U1312" i="14" s="1"/>
  <c r="U1313" i="14" s="1"/>
  <c r="U1314" i="14" s="1"/>
  <c r="U1315" i="14" s="1"/>
  <c r="U1316" i="14" s="1"/>
  <c r="U1317" i="14" s="1"/>
  <c r="U1318" i="14" s="1"/>
  <c r="U1319" i="14" s="1"/>
  <c r="U1320" i="14" s="1"/>
  <c r="U1321" i="14" s="1"/>
  <c r="U1322" i="14" s="1"/>
  <c r="T1277" i="14"/>
  <c r="T1278" i="14" s="1"/>
  <c r="T1279" i="14" s="1"/>
  <c r="T1280" i="14" s="1"/>
  <c r="T1281" i="14" s="1"/>
  <c r="T1282" i="14" s="1"/>
  <c r="T1283" i="14" s="1"/>
  <c r="T1284" i="14" s="1"/>
  <c r="T1285" i="14" s="1"/>
  <c r="T1286" i="14" s="1"/>
  <c r="T1287" i="14" s="1"/>
  <c r="T1288" i="14" s="1"/>
  <c r="T1289" i="14" s="1"/>
  <c r="T1290" i="14" s="1"/>
  <c r="T1291" i="14" s="1"/>
  <c r="T1292" i="14" s="1"/>
  <c r="T1293" i="14" s="1"/>
  <c r="T1294" i="14" s="1"/>
  <c r="T1295" i="14" s="1"/>
  <c r="T1296" i="14" s="1"/>
  <c r="T1297" i="14" s="1"/>
  <c r="T1298" i="14" s="1"/>
  <c r="T1299" i="14" s="1"/>
  <c r="T1300" i="14" s="1"/>
  <c r="T1301" i="14" s="1"/>
  <c r="T1302" i="14" s="1"/>
  <c r="T1303" i="14" s="1"/>
  <c r="T1304" i="14" s="1"/>
  <c r="T1305" i="14" s="1"/>
  <c r="T1306" i="14" s="1"/>
  <c r="T1307" i="14" s="1"/>
  <c r="T1308" i="14" s="1"/>
  <c r="T1309" i="14" s="1"/>
  <c r="T1310" i="14" s="1"/>
  <c r="T1311" i="14" s="1"/>
  <c r="T1312" i="14" s="1"/>
  <c r="T1313" i="14" s="1"/>
  <c r="T1314" i="14" s="1"/>
  <c r="T1315" i="14" s="1"/>
  <c r="T1316" i="14" s="1"/>
  <c r="T1317" i="14" s="1"/>
  <c r="T1318" i="14" s="1"/>
  <c r="T1319" i="14" s="1"/>
  <c r="T1320" i="14" s="1"/>
  <c r="T1321" i="14" s="1"/>
  <c r="T1322" i="14" s="1"/>
  <c r="E1277" i="14"/>
  <c r="E1278" i="14" s="1"/>
  <c r="E1279" i="14" s="1"/>
  <c r="E1280" i="14" s="1"/>
  <c r="E1281" i="14" s="1"/>
  <c r="E1282" i="14" s="1"/>
  <c r="E1283" i="14" s="1"/>
  <c r="E1284" i="14" s="1"/>
  <c r="E1285" i="14" s="1"/>
  <c r="E1286" i="14" s="1"/>
  <c r="E1287" i="14" s="1"/>
  <c r="E1288" i="14" s="1"/>
  <c r="E1289" i="14" s="1"/>
  <c r="E1290" i="14" s="1"/>
  <c r="E1291" i="14" s="1"/>
  <c r="E1292" i="14" s="1"/>
  <c r="E1293" i="14" s="1"/>
  <c r="E1294" i="14" s="1"/>
  <c r="E1295" i="14" s="1"/>
  <c r="E1296" i="14" s="1"/>
  <c r="E1297" i="14" s="1"/>
  <c r="E1298" i="14" s="1"/>
  <c r="E1299" i="14" s="1"/>
  <c r="E1300" i="14" s="1"/>
  <c r="E1301" i="14" s="1"/>
  <c r="E1302" i="14" s="1"/>
  <c r="E1303" i="14" s="1"/>
  <c r="E1304" i="14" s="1"/>
  <c r="E1305" i="14" s="1"/>
  <c r="E1306" i="14" s="1"/>
  <c r="E1307" i="14" s="1"/>
  <c r="E1308" i="14" s="1"/>
  <c r="E1309" i="14" s="1"/>
  <c r="E1310" i="14" s="1"/>
  <c r="E1311" i="14" s="1"/>
  <c r="E1312" i="14" s="1"/>
  <c r="E1313" i="14" s="1"/>
  <c r="E1314" i="14" s="1"/>
  <c r="E1315" i="14" s="1"/>
  <c r="E1316" i="14" s="1"/>
  <c r="E1317" i="14" s="1"/>
  <c r="E1318" i="14" s="1"/>
  <c r="E1319" i="14" s="1"/>
  <c r="E1320" i="14" s="1"/>
  <c r="E1321" i="14" s="1"/>
  <c r="E1322" i="14" s="1"/>
  <c r="AI1276" i="14"/>
  <c r="AI1277" i="14" s="1"/>
  <c r="AI1278" i="14" s="1"/>
  <c r="AG1276" i="14"/>
  <c r="AG1277" i="14" s="1"/>
  <c r="AG1278" i="14" s="1"/>
  <c r="AG1279" i="14" s="1"/>
  <c r="X1276" i="14"/>
  <c r="X1277" i="14" s="1"/>
  <c r="X1278" i="14" s="1"/>
  <c r="X1279" i="14" s="1"/>
  <c r="X1280" i="14" s="1"/>
  <c r="X1281" i="14" s="1"/>
  <c r="X1282" i="14" s="1"/>
  <c r="X1283" i="14" s="1"/>
  <c r="X1284" i="14" s="1"/>
  <c r="X1285" i="14" s="1"/>
  <c r="X1286" i="14" s="1"/>
  <c r="X1287" i="14" s="1"/>
  <c r="X1288" i="14" s="1"/>
  <c r="X1289" i="14" s="1"/>
  <c r="X1290" i="14" s="1"/>
  <c r="X1291" i="14" s="1"/>
  <c r="X1292" i="14" s="1"/>
  <c r="X1293" i="14" s="1"/>
  <c r="X1294" i="14" s="1"/>
  <c r="X1295" i="14" s="1"/>
  <c r="X1296" i="14" s="1"/>
  <c r="X1297" i="14" s="1"/>
  <c r="X1298" i="14" s="1"/>
  <c r="X1299" i="14" s="1"/>
  <c r="X1300" i="14" s="1"/>
  <c r="X1301" i="14" s="1"/>
  <c r="X1302" i="14" s="1"/>
  <c r="X1303" i="14" s="1"/>
  <c r="X1304" i="14" s="1"/>
  <c r="X1305" i="14" s="1"/>
  <c r="X1306" i="14" s="1"/>
  <c r="X1307" i="14" s="1"/>
  <c r="X1308" i="14" s="1"/>
  <c r="X1309" i="14" s="1"/>
  <c r="X1310" i="14" s="1"/>
  <c r="X1311" i="14" s="1"/>
  <c r="X1312" i="14" s="1"/>
  <c r="X1313" i="14" s="1"/>
  <c r="X1314" i="14" s="1"/>
  <c r="X1315" i="14" s="1"/>
  <c r="X1316" i="14" s="1"/>
  <c r="X1317" i="14" s="1"/>
  <c r="X1318" i="14" s="1"/>
  <c r="X1319" i="14" s="1"/>
  <c r="X1320" i="14" s="1"/>
  <c r="X1321" i="14" s="1"/>
  <c r="X1322" i="14" s="1"/>
  <c r="M1276" i="14"/>
  <c r="M1277" i="14" s="1"/>
  <c r="M1278" i="14" s="1"/>
  <c r="M1279" i="14" s="1"/>
  <c r="M1280" i="14" s="1"/>
  <c r="M1281" i="14" s="1"/>
  <c r="M1282" i="14" s="1"/>
  <c r="M1283" i="14" s="1"/>
  <c r="M1284" i="14" s="1"/>
  <c r="M1285" i="14" s="1"/>
  <c r="M1286" i="14" s="1"/>
  <c r="M1287" i="14" s="1"/>
  <c r="M1288" i="14" s="1"/>
  <c r="M1289" i="14" s="1"/>
  <c r="M1290" i="14" s="1"/>
  <c r="M1291" i="14" s="1"/>
  <c r="M1292" i="14" s="1"/>
  <c r="M1293" i="14" s="1"/>
  <c r="M1294" i="14" s="1"/>
  <c r="M1295" i="14" s="1"/>
  <c r="M1296" i="14" s="1"/>
  <c r="M1297" i="14" s="1"/>
  <c r="M1298" i="14" s="1"/>
  <c r="M1299" i="14" s="1"/>
  <c r="M1300" i="14" s="1"/>
  <c r="M1301" i="14" s="1"/>
  <c r="M1302" i="14" s="1"/>
  <c r="M1303" i="14" s="1"/>
  <c r="M1304" i="14" s="1"/>
  <c r="M1305" i="14" s="1"/>
  <c r="M1306" i="14" s="1"/>
  <c r="M1307" i="14" s="1"/>
  <c r="M1308" i="14" s="1"/>
  <c r="M1309" i="14" s="1"/>
  <c r="M1310" i="14" s="1"/>
  <c r="M1311" i="14" s="1"/>
  <c r="M1312" i="14" s="1"/>
  <c r="M1313" i="14" s="1"/>
  <c r="M1314" i="14" s="1"/>
  <c r="M1315" i="14" s="1"/>
  <c r="M1316" i="14" s="1"/>
  <c r="M1317" i="14" s="1"/>
  <c r="M1318" i="14" s="1"/>
  <c r="M1319" i="14" s="1"/>
  <c r="M1320" i="14" s="1"/>
  <c r="M1321" i="14" s="1"/>
  <c r="M1322" i="14" s="1"/>
  <c r="C1276" i="14"/>
  <c r="C1277" i="14" s="1"/>
  <c r="C1278" i="14" s="1"/>
  <c r="C1279" i="14" s="1"/>
  <c r="C1280" i="14" s="1"/>
  <c r="C1281" i="14" s="1"/>
  <c r="C1282" i="14" s="1"/>
  <c r="C1283" i="14" s="1"/>
  <c r="C1284" i="14" s="1"/>
  <c r="C1285" i="14" s="1"/>
  <c r="C1286" i="14" s="1"/>
  <c r="C1287" i="14" s="1"/>
  <c r="C1288" i="14" s="1"/>
  <c r="C1289" i="14" s="1"/>
  <c r="C1290" i="14" s="1"/>
  <c r="C1291" i="14" s="1"/>
  <c r="C1292" i="14" s="1"/>
  <c r="C1293" i="14" s="1"/>
  <c r="C1294" i="14" s="1"/>
  <c r="C1295" i="14" s="1"/>
  <c r="C1296" i="14" s="1"/>
  <c r="C1297" i="14" s="1"/>
  <c r="C1298" i="14" s="1"/>
  <c r="C1299" i="14" s="1"/>
  <c r="C1300" i="14" s="1"/>
  <c r="C1301" i="14" s="1"/>
  <c r="C1302" i="14" s="1"/>
  <c r="C1303" i="14" s="1"/>
  <c r="C1304" i="14" s="1"/>
  <c r="C1305" i="14" s="1"/>
  <c r="C1306" i="14" s="1"/>
  <c r="C1307" i="14" s="1"/>
  <c r="C1308" i="14" s="1"/>
  <c r="C1309" i="14" s="1"/>
  <c r="C1310" i="14" s="1"/>
  <c r="C1311" i="14" s="1"/>
  <c r="C1312" i="14" s="1"/>
  <c r="C1313" i="14" s="1"/>
  <c r="C1314" i="14" s="1"/>
  <c r="C1315" i="14" s="1"/>
  <c r="C1316" i="14" s="1"/>
  <c r="C1317" i="14" s="1"/>
  <c r="C1318" i="14" s="1"/>
  <c r="C1319" i="14" s="1"/>
  <c r="C1320" i="14" s="1"/>
  <c r="C1321" i="14" s="1"/>
  <c r="C1322" i="14" s="1"/>
  <c r="AJ1275" i="14"/>
  <c r="AJ1276" i="14" s="1"/>
  <c r="AJ1277" i="14" s="1"/>
  <c r="AJ1278" i="14" s="1"/>
  <c r="AJ1279" i="14" s="1"/>
  <c r="AJ1280" i="14" s="1"/>
  <c r="AJ1281" i="14" s="1"/>
  <c r="AJ1282" i="14" s="1"/>
  <c r="AJ1283" i="14" s="1"/>
  <c r="AJ1284" i="14" s="1"/>
  <c r="AJ1285" i="14" s="1"/>
  <c r="AJ1286" i="14" s="1"/>
  <c r="AJ1287" i="14" s="1"/>
  <c r="AJ1288" i="14" s="1"/>
  <c r="AJ1289" i="14" s="1"/>
  <c r="AJ1290" i="14" s="1"/>
  <c r="AJ1291" i="14" s="1"/>
  <c r="AJ1292" i="14" s="1"/>
  <c r="AJ1293" i="14" s="1"/>
  <c r="AJ1294" i="14" s="1"/>
  <c r="AJ1295" i="14" s="1"/>
  <c r="AJ1296" i="14" s="1"/>
  <c r="AJ1297" i="14" s="1"/>
  <c r="AJ1298" i="14" s="1"/>
  <c r="AJ1299" i="14" s="1"/>
  <c r="AJ1300" i="14" s="1"/>
  <c r="AJ1301" i="14" s="1"/>
  <c r="AJ1302" i="14" s="1"/>
  <c r="AJ1303" i="14" s="1"/>
  <c r="AJ1304" i="14" s="1"/>
  <c r="AJ1305" i="14" s="1"/>
  <c r="AJ1306" i="14" s="1"/>
  <c r="AJ1307" i="14" s="1"/>
  <c r="AJ1308" i="14" s="1"/>
  <c r="AJ1309" i="14" s="1"/>
  <c r="AJ1310" i="14" s="1"/>
  <c r="AJ1311" i="14" s="1"/>
  <c r="AJ1312" i="14" s="1"/>
  <c r="AJ1313" i="14" s="1"/>
  <c r="AJ1314" i="14" s="1"/>
  <c r="AJ1315" i="14" s="1"/>
  <c r="AJ1316" i="14" s="1"/>
  <c r="AJ1317" i="14" s="1"/>
  <c r="AJ1318" i="14" s="1"/>
  <c r="AJ1319" i="14" s="1"/>
  <c r="AJ1320" i="14" s="1"/>
  <c r="AJ1321" i="14" s="1"/>
  <c r="AJ1322" i="14" s="1"/>
  <c r="AF1275" i="14"/>
  <c r="AF1276" i="14" s="1"/>
  <c r="AE1275" i="14"/>
  <c r="AE1276" i="14" s="1"/>
  <c r="AE1277" i="14" s="1"/>
  <c r="AE1278" i="14" s="1"/>
  <c r="AA1275" i="14"/>
  <c r="AA1276" i="14" s="1"/>
  <c r="AA1277" i="14" s="1"/>
  <c r="Z1275" i="14"/>
  <c r="Z1276" i="14" s="1"/>
  <c r="Z1277" i="14" s="1"/>
  <c r="Z1278" i="14" s="1"/>
  <c r="Z1279" i="14" s="1"/>
  <c r="Z1280" i="14" s="1"/>
  <c r="Z1281" i="14" s="1"/>
  <c r="Z1282" i="14" s="1"/>
  <c r="Z1283" i="14" s="1"/>
  <c r="Z1284" i="14" s="1"/>
  <c r="Z1285" i="14" s="1"/>
  <c r="Z1286" i="14" s="1"/>
  <c r="Z1287" i="14" s="1"/>
  <c r="Z1288" i="14" s="1"/>
  <c r="Z1289" i="14" s="1"/>
  <c r="Z1290" i="14" s="1"/>
  <c r="Z1291" i="14" s="1"/>
  <c r="Z1292" i="14" s="1"/>
  <c r="Z1293" i="14" s="1"/>
  <c r="Z1294" i="14" s="1"/>
  <c r="Z1295" i="14" s="1"/>
  <c r="Z1296" i="14" s="1"/>
  <c r="Z1297" i="14" s="1"/>
  <c r="Z1298" i="14" s="1"/>
  <c r="Z1299" i="14" s="1"/>
  <c r="Z1300" i="14" s="1"/>
  <c r="Z1301" i="14" s="1"/>
  <c r="Z1302" i="14" s="1"/>
  <c r="Z1303" i="14" s="1"/>
  <c r="Z1304" i="14" s="1"/>
  <c r="Z1305" i="14" s="1"/>
  <c r="Z1306" i="14" s="1"/>
  <c r="Z1307" i="14" s="1"/>
  <c r="Z1308" i="14" s="1"/>
  <c r="Z1309" i="14" s="1"/>
  <c r="Z1310" i="14" s="1"/>
  <c r="Z1311" i="14" s="1"/>
  <c r="Z1312" i="14" s="1"/>
  <c r="Z1313" i="14" s="1"/>
  <c r="Z1314" i="14" s="1"/>
  <c r="Z1315" i="14" s="1"/>
  <c r="Z1316" i="14" s="1"/>
  <c r="Z1317" i="14" s="1"/>
  <c r="Z1318" i="14" s="1"/>
  <c r="Z1319" i="14" s="1"/>
  <c r="Z1320" i="14" s="1"/>
  <c r="Z1321" i="14" s="1"/>
  <c r="Z1322" i="14" s="1"/>
  <c r="T1275" i="14"/>
  <c r="T1276" i="14" s="1"/>
  <c r="P1275" i="14"/>
  <c r="P1276" i="14" s="1"/>
  <c r="P1277" i="14" s="1"/>
  <c r="P1278" i="14" s="1"/>
  <c r="P1279" i="14" s="1"/>
  <c r="P1280" i="14" s="1"/>
  <c r="P1281" i="14" s="1"/>
  <c r="P1282" i="14" s="1"/>
  <c r="P1283" i="14" s="1"/>
  <c r="P1284" i="14" s="1"/>
  <c r="P1285" i="14" s="1"/>
  <c r="P1286" i="14" s="1"/>
  <c r="P1287" i="14" s="1"/>
  <c r="P1288" i="14" s="1"/>
  <c r="P1289" i="14" s="1"/>
  <c r="P1290" i="14" s="1"/>
  <c r="P1291" i="14" s="1"/>
  <c r="P1292" i="14" s="1"/>
  <c r="P1293" i="14" s="1"/>
  <c r="P1294" i="14" s="1"/>
  <c r="P1295" i="14" s="1"/>
  <c r="P1296" i="14" s="1"/>
  <c r="P1297" i="14" s="1"/>
  <c r="P1298" i="14" s="1"/>
  <c r="P1299" i="14" s="1"/>
  <c r="P1300" i="14" s="1"/>
  <c r="P1301" i="14" s="1"/>
  <c r="P1302" i="14" s="1"/>
  <c r="P1303" i="14" s="1"/>
  <c r="P1304" i="14" s="1"/>
  <c r="P1305" i="14" s="1"/>
  <c r="P1306" i="14" s="1"/>
  <c r="P1307" i="14" s="1"/>
  <c r="P1308" i="14" s="1"/>
  <c r="P1309" i="14" s="1"/>
  <c r="P1310" i="14" s="1"/>
  <c r="P1311" i="14" s="1"/>
  <c r="P1312" i="14" s="1"/>
  <c r="P1313" i="14" s="1"/>
  <c r="P1314" i="14" s="1"/>
  <c r="P1315" i="14" s="1"/>
  <c r="P1316" i="14" s="1"/>
  <c r="P1317" i="14" s="1"/>
  <c r="P1318" i="14" s="1"/>
  <c r="P1319" i="14" s="1"/>
  <c r="P1320" i="14" s="1"/>
  <c r="P1321" i="14" s="1"/>
  <c r="P1322" i="14" s="1"/>
  <c r="O1275" i="14"/>
  <c r="O1276" i="14" s="1"/>
  <c r="O1277" i="14" s="1"/>
  <c r="O1278" i="14" s="1"/>
  <c r="K1275" i="14"/>
  <c r="K1276" i="14" s="1"/>
  <c r="K1277" i="14" s="1"/>
  <c r="K1278" i="14" s="1"/>
  <c r="K1279" i="14" s="1"/>
  <c r="K1280" i="14" s="1"/>
  <c r="K1281" i="14" s="1"/>
  <c r="K1282" i="14" s="1"/>
  <c r="K1283" i="14" s="1"/>
  <c r="K1284" i="14" s="1"/>
  <c r="K1285" i="14" s="1"/>
  <c r="K1286" i="14" s="1"/>
  <c r="K1287" i="14" s="1"/>
  <c r="K1288" i="14" s="1"/>
  <c r="K1289" i="14" s="1"/>
  <c r="K1290" i="14" s="1"/>
  <c r="K1291" i="14" s="1"/>
  <c r="K1292" i="14" s="1"/>
  <c r="K1293" i="14" s="1"/>
  <c r="K1294" i="14" s="1"/>
  <c r="K1295" i="14" s="1"/>
  <c r="K1296" i="14" s="1"/>
  <c r="K1297" i="14" s="1"/>
  <c r="K1298" i="14" s="1"/>
  <c r="K1299" i="14" s="1"/>
  <c r="K1300" i="14" s="1"/>
  <c r="K1301" i="14" s="1"/>
  <c r="K1302" i="14" s="1"/>
  <c r="K1303" i="14" s="1"/>
  <c r="K1304" i="14" s="1"/>
  <c r="K1305" i="14" s="1"/>
  <c r="K1306" i="14" s="1"/>
  <c r="K1307" i="14" s="1"/>
  <c r="K1308" i="14" s="1"/>
  <c r="K1309" i="14" s="1"/>
  <c r="K1310" i="14" s="1"/>
  <c r="K1311" i="14" s="1"/>
  <c r="K1312" i="14" s="1"/>
  <c r="K1313" i="14" s="1"/>
  <c r="K1314" i="14" s="1"/>
  <c r="K1315" i="14" s="1"/>
  <c r="K1316" i="14" s="1"/>
  <c r="K1317" i="14" s="1"/>
  <c r="K1318" i="14" s="1"/>
  <c r="K1319" i="14" s="1"/>
  <c r="K1320" i="14" s="1"/>
  <c r="K1321" i="14" s="1"/>
  <c r="K1322" i="14" s="1"/>
  <c r="F1275" i="14"/>
  <c r="F1276" i="14" s="1"/>
  <c r="F1277" i="14" s="1"/>
  <c r="F1278" i="14" s="1"/>
  <c r="F1279" i="14" s="1"/>
  <c r="F1280" i="14" s="1"/>
  <c r="F1281" i="14" s="1"/>
  <c r="F1282" i="14" s="1"/>
  <c r="F1283" i="14" s="1"/>
  <c r="F1284" i="14" s="1"/>
  <c r="F1285" i="14" s="1"/>
  <c r="F1286" i="14" s="1"/>
  <c r="F1287" i="14" s="1"/>
  <c r="F1288" i="14" s="1"/>
  <c r="F1289" i="14" s="1"/>
  <c r="F1290" i="14" s="1"/>
  <c r="F1291" i="14" s="1"/>
  <c r="F1292" i="14" s="1"/>
  <c r="F1293" i="14" s="1"/>
  <c r="F1294" i="14" s="1"/>
  <c r="F1295" i="14" s="1"/>
  <c r="F1296" i="14" s="1"/>
  <c r="F1297" i="14" s="1"/>
  <c r="F1298" i="14" s="1"/>
  <c r="F1299" i="14" s="1"/>
  <c r="F1300" i="14" s="1"/>
  <c r="F1301" i="14" s="1"/>
  <c r="F1302" i="14" s="1"/>
  <c r="F1303" i="14" s="1"/>
  <c r="F1304" i="14" s="1"/>
  <c r="F1305" i="14" s="1"/>
  <c r="F1306" i="14" s="1"/>
  <c r="F1307" i="14" s="1"/>
  <c r="F1308" i="14" s="1"/>
  <c r="F1309" i="14" s="1"/>
  <c r="F1310" i="14" s="1"/>
  <c r="F1311" i="14" s="1"/>
  <c r="F1312" i="14" s="1"/>
  <c r="F1313" i="14" s="1"/>
  <c r="F1314" i="14" s="1"/>
  <c r="F1315" i="14" s="1"/>
  <c r="F1316" i="14" s="1"/>
  <c r="F1317" i="14" s="1"/>
  <c r="F1318" i="14" s="1"/>
  <c r="F1319" i="14" s="1"/>
  <c r="F1320" i="14" s="1"/>
  <c r="F1321" i="14" s="1"/>
  <c r="F1322" i="14" s="1"/>
  <c r="D1275" i="14"/>
  <c r="D1276" i="14" s="1"/>
  <c r="D1277" i="14" s="1"/>
  <c r="D1278" i="14" s="1"/>
  <c r="D1279" i="14" s="1"/>
  <c r="D1280" i="14" s="1"/>
  <c r="D1281" i="14" s="1"/>
  <c r="D1282" i="14" s="1"/>
  <c r="D1283" i="14" s="1"/>
  <c r="D1284" i="14" s="1"/>
  <c r="D1285" i="14" s="1"/>
  <c r="D1286" i="14" s="1"/>
  <c r="D1287" i="14" s="1"/>
  <c r="D1288" i="14" s="1"/>
  <c r="D1289" i="14" s="1"/>
  <c r="D1290" i="14" s="1"/>
  <c r="D1291" i="14" s="1"/>
  <c r="D1292" i="14" s="1"/>
  <c r="D1293" i="14" s="1"/>
  <c r="D1294" i="14" s="1"/>
  <c r="D1295" i="14" s="1"/>
  <c r="D1296" i="14" s="1"/>
  <c r="D1297" i="14" s="1"/>
  <c r="D1298" i="14" s="1"/>
  <c r="D1299" i="14" s="1"/>
  <c r="D1300" i="14" s="1"/>
  <c r="D1301" i="14" s="1"/>
  <c r="D1302" i="14" s="1"/>
  <c r="D1303" i="14" s="1"/>
  <c r="D1304" i="14" s="1"/>
  <c r="D1305" i="14" s="1"/>
  <c r="D1306" i="14" s="1"/>
  <c r="D1307" i="14" s="1"/>
  <c r="D1308" i="14" s="1"/>
  <c r="D1309" i="14" s="1"/>
  <c r="D1310" i="14" s="1"/>
  <c r="D1311" i="14" s="1"/>
  <c r="D1312" i="14" s="1"/>
  <c r="D1313" i="14" s="1"/>
  <c r="D1314" i="14" s="1"/>
  <c r="D1315" i="14" s="1"/>
  <c r="D1316" i="14" s="1"/>
  <c r="D1317" i="14" s="1"/>
  <c r="D1318" i="14" s="1"/>
  <c r="D1319" i="14" s="1"/>
  <c r="D1320" i="14" s="1"/>
  <c r="D1321" i="14" s="1"/>
  <c r="D1322" i="14" s="1"/>
  <c r="AI1274" i="14"/>
  <c r="AI1275" i="14" s="1"/>
  <c r="AE1274" i="14"/>
  <c r="AD1274" i="14"/>
  <c r="AD1275" i="14" s="1"/>
  <c r="AD1276" i="14" s="1"/>
  <c r="AD1277" i="14" s="1"/>
  <c r="AD1278" i="14" s="1"/>
  <c r="AD1279" i="14" s="1"/>
  <c r="AD1280" i="14" s="1"/>
  <c r="AD1281" i="14" s="1"/>
  <c r="AD1282" i="14" s="1"/>
  <c r="AD1283" i="14" s="1"/>
  <c r="AD1284" i="14" s="1"/>
  <c r="AD1285" i="14" s="1"/>
  <c r="AD1286" i="14" s="1"/>
  <c r="AD1287" i="14" s="1"/>
  <c r="AD1288" i="14" s="1"/>
  <c r="AD1289" i="14" s="1"/>
  <c r="AD1290" i="14" s="1"/>
  <c r="AD1291" i="14" s="1"/>
  <c r="AD1292" i="14" s="1"/>
  <c r="AD1293" i="14" s="1"/>
  <c r="AD1294" i="14" s="1"/>
  <c r="AD1295" i="14" s="1"/>
  <c r="AD1296" i="14" s="1"/>
  <c r="AD1297" i="14" s="1"/>
  <c r="AD1298" i="14" s="1"/>
  <c r="AD1299" i="14" s="1"/>
  <c r="AD1300" i="14" s="1"/>
  <c r="AD1301" i="14" s="1"/>
  <c r="AD1302" i="14" s="1"/>
  <c r="AD1303" i="14" s="1"/>
  <c r="AD1304" i="14" s="1"/>
  <c r="AD1305" i="14" s="1"/>
  <c r="AD1306" i="14" s="1"/>
  <c r="AD1307" i="14" s="1"/>
  <c r="AD1308" i="14" s="1"/>
  <c r="AD1309" i="14" s="1"/>
  <c r="AD1310" i="14" s="1"/>
  <c r="AD1311" i="14" s="1"/>
  <c r="AD1312" i="14" s="1"/>
  <c r="AD1313" i="14" s="1"/>
  <c r="AD1314" i="14" s="1"/>
  <c r="AD1315" i="14" s="1"/>
  <c r="AD1316" i="14" s="1"/>
  <c r="AD1317" i="14" s="1"/>
  <c r="AD1318" i="14" s="1"/>
  <c r="AD1319" i="14" s="1"/>
  <c r="AD1320" i="14" s="1"/>
  <c r="AD1321" i="14" s="1"/>
  <c r="AD1322" i="14" s="1"/>
  <c r="AC1274" i="14"/>
  <c r="AC1275" i="14" s="1"/>
  <c r="AC1276" i="14" s="1"/>
  <c r="AC1277" i="14" s="1"/>
  <c r="AA1274" i="14"/>
  <c r="Y1274" i="14"/>
  <c r="Y1275" i="14" s="1"/>
  <c r="Y1276" i="14" s="1"/>
  <c r="Y1277" i="14" s="1"/>
  <c r="Y1278" i="14" s="1"/>
  <c r="Y1279" i="14" s="1"/>
  <c r="Y1280" i="14" s="1"/>
  <c r="Y1281" i="14" s="1"/>
  <c r="Y1282" i="14" s="1"/>
  <c r="Y1283" i="14" s="1"/>
  <c r="Y1284" i="14" s="1"/>
  <c r="Y1285" i="14" s="1"/>
  <c r="Y1286" i="14" s="1"/>
  <c r="Y1287" i="14" s="1"/>
  <c r="Y1288" i="14" s="1"/>
  <c r="Y1289" i="14" s="1"/>
  <c r="Y1290" i="14" s="1"/>
  <c r="Y1291" i="14" s="1"/>
  <c r="Y1292" i="14" s="1"/>
  <c r="Y1293" i="14" s="1"/>
  <c r="Y1294" i="14" s="1"/>
  <c r="Y1295" i="14" s="1"/>
  <c r="Y1296" i="14" s="1"/>
  <c r="Y1297" i="14" s="1"/>
  <c r="Y1298" i="14" s="1"/>
  <c r="Y1299" i="14" s="1"/>
  <c r="Y1300" i="14" s="1"/>
  <c r="Y1301" i="14" s="1"/>
  <c r="Y1302" i="14" s="1"/>
  <c r="Y1303" i="14" s="1"/>
  <c r="Y1304" i="14" s="1"/>
  <c r="Y1305" i="14" s="1"/>
  <c r="Y1306" i="14" s="1"/>
  <c r="Y1307" i="14" s="1"/>
  <c r="Y1308" i="14" s="1"/>
  <c r="Y1309" i="14" s="1"/>
  <c r="Y1310" i="14" s="1"/>
  <c r="Y1311" i="14" s="1"/>
  <c r="Y1312" i="14" s="1"/>
  <c r="Y1313" i="14" s="1"/>
  <c r="Y1314" i="14" s="1"/>
  <c r="Y1315" i="14" s="1"/>
  <c r="Y1316" i="14" s="1"/>
  <c r="Y1317" i="14" s="1"/>
  <c r="Y1318" i="14" s="1"/>
  <c r="Y1319" i="14" s="1"/>
  <c r="Y1320" i="14" s="1"/>
  <c r="Y1321" i="14" s="1"/>
  <c r="Y1322" i="14" s="1"/>
  <c r="W1274" i="14"/>
  <c r="W1275" i="14" s="1"/>
  <c r="W1276" i="14" s="1"/>
  <c r="W1277" i="14" s="1"/>
  <c r="W1278" i="14" s="1"/>
  <c r="W1279" i="14" s="1"/>
  <c r="W1280" i="14" s="1"/>
  <c r="W1281" i="14" s="1"/>
  <c r="W1282" i="14" s="1"/>
  <c r="W1283" i="14" s="1"/>
  <c r="W1284" i="14" s="1"/>
  <c r="W1285" i="14" s="1"/>
  <c r="W1286" i="14" s="1"/>
  <c r="W1287" i="14" s="1"/>
  <c r="W1288" i="14" s="1"/>
  <c r="W1289" i="14" s="1"/>
  <c r="W1290" i="14" s="1"/>
  <c r="W1291" i="14" s="1"/>
  <c r="W1292" i="14" s="1"/>
  <c r="W1293" i="14" s="1"/>
  <c r="W1294" i="14" s="1"/>
  <c r="W1295" i="14" s="1"/>
  <c r="W1296" i="14" s="1"/>
  <c r="W1297" i="14" s="1"/>
  <c r="W1298" i="14" s="1"/>
  <c r="W1299" i="14" s="1"/>
  <c r="W1300" i="14" s="1"/>
  <c r="W1301" i="14" s="1"/>
  <c r="W1302" i="14" s="1"/>
  <c r="W1303" i="14" s="1"/>
  <c r="W1304" i="14" s="1"/>
  <c r="W1305" i="14" s="1"/>
  <c r="W1306" i="14" s="1"/>
  <c r="W1307" i="14" s="1"/>
  <c r="W1308" i="14" s="1"/>
  <c r="W1309" i="14" s="1"/>
  <c r="W1310" i="14" s="1"/>
  <c r="W1311" i="14" s="1"/>
  <c r="W1312" i="14" s="1"/>
  <c r="W1313" i="14" s="1"/>
  <c r="W1314" i="14" s="1"/>
  <c r="W1315" i="14" s="1"/>
  <c r="W1316" i="14" s="1"/>
  <c r="W1317" i="14" s="1"/>
  <c r="W1318" i="14" s="1"/>
  <c r="W1319" i="14" s="1"/>
  <c r="W1320" i="14" s="1"/>
  <c r="W1321" i="14" s="1"/>
  <c r="W1322" i="14" s="1"/>
  <c r="S1274" i="14"/>
  <c r="S1275" i="14" s="1"/>
  <c r="S1276" i="14" s="1"/>
  <c r="S1277" i="14" s="1"/>
  <c r="S1278" i="14" s="1"/>
  <c r="S1279" i="14" s="1"/>
  <c r="S1280" i="14" s="1"/>
  <c r="S1281" i="14" s="1"/>
  <c r="S1282" i="14" s="1"/>
  <c r="S1283" i="14" s="1"/>
  <c r="S1284" i="14" s="1"/>
  <c r="S1285" i="14" s="1"/>
  <c r="S1286" i="14" s="1"/>
  <c r="O1274" i="14"/>
  <c r="N1274" i="14"/>
  <c r="N1275" i="14" s="1"/>
  <c r="N1276" i="14" s="1"/>
  <c r="N1277" i="14" s="1"/>
  <c r="N1278" i="14" s="1"/>
  <c r="N1279" i="14" s="1"/>
  <c r="N1280" i="14" s="1"/>
  <c r="N1281" i="14" s="1"/>
  <c r="N1282" i="14" s="1"/>
  <c r="N1283" i="14" s="1"/>
  <c r="N1284" i="14" s="1"/>
  <c r="N1285" i="14" s="1"/>
  <c r="N1286" i="14" s="1"/>
  <c r="N1287" i="14" s="1"/>
  <c r="N1288" i="14" s="1"/>
  <c r="N1289" i="14" s="1"/>
  <c r="N1290" i="14" s="1"/>
  <c r="N1291" i="14" s="1"/>
  <c r="N1292" i="14" s="1"/>
  <c r="N1293" i="14" s="1"/>
  <c r="N1294" i="14" s="1"/>
  <c r="N1295" i="14" s="1"/>
  <c r="N1296" i="14" s="1"/>
  <c r="N1297" i="14" s="1"/>
  <c r="N1298" i="14" s="1"/>
  <c r="N1299" i="14" s="1"/>
  <c r="N1300" i="14" s="1"/>
  <c r="N1301" i="14" s="1"/>
  <c r="N1302" i="14" s="1"/>
  <c r="N1303" i="14" s="1"/>
  <c r="N1304" i="14" s="1"/>
  <c r="N1305" i="14" s="1"/>
  <c r="N1306" i="14" s="1"/>
  <c r="N1307" i="14" s="1"/>
  <c r="N1308" i="14" s="1"/>
  <c r="N1309" i="14" s="1"/>
  <c r="N1310" i="14" s="1"/>
  <c r="N1311" i="14" s="1"/>
  <c r="N1312" i="14" s="1"/>
  <c r="N1313" i="14" s="1"/>
  <c r="N1314" i="14" s="1"/>
  <c r="N1315" i="14" s="1"/>
  <c r="N1316" i="14" s="1"/>
  <c r="N1317" i="14" s="1"/>
  <c r="N1318" i="14" s="1"/>
  <c r="N1319" i="14" s="1"/>
  <c r="N1320" i="14" s="1"/>
  <c r="N1321" i="14" s="1"/>
  <c r="N1322" i="14" s="1"/>
  <c r="M1274" i="14"/>
  <c r="M1275" i="14" s="1"/>
  <c r="K1274" i="14"/>
  <c r="I1274" i="14"/>
  <c r="I1275" i="14" s="1"/>
  <c r="I1276" i="14" s="1"/>
  <c r="I1277" i="14" s="1"/>
  <c r="I1278" i="14" s="1"/>
  <c r="I1279" i="14" s="1"/>
  <c r="I1280" i="14" s="1"/>
  <c r="I1281" i="14" s="1"/>
  <c r="I1282" i="14" s="1"/>
  <c r="I1283" i="14" s="1"/>
  <c r="I1284" i="14" s="1"/>
  <c r="I1285" i="14" s="1"/>
  <c r="I1286" i="14" s="1"/>
  <c r="I1287" i="14" s="1"/>
  <c r="I1288" i="14" s="1"/>
  <c r="I1289" i="14" s="1"/>
  <c r="I1290" i="14" s="1"/>
  <c r="I1291" i="14" s="1"/>
  <c r="I1292" i="14" s="1"/>
  <c r="I1293" i="14" s="1"/>
  <c r="I1294" i="14" s="1"/>
  <c r="I1295" i="14" s="1"/>
  <c r="I1296" i="14" s="1"/>
  <c r="I1297" i="14" s="1"/>
  <c r="I1298" i="14" s="1"/>
  <c r="I1299" i="14" s="1"/>
  <c r="I1300" i="14" s="1"/>
  <c r="I1301" i="14" s="1"/>
  <c r="I1302" i="14" s="1"/>
  <c r="I1303" i="14" s="1"/>
  <c r="I1304" i="14" s="1"/>
  <c r="I1305" i="14" s="1"/>
  <c r="I1306" i="14" s="1"/>
  <c r="I1307" i="14" s="1"/>
  <c r="I1308" i="14" s="1"/>
  <c r="I1309" i="14" s="1"/>
  <c r="I1310" i="14" s="1"/>
  <c r="I1311" i="14" s="1"/>
  <c r="I1312" i="14" s="1"/>
  <c r="I1313" i="14" s="1"/>
  <c r="I1314" i="14" s="1"/>
  <c r="I1315" i="14" s="1"/>
  <c r="I1316" i="14" s="1"/>
  <c r="I1317" i="14" s="1"/>
  <c r="I1318" i="14" s="1"/>
  <c r="I1319" i="14" s="1"/>
  <c r="I1320" i="14" s="1"/>
  <c r="I1321" i="14" s="1"/>
  <c r="I1322" i="14" s="1"/>
  <c r="G1274" i="14"/>
  <c r="G1275" i="14" s="1"/>
  <c r="G1276" i="14" s="1"/>
  <c r="G1277" i="14" s="1"/>
  <c r="G1278" i="14" s="1"/>
  <c r="G1279" i="14" s="1"/>
  <c r="G1280" i="14" s="1"/>
  <c r="G1281" i="14" s="1"/>
  <c r="G1282" i="14" s="1"/>
  <c r="G1283" i="14" s="1"/>
  <c r="G1284" i="14" s="1"/>
  <c r="G1285" i="14" s="1"/>
  <c r="G1286" i="14" s="1"/>
  <c r="G1287" i="14" s="1"/>
  <c r="G1288" i="14" s="1"/>
  <c r="G1289" i="14" s="1"/>
  <c r="G1290" i="14" s="1"/>
  <c r="G1291" i="14" s="1"/>
  <c r="G1292" i="14" s="1"/>
  <c r="G1293" i="14" s="1"/>
  <c r="G1294" i="14" s="1"/>
  <c r="G1295" i="14" s="1"/>
  <c r="G1296" i="14" s="1"/>
  <c r="G1297" i="14" s="1"/>
  <c r="G1298" i="14" s="1"/>
  <c r="G1299" i="14" s="1"/>
  <c r="G1300" i="14" s="1"/>
  <c r="G1301" i="14" s="1"/>
  <c r="G1302" i="14" s="1"/>
  <c r="G1303" i="14" s="1"/>
  <c r="G1304" i="14" s="1"/>
  <c r="G1305" i="14" s="1"/>
  <c r="G1306" i="14" s="1"/>
  <c r="G1307" i="14" s="1"/>
  <c r="G1308" i="14" s="1"/>
  <c r="G1309" i="14" s="1"/>
  <c r="G1310" i="14" s="1"/>
  <c r="G1311" i="14" s="1"/>
  <c r="G1312" i="14" s="1"/>
  <c r="G1313" i="14" s="1"/>
  <c r="G1314" i="14" s="1"/>
  <c r="G1315" i="14" s="1"/>
  <c r="G1316" i="14" s="1"/>
  <c r="G1317" i="14" s="1"/>
  <c r="G1318" i="14" s="1"/>
  <c r="G1319" i="14" s="1"/>
  <c r="G1320" i="14" s="1"/>
  <c r="G1321" i="14" s="1"/>
  <c r="G1322" i="14" s="1"/>
  <c r="C1274" i="14"/>
  <c r="C1275" i="14" s="1"/>
  <c r="AJ1273" i="14"/>
  <c r="AJ1274" i="14" s="1"/>
  <c r="AI1273" i="14"/>
  <c r="AH1273" i="14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G1273" i="14"/>
  <c r="AG1274" i="14" s="1"/>
  <c r="AG1275" i="14" s="1"/>
  <c r="AF1273" i="14"/>
  <c r="AF1274" i="14" s="1"/>
  <c r="AE1273" i="14"/>
  <c r="AD1273" i="14"/>
  <c r="AC1273" i="14"/>
  <c r="AB1273" i="14"/>
  <c r="AB1274" i="14" s="1"/>
  <c r="AB1275" i="14" s="1"/>
  <c r="AB1276" i="14" s="1"/>
  <c r="AB1277" i="14" s="1"/>
  <c r="AB1278" i="14" s="1"/>
  <c r="AB1279" i="14" s="1"/>
  <c r="AB1280" i="14" s="1"/>
  <c r="AB1281" i="14" s="1"/>
  <c r="AB1282" i="14" s="1"/>
  <c r="AB1283" i="14" s="1"/>
  <c r="AB1284" i="14" s="1"/>
  <c r="AB1285" i="14" s="1"/>
  <c r="AB1286" i="14" s="1"/>
  <c r="AB1287" i="14" s="1"/>
  <c r="AB1288" i="14" s="1"/>
  <c r="AB1289" i="14" s="1"/>
  <c r="AB1290" i="14" s="1"/>
  <c r="AB1291" i="14" s="1"/>
  <c r="AB1292" i="14" s="1"/>
  <c r="AB1293" i="14" s="1"/>
  <c r="AB1294" i="14" s="1"/>
  <c r="AB1295" i="14" s="1"/>
  <c r="AB1296" i="14" s="1"/>
  <c r="AB1297" i="14" s="1"/>
  <c r="AB1298" i="14" s="1"/>
  <c r="AB1299" i="14" s="1"/>
  <c r="AB1300" i="14" s="1"/>
  <c r="AB1301" i="14" s="1"/>
  <c r="AB1302" i="14" s="1"/>
  <c r="AB1303" i="14" s="1"/>
  <c r="AB1304" i="14" s="1"/>
  <c r="AB1305" i="14" s="1"/>
  <c r="AB1306" i="14" s="1"/>
  <c r="AB1307" i="14" s="1"/>
  <c r="AB1308" i="14" s="1"/>
  <c r="AB1309" i="14" s="1"/>
  <c r="AB1310" i="14" s="1"/>
  <c r="AB1311" i="14" s="1"/>
  <c r="AB1312" i="14" s="1"/>
  <c r="AB1313" i="14" s="1"/>
  <c r="AB1314" i="14" s="1"/>
  <c r="AB1315" i="14" s="1"/>
  <c r="AB1316" i="14" s="1"/>
  <c r="AB1317" i="14" s="1"/>
  <c r="AB1318" i="14" s="1"/>
  <c r="AB1319" i="14" s="1"/>
  <c r="AB1320" i="14" s="1"/>
  <c r="AB1321" i="14" s="1"/>
  <c r="AB1322" i="14" s="1"/>
  <c r="AA1273" i="14"/>
  <c r="Z1273" i="14"/>
  <c r="Z1274" i="14" s="1"/>
  <c r="Y1273" i="14"/>
  <c r="X1273" i="14"/>
  <c r="X1274" i="14" s="1"/>
  <c r="X1275" i="14" s="1"/>
  <c r="W1273" i="14"/>
  <c r="V1273" i="14"/>
  <c r="V1274" i="14" s="1"/>
  <c r="V1275" i="14" s="1"/>
  <c r="V1276" i="14" s="1"/>
  <c r="V1277" i="14" s="1"/>
  <c r="V1278" i="14" s="1"/>
  <c r="V1279" i="14" s="1"/>
  <c r="V1280" i="14" s="1"/>
  <c r="V1281" i="14" s="1"/>
  <c r="V1282" i="14" s="1"/>
  <c r="V1283" i="14" s="1"/>
  <c r="V1284" i="14" s="1"/>
  <c r="V1285" i="14" s="1"/>
  <c r="V1286" i="14" s="1"/>
  <c r="V1287" i="14" s="1"/>
  <c r="V1288" i="14" s="1"/>
  <c r="V1289" i="14" s="1"/>
  <c r="V1290" i="14" s="1"/>
  <c r="V1291" i="14" s="1"/>
  <c r="V1292" i="14" s="1"/>
  <c r="V1293" i="14" s="1"/>
  <c r="V1294" i="14" s="1"/>
  <c r="V1295" i="14" s="1"/>
  <c r="V1296" i="14" s="1"/>
  <c r="V1297" i="14" s="1"/>
  <c r="V1298" i="14" s="1"/>
  <c r="V1299" i="14" s="1"/>
  <c r="V1300" i="14" s="1"/>
  <c r="V1301" i="14" s="1"/>
  <c r="V1302" i="14" s="1"/>
  <c r="V1303" i="14" s="1"/>
  <c r="V1304" i="14" s="1"/>
  <c r="V1305" i="14" s="1"/>
  <c r="V1306" i="14" s="1"/>
  <c r="V1307" i="14" s="1"/>
  <c r="V1308" i="14" s="1"/>
  <c r="V1309" i="14" s="1"/>
  <c r="V1310" i="14" s="1"/>
  <c r="V1311" i="14" s="1"/>
  <c r="V1312" i="14" s="1"/>
  <c r="V1313" i="14" s="1"/>
  <c r="V1314" i="14" s="1"/>
  <c r="V1315" i="14" s="1"/>
  <c r="V1316" i="14" s="1"/>
  <c r="V1317" i="14" s="1"/>
  <c r="V1318" i="14" s="1"/>
  <c r="V1319" i="14" s="1"/>
  <c r="V1320" i="14" s="1"/>
  <c r="V1321" i="14" s="1"/>
  <c r="V1322" i="14" s="1"/>
  <c r="U1273" i="14"/>
  <c r="U1274" i="14" s="1"/>
  <c r="U1275" i="14" s="1"/>
  <c r="U1276" i="14" s="1"/>
  <c r="T1273" i="14"/>
  <c r="T1274" i="14" s="1"/>
  <c r="S1273" i="14"/>
  <c r="R1273" i="14"/>
  <c r="R1274" i="14" s="1"/>
  <c r="R1275" i="14" s="1"/>
  <c r="R1276" i="14" s="1"/>
  <c r="R1277" i="14" s="1"/>
  <c r="R1278" i="14" s="1"/>
  <c r="R1279" i="14" s="1"/>
  <c r="R1280" i="14" s="1"/>
  <c r="R1281" i="14" s="1"/>
  <c r="R1282" i="14" s="1"/>
  <c r="R1283" i="14" s="1"/>
  <c r="R1284" i="14" s="1"/>
  <c r="R1285" i="14" s="1"/>
  <c r="R1286" i="14" s="1"/>
  <c r="R1287" i="14" s="1"/>
  <c r="R1288" i="14" s="1"/>
  <c r="R1289" i="14" s="1"/>
  <c r="R1290" i="14" s="1"/>
  <c r="R1291" i="14" s="1"/>
  <c r="R1292" i="14" s="1"/>
  <c r="R1293" i="14" s="1"/>
  <c r="R1294" i="14" s="1"/>
  <c r="R1295" i="14" s="1"/>
  <c r="R1296" i="14" s="1"/>
  <c r="R1297" i="14" s="1"/>
  <c r="R1298" i="14" s="1"/>
  <c r="R1299" i="14" s="1"/>
  <c r="R1300" i="14" s="1"/>
  <c r="R1301" i="14" s="1"/>
  <c r="R1302" i="14" s="1"/>
  <c r="R1303" i="14" s="1"/>
  <c r="R1304" i="14" s="1"/>
  <c r="R1305" i="14" s="1"/>
  <c r="R1306" i="14" s="1"/>
  <c r="R1307" i="14" s="1"/>
  <c r="R1308" i="14" s="1"/>
  <c r="R1309" i="14" s="1"/>
  <c r="R1310" i="14" s="1"/>
  <c r="R1311" i="14" s="1"/>
  <c r="R1312" i="14" s="1"/>
  <c r="R1313" i="14" s="1"/>
  <c r="R1314" i="14" s="1"/>
  <c r="R1315" i="14" s="1"/>
  <c r="R1316" i="14" s="1"/>
  <c r="R1317" i="14" s="1"/>
  <c r="R1318" i="14" s="1"/>
  <c r="R1319" i="14" s="1"/>
  <c r="R1320" i="14" s="1"/>
  <c r="R1321" i="14" s="1"/>
  <c r="R1322" i="14" s="1"/>
  <c r="Q1273" i="14"/>
  <c r="Q1274" i="14" s="1"/>
  <c r="Q1275" i="14" s="1"/>
  <c r="Q1276" i="14" s="1"/>
  <c r="Q1277" i="14" s="1"/>
  <c r="Q1278" i="14" s="1"/>
  <c r="Q1279" i="14" s="1"/>
  <c r="Q1280" i="14" s="1"/>
  <c r="Q1281" i="14" s="1"/>
  <c r="Q1282" i="14" s="1"/>
  <c r="Q1283" i="14" s="1"/>
  <c r="Q1284" i="14" s="1"/>
  <c r="Q1285" i="14" s="1"/>
  <c r="Q1286" i="14" s="1"/>
  <c r="Q1287" i="14" s="1"/>
  <c r="Q1288" i="14" s="1"/>
  <c r="Q1289" i="14" s="1"/>
  <c r="Q1290" i="14" s="1"/>
  <c r="Q1291" i="14" s="1"/>
  <c r="Q1292" i="14" s="1"/>
  <c r="Q1293" i="14" s="1"/>
  <c r="Q1294" i="14" s="1"/>
  <c r="Q1295" i="14" s="1"/>
  <c r="Q1296" i="14" s="1"/>
  <c r="Q1297" i="14" s="1"/>
  <c r="Q1298" i="14" s="1"/>
  <c r="Q1299" i="14" s="1"/>
  <c r="Q1300" i="14" s="1"/>
  <c r="Q1301" i="14" s="1"/>
  <c r="Q1302" i="14" s="1"/>
  <c r="Q1303" i="14" s="1"/>
  <c r="Q1304" i="14" s="1"/>
  <c r="Q1305" i="14" s="1"/>
  <c r="Q1306" i="14" s="1"/>
  <c r="Q1307" i="14" s="1"/>
  <c r="Q1308" i="14" s="1"/>
  <c r="Q1309" i="14" s="1"/>
  <c r="Q1310" i="14" s="1"/>
  <c r="Q1311" i="14" s="1"/>
  <c r="Q1312" i="14" s="1"/>
  <c r="Q1313" i="14" s="1"/>
  <c r="Q1314" i="14" s="1"/>
  <c r="Q1315" i="14" s="1"/>
  <c r="Q1316" i="14" s="1"/>
  <c r="Q1317" i="14" s="1"/>
  <c r="Q1318" i="14" s="1"/>
  <c r="Q1319" i="14" s="1"/>
  <c r="Q1320" i="14" s="1"/>
  <c r="Q1321" i="14" s="1"/>
  <c r="Q1322" i="14" s="1"/>
  <c r="P1273" i="14"/>
  <c r="P1274" i="14" s="1"/>
  <c r="O1273" i="14"/>
  <c r="N1273" i="14"/>
  <c r="M1273" i="14"/>
  <c r="L1273" i="14"/>
  <c r="L1274" i="14" s="1"/>
  <c r="L1275" i="14" s="1"/>
  <c r="L1276" i="14" s="1"/>
  <c r="L1277" i="14" s="1"/>
  <c r="L1278" i="14" s="1"/>
  <c r="L1279" i="14" s="1"/>
  <c r="L1280" i="14" s="1"/>
  <c r="L1281" i="14" s="1"/>
  <c r="L1282" i="14" s="1"/>
  <c r="L1283" i="14" s="1"/>
  <c r="L1284" i="14" s="1"/>
  <c r="L1285" i="14" s="1"/>
  <c r="L1286" i="14" s="1"/>
  <c r="L1287" i="14" s="1"/>
  <c r="L1288" i="14" s="1"/>
  <c r="L1289" i="14" s="1"/>
  <c r="L1290" i="14" s="1"/>
  <c r="L1291" i="14" s="1"/>
  <c r="L1292" i="14" s="1"/>
  <c r="L1293" i="14" s="1"/>
  <c r="L1294" i="14" s="1"/>
  <c r="L1295" i="14" s="1"/>
  <c r="L1296" i="14" s="1"/>
  <c r="L1297" i="14" s="1"/>
  <c r="L1298" i="14" s="1"/>
  <c r="L1299" i="14" s="1"/>
  <c r="L1300" i="14" s="1"/>
  <c r="L1301" i="14" s="1"/>
  <c r="L1302" i="14" s="1"/>
  <c r="L1303" i="14" s="1"/>
  <c r="L1304" i="14" s="1"/>
  <c r="L1305" i="14" s="1"/>
  <c r="L1306" i="14" s="1"/>
  <c r="L1307" i="14" s="1"/>
  <c r="L1308" i="14" s="1"/>
  <c r="L1309" i="14" s="1"/>
  <c r="L1310" i="14" s="1"/>
  <c r="L1311" i="14" s="1"/>
  <c r="L1312" i="14" s="1"/>
  <c r="L1313" i="14" s="1"/>
  <c r="L1314" i="14" s="1"/>
  <c r="L1315" i="14" s="1"/>
  <c r="L1316" i="14" s="1"/>
  <c r="L1317" i="14" s="1"/>
  <c r="L1318" i="14" s="1"/>
  <c r="L1319" i="14" s="1"/>
  <c r="L1320" i="14" s="1"/>
  <c r="L1321" i="14" s="1"/>
  <c r="L1322" i="14" s="1"/>
  <c r="K1273" i="14"/>
  <c r="J1273" i="14"/>
  <c r="J1274" i="14" s="1"/>
  <c r="J1275" i="14" s="1"/>
  <c r="J1276" i="14" s="1"/>
  <c r="J1277" i="14" s="1"/>
  <c r="J1278" i="14" s="1"/>
  <c r="J1279" i="14" s="1"/>
  <c r="J1280" i="14" s="1"/>
  <c r="J1281" i="14" s="1"/>
  <c r="J1282" i="14" s="1"/>
  <c r="J1283" i="14" s="1"/>
  <c r="J1284" i="14" s="1"/>
  <c r="J1285" i="14" s="1"/>
  <c r="J1286" i="14" s="1"/>
  <c r="J1287" i="14" s="1"/>
  <c r="J1288" i="14" s="1"/>
  <c r="J1289" i="14" s="1"/>
  <c r="J1290" i="14" s="1"/>
  <c r="J1291" i="14" s="1"/>
  <c r="J1292" i="14" s="1"/>
  <c r="J1293" i="14" s="1"/>
  <c r="J1294" i="14" s="1"/>
  <c r="J1295" i="14" s="1"/>
  <c r="J1296" i="14" s="1"/>
  <c r="J1297" i="14" s="1"/>
  <c r="J1298" i="14" s="1"/>
  <c r="J1299" i="14" s="1"/>
  <c r="J1300" i="14" s="1"/>
  <c r="J1301" i="14" s="1"/>
  <c r="J1302" i="14" s="1"/>
  <c r="J1303" i="14" s="1"/>
  <c r="J1304" i="14" s="1"/>
  <c r="J1305" i="14" s="1"/>
  <c r="J1306" i="14" s="1"/>
  <c r="J1307" i="14" s="1"/>
  <c r="J1308" i="14" s="1"/>
  <c r="J1309" i="14" s="1"/>
  <c r="J1310" i="14" s="1"/>
  <c r="J1311" i="14" s="1"/>
  <c r="J1312" i="14" s="1"/>
  <c r="J1313" i="14" s="1"/>
  <c r="J1314" i="14" s="1"/>
  <c r="J1315" i="14" s="1"/>
  <c r="J1316" i="14" s="1"/>
  <c r="J1317" i="14" s="1"/>
  <c r="J1318" i="14" s="1"/>
  <c r="J1319" i="14" s="1"/>
  <c r="J1320" i="14" s="1"/>
  <c r="J1321" i="14" s="1"/>
  <c r="J1322" i="14" s="1"/>
  <c r="I1273" i="14"/>
  <c r="H1273" i="14"/>
  <c r="H1274" i="14" s="1"/>
  <c r="H1275" i="14" s="1"/>
  <c r="H1276" i="14" s="1"/>
  <c r="H1277" i="14" s="1"/>
  <c r="H1278" i="14" s="1"/>
  <c r="H1279" i="14" s="1"/>
  <c r="H1280" i="14" s="1"/>
  <c r="G1273" i="14"/>
  <c r="F1273" i="14"/>
  <c r="F1274" i="14" s="1"/>
  <c r="E1273" i="14"/>
  <c r="E1274" i="14" s="1"/>
  <c r="E1275" i="14" s="1"/>
  <c r="E1276" i="14" s="1"/>
  <c r="D1273" i="14"/>
  <c r="D1274" i="14" s="1"/>
  <c r="C1273" i="14"/>
  <c r="B1273" i="14"/>
  <c r="B1274" i="14" s="1"/>
  <c r="B1275" i="14" s="1"/>
  <c r="B1276" i="14" s="1"/>
  <c r="B1277" i="14" s="1"/>
  <c r="B1278" i="14" s="1"/>
  <c r="B1279" i="14" s="1"/>
  <c r="B1280" i="14" s="1"/>
  <c r="B1281" i="14" s="1"/>
  <c r="B1282" i="14" s="1"/>
  <c r="B1283" i="14" s="1"/>
  <c r="B1284" i="14" s="1"/>
  <c r="B1285" i="14" s="1"/>
  <c r="B1286" i="14" s="1"/>
  <c r="B1287" i="14" s="1"/>
  <c r="B1288" i="14" s="1"/>
  <c r="B1289" i="14" s="1"/>
  <c r="B1290" i="14" s="1"/>
  <c r="B1291" i="14" s="1"/>
  <c r="B1292" i="14" s="1"/>
  <c r="B1293" i="14" s="1"/>
  <c r="B1294" i="14" s="1"/>
  <c r="B1295" i="14" s="1"/>
  <c r="B1296" i="14" s="1"/>
  <c r="B1297" i="14" s="1"/>
  <c r="B1298" i="14" s="1"/>
  <c r="B1299" i="14" s="1"/>
  <c r="B1300" i="14" s="1"/>
  <c r="B1301" i="14" s="1"/>
  <c r="B1302" i="14" s="1"/>
  <c r="B1303" i="14" s="1"/>
  <c r="B1304" i="14" s="1"/>
  <c r="B1305" i="14" s="1"/>
  <c r="B1306" i="14" s="1"/>
  <c r="B1307" i="14" s="1"/>
  <c r="B1308" i="14" s="1"/>
  <c r="B1309" i="14" s="1"/>
  <c r="B1310" i="14" s="1"/>
  <c r="B1311" i="14" s="1"/>
  <c r="B1312" i="14" s="1"/>
  <c r="B1313" i="14" s="1"/>
  <c r="B1314" i="14" s="1"/>
  <c r="B1315" i="14" s="1"/>
  <c r="B1316" i="14" s="1"/>
  <c r="B1317" i="14" s="1"/>
  <c r="B1318" i="14" s="1"/>
  <c r="B1319" i="14" s="1"/>
  <c r="B1320" i="14" s="1"/>
  <c r="B1321" i="14" s="1"/>
  <c r="B1322" i="14" s="1"/>
  <c r="E1241" i="14"/>
  <c r="E1242" i="14" s="1"/>
  <c r="E1243" i="14" s="1"/>
  <c r="E1244" i="14" s="1"/>
  <c r="E1245" i="14" s="1"/>
  <c r="E1246" i="14" s="1"/>
  <c r="E1247" i="14" s="1"/>
  <c r="E1248" i="14" s="1"/>
  <c r="E1249" i="14" s="1"/>
  <c r="E1250" i="14" s="1"/>
  <c r="E1251" i="14" s="1"/>
  <c r="E1252" i="14" s="1"/>
  <c r="E1253" i="14" s="1"/>
  <c r="E1254" i="14" s="1"/>
  <c r="E1255" i="14" s="1"/>
  <c r="E1256" i="14" s="1"/>
  <c r="E1257" i="14" s="1"/>
  <c r="E1258" i="14" s="1"/>
  <c r="E1259" i="14" s="1"/>
  <c r="E1260" i="14" s="1"/>
  <c r="E1261" i="14" s="1"/>
  <c r="E1262" i="14" s="1"/>
  <c r="E1263" i="14" s="1"/>
  <c r="E1264" i="14" s="1"/>
  <c r="E1265" i="14" s="1"/>
  <c r="E1266" i="14" s="1"/>
  <c r="E1267" i="14" s="1"/>
  <c r="E1268" i="14" s="1"/>
  <c r="E1269" i="14" s="1"/>
  <c r="H1240" i="14"/>
  <c r="H1241" i="14" s="1"/>
  <c r="H1242" i="14" s="1"/>
  <c r="H1243" i="14" s="1"/>
  <c r="H1244" i="14" s="1"/>
  <c r="H1245" i="14" s="1"/>
  <c r="H1246" i="14" s="1"/>
  <c r="H1247" i="14" s="1"/>
  <c r="H1248" i="14" s="1"/>
  <c r="H1249" i="14" s="1"/>
  <c r="H1250" i="14" s="1"/>
  <c r="H1251" i="14" s="1"/>
  <c r="H1252" i="14" s="1"/>
  <c r="H1253" i="14" s="1"/>
  <c r="H1254" i="14" s="1"/>
  <c r="H1255" i="14" s="1"/>
  <c r="H1256" i="14" s="1"/>
  <c r="H1257" i="14" s="1"/>
  <c r="H1258" i="14" s="1"/>
  <c r="H1259" i="14" s="1"/>
  <c r="H1260" i="14" s="1"/>
  <c r="H1261" i="14" s="1"/>
  <c r="H1262" i="14" s="1"/>
  <c r="H1263" i="14" s="1"/>
  <c r="H1264" i="14" s="1"/>
  <c r="H1265" i="14" s="1"/>
  <c r="H1266" i="14" s="1"/>
  <c r="H1267" i="14" s="1"/>
  <c r="H1268" i="14" s="1"/>
  <c r="H1269" i="14" s="1"/>
  <c r="K1239" i="14"/>
  <c r="K1240" i="14" s="1"/>
  <c r="K1241" i="14" s="1"/>
  <c r="K1242" i="14" s="1"/>
  <c r="K1243" i="14" s="1"/>
  <c r="K1244" i="14" s="1"/>
  <c r="K1245" i="14" s="1"/>
  <c r="K1246" i="14" s="1"/>
  <c r="K1247" i="14" s="1"/>
  <c r="K1248" i="14" s="1"/>
  <c r="K1249" i="14" s="1"/>
  <c r="K1250" i="14" s="1"/>
  <c r="K1251" i="14" s="1"/>
  <c r="K1252" i="14" s="1"/>
  <c r="K1253" i="14" s="1"/>
  <c r="K1254" i="14" s="1"/>
  <c r="K1255" i="14" s="1"/>
  <c r="K1256" i="14" s="1"/>
  <c r="K1257" i="14" s="1"/>
  <c r="K1258" i="14" s="1"/>
  <c r="K1259" i="14" s="1"/>
  <c r="K1260" i="14" s="1"/>
  <c r="K1261" i="14" s="1"/>
  <c r="K1262" i="14" s="1"/>
  <c r="K1263" i="14" s="1"/>
  <c r="K1264" i="14" s="1"/>
  <c r="K1265" i="14" s="1"/>
  <c r="K1266" i="14" s="1"/>
  <c r="K1267" i="14" s="1"/>
  <c r="K1268" i="14" s="1"/>
  <c r="K1269" i="14" s="1"/>
  <c r="E1238" i="14"/>
  <c r="E1239" i="14" s="1"/>
  <c r="E1240" i="14" s="1"/>
  <c r="H1237" i="14"/>
  <c r="H1238" i="14" s="1"/>
  <c r="H1239" i="14" s="1"/>
  <c r="T1236" i="14"/>
  <c r="T1237" i="14" s="1"/>
  <c r="T1238" i="14" s="1"/>
  <c r="T1239" i="14" s="1"/>
  <c r="T1240" i="14" s="1"/>
  <c r="T1241" i="14" s="1"/>
  <c r="T1242" i="14" s="1"/>
  <c r="T1243" i="14" s="1"/>
  <c r="T1244" i="14" s="1"/>
  <c r="T1245" i="14" s="1"/>
  <c r="T1246" i="14" s="1"/>
  <c r="T1247" i="14" s="1"/>
  <c r="T1248" i="14" s="1"/>
  <c r="T1249" i="14" s="1"/>
  <c r="T1250" i="14" s="1"/>
  <c r="T1251" i="14" s="1"/>
  <c r="T1252" i="14" s="1"/>
  <c r="T1253" i="14" s="1"/>
  <c r="T1254" i="14" s="1"/>
  <c r="T1255" i="14" s="1"/>
  <c r="T1256" i="14" s="1"/>
  <c r="T1257" i="14" s="1"/>
  <c r="T1258" i="14" s="1"/>
  <c r="T1259" i="14" s="1"/>
  <c r="T1260" i="14" s="1"/>
  <c r="T1261" i="14" s="1"/>
  <c r="T1262" i="14" s="1"/>
  <c r="T1263" i="14" s="1"/>
  <c r="T1264" i="14" s="1"/>
  <c r="T1265" i="14" s="1"/>
  <c r="T1266" i="14" s="1"/>
  <c r="T1267" i="14" s="1"/>
  <c r="T1268" i="14" s="1"/>
  <c r="T1269" i="14" s="1"/>
  <c r="K1236" i="14"/>
  <c r="K1237" i="14" s="1"/>
  <c r="K1238" i="14" s="1"/>
  <c r="T1233" i="14"/>
  <c r="T1234" i="14" s="1"/>
  <c r="T1235" i="14" s="1"/>
  <c r="AF1232" i="14"/>
  <c r="AF1233" i="14" s="1"/>
  <c r="AF1234" i="14" s="1"/>
  <c r="AF1235" i="14" s="1"/>
  <c r="AF1236" i="14" s="1"/>
  <c r="AF1237" i="14" s="1"/>
  <c r="AF1238" i="14" s="1"/>
  <c r="AF1239" i="14" s="1"/>
  <c r="AF1240" i="14" s="1"/>
  <c r="AF1241" i="14" s="1"/>
  <c r="AF1242" i="14" s="1"/>
  <c r="AF1243" i="14" s="1"/>
  <c r="AF1244" i="14" s="1"/>
  <c r="AF1245" i="14" s="1"/>
  <c r="AF1246" i="14" s="1"/>
  <c r="AF1247" i="14" s="1"/>
  <c r="AF1248" i="14" s="1"/>
  <c r="AF1249" i="14" s="1"/>
  <c r="AF1250" i="14" s="1"/>
  <c r="AF1251" i="14" s="1"/>
  <c r="AF1252" i="14" s="1"/>
  <c r="AF1253" i="14" s="1"/>
  <c r="AF1254" i="14" s="1"/>
  <c r="AF1255" i="14" s="1"/>
  <c r="AF1256" i="14" s="1"/>
  <c r="AF1257" i="14" s="1"/>
  <c r="AF1258" i="14" s="1"/>
  <c r="AF1259" i="14" s="1"/>
  <c r="AF1260" i="14" s="1"/>
  <c r="AF1261" i="14" s="1"/>
  <c r="AF1262" i="14" s="1"/>
  <c r="AF1263" i="14" s="1"/>
  <c r="AF1264" i="14" s="1"/>
  <c r="AF1265" i="14" s="1"/>
  <c r="AF1266" i="14" s="1"/>
  <c r="AF1267" i="14" s="1"/>
  <c r="AF1268" i="14" s="1"/>
  <c r="AF1269" i="14" s="1"/>
  <c r="AI1231" i="14"/>
  <c r="AI1232" i="14" s="1"/>
  <c r="AI1233" i="14" s="1"/>
  <c r="AI1234" i="14" s="1"/>
  <c r="AI1235" i="14" s="1"/>
  <c r="AI1236" i="14" s="1"/>
  <c r="AI1237" i="14" s="1"/>
  <c r="AI1238" i="14" s="1"/>
  <c r="AI1239" i="14" s="1"/>
  <c r="AI1240" i="14" s="1"/>
  <c r="AI1241" i="14" s="1"/>
  <c r="AI1242" i="14" s="1"/>
  <c r="AI1243" i="14" s="1"/>
  <c r="AI1244" i="14" s="1"/>
  <c r="AI1245" i="14" s="1"/>
  <c r="AI1246" i="14" s="1"/>
  <c r="AI1247" i="14" s="1"/>
  <c r="AI1248" i="14" s="1"/>
  <c r="AI1249" i="14" s="1"/>
  <c r="AI1250" i="14" s="1"/>
  <c r="AI1251" i="14" s="1"/>
  <c r="AI1252" i="14" s="1"/>
  <c r="AI1253" i="14" s="1"/>
  <c r="AI1254" i="14" s="1"/>
  <c r="AI1255" i="14" s="1"/>
  <c r="AI1256" i="14" s="1"/>
  <c r="AI1257" i="14" s="1"/>
  <c r="AI1258" i="14" s="1"/>
  <c r="AI1259" i="14" s="1"/>
  <c r="AI1260" i="14" s="1"/>
  <c r="AI1261" i="14" s="1"/>
  <c r="AI1262" i="14" s="1"/>
  <c r="AI1263" i="14" s="1"/>
  <c r="AI1264" i="14" s="1"/>
  <c r="AI1265" i="14" s="1"/>
  <c r="AI1266" i="14" s="1"/>
  <c r="AI1267" i="14" s="1"/>
  <c r="AI1268" i="14" s="1"/>
  <c r="AI1269" i="14" s="1"/>
  <c r="M1230" i="14"/>
  <c r="M1231" i="14" s="1"/>
  <c r="M1232" i="14" s="1"/>
  <c r="M1233" i="14" s="1"/>
  <c r="M1234" i="14" s="1"/>
  <c r="M1235" i="14" s="1"/>
  <c r="M1236" i="14" s="1"/>
  <c r="M1237" i="14" s="1"/>
  <c r="M1238" i="14" s="1"/>
  <c r="M1239" i="14" s="1"/>
  <c r="M1240" i="14" s="1"/>
  <c r="M1241" i="14" s="1"/>
  <c r="M1242" i="14" s="1"/>
  <c r="M1243" i="14" s="1"/>
  <c r="M1244" i="14" s="1"/>
  <c r="M1245" i="14" s="1"/>
  <c r="M1246" i="14" s="1"/>
  <c r="M1247" i="14" s="1"/>
  <c r="M1248" i="14" s="1"/>
  <c r="M1249" i="14" s="1"/>
  <c r="M1250" i="14" s="1"/>
  <c r="M1251" i="14" s="1"/>
  <c r="M1252" i="14" s="1"/>
  <c r="M1253" i="14" s="1"/>
  <c r="M1254" i="14" s="1"/>
  <c r="M1255" i="14" s="1"/>
  <c r="M1256" i="14" s="1"/>
  <c r="M1257" i="14" s="1"/>
  <c r="M1258" i="14" s="1"/>
  <c r="M1259" i="14" s="1"/>
  <c r="M1260" i="14" s="1"/>
  <c r="M1261" i="14" s="1"/>
  <c r="M1262" i="14" s="1"/>
  <c r="M1263" i="14" s="1"/>
  <c r="M1264" i="14" s="1"/>
  <c r="M1265" i="14" s="1"/>
  <c r="M1266" i="14" s="1"/>
  <c r="M1267" i="14" s="1"/>
  <c r="M1268" i="14" s="1"/>
  <c r="M1269" i="14" s="1"/>
  <c r="AF1229" i="14"/>
  <c r="AF1230" i="14" s="1"/>
  <c r="AF1231" i="14" s="1"/>
  <c r="I1229" i="14"/>
  <c r="I1230" i="14" s="1"/>
  <c r="I1231" i="14" s="1"/>
  <c r="I1232" i="14" s="1"/>
  <c r="I1233" i="14" s="1"/>
  <c r="I1234" i="14" s="1"/>
  <c r="I1235" i="14" s="1"/>
  <c r="I1236" i="14" s="1"/>
  <c r="I1237" i="14" s="1"/>
  <c r="I1238" i="14" s="1"/>
  <c r="I1239" i="14" s="1"/>
  <c r="I1240" i="14" s="1"/>
  <c r="I1241" i="14" s="1"/>
  <c r="I1242" i="14" s="1"/>
  <c r="I1243" i="14" s="1"/>
  <c r="I1244" i="14" s="1"/>
  <c r="I1245" i="14" s="1"/>
  <c r="I1246" i="14" s="1"/>
  <c r="I1247" i="14" s="1"/>
  <c r="I1248" i="14" s="1"/>
  <c r="I1249" i="14" s="1"/>
  <c r="I1250" i="14" s="1"/>
  <c r="I1251" i="14" s="1"/>
  <c r="I1252" i="14" s="1"/>
  <c r="I1253" i="14" s="1"/>
  <c r="I1254" i="14" s="1"/>
  <c r="I1255" i="14" s="1"/>
  <c r="I1256" i="14" s="1"/>
  <c r="I1257" i="14" s="1"/>
  <c r="I1258" i="14" s="1"/>
  <c r="I1259" i="14" s="1"/>
  <c r="I1260" i="14" s="1"/>
  <c r="I1261" i="14" s="1"/>
  <c r="I1262" i="14" s="1"/>
  <c r="I1263" i="14" s="1"/>
  <c r="I1264" i="14" s="1"/>
  <c r="I1265" i="14" s="1"/>
  <c r="I1266" i="14" s="1"/>
  <c r="I1267" i="14" s="1"/>
  <c r="I1268" i="14" s="1"/>
  <c r="I1269" i="14" s="1"/>
  <c r="AI1228" i="14"/>
  <c r="AI1229" i="14" s="1"/>
  <c r="AI1230" i="14" s="1"/>
  <c r="O1227" i="14"/>
  <c r="O1228" i="14" s="1"/>
  <c r="O1229" i="14" s="1"/>
  <c r="O1230" i="14" s="1"/>
  <c r="O1231" i="14" s="1"/>
  <c r="O1232" i="14" s="1"/>
  <c r="O1233" i="14" s="1"/>
  <c r="O1234" i="14" s="1"/>
  <c r="O1235" i="14" s="1"/>
  <c r="O1236" i="14" s="1"/>
  <c r="O1237" i="14" s="1"/>
  <c r="O1238" i="14" s="1"/>
  <c r="O1239" i="14" s="1"/>
  <c r="O1240" i="14" s="1"/>
  <c r="O1241" i="14" s="1"/>
  <c r="O1242" i="14" s="1"/>
  <c r="O1243" i="14" s="1"/>
  <c r="O1244" i="14" s="1"/>
  <c r="O1245" i="14" s="1"/>
  <c r="O1246" i="14" s="1"/>
  <c r="O1247" i="14" s="1"/>
  <c r="O1248" i="14" s="1"/>
  <c r="O1249" i="14" s="1"/>
  <c r="O1250" i="14" s="1"/>
  <c r="O1251" i="14" s="1"/>
  <c r="O1252" i="14" s="1"/>
  <c r="O1253" i="14" s="1"/>
  <c r="O1254" i="14" s="1"/>
  <c r="O1255" i="14" s="1"/>
  <c r="O1256" i="14" s="1"/>
  <c r="O1257" i="14" s="1"/>
  <c r="O1258" i="14" s="1"/>
  <c r="O1259" i="14" s="1"/>
  <c r="O1260" i="14" s="1"/>
  <c r="O1261" i="14" s="1"/>
  <c r="O1262" i="14" s="1"/>
  <c r="O1263" i="14" s="1"/>
  <c r="O1264" i="14" s="1"/>
  <c r="O1265" i="14" s="1"/>
  <c r="O1266" i="14" s="1"/>
  <c r="O1267" i="14" s="1"/>
  <c r="O1268" i="14" s="1"/>
  <c r="O1269" i="14" s="1"/>
  <c r="Y1226" i="14"/>
  <c r="Y1227" i="14" s="1"/>
  <c r="Y1228" i="14" s="1"/>
  <c r="Y1229" i="14" s="1"/>
  <c r="Y1230" i="14" s="1"/>
  <c r="Y1231" i="14" s="1"/>
  <c r="Y1232" i="14" s="1"/>
  <c r="Y1233" i="14" s="1"/>
  <c r="Y1234" i="14" s="1"/>
  <c r="Y1235" i="14" s="1"/>
  <c r="Y1236" i="14" s="1"/>
  <c r="Y1237" i="14" s="1"/>
  <c r="Y1238" i="14" s="1"/>
  <c r="Y1239" i="14" s="1"/>
  <c r="Y1240" i="14" s="1"/>
  <c r="Y1241" i="14" s="1"/>
  <c r="Y1242" i="14" s="1"/>
  <c r="Y1243" i="14" s="1"/>
  <c r="Y1244" i="14" s="1"/>
  <c r="Y1245" i="14" s="1"/>
  <c r="Y1246" i="14" s="1"/>
  <c r="Y1247" i="14" s="1"/>
  <c r="Y1248" i="14" s="1"/>
  <c r="Y1249" i="14" s="1"/>
  <c r="Y1250" i="14" s="1"/>
  <c r="Y1251" i="14" s="1"/>
  <c r="Y1252" i="14" s="1"/>
  <c r="Y1253" i="14" s="1"/>
  <c r="Y1254" i="14" s="1"/>
  <c r="Y1255" i="14" s="1"/>
  <c r="Y1256" i="14" s="1"/>
  <c r="Y1257" i="14" s="1"/>
  <c r="Y1258" i="14" s="1"/>
  <c r="Y1259" i="14" s="1"/>
  <c r="Y1260" i="14" s="1"/>
  <c r="Y1261" i="14" s="1"/>
  <c r="Y1262" i="14" s="1"/>
  <c r="Y1263" i="14" s="1"/>
  <c r="Y1264" i="14" s="1"/>
  <c r="Y1265" i="14" s="1"/>
  <c r="Y1266" i="14" s="1"/>
  <c r="Y1267" i="14" s="1"/>
  <c r="Y1268" i="14" s="1"/>
  <c r="Y1269" i="14" s="1"/>
  <c r="I1226" i="14"/>
  <c r="I1227" i="14" s="1"/>
  <c r="I1228" i="14" s="1"/>
  <c r="E1225" i="14"/>
  <c r="E1226" i="14" s="1"/>
  <c r="E1227" i="14" s="1"/>
  <c r="E1228" i="14" s="1"/>
  <c r="E1229" i="14" s="1"/>
  <c r="E1230" i="14" s="1"/>
  <c r="E1231" i="14" s="1"/>
  <c r="E1232" i="14" s="1"/>
  <c r="E1233" i="14" s="1"/>
  <c r="E1234" i="14" s="1"/>
  <c r="E1235" i="14" s="1"/>
  <c r="E1236" i="14" s="1"/>
  <c r="E1237" i="14" s="1"/>
  <c r="AE1224" i="14"/>
  <c r="AE1225" i="14" s="1"/>
  <c r="AE1226" i="14" s="1"/>
  <c r="AE1227" i="14" s="1"/>
  <c r="AE1228" i="14" s="1"/>
  <c r="AE1229" i="14" s="1"/>
  <c r="AE1230" i="14" s="1"/>
  <c r="AE1231" i="14" s="1"/>
  <c r="AE1232" i="14" s="1"/>
  <c r="AE1233" i="14" s="1"/>
  <c r="AE1234" i="14" s="1"/>
  <c r="AE1235" i="14" s="1"/>
  <c r="AE1236" i="14" s="1"/>
  <c r="AE1237" i="14" s="1"/>
  <c r="AE1238" i="14" s="1"/>
  <c r="AE1239" i="14" s="1"/>
  <c r="AE1240" i="14" s="1"/>
  <c r="AE1241" i="14" s="1"/>
  <c r="AE1242" i="14" s="1"/>
  <c r="AE1243" i="14" s="1"/>
  <c r="AE1244" i="14" s="1"/>
  <c r="AE1245" i="14" s="1"/>
  <c r="AE1246" i="14" s="1"/>
  <c r="AE1247" i="14" s="1"/>
  <c r="AE1248" i="14" s="1"/>
  <c r="AE1249" i="14" s="1"/>
  <c r="AE1250" i="14" s="1"/>
  <c r="AE1251" i="14" s="1"/>
  <c r="AE1252" i="14" s="1"/>
  <c r="AE1253" i="14" s="1"/>
  <c r="AE1254" i="14" s="1"/>
  <c r="AE1255" i="14" s="1"/>
  <c r="AE1256" i="14" s="1"/>
  <c r="AE1257" i="14" s="1"/>
  <c r="AE1258" i="14" s="1"/>
  <c r="AE1259" i="14" s="1"/>
  <c r="AE1260" i="14" s="1"/>
  <c r="AE1261" i="14" s="1"/>
  <c r="AE1262" i="14" s="1"/>
  <c r="AE1263" i="14" s="1"/>
  <c r="AE1264" i="14" s="1"/>
  <c r="AE1265" i="14" s="1"/>
  <c r="AE1266" i="14" s="1"/>
  <c r="AE1267" i="14" s="1"/>
  <c r="AE1268" i="14" s="1"/>
  <c r="AE1269" i="14" s="1"/>
  <c r="X1224" i="14"/>
  <c r="X1225" i="14" s="1"/>
  <c r="X1226" i="14" s="1"/>
  <c r="X1227" i="14" s="1"/>
  <c r="X1228" i="14" s="1"/>
  <c r="X1229" i="14" s="1"/>
  <c r="X1230" i="14" s="1"/>
  <c r="X1231" i="14" s="1"/>
  <c r="X1232" i="14" s="1"/>
  <c r="X1233" i="14" s="1"/>
  <c r="X1234" i="14" s="1"/>
  <c r="X1235" i="14" s="1"/>
  <c r="X1236" i="14" s="1"/>
  <c r="X1237" i="14" s="1"/>
  <c r="X1238" i="14" s="1"/>
  <c r="X1239" i="14" s="1"/>
  <c r="X1240" i="14" s="1"/>
  <c r="X1241" i="14" s="1"/>
  <c r="X1242" i="14" s="1"/>
  <c r="X1243" i="14" s="1"/>
  <c r="X1244" i="14" s="1"/>
  <c r="X1245" i="14" s="1"/>
  <c r="X1246" i="14" s="1"/>
  <c r="X1247" i="14" s="1"/>
  <c r="X1248" i="14" s="1"/>
  <c r="X1249" i="14" s="1"/>
  <c r="X1250" i="14" s="1"/>
  <c r="X1251" i="14" s="1"/>
  <c r="X1252" i="14" s="1"/>
  <c r="X1253" i="14" s="1"/>
  <c r="X1254" i="14" s="1"/>
  <c r="X1255" i="14" s="1"/>
  <c r="X1256" i="14" s="1"/>
  <c r="X1257" i="14" s="1"/>
  <c r="X1258" i="14" s="1"/>
  <c r="X1259" i="14" s="1"/>
  <c r="X1260" i="14" s="1"/>
  <c r="X1261" i="14" s="1"/>
  <c r="X1262" i="14" s="1"/>
  <c r="X1263" i="14" s="1"/>
  <c r="X1264" i="14" s="1"/>
  <c r="X1265" i="14" s="1"/>
  <c r="X1266" i="14" s="1"/>
  <c r="X1267" i="14" s="1"/>
  <c r="X1268" i="14" s="1"/>
  <c r="X1269" i="14" s="1"/>
  <c r="O1224" i="14"/>
  <c r="O1225" i="14" s="1"/>
  <c r="O1226" i="14" s="1"/>
  <c r="H1224" i="14"/>
  <c r="H1225" i="14" s="1"/>
  <c r="H1226" i="14" s="1"/>
  <c r="H1227" i="14" s="1"/>
  <c r="H1228" i="14" s="1"/>
  <c r="H1229" i="14" s="1"/>
  <c r="H1230" i="14" s="1"/>
  <c r="H1231" i="14" s="1"/>
  <c r="H1232" i="14" s="1"/>
  <c r="H1233" i="14" s="1"/>
  <c r="H1234" i="14" s="1"/>
  <c r="H1235" i="14" s="1"/>
  <c r="H1236" i="14" s="1"/>
  <c r="AA1223" i="14"/>
  <c r="AA1224" i="14" s="1"/>
  <c r="AA1225" i="14" s="1"/>
  <c r="AA1226" i="14" s="1"/>
  <c r="AA1227" i="14" s="1"/>
  <c r="AA1228" i="14" s="1"/>
  <c r="AA1229" i="14" s="1"/>
  <c r="AA1230" i="14" s="1"/>
  <c r="AA1231" i="14" s="1"/>
  <c r="AA1232" i="14" s="1"/>
  <c r="AA1233" i="14" s="1"/>
  <c r="AA1234" i="14" s="1"/>
  <c r="AA1235" i="14" s="1"/>
  <c r="AA1236" i="14" s="1"/>
  <c r="AA1237" i="14" s="1"/>
  <c r="AA1238" i="14" s="1"/>
  <c r="AA1239" i="14" s="1"/>
  <c r="AA1240" i="14" s="1"/>
  <c r="AA1241" i="14" s="1"/>
  <c r="AA1242" i="14" s="1"/>
  <c r="AA1243" i="14" s="1"/>
  <c r="AA1244" i="14" s="1"/>
  <c r="AA1245" i="14" s="1"/>
  <c r="AA1246" i="14" s="1"/>
  <c r="AA1247" i="14" s="1"/>
  <c r="AA1248" i="14" s="1"/>
  <c r="AA1249" i="14" s="1"/>
  <c r="AA1250" i="14" s="1"/>
  <c r="AA1251" i="14" s="1"/>
  <c r="AA1252" i="14" s="1"/>
  <c r="AA1253" i="14" s="1"/>
  <c r="AA1254" i="14" s="1"/>
  <c r="AA1255" i="14" s="1"/>
  <c r="AA1256" i="14" s="1"/>
  <c r="AA1257" i="14" s="1"/>
  <c r="AA1258" i="14" s="1"/>
  <c r="AA1259" i="14" s="1"/>
  <c r="AA1260" i="14" s="1"/>
  <c r="AA1261" i="14" s="1"/>
  <c r="AA1262" i="14" s="1"/>
  <c r="AA1263" i="14" s="1"/>
  <c r="AA1264" i="14" s="1"/>
  <c r="AA1265" i="14" s="1"/>
  <c r="AA1266" i="14" s="1"/>
  <c r="AA1267" i="14" s="1"/>
  <c r="AA1268" i="14" s="1"/>
  <c r="AA1269" i="14" s="1"/>
  <c r="G1223" i="14"/>
  <c r="G1224" i="14" s="1"/>
  <c r="G1225" i="14" s="1"/>
  <c r="G1226" i="14" s="1"/>
  <c r="G1227" i="14" s="1"/>
  <c r="G1228" i="14" s="1"/>
  <c r="G1229" i="14" s="1"/>
  <c r="G1230" i="14" s="1"/>
  <c r="G1231" i="14" s="1"/>
  <c r="G1232" i="14" s="1"/>
  <c r="G1233" i="14" s="1"/>
  <c r="G1234" i="14" s="1"/>
  <c r="G1235" i="14" s="1"/>
  <c r="G1236" i="14" s="1"/>
  <c r="G1237" i="14" s="1"/>
  <c r="G1238" i="14" s="1"/>
  <c r="G1239" i="14" s="1"/>
  <c r="G1240" i="14" s="1"/>
  <c r="G1241" i="14" s="1"/>
  <c r="G1242" i="14" s="1"/>
  <c r="G1243" i="14" s="1"/>
  <c r="G1244" i="14" s="1"/>
  <c r="G1245" i="14" s="1"/>
  <c r="G1246" i="14" s="1"/>
  <c r="G1247" i="14" s="1"/>
  <c r="G1248" i="14" s="1"/>
  <c r="G1249" i="14" s="1"/>
  <c r="G1250" i="14" s="1"/>
  <c r="G1251" i="14" s="1"/>
  <c r="G1252" i="14" s="1"/>
  <c r="G1253" i="14" s="1"/>
  <c r="G1254" i="14" s="1"/>
  <c r="G1255" i="14" s="1"/>
  <c r="G1256" i="14" s="1"/>
  <c r="G1257" i="14" s="1"/>
  <c r="G1258" i="14" s="1"/>
  <c r="G1259" i="14" s="1"/>
  <c r="G1260" i="14" s="1"/>
  <c r="G1261" i="14" s="1"/>
  <c r="G1262" i="14" s="1"/>
  <c r="G1263" i="14" s="1"/>
  <c r="G1264" i="14" s="1"/>
  <c r="G1265" i="14" s="1"/>
  <c r="G1266" i="14" s="1"/>
  <c r="G1267" i="14" s="1"/>
  <c r="G1268" i="14" s="1"/>
  <c r="G1269" i="14" s="1"/>
  <c r="C1223" i="14"/>
  <c r="C1224" i="14" s="1"/>
  <c r="C1225" i="14" s="1"/>
  <c r="C1226" i="14" s="1"/>
  <c r="C1227" i="14" s="1"/>
  <c r="C1228" i="14" s="1"/>
  <c r="C1229" i="14" s="1"/>
  <c r="C1230" i="14" s="1"/>
  <c r="C1231" i="14" s="1"/>
  <c r="C1232" i="14" s="1"/>
  <c r="C1233" i="14" s="1"/>
  <c r="C1234" i="14" s="1"/>
  <c r="C1235" i="14" s="1"/>
  <c r="C1236" i="14" s="1"/>
  <c r="C1237" i="14" s="1"/>
  <c r="C1238" i="14" s="1"/>
  <c r="C1239" i="14" s="1"/>
  <c r="C1240" i="14" s="1"/>
  <c r="C1241" i="14" s="1"/>
  <c r="C1242" i="14" s="1"/>
  <c r="C1243" i="14" s="1"/>
  <c r="C1244" i="14" s="1"/>
  <c r="C1245" i="14" s="1"/>
  <c r="C1246" i="14" s="1"/>
  <c r="C1247" i="14" s="1"/>
  <c r="C1248" i="14" s="1"/>
  <c r="C1249" i="14" s="1"/>
  <c r="C1250" i="14" s="1"/>
  <c r="C1251" i="14" s="1"/>
  <c r="C1252" i="14" s="1"/>
  <c r="C1253" i="14" s="1"/>
  <c r="C1254" i="14" s="1"/>
  <c r="C1255" i="14" s="1"/>
  <c r="C1256" i="14" s="1"/>
  <c r="C1257" i="14" s="1"/>
  <c r="C1258" i="14" s="1"/>
  <c r="C1259" i="14" s="1"/>
  <c r="C1260" i="14" s="1"/>
  <c r="C1261" i="14" s="1"/>
  <c r="C1262" i="14" s="1"/>
  <c r="C1263" i="14" s="1"/>
  <c r="C1264" i="14" s="1"/>
  <c r="C1265" i="14" s="1"/>
  <c r="C1266" i="14" s="1"/>
  <c r="C1267" i="14" s="1"/>
  <c r="C1268" i="14" s="1"/>
  <c r="C1269" i="14" s="1"/>
  <c r="AG1222" i="14"/>
  <c r="AG1223" i="14" s="1"/>
  <c r="AG1224" i="14" s="1"/>
  <c r="AG1225" i="14" s="1"/>
  <c r="AG1226" i="14" s="1"/>
  <c r="AG1227" i="14" s="1"/>
  <c r="AG1228" i="14" s="1"/>
  <c r="AG1229" i="14" s="1"/>
  <c r="AG1230" i="14" s="1"/>
  <c r="AG1231" i="14" s="1"/>
  <c r="AG1232" i="14" s="1"/>
  <c r="AG1233" i="14" s="1"/>
  <c r="AG1234" i="14" s="1"/>
  <c r="AG1235" i="14" s="1"/>
  <c r="AG1236" i="14" s="1"/>
  <c r="AG1237" i="14" s="1"/>
  <c r="AG1238" i="14" s="1"/>
  <c r="AG1239" i="14" s="1"/>
  <c r="AG1240" i="14" s="1"/>
  <c r="AG1241" i="14" s="1"/>
  <c r="AG1242" i="14" s="1"/>
  <c r="AG1243" i="14" s="1"/>
  <c r="AG1244" i="14" s="1"/>
  <c r="AG1245" i="14" s="1"/>
  <c r="AG1246" i="14" s="1"/>
  <c r="AG1247" i="14" s="1"/>
  <c r="AG1248" i="14" s="1"/>
  <c r="AG1249" i="14" s="1"/>
  <c r="AG1250" i="14" s="1"/>
  <c r="AG1251" i="14" s="1"/>
  <c r="AG1252" i="14" s="1"/>
  <c r="AG1253" i="14" s="1"/>
  <c r="AG1254" i="14" s="1"/>
  <c r="AG1255" i="14" s="1"/>
  <c r="AG1256" i="14" s="1"/>
  <c r="AG1257" i="14" s="1"/>
  <c r="AG1258" i="14" s="1"/>
  <c r="AG1259" i="14" s="1"/>
  <c r="AG1260" i="14" s="1"/>
  <c r="AG1261" i="14" s="1"/>
  <c r="AG1262" i="14" s="1"/>
  <c r="AG1263" i="14" s="1"/>
  <c r="AG1264" i="14" s="1"/>
  <c r="AG1265" i="14" s="1"/>
  <c r="AG1266" i="14" s="1"/>
  <c r="AG1267" i="14" s="1"/>
  <c r="AG1268" i="14" s="1"/>
  <c r="AG1269" i="14" s="1"/>
  <c r="AF1222" i="14"/>
  <c r="AF1223" i="14" s="1"/>
  <c r="AF1224" i="14" s="1"/>
  <c r="AF1225" i="14" s="1"/>
  <c r="AF1226" i="14" s="1"/>
  <c r="AF1227" i="14" s="1"/>
  <c r="AF1228" i="14" s="1"/>
  <c r="AB1222" i="14"/>
  <c r="AB1223" i="14" s="1"/>
  <c r="AB1224" i="14" s="1"/>
  <c r="AB1225" i="14" s="1"/>
  <c r="AB1226" i="14" s="1"/>
  <c r="AB1227" i="14" s="1"/>
  <c r="AB1228" i="14" s="1"/>
  <c r="AB1229" i="14" s="1"/>
  <c r="AB1230" i="14" s="1"/>
  <c r="AB1231" i="14" s="1"/>
  <c r="AB1232" i="14" s="1"/>
  <c r="AB1233" i="14" s="1"/>
  <c r="AB1234" i="14" s="1"/>
  <c r="AB1235" i="14" s="1"/>
  <c r="AB1236" i="14" s="1"/>
  <c r="AB1237" i="14" s="1"/>
  <c r="AB1238" i="14" s="1"/>
  <c r="AB1239" i="14" s="1"/>
  <c r="AB1240" i="14" s="1"/>
  <c r="AB1241" i="14" s="1"/>
  <c r="AB1242" i="14" s="1"/>
  <c r="AB1243" i="14" s="1"/>
  <c r="AB1244" i="14" s="1"/>
  <c r="AB1245" i="14" s="1"/>
  <c r="AB1246" i="14" s="1"/>
  <c r="AB1247" i="14" s="1"/>
  <c r="AB1248" i="14" s="1"/>
  <c r="AB1249" i="14" s="1"/>
  <c r="AB1250" i="14" s="1"/>
  <c r="AB1251" i="14" s="1"/>
  <c r="AB1252" i="14" s="1"/>
  <c r="AB1253" i="14" s="1"/>
  <c r="AB1254" i="14" s="1"/>
  <c r="AB1255" i="14" s="1"/>
  <c r="AB1256" i="14" s="1"/>
  <c r="AB1257" i="14" s="1"/>
  <c r="AB1258" i="14" s="1"/>
  <c r="AB1259" i="14" s="1"/>
  <c r="AB1260" i="14" s="1"/>
  <c r="AB1261" i="14" s="1"/>
  <c r="AB1262" i="14" s="1"/>
  <c r="AB1263" i="14" s="1"/>
  <c r="AB1264" i="14" s="1"/>
  <c r="AB1265" i="14" s="1"/>
  <c r="AB1266" i="14" s="1"/>
  <c r="AB1267" i="14" s="1"/>
  <c r="AB1268" i="14" s="1"/>
  <c r="AB1269" i="14" s="1"/>
  <c r="U1222" i="14"/>
  <c r="U1223" i="14" s="1"/>
  <c r="U1224" i="14" s="1"/>
  <c r="U1225" i="14" s="1"/>
  <c r="U1226" i="14" s="1"/>
  <c r="U1227" i="14" s="1"/>
  <c r="U1228" i="14" s="1"/>
  <c r="U1229" i="14" s="1"/>
  <c r="U1230" i="14" s="1"/>
  <c r="U1231" i="14" s="1"/>
  <c r="U1232" i="14" s="1"/>
  <c r="U1233" i="14" s="1"/>
  <c r="U1234" i="14" s="1"/>
  <c r="U1235" i="14" s="1"/>
  <c r="U1236" i="14" s="1"/>
  <c r="U1237" i="14" s="1"/>
  <c r="U1238" i="14" s="1"/>
  <c r="U1239" i="14" s="1"/>
  <c r="U1240" i="14" s="1"/>
  <c r="U1241" i="14" s="1"/>
  <c r="U1242" i="14" s="1"/>
  <c r="U1243" i="14" s="1"/>
  <c r="U1244" i="14" s="1"/>
  <c r="U1245" i="14" s="1"/>
  <c r="U1246" i="14" s="1"/>
  <c r="U1247" i="14" s="1"/>
  <c r="U1248" i="14" s="1"/>
  <c r="U1249" i="14" s="1"/>
  <c r="U1250" i="14" s="1"/>
  <c r="U1251" i="14" s="1"/>
  <c r="U1252" i="14" s="1"/>
  <c r="U1253" i="14" s="1"/>
  <c r="U1254" i="14" s="1"/>
  <c r="U1255" i="14" s="1"/>
  <c r="U1256" i="14" s="1"/>
  <c r="U1257" i="14" s="1"/>
  <c r="U1258" i="14" s="1"/>
  <c r="U1259" i="14" s="1"/>
  <c r="U1260" i="14" s="1"/>
  <c r="U1261" i="14" s="1"/>
  <c r="U1262" i="14" s="1"/>
  <c r="U1263" i="14" s="1"/>
  <c r="U1264" i="14" s="1"/>
  <c r="U1265" i="14" s="1"/>
  <c r="U1266" i="14" s="1"/>
  <c r="U1267" i="14" s="1"/>
  <c r="U1268" i="14" s="1"/>
  <c r="U1269" i="14" s="1"/>
  <c r="Q1222" i="14"/>
  <c r="Q1223" i="14" s="1"/>
  <c r="Q1224" i="14" s="1"/>
  <c r="Q1225" i="14" s="1"/>
  <c r="Q1226" i="14" s="1"/>
  <c r="Q1227" i="14" s="1"/>
  <c r="Q1228" i="14" s="1"/>
  <c r="Q1229" i="14" s="1"/>
  <c r="Q1230" i="14" s="1"/>
  <c r="Q1231" i="14" s="1"/>
  <c r="Q1232" i="14" s="1"/>
  <c r="Q1233" i="14" s="1"/>
  <c r="Q1234" i="14" s="1"/>
  <c r="Q1235" i="14" s="1"/>
  <c r="Q1236" i="14" s="1"/>
  <c r="Q1237" i="14" s="1"/>
  <c r="Q1238" i="14" s="1"/>
  <c r="Q1239" i="14" s="1"/>
  <c r="Q1240" i="14" s="1"/>
  <c r="Q1241" i="14" s="1"/>
  <c r="Q1242" i="14" s="1"/>
  <c r="Q1243" i="14" s="1"/>
  <c r="Q1244" i="14" s="1"/>
  <c r="Q1245" i="14" s="1"/>
  <c r="Q1246" i="14" s="1"/>
  <c r="Q1247" i="14" s="1"/>
  <c r="Q1248" i="14" s="1"/>
  <c r="Q1249" i="14" s="1"/>
  <c r="Q1250" i="14" s="1"/>
  <c r="Q1251" i="14" s="1"/>
  <c r="Q1252" i="14" s="1"/>
  <c r="Q1253" i="14" s="1"/>
  <c r="Q1254" i="14" s="1"/>
  <c r="Q1255" i="14" s="1"/>
  <c r="Q1256" i="14" s="1"/>
  <c r="Q1257" i="14" s="1"/>
  <c r="Q1258" i="14" s="1"/>
  <c r="Q1259" i="14" s="1"/>
  <c r="Q1260" i="14" s="1"/>
  <c r="Q1261" i="14" s="1"/>
  <c r="Q1262" i="14" s="1"/>
  <c r="Q1263" i="14" s="1"/>
  <c r="Q1264" i="14" s="1"/>
  <c r="Q1265" i="14" s="1"/>
  <c r="Q1266" i="14" s="1"/>
  <c r="Q1267" i="14" s="1"/>
  <c r="Q1268" i="14" s="1"/>
  <c r="Q1269" i="14" s="1"/>
  <c r="E1222" i="14"/>
  <c r="E1223" i="14" s="1"/>
  <c r="E1224" i="14" s="1"/>
  <c r="AJ1221" i="14"/>
  <c r="AJ1222" i="14" s="1"/>
  <c r="AJ1223" i="14" s="1"/>
  <c r="AJ1224" i="14" s="1"/>
  <c r="AJ1225" i="14" s="1"/>
  <c r="AJ1226" i="14" s="1"/>
  <c r="AJ1227" i="14" s="1"/>
  <c r="AJ1228" i="14" s="1"/>
  <c r="AJ1229" i="14" s="1"/>
  <c r="AJ1230" i="14" s="1"/>
  <c r="AJ1231" i="14" s="1"/>
  <c r="AJ1232" i="14" s="1"/>
  <c r="AJ1233" i="14" s="1"/>
  <c r="AJ1234" i="14" s="1"/>
  <c r="AJ1235" i="14" s="1"/>
  <c r="AJ1236" i="14" s="1"/>
  <c r="AJ1237" i="14" s="1"/>
  <c r="AJ1238" i="14" s="1"/>
  <c r="AJ1239" i="14" s="1"/>
  <c r="AJ1240" i="14" s="1"/>
  <c r="AJ1241" i="14" s="1"/>
  <c r="AJ1242" i="14" s="1"/>
  <c r="AJ1243" i="14" s="1"/>
  <c r="AJ1244" i="14" s="1"/>
  <c r="AJ1245" i="14" s="1"/>
  <c r="AJ1246" i="14" s="1"/>
  <c r="AJ1247" i="14" s="1"/>
  <c r="AJ1248" i="14" s="1"/>
  <c r="AJ1249" i="14" s="1"/>
  <c r="AJ1250" i="14" s="1"/>
  <c r="AJ1251" i="14" s="1"/>
  <c r="AJ1252" i="14" s="1"/>
  <c r="AJ1253" i="14" s="1"/>
  <c r="AJ1254" i="14" s="1"/>
  <c r="AJ1255" i="14" s="1"/>
  <c r="AJ1256" i="14" s="1"/>
  <c r="AJ1257" i="14" s="1"/>
  <c r="AJ1258" i="14" s="1"/>
  <c r="AJ1259" i="14" s="1"/>
  <c r="AJ1260" i="14" s="1"/>
  <c r="AJ1261" i="14" s="1"/>
  <c r="AJ1262" i="14" s="1"/>
  <c r="AJ1263" i="14" s="1"/>
  <c r="AJ1264" i="14" s="1"/>
  <c r="AJ1265" i="14" s="1"/>
  <c r="AJ1266" i="14" s="1"/>
  <c r="AJ1267" i="14" s="1"/>
  <c r="AJ1268" i="14" s="1"/>
  <c r="AJ1269" i="14" s="1"/>
  <c r="AI1221" i="14"/>
  <c r="AI1222" i="14" s="1"/>
  <c r="AI1223" i="14" s="1"/>
  <c r="AI1224" i="14" s="1"/>
  <c r="AI1225" i="14" s="1"/>
  <c r="AI1226" i="14" s="1"/>
  <c r="AI1227" i="14" s="1"/>
  <c r="AG1221" i="14"/>
  <c r="AE1221" i="14"/>
  <c r="AE1222" i="14" s="1"/>
  <c r="AE1223" i="14" s="1"/>
  <c r="AC1221" i="14"/>
  <c r="AC1222" i="14" s="1"/>
  <c r="AC1223" i="14" s="1"/>
  <c r="AC1224" i="14" s="1"/>
  <c r="AC1225" i="14" s="1"/>
  <c r="AC1226" i="14" s="1"/>
  <c r="AC1227" i="14" s="1"/>
  <c r="AC1228" i="14" s="1"/>
  <c r="AC1229" i="14" s="1"/>
  <c r="AC1230" i="14" s="1"/>
  <c r="AC1231" i="14" s="1"/>
  <c r="AC1232" i="14" s="1"/>
  <c r="AC1233" i="14" s="1"/>
  <c r="AC1234" i="14" s="1"/>
  <c r="AC1235" i="14" s="1"/>
  <c r="AC1236" i="14" s="1"/>
  <c r="AC1237" i="14" s="1"/>
  <c r="AC1238" i="14" s="1"/>
  <c r="AC1239" i="14" s="1"/>
  <c r="AC1240" i="14" s="1"/>
  <c r="AC1241" i="14" s="1"/>
  <c r="AC1242" i="14" s="1"/>
  <c r="AC1243" i="14" s="1"/>
  <c r="AC1244" i="14" s="1"/>
  <c r="AC1245" i="14" s="1"/>
  <c r="AC1246" i="14" s="1"/>
  <c r="AC1247" i="14" s="1"/>
  <c r="AC1248" i="14" s="1"/>
  <c r="AC1249" i="14" s="1"/>
  <c r="AC1250" i="14" s="1"/>
  <c r="AC1251" i="14" s="1"/>
  <c r="AC1252" i="14" s="1"/>
  <c r="AC1253" i="14" s="1"/>
  <c r="AC1254" i="14" s="1"/>
  <c r="AC1255" i="14" s="1"/>
  <c r="AC1256" i="14" s="1"/>
  <c r="AC1257" i="14" s="1"/>
  <c r="AC1258" i="14" s="1"/>
  <c r="AC1259" i="14" s="1"/>
  <c r="AC1260" i="14" s="1"/>
  <c r="AC1261" i="14" s="1"/>
  <c r="AC1262" i="14" s="1"/>
  <c r="AC1263" i="14" s="1"/>
  <c r="AC1264" i="14" s="1"/>
  <c r="AC1265" i="14" s="1"/>
  <c r="AC1266" i="14" s="1"/>
  <c r="AC1267" i="14" s="1"/>
  <c r="AC1268" i="14" s="1"/>
  <c r="AC1269" i="14" s="1"/>
  <c r="Y1221" i="14"/>
  <c r="Y1222" i="14" s="1"/>
  <c r="Y1223" i="14" s="1"/>
  <c r="Y1224" i="14" s="1"/>
  <c r="Y1225" i="14" s="1"/>
  <c r="X1221" i="14"/>
  <c r="X1222" i="14" s="1"/>
  <c r="X1223" i="14" s="1"/>
  <c r="W1221" i="14"/>
  <c r="W1222" i="14" s="1"/>
  <c r="W1223" i="14" s="1"/>
  <c r="W1224" i="14" s="1"/>
  <c r="W1225" i="14" s="1"/>
  <c r="W1226" i="14" s="1"/>
  <c r="W1227" i="14" s="1"/>
  <c r="W1228" i="14" s="1"/>
  <c r="W1229" i="14" s="1"/>
  <c r="W1230" i="14" s="1"/>
  <c r="W1231" i="14" s="1"/>
  <c r="W1232" i="14" s="1"/>
  <c r="W1233" i="14" s="1"/>
  <c r="W1234" i="14" s="1"/>
  <c r="W1235" i="14" s="1"/>
  <c r="W1236" i="14" s="1"/>
  <c r="W1237" i="14" s="1"/>
  <c r="W1238" i="14" s="1"/>
  <c r="W1239" i="14" s="1"/>
  <c r="W1240" i="14" s="1"/>
  <c r="W1241" i="14" s="1"/>
  <c r="W1242" i="14" s="1"/>
  <c r="W1243" i="14" s="1"/>
  <c r="W1244" i="14" s="1"/>
  <c r="W1245" i="14" s="1"/>
  <c r="W1246" i="14" s="1"/>
  <c r="W1247" i="14" s="1"/>
  <c r="W1248" i="14" s="1"/>
  <c r="W1249" i="14" s="1"/>
  <c r="W1250" i="14" s="1"/>
  <c r="W1251" i="14" s="1"/>
  <c r="W1252" i="14" s="1"/>
  <c r="W1253" i="14" s="1"/>
  <c r="W1254" i="14" s="1"/>
  <c r="W1255" i="14" s="1"/>
  <c r="W1256" i="14" s="1"/>
  <c r="W1257" i="14" s="1"/>
  <c r="W1258" i="14" s="1"/>
  <c r="W1259" i="14" s="1"/>
  <c r="W1260" i="14" s="1"/>
  <c r="W1261" i="14" s="1"/>
  <c r="W1262" i="14" s="1"/>
  <c r="W1263" i="14" s="1"/>
  <c r="W1264" i="14" s="1"/>
  <c r="W1265" i="14" s="1"/>
  <c r="W1266" i="14" s="1"/>
  <c r="W1267" i="14" s="1"/>
  <c r="W1268" i="14" s="1"/>
  <c r="W1269" i="14" s="1"/>
  <c r="U1221" i="14"/>
  <c r="T1221" i="14"/>
  <c r="T1222" i="14" s="1"/>
  <c r="T1223" i="14" s="1"/>
  <c r="T1224" i="14" s="1"/>
  <c r="T1225" i="14" s="1"/>
  <c r="T1226" i="14" s="1"/>
  <c r="T1227" i="14" s="1"/>
  <c r="T1228" i="14" s="1"/>
  <c r="T1229" i="14" s="1"/>
  <c r="T1230" i="14" s="1"/>
  <c r="T1231" i="14" s="1"/>
  <c r="T1232" i="14" s="1"/>
  <c r="S1221" i="14"/>
  <c r="S1222" i="14" s="1"/>
  <c r="S1223" i="14" s="1"/>
  <c r="S1224" i="14" s="1"/>
  <c r="S1225" i="14" s="1"/>
  <c r="S1226" i="14" s="1"/>
  <c r="S1227" i="14" s="1"/>
  <c r="S1228" i="14" s="1"/>
  <c r="S1229" i="14" s="1"/>
  <c r="S1230" i="14" s="1"/>
  <c r="S1231" i="14" s="1"/>
  <c r="S1232" i="14" s="1"/>
  <c r="S1233" i="14" s="1"/>
  <c r="S1234" i="14" s="1"/>
  <c r="S1235" i="14" s="1"/>
  <c r="S1236" i="14" s="1"/>
  <c r="S1237" i="14" s="1"/>
  <c r="S1238" i="14" s="1"/>
  <c r="S1239" i="14" s="1"/>
  <c r="S1240" i="14" s="1"/>
  <c r="S1241" i="14" s="1"/>
  <c r="S1242" i="14" s="1"/>
  <c r="S1243" i="14" s="1"/>
  <c r="S1244" i="14" s="1"/>
  <c r="S1245" i="14" s="1"/>
  <c r="S1246" i="14" s="1"/>
  <c r="S1247" i="14" s="1"/>
  <c r="S1248" i="14" s="1"/>
  <c r="S1249" i="14" s="1"/>
  <c r="S1250" i="14" s="1"/>
  <c r="S1251" i="14" s="1"/>
  <c r="S1252" i="14" s="1"/>
  <c r="S1253" i="14" s="1"/>
  <c r="S1254" i="14" s="1"/>
  <c r="S1255" i="14" s="1"/>
  <c r="S1256" i="14" s="1"/>
  <c r="S1257" i="14" s="1"/>
  <c r="S1258" i="14" s="1"/>
  <c r="S1259" i="14" s="1"/>
  <c r="S1260" i="14" s="1"/>
  <c r="S1261" i="14" s="1"/>
  <c r="S1262" i="14" s="1"/>
  <c r="S1263" i="14" s="1"/>
  <c r="S1264" i="14" s="1"/>
  <c r="S1265" i="14" s="1"/>
  <c r="S1266" i="14" s="1"/>
  <c r="S1267" i="14" s="1"/>
  <c r="S1268" i="14" s="1"/>
  <c r="S1269" i="14" s="1"/>
  <c r="Q1221" i="14"/>
  <c r="O1221" i="14"/>
  <c r="O1222" i="14" s="1"/>
  <c r="O1223" i="14" s="1"/>
  <c r="M1221" i="14"/>
  <c r="M1222" i="14" s="1"/>
  <c r="M1223" i="14" s="1"/>
  <c r="M1224" i="14" s="1"/>
  <c r="M1225" i="14" s="1"/>
  <c r="M1226" i="14" s="1"/>
  <c r="M1227" i="14" s="1"/>
  <c r="M1228" i="14" s="1"/>
  <c r="M1229" i="14" s="1"/>
  <c r="I1221" i="14"/>
  <c r="I1222" i="14" s="1"/>
  <c r="I1223" i="14" s="1"/>
  <c r="I1224" i="14" s="1"/>
  <c r="I1225" i="14" s="1"/>
  <c r="H1221" i="14"/>
  <c r="H1222" i="14" s="1"/>
  <c r="H1223" i="14" s="1"/>
  <c r="G1221" i="14"/>
  <c r="G1222" i="14" s="1"/>
  <c r="E1221" i="14"/>
  <c r="D1221" i="14"/>
  <c r="D1222" i="14" s="1"/>
  <c r="D1223" i="14" s="1"/>
  <c r="D1224" i="14" s="1"/>
  <c r="D1225" i="14" s="1"/>
  <c r="D1226" i="14" s="1"/>
  <c r="D1227" i="14" s="1"/>
  <c r="D1228" i="14" s="1"/>
  <c r="D1229" i="14" s="1"/>
  <c r="D1230" i="14" s="1"/>
  <c r="D1231" i="14" s="1"/>
  <c r="D1232" i="14" s="1"/>
  <c r="D1233" i="14" s="1"/>
  <c r="D1234" i="14" s="1"/>
  <c r="D1235" i="14" s="1"/>
  <c r="D1236" i="14" s="1"/>
  <c r="D1237" i="14" s="1"/>
  <c r="D1238" i="14" s="1"/>
  <c r="D1239" i="14" s="1"/>
  <c r="D1240" i="14" s="1"/>
  <c r="D1241" i="14" s="1"/>
  <c r="D1242" i="14" s="1"/>
  <c r="D1243" i="14" s="1"/>
  <c r="D1244" i="14" s="1"/>
  <c r="D1245" i="14" s="1"/>
  <c r="D1246" i="14" s="1"/>
  <c r="D1247" i="14" s="1"/>
  <c r="D1248" i="14" s="1"/>
  <c r="D1249" i="14" s="1"/>
  <c r="D1250" i="14" s="1"/>
  <c r="D1251" i="14" s="1"/>
  <c r="D1252" i="14" s="1"/>
  <c r="D1253" i="14" s="1"/>
  <c r="D1254" i="14" s="1"/>
  <c r="D1255" i="14" s="1"/>
  <c r="D1256" i="14" s="1"/>
  <c r="D1257" i="14" s="1"/>
  <c r="D1258" i="14" s="1"/>
  <c r="D1259" i="14" s="1"/>
  <c r="D1260" i="14" s="1"/>
  <c r="D1261" i="14" s="1"/>
  <c r="D1262" i="14" s="1"/>
  <c r="D1263" i="14" s="1"/>
  <c r="D1264" i="14" s="1"/>
  <c r="D1265" i="14" s="1"/>
  <c r="D1266" i="14" s="1"/>
  <c r="D1267" i="14" s="1"/>
  <c r="D1268" i="14" s="1"/>
  <c r="D1269" i="14" s="1"/>
  <c r="C1221" i="14"/>
  <c r="C1222" i="14" s="1"/>
  <c r="AJ1220" i="14"/>
  <c r="AI1220" i="14"/>
  <c r="AH1220" i="14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G1220" i="14"/>
  <c r="AF1220" i="14"/>
  <c r="AF1221" i="14" s="1"/>
  <c r="AE1220" i="14"/>
  <c r="AD1220" i="14"/>
  <c r="AD1221" i="14" s="1"/>
  <c r="AD1222" i="14" s="1"/>
  <c r="AD1223" i="14" s="1"/>
  <c r="AD1224" i="14" s="1"/>
  <c r="AD1225" i="14" s="1"/>
  <c r="AD1226" i="14" s="1"/>
  <c r="AD1227" i="14" s="1"/>
  <c r="AD1228" i="14" s="1"/>
  <c r="AD1229" i="14" s="1"/>
  <c r="AD1230" i="14" s="1"/>
  <c r="AD1231" i="14" s="1"/>
  <c r="AD1232" i="14" s="1"/>
  <c r="AD1233" i="14" s="1"/>
  <c r="AD1234" i="14" s="1"/>
  <c r="AD1235" i="14" s="1"/>
  <c r="AD1236" i="14" s="1"/>
  <c r="AD1237" i="14" s="1"/>
  <c r="AD1238" i="14" s="1"/>
  <c r="AD1239" i="14" s="1"/>
  <c r="AD1240" i="14" s="1"/>
  <c r="AD1241" i="14" s="1"/>
  <c r="AD1242" i="14" s="1"/>
  <c r="AD1243" i="14" s="1"/>
  <c r="AD1244" i="14" s="1"/>
  <c r="AD1245" i="14" s="1"/>
  <c r="AD1246" i="14" s="1"/>
  <c r="AD1247" i="14" s="1"/>
  <c r="AD1248" i="14" s="1"/>
  <c r="AD1249" i="14" s="1"/>
  <c r="AD1250" i="14" s="1"/>
  <c r="AD1251" i="14" s="1"/>
  <c r="AD1252" i="14" s="1"/>
  <c r="AD1253" i="14" s="1"/>
  <c r="AD1254" i="14" s="1"/>
  <c r="AD1255" i="14" s="1"/>
  <c r="AD1256" i="14" s="1"/>
  <c r="AD1257" i="14" s="1"/>
  <c r="AD1258" i="14" s="1"/>
  <c r="AD1259" i="14" s="1"/>
  <c r="AD1260" i="14" s="1"/>
  <c r="AD1261" i="14" s="1"/>
  <c r="AD1262" i="14" s="1"/>
  <c r="AD1263" i="14" s="1"/>
  <c r="AD1264" i="14" s="1"/>
  <c r="AD1265" i="14" s="1"/>
  <c r="AD1266" i="14" s="1"/>
  <c r="AD1267" i="14" s="1"/>
  <c r="AD1268" i="14" s="1"/>
  <c r="AD1269" i="14" s="1"/>
  <c r="AC1220" i="14"/>
  <c r="AB1220" i="14"/>
  <c r="AB1221" i="14" s="1"/>
  <c r="AA1220" i="14"/>
  <c r="AA1221" i="14" s="1"/>
  <c r="AA1222" i="14" s="1"/>
  <c r="Z1220" i="14"/>
  <c r="Z1221" i="14" s="1"/>
  <c r="Z1222" i="14" s="1"/>
  <c r="Z1223" i="14" s="1"/>
  <c r="Z1224" i="14" s="1"/>
  <c r="Z1225" i="14" s="1"/>
  <c r="Z1226" i="14" s="1"/>
  <c r="Z1227" i="14" s="1"/>
  <c r="Z1228" i="14" s="1"/>
  <c r="Z1229" i="14" s="1"/>
  <c r="Z1230" i="14" s="1"/>
  <c r="Z1231" i="14" s="1"/>
  <c r="Z1232" i="14" s="1"/>
  <c r="Z1233" i="14" s="1"/>
  <c r="Z1234" i="14" s="1"/>
  <c r="Z1235" i="14" s="1"/>
  <c r="Z1236" i="14" s="1"/>
  <c r="Z1237" i="14" s="1"/>
  <c r="Z1238" i="14" s="1"/>
  <c r="Z1239" i="14" s="1"/>
  <c r="Z1240" i="14" s="1"/>
  <c r="Z1241" i="14" s="1"/>
  <c r="Z1242" i="14" s="1"/>
  <c r="Z1243" i="14" s="1"/>
  <c r="Z1244" i="14" s="1"/>
  <c r="Z1245" i="14" s="1"/>
  <c r="Z1246" i="14" s="1"/>
  <c r="Z1247" i="14" s="1"/>
  <c r="Z1248" i="14" s="1"/>
  <c r="Z1249" i="14" s="1"/>
  <c r="Z1250" i="14" s="1"/>
  <c r="Z1251" i="14" s="1"/>
  <c r="Z1252" i="14" s="1"/>
  <c r="Z1253" i="14" s="1"/>
  <c r="Z1254" i="14" s="1"/>
  <c r="Z1255" i="14" s="1"/>
  <c r="Z1256" i="14" s="1"/>
  <c r="Z1257" i="14" s="1"/>
  <c r="Z1258" i="14" s="1"/>
  <c r="Z1259" i="14" s="1"/>
  <c r="Z1260" i="14" s="1"/>
  <c r="Z1261" i="14" s="1"/>
  <c r="Z1262" i="14" s="1"/>
  <c r="Z1263" i="14" s="1"/>
  <c r="Z1264" i="14" s="1"/>
  <c r="Z1265" i="14" s="1"/>
  <c r="Z1266" i="14" s="1"/>
  <c r="Z1267" i="14" s="1"/>
  <c r="Z1268" i="14" s="1"/>
  <c r="Z1269" i="14" s="1"/>
  <c r="Y1220" i="14"/>
  <c r="X1220" i="14"/>
  <c r="W1220" i="14"/>
  <c r="V1220" i="14"/>
  <c r="V1221" i="14" s="1"/>
  <c r="V1222" i="14" s="1"/>
  <c r="V1223" i="14" s="1"/>
  <c r="V1224" i="14" s="1"/>
  <c r="V1225" i="14" s="1"/>
  <c r="V1226" i="14" s="1"/>
  <c r="V1227" i="14" s="1"/>
  <c r="V1228" i="14" s="1"/>
  <c r="V1229" i="14" s="1"/>
  <c r="V1230" i="14" s="1"/>
  <c r="V1231" i="14" s="1"/>
  <c r="V1232" i="14" s="1"/>
  <c r="V1233" i="14" s="1"/>
  <c r="V1234" i="14" s="1"/>
  <c r="V1235" i="14" s="1"/>
  <c r="V1236" i="14" s="1"/>
  <c r="V1237" i="14" s="1"/>
  <c r="V1238" i="14" s="1"/>
  <c r="V1239" i="14" s="1"/>
  <c r="V1240" i="14" s="1"/>
  <c r="V1241" i="14" s="1"/>
  <c r="V1242" i="14" s="1"/>
  <c r="V1243" i="14" s="1"/>
  <c r="V1244" i="14" s="1"/>
  <c r="V1245" i="14" s="1"/>
  <c r="V1246" i="14" s="1"/>
  <c r="V1247" i="14" s="1"/>
  <c r="V1248" i="14" s="1"/>
  <c r="V1249" i="14" s="1"/>
  <c r="V1250" i="14" s="1"/>
  <c r="V1251" i="14" s="1"/>
  <c r="V1252" i="14" s="1"/>
  <c r="V1253" i="14" s="1"/>
  <c r="V1254" i="14" s="1"/>
  <c r="V1255" i="14" s="1"/>
  <c r="V1256" i="14" s="1"/>
  <c r="V1257" i="14" s="1"/>
  <c r="V1258" i="14" s="1"/>
  <c r="V1259" i="14" s="1"/>
  <c r="V1260" i="14" s="1"/>
  <c r="V1261" i="14" s="1"/>
  <c r="V1262" i="14" s="1"/>
  <c r="V1263" i="14" s="1"/>
  <c r="V1264" i="14" s="1"/>
  <c r="V1265" i="14" s="1"/>
  <c r="V1266" i="14" s="1"/>
  <c r="V1267" i="14" s="1"/>
  <c r="V1268" i="14" s="1"/>
  <c r="V1269" i="14" s="1"/>
  <c r="U1220" i="14"/>
  <c r="T1220" i="14"/>
  <c r="S1220" i="14"/>
  <c r="R1220" i="14"/>
  <c r="R1221" i="14" s="1"/>
  <c r="R1222" i="14" s="1"/>
  <c r="R1223" i="14" s="1"/>
  <c r="R1224" i="14" s="1"/>
  <c r="R1225" i="14" s="1"/>
  <c r="R1226" i="14" s="1"/>
  <c r="R1227" i="14" s="1"/>
  <c r="R1228" i="14" s="1"/>
  <c r="R1229" i="14" s="1"/>
  <c r="R1230" i="14" s="1"/>
  <c r="R1231" i="14" s="1"/>
  <c r="R1232" i="14" s="1"/>
  <c r="R1233" i="14" s="1"/>
  <c r="R1234" i="14" s="1"/>
  <c r="R1235" i="14" s="1"/>
  <c r="R1236" i="14" s="1"/>
  <c r="R1237" i="14" s="1"/>
  <c r="R1238" i="14" s="1"/>
  <c r="R1239" i="14" s="1"/>
  <c r="R1240" i="14" s="1"/>
  <c r="R1241" i="14" s="1"/>
  <c r="R1242" i="14" s="1"/>
  <c r="R1243" i="14" s="1"/>
  <c r="R1244" i="14" s="1"/>
  <c r="R1245" i="14" s="1"/>
  <c r="R1246" i="14" s="1"/>
  <c r="R1247" i="14" s="1"/>
  <c r="R1248" i="14" s="1"/>
  <c r="R1249" i="14" s="1"/>
  <c r="R1250" i="14" s="1"/>
  <c r="R1251" i="14" s="1"/>
  <c r="R1252" i="14" s="1"/>
  <c r="R1253" i="14" s="1"/>
  <c r="R1254" i="14" s="1"/>
  <c r="R1255" i="14" s="1"/>
  <c r="R1256" i="14" s="1"/>
  <c r="R1257" i="14" s="1"/>
  <c r="R1258" i="14" s="1"/>
  <c r="R1259" i="14" s="1"/>
  <c r="R1260" i="14" s="1"/>
  <c r="R1261" i="14" s="1"/>
  <c r="R1262" i="14" s="1"/>
  <c r="R1263" i="14" s="1"/>
  <c r="R1264" i="14" s="1"/>
  <c r="R1265" i="14" s="1"/>
  <c r="R1266" i="14" s="1"/>
  <c r="R1267" i="14" s="1"/>
  <c r="R1268" i="14" s="1"/>
  <c r="R1269" i="14" s="1"/>
  <c r="Q1220" i="14"/>
  <c r="P1220" i="14"/>
  <c r="P1221" i="14" s="1"/>
  <c r="P1222" i="14" s="1"/>
  <c r="P1223" i="14" s="1"/>
  <c r="P1224" i="14" s="1"/>
  <c r="P1225" i="14" s="1"/>
  <c r="P1226" i="14" s="1"/>
  <c r="P1227" i="14" s="1"/>
  <c r="P1228" i="14" s="1"/>
  <c r="P1229" i="14" s="1"/>
  <c r="P1230" i="14" s="1"/>
  <c r="P1231" i="14" s="1"/>
  <c r="P1232" i="14" s="1"/>
  <c r="P1233" i="14" s="1"/>
  <c r="P1234" i="14" s="1"/>
  <c r="P1235" i="14" s="1"/>
  <c r="P1236" i="14" s="1"/>
  <c r="P1237" i="14" s="1"/>
  <c r="P1238" i="14" s="1"/>
  <c r="P1239" i="14" s="1"/>
  <c r="P1240" i="14" s="1"/>
  <c r="P1241" i="14" s="1"/>
  <c r="P1242" i="14" s="1"/>
  <c r="P1243" i="14" s="1"/>
  <c r="P1244" i="14" s="1"/>
  <c r="P1245" i="14" s="1"/>
  <c r="P1246" i="14" s="1"/>
  <c r="P1247" i="14" s="1"/>
  <c r="P1248" i="14" s="1"/>
  <c r="P1249" i="14" s="1"/>
  <c r="P1250" i="14" s="1"/>
  <c r="P1251" i="14" s="1"/>
  <c r="P1252" i="14" s="1"/>
  <c r="P1253" i="14" s="1"/>
  <c r="P1254" i="14" s="1"/>
  <c r="P1255" i="14" s="1"/>
  <c r="P1256" i="14" s="1"/>
  <c r="P1257" i="14" s="1"/>
  <c r="P1258" i="14" s="1"/>
  <c r="P1259" i="14" s="1"/>
  <c r="P1260" i="14" s="1"/>
  <c r="P1261" i="14" s="1"/>
  <c r="P1262" i="14" s="1"/>
  <c r="P1263" i="14" s="1"/>
  <c r="P1264" i="14" s="1"/>
  <c r="P1265" i="14" s="1"/>
  <c r="P1266" i="14" s="1"/>
  <c r="P1267" i="14" s="1"/>
  <c r="P1268" i="14" s="1"/>
  <c r="P1269" i="14" s="1"/>
  <c r="O1220" i="14"/>
  <c r="N1220" i="14"/>
  <c r="N1221" i="14" s="1"/>
  <c r="N1222" i="14" s="1"/>
  <c r="N1223" i="14" s="1"/>
  <c r="N1224" i="14" s="1"/>
  <c r="N1225" i="14" s="1"/>
  <c r="N1226" i="14" s="1"/>
  <c r="N1227" i="14" s="1"/>
  <c r="N1228" i="14" s="1"/>
  <c r="N1229" i="14" s="1"/>
  <c r="N1230" i="14" s="1"/>
  <c r="N1231" i="14" s="1"/>
  <c r="N1232" i="14" s="1"/>
  <c r="N1233" i="14" s="1"/>
  <c r="N1234" i="14" s="1"/>
  <c r="N1235" i="14" s="1"/>
  <c r="N1236" i="14" s="1"/>
  <c r="N1237" i="14" s="1"/>
  <c r="N1238" i="14" s="1"/>
  <c r="N1239" i="14" s="1"/>
  <c r="N1240" i="14" s="1"/>
  <c r="N1241" i="14" s="1"/>
  <c r="N1242" i="14" s="1"/>
  <c r="N1243" i="14" s="1"/>
  <c r="N1244" i="14" s="1"/>
  <c r="N1245" i="14" s="1"/>
  <c r="N1246" i="14" s="1"/>
  <c r="N1247" i="14" s="1"/>
  <c r="N1248" i="14" s="1"/>
  <c r="N1249" i="14" s="1"/>
  <c r="N1250" i="14" s="1"/>
  <c r="N1251" i="14" s="1"/>
  <c r="N1252" i="14" s="1"/>
  <c r="N1253" i="14" s="1"/>
  <c r="N1254" i="14" s="1"/>
  <c r="N1255" i="14" s="1"/>
  <c r="N1256" i="14" s="1"/>
  <c r="N1257" i="14" s="1"/>
  <c r="N1258" i="14" s="1"/>
  <c r="N1259" i="14" s="1"/>
  <c r="N1260" i="14" s="1"/>
  <c r="N1261" i="14" s="1"/>
  <c r="N1262" i="14" s="1"/>
  <c r="N1263" i="14" s="1"/>
  <c r="N1264" i="14" s="1"/>
  <c r="N1265" i="14" s="1"/>
  <c r="N1266" i="14" s="1"/>
  <c r="N1267" i="14" s="1"/>
  <c r="N1268" i="14" s="1"/>
  <c r="N1269" i="14" s="1"/>
  <c r="M1220" i="14"/>
  <c r="L1220" i="14"/>
  <c r="L1221" i="14" s="1"/>
  <c r="L1222" i="14" s="1"/>
  <c r="L1223" i="14" s="1"/>
  <c r="L1224" i="14" s="1"/>
  <c r="L1225" i="14" s="1"/>
  <c r="L1226" i="14" s="1"/>
  <c r="L1227" i="14" s="1"/>
  <c r="L1228" i="14" s="1"/>
  <c r="L1229" i="14" s="1"/>
  <c r="L1230" i="14" s="1"/>
  <c r="L1231" i="14" s="1"/>
  <c r="L1232" i="14" s="1"/>
  <c r="L1233" i="14" s="1"/>
  <c r="L1234" i="14" s="1"/>
  <c r="L1235" i="14" s="1"/>
  <c r="L1236" i="14" s="1"/>
  <c r="L1237" i="14" s="1"/>
  <c r="L1238" i="14" s="1"/>
  <c r="L1239" i="14" s="1"/>
  <c r="L1240" i="14" s="1"/>
  <c r="L1241" i="14" s="1"/>
  <c r="L1242" i="14" s="1"/>
  <c r="L1243" i="14" s="1"/>
  <c r="L1244" i="14" s="1"/>
  <c r="L1245" i="14" s="1"/>
  <c r="L1246" i="14" s="1"/>
  <c r="L1247" i="14" s="1"/>
  <c r="L1248" i="14" s="1"/>
  <c r="L1249" i="14" s="1"/>
  <c r="L1250" i="14" s="1"/>
  <c r="L1251" i="14" s="1"/>
  <c r="L1252" i="14" s="1"/>
  <c r="L1253" i="14" s="1"/>
  <c r="L1254" i="14" s="1"/>
  <c r="L1255" i="14" s="1"/>
  <c r="L1256" i="14" s="1"/>
  <c r="L1257" i="14" s="1"/>
  <c r="L1258" i="14" s="1"/>
  <c r="L1259" i="14" s="1"/>
  <c r="L1260" i="14" s="1"/>
  <c r="L1261" i="14" s="1"/>
  <c r="L1262" i="14" s="1"/>
  <c r="L1263" i="14" s="1"/>
  <c r="L1264" i="14" s="1"/>
  <c r="L1265" i="14" s="1"/>
  <c r="L1266" i="14" s="1"/>
  <c r="L1267" i="14" s="1"/>
  <c r="L1268" i="14" s="1"/>
  <c r="L1269" i="14" s="1"/>
  <c r="K1220" i="14"/>
  <c r="K1221" i="14" s="1"/>
  <c r="K1222" i="14" s="1"/>
  <c r="K1223" i="14" s="1"/>
  <c r="K1224" i="14" s="1"/>
  <c r="K1225" i="14" s="1"/>
  <c r="K1226" i="14" s="1"/>
  <c r="K1227" i="14" s="1"/>
  <c r="K1228" i="14" s="1"/>
  <c r="K1229" i="14" s="1"/>
  <c r="K1230" i="14" s="1"/>
  <c r="K1231" i="14" s="1"/>
  <c r="K1232" i="14" s="1"/>
  <c r="K1233" i="14" s="1"/>
  <c r="K1234" i="14" s="1"/>
  <c r="K1235" i="14" s="1"/>
  <c r="J1220" i="14"/>
  <c r="J1221" i="14" s="1"/>
  <c r="J1222" i="14" s="1"/>
  <c r="J1223" i="14" s="1"/>
  <c r="J1224" i="14" s="1"/>
  <c r="J1225" i="14" s="1"/>
  <c r="J1226" i="14" s="1"/>
  <c r="J1227" i="14" s="1"/>
  <c r="J1228" i="14" s="1"/>
  <c r="J1229" i="14" s="1"/>
  <c r="J1230" i="14" s="1"/>
  <c r="J1231" i="14" s="1"/>
  <c r="J1232" i="14" s="1"/>
  <c r="J1233" i="14" s="1"/>
  <c r="J1234" i="14" s="1"/>
  <c r="J1235" i="14" s="1"/>
  <c r="J1236" i="14" s="1"/>
  <c r="J1237" i="14" s="1"/>
  <c r="J1238" i="14" s="1"/>
  <c r="J1239" i="14" s="1"/>
  <c r="J1240" i="14" s="1"/>
  <c r="J1241" i="14" s="1"/>
  <c r="J1242" i="14" s="1"/>
  <c r="J1243" i="14" s="1"/>
  <c r="J1244" i="14" s="1"/>
  <c r="J1245" i="14" s="1"/>
  <c r="J1246" i="14" s="1"/>
  <c r="J1247" i="14" s="1"/>
  <c r="J1248" i="14" s="1"/>
  <c r="J1249" i="14" s="1"/>
  <c r="J1250" i="14" s="1"/>
  <c r="J1251" i="14" s="1"/>
  <c r="J1252" i="14" s="1"/>
  <c r="J1253" i="14" s="1"/>
  <c r="J1254" i="14" s="1"/>
  <c r="J1255" i="14" s="1"/>
  <c r="J1256" i="14" s="1"/>
  <c r="J1257" i="14" s="1"/>
  <c r="J1258" i="14" s="1"/>
  <c r="J1259" i="14" s="1"/>
  <c r="J1260" i="14" s="1"/>
  <c r="J1261" i="14" s="1"/>
  <c r="J1262" i="14" s="1"/>
  <c r="J1263" i="14" s="1"/>
  <c r="J1264" i="14" s="1"/>
  <c r="J1265" i="14" s="1"/>
  <c r="J1266" i="14" s="1"/>
  <c r="J1267" i="14" s="1"/>
  <c r="J1268" i="14" s="1"/>
  <c r="J1269" i="14" s="1"/>
  <c r="I1220" i="14"/>
  <c r="H1220" i="14"/>
  <c r="G1220" i="14"/>
  <c r="F1220" i="14"/>
  <c r="F1221" i="14" s="1"/>
  <c r="F1222" i="14" s="1"/>
  <c r="F1223" i="14" s="1"/>
  <c r="F1224" i="14" s="1"/>
  <c r="F1225" i="14" s="1"/>
  <c r="F1226" i="14" s="1"/>
  <c r="F1227" i="14" s="1"/>
  <c r="F1228" i="14" s="1"/>
  <c r="F1229" i="14" s="1"/>
  <c r="F1230" i="14" s="1"/>
  <c r="F1231" i="14" s="1"/>
  <c r="F1232" i="14" s="1"/>
  <c r="F1233" i="14" s="1"/>
  <c r="F1234" i="14" s="1"/>
  <c r="F1235" i="14" s="1"/>
  <c r="F1236" i="14" s="1"/>
  <c r="F1237" i="14" s="1"/>
  <c r="F1238" i="14" s="1"/>
  <c r="F1239" i="14" s="1"/>
  <c r="F1240" i="14" s="1"/>
  <c r="F1241" i="14" s="1"/>
  <c r="F1242" i="14" s="1"/>
  <c r="F1243" i="14" s="1"/>
  <c r="F1244" i="14" s="1"/>
  <c r="F1245" i="14" s="1"/>
  <c r="F1246" i="14" s="1"/>
  <c r="F1247" i="14" s="1"/>
  <c r="F1248" i="14" s="1"/>
  <c r="F1249" i="14" s="1"/>
  <c r="F1250" i="14" s="1"/>
  <c r="F1251" i="14" s="1"/>
  <c r="F1252" i="14" s="1"/>
  <c r="F1253" i="14" s="1"/>
  <c r="F1254" i="14" s="1"/>
  <c r="F1255" i="14" s="1"/>
  <c r="F1256" i="14" s="1"/>
  <c r="F1257" i="14" s="1"/>
  <c r="F1258" i="14" s="1"/>
  <c r="F1259" i="14" s="1"/>
  <c r="F1260" i="14" s="1"/>
  <c r="F1261" i="14" s="1"/>
  <c r="F1262" i="14" s="1"/>
  <c r="F1263" i="14" s="1"/>
  <c r="F1264" i="14" s="1"/>
  <c r="F1265" i="14" s="1"/>
  <c r="F1266" i="14" s="1"/>
  <c r="F1267" i="14" s="1"/>
  <c r="F1268" i="14" s="1"/>
  <c r="F1269" i="14" s="1"/>
  <c r="E1220" i="14"/>
  <c r="D1220" i="14"/>
  <c r="C1220" i="14"/>
  <c r="B1220" i="14"/>
  <c r="B1221" i="14" s="1"/>
  <c r="B1222" i="14" s="1"/>
  <c r="B1223" i="14" s="1"/>
  <c r="B1224" i="14" s="1"/>
  <c r="B1225" i="14" s="1"/>
  <c r="B1226" i="14" s="1"/>
  <c r="B1227" i="14" s="1"/>
  <c r="B1228" i="14" s="1"/>
  <c r="B1229" i="14" s="1"/>
  <c r="B1230" i="14" s="1"/>
  <c r="B1231" i="14" s="1"/>
  <c r="B1232" i="14" s="1"/>
  <c r="B1233" i="14" s="1"/>
  <c r="B1234" i="14" s="1"/>
  <c r="B1235" i="14" s="1"/>
  <c r="B1236" i="14" s="1"/>
  <c r="B1237" i="14" s="1"/>
  <c r="B1238" i="14" s="1"/>
  <c r="B1239" i="14" s="1"/>
  <c r="B1240" i="14" s="1"/>
  <c r="B1241" i="14" s="1"/>
  <c r="B1242" i="14" s="1"/>
  <c r="B1243" i="14" s="1"/>
  <c r="B1244" i="14" s="1"/>
  <c r="B1245" i="14" s="1"/>
  <c r="B1246" i="14" s="1"/>
  <c r="B1247" i="14" s="1"/>
  <c r="B1248" i="14" s="1"/>
  <c r="B1249" i="14" s="1"/>
  <c r="B1250" i="14" s="1"/>
  <c r="B1251" i="14" s="1"/>
  <c r="B1252" i="14" s="1"/>
  <c r="B1253" i="14" s="1"/>
  <c r="B1254" i="14" s="1"/>
  <c r="B1255" i="14" s="1"/>
  <c r="B1256" i="14" s="1"/>
  <c r="B1257" i="14" s="1"/>
  <c r="B1258" i="14" s="1"/>
  <c r="B1259" i="14" s="1"/>
  <c r="B1260" i="14" s="1"/>
  <c r="B1261" i="14" s="1"/>
  <c r="B1262" i="14" s="1"/>
  <c r="B1263" i="14" s="1"/>
  <c r="B1264" i="14" s="1"/>
  <c r="B1265" i="14" s="1"/>
  <c r="B1266" i="14" s="1"/>
  <c r="B1267" i="14" s="1"/>
  <c r="B1268" i="14" s="1"/>
  <c r="B1269" i="14" s="1"/>
  <c r="Y1216" i="14"/>
  <c r="W1216" i="14"/>
  <c r="V1216" i="14"/>
  <c r="U1216" i="14"/>
  <c r="T1216" i="14"/>
  <c r="R1216" i="14"/>
  <c r="K1216" i="14"/>
  <c r="J1216" i="14"/>
  <c r="I1216" i="14"/>
  <c r="H1216" i="14"/>
  <c r="G1216" i="14"/>
  <c r="F1216" i="14"/>
  <c r="E1216" i="14"/>
  <c r="D1216" i="14"/>
  <c r="C1216" i="14"/>
  <c r="Y1215" i="14"/>
  <c r="W1215" i="14"/>
  <c r="V1215" i="14"/>
  <c r="U1215" i="14"/>
  <c r="T1215" i="14"/>
  <c r="R1215" i="14"/>
  <c r="K1215" i="14"/>
  <c r="J1215" i="14"/>
  <c r="I1215" i="14"/>
  <c r="H1215" i="14"/>
  <c r="G1215" i="14"/>
  <c r="F1215" i="14"/>
  <c r="E1215" i="14"/>
  <c r="D1215" i="14"/>
  <c r="C1215" i="14"/>
  <c r="Y1214" i="14"/>
  <c r="W1214" i="14"/>
  <c r="V1214" i="14"/>
  <c r="U1214" i="14"/>
  <c r="T1214" i="14"/>
  <c r="R1214" i="14"/>
  <c r="K1214" i="14"/>
  <c r="J1214" i="14"/>
  <c r="I1214" i="14"/>
  <c r="H1214" i="14"/>
  <c r="G1214" i="14"/>
  <c r="F1214" i="14"/>
  <c r="E1214" i="14"/>
  <c r="D1214" i="14"/>
  <c r="C1214" i="14"/>
  <c r="Y1213" i="14"/>
  <c r="W1213" i="14"/>
  <c r="V1213" i="14"/>
  <c r="U1213" i="14"/>
  <c r="T1213" i="14"/>
  <c r="R1213" i="14"/>
  <c r="K1213" i="14"/>
  <c r="J1213" i="14"/>
  <c r="I1213" i="14"/>
  <c r="H1213" i="14"/>
  <c r="G1213" i="14"/>
  <c r="F1213" i="14"/>
  <c r="E1213" i="14"/>
  <c r="D1213" i="14"/>
  <c r="C1213" i="14"/>
  <c r="Y1212" i="14"/>
  <c r="W1212" i="14"/>
  <c r="V1212" i="14"/>
  <c r="U1212" i="14"/>
  <c r="T1212" i="14"/>
  <c r="R1212" i="14"/>
  <c r="K1212" i="14"/>
  <c r="J1212" i="14"/>
  <c r="I1212" i="14"/>
  <c r="H1212" i="14"/>
  <c r="G1212" i="14"/>
  <c r="F1212" i="14"/>
  <c r="E1212" i="14"/>
  <c r="D1212" i="14"/>
  <c r="C1212" i="14"/>
  <c r="Y1211" i="14"/>
  <c r="W1211" i="14"/>
  <c r="V1211" i="14"/>
  <c r="U1211" i="14"/>
  <c r="T1211" i="14"/>
  <c r="R1211" i="14"/>
  <c r="K1211" i="14"/>
  <c r="J1211" i="14"/>
  <c r="I1211" i="14"/>
  <c r="H1211" i="14"/>
  <c r="G1211" i="14"/>
  <c r="F1211" i="14"/>
  <c r="E1211" i="14"/>
  <c r="D1211" i="14"/>
  <c r="C1211" i="14"/>
  <c r="Y1210" i="14"/>
  <c r="W1210" i="14"/>
  <c r="V1210" i="14"/>
  <c r="U1210" i="14"/>
  <c r="T1210" i="14"/>
  <c r="R1210" i="14"/>
  <c r="K1210" i="14"/>
  <c r="J1210" i="14"/>
  <c r="I1210" i="14"/>
  <c r="H1210" i="14"/>
  <c r="G1210" i="14"/>
  <c r="F1210" i="14"/>
  <c r="E1210" i="14"/>
  <c r="D1210" i="14"/>
  <c r="C1210" i="14"/>
  <c r="Y1209" i="14"/>
  <c r="W1209" i="14"/>
  <c r="V1209" i="14"/>
  <c r="U1209" i="14"/>
  <c r="T1209" i="14"/>
  <c r="R1209" i="14"/>
  <c r="K1209" i="14"/>
  <c r="J1209" i="14"/>
  <c r="I1209" i="14"/>
  <c r="H1209" i="14"/>
  <c r="G1209" i="14"/>
  <c r="F1209" i="14"/>
  <c r="E1209" i="14"/>
  <c r="D1209" i="14"/>
  <c r="C1209" i="14"/>
  <c r="Y1208" i="14"/>
  <c r="W1208" i="14"/>
  <c r="V1208" i="14"/>
  <c r="U1208" i="14"/>
  <c r="T1208" i="14"/>
  <c r="R1208" i="14"/>
  <c r="K1208" i="14"/>
  <c r="J1208" i="14"/>
  <c r="I1208" i="14"/>
  <c r="H1208" i="14"/>
  <c r="G1208" i="14"/>
  <c r="F1208" i="14"/>
  <c r="E1208" i="14"/>
  <c r="D1208" i="14"/>
  <c r="C1208" i="14"/>
  <c r="Y1207" i="14"/>
  <c r="W1207" i="14"/>
  <c r="V1207" i="14"/>
  <c r="U1207" i="14"/>
  <c r="T1207" i="14"/>
  <c r="R1207" i="14"/>
  <c r="K1207" i="14"/>
  <c r="J1207" i="14"/>
  <c r="I1207" i="14"/>
  <c r="H1207" i="14"/>
  <c r="G1207" i="14"/>
  <c r="F1207" i="14"/>
  <c r="E1207" i="14"/>
  <c r="D1207" i="14"/>
  <c r="C1207" i="14"/>
  <c r="Y1206" i="14"/>
  <c r="W1206" i="14"/>
  <c r="V1206" i="14"/>
  <c r="U1206" i="14"/>
  <c r="T1206" i="14"/>
  <c r="R1206" i="14"/>
  <c r="K1206" i="14"/>
  <c r="J1206" i="14"/>
  <c r="I1206" i="14"/>
  <c r="H1206" i="14"/>
  <c r="G1206" i="14"/>
  <c r="F1206" i="14"/>
  <c r="E1206" i="14"/>
  <c r="D1206" i="14"/>
  <c r="C1206" i="14"/>
  <c r="Y1205" i="14"/>
  <c r="W1205" i="14"/>
  <c r="V1205" i="14"/>
  <c r="U1205" i="14"/>
  <c r="T1205" i="14"/>
  <c r="R1205" i="14"/>
  <c r="K1205" i="14"/>
  <c r="J1205" i="14"/>
  <c r="I1205" i="14"/>
  <c r="H1205" i="14"/>
  <c r="G1205" i="14"/>
  <c r="F1205" i="14"/>
  <c r="E1205" i="14"/>
  <c r="D1205" i="14"/>
  <c r="C1205" i="14"/>
  <c r="Y1204" i="14"/>
  <c r="W1204" i="14"/>
  <c r="V1204" i="14"/>
  <c r="U1204" i="14"/>
  <c r="T1204" i="14"/>
  <c r="R1204" i="14"/>
  <c r="I1204" i="14"/>
  <c r="H1204" i="14"/>
  <c r="G1204" i="14"/>
  <c r="F1204" i="14"/>
  <c r="E1204" i="14"/>
  <c r="D1204" i="14"/>
  <c r="C1204" i="14"/>
  <c r="AG1203" i="14"/>
  <c r="AG1204" i="14" s="1"/>
  <c r="AG1205" i="14" s="1"/>
  <c r="AG1206" i="14" s="1"/>
  <c r="AG1207" i="14" s="1"/>
  <c r="AG1208" i="14" s="1"/>
  <c r="AG1209" i="14" s="1"/>
  <c r="AG1210" i="14" s="1"/>
  <c r="AG1211" i="14" s="1"/>
  <c r="AG1212" i="14" s="1"/>
  <c r="AG1213" i="14" s="1"/>
  <c r="AG1214" i="14" s="1"/>
  <c r="AG1215" i="14" s="1"/>
  <c r="AG1216" i="14" s="1"/>
  <c r="Y1203" i="14"/>
  <c r="W1203" i="14"/>
  <c r="V1203" i="14"/>
  <c r="U1203" i="14"/>
  <c r="T1203" i="14"/>
  <c r="R1203" i="14"/>
  <c r="I1203" i="14"/>
  <c r="H1203" i="14"/>
  <c r="G1203" i="14"/>
  <c r="F1203" i="14"/>
  <c r="E1203" i="14"/>
  <c r="D1203" i="14"/>
  <c r="C1203" i="14"/>
  <c r="Y1202" i="14"/>
  <c r="W1202" i="14"/>
  <c r="V1202" i="14"/>
  <c r="U1202" i="14"/>
  <c r="T1202" i="14"/>
  <c r="R1202" i="14"/>
  <c r="I1202" i="14"/>
  <c r="H1202" i="14"/>
  <c r="G1202" i="14"/>
  <c r="F1202" i="14"/>
  <c r="E1202" i="14"/>
  <c r="D1202" i="14"/>
  <c r="C1202" i="14"/>
  <c r="Y1201" i="14"/>
  <c r="W1201" i="14"/>
  <c r="V1201" i="14"/>
  <c r="U1201" i="14"/>
  <c r="T1201" i="14"/>
  <c r="R1201" i="14"/>
  <c r="I1201" i="14"/>
  <c r="H1201" i="14"/>
  <c r="G1201" i="14"/>
  <c r="F1201" i="14"/>
  <c r="E1201" i="14"/>
  <c r="D1201" i="14"/>
  <c r="C1201" i="14"/>
  <c r="Y1200" i="14"/>
  <c r="W1200" i="14"/>
  <c r="V1200" i="14"/>
  <c r="U1200" i="14"/>
  <c r="T1200" i="14"/>
  <c r="R1200" i="14"/>
  <c r="I1200" i="14"/>
  <c r="H1200" i="14"/>
  <c r="G1200" i="14"/>
  <c r="F1200" i="14"/>
  <c r="E1200" i="14"/>
  <c r="D1200" i="14"/>
  <c r="C1200" i="14"/>
  <c r="Y1199" i="14"/>
  <c r="W1199" i="14"/>
  <c r="V1199" i="14"/>
  <c r="U1199" i="14"/>
  <c r="T1199" i="14"/>
  <c r="R1199" i="14"/>
  <c r="J1199" i="14"/>
  <c r="J1200" i="14" s="1"/>
  <c r="J1201" i="14" s="1"/>
  <c r="J1202" i="14" s="1"/>
  <c r="J1203" i="14" s="1"/>
  <c r="J1204" i="14" s="1"/>
  <c r="I1199" i="14"/>
  <c r="H1199" i="14"/>
  <c r="G1199" i="14"/>
  <c r="F1199" i="14"/>
  <c r="E1199" i="14"/>
  <c r="D1199" i="14"/>
  <c r="C1199" i="14"/>
  <c r="Y1198" i="14"/>
  <c r="W1198" i="14"/>
  <c r="V1198" i="14"/>
  <c r="U1198" i="14"/>
  <c r="T1198" i="14"/>
  <c r="R1198" i="14"/>
  <c r="I1198" i="14"/>
  <c r="H1198" i="14"/>
  <c r="G1198" i="14"/>
  <c r="F1198" i="14"/>
  <c r="E1198" i="14"/>
  <c r="D1198" i="14"/>
  <c r="C1198" i="14"/>
  <c r="Y1197" i="14"/>
  <c r="W1197" i="14"/>
  <c r="V1197" i="14"/>
  <c r="U1197" i="14"/>
  <c r="T1197" i="14"/>
  <c r="R1197" i="14"/>
  <c r="I1197" i="14"/>
  <c r="H1197" i="14"/>
  <c r="G1197" i="14"/>
  <c r="F1197" i="14"/>
  <c r="E1197" i="14"/>
  <c r="D1197" i="14"/>
  <c r="C1197" i="14"/>
  <c r="Y1196" i="14"/>
  <c r="W1196" i="14"/>
  <c r="V1196" i="14"/>
  <c r="U1196" i="14"/>
  <c r="T1196" i="14"/>
  <c r="R1196" i="14"/>
  <c r="I1196" i="14"/>
  <c r="H1196" i="14"/>
  <c r="G1196" i="14"/>
  <c r="F1196" i="14"/>
  <c r="E1196" i="14"/>
  <c r="D1196" i="14"/>
  <c r="C1196" i="14"/>
  <c r="Y1195" i="14"/>
  <c r="W1195" i="14"/>
  <c r="V1195" i="14"/>
  <c r="U1195" i="14"/>
  <c r="T1195" i="14"/>
  <c r="R1195" i="14"/>
  <c r="I1195" i="14"/>
  <c r="H1195" i="14"/>
  <c r="G1195" i="14"/>
  <c r="F1195" i="14"/>
  <c r="E1195" i="14"/>
  <c r="D1195" i="14"/>
  <c r="C1195" i="14"/>
  <c r="Y1194" i="14"/>
  <c r="W1194" i="14"/>
  <c r="V1194" i="14"/>
  <c r="U1194" i="14"/>
  <c r="T1194" i="14"/>
  <c r="R1194" i="14"/>
  <c r="I1194" i="14"/>
  <c r="H1194" i="14"/>
  <c r="G1194" i="14"/>
  <c r="F1194" i="14"/>
  <c r="E1194" i="14"/>
  <c r="D1194" i="14"/>
  <c r="C1194" i="14"/>
  <c r="Y1193" i="14"/>
  <c r="W1193" i="14"/>
  <c r="V1193" i="14"/>
  <c r="U1193" i="14"/>
  <c r="T1193" i="14"/>
  <c r="R1193" i="14"/>
  <c r="I1193" i="14"/>
  <c r="H1193" i="14"/>
  <c r="G1193" i="14"/>
  <c r="F1193" i="14"/>
  <c r="E1193" i="14"/>
  <c r="D1193" i="14"/>
  <c r="C1193" i="14"/>
  <c r="Y1192" i="14"/>
  <c r="W1192" i="14"/>
  <c r="V1192" i="14"/>
  <c r="U1192" i="14"/>
  <c r="T1192" i="14"/>
  <c r="R1192" i="14"/>
  <c r="I1192" i="14"/>
  <c r="H1192" i="14"/>
  <c r="G1192" i="14"/>
  <c r="F1192" i="14"/>
  <c r="E1192" i="14"/>
  <c r="D1192" i="14"/>
  <c r="C1192" i="14"/>
  <c r="Y1191" i="14"/>
  <c r="W1191" i="14"/>
  <c r="V1191" i="14"/>
  <c r="U1191" i="14"/>
  <c r="T1191" i="14"/>
  <c r="R1191" i="14"/>
  <c r="I1191" i="14"/>
  <c r="H1191" i="14"/>
  <c r="G1191" i="14"/>
  <c r="F1191" i="14"/>
  <c r="E1191" i="14"/>
  <c r="D1191" i="14"/>
  <c r="C1191" i="14"/>
  <c r="Y1190" i="14"/>
  <c r="W1190" i="14"/>
  <c r="V1190" i="14"/>
  <c r="U1190" i="14"/>
  <c r="T1190" i="14"/>
  <c r="R1190" i="14"/>
  <c r="I1190" i="14"/>
  <c r="H1190" i="14"/>
  <c r="G1190" i="14"/>
  <c r="F1190" i="14"/>
  <c r="E1190" i="14"/>
  <c r="D1190" i="14"/>
  <c r="C1190" i="14"/>
  <c r="Y1189" i="14"/>
  <c r="W1189" i="14"/>
  <c r="V1189" i="14"/>
  <c r="U1189" i="14"/>
  <c r="T1189" i="14"/>
  <c r="R1189" i="14"/>
  <c r="I1189" i="14"/>
  <c r="H1189" i="14"/>
  <c r="G1189" i="14"/>
  <c r="F1189" i="14"/>
  <c r="E1189" i="14"/>
  <c r="D1189" i="14"/>
  <c r="C1189" i="14"/>
  <c r="Y1188" i="14"/>
  <c r="W1188" i="14"/>
  <c r="V1188" i="14"/>
  <c r="U1188" i="14"/>
  <c r="T1188" i="14"/>
  <c r="R1188" i="14"/>
  <c r="I1188" i="14"/>
  <c r="H1188" i="14"/>
  <c r="G1188" i="14"/>
  <c r="F1188" i="14"/>
  <c r="E1188" i="14"/>
  <c r="D1188" i="14"/>
  <c r="C1188" i="14"/>
  <c r="Y1187" i="14"/>
  <c r="W1187" i="14"/>
  <c r="V1187" i="14"/>
  <c r="U1187" i="14"/>
  <c r="T1187" i="14"/>
  <c r="R1187" i="14"/>
  <c r="I1187" i="14"/>
  <c r="H1187" i="14"/>
  <c r="G1187" i="14"/>
  <c r="F1187" i="14"/>
  <c r="E1187" i="14"/>
  <c r="D1187" i="14"/>
  <c r="C1187" i="14"/>
  <c r="Y1186" i="14"/>
  <c r="W1186" i="14"/>
  <c r="V1186" i="14"/>
  <c r="U1186" i="14"/>
  <c r="T1186" i="14"/>
  <c r="R1186" i="14"/>
  <c r="I1186" i="14"/>
  <c r="H1186" i="14"/>
  <c r="G1186" i="14"/>
  <c r="F1186" i="14"/>
  <c r="E1186" i="14"/>
  <c r="D1186" i="14"/>
  <c r="C1186" i="14"/>
  <c r="Y1185" i="14"/>
  <c r="W1185" i="14"/>
  <c r="V1185" i="14"/>
  <c r="U1185" i="14"/>
  <c r="T1185" i="14"/>
  <c r="R1185" i="14"/>
  <c r="I1185" i="14"/>
  <c r="H1185" i="14"/>
  <c r="G1185" i="14"/>
  <c r="F1185" i="14"/>
  <c r="E1185" i="14"/>
  <c r="D1185" i="14"/>
  <c r="C1185" i="14"/>
  <c r="AG1184" i="14"/>
  <c r="AG1185" i="14" s="1"/>
  <c r="AG1186" i="14" s="1"/>
  <c r="AG1187" i="14" s="1"/>
  <c r="AG1188" i="14" s="1"/>
  <c r="AG1189" i="14" s="1"/>
  <c r="AG1190" i="14" s="1"/>
  <c r="AG1191" i="14" s="1"/>
  <c r="AG1192" i="14" s="1"/>
  <c r="AG1193" i="14" s="1"/>
  <c r="AG1194" i="14" s="1"/>
  <c r="AG1195" i="14" s="1"/>
  <c r="AG1196" i="14" s="1"/>
  <c r="AG1197" i="14" s="1"/>
  <c r="AG1198" i="14" s="1"/>
  <c r="AG1199" i="14" s="1"/>
  <c r="AG1200" i="14" s="1"/>
  <c r="AG1201" i="14" s="1"/>
  <c r="AG1202" i="14" s="1"/>
  <c r="Y1184" i="14"/>
  <c r="W1184" i="14"/>
  <c r="V1184" i="14"/>
  <c r="U1184" i="14"/>
  <c r="T1184" i="14"/>
  <c r="R1184" i="14"/>
  <c r="I1184" i="14"/>
  <c r="H1184" i="14"/>
  <c r="G1184" i="14"/>
  <c r="F1184" i="14"/>
  <c r="E1184" i="14"/>
  <c r="D1184" i="14"/>
  <c r="C1184" i="14"/>
  <c r="Y1183" i="14"/>
  <c r="W1183" i="14"/>
  <c r="V1183" i="14"/>
  <c r="U1183" i="14"/>
  <c r="T1183" i="14"/>
  <c r="R1183" i="14"/>
  <c r="I1183" i="14"/>
  <c r="H1183" i="14"/>
  <c r="G1183" i="14"/>
  <c r="F1183" i="14"/>
  <c r="E1183" i="14"/>
  <c r="D1183" i="14"/>
  <c r="C1183" i="14"/>
  <c r="Y1182" i="14"/>
  <c r="W1182" i="14"/>
  <c r="V1182" i="14"/>
  <c r="U1182" i="14"/>
  <c r="T1182" i="14"/>
  <c r="R1182" i="14"/>
  <c r="I1182" i="14"/>
  <c r="H1182" i="14"/>
  <c r="G1182" i="14"/>
  <c r="F1182" i="14"/>
  <c r="E1182" i="14"/>
  <c r="D1182" i="14"/>
  <c r="C1182" i="14"/>
  <c r="Y1181" i="14"/>
  <c r="W1181" i="14"/>
  <c r="V1181" i="14"/>
  <c r="U1181" i="14"/>
  <c r="T1181" i="14"/>
  <c r="R1181" i="14"/>
  <c r="I1181" i="14"/>
  <c r="H1181" i="14"/>
  <c r="G1181" i="14"/>
  <c r="F1181" i="14"/>
  <c r="E1181" i="14"/>
  <c r="D1181" i="14"/>
  <c r="C1181" i="14"/>
  <c r="Y1180" i="14"/>
  <c r="W1180" i="14"/>
  <c r="V1180" i="14"/>
  <c r="U1180" i="14"/>
  <c r="T1180" i="14"/>
  <c r="R1180" i="14"/>
  <c r="I1180" i="14"/>
  <c r="H1180" i="14"/>
  <c r="G1180" i="14"/>
  <c r="F1180" i="14"/>
  <c r="E1180" i="14"/>
  <c r="D1180" i="14"/>
  <c r="C1180" i="14"/>
  <c r="Y1179" i="14"/>
  <c r="W1179" i="14"/>
  <c r="V1179" i="14"/>
  <c r="U1179" i="14"/>
  <c r="T1179" i="14"/>
  <c r="R1179" i="14"/>
  <c r="I1179" i="14"/>
  <c r="H1179" i="14"/>
  <c r="G1179" i="14"/>
  <c r="F1179" i="14"/>
  <c r="E1179" i="14"/>
  <c r="D1179" i="14"/>
  <c r="C1179" i="14"/>
  <c r="Y1178" i="14"/>
  <c r="W1178" i="14"/>
  <c r="V1178" i="14"/>
  <c r="U1178" i="14"/>
  <c r="T1178" i="14"/>
  <c r="R1178" i="14"/>
  <c r="I1178" i="14"/>
  <c r="H1178" i="14"/>
  <c r="G1178" i="14"/>
  <c r="F1178" i="14"/>
  <c r="E1178" i="14"/>
  <c r="D1178" i="14"/>
  <c r="C1178" i="14"/>
  <c r="Y1177" i="14"/>
  <c r="W1177" i="14"/>
  <c r="V1177" i="14"/>
  <c r="U1177" i="14"/>
  <c r="T1177" i="14"/>
  <c r="R1177" i="14"/>
  <c r="I1177" i="14"/>
  <c r="H1177" i="14"/>
  <c r="G1177" i="14"/>
  <c r="F1177" i="14"/>
  <c r="E1177" i="14"/>
  <c r="D1177" i="14"/>
  <c r="C1177" i="14"/>
  <c r="Y1176" i="14"/>
  <c r="W1176" i="14"/>
  <c r="V1176" i="14"/>
  <c r="U1176" i="14"/>
  <c r="T1176" i="14"/>
  <c r="R1176" i="14"/>
  <c r="I1176" i="14"/>
  <c r="H1176" i="14"/>
  <c r="G1176" i="14"/>
  <c r="F1176" i="14"/>
  <c r="E1176" i="14"/>
  <c r="D1176" i="14"/>
  <c r="C1176" i="14"/>
  <c r="Y1175" i="14"/>
  <c r="W1175" i="14"/>
  <c r="V1175" i="14"/>
  <c r="U1175" i="14"/>
  <c r="T1175" i="14"/>
  <c r="R1175" i="14"/>
  <c r="I1175" i="14"/>
  <c r="H1175" i="14"/>
  <c r="G1175" i="14"/>
  <c r="F1175" i="14"/>
  <c r="E1175" i="14"/>
  <c r="D1175" i="14"/>
  <c r="C1175" i="14"/>
  <c r="AI1174" i="14"/>
  <c r="AI1175" i="14" s="1"/>
  <c r="AI1176" i="14" s="1"/>
  <c r="AI1177" i="14" s="1"/>
  <c r="AI1178" i="14" s="1"/>
  <c r="AI1179" i="14" s="1"/>
  <c r="AI1180" i="14" s="1"/>
  <c r="AI1181" i="14" s="1"/>
  <c r="AI1182" i="14" s="1"/>
  <c r="AI1183" i="14" s="1"/>
  <c r="AI1184" i="14" s="1"/>
  <c r="AI1185" i="14" s="1"/>
  <c r="AI1186" i="14" s="1"/>
  <c r="AI1187" i="14" s="1"/>
  <c r="AI1188" i="14" s="1"/>
  <c r="AI1189" i="14" s="1"/>
  <c r="AI1190" i="14" s="1"/>
  <c r="AI1191" i="14" s="1"/>
  <c r="AI1192" i="14" s="1"/>
  <c r="AI1193" i="14" s="1"/>
  <c r="AI1194" i="14" s="1"/>
  <c r="AI1195" i="14" s="1"/>
  <c r="AI1196" i="14" s="1"/>
  <c r="AI1197" i="14" s="1"/>
  <c r="AI1198" i="14" s="1"/>
  <c r="AI1199" i="14" s="1"/>
  <c r="AI1200" i="14" s="1"/>
  <c r="AI1201" i="14" s="1"/>
  <c r="AI1202" i="14" s="1"/>
  <c r="AI1203" i="14" s="1"/>
  <c r="AI1204" i="14" s="1"/>
  <c r="AI1205" i="14" s="1"/>
  <c r="AI1206" i="14" s="1"/>
  <c r="AI1207" i="14" s="1"/>
  <c r="AI1208" i="14" s="1"/>
  <c r="AI1209" i="14" s="1"/>
  <c r="AI1210" i="14" s="1"/>
  <c r="AI1211" i="14" s="1"/>
  <c r="AI1212" i="14" s="1"/>
  <c r="AI1213" i="14" s="1"/>
  <c r="AI1214" i="14" s="1"/>
  <c r="AI1215" i="14" s="1"/>
  <c r="AI1216" i="14" s="1"/>
  <c r="Y1174" i="14"/>
  <c r="W1174" i="14"/>
  <c r="V1174" i="14"/>
  <c r="U1174" i="14"/>
  <c r="T1174" i="14"/>
  <c r="R1174" i="14"/>
  <c r="Y1173" i="14"/>
  <c r="W1173" i="14"/>
  <c r="V1173" i="14"/>
  <c r="U1173" i="14"/>
  <c r="T1173" i="14"/>
  <c r="R1173" i="14"/>
  <c r="Y1172" i="14"/>
  <c r="W1172" i="14"/>
  <c r="V1172" i="14"/>
  <c r="U1172" i="14"/>
  <c r="T1172" i="14"/>
  <c r="R1172" i="14"/>
  <c r="Y1171" i="14"/>
  <c r="W1171" i="14"/>
  <c r="V1171" i="14"/>
  <c r="U1171" i="14"/>
  <c r="T1171" i="14"/>
  <c r="S1171" i="14"/>
  <c r="S1172" i="14" s="1"/>
  <c r="S1173" i="14" s="1"/>
  <c r="S1174" i="14" s="1"/>
  <c r="S1175" i="14" s="1"/>
  <c r="S1176" i="14" s="1"/>
  <c r="S1177" i="14" s="1"/>
  <c r="S1178" i="14" s="1"/>
  <c r="S1179" i="14" s="1"/>
  <c r="S1180" i="14" s="1"/>
  <c r="S1181" i="14" s="1"/>
  <c r="S1182" i="14" s="1"/>
  <c r="S1183" i="14" s="1"/>
  <c r="S1184" i="14" s="1"/>
  <c r="S1185" i="14" s="1"/>
  <c r="S1186" i="14" s="1"/>
  <c r="S1187" i="14" s="1"/>
  <c r="S1188" i="14" s="1"/>
  <c r="S1189" i="14" s="1"/>
  <c r="S1190" i="14" s="1"/>
  <c r="S1191" i="14" s="1"/>
  <c r="S1192" i="14" s="1"/>
  <c r="S1193" i="14" s="1"/>
  <c r="S1194" i="14" s="1"/>
  <c r="S1195" i="14" s="1"/>
  <c r="S1196" i="14" s="1"/>
  <c r="S1197" i="14" s="1"/>
  <c r="S1198" i="14" s="1"/>
  <c r="S1199" i="14" s="1"/>
  <c r="S1200" i="14" s="1"/>
  <c r="S1201" i="14" s="1"/>
  <c r="S1202" i="14" s="1"/>
  <c r="S1203" i="14" s="1"/>
  <c r="S1204" i="14" s="1"/>
  <c r="S1205" i="14" s="1"/>
  <c r="S1206" i="14" s="1"/>
  <c r="S1207" i="14" s="1"/>
  <c r="S1208" i="14" s="1"/>
  <c r="S1209" i="14" s="1"/>
  <c r="S1210" i="14" s="1"/>
  <c r="S1211" i="14" s="1"/>
  <c r="S1212" i="14" s="1"/>
  <c r="S1213" i="14" s="1"/>
  <c r="S1214" i="14" s="1"/>
  <c r="S1215" i="14" s="1"/>
  <c r="S1216" i="14" s="1"/>
  <c r="R1171" i="14"/>
  <c r="G1171" i="14"/>
  <c r="G1172" i="14" s="1"/>
  <c r="G1173" i="14" s="1"/>
  <c r="G1174" i="14" s="1"/>
  <c r="Z1170" i="14"/>
  <c r="Z1171" i="14" s="1"/>
  <c r="Z1172" i="14" s="1"/>
  <c r="Z1173" i="14" s="1"/>
  <c r="Z1174" i="14" s="1"/>
  <c r="Z1175" i="14" s="1"/>
  <c r="Z1176" i="14" s="1"/>
  <c r="Z1177" i="14" s="1"/>
  <c r="Z1178" i="14" s="1"/>
  <c r="Z1179" i="14" s="1"/>
  <c r="Z1180" i="14" s="1"/>
  <c r="Z1181" i="14" s="1"/>
  <c r="Z1182" i="14" s="1"/>
  <c r="Z1183" i="14" s="1"/>
  <c r="Z1184" i="14" s="1"/>
  <c r="Z1185" i="14" s="1"/>
  <c r="Z1186" i="14" s="1"/>
  <c r="Z1187" i="14" s="1"/>
  <c r="Z1188" i="14" s="1"/>
  <c r="Z1189" i="14" s="1"/>
  <c r="Z1190" i="14" s="1"/>
  <c r="Z1191" i="14" s="1"/>
  <c r="Z1192" i="14" s="1"/>
  <c r="Z1193" i="14" s="1"/>
  <c r="Z1194" i="14" s="1"/>
  <c r="Z1195" i="14" s="1"/>
  <c r="Z1196" i="14" s="1"/>
  <c r="Z1197" i="14" s="1"/>
  <c r="Z1198" i="14" s="1"/>
  <c r="Z1199" i="14" s="1"/>
  <c r="Z1200" i="14" s="1"/>
  <c r="Z1201" i="14" s="1"/>
  <c r="Z1202" i="14" s="1"/>
  <c r="Z1203" i="14" s="1"/>
  <c r="Z1204" i="14" s="1"/>
  <c r="Z1205" i="14" s="1"/>
  <c r="Z1206" i="14" s="1"/>
  <c r="Z1207" i="14" s="1"/>
  <c r="Z1208" i="14" s="1"/>
  <c r="Z1209" i="14" s="1"/>
  <c r="Z1210" i="14" s="1"/>
  <c r="Z1211" i="14" s="1"/>
  <c r="Z1212" i="14" s="1"/>
  <c r="Z1213" i="14" s="1"/>
  <c r="Z1214" i="14" s="1"/>
  <c r="Z1215" i="14" s="1"/>
  <c r="Z1216" i="14" s="1"/>
  <c r="Y1170" i="14"/>
  <c r="W1170" i="14"/>
  <c r="V1170" i="14"/>
  <c r="S1170" i="14"/>
  <c r="R1170" i="14"/>
  <c r="J1170" i="14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J1191" i="14" s="1"/>
  <c r="J1192" i="14" s="1"/>
  <c r="J1193" i="14" s="1"/>
  <c r="J1194" i="14" s="1"/>
  <c r="J1195" i="14" s="1"/>
  <c r="J1196" i="14" s="1"/>
  <c r="J1197" i="14" s="1"/>
  <c r="J1198" i="14" s="1"/>
  <c r="C1170" i="14"/>
  <c r="C1171" i="14" s="1"/>
  <c r="C1172" i="14" s="1"/>
  <c r="C1173" i="14" s="1"/>
  <c r="C1174" i="14" s="1"/>
  <c r="B1170" i="14"/>
  <c r="B1171" i="14" s="1"/>
  <c r="B1172" i="14" s="1"/>
  <c r="B1173" i="14" s="1"/>
  <c r="B1174" i="14" s="1"/>
  <c r="B1175" i="14" s="1"/>
  <c r="B1176" i="14" s="1"/>
  <c r="B1177" i="14" s="1"/>
  <c r="B1178" i="14" s="1"/>
  <c r="B1179" i="14" s="1"/>
  <c r="B1180" i="14" s="1"/>
  <c r="B1181" i="14" s="1"/>
  <c r="B1182" i="14" s="1"/>
  <c r="B1183" i="14" s="1"/>
  <c r="B1184" i="14" s="1"/>
  <c r="B1185" i="14" s="1"/>
  <c r="B1186" i="14" s="1"/>
  <c r="B1187" i="14" s="1"/>
  <c r="B1188" i="14" s="1"/>
  <c r="B1189" i="14" s="1"/>
  <c r="B1190" i="14" s="1"/>
  <c r="B1191" i="14" s="1"/>
  <c r="B1192" i="14" s="1"/>
  <c r="B1193" i="14" s="1"/>
  <c r="B1194" i="14" s="1"/>
  <c r="B1195" i="14" s="1"/>
  <c r="B1196" i="14" s="1"/>
  <c r="B1197" i="14" s="1"/>
  <c r="B1198" i="14" s="1"/>
  <c r="B1199" i="14" s="1"/>
  <c r="B1200" i="14" s="1"/>
  <c r="B1201" i="14" s="1"/>
  <c r="B1202" i="14" s="1"/>
  <c r="B1203" i="14" s="1"/>
  <c r="B1204" i="14" s="1"/>
  <c r="B1205" i="14" s="1"/>
  <c r="B1206" i="14" s="1"/>
  <c r="B1207" i="14" s="1"/>
  <c r="B1208" i="14" s="1"/>
  <c r="B1209" i="14" s="1"/>
  <c r="B1210" i="14" s="1"/>
  <c r="B1211" i="14" s="1"/>
  <c r="B1212" i="14" s="1"/>
  <c r="B1213" i="14" s="1"/>
  <c r="B1214" i="14" s="1"/>
  <c r="B1215" i="14" s="1"/>
  <c r="B1216" i="14" s="1"/>
  <c r="AC1169" i="14"/>
  <c r="AC1170" i="14" s="1"/>
  <c r="AC1171" i="14" s="1"/>
  <c r="AC1172" i="14" s="1"/>
  <c r="AC1173" i="14" s="1"/>
  <c r="AC1174" i="14" s="1"/>
  <c r="AC1175" i="14" s="1"/>
  <c r="AC1176" i="14" s="1"/>
  <c r="AC1177" i="14" s="1"/>
  <c r="AC1178" i="14" s="1"/>
  <c r="AC1179" i="14" s="1"/>
  <c r="AC1180" i="14" s="1"/>
  <c r="AC1181" i="14" s="1"/>
  <c r="AC1182" i="14" s="1"/>
  <c r="AC1183" i="14" s="1"/>
  <c r="AC1184" i="14" s="1"/>
  <c r="AC1185" i="14" s="1"/>
  <c r="AC1186" i="14" s="1"/>
  <c r="AC1187" i="14" s="1"/>
  <c r="AC1188" i="14" s="1"/>
  <c r="AC1189" i="14" s="1"/>
  <c r="AC1190" i="14" s="1"/>
  <c r="AC1191" i="14" s="1"/>
  <c r="AC1192" i="14" s="1"/>
  <c r="AC1193" i="14" s="1"/>
  <c r="AC1194" i="14" s="1"/>
  <c r="AC1195" i="14" s="1"/>
  <c r="AC1196" i="14" s="1"/>
  <c r="AC1197" i="14" s="1"/>
  <c r="AC1198" i="14" s="1"/>
  <c r="AC1199" i="14" s="1"/>
  <c r="AC1200" i="14" s="1"/>
  <c r="AC1201" i="14" s="1"/>
  <c r="AC1202" i="14" s="1"/>
  <c r="AC1203" i="14" s="1"/>
  <c r="AC1204" i="14" s="1"/>
  <c r="AC1205" i="14" s="1"/>
  <c r="AC1206" i="14" s="1"/>
  <c r="AC1207" i="14" s="1"/>
  <c r="AC1208" i="14" s="1"/>
  <c r="AC1209" i="14" s="1"/>
  <c r="AC1210" i="14" s="1"/>
  <c r="AC1211" i="14" s="1"/>
  <c r="AC1212" i="14" s="1"/>
  <c r="AC1213" i="14" s="1"/>
  <c r="AC1214" i="14" s="1"/>
  <c r="AC1215" i="14" s="1"/>
  <c r="AC1216" i="14" s="1"/>
  <c r="U1169" i="14"/>
  <c r="U1170" i="14" s="1"/>
  <c r="R1169" i="14"/>
  <c r="M1169" i="14"/>
  <c r="M1170" i="14" s="1"/>
  <c r="M1171" i="14" s="1"/>
  <c r="M1172" i="14" s="1"/>
  <c r="M1173" i="14" s="1"/>
  <c r="M1174" i="14" s="1"/>
  <c r="M1175" i="14" s="1"/>
  <c r="M1176" i="14" s="1"/>
  <c r="M1177" i="14" s="1"/>
  <c r="M1178" i="14" s="1"/>
  <c r="M1179" i="14" s="1"/>
  <c r="M1180" i="14" s="1"/>
  <c r="M1181" i="14" s="1"/>
  <c r="M1182" i="14" s="1"/>
  <c r="M1183" i="14" s="1"/>
  <c r="M1184" i="14" s="1"/>
  <c r="M1185" i="14" s="1"/>
  <c r="M1186" i="14" s="1"/>
  <c r="M1187" i="14" s="1"/>
  <c r="M1188" i="14" s="1"/>
  <c r="M1189" i="14" s="1"/>
  <c r="M1190" i="14" s="1"/>
  <c r="M1191" i="14" s="1"/>
  <c r="M1192" i="14" s="1"/>
  <c r="M1193" i="14" s="1"/>
  <c r="M1194" i="14" s="1"/>
  <c r="M1195" i="14" s="1"/>
  <c r="M1196" i="14" s="1"/>
  <c r="M1197" i="14" s="1"/>
  <c r="M1198" i="14" s="1"/>
  <c r="M1199" i="14" s="1"/>
  <c r="M1200" i="14" s="1"/>
  <c r="M1201" i="14" s="1"/>
  <c r="M1202" i="14" s="1"/>
  <c r="M1203" i="14" s="1"/>
  <c r="M1204" i="14" s="1"/>
  <c r="M1205" i="14" s="1"/>
  <c r="M1206" i="14" s="1"/>
  <c r="M1207" i="14" s="1"/>
  <c r="M1208" i="14" s="1"/>
  <c r="M1209" i="14" s="1"/>
  <c r="M1210" i="14" s="1"/>
  <c r="M1211" i="14" s="1"/>
  <c r="M1212" i="14" s="1"/>
  <c r="M1213" i="14" s="1"/>
  <c r="M1214" i="14" s="1"/>
  <c r="M1215" i="14" s="1"/>
  <c r="M1216" i="14" s="1"/>
  <c r="AG1168" i="14"/>
  <c r="AG1169" i="14" s="1"/>
  <c r="AG1170" i="14" s="1"/>
  <c r="AG1171" i="14" s="1"/>
  <c r="AG1172" i="14" s="1"/>
  <c r="AG1173" i="14" s="1"/>
  <c r="AG1174" i="14" s="1"/>
  <c r="AG1175" i="14" s="1"/>
  <c r="AG1176" i="14" s="1"/>
  <c r="AG1177" i="14" s="1"/>
  <c r="AG1178" i="14" s="1"/>
  <c r="AG1179" i="14" s="1"/>
  <c r="AG1180" i="14" s="1"/>
  <c r="AG1181" i="14" s="1"/>
  <c r="AG1182" i="14" s="1"/>
  <c r="AG1183" i="14" s="1"/>
  <c r="AF1168" i="14"/>
  <c r="AF1169" i="14" s="1"/>
  <c r="AF1170" i="14" s="1"/>
  <c r="AF1171" i="14" s="1"/>
  <c r="AF1172" i="14" s="1"/>
  <c r="AF1173" i="14" s="1"/>
  <c r="AF1174" i="14" s="1"/>
  <c r="AF1175" i="14" s="1"/>
  <c r="AF1176" i="14" s="1"/>
  <c r="AF1177" i="14" s="1"/>
  <c r="AF1178" i="14" s="1"/>
  <c r="AF1179" i="14" s="1"/>
  <c r="AF1180" i="14" s="1"/>
  <c r="AF1181" i="14" s="1"/>
  <c r="AF1182" i="14" s="1"/>
  <c r="AF1183" i="14" s="1"/>
  <c r="AF1184" i="14" s="1"/>
  <c r="AF1185" i="14" s="1"/>
  <c r="AF1186" i="14" s="1"/>
  <c r="AF1187" i="14" s="1"/>
  <c r="AF1188" i="14" s="1"/>
  <c r="AF1189" i="14" s="1"/>
  <c r="AF1190" i="14" s="1"/>
  <c r="AF1191" i="14" s="1"/>
  <c r="AF1192" i="14" s="1"/>
  <c r="AF1193" i="14" s="1"/>
  <c r="AF1194" i="14" s="1"/>
  <c r="AF1195" i="14" s="1"/>
  <c r="AF1196" i="14" s="1"/>
  <c r="AF1197" i="14" s="1"/>
  <c r="AF1198" i="14" s="1"/>
  <c r="AF1199" i="14" s="1"/>
  <c r="AF1200" i="14" s="1"/>
  <c r="AF1201" i="14" s="1"/>
  <c r="AF1202" i="14" s="1"/>
  <c r="AF1203" i="14" s="1"/>
  <c r="AF1204" i="14" s="1"/>
  <c r="AF1205" i="14" s="1"/>
  <c r="AF1206" i="14" s="1"/>
  <c r="AF1207" i="14" s="1"/>
  <c r="AF1208" i="14" s="1"/>
  <c r="AF1209" i="14" s="1"/>
  <c r="AF1210" i="14" s="1"/>
  <c r="AF1211" i="14" s="1"/>
  <c r="AF1212" i="14" s="1"/>
  <c r="AF1213" i="14" s="1"/>
  <c r="AF1214" i="14" s="1"/>
  <c r="AF1215" i="14" s="1"/>
  <c r="AF1216" i="14" s="1"/>
  <c r="Y1168" i="14"/>
  <c r="Y1169" i="14" s="1"/>
  <c r="Q1168" i="14"/>
  <c r="Q1169" i="14" s="1"/>
  <c r="Q1170" i="14" s="1"/>
  <c r="Q1171" i="14" s="1"/>
  <c r="Q1172" i="14" s="1"/>
  <c r="Q1173" i="14" s="1"/>
  <c r="Q1174" i="14" s="1"/>
  <c r="Q1175" i="14" s="1"/>
  <c r="Q1176" i="14" s="1"/>
  <c r="Q1177" i="14" s="1"/>
  <c r="Q1178" i="14" s="1"/>
  <c r="Q1179" i="14" s="1"/>
  <c r="Q1180" i="14" s="1"/>
  <c r="Q1181" i="14" s="1"/>
  <c r="Q1182" i="14" s="1"/>
  <c r="Q1183" i="14" s="1"/>
  <c r="Q1184" i="14" s="1"/>
  <c r="Q1185" i="14" s="1"/>
  <c r="Q1186" i="14" s="1"/>
  <c r="Q1187" i="14" s="1"/>
  <c r="Q1188" i="14" s="1"/>
  <c r="Q1189" i="14" s="1"/>
  <c r="Q1190" i="14" s="1"/>
  <c r="Q1191" i="14" s="1"/>
  <c r="Q1192" i="14" s="1"/>
  <c r="Q1193" i="14" s="1"/>
  <c r="Q1194" i="14" s="1"/>
  <c r="Q1195" i="14" s="1"/>
  <c r="Q1196" i="14" s="1"/>
  <c r="Q1197" i="14" s="1"/>
  <c r="Q1198" i="14" s="1"/>
  <c r="Q1199" i="14" s="1"/>
  <c r="Q1200" i="14" s="1"/>
  <c r="Q1201" i="14" s="1"/>
  <c r="Q1202" i="14" s="1"/>
  <c r="Q1203" i="14" s="1"/>
  <c r="Q1204" i="14" s="1"/>
  <c r="Q1205" i="14" s="1"/>
  <c r="Q1206" i="14" s="1"/>
  <c r="Q1207" i="14" s="1"/>
  <c r="Q1208" i="14" s="1"/>
  <c r="Q1209" i="14" s="1"/>
  <c r="Q1210" i="14" s="1"/>
  <c r="Q1211" i="14" s="1"/>
  <c r="Q1212" i="14" s="1"/>
  <c r="Q1213" i="14" s="1"/>
  <c r="Q1214" i="14" s="1"/>
  <c r="Q1215" i="14" s="1"/>
  <c r="Q1216" i="14" s="1"/>
  <c r="P1168" i="14"/>
  <c r="P1169" i="14" s="1"/>
  <c r="P1170" i="14" s="1"/>
  <c r="P1171" i="14" s="1"/>
  <c r="P1172" i="14" s="1"/>
  <c r="P1173" i="14" s="1"/>
  <c r="P1174" i="14" s="1"/>
  <c r="P1175" i="14" s="1"/>
  <c r="P1176" i="14" s="1"/>
  <c r="P1177" i="14" s="1"/>
  <c r="P1178" i="14" s="1"/>
  <c r="P1179" i="14" s="1"/>
  <c r="P1180" i="14" s="1"/>
  <c r="P1181" i="14" s="1"/>
  <c r="P1182" i="14" s="1"/>
  <c r="P1183" i="14" s="1"/>
  <c r="P1184" i="14" s="1"/>
  <c r="P1185" i="14" s="1"/>
  <c r="P1186" i="14" s="1"/>
  <c r="P1187" i="14" s="1"/>
  <c r="P1188" i="14" s="1"/>
  <c r="P1189" i="14" s="1"/>
  <c r="P1190" i="14" s="1"/>
  <c r="P1191" i="14" s="1"/>
  <c r="P1192" i="14" s="1"/>
  <c r="P1193" i="14" s="1"/>
  <c r="P1194" i="14" s="1"/>
  <c r="P1195" i="14" s="1"/>
  <c r="P1196" i="14" s="1"/>
  <c r="P1197" i="14" s="1"/>
  <c r="P1198" i="14" s="1"/>
  <c r="P1199" i="14" s="1"/>
  <c r="P1200" i="14" s="1"/>
  <c r="P1201" i="14" s="1"/>
  <c r="P1202" i="14" s="1"/>
  <c r="P1203" i="14" s="1"/>
  <c r="P1204" i="14" s="1"/>
  <c r="P1205" i="14" s="1"/>
  <c r="P1206" i="14" s="1"/>
  <c r="P1207" i="14" s="1"/>
  <c r="P1208" i="14" s="1"/>
  <c r="P1209" i="14" s="1"/>
  <c r="P1210" i="14" s="1"/>
  <c r="P1211" i="14" s="1"/>
  <c r="P1212" i="14" s="1"/>
  <c r="P1213" i="14" s="1"/>
  <c r="P1214" i="14" s="1"/>
  <c r="P1215" i="14" s="1"/>
  <c r="P1216" i="14" s="1"/>
  <c r="I1168" i="14"/>
  <c r="I1169" i="14" s="1"/>
  <c r="I1170" i="14" s="1"/>
  <c r="I1171" i="14" s="1"/>
  <c r="I1172" i="14" s="1"/>
  <c r="I1173" i="14" s="1"/>
  <c r="I1174" i="14" s="1"/>
  <c r="AI1167" i="14"/>
  <c r="AI1168" i="14" s="1"/>
  <c r="AI1169" i="14" s="1"/>
  <c r="AI1170" i="14" s="1"/>
  <c r="AI1171" i="14" s="1"/>
  <c r="AI1172" i="14" s="1"/>
  <c r="AI1173" i="14" s="1"/>
  <c r="AA1167" i="14"/>
  <c r="AA1168" i="14" s="1"/>
  <c r="AA1169" i="14" s="1"/>
  <c r="AA1170" i="14" s="1"/>
  <c r="AA1171" i="14" s="1"/>
  <c r="AA1172" i="14" s="1"/>
  <c r="AA1173" i="14" s="1"/>
  <c r="AA1174" i="14" s="1"/>
  <c r="AA1175" i="14" s="1"/>
  <c r="AA1176" i="14" s="1"/>
  <c r="AA1177" i="14" s="1"/>
  <c r="AA1178" i="14" s="1"/>
  <c r="AA1179" i="14" s="1"/>
  <c r="AA1180" i="14" s="1"/>
  <c r="AA1181" i="14" s="1"/>
  <c r="AA1182" i="14" s="1"/>
  <c r="AA1183" i="14" s="1"/>
  <c r="AA1184" i="14" s="1"/>
  <c r="AA1185" i="14" s="1"/>
  <c r="AA1186" i="14" s="1"/>
  <c r="AA1187" i="14" s="1"/>
  <c r="AA1188" i="14" s="1"/>
  <c r="AA1189" i="14" s="1"/>
  <c r="AA1190" i="14" s="1"/>
  <c r="AA1191" i="14" s="1"/>
  <c r="AA1192" i="14" s="1"/>
  <c r="AA1193" i="14" s="1"/>
  <c r="AA1194" i="14" s="1"/>
  <c r="AA1195" i="14" s="1"/>
  <c r="AA1196" i="14" s="1"/>
  <c r="AA1197" i="14" s="1"/>
  <c r="AA1198" i="14" s="1"/>
  <c r="AA1199" i="14" s="1"/>
  <c r="AA1200" i="14" s="1"/>
  <c r="AA1201" i="14" s="1"/>
  <c r="AA1202" i="14" s="1"/>
  <c r="AA1203" i="14" s="1"/>
  <c r="AA1204" i="14" s="1"/>
  <c r="AA1205" i="14" s="1"/>
  <c r="AA1206" i="14" s="1"/>
  <c r="AA1207" i="14" s="1"/>
  <c r="AA1208" i="14" s="1"/>
  <c r="AA1209" i="14" s="1"/>
  <c r="AA1210" i="14" s="1"/>
  <c r="AA1211" i="14" s="1"/>
  <c r="AA1212" i="14" s="1"/>
  <c r="AA1213" i="14" s="1"/>
  <c r="AA1214" i="14" s="1"/>
  <c r="AA1215" i="14" s="1"/>
  <c r="AA1216" i="14" s="1"/>
  <c r="S1167" i="14"/>
  <c r="S1168" i="14" s="1"/>
  <c r="S1169" i="14" s="1"/>
  <c r="K1167" i="14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K1199" i="14" s="1"/>
  <c r="K1200" i="14" s="1"/>
  <c r="K1201" i="14" s="1"/>
  <c r="K1202" i="14" s="1"/>
  <c r="K1203" i="14" s="1"/>
  <c r="K1204" i="14" s="1"/>
  <c r="C1167" i="14"/>
  <c r="C1168" i="14" s="1"/>
  <c r="C1169" i="14" s="1"/>
  <c r="AI1166" i="14"/>
  <c r="AH1166" i="14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E1166" i="14"/>
  <c r="AE1167" i="14" s="1"/>
  <c r="AE1168" i="14" s="1"/>
  <c r="AE1169" i="14" s="1"/>
  <c r="AE1170" i="14" s="1"/>
  <c r="AE1171" i="14" s="1"/>
  <c r="AE1172" i="14" s="1"/>
  <c r="AE1173" i="14" s="1"/>
  <c r="AE1174" i="14" s="1"/>
  <c r="AE1175" i="14" s="1"/>
  <c r="AE1176" i="14" s="1"/>
  <c r="AE1177" i="14" s="1"/>
  <c r="AE1178" i="14" s="1"/>
  <c r="AE1179" i="14" s="1"/>
  <c r="AE1180" i="14" s="1"/>
  <c r="AE1181" i="14" s="1"/>
  <c r="AE1182" i="14" s="1"/>
  <c r="AE1183" i="14" s="1"/>
  <c r="AE1184" i="14" s="1"/>
  <c r="AE1185" i="14" s="1"/>
  <c r="AE1186" i="14" s="1"/>
  <c r="AE1187" i="14" s="1"/>
  <c r="AE1188" i="14" s="1"/>
  <c r="AE1189" i="14" s="1"/>
  <c r="AE1190" i="14" s="1"/>
  <c r="AE1191" i="14" s="1"/>
  <c r="AE1192" i="14" s="1"/>
  <c r="AE1193" i="14" s="1"/>
  <c r="AE1194" i="14" s="1"/>
  <c r="AE1195" i="14" s="1"/>
  <c r="AE1196" i="14" s="1"/>
  <c r="AE1197" i="14" s="1"/>
  <c r="AE1198" i="14" s="1"/>
  <c r="AE1199" i="14" s="1"/>
  <c r="AE1200" i="14" s="1"/>
  <c r="AE1201" i="14" s="1"/>
  <c r="AE1202" i="14" s="1"/>
  <c r="AE1203" i="14" s="1"/>
  <c r="AE1204" i="14" s="1"/>
  <c r="AE1205" i="14" s="1"/>
  <c r="AE1206" i="14" s="1"/>
  <c r="AE1207" i="14" s="1"/>
  <c r="AE1208" i="14" s="1"/>
  <c r="AE1209" i="14" s="1"/>
  <c r="AE1210" i="14" s="1"/>
  <c r="AE1211" i="14" s="1"/>
  <c r="AE1212" i="14" s="1"/>
  <c r="AE1213" i="14" s="1"/>
  <c r="AE1214" i="14" s="1"/>
  <c r="AE1215" i="14" s="1"/>
  <c r="AE1216" i="14" s="1"/>
  <c r="AD1166" i="14"/>
  <c r="AD1167" i="14" s="1"/>
  <c r="AD1168" i="14" s="1"/>
  <c r="AD1169" i="14" s="1"/>
  <c r="AD1170" i="14" s="1"/>
  <c r="AD1171" i="14" s="1"/>
  <c r="AD1172" i="14" s="1"/>
  <c r="AD1173" i="14" s="1"/>
  <c r="AD1174" i="14" s="1"/>
  <c r="AD1175" i="14" s="1"/>
  <c r="AD1176" i="14" s="1"/>
  <c r="AD1177" i="14" s="1"/>
  <c r="AD1178" i="14" s="1"/>
  <c r="AD1179" i="14" s="1"/>
  <c r="AD1180" i="14" s="1"/>
  <c r="AD1181" i="14" s="1"/>
  <c r="AD1182" i="14" s="1"/>
  <c r="AD1183" i="14" s="1"/>
  <c r="AD1184" i="14" s="1"/>
  <c r="AD1185" i="14" s="1"/>
  <c r="AD1186" i="14" s="1"/>
  <c r="AD1187" i="14" s="1"/>
  <c r="AD1188" i="14" s="1"/>
  <c r="AD1189" i="14" s="1"/>
  <c r="AD1190" i="14" s="1"/>
  <c r="AD1191" i="14" s="1"/>
  <c r="AD1192" i="14" s="1"/>
  <c r="AD1193" i="14" s="1"/>
  <c r="AD1194" i="14" s="1"/>
  <c r="AD1195" i="14" s="1"/>
  <c r="AD1196" i="14" s="1"/>
  <c r="AD1197" i="14" s="1"/>
  <c r="AD1198" i="14" s="1"/>
  <c r="AD1199" i="14" s="1"/>
  <c r="AD1200" i="14" s="1"/>
  <c r="AD1201" i="14" s="1"/>
  <c r="AD1202" i="14" s="1"/>
  <c r="AD1203" i="14" s="1"/>
  <c r="AD1204" i="14" s="1"/>
  <c r="AD1205" i="14" s="1"/>
  <c r="AD1206" i="14" s="1"/>
  <c r="AD1207" i="14" s="1"/>
  <c r="AD1208" i="14" s="1"/>
  <c r="AD1209" i="14" s="1"/>
  <c r="AD1210" i="14" s="1"/>
  <c r="AD1211" i="14" s="1"/>
  <c r="AD1212" i="14" s="1"/>
  <c r="AD1213" i="14" s="1"/>
  <c r="AD1214" i="14" s="1"/>
  <c r="AD1215" i="14" s="1"/>
  <c r="AD1216" i="14" s="1"/>
  <c r="AA1166" i="14"/>
  <c r="Z1166" i="14"/>
  <c r="Z1167" i="14" s="1"/>
  <c r="Z1168" i="14" s="1"/>
  <c r="Z1169" i="14" s="1"/>
  <c r="W1166" i="14"/>
  <c r="W1167" i="14" s="1"/>
  <c r="W1168" i="14" s="1"/>
  <c r="W1169" i="14" s="1"/>
  <c r="V1166" i="14"/>
  <c r="V1167" i="14" s="1"/>
  <c r="V1168" i="14" s="1"/>
  <c r="V1169" i="14" s="1"/>
  <c r="S1166" i="14"/>
  <c r="R1166" i="14"/>
  <c r="R1167" i="14" s="1"/>
  <c r="R1168" i="14" s="1"/>
  <c r="O1166" i="14"/>
  <c r="O1167" i="14" s="1"/>
  <c r="O1168" i="14" s="1"/>
  <c r="O1169" i="14" s="1"/>
  <c r="O1170" i="14" s="1"/>
  <c r="O1171" i="14" s="1"/>
  <c r="O1172" i="14" s="1"/>
  <c r="O1173" i="14" s="1"/>
  <c r="O1174" i="14" s="1"/>
  <c r="O1175" i="14" s="1"/>
  <c r="O1176" i="14" s="1"/>
  <c r="O1177" i="14" s="1"/>
  <c r="O1178" i="14" s="1"/>
  <c r="O1179" i="14" s="1"/>
  <c r="O1180" i="14" s="1"/>
  <c r="O1181" i="14" s="1"/>
  <c r="O1182" i="14" s="1"/>
  <c r="O1183" i="14" s="1"/>
  <c r="O1184" i="14" s="1"/>
  <c r="O1185" i="14" s="1"/>
  <c r="O1186" i="14" s="1"/>
  <c r="O1187" i="14" s="1"/>
  <c r="O1188" i="14" s="1"/>
  <c r="O1189" i="14" s="1"/>
  <c r="O1190" i="14" s="1"/>
  <c r="O1191" i="14" s="1"/>
  <c r="O1192" i="14" s="1"/>
  <c r="O1193" i="14" s="1"/>
  <c r="O1194" i="14" s="1"/>
  <c r="O1195" i="14" s="1"/>
  <c r="O1196" i="14" s="1"/>
  <c r="O1197" i="14" s="1"/>
  <c r="O1198" i="14" s="1"/>
  <c r="O1199" i="14" s="1"/>
  <c r="O1200" i="14" s="1"/>
  <c r="O1201" i="14" s="1"/>
  <c r="O1202" i="14" s="1"/>
  <c r="O1203" i="14" s="1"/>
  <c r="O1204" i="14" s="1"/>
  <c r="O1205" i="14" s="1"/>
  <c r="O1206" i="14" s="1"/>
  <c r="O1207" i="14" s="1"/>
  <c r="O1208" i="14" s="1"/>
  <c r="O1209" i="14" s="1"/>
  <c r="O1210" i="14" s="1"/>
  <c r="O1211" i="14" s="1"/>
  <c r="O1212" i="14" s="1"/>
  <c r="O1213" i="14" s="1"/>
  <c r="O1214" i="14" s="1"/>
  <c r="O1215" i="14" s="1"/>
  <c r="O1216" i="14" s="1"/>
  <c r="N1166" i="14"/>
  <c r="N1167" i="14" s="1"/>
  <c r="N1168" i="14" s="1"/>
  <c r="N1169" i="14" s="1"/>
  <c r="N1170" i="14" s="1"/>
  <c r="N1171" i="14" s="1"/>
  <c r="N1172" i="14" s="1"/>
  <c r="N1173" i="14" s="1"/>
  <c r="N1174" i="14" s="1"/>
  <c r="N1175" i="14" s="1"/>
  <c r="N1176" i="14" s="1"/>
  <c r="N1177" i="14" s="1"/>
  <c r="N1178" i="14" s="1"/>
  <c r="N1179" i="14" s="1"/>
  <c r="N1180" i="14" s="1"/>
  <c r="N1181" i="14" s="1"/>
  <c r="N1182" i="14" s="1"/>
  <c r="N1183" i="14" s="1"/>
  <c r="N1184" i="14" s="1"/>
  <c r="N1185" i="14" s="1"/>
  <c r="N1186" i="14" s="1"/>
  <c r="N1187" i="14" s="1"/>
  <c r="N1188" i="14" s="1"/>
  <c r="N1189" i="14" s="1"/>
  <c r="N1190" i="14" s="1"/>
  <c r="N1191" i="14" s="1"/>
  <c r="N1192" i="14" s="1"/>
  <c r="N1193" i="14" s="1"/>
  <c r="N1194" i="14" s="1"/>
  <c r="N1195" i="14" s="1"/>
  <c r="N1196" i="14" s="1"/>
  <c r="N1197" i="14" s="1"/>
  <c r="N1198" i="14" s="1"/>
  <c r="N1199" i="14" s="1"/>
  <c r="N1200" i="14" s="1"/>
  <c r="N1201" i="14" s="1"/>
  <c r="N1202" i="14" s="1"/>
  <c r="N1203" i="14" s="1"/>
  <c r="N1204" i="14" s="1"/>
  <c r="N1205" i="14" s="1"/>
  <c r="N1206" i="14" s="1"/>
  <c r="N1207" i="14" s="1"/>
  <c r="N1208" i="14" s="1"/>
  <c r="N1209" i="14" s="1"/>
  <c r="N1210" i="14" s="1"/>
  <c r="N1211" i="14" s="1"/>
  <c r="N1212" i="14" s="1"/>
  <c r="N1213" i="14" s="1"/>
  <c r="N1214" i="14" s="1"/>
  <c r="N1215" i="14" s="1"/>
  <c r="N1216" i="14" s="1"/>
  <c r="K1166" i="14"/>
  <c r="J1166" i="14"/>
  <c r="J1167" i="14" s="1"/>
  <c r="J1168" i="14" s="1"/>
  <c r="J1169" i="14" s="1"/>
  <c r="G1166" i="14"/>
  <c r="G1167" i="14" s="1"/>
  <c r="G1168" i="14" s="1"/>
  <c r="G1169" i="14" s="1"/>
  <c r="G1170" i="14" s="1"/>
  <c r="F1166" i="14"/>
  <c r="F1167" i="14" s="1"/>
  <c r="F1168" i="14" s="1"/>
  <c r="F1169" i="14" s="1"/>
  <c r="F1170" i="14" s="1"/>
  <c r="F1171" i="14" s="1"/>
  <c r="F1172" i="14" s="1"/>
  <c r="F1173" i="14" s="1"/>
  <c r="F1174" i="14" s="1"/>
  <c r="C1166" i="14"/>
  <c r="B1166" i="14"/>
  <c r="B1167" i="14" s="1"/>
  <c r="B1168" i="14" s="1"/>
  <c r="B1169" i="14" s="1"/>
  <c r="AJ1165" i="14"/>
  <c r="AJ1166" i="14" s="1"/>
  <c r="AJ1167" i="14" s="1"/>
  <c r="AJ1168" i="14" s="1"/>
  <c r="AJ1169" i="14" s="1"/>
  <c r="AJ1170" i="14" s="1"/>
  <c r="AJ1171" i="14" s="1"/>
  <c r="AJ1172" i="14" s="1"/>
  <c r="AJ1173" i="14" s="1"/>
  <c r="AJ1174" i="14" s="1"/>
  <c r="AJ1175" i="14" s="1"/>
  <c r="AJ1176" i="14" s="1"/>
  <c r="AJ1177" i="14" s="1"/>
  <c r="AJ1178" i="14" s="1"/>
  <c r="AJ1179" i="14" s="1"/>
  <c r="AJ1180" i="14" s="1"/>
  <c r="AJ1181" i="14" s="1"/>
  <c r="AJ1182" i="14" s="1"/>
  <c r="AJ1183" i="14" s="1"/>
  <c r="AJ1184" i="14" s="1"/>
  <c r="AJ1185" i="14" s="1"/>
  <c r="AJ1186" i="14" s="1"/>
  <c r="AJ1187" i="14" s="1"/>
  <c r="AJ1188" i="14" s="1"/>
  <c r="AJ1189" i="14" s="1"/>
  <c r="AJ1190" i="14" s="1"/>
  <c r="AJ1191" i="14" s="1"/>
  <c r="AJ1192" i="14" s="1"/>
  <c r="AJ1193" i="14" s="1"/>
  <c r="AJ1194" i="14" s="1"/>
  <c r="AJ1195" i="14" s="1"/>
  <c r="AJ1196" i="14" s="1"/>
  <c r="AJ1197" i="14" s="1"/>
  <c r="AJ1198" i="14" s="1"/>
  <c r="AJ1199" i="14" s="1"/>
  <c r="AJ1200" i="14" s="1"/>
  <c r="AJ1201" i="14" s="1"/>
  <c r="AJ1202" i="14" s="1"/>
  <c r="AJ1203" i="14" s="1"/>
  <c r="AJ1204" i="14" s="1"/>
  <c r="AJ1205" i="14" s="1"/>
  <c r="AJ1206" i="14" s="1"/>
  <c r="AJ1207" i="14" s="1"/>
  <c r="AJ1208" i="14" s="1"/>
  <c r="AJ1209" i="14" s="1"/>
  <c r="AJ1210" i="14" s="1"/>
  <c r="AJ1211" i="14" s="1"/>
  <c r="AJ1212" i="14" s="1"/>
  <c r="AJ1213" i="14" s="1"/>
  <c r="AJ1214" i="14" s="1"/>
  <c r="AJ1215" i="14" s="1"/>
  <c r="AJ1216" i="14" s="1"/>
  <c r="AI1165" i="14"/>
  <c r="AH1165" i="14"/>
  <c r="AG1165" i="14"/>
  <c r="AG1166" i="14" s="1"/>
  <c r="AG1167" i="14" s="1"/>
  <c r="AF1165" i="14"/>
  <c r="AF1166" i="14" s="1"/>
  <c r="AF1167" i="14" s="1"/>
  <c r="AE1165" i="14"/>
  <c r="AD1165" i="14"/>
  <c r="AC1165" i="14"/>
  <c r="AC1166" i="14" s="1"/>
  <c r="AC1167" i="14" s="1"/>
  <c r="AC1168" i="14" s="1"/>
  <c r="AB1165" i="14"/>
  <c r="AB1166" i="14" s="1"/>
  <c r="AB1167" i="14" s="1"/>
  <c r="AB1168" i="14" s="1"/>
  <c r="AB1169" i="14" s="1"/>
  <c r="AB1170" i="14" s="1"/>
  <c r="AB1171" i="14" s="1"/>
  <c r="AB1172" i="14" s="1"/>
  <c r="AB1173" i="14" s="1"/>
  <c r="AB1174" i="14" s="1"/>
  <c r="AB1175" i="14" s="1"/>
  <c r="AB1176" i="14" s="1"/>
  <c r="AB1177" i="14" s="1"/>
  <c r="AB1178" i="14" s="1"/>
  <c r="AB1179" i="14" s="1"/>
  <c r="AB1180" i="14" s="1"/>
  <c r="AB1181" i="14" s="1"/>
  <c r="AB1182" i="14" s="1"/>
  <c r="AB1183" i="14" s="1"/>
  <c r="AB1184" i="14" s="1"/>
  <c r="AB1185" i="14" s="1"/>
  <c r="AB1186" i="14" s="1"/>
  <c r="AB1187" i="14" s="1"/>
  <c r="AB1188" i="14" s="1"/>
  <c r="AB1189" i="14" s="1"/>
  <c r="AB1190" i="14" s="1"/>
  <c r="AB1191" i="14" s="1"/>
  <c r="AB1192" i="14" s="1"/>
  <c r="AB1193" i="14" s="1"/>
  <c r="AB1194" i="14" s="1"/>
  <c r="AB1195" i="14" s="1"/>
  <c r="AB1196" i="14" s="1"/>
  <c r="AB1197" i="14" s="1"/>
  <c r="AB1198" i="14" s="1"/>
  <c r="AB1199" i="14" s="1"/>
  <c r="AB1200" i="14" s="1"/>
  <c r="AB1201" i="14" s="1"/>
  <c r="AB1202" i="14" s="1"/>
  <c r="AB1203" i="14" s="1"/>
  <c r="AB1204" i="14" s="1"/>
  <c r="AB1205" i="14" s="1"/>
  <c r="AB1206" i="14" s="1"/>
  <c r="AB1207" i="14" s="1"/>
  <c r="AB1208" i="14" s="1"/>
  <c r="AB1209" i="14" s="1"/>
  <c r="AB1210" i="14" s="1"/>
  <c r="AB1211" i="14" s="1"/>
  <c r="AB1212" i="14" s="1"/>
  <c r="AB1213" i="14" s="1"/>
  <c r="AB1214" i="14" s="1"/>
  <c r="AB1215" i="14" s="1"/>
  <c r="AB1216" i="14" s="1"/>
  <c r="AA1165" i="14"/>
  <c r="Z1165" i="14"/>
  <c r="Y1165" i="14"/>
  <c r="Y1166" i="14" s="1"/>
  <c r="Y1167" i="14" s="1"/>
  <c r="X1165" i="14"/>
  <c r="X1166" i="14" s="1"/>
  <c r="X1167" i="14" s="1"/>
  <c r="X1168" i="14" s="1"/>
  <c r="X1169" i="14" s="1"/>
  <c r="X1170" i="14" s="1"/>
  <c r="X1171" i="14" s="1"/>
  <c r="X1172" i="14" s="1"/>
  <c r="X1173" i="14" s="1"/>
  <c r="X1174" i="14" s="1"/>
  <c r="X1175" i="14" s="1"/>
  <c r="X1176" i="14" s="1"/>
  <c r="X1177" i="14" s="1"/>
  <c r="X1178" i="14" s="1"/>
  <c r="X1179" i="14" s="1"/>
  <c r="X1180" i="14" s="1"/>
  <c r="X1181" i="14" s="1"/>
  <c r="X1182" i="14" s="1"/>
  <c r="X1183" i="14" s="1"/>
  <c r="X1184" i="14" s="1"/>
  <c r="X1185" i="14" s="1"/>
  <c r="X1186" i="14" s="1"/>
  <c r="X1187" i="14" s="1"/>
  <c r="X1188" i="14" s="1"/>
  <c r="X1189" i="14" s="1"/>
  <c r="X1190" i="14" s="1"/>
  <c r="X1191" i="14" s="1"/>
  <c r="X1192" i="14" s="1"/>
  <c r="X1193" i="14" s="1"/>
  <c r="X1194" i="14" s="1"/>
  <c r="X1195" i="14" s="1"/>
  <c r="X1196" i="14" s="1"/>
  <c r="X1197" i="14" s="1"/>
  <c r="X1198" i="14" s="1"/>
  <c r="X1199" i="14" s="1"/>
  <c r="X1200" i="14" s="1"/>
  <c r="X1201" i="14" s="1"/>
  <c r="X1202" i="14" s="1"/>
  <c r="X1203" i="14" s="1"/>
  <c r="X1204" i="14" s="1"/>
  <c r="X1205" i="14" s="1"/>
  <c r="X1206" i="14" s="1"/>
  <c r="X1207" i="14" s="1"/>
  <c r="X1208" i="14" s="1"/>
  <c r="X1209" i="14" s="1"/>
  <c r="X1210" i="14" s="1"/>
  <c r="X1211" i="14" s="1"/>
  <c r="X1212" i="14" s="1"/>
  <c r="X1213" i="14" s="1"/>
  <c r="X1214" i="14" s="1"/>
  <c r="X1215" i="14" s="1"/>
  <c r="X1216" i="14" s="1"/>
  <c r="W1165" i="14"/>
  <c r="V1165" i="14"/>
  <c r="U1165" i="14"/>
  <c r="U1166" i="14" s="1"/>
  <c r="U1167" i="14" s="1"/>
  <c r="U1168" i="14" s="1"/>
  <c r="T1165" i="14"/>
  <c r="T1166" i="14" s="1"/>
  <c r="T1167" i="14" s="1"/>
  <c r="T1168" i="14" s="1"/>
  <c r="T1169" i="14" s="1"/>
  <c r="T1170" i="14" s="1"/>
  <c r="S1165" i="14"/>
  <c r="R1165" i="14"/>
  <c r="Q1165" i="14"/>
  <c r="Q1166" i="14" s="1"/>
  <c r="Q1167" i="14" s="1"/>
  <c r="P1165" i="14"/>
  <c r="P1166" i="14" s="1"/>
  <c r="P1167" i="14" s="1"/>
  <c r="O1165" i="14"/>
  <c r="N1165" i="14"/>
  <c r="M1165" i="14"/>
  <c r="M1166" i="14" s="1"/>
  <c r="M1167" i="14" s="1"/>
  <c r="M1168" i="14" s="1"/>
  <c r="L1165" i="14"/>
  <c r="L1166" i="14" s="1"/>
  <c r="L1167" i="14" s="1"/>
  <c r="L1168" i="14" s="1"/>
  <c r="L1169" i="14" s="1"/>
  <c r="L1170" i="14" s="1"/>
  <c r="L1171" i="14" s="1"/>
  <c r="L1172" i="14" s="1"/>
  <c r="L1173" i="14" s="1"/>
  <c r="L1174" i="14" s="1"/>
  <c r="L1175" i="14" s="1"/>
  <c r="L1176" i="14" s="1"/>
  <c r="L1177" i="14" s="1"/>
  <c r="L1178" i="14" s="1"/>
  <c r="L1179" i="14" s="1"/>
  <c r="L1180" i="14" s="1"/>
  <c r="L1181" i="14" s="1"/>
  <c r="L1182" i="14" s="1"/>
  <c r="L1183" i="14" s="1"/>
  <c r="L1184" i="14" s="1"/>
  <c r="L1185" i="14" s="1"/>
  <c r="L1186" i="14" s="1"/>
  <c r="L1187" i="14" s="1"/>
  <c r="L1188" i="14" s="1"/>
  <c r="L1189" i="14" s="1"/>
  <c r="L1190" i="14" s="1"/>
  <c r="L1191" i="14" s="1"/>
  <c r="L1192" i="14" s="1"/>
  <c r="L1193" i="14" s="1"/>
  <c r="L1194" i="14" s="1"/>
  <c r="L1195" i="14" s="1"/>
  <c r="L1196" i="14" s="1"/>
  <c r="L1197" i="14" s="1"/>
  <c r="L1198" i="14" s="1"/>
  <c r="L1199" i="14" s="1"/>
  <c r="L1200" i="14" s="1"/>
  <c r="L1201" i="14" s="1"/>
  <c r="L1202" i="14" s="1"/>
  <c r="L1203" i="14" s="1"/>
  <c r="L1204" i="14" s="1"/>
  <c r="L1205" i="14" s="1"/>
  <c r="L1206" i="14" s="1"/>
  <c r="L1207" i="14" s="1"/>
  <c r="L1208" i="14" s="1"/>
  <c r="L1209" i="14" s="1"/>
  <c r="L1210" i="14" s="1"/>
  <c r="L1211" i="14" s="1"/>
  <c r="L1212" i="14" s="1"/>
  <c r="L1213" i="14" s="1"/>
  <c r="L1214" i="14" s="1"/>
  <c r="L1215" i="14" s="1"/>
  <c r="L1216" i="14" s="1"/>
  <c r="K1165" i="14"/>
  <c r="J1165" i="14"/>
  <c r="I1165" i="14"/>
  <c r="I1166" i="14" s="1"/>
  <c r="I1167" i="14" s="1"/>
  <c r="H1165" i="14"/>
  <c r="H1166" i="14" s="1"/>
  <c r="H1167" i="14" s="1"/>
  <c r="H1168" i="14" s="1"/>
  <c r="H1169" i="14" s="1"/>
  <c r="H1170" i="14" s="1"/>
  <c r="H1171" i="14" s="1"/>
  <c r="H1172" i="14" s="1"/>
  <c r="H1173" i="14" s="1"/>
  <c r="H1174" i="14" s="1"/>
  <c r="G1165" i="14"/>
  <c r="F1165" i="14"/>
  <c r="E1165" i="14"/>
  <c r="E1166" i="14" s="1"/>
  <c r="E1167" i="14" s="1"/>
  <c r="E1168" i="14" s="1"/>
  <c r="E1169" i="14" s="1"/>
  <c r="E1170" i="14" s="1"/>
  <c r="E1171" i="14" s="1"/>
  <c r="E1172" i="14" s="1"/>
  <c r="E1173" i="14" s="1"/>
  <c r="E1174" i="14" s="1"/>
  <c r="D1165" i="14"/>
  <c r="D1166" i="14" s="1"/>
  <c r="D1167" i="14" s="1"/>
  <c r="D1168" i="14" s="1"/>
  <c r="D1169" i="14" s="1"/>
  <c r="D1170" i="14" s="1"/>
  <c r="D1171" i="14" s="1"/>
  <c r="D1172" i="14" s="1"/>
  <c r="D1173" i="14" s="1"/>
  <c r="D1174" i="14" s="1"/>
  <c r="C1165" i="14"/>
  <c r="B1165" i="14"/>
  <c r="N1138" i="14"/>
  <c r="N1139" i="14" s="1"/>
  <c r="N1140" i="14" s="1"/>
  <c r="N1141" i="14" s="1"/>
  <c r="N1142" i="14" s="1"/>
  <c r="N1143" i="14" s="1"/>
  <c r="N1144" i="14" s="1"/>
  <c r="N1145" i="14" s="1"/>
  <c r="N1146" i="14" s="1"/>
  <c r="N1147" i="14" s="1"/>
  <c r="N1148" i="14" s="1"/>
  <c r="N1149" i="14" s="1"/>
  <c r="N1150" i="14" s="1"/>
  <c r="N1151" i="14" s="1"/>
  <c r="N1152" i="14" s="1"/>
  <c r="N1153" i="14" s="1"/>
  <c r="N1154" i="14" s="1"/>
  <c r="N1155" i="14" s="1"/>
  <c r="N1156" i="14" s="1"/>
  <c r="N1157" i="14" s="1"/>
  <c r="N1158" i="14" s="1"/>
  <c r="N1159" i="14" s="1"/>
  <c r="N1160" i="14" s="1"/>
  <c r="N1161" i="14" s="1"/>
  <c r="T1136" i="14"/>
  <c r="T1137" i="14" s="1"/>
  <c r="T1138" i="14" s="1"/>
  <c r="T1139" i="14" s="1"/>
  <c r="T1140" i="14" s="1"/>
  <c r="T1141" i="14" s="1"/>
  <c r="T1142" i="14" s="1"/>
  <c r="T1143" i="14" s="1"/>
  <c r="T1144" i="14" s="1"/>
  <c r="T1145" i="14" s="1"/>
  <c r="T1146" i="14" s="1"/>
  <c r="T1147" i="14" s="1"/>
  <c r="T1148" i="14" s="1"/>
  <c r="T1149" i="14" s="1"/>
  <c r="T1150" i="14" s="1"/>
  <c r="T1151" i="14" s="1"/>
  <c r="T1152" i="14" s="1"/>
  <c r="T1153" i="14" s="1"/>
  <c r="T1154" i="14" s="1"/>
  <c r="T1155" i="14" s="1"/>
  <c r="T1156" i="14" s="1"/>
  <c r="T1157" i="14" s="1"/>
  <c r="T1158" i="14" s="1"/>
  <c r="T1159" i="14" s="1"/>
  <c r="T1160" i="14" s="1"/>
  <c r="T1161" i="14" s="1"/>
  <c r="AC1133" i="14"/>
  <c r="AC1134" i="14" s="1"/>
  <c r="AC1135" i="14" s="1"/>
  <c r="AC1136" i="14" s="1"/>
  <c r="AC1137" i="14" s="1"/>
  <c r="AC1138" i="14" s="1"/>
  <c r="AC1139" i="14" s="1"/>
  <c r="AC1140" i="14" s="1"/>
  <c r="AC1141" i="14" s="1"/>
  <c r="AC1142" i="14" s="1"/>
  <c r="AC1143" i="14" s="1"/>
  <c r="AC1144" i="14" s="1"/>
  <c r="AC1145" i="14" s="1"/>
  <c r="AC1146" i="14" s="1"/>
  <c r="AC1147" i="14" s="1"/>
  <c r="AC1148" i="14" s="1"/>
  <c r="AC1149" i="14" s="1"/>
  <c r="AC1150" i="14" s="1"/>
  <c r="AC1151" i="14" s="1"/>
  <c r="AC1152" i="14" s="1"/>
  <c r="AC1153" i="14" s="1"/>
  <c r="AC1154" i="14" s="1"/>
  <c r="AC1155" i="14" s="1"/>
  <c r="AC1156" i="14" s="1"/>
  <c r="AC1157" i="14" s="1"/>
  <c r="AC1158" i="14" s="1"/>
  <c r="AC1159" i="14" s="1"/>
  <c r="AC1160" i="14" s="1"/>
  <c r="AC1161" i="14" s="1"/>
  <c r="AF1132" i="14"/>
  <c r="AF1133" i="14" s="1"/>
  <c r="AF1134" i="14" s="1"/>
  <c r="AF1135" i="14" s="1"/>
  <c r="AF1136" i="14" s="1"/>
  <c r="AF1137" i="14" s="1"/>
  <c r="AF1138" i="14" s="1"/>
  <c r="AF1139" i="14" s="1"/>
  <c r="AF1140" i="14" s="1"/>
  <c r="AF1141" i="14" s="1"/>
  <c r="AF1142" i="14" s="1"/>
  <c r="AF1143" i="14" s="1"/>
  <c r="AF1144" i="14" s="1"/>
  <c r="AF1145" i="14" s="1"/>
  <c r="AF1146" i="14" s="1"/>
  <c r="AF1147" i="14" s="1"/>
  <c r="AF1148" i="14" s="1"/>
  <c r="AF1149" i="14" s="1"/>
  <c r="AF1150" i="14" s="1"/>
  <c r="AF1151" i="14" s="1"/>
  <c r="AF1152" i="14" s="1"/>
  <c r="AF1153" i="14" s="1"/>
  <c r="AF1154" i="14" s="1"/>
  <c r="AF1155" i="14" s="1"/>
  <c r="AF1156" i="14" s="1"/>
  <c r="AF1157" i="14" s="1"/>
  <c r="AF1158" i="14" s="1"/>
  <c r="AF1159" i="14" s="1"/>
  <c r="AF1160" i="14" s="1"/>
  <c r="AF1161" i="14" s="1"/>
  <c r="AI1131" i="14"/>
  <c r="AI1132" i="14" s="1"/>
  <c r="AI1133" i="14" s="1"/>
  <c r="AI1134" i="14" s="1"/>
  <c r="AI1135" i="14" s="1"/>
  <c r="AI1136" i="14" s="1"/>
  <c r="AI1137" i="14" s="1"/>
  <c r="AI1138" i="14" s="1"/>
  <c r="AI1139" i="14" s="1"/>
  <c r="AI1140" i="14" s="1"/>
  <c r="AI1141" i="14" s="1"/>
  <c r="AI1142" i="14" s="1"/>
  <c r="AI1143" i="14" s="1"/>
  <c r="AI1144" i="14" s="1"/>
  <c r="AI1145" i="14" s="1"/>
  <c r="AI1146" i="14" s="1"/>
  <c r="AI1147" i="14" s="1"/>
  <c r="AI1148" i="14" s="1"/>
  <c r="AI1149" i="14" s="1"/>
  <c r="AI1150" i="14" s="1"/>
  <c r="AI1151" i="14" s="1"/>
  <c r="AI1152" i="14" s="1"/>
  <c r="AI1153" i="14" s="1"/>
  <c r="AI1154" i="14" s="1"/>
  <c r="AI1155" i="14" s="1"/>
  <c r="AI1156" i="14" s="1"/>
  <c r="AI1157" i="14" s="1"/>
  <c r="AI1158" i="14" s="1"/>
  <c r="AI1159" i="14" s="1"/>
  <c r="AI1160" i="14" s="1"/>
  <c r="AI1161" i="14" s="1"/>
  <c r="C1131" i="14"/>
  <c r="C1132" i="14" s="1"/>
  <c r="C1133" i="14" s="1"/>
  <c r="C1134" i="14" s="1"/>
  <c r="C1135" i="14" s="1"/>
  <c r="C1136" i="14" s="1"/>
  <c r="C1137" i="14" s="1"/>
  <c r="C1138" i="14" s="1"/>
  <c r="C1139" i="14" s="1"/>
  <c r="C1140" i="14" s="1"/>
  <c r="C1141" i="14" s="1"/>
  <c r="C1142" i="14" s="1"/>
  <c r="C1143" i="14" s="1"/>
  <c r="C1144" i="14" s="1"/>
  <c r="C1145" i="14" s="1"/>
  <c r="C1146" i="14" s="1"/>
  <c r="C1147" i="14" s="1"/>
  <c r="C1148" i="14" s="1"/>
  <c r="C1149" i="14" s="1"/>
  <c r="C1150" i="14" s="1"/>
  <c r="C1151" i="14" s="1"/>
  <c r="C1152" i="14" s="1"/>
  <c r="C1153" i="14" s="1"/>
  <c r="C1154" i="14" s="1"/>
  <c r="C1155" i="14" s="1"/>
  <c r="C1156" i="14" s="1"/>
  <c r="C1157" i="14" s="1"/>
  <c r="C1158" i="14" s="1"/>
  <c r="C1159" i="14" s="1"/>
  <c r="C1160" i="14" s="1"/>
  <c r="C1161" i="14" s="1"/>
  <c r="L1128" i="14"/>
  <c r="L1129" i="14" s="1"/>
  <c r="L1130" i="14" s="1"/>
  <c r="L1131" i="14" s="1"/>
  <c r="L1132" i="14" s="1"/>
  <c r="L1133" i="14" s="1"/>
  <c r="L1134" i="14" s="1"/>
  <c r="L1135" i="14" s="1"/>
  <c r="L1136" i="14" s="1"/>
  <c r="L1137" i="14" s="1"/>
  <c r="L1138" i="14" s="1"/>
  <c r="L1139" i="14" s="1"/>
  <c r="L1140" i="14" s="1"/>
  <c r="L1141" i="14" s="1"/>
  <c r="L1142" i="14" s="1"/>
  <c r="L1143" i="14" s="1"/>
  <c r="L1144" i="14" s="1"/>
  <c r="L1145" i="14" s="1"/>
  <c r="L1146" i="14" s="1"/>
  <c r="L1147" i="14" s="1"/>
  <c r="L1148" i="14" s="1"/>
  <c r="L1149" i="14" s="1"/>
  <c r="L1150" i="14" s="1"/>
  <c r="L1151" i="14" s="1"/>
  <c r="L1152" i="14" s="1"/>
  <c r="L1153" i="14" s="1"/>
  <c r="L1154" i="14" s="1"/>
  <c r="L1155" i="14" s="1"/>
  <c r="L1156" i="14" s="1"/>
  <c r="L1157" i="14" s="1"/>
  <c r="L1158" i="14" s="1"/>
  <c r="L1159" i="14" s="1"/>
  <c r="L1160" i="14" s="1"/>
  <c r="L1161" i="14" s="1"/>
  <c r="R1126" i="14"/>
  <c r="R1127" i="14" s="1"/>
  <c r="R1128" i="14" s="1"/>
  <c r="R1129" i="14" s="1"/>
  <c r="R1130" i="14" s="1"/>
  <c r="R1131" i="14" s="1"/>
  <c r="R1132" i="14" s="1"/>
  <c r="R1133" i="14" s="1"/>
  <c r="R1134" i="14" s="1"/>
  <c r="R1135" i="14" s="1"/>
  <c r="R1136" i="14" s="1"/>
  <c r="R1137" i="14" s="1"/>
  <c r="R1138" i="14" s="1"/>
  <c r="R1139" i="14" s="1"/>
  <c r="R1140" i="14" s="1"/>
  <c r="R1141" i="14" s="1"/>
  <c r="R1142" i="14" s="1"/>
  <c r="R1143" i="14" s="1"/>
  <c r="R1144" i="14" s="1"/>
  <c r="R1145" i="14" s="1"/>
  <c r="R1146" i="14" s="1"/>
  <c r="R1147" i="14" s="1"/>
  <c r="R1148" i="14" s="1"/>
  <c r="R1149" i="14" s="1"/>
  <c r="R1150" i="14" s="1"/>
  <c r="R1151" i="14" s="1"/>
  <c r="R1152" i="14" s="1"/>
  <c r="R1153" i="14" s="1"/>
  <c r="R1154" i="14" s="1"/>
  <c r="R1155" i="14" s="1"/>
  <c r="R1156" i="14" s="1"/>
  <c r="R1157" i="14" s="1"/>
  <c r="R1158" i="14" s="1"/>
  <c r="R1159" i="14" s="1"/>
  <c r="R1160" i="14" s="1"/>
  <c r="R1161" i="14" s="1"/>
  <c r="U1125" i="14"/>
  <c r="U1126" i="14" s="1"/>
  <c r="U1127" i="14" s="1"/>
  <c r="U1128" i="14" s="1"/>
  <c r="U1129" i="14" s="1"/>
  <c r="U1130" i="14" s="1"/>
  <c r="U1131" i="14" s="1"/>
  <c r="U1132" i="14" s="1"/>
  <c r="U1133" i="14" s="1"/>
  <c r="U1134" i="14" s="1"/>
  <c r="U1135" i="14" s="1"/>
  <c r="U1136" i="14" s="1"/>
  <c r="U1137" i="14" s="1"/>
  <c r="U1138" i="14" s="1"/>
  <c r="U1139" i="14" s="1"/>
  <c r="U1140" i="14" s="1"/>
  <c r="U1141" i="14" s="1"/>
  <c r="U1142" i="14" s="1"/>
  <c r="U1143" i="14" s="1"/>
  <c r="U1144" i="14" s="1"/>
  <c r="U1145" i="14" s="1"/>
  <c r="U1146" i="14" s="1"/>
  <c r="U1147" i="14" s="1"/>
  <c r="U1148" i="14" s="1"/>
  <c r="U1149" i="14" s="1"/>
  <c r="U1150" i="14" s="1"/>
  <c r="U1151" i="14" s="1"/>
  <c r="U1152" i="14" s="1"/>
  <c r="U1153" i="14" s="1"/>
  <c r="U1154" i="14" s="1"/>
  <c r="U1155" i="14" s="1"/>
  <c r="U1156" i="14" s="1"/>
  <c r="U1157" i="14" s="1"/>
  <c r="U1158" i="14" s="1"/>
  <c r="U1159" i="14" s="1"/>
  <c r="U1160" i="14" s="1"/>
  <c r="U1161" i="14" s="1"/>
  <c r="X1124" i="14"/>
  <c r="X1125" i="14" s="1"/>
  <c r="X1126" i="14" s="1"/>
  <c r="X1127" i="14" s="1"/>
  <c r="X1128" i="14" s="1"/>
  <c r="X1129" i="14" s="1"/>
  <c r="X1130" i="14" s="1"/>
  <c r="X1131" i="14" s="1"/>
  <c r="X1132" i="14" s="1"/>
  <c r="X1133" i="14" s="1"/>
  <c r="X1134" i="14" s="1"/>
  <c r="X1135" i="14" s="1"/>
  <c r="X1136" i="14" s="1"/>
  <c r="X1137" i="14" s="1"/>
  <c r="X1138" i="14" s="1"/>
  <c r="X1139" i="14" s="1"/>
  <c r="X1140" i="14" s="1"/>
  <c r="X1141" i="14" s="1"/>
  <c r="X1142" i="14" s="1"/>
  <c r="X1143" i="14" s="1"/>
  <c r="X1144" i="14" s="1"/>
  <c r="X1145" i="14" s="1"/>
  <c r="X1146" i="14" s="1"/>
  <c r="X1147" i="14" s="1"/>
  <c r="X1148" i="14" s="1"/>
  <c r="X1149" i="14" s="1"/>
  <c r="X1150" i="14" s="1"/>
  <c r="X1151" i="14" s="1"/>
  <c r="X1152" i="14" s="1"/>
  <c r="X1153" i="14" s="1"/>
  <c r="X1154" i="14" s="1"/>
  <c r="X1155" i="14" s="1"/>
  <c r="X1156" i="14" s="1"/>
  <c r="X1157" i="14" s="1"/>
  <c r="X1158" i="14" s="1"/>
  <c r="X1159" i="14" s="1"/>
  <c r="X1160" i="14" s="1"/>
  <c r="X1161" i="14" s="1"/>
  <c r="AD1122" i="14"/>
  <c r="AD1123" i="14" s="1"/>
  <c r="AD1124" i="14" s="1"/>
  <c r="AD1125" i="14" s="1"/>
  <c r="AD1126" i="14" s="1"/>
  <c r="AD1127" i="14" s="1"/>
  <c r="AD1128" i="14" s="1"/>
  <c r="AD1129" i="14" s="1"/>
  <c r="AD1130" i="14" s="1"/>
  <c r="AD1131" i="14" s="1"/>
  <c r="AD1132" i="14" s="1"/>
  <c r="AD1133" i="14" s="1"/>
  <c r="AD1134" i="14" s="1"/>
  <c r="AD1135" i="14" s="1"/>
  <c r="AD1136" i="14" s="1"/>
  <c r="AD1137" i="14" s="1"/>
  <c r="AD1138" i="14" s="1"/>
  <c r="AD1139" i="14" s="1"/>
  <c r="AD1140" i="14" s="1"/>
  <c r="AD1141" i="14" s="1"/>
  <c r="AD1142" i="14" s="1"/>
  <c r="AD1143" i="14" s="1"/>
  <c r="AD1144" i="14" s="1"/>
  <c r="AD1145" i="14" s="1"/>
  <c r="AD1146" i="14" s="1"/>
  <c r="AD1147" i="14" s="1"/>
  <c r="AD1148" i="14" s="1"/>
  <c r="AD1149" i="14" s="1"/>
  <c r="AD1150" i="14" s="1"/>
  <c r="AD1151" i="14" s="1"/>
  <c r="AD1152" i="14" s="1"/>
  <c r="AD1153" i="14" s="1"/>
  <c r="AD1154" i="14" s="1"/>
  <c r="AD1155" i="14" s="1"/>
  <c r="AD1156" i="14" s="1"/>
  <c r="AD1157" i="14" s="1"/>
  <c r="AD1158" i="14" s="1"/>
  <c r="AD1159" i="14" s="1"/>
  <c r="AD1160" i="14" s="1"/>
  <c r="AD1161" i="14" s="1"/>
  <c r="N1122" i="14"/>
  <c r="N1123" i="14" s="1"/>
  <c r="N1124" i="14" s="1"/>
  <c r="N1125" i="14" s="1"/>
  <c r="N1126" i="14" s="1"/>
  <c r="N1127" i="14" s="1"/>
  <c r="N1128" i="14" s="1"/>
  <c r="N1129" i="14" s="1"/>
  <c r="N1130" i="14" s="1"/>
  <c r="N1131" i="14" s="1"/>
  <c r="N1132" i="14" s="1"/>
  <c r="N1133" i="14" s="1"/>
  <c r="N1134" i="14" s="1"/>
  <c r="N1135" i="14" s="1"/>
  <c r="N1136" i="14" s="1"/>
  <c r="N1137" i="14" s="1"/>
  <c r="AG1121" i="14"/>
  <c r="AG1122" i="14" s="1"/>
  <c r="AG1123" i="14" s="1"/>
  <c r="AG1124" i="14" s="1"/>
  <c r="AG1125" i="14" s="1"/>
  <c r="AG1126" i="14" s="1"/>
  <c r="AG1127" i="14" s="1"/>
  <c r="AG1128" i="14" s="1"/>
  <c r="AG1129" i="14" s="1"/>
  <c r="AG1130" i="14" s="1"/>
  <c r="AG1131" i="14" s="1"/>
  <c r="AG1132" i="14" s="1"/>
  <c r="AG1133" i="14" s="1"/>
  <c r="AG1134" i="14" s="1"/>
  <c r="AG1135" i="14" s="1"/>
  <c r="AG1136" i="14" s="1"/>
  <c r="AG1137" i="14" s="1"/>
  <c r="AG1138" i="14" s="1"/>
  <c r="AG1139" i="14" s="1"/>
  <c r="AG1140" i="14" s="1"/>
  <c r="AG1141" i="14" s="1"/>
  <c r="AG1142" i="14" s="1"/>
  <c r="AG1143" i="14" s="1"/>
  <c r="AG1144" i="14" s="1"/>
  <c r="AG1145" i="14" s="1"/>
  <c r="AG1146" i="14" s="1"/>
  <c r="AG1147" i="14" s="1"/>
  <c r="AG1148" i="14" s="1"/>
  <c r="AG1149" i="14" s="1"/>
  <c r="AG1150" i="14" s="1"/>
  <c r="AG1151" i="14" s="1"/>
  <c r="AG1152" i="14" s="1"/>
  <c r="AG1153" i="14" s="1"/>
  <c r="AG1154" i="14" s="1"/>
  <c r="AG1155" i="14" s="1"/>
  <c r="AG1156" i="14" s="1"/>
  <c r="AG1157" i="14" s="1"/>
  <c r="AG1158" i="14" s="1"/>
  <c r="AG1159" i="14" s="1"/>
  <c r="AG1160" i="14" s="1"/>
  <c r="AG1161" i="14" s="1"/>
  <c r="AJ1120" i="14"/>
  <c r="AJ1121" i="14" s="1"/>
  <c r="AJ1122" i="14" s="1"/>
  <c r="AJ1123" i="14" s="1"/>
  <c r="AJ1124" i="14" s="1"/>
  <c r="AJ1125" i="14" s="1"/>
  <c r="AJ1126" i="14" s="1"/>
  <c r="AJ1127" i="14" s="1"/>
  <c r="AJ1128" i="14" s="1"/>
  <c r="AJ1129" i="14" s="1"/>
  <c r="AJ1130" i="14" s="1"/>
  <c r="AJ1131" i="14" s="1"/>
  <c r="AJ1132" i="14" s="1"/>
  <c r="AJ1133" i="14" s="1"/>
  <c r="AJ1134" i="14" s="1"/>
  <c r="AJ1135" i="14" s="1"/>
  <c r="AJ1136" i="14" s="1"/>
  <c r="AJ1137" i="14" s="1"/>
  <c r="AJ1138" i="14" s="1"/>
  <c r="AJ1139" i="14" s="1"/>
  <c r="AJ1140" i="14" s="1"/>
  <c r="AJ1141" i="14" s="1"/>
  <c r="AJ1142" i="14" s="1"/>
  <c r="AJ1143" i="14" s="1"/>
  <c r="AJ1144" i="14" s="1"/>
  <c r="AJ1145" i="14" s="1"/>
  <c r="AJ1146" i="14" s="1"/>
  <c r="AJ1147" i="14" s="1"/>
  <c r="AJ1148" i="14" s="1"/>
  <c r="AJ1149" i="14" s="1"/>
  <c r="AJ1150" i="14" s="1"/>
  <c r="AJ1151" i="14" s="1"/>
  <c r="AJ1152" i="14" s="1"/>
  <c r="AJ1153" i="14" s="1"/>
  <c r="AJ1154" i="14" s="1"/>
  <c r="AJ1155" i="14" s="1"/>
  <c r="AJ1156" i="14" s="1"/>
  <c r="AJ1157" i="14" s="1"/>
  <c r="AJ1158" i="14" s="1"/>
  <c r="AJ1159" i="14" s="1"/>
  <c r="AJ1160" i="14" s="1"/>
  <c r="AJ1161" i="14" s="1"/>
  <c r="T1120" i="14"/>
  <c r="T1121" i="14" s="1"/>
  <c r="T1122" i="14" s="1"/>
  <c r="T1123" i="14" s="1"/>
  <c r="T1124" i="14" s="1"/>
  <c r="T1125" i="14" s="1"/>
  <c r="T1126" i="14" s="1"/>
  <c r="T1127" i="14" s="1"/>
  <c r="T1128" i="14" s="1"/>
  <c r="T1129" i="14" s="1"/>
  <c r="T1130" i="14" s="1"/>
  <c r="T1131" i="14" s="1"/>
  <c r="T1132" i="14" s="1"/>
  <c r="T1133" i="14" s="1"/>
  <c r="T1134" i="14" s="1"/>
  <c r="T1135" i="14" s="1"/>
  <c r="D1120" i="14"/>
  <c r="D1121" i="14" s="1"/>
  <c r="D1122" i="14" s="1"/>
  <c r="D1123" i="14" s="1"/>
  <c r="D1124" i="14" s="1"/>
  <c r="D1125" i="14" s="1"/>
  <c r="D1126" i="14" s="1"/>
  <c r="D1127" i="14" s="1"/>
  <c r="D1128" i="14" s="1"/>
  <c r="D1129" i="14" s="1"/>
  <c r="D1130" i="14" s="1"/>
  <c r="D1131" i="14" s="1"/>
  <c r="D1132" i="14" s="1"/>
  <c r="D1133" i="14" s="1"/>
  <c r="D1134" i="14" s="1"/>
  <c r="D1135" i="14" s="1"/>
  <c r="D1136" i="14" s="1"/>
  <c r="D1137" i="14" s="1"/>
  <c r="D1138" i="14" s="1"/>
  <c r="D1139" i="14" s="1"/>
  <c r="D1140" i="14" s="1"/>
  <c r="D1141" i="14" s="1"/>
  <c r="D1142" i="14" s="1"/>
  <c r="D1143" i="14" s="1"/>
  <c r="D1144" i="14" s="1"/>
  <c r="D1145" i="14" s="1"/>
  <c r="D1146" i="14" s="1"/>
  <c r="D1147" i="14" s="1"/>
  <c r="D1148" i="14" s="1"/>
  <c r="D1149" i="14" s="1"/>
  <c r="D1150" i="14" s="1"/>
  <c r="D1151" i="14" s="1"/>
  <c r="D1152" i="14" s="1"/>
  <c r="D1153" i="14" s="1"/>
  <c r="D1154" i="14" s="1"/>
  <c r="D1155" i="14" s="1"/>
  <c r="D1156" i="14" s="1"/>
  <c r="D1157" i="14" s="1"/>
  <c r="D1158" i="14" s="1"/>
  <c r="D1159" i="14" s="1"/>
  <c r="D1160" i="14" s="1"/>
  <c r="D1161" i="14" s="1"/>
  <c r="AD1119" i="14"/>
  <c r="AD1120" i="14" s="1"/>
  <c r="AD1121" i="14" s="1"/>
  <c r="N1119" i="14"/>
  <c r="N1120" i="14" s="1"/>
  <c r="N1121" i="14" s="1"/>
  <c r="AG1118" i="14"/>
  <c r="AG1119" i="14" s="1"/>
  <c r="AG1120" i="14" s="1"/>
  <c r="Z1118" i="14"/>
  <c r="Z1119" i="14" s="1"/>
  <c r="Z1120" i="14" s="1"/>
  <c r="Z1121" i="14" s="1"/>
  <c r="Z1122" i="14" s="1"/>
  <c r="Z1123" i="14" s="1"/>
  <c r="Z1124" i="14" s="1"/>
  <c r="Z1125" i="14" s="1"/>
  <c r="Z1126" i="14" s="1"/>
  <c r="Z1127" i="14" s="1"/>
  <c r="Z1128" i="14" s="1"/>
  <c r="Z1129" i="14" s="1"/>
  <c r="Z1130" i="14" s="1"/>
  <c r="Z1131" i="14" s="1"/>
  <c r="Z1132" i="14" s="1"/>
  <c r="Z1133" i="14" s="1"/>
  <c r="Z1134" i="14" s="1"/>
  <c r="Z1135" i="14" s="1"/>
  <c r="Z1136" i="14" s="1"/>
  <c r="Z1137" i="14" s="1"/>
  <c r="Z1138" i="14" s="1"/>
  <c r="Z1139" i="14" s="1"/>
  <c r="Z1140" i="14" s="1"/>
  <c r="Z1141" i="14" s="1"/>
  <c r="Z1142" i="14" s="1"/>
  <c r="Z1143" i="14" s="1"/>
  <c r="Z1144" i="14" s="1"/>
  <c r="Z1145" i="14" s="1"/>
  <c r="Z1146" i="14" s="1"/>
  <c r="Z1147" i="14" s="1"/>
  <c r="Z1148" i="14" s="1"/>
  <c r="Z1149" i="14" s="1"/>
  <c r="Z1150" i="14" s="1"/>
  <c r="Z1151" i="14" s="1"/>
  <c r="Z1152" i="14" s="1"/>
  <c r="Z1153" i="14" s="1"/>
  <c r="Z1154" i="14" s="1"/>
  <c r="Z1155" i="14" s="1"/>
  <c r="Z1156" i="14" s="1"/>
  <c r="Z1157" i="14" s="1"/>
  <c r="Z1158" i="14" s="1"/>
  <c r="Z1159" i="14" s="1"/>
  <c r="Z1160" i="14" s="1"/>
  <c r="Z1161" i="14" s="1"/>
  <c r="AJ1117" i="14"/>
  <c r="AJ1118" i="14" s="1"/>
  <c r="AJ1119" i="14" s="1"/>
  <c r="AC1117" i="14"/>
  <c r="AC1118" i="14" s="1"/>
  <c r="AC1119" i="14" s="1"/>
  <c r="AC1120" i="14" s="1"/>
  <c r="AC1121" i="14" s="1"/>
  <c r="AC1122" i="14" s="1"/>
  <c r="AC1123" i="14" s="1"/>
  <c r="AC1124" i="14" s="1"/>
  <c r="AC1125" i="14" s="1"/>
  <c r="AC1126" i="14" s="1"/>
  <c r="AC1127" i="14" s="1"/>
  <c r="AC1128" i="14" s="1"/>
  <c r="AC1129" i="14" s="1"/>
  <c r="AC1130" i="14" s="1"/>
  <c r="AC1131" i="14" s="1"/>
  <c r="AC1132" i="14" s="1"/>
  <c r="AB1117" i="14"/>
  <c r="AB1118" i="14" s="1"/>
  <c r="AB1119" i="14" s="1"/>
  <c r="AB1120" i="14" s="1"/>
  <c r="AB1121" i="14" s="1"/>
  <c r="AB1122" i="14" s="1"/>
  <c r="AB1123" i="14" s="1"/>
  <c r="AB1124" i="14" s="1"/>
  <c r="AB1125" i="14" s="1"/>
  <c r="AB1126" i="14" s="1"/>
  <c r="AB1127" i="14" s="1"/>
  <c r="AB1128" i="14" s="1"/>
  <c r="AB1129" i="14" s="1"/>
  <c r="AB1130" i="14" s="1"/>
  <c r="AB1131" i="14" s="1"/>
  <c r="AB1132" i="14" s="1"/>
  <c r="AB1133" i="14" s="1"/>
  <c r="AB1134" i="14" s="1"/>
  <c r="AB1135" i="14" s="1"/>
  <c r="AB1136" i="14" s="1"/>
  <c r="AB1137" i="14" s="1"/>
  <c r="AB1138" i="14" s="1"/>
  <c r="AB1139" i="14" s="1"/>
  <c r="AB1140" i="14" s="1"/>
  <c r="AB1141" i="14" s="1"/>
  <c r="AB1142" i="14" s="1"/>
  <c r="AB1143" i="14" s="1"/>
  <c r="AB1144" i="14" s="1"/>
  <c r="AB1145" i="14" s="1"/>
  <c r="AB1146" i="14" s="1"/>
  <c r="AB1147" i="14" s="1"/>
  <c r="AB1148" i="14" s="1"/>
  <c r="AB1149" i="14" s="1"/>
  <c r="AB1150" i="14" s="1"/>
  <c r="AB1151" i="14" s="1"/>
  <c r="AB1152" i="14" s="1"/>
  <c r="AB1153" i="14" s="1"/>
  <c r="AB1154" i="14" s="1"/>
  <c r="AB1155" i="14" s="1"/>
  <c r="AB1156" i="14" s="1"/>
  <c r="AB1157" i="14" s="1"/>
  <c r="AB1158" i="14" s="1"/>
  <c r="AB1159" i="14" s="1"/>
  <c r="AB1160" i="14" s="1"/>
  <c r="AB1161" i="14" s="1"/>
  <c r="T1117" i="14"/>
  <c r="T1118" i="14" s="1"/>
  <c r="T1119" i="14" s="1"/>
  <c r="M1117" i="14"/>
  <c r="M1118" i="14" s="1"/>
  <c r="M1119" i="14" s="1"/>
  <c r="M1120" i="14" s="1"/>
  <c r="M1121" i="14" s="1"/>
  <c r="M1122" i="14" s="1"/>
  <c r="M1123" i="14" s="1"/>
  <c r="M1124" i="14" s="1"/>
  <c r="M1125" i="14" s="1"/>
  <c r="M1126" i="14" s="1"/>
  <c r="M1127" i="14" s="1"/>
  <c r="M1128" i="14" s="1"/>
  <c r="M1129" i="14" s="1"/>
  <c r="M1130" i="14" s="1"/>
  <c r="M1131" i="14" s="1"/>
  <c r="M1132" i="14" s="1"/>
  <c r="M1133" i="14" s="1"/>
  <c r="M1134" i="14" s="1"/>
  <c r="M1135" i="14" s="1"/>
  <c r="M1136" i="14" s="1"/>
  <c r="M1137" i="14" s="1"/>
  <c r="M1138" i="14" s="1"/>
  <c r="M1139" i="14" s="1"/>
  <c r="M1140" i="14" s="1"/>
  <c r="M1141" i="14" s="1"/>
  <c r="M1142" i="14" s="1"/>
  <c r="M1143" i="14" s="1"/>
  <c r="M1144" i="14" s="1"/>
  <c r="M1145" i="14" s="1"/>
  <c r="M1146" i="14" s="1"/>
  <c r="M1147" i="14" s="1"/>
  <c r="M1148" i="14" s="1"/>
  <c r="M1149" i="14" s="1"/>
  <c r="M1150" i="14" s="1"/>
  <c r="M1151" i="14" s="1"/>
  <c r="M1152" i="14" s="1"/>
  <c r="M1153" i="14" s="1"/>
  <c r="M1154" i="14" s="1"/>
  <c r="M1155" i="14" s="1"/>
  <c r="M1156" i="14" s="1"/>
  <c r="M1157" i="14" s="1"/>
  <c r="M1158" i="14" s="1"/>
  <c r="M1159" i="14" s="1"/>
  <c r="M1160" i="14" s="1"/>
  <c r="M1161" i="14" s="1"/>
  <c r="L1117" i="14"/>
  <c r="L1118" i="14" s="1"/>
  <c r="L1119" i="14" s="1"/>
  <c r="L1120" i="14" s="1"/>
  <c r="L1121" i="14" s="1"/>
  <c r="L1122" i="14" s="1"/>
  <c r="L1123" i="14" s="1"/>
  <c r="L1124" i="14" s="1"/>
  <c r="L1125" i="14" s="1"/>
  <c r="L1126" i="14" s="1"/>
  <c r="L1127" i="14" s="1"/>
  <c r="D1117" i="14"/>
  <c r="D1118" i="14" s="1"/>
  <c r="D1119" i="14" s="1"/>
  <c r="AF1116" i="14"/>
  <c r="AF1117" i="14" s="1"/>
  <c r="AF1118" i="14" s="1"/>
  <c r="AF1119" i="14" s="1"/>
  <c r="AF1120" i="14" s="1"/>
  <c r="AF1121" i="14" s="1"/>
  <c r="AF1122" i="14" s="1"/>
  <c r="AF1123" i="14" s="1"/>
  <c r="AF1124" i="14" s="1"/>
  <c r="AF1125" i="14" s="1"/>
  <c r="AF1126" i="14" s="1"/>
  <c r="AF1127" i="14" s="1"/>
  <c r="AF1128" i="14" s="1"/>
  <c r="AF1129" i="14" s="1"/>
  <c r="AF1130" i="14" s="1"/>
  <c r="AF1131" i="14" s="1"/>
  <c r="P1116" i="14"/>
  <c r="P1117" i="14" s="1"/>
  <c r="P1118" i="14" s="1"/>
  <c r="P1119" i="14" s="1"/>
  <c r="P1120" i="14" s="1"/>
  <c r="P1121" i="14" s="1"/>
  <c r="P1122" i="14" s="1"/>
  <c r="P1123" i="14" s="1"/>
  <c r="P1124" i="14" s="1"/>
  <c r="P1125" i="14" s="1"/>
  <c r="P1126" i="14" s="1"/>
  <c r="P1127" i="14" s="1"/>
  <c r="P1128" i="14" s="1"/>
  <c r="P1129" i="14" s="1"/>
  <c r="P1130" i="14" s="1"/>
  <c r="P1131" i="14" s="1"/>
  <c r="P1132" i="14" s="1"/>
  <c r="P1133" i="14" s="1"/>
  <c r="P1134" i="14" s="1"/>
  <c r="P1135" i="14" s="1"/>
  <c r="P1136" i="14" s="1"/>
  <c r="P1137" i="14" s="1"/>
  <c r="P1138" i="14" s="1"/>
  <c r="P1139" i="14" s="1"/>
  <c r="P1140" i="14" s="1"/>
  <c r="P1141" i="14" s="1"/>
  <c r="P1142" i="14" s="1"/>
  <c r="P1143" i="14" s="1"/>
  <c r="P1144" i="14" s="1"/>
  <c r="P1145" i="14" s="1"/>
  <c r="P1146" i="14" s="1"/>
  <c r="P1147" i="14" s="1"/>
  <c r="P1148" i="14" s="1"/>
  <c r="P1149" i="14" s="1"/>
  <c r="P1150" i="14" s="1"/>
  <c r="P1151" i="14" s="1"/>
  <c r="P1152" i="14" s="1"/>
  <c r="P1153" i="14" s="1"/>
  <c r="P1154" i="14" s="1"/>
  <c r="P1155" i="14" s="1"/>
  <c r="P1156" i="14" s="1"/>
  <c r="P1157" i="14" s="1"/>
  <c r="P1158" i="14" s="1"/>
  <c r="P1159" i="14" s="1"/>
  <c r="P1160" i="14" s="1"/>
  <c r="P1161" i="14" s="1"/>
  <c r="AI1115" i="14"/>
  <c r="AI1116" i="14" s="1"/>
  <c r="AI1117" i="14" s="1"/>
  <c r="AI1118" i="14" s="1"/>
  <c r="AI1119" i="14" s="1"/>
  <c r="AI1120" i="14" s="1"/>
  <c r="AI1121" i="14" s="1"/>
  <c r="AI1122" i="14" s="1"/>
  <c r="AI1123" i="14" s="1"/>
  <c r="AI1124" i="14" s="1"/>
  <c r="AI1125" i="14" s="1"/>
  <c r="AI1126" i="14" s="1"/>
  <c r="AI1127" i="14" s="1"/>
  <c r="AI1128" i="14" s="1"/>
  <c r="AI1129" i="14" s="1"/>
  <c r="AI1130" i="14" s="1"/>
  <c r="S1115" i="14"/>
  <c r="S1116" i="14" s="1"/>
  <c r="S1117" i="14" s="1"/>
  <c r="S1118" i="14" s="1"/>
  <c r="S1119" i="14" s="1"/>
  <c r="S1120" i="14" s="1"/>
  <c r="S1121" i="14" s="1"/>
  <c r="S1122" i="14" s="1"/>
  <c r="S1123" i="14" s="1"/>
  <c r="S1124" i="14" s="1"/>
  <c r="S1125" i="14" s="1"/>
  <c r="S1126" i="14" s="1"/>
  <c r="S1127" i="14" s="1"/>
  <c r="S1128" i="14" s="1"/>
  <c r="S1129" i="14" s="1"/>
  <c r="S1130" i="14" s="1"/>
  <c r="S1131" i="14" s="1"/>
  <c r="S1132" i="14" s="1"/>
  <c r="S1133" i="14" s="1"/>
  <c r="S1134" i="14" s="1"/>
  <c r="S1135" i="14" s="1"/>
  <c r="S1136" i="14" s="1"/>
  <c r="S1137" i="14" s="1"/>
  <c r="S1138" i="14" s="1"/>
  <c r="S1139" i="14" s="1"/>
  <c r="S1140" i="14" s="1"/>
  <c r="S1141" i="14" s="1"/>
  <c r="S1142" i="14" s="1"/>
  <c r="S1143" i="14" s="1"/>
  <c r="S1144" i="14" s="1"/>
  <c r="S1145" i="14" s="1"/>
  <c r="S1146" i="14" s="1"/>
  <c r="S1147" i="14" s="1"/>
  <c r="S1148" i="14" s="1"/>
  <c r="S1149" i="14" s="1"/>
  <c r="S1150" i="14" s="1"/>
  <c r="S1151" i="14" s="1"/>
  <c r="S1152" i="14" s="1"/>
  <c r="S1153" i="14" s="1"/>
  <c r="S1154" i="14" s="1"/>
  <c r="S1155" i="14" s="1"/>
  <c r="S1156" i="14" s="1"/>
  <c r="S1157" i="14" s="1"/>
  <c r="S1158" i="14" s="1"/>
  <c r="S1159" i="14" s="1"/>
  <c r="S1160" i="14" s="1"/>
  <c r="S1161" i="14" s="1"/>
  <c r="C1115" i="14"/>
  <c r="C1116" i="14" s="1"/>
  <c r="C1117" i="14" s="1"/>
  <c r="C1118" i="14" s="1"/>
  <c r="C1119" i="14" s="1"/>
  <c r="C1120" i="14" s="1"/>
  <c r="C1121" i="14" s="1"/>
  <c r="C1122" i="14" s="1"/>
  <c r="C1123" i="14" s="1"/>
  <c r="C1124" i="14" s="1"/>
  <c r="C1125" i="14" s="1"/>
  <c r="C1126" i="14" s="1"/>
  <c r="C1127" i="14" s="1"/>
  <c r="C1128" i="14" s="1"/>
  <c r="C1129" i="14" s="1"/>
  <c r="C1130" i="14" s="1"/>
  <c r="AD1114" i="14"/>
  <c r="AD1115" i="14" s="1"/>
  <c r="AD1116" i="14" s="1"/>
  <c r="AD1117" i="14" s="1"/>
  <c r="AD1118" i="14" s="1"/>
  <c r="AC1114" i="14"/>
  <c r="AC1115" i="14" s="1"/>
  <c r="AC1116" i="14" s="1"/>
  <c r="V1114" i="14"/>
  <c r="V1115" i="14" s="1"/>
  <c r="V1116" i="14" s="1"/>
  <c r="V1117" i="14" s="1"/>
  <c r="V1118" i="14" s="1"/>
  <c r="V1119" i="14" s="1"/>
  <c r="V1120" i="14" s="1"/>
  <c r="V1121" i="14" s="1"/>
  <c r="V1122" i="14" s="1"/>
  <c r="V1123" i="14" s="1"/>
  <c r="V1124" i="14" s="1"/>
  <c r="V1125" i="14" s="1"/>
  <c r="V1126" i="14" s="1"/>
  <c r="V1127" i="14" s="1"/>
  <c r="V1128" i="14" s="1"/>
  <c r="V1129" i="14" s="1"/>
  <c r="V1130" i="14" s="1"/>
  <c r="V1131" i="14" s="1"/>
  <c r="V1132" i="14" s="1"/>
  <c r="V1133" i="14" s="1"/>
  <c r="V1134" i="14" s="1"/>
  <c r="V1135" i="14" s="1"/>
  <c r="V1136" i="14" s="1"/>
  <c r="V1137" i="14" s="1"/>
  <c r="V1138" i="14" s="1"/>
  <c r="V1139" i="14" s="1"/>
  <c r="V1140" i="14" s="1"/>
  <c r="V1141" i="14" s="1"/>
  <c r="V1142" i="14" s="1"/>
  <c r="V1143" i="14" s="1"/>
  <c r="V1144" i="14" s="1"/>
  <c r="V1145" i="14" s="1"/>
  <c r="V1146" i="14" s="1"/>
  <c r="V1147" i="14" s="1"/>
  <c r="V1148" i="14" s="1"/>
  <c r="V1149" i="14" s="1"/>
  <c r="V1150" i="14" s="1"/>
  <c r="V1151" i="14" s="1"/>
  <c r="V1152" i="14" s="1"/>
  <c r="V1153" i="14" s="1"/>
  <c r="V1154" i="14" s="1"/>
  <c r="V1155" i="14" s="1"/>
  <c r="V1156" i="14" s="1"/>
  <c r="V1157" i="14" s="1"/>
  <c r="V1158" i="14" s="1"/>
  <c r="V1159" i="14" s="1"/>
  <c r="V1160" i="14" s="1"/>
  <c r="V1161" i="14" s="1"/>
  <c r="U1114" i="14"/>
  <c r="U1115" i="14" s="1"/>
  <c r="U1116" i="14" s="1"/>
  <c r="U1117" i="14" s="1"/>
  <c r="U1118" i="14" s="1"/>
  <c r="U1119" i="14" s="1"/>
  <c r="U1120" i="14" s="1"/>
  <c r="U1121" i="14" s="1"/>
  <c r="U1122" i="14" s="1"/>
  <c r="U1123" i="14" s="1"/>
  <c r="U1124" i="14" s="1"/>
  <c r="N1114" i="14"/>
  <c r="N1115" i="14" s="1"/>
  <c r="N1116" i="14" s="1"/>
  <c r="N1117" i="14" s="1"/>
  <c r="N1118" i="14" s="1"/>
  <c r="M1114" i="14"/>
  <c r="M1115" i="14" s="1"/>
  <c r="M1116" i="14" s="1"/>
  <c r="F1114" i="14"/>
  <c r="F1115" i="14" s="1"/>
  <c r="F1116" i="14" s="1"/>
  <c r="F1117" i="14" s="1"/>
  <c r="F1118" i="14" s="1"/>
  <c r="F1119" i="14" s="1"/>
  <c r="F1120" i="14" s="1"/>
  <c r="F1121" i="14" s="1"/>
  <c r="F1122" i="14" s="1"/>
  <c r="F1123" i="14" s="1"/>
  <c r="F1124" i="14" s="1"/>
  <c r="F1125" i="14" s="1"/>
  <c r="F1126" i="14" s="1"/>
  <c r="F1127" i="14" s="1"/>
  <c r="F1128" i="14" s="1"/>
  <c r="F1129" i="14" s="1"/>
  <c r="F1130" i="14" s="1"/>
  <c r="F1131" i="14" s="1"/>
  <c r="F1132" i="14" s="1"/>
  <c r="F1133" i="14" s="1"/>
  <c r="F1134" i="14" s="1"/>
  <c r="F1135" i="14" s="1"/>
  <c r="F1136" i="14" s="1"/>
  <c r="F1137" i="14" s="1"/>
  <c r="F1138" i="14" s="1"/>
  <c r="F1139" i="14" s="1"/>
  <c r="F1140" i="14" s="1"/>
  <c r="F1141" i="14" s="1"/>
  <c r="F1142" i="14" s="1"/>
  <c r="F1143" i="14" s="1"/>
  <c r="F1144" i="14" s="1"/>
  <c r="F1145" i="14" s="1"/>
  <c r="F1146" i="14" s="1"/>
  <c r="F1147" i="14" s="1"/>
  <c r="F1148" i="14" s="1"/>
  <c r="F1149" i="14" s="1"/>
  <c r="F1150" i="14" s="1"/>
  <c r="F1151" i="14" s="1"/>
  <c r="F1152" i="14" s="1"/>
  <c r="F1153" i="14" s="1"/>
  <c r="F1154" i="14" s="1"/>
  <c r="F1155" i="14" s="1"/>
  <c r="F1156" i="14" s="1"/>
  <c r="F1157" i="14" s="1"/>
  <c r="F1158" i="14" s="1"/>
  <c r="F1159" i="14" s="1"/>
  <c r="F1160" i="14" s="1"/>
  <c r="F1161" i="14" s="1"/>
  <c r="E1114" i="14"/>
  <c r="E1115" i="14" s="1"/>
  <c r="E1116" i="14" s="1"/>
  <c r="E1117" i="14" s="1"/>
  <c r="E1118" i="14" s="1"/>
  <c r="E1119" i="14" s="1"/>
  <c r="E1120" i="14" s="1"/>
  <c r="E1121" i="14" s="1"/>
  <c r="E1122" i="14" s="1"/>
  <c r="E1123" i="14" s="1"/>
  <c r="E1124" i="14" s="1"/>
  <c r="E1125" i="14" s="1"/>
  <c r="E1126" i="14" s="1"/>
  <c r="E1127" i="14" s="1"/>
  <c r="E1128" i="14" s="1"/>
  <c r="E1129" i="14" s="1"/>
  <c r="E1130" i="14" s="1"/>
  <c r="E1131" i="14" s="1"/>
  <c r="E1132" i="14" s="1"/>
  <c r="E1133" i="14" s="1"/>
  <c r="E1134" i="14" s="1"/>
  <c r="E1135" i="14" s="1"/>
  <c r="E1136" i="14" s="1"/>
  <c r="E1137" i="14" s="1"/>
  <c r="E1138" i="14" s="1"/>
  <c r="E1139" i="14" s="1"/>
  <c r="E1140" i="14" s="1"/>
  <c r="E1141" i="14" s="1"/>
  <c r="E1142" i="14" s="1"/>
  <c r="E1143" i="14" s="1"/>
  <c r="E1144" i="14" s="1"/>
  <c r="E1145" i="14" s="1"/>
  <c r="E1146" i="14" s="1"/>
  <c r="E1147" i="14" s="1"/>
  <c r="E1148" i="14" s="1"/>
  <c r="E1149" i="14" s="1"/>
  <c r="E1150" i="14" s="1"/>
  <c r="E1151" i="14" s="1"/>
  <c r="E1152" i="14" s="1"/>
  <c r="E1153" i="14" s="1"/>
  <c r="E1154" i="14" s="1"/>
  <c r="E1155" i="14" s="1"/>
  <c r="E1156" i="14" s="1"/>
  <c r="E1157" i="14" s="1"/>
  <c r="E1158" i="14" s="1"/>
  <c r="E1159" i="14" s="1"/>
  <c r="E1160" i="14" s="1"/>
  <c r="E1161" i="14" s="1"/>
  <c r="AG1113" i="14"/>
  <c r="AG1114" i="14" s="1"/>
  <c r="AG1115" i="14" s="1"/>
  <c r="AG1116" i="14" s="1"/>
  <c r="AG1117" i="14" s="1"/>
  <c r="AF1113" i="14"/>
  <c r="AF1114" i="14" s="1"/>
  <c r="AF1115" i="14" s="1"/>
  <c r="AC1113" i="14"/>
  <c r="Y1113" i="14"/>
  <c r="Y1114" i="14" s="1"/>
  <c r="Y1115" i="14" s="1"/>
  <c r="Y1116" i="14" s="1"/>
  <c r="Y1117" i="14" s="1"/>
  <c r="Y1118" i="14" s="1"/>
  <c r="Y1119" i="14" s="1"/>
  <c r="Y1120" i="14" s="1"/>
  <c r="Y1121" i="14" s="1"/>
  <c r="Y1122" i="14" s="1"/>
  <c r="Y1123" i="14" s="1"/>
  <c r="Y1124" i="14" s="1"/>
  <c r="Y1125" i="14" s="1"/>
  <c r="Y1126" i="14" s="1"/>
  <c r="Y1127" i="14" s="1"/>
  <c r="Y1128" i="14" s="1"/>
  <c r="Y1129" i="14" s="1"/>
  <c r="Y1130" i="14" s="1"/>
  <c r="Y1131" i="14" s="1"/>
  <c r="Y1132" i="14" s="1"/>
  <c r="Y1133" i="14" s="1"/>
  <c r="Y1134" i="14" s="1"/>
  <c r="Y1135" i="14" s="1"/>
  <c r="Y1136" i="14" s="1"/>
  <c r="Y1137" i="14" s="1"/>
  <c r="Y1138" i="14" s="1"/>
  <c r="Y1139" i="14" s="1"/>
  <c r="Y1140" i="14" s="1"/>
  <c r="Y1141" i="14" s="1"/>
  <c r="Y1142" i="14" s="1"/>
  <c r="Y1143" i="14" s="1"/>
  <c r="Y1144" i="14" s="1"/>
  <c r="Y1145" i="14" s="1"/>
  <c r="Y1146" i="14" s="1"/>
  <c r="Y1147" i="14" s="1"/>
  <c r="Y1148" i="14" s="1"/>
  <c r="Y1149" i="14" s="1"/>
  <c r="Y1150" i="14" s="1"/>
  <c r="Y1151" i="14" s="1"/>
  <c r="Y1152" i="14" s="1"/>
  <c r="Y1153" i="14" s="1"/>
  <c r="Y1154" i="14" s="1"/>
  <c r="Y1155" i="14" s="1"/>
  <c r="Y1156" i="14" s="1"/>
  <c r="Y1157" i="14" s="1"/>
  <c r="Y1158" i="14" s="1"/>
  <c r="Y1159" i="14" s="1"/>
  <c r="Y1160" i="14" s="1"/>
  <c r="Y1161" i="14" s="1"/>
  <c r="U1113" i="14"/>
  <c r="Q1113" i="14"/>
  <c r="Q1114" i="14" s="1"/>
  <c r="Q1115" i="14" s="1"/>
  <c r="Q1116" i="14" s="1"/>
  <c r="Q1117" i="14" s="1"/>
  <c r="Q1118" i="14" s="1"/>
  <c r="Q1119" i="14" s="1"/>
  <c r="Q1120" i="14" s="1"/>
  <c r="Q1121" i="14" s="1"/>
  <c r="Q1122" i="14" s="1"/>
  <c r="Q1123" i="14" s="1"/>
  <c r="Q1124" i="14" s="1"/>
  <c r="Q1125" i="14" s="1"/>
  <c r="Q1126" i="14" s="1"/>
  <c r="Q1127" i="14" s="1"/>
  <c r="Q1128" i="14" s="1"/>
  <c r="Q1129" i="14" s="1"/>
  <c r="Q1130" i="14" s="1"/>
  <c r="Q1131" i="14" s="1"/>
  <c r="Q1132" i="14" s="1"/>
  <c r="Q1133" i="14" s="1"/>
  <c r="Q1134" i="14" s="1"/>
  <c r="Q1135" i="14" s="1"/>
  <c r="Q1136" i="14" s="1"/>
  <c r="Q1137" i="14" s="1"/>
  <c r="Q1138" i="14" s="1"/>
  <c r="Q1139" i="14" s="1"/>
  <c r="Q1140" i="14" s="1"/>
  <c r="Q1141" i="14" s="1"/>
  <c r="Q1142" i="14" s="1"/>
  <c r="Q1143" i="14" s="1"/>
  <c r="Q1144" i="14" s="1"/>
  <c r="Q1145" i="14" s="1"/>
  <c r="Q1146" i="14" s="1"/>
  <c r="Q1147" i="14" s="1"/>
  <c r="Q1148" i="14" s="1"/>
  <c r="Q1149" i="14" s="1"/>
  <c r="Q1150" i="14" s="1"/>
  <c r="Q1151" i="14" s="1"/>
  <c r="Q1152" i="14" s="1"/>
  <c r="Q1153" i="14" s="1"/>
  <c r="Q1154" i="14" s="1"/>
  <c r="Q1155" i="14" s="1"/>
  <c r="Q1156" i="14" s="1"/>
  <c r="Q1157" i="14" s="1"/>
  <c r="Q1158" i="14" s="1"/>
  <c r="Q1159" i="14" s="1"/>
  <c r="Q1160" i="14" s="1"/>
  <c r="Q1161" i="14" s="1"/>
  <c r="P1113" i="14"/>
  <c r="P1114" i="14" s="1"/>
  <c r="P1115" i="14" s="1"/>
  <c r="M1113" i="14"/>
  <c r="I1113" i="14"/>
  <c r="I1114" i="14" s="1"/>
  <c r="I1115" i="14" s="1"/>
  <c r="I1116" i="14" s="1"/>
  <c r="I1117" i="14" s="1"/>
  <c r="I1118" i="14" s="1"/>
  <c r="I1119" i="14" s="1"/>
  <c r="I1120" i="14" s="1"/>
  <c r="I1121" i="14" s="1"/>
  <c r="I1122" i="14" s="1"/>
  <c r="I1123" i="14" s="1"/>
  <c r="I1124" i="14" s="1"/>
  <c r="I1125" i="14" s="1"/>
  <c r="I1126" i="14" s="1"/>
  <c r="I1127" i="14" s="1"/>
  <c r="I1128" i="14" s="1"/>
  <c r="I1129" i="14" s="1"/>
  <c r="I1130" i="14" s="1"/>
  <c r="I1131" i="14" s="1"/>
  <c r="I1132" i="14" s="1"/>
  <c r="I1133" i="14" s="1"/>
  <c r="I1134" i="14" s="1"/>
  <c r="I1135" i="14" s="1"/>
  <c r="I1136" i="14" s="1"/>
  <c r="I1137" i="14" s="1"/>
  <c r="I1138" i="14" s="1"/>
  <c r="I1139" i="14" s="1"/>
  <c r="I1140" i="14" s="1"/>
  <c r="I1141" i="14" s="1"/>
  <c r="I1142" i="14" s="1"/>
  <c r="I1143" i="14" s="1"/>
  <c r="I1144" i="14" s="1"/>
  <c r="I1145" i="14" s="1"/>
  <c r="I1146" i="14" s="1"/>
  <c r="I1147" i="14" s="1"/>
  <c r="I1148" i="14" s="1"/>
  <c r="I1149" i="14" s="1"/>
  <c r="I1150" i="14" s="1"/>
  <c r="I1151" i="14" s="1"/>
  <c r="I1152" i="14" s="1"/>
  <c r="I1153" i="14" s="1"/>
  <c r="I1154" i="14" s="1"/>
  <c r="I1155" i="14" s="1"/>
  <c r="I1156" i="14" s="1"/>
  <c r="I1157" i="14" s="1"/>
  <c r="I1158" i="14" s="1"/>
  <c r="I1159" i="14" s="1"/>
  <c r="I1160" i="14" s="1"/>
  <c r="I1161" i="14" s="1"/>
  <c r="H1113" i="14"/>
  <c r="H1114" i="14" s="1"/>
  <c r="H1115" i="14" s="1"/>
  <c r="H1116" i="14" s="1"/>
  <c r="H1117" i="14" s="1"/>
  <c r="H1118" i="14" s="1"/>
  <c r="H1119" i="14" s="1"/>
  <c r="H1120" i="14" s="1"/>
  <c r="H1121" i="14" s="1"/>
  <c r="H1122" i="14" s="1"/>
  <c r="H1123" i="14" s="1"/>
  <c r="H1124" i="14" s="1"/>
  <c r="H1125" i="14" s="1"/>
  <c r="H1126" i="14" s="1"/>
  <c r="H1127" i="14" s="1"/>
  <c r="H1128" i="14" s="1"/>
  <c r="H1129" i="14" s="1"/>
  <c r="H1130" i="14" s="1"/>
  <c r="H1131" i="14" s="1"/>
  <c r="H1132" i="14" s="1"/>
  <c r="H1133" i="14" s="1"/>
  <c r="H1134" i="14" s="1"/>
  <c r="H1135" i="14" s="1"/>
  <c r="H1136" i="14" s="1"/>
  <c r="H1137" i="14" s="1"/>
  <c r="H1138" i="14" s="1"/>
  <c r="H1139" i="14" s="1"/>
  <c r="H1140" i="14" s="1"/>
  <c r="H1141" i="14" s="1"/>
  <c r="H1142" i="14" s="1"/>
  <c r="H1143" i="14" s="1"/>
  <c r="H1144" i="14" s="1"/>
  <c r="H1145" i="14" s="1"/>
  <c r="H1146" i="14" s="1"/>
  <c r="H1147" i="14" s="1"/>
  <c r="H1148" i="14" s="1"/>
  <c r="H1149" i="14" s="1"/>
  <c r="H1150" i="14" s="1"/>
  <c r="H1151" i="14" s="1"/>
  <c r="H1152" i="14" s="1"/>
  <c r="H1153" i="14" s="1"/>
  <c r="H1154" i="14" s="1"/>
  <c r="H1155" i="14" s="1"/>
  <c r="H1156" i="14" s="1"/>
  <c r="H1157" i="14" s="1"/>
  <c r="H1158" i="14" s="1"/>
  <c r="H1159" i="14" s="1"/>
  <c r="H1160" i="14" s="1"/>
  <c r="H1161" i="14" s="1"/>
  <c r="E1113" i="14"/>
  <c r="AJ1112" i="14"/>
  <c r="AJ1113" i="14" s="1"/>
  <c r="AJ1114" i="14" s="1"/>
  <c r="AJ1115" i="14" s="1"/>
  <c r="AJ1116" i="14" s="1"/>
  <c r="AI1112" i="14"/>
  <c r="AI1113" i="14" s="1"/>
  <c r="AI1114" i="14" s="1"/>
  <c r="AH1112" i="14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G1112" i="14"/>
  <c r="AF1112" i="14"/>
  <c r="AE1112" i="14"/>
  <c r="AE1113" i="14" s="1"/>
  <c r="AE1114" i="14" s="1"/>
  <c r="AE1115" i="14" s="1"/>
  <c r="AE1116" i="14" s="1"/>
  <c r="AE1117" i="14" s="1"/>
  <c r="AE1118" i="14" s="1"/>
  <c r="AE1119" i="14" s="1"/>
  <c r="AE1120" i="14" s="1"/>
  <c r="AE1121" i="14" s="1"/>
  <c r="AE1122" i="14" s="1"/>
  <c r="AE1123" i="14" s="1"/>
  <c r="AE1124" i="14" s="1"/>
  <c r="AE1125" i="14" s="1"/>
  <c r="AE1126" i="14" s="1"/>
  <c r="AE1127" i="14" s="1"/>
  <c r="AE1128" i="14" s="1"/>
  <c r="AE1129" i="14" s="1"/>
  <c r="AE1130" i="14" s="1"/>
  <c r="AE1131" i="14" s="1"/>
  <c r="AE1132" i="14" s="1"/>
  <c r="AE1133" i="14" s="1"/>
  <c r="AE1134" i="14" s="1"/>
  <c r="AE1135" i="14" s="1"/>
  <c r="AE1136" i="14" s="1"/>
  <c r="AE1137" i="14" s="1"/>
  <c r="AE1138" i="14" s="1"/>
  <c r="AE1139" i="14" s="1"/>
  <c r="AE1140" i="14" s="1"/>
  <c r="AE1141" i="14" s="1"/>
  <c r="AE1142" i="14" s="1"/>
  <c r="AE1143" i="14" s="1"/>
  <c r="AE1144" i="14" s="1"/>
  <c r="AE1145" i="14" s="1"/>
  <c r="AE1146" i="14" s="1"/>
  <c r="AE1147" i="14" s="1"/>
  <c r="AE1148" i="14" s="1"/>
  <c r="AE1149" i="14" s="1"/>
  <c r="AE1150" i="14" s="1"/>
  <c r="AE1151" i="14" s="1"/>
  <c r="AE1152" i="14" s="1"/>
  <c r="AE1153" i="14" s="1"/>
  <c r="AE1154" i="14" s="1"/>
  <c r="AE1155" i="14" s="1"/>
  <c r="AE1156" i="14" s="1"/>
  <c r="AE1157" i="14" s="1"/>
  <c r="AE1158" i="14" s="1"/>
  <c r="AE1159" i="14" s="1"/>
  <c r="AE1160" i="14" s="1"/>
  <c r="AE1161" i="14" s="1"/>
  <c r="AD1112" i="14"/>
  <c r="AD1113" i="14" s="1"/>
  <c r="AC1112" i="14"/>
  <c r="AB1112" i="14"/>
  <c r="AB1113" i="14" s="1"/>
  <c r="AB1114" i="14" s="1"/>
  <c r="AB1115" i="14" s="1"/>
  <c r="AB1116" i="14" s="1"/>
  <c r="AA1112" i="14"/>
  <c r="AA1113" i="14" s="1"/>
  <c r="AA1114" i="14" s="1"/>
  <c r="AA1115" i="14" s="1"/>
  <c r="AA1116" i="14" s="1"/>
  <c r="AA1117" i="14" s="1"/>
  <c r="AA1118" i="14" s="1"/>
  <c r="AA1119" i="14" s="1"/>
  <c r="AA1120" i="14" s="1"/>
  <c r="AA1121" i="14" s="1"/>
  <c r="AA1122" i="14" s="1"/>
  <c r="AA1123" i="14" s="1"/>
  <c r="AA1124" i="14" s="1"/>
  <c r="AA1125" i="14" s="1"/>
  <c r="AA1126" i="14" s="1"/>
  <c r="AA1127" i="14" s="1"/>
  <c r="AA1128" i="14" s="1"/>
  <c r="AA1129" i="14" s="1"/>
  <c r="AA1130" i="14" s="1"/>
  <c r="AA1131" i="14" s="1"/>
  <c r="AA1132" i="14" s="1"/>
  <c r="AA1133" i="14" s="1"/>
  <c r="AA1134" i="14" s="1"/>
  <c r="AA1135" i="14" s="1"/>
  <c r="AA1136" i="14" s="1"/>
  <c r="AA1137" i="14" s="1"/>
  <c r="AA1138" i="14" s="1"/>
  <c r="AA1139" i="14" s="1"/>
  <c r="AA1140" i="14" s="1"/>
  <c r="AA1141" i="14" s="1"/>
  <c r="AA1142" i="14" s="1"/>
  <c r="AA1143" i="14" s="1"/>
  <c r="AA1144" i="14" s="1"/>
  <c r="AA1145" i="14" s="1"/>
  <c r="AA1146" i="14" s="1"/>
  <c r="AA1147" i="14" s="1"/>
  <c r="AA1148" i="14" s="1"/>
  <c r="AA1149" i="14" s="1"/>
  <c r="AA1150" i="14" s="1"/>
  <c r="AA1151" i="14" s="1"/>
  <c r="AA1152" i="14" s="1"/>
  <c r="AA1153" i="14" s="1"/>
  <c r="AA1154" i="14" s="1"/>
  <c r="AA1155" i="14" s="1"/>
  <c r="AA1156" i="14" s="1"/>
  <c r="AA1157" i="14" s="1"/>
  <c r="AA1158" i="14" s="1"/>
  <c r="AA1159" i="14" s="1"/>
  <c r="AA1160" i="14" s="1"/>
  <c r="AA1161" i="14" s="1"/>
  <c r="Z1112" i="14"/>
  <c r="Z1113" i="14" s="1"/>
  <c r="Z1114" i="14" s="1"/>
  <c r="Z1115" i="14" s="1"/>
  <c r="Z1116" i="14" s="1"/>
  <c r="Z1117" i="14" s="1"/>
  <c r="Y1112" i="14"/>
  <c r="X1112" i="14"/>
  <c r="X1113" i="14" s="1"/>
  <c r="X1114" i="14" s="1"/>
  <c r="X1115" i="14" s="1"/>
  <c r="X1116" i="14" s="1"/>
  <c r="X1117" i="14" s="1"/>
  <c r="X1118" i="14" s="1"/>
  <c r="X1119" i="14" s="1"/>
  <c r="X1120" i="14" s="1"/>
  <c r="X1121" i="14" s="1"/>
  <c r="X1122" i="14" s="1"/>
  <c r="X1123" i="14" s="1"/>
  <c r="W1112" i="14"/>
  <c r="W1113" i="14" s="1"/>
  <c r="W1114" i="14" s="1"/>
  <c r="W1115" i="14" s="1"/>
  <c r="W1116" i="14" s="1"/>
  <c r="W1117" i="14" s="1"/>
  <c r="W1118" i="14" s="1"/>
  <c r="W1119" i="14" s="1"/>
  <c r="W1120" i="14" s="1"/>
  <c r="W1121" i="14" s="1"/>
  <c r="W1122" i="14" s="1"/>
  <c r="W1123" i="14" s="1"/>
  <c r="W1124" i="14" s="1"/>
  <c r="W1125" i="14" s="1"/>
  <c r="W1126" i="14" s="1"/>
  <c r="W1127" i="14" s="1"/>
  <c r="W1128" i="14" s="1"/>
  <c r="W1129" i="14" s="1"/>
  <c r="W1130" i="14" s="1"/>
  <c r="W1131" i="14" s="1"/>
  <c r="W1132" i="14" s="1"/>
  <c r="W1133" i="14" s="1"/>
  <c r="W1134" i="14" s="1"/>
  <c r="W1135" i="14" s="1"/>
  <c r="W1136" i="14" s="1"/>
  <c r="W1137" i="14" s="1"/>
  <c r="W1138" i="14" s="1"/>
  <c r="W1139" i="14" s="1"/>
  <c r="W1140" i="14" s="1"/>
  <c r="W1141" i="14" s="1"/>
  <c r="W1142" i="14" s="1"/>
  <c r="W1143" i="14" s="1"/>
  <c r="W1144" i="14" s="1"/>
  <c r="W1145" i="14" s="1"/>
  <c r="W1146" i="14" s="1"/>
  <c r="W1147" i="14" s="1"/>
  <c r="W1148" i="14" s="1"/>
  <c r="W1149" i="14" s="1"/>
  <c r="W1150" i="14" s="1"/>
  <c r="W1151" i="14" s="1"/>
  <c r="W1152" i="14" s="1"/>
  <c r="W1153" i="14" s="1"/>
  <c r="W1154" i="14" s="1"/>
  <c r="W1155" i="14" s="1"/>
  <c r="W1156" i="14" s="1"/>
  <c r="W1157" i="14" s="1"/>
  <c r="W1158" i="14" s="1"/>
  <c r="W1159" i="14" s="1"/>
  <c r="W1160" i="14" s="1"/>
  <c r="W1161" i="14" s="1"/>
  <c r="V1112" i="14"/>
  <c r="V1113" i="14" s="1"/>
  <c r="U1112" i="14"/>
  <c r="T1112" i="14"/>
  <c r="T1113" i="14" s="1"/>
  <c r="T1114" i="14" s="1"/>
  <c r="T1115" i="14" s="1"/>
  <c r="T1116" i="14" s="1"/>
  <c r="S1112" i="14"/>
  <c r="S1113" i="14" s="1"/>
  <c r="S1114" i="14" s="1"/>
  <c r="R1112" i="14"/>
  <c r="R1113" i="14" s="1"/>
  <c r="R1114" i="14" s="1"/>
  <c r="R1115" i="14" s="1"/>
  <c r="R1116" i="14" s="1"/>
  <c r="R1117" i="14" s="1"/>
  <c r="R1118" i="14" s="1"/>
  <c r="R1119" i="14" s="1"/>
  <c r="R1120" i="14" s="1"/>
  <c r="R1121" i="14" s="1"/>
  <c r="R1122" i="14" s="1"/>
  <c r="R1123" i="14" s="1"/>
  <c r="R1124" i="14" s="1"/>
  <c r="R1125" i="14" s="1"/>
  <c r="Q1112" i="14"/>
  <c r="P1112" i="14"/>
  <c r="O1112" i="14"/>
  <c r="O1113" i="14" s="1"/>
  <c r="O1114" i="14" s="1"/>
  <c r="O1115" i="14" s="1"/>
  <c r="O1116" i="14" s="1"/>
  <c r="O1117" i="14" s="1"/>
  <c r="O1118" i="14" s="1"/>
  <c r="O1119" i="14" s="1"/>
  <c r="O1120" i="14" s="1"/>
  <c r="O1121" i="14" s="1"/>
  <c r="O1122" i="14" s="1"/>
  <c r="O1123" i="14" s="1"/>
  <c r="O1124" i="14" s="1"/>
  <c r="O1125" i="14" s="1"/>
  <c r="O1126" i="14" s="1"/>
  <c r="O1127" i="14" s="1"/>
  <c r="O1128" i="14" s="1"/>
  <c r="O1129" i="14" s="1"/>
  <c r="O1130" i="14" s="1"/>
  <c r="O1131" i="14" s="1"/>
  <c r="O1132" i="14" s="1"/>
  <c r="O1133" i="14" s="1"/>
  <c r="O1134" i="14" s="1"/>
  <c r="O1135" i="14" s="1"/>
  <c r="O1136" i="14" s="1"/>
  <c r="O1137" i="14" s="1"/>
  <c r="O1138" i="14" s="1"/>
  <c r="O1139" i="14" s="1"/>
  <c r="O1140" i="14" s="1"/>
  <c r="O1141" i="14" s="1"/>
  <c r="O1142" i="14" s="1"/>
  <c r="O1143" i="14" s="1"/>
  <c r="O1144" i="14" s="1"/>
  <c r="O1145" i="14" s="1"/>
  <c r="O1146" i="14" s="1"/>
  <c r="O1147" i="14" s="1"/>
  <c r="O1148" i="14" s="1"/>
  <c r="O1149" i="14" s="1"/>
  <c r="O1150" i="14" s="1"/>
  <c r="O1151" i="14" s="1"/>
  <c r="O1152" i="14" s="1"/>
  <c r="O1153" i="14" s="1"/>
  <c r="O1154" i="14" s="1"/>
  <c r="O1155" i="14" s="1"/>
  <c r="O1156" i="14" s="1"/>
  <c r="O1157" i="14" s="1"/>
  <c r="O1158" i="14" s="1"/>
  <c r="O1159" i="14" s="1"/>
  <c r="O1160" i="14" s="1"/>
  <c r="O1161" i="14" s="1"/>
  <c r="N1112" i="14"/>
  <c r="N1113" i="14" s="1"/>
  <c r="M1112" i="14"/>
  <c r="L1112" i="14"/>
  <c r="L1113" i="14" s="1"/>
  <c r="L1114" i="14" s="1"/>
  <c r="L1115" i="14" s="1"/>
  <c r="L1116" i="14" s="1"/>
  <c r="K1112" i="14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J1112" i="14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J1126" i="14" s="1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J1147" i="14" s="1"/>
  <c r="J1148" i="14" s="1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I1112" i="14"/>
  <c r="H1112" i="14"/>
  <c r="G1112" i="14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G1126" i="14" s="1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G1147" i="14" s="1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F1112" i="14"/>
  <c r="F1113" i="14" s="1"/>
  <c r="E1112" i="14"/>
  <c r="D1112" i="14"/>
  <c r="D1113" i="14" s="1"/>
  <c r="D1114" i="14" s="1"/>
  <c r="D1115" i="14" s="1"/>
  <c r="D1116" i="14" s="1"/>
  <c r="C1112" i="14"/>
  <c r="C1113" i="14" s="1"/>
  <c r="C1114" i="14" s="1"/>
  <c r="B1112" i="14"/>
  <c r="B1113" i="14" s="1"/>
  <c r="B1114" i="14" s="1"/>
  <c r="B1115" i="14" s="1"/>
  <c r="B1116" i="14" s="1"/>
  <c r="B1117" i="14" s="1"/>
  <c r="B1118" i="14" s="1"/>
  <c r="B1119" i="14" s="1"/>
  <c r="B1120" i="14" s="1"/>
  <c r="B1121" i="14" s="1"/>
  <c r="B1122" i="14" s="1"/>
  <c r="B1123" i="14" s="1"/>
  <c r="B1124" i="14" s="1"/>
  <c r="B1125" i="14" s="1"/>
  <c r="B1126" i="14" s="1"/>
  <c r="B1127" i="14" s="1"/>
  <c r="B1128" i="14" s="1"/>
  <c r="B1129" i="14" s="1"/>
  <c r="B1130" i="14" s="1"/>
  <c r="B1131" i="14" s="1"/>
  <c r="B1132" i="14" s="1"/>
  <c r="B1133" i="14" s="1"/>
  <c r="B1134" i="14" s="1"/>
  <c r="B1135" i="14" s="1"/>
  <c r="B1136" i="14" s="1"/>
  <c r="B1137" i="14" s="1"/>
  <c r="B1138" i="14" s="1"/>
  <c r="B1139" i="14" s="1"/>
  <c r="B1140" i="14" s="1"/>
  <c r="B1141" i="14" s="1"/>
  <c r="B1142" i="14" s="1"/>
  <c r="B1143" i="14" s="1"/>
  <c r="B1144" i="14" s="1"/>
  <c r="B1145" i="14" s="1"/>
  <c r="B1146" i="14" s="1"/>
  <c r="B1147" i="14" s="1"/>
  <c r="B1148" i="14" s="1"/>
  <c r="B1149" i="14" s="1"/>
  <c r="B1150" i="14" s="1"/>
  <c r="B1151" i="14" s="1"/>
  <c r="B1152" i="14" s="1"/>
  <c r="B1153" i="14" s="1"/>
  <c r="B1154" i="14" s="1"/>
  <c r="B1155" i="14" s="1"/>
  <c r="B1156" i="14" s="1"/>
  <c r="B1157" i="14" s="1"/>
  <c r="B1158" i="14" s="1"/>
  <c r="B1159" i="14" s="1"/>
  <c r="B1160" i="14" s="1"/>
  <c r="B1161" i="14" s="1"/>
  <c r="Y1109" i="14"/>
  <c r="X1109" i="14"/>
  <c r="V1109" i="14"/>
  <c r="U1109" i="14"/>
  <c r="T1109" i="14"/>
  <c r="Q1109" i="14"/>
  <c r="P1109" i="14"/>
  <c r="O1109" i="14"/>
  <c r="M1109" i="14"/>
  <c r="L1109" i="14"/>
  <c r="K1109" i="14"/>
  <c r="J1109" i="14"/>
  <c r="I1109" i="14"/>
  <c r="H1109" i="14"/>
  <c r="G1109" i="14"/>
  <c r="F1109" i="14"/>
  <c r="E1109" i="14"/>
  <c r="D1109" i="14"/>
  <c r="C1109" i="14"/>
  <c r="AH1108" i="14"/>
  <c r="Y1108" i="14"/>
  <c r="X1108" i="14"/>
  <c r="V1108" i="14"/>
  <c r="U1108" i="14"/>
  <c r="T1108" i="14"/>
  <c r="Q1108" i="14"/>
  <c r="O1108" i="14"/>
  <c r="AH1107" i="14"/>
  <c r="Y1107" i="14"/>
  <c r="X1107" i="14"/>
  <c r="V1107" i="14"/>
  <c r="U1107" i="14"/>
  <c r="T1107" i="14"/>
  <c r="Q1107" i="14"/>
  <c r="O1107" i="14"/>
  <c r="AH1106" i="14"/>
  <c r="Y1106" i="14"/>
  <c r="X1106" i="14"/>
  <c r="V1106" i="14"/>
  <c r="U1106" i="14"/>
  <c r="T1106" i="14"/>
  <c r="Q1106" i="14"/>
  <c r="O1106" i="14"/>
  <c r="AH1105" i="14"/>
  <c r="Y1105" i="14"/>
  <c r="X1105" i="14"/>
  <c r="V1105" i="14"/>
  <c r="U1105" i="14"/>
  <c r="T1105" i="14"/>
  <c r="Q1105" i="14"/>
  <c r="O1105" i="14"/>
  <c r="AH1104" i="14"/>
  <c r="Y1104" i="14"/>
  <c r="X1104" i="14"/>
  <c r="V1104" i="14"/>
  <c r="U1104" i="14"/>
  <c r="T1104" i="14"/>
  <c r="Q1104" i="14"/>
  <c r="O1104" i="14"/>
  <c r="AH1103" i="14"/>
  <c r="Y1103" i="14"/>
  <c r="X1103" i="14"/>
  <c r="V1103" i="14"/>
  <c r="U1103" i="14"/>
  <c r="T1103" i="14"/>
  <c r="Q1103" i="14"/>
  <c r="O1103" i="14"/>
  <c r="AH1102" i="14"/>
  <c r="Y1102" i="14"/>
  <c r="X1102" i="14"/>
  <c r="V1102" i="14"/>
  <c r="U1102" i="14"/>
  <c r="T1102" i="14"/>
  <c r="Q1102" i="14"/>
  <c r="O1102" i="14"/>
  <c r="AH1101" i="14"/>
  <c r="Y1101" i="14"/>
  <c r="X1101" i="14"/>
  <c r="V1101" i="14"/>
  <c r="U1101" i="14"/>
  <c r="T1101" i="14"/>
  <c r="Q1101" i="14"/>
  <c r="O1101" i="14"/>
  <c r="J1101" i="14"/>
  <c r="J1102" i="14" s="1"/>
  <c r="J1103" i="14" s="1"/>
  <c r="J1104" i="14" s="1"/>
  <c r="J1105" i="14" s="1"/>
  <c r="J1106" i="14" s="1"/>
  <c r="J1107" i="14" s="1"/>
  <c r="J1108" i="14" s="1"/>
  <c r="AH1100" i="14"/>
  <c r="Y1100" i="14"/>
  <c r="X1100" i="14"/>
  <c r="V1100" i="14"/>
  <c r="U1100" i="14"/>
  <c r="T1100" i="14"/>
  <c r="Q1100" i="14"/>
  <c r="O1100" i="14"/>
  <c r="AH1099" i="14"/>
  <c r="Y1099" i="14"/>
  <c r="X1099" i="14"/>
  <c r="V1099" i="14"/>
  <c r="U1099" i="14"/>
  <c r="T1099" i="14"/>
  <c r="Q1099" i="14"/>
  <c r="O1099" i="14"/>
  <c r="AH1098" i="14"/>
  <c r="Y1098" i="14"/>
  <c r="X1098" i="14"/>
  <c r="V1098" i="14"/>
  <c r="U1098" i="14"/>
  <c r="T1098" i="14"/>
  <c r="Q1098" i="14"/>
  <c r="O1098" i="14"/>
  <c r="AH1097" i="14"/>
  <c r="Y1097" i="14"/>
  <c r="X1097" i="14"/>
  <c r="V1097" i="14"/>
  <c r="U1097" i="14"/>
  <c r="T1097" i="14"/>
  <c r="Q1097" i="14"/>
  <c r="O1097" i="14"/>
  <c r="AH1096" i="14"/>
  <c r="Y1096" i="14"/>
  <c r="X1096" i="14"/>
  <c r="V1096" i="14"/>
  <c r="U1096" i="14"/>
  <c r="T1096" i="14"/>
  <c r="Q1096" i="14"/>
  <c r="O1096" i="14"/>
  <c r="AH1095" i="14"/>
  <c r="Y1095" i="14"/>
  <c r="X1095" i="14"/>
  <c r="V1095" i="14"/>
  <c r="U1095" i="14"/>
  <c r="T1095" i="14"/>
  <c r="Q1095" i="14"/>
  <c r="O1095" i="14"/>
  <c r="L1095" i="14"/>
  <c r="L1096" i="14" s="1"/>
  <c r="L1097" i="14" s="1"/>
  <c r="L1098" i="14" s="1"/>
  <c r="L1099" i="14" s="1"/>
  <c r="L1100" i="14" s="1"/>
  <c r="L1101" i="14" s="1"/>
  <c r="L1102" i="14" s="1"/>
  <c r="L1103" i="14" s="1"/>
  <c r="L1104" i="14" s="1"/>
  <c r="L1105" i="14" s="1"/>
  <c r="L1106" i="14" s="1"/>
  <c r="L1107" i="14" s="1"/>
  <c r="L1108" i="14" s="1"/>
  <c r="AH1094" i="14"/>
  <c r="Y1094" i="14"/>
  <c r="X1094" i="14"/>
  <c r="V1094" i="14"/>
  <c r="U1094" i="14"/>
  <c r="T1094" i="14"/>
  <c r="Q1094" i="14"/>
  <c r="O1094" i="14"/>
  <c r="AH1093" i="14"/>
  <c r="AC1093" i="14"/>
  <c r="AC1094" i="14" s="1"/>
  <c r="AC1095" i="14" s="1"/>
  <c r="AC1096" i="14" s="1"/>
  <c r="AC1097" i="14" s="1"/>
  <c r="AC1098" i="14" s="1"/>
  <c r="AC1099" i="14" s="1"/>
  <c r="AC1100" i="14" s="1"/>
  <c r="AC1101" i="14" s="1"/>
  <c r="AC1102" i="14" s="1"/>
  <c r="AC1103" i="14" s="1"/>
  <c r="AC1104" i="14" s="1"/>
  <c r="AC1105" i="14" s="1"/>
  <c r="AC1106" i="14" s="1"/>
  <c r="AC1107" i="14" s="1"/>
  <c r="AC1108" i="14" s="1"/>
  <c r="AC1109" i="14" s="1"/>
  <c r="Y1093" i="14"/>
  <c r="X1093" i="14"/>
  <c r="V1093" i="14"/>
  <c r="U1093" i="14"/>
  <c r="T1093" i="14"/>
  <c r="Q1093" i="14"/>
  <c r="O1093" i="14"/>
  <c r="AH1092" i="14"/>
  <c r="Y1092" i="14"/>
  <c r="X1092" i="14"/>
  <c r="V1092" i="14"/>
  <c r="U1092" i="14"/>
  <c r="T1092" i="14"/>
  <c r="Q1092" i="14"/>
  <c r="O1092" i="14"/>
  <c r="L1092" i="14"/>
  <c r="L1093" i="14" s="1"/>
  <c r="L1094" i="14" s="1"/>
  <c r="AH1091" i="14"/>
  <c r="Y1091" i="14"/>
  <c r="X1091" i="14"/>
  <c r="V1091" i="14"/>
  <c r="U1091" i="14"/>
  <c r="T1091" i="14"/>
  <c r="Q1091" i="14"/>
  <c r="O1091" i="14"/>
  <c r="AH1090" i="14"/>
  <c r="Y1090" i="14"/>
  <c r="X1090" i="14"/>
  <c r="V1090" i="14"/>
  <c r="U1090" i="14"/>
  <c r="T1090" i="14"/>
  <c r="Q1090" i="14"/>
  <c r="O1090" i="14"/>
  <c r="AH1089" i="14"/>
  <c r="Y1089" i="14"/>
  <c r="X1089" i="14"/>
  <c r="V1089" i="14"/>
  <c r="U1089" i="14"/>
  <c r="T1089" i="14"/>
  <c r="Q1089" i="14"/>
  <c r="O1089" i="14"/>
  <c r="AH1088" i="14"/>
  <c r="AC1088" i="14"/>
  <c r="AC1089" i="14" s="1"/>
  <c r="AC1090" i="14" s="1"/>
  <c r="AC1091" i="14" s="1"/>
  <c r="AC1092" i="14" s="1"/>
  <c r="M1088" i="14"/>
  <c r="M1089" i="14" s="1"/>
  <c r="M1090" i="14" s="1"/>
  <c r="M1091" i="14" s="1"/>
  <c r="M1092" i="14" s="1"/>
  <c r="M1093" i="14" s="1"/>
  <c r="M1094" i="14" s="1"/>
  <c r="M1095" i="14" s="1"/>
  <c r="M1096" i="14" s="1"/>
  <c r="M1097" i="14" s="1"/>
  <c r="M1098" i="14" s="1"/>
  <c r="M1099" i="14" s="1"/>
  <c r="M1100" i="14" s="1"/>
  <c r="M1101" i="14" s="1"/>
  <c r="M1102" i="14" s="1"/>
  <c r="M1103" i="14" s="1"/>
  <c r="M1104" i="14" s="1"/>
  <c r="M1105" i="14" s="1"/>
  <c r="M1106" i="14" s="1"/>
  <c r="M1107" i="14" s="1"/>
  <c r="M1108" i="14" s="1"/>
  <c r="AH1087" i="14"/>
  <c r="Y1085" i="14"/>
  <c r="Y1086" i="14" s="1"/>
  <c r="Y1087" i="14" s="1"/>
  <c r="Y1088" i="14" s="1"/>
  <c r="E1085" i="14"/>
  <c r="E1086" i="14" s="1"/>
  <c r="E1087" i="14" s="1"/>
  <c r="E1088" i="14" s="1"/>
  <c r="E1089" i="14" s="1"/>
  <c r="E1090" i="14" s="1"/>
  <c r="E1091" i="14" s="1"/>
  <c r="E1092" i="14" s="1"/>
  <c r="E1093" i="14" s="1"/>
  <c r="E1094" i="14" s="1"/>
  <c r="E1095" i="14" s="1"/>
  <c r="E1096" i="14" s="1"/>
  <c r="E1097" i="14" s="1"/>
  <c r="E1098" i="14" s="1"/>
  <c r="E1099" i="14" s="1"/>
  <c r="E1100" i="14" s="1"/>
  <c r="E1101" i="14" s="1"/>
  <c r="E1102" i="14" s="1"/>
  <c r="E1103" i="14" s="1"/>
  <c r="E1104" i="14" s="1"/>
  <c r="E1105" i="14" s="1"/>
  <c r="E1106" i="14" s="1"/>
  <c r="E1107" i="14" s="1"/>
  <c r="E1108" i="14" s="1"/>
  <c r="AB1084" i="14"/>
  <c r="AB1085" i="14" s="1"/>
  <c r="AB1086" i="14" s="1"/>
  <c r="AB1087" i="14" s="1"/>
  <c r="AB1088" i="14" s="1"/>
  <c r="AB1089" i="14" s="1"/>
  <c r="AB1090" i="14" s="1"/>
  <c r="AB1091" i="14" s="1"/>
  <c r="AB1092" i="14" s="1"/>
  <c r="AB1093" i="14" s="1"/>
  <c r="AB1094" i="14" s="1"/>
  <c r="AB1095" i="14" s="1"/>
  <c r="AB1096" i="14" s="1"/>
  <c r="AB1097" i="14" s="1"/>
  <c r="AB1098" i="14" s="1"/>
  <c r="AB1099" i="14" s="1"/>
  <c r="AB1100" i="14" s="1"/>
  <c r="AB1101" i="14" s="1"/>
  <c r="AB1102" i="14" s="1"/>
  <c r="AB1103" i="14" s="1"/>
  <c r="AB1104" i="14" s="1"/>
  <c r="AB1105" i="14" s="1"/>
  <c r="AB1106" i="14" s="1"/>
  <c r="AB1107" i="14" s="1"/>
  <c r="AB1108" i="14" s="1"/>
  <c r="AB1109" i="14" s="1"/>
  <c r="Q1084" i="14"/>
  <c r="Q1085" i="14" s="1"/>
  <c r="Q1086" i="14" s="1"/>
  <c r="Q1087" i="14" s="1"/>
  <c r="Q1088" i="14" s="1"/>
  <c r="AB1083" i="14"/>
  <c r="T1083" i="14"/>
  <c r="T1084" i="14" s="1"/>
  <c r="T1085" i="14" s="1"/>
  <c r="T1086" i="14" s="1"/>
  <c r="T1087" i="14" s="1"/>
  <c r="T1088" i="14" s="1"/>
  <c r="L1083" i="14"/>
  <c r="L1084" i="14" s="1"/>
  <c r="L1085" i="14" s="1"/>
  <c r="L1086" i="14" s="1"/>
  <c r="L1087" i="14" s="1"/>
  <c r="L1088" i="14" s="1"/>
  <c r="L1089" i="14" s="1"/>
  <c r="L1090" i="14" s="1"/>
  <c r="L1091" i="14" s="1"/>
  <c r="N1082" i="14"/>
  <c r="N1083" i="14" s="1"/>
  <c r="N1084" i="14" s="1"/>
  <c r="N1085" i="14" s="1"/>
  <c r="N1086" i="14" s="1"/>
  <c r="N1087" i="14" s="1"/>
  <c r="N1088" i="14" s="1"/>
  <c r="N1089" i="14" s="1"/>
  <c r="N1090" i="14" s="1"/>
  <c r="N1091" i="14" s="1"/>
  <c r="N1092" i="14" s="1"/>
  <c r="N1093" i="14" s="1"/>
  <c r="N1094" i="14" s="1"/>
  <c r="N1095" i="14" s="1"/>
  <c r="N1096" i="14" s="1"/>
  <c r="N1097" i="14" s="1"/>
  <c r="N1098" i="14" s="1"/>
  <c r="N1099" i="14" s="1"/>
  <c r="N1100" i="14" s="1"/>
  <c r="N1101" i="14" s="1"/>
  <c r="N1102" i="14" s="1"/>
  <c r="N1103" i="14" s="1"/>
  <c r="N1104" i="14" s="1"/>
  <c r="N1105" i="14" s="1"/>
  <c r="N1106" i="14" s="1"/>
  <c r="N1107" i="14" s="1"/>
  <c r="N1108" i="14" s="1"/>
  <c r="N1109" i="14" s="1"/>
  <c r="F1082" i="14"/>
  <c r="F1083" i="14" s="1"/>
  <c r="F1084" i="14" s="1"/>
  <c r="F1085" i="14" s="1"/>
  <c r="F1086" i="14" s="1"/>
  <c r="F1087" i="14" s="1"/>
  <c r="F1088" i="14" s="1"/>
  <c r="F1089" i="14" s="1"/>
  <c r="F1090" i="14" s="1"/>
  <c r="F1091" i="14" s="1"/>
  <c r="F1092" i="14" s="1"/>
  <c r="F1093" i="14" s="1"/>
  <c r="F1094" i="14" s="1"/>
  <c r="F1095" i="14" s="1"/>
  <c r="F1096" i="14" s="1"/>
  <c r="F1097" i="14" s="1"/>
  <c r="F1098" i="14" s="1"/>
  <c r="F1099" i="14" s="1"/>
  <c r="F1100" i="14" s="1"/>
  <c r="F1101" i="14" s="1"/>
  <c r="F1102" i="14" s="1"/>
  <c r="F1103" i="14" s="1"/>
  <c r="F1104" i="14" s="1"/>
  <c r="F1105" i="14" s="1"/>
  <c r="F1106" i="14" s="1"/>
  <c r="F1107" i="14" s="1"/>
  <c r="F1108" i="14" s="1"/>
  <c r="AG1081" i="14"/>
  <c r="AG1082" i="14" s="1"/>
  <c r="AG1083" i="14" s="1"/>
  <c r="AG1084" i="14" s="1"/>
  <c r="AG1085" i="14" s="1"/>
  <c r="AG1086" i="14" s="1"/>
  <c r="AG1087" i="14" s="1"/>
  <c r="AG1088" i="14" s="1"/>
  <c r="AG1089" i="14" s="1"/>
  <c r="AG1090" i="14" s="1"/>
  <c r="AG1091" i="14" s="1"/>
  <c r="AG1092" i="14" s="1"/>
  <c r="AG1093" i="14" s="1"/>
  <c r="AG1094" i="14" s="1"/>
  <c r="AG1095" i="14" s="1"/>
  <c r="AG1096" i="14" s="1"/>
  <c r="AG1097" i="14" s="1"/>
  <c r="AG1098" i="14" s="1"/>
  <c r="AG1099" i="14" s="1"/>
  <c r="AG1100" i="14" s="1"/>
  <c r="AG1101" i="14" s="1"/>
  <c r="AG1102" i="14" s="1"/>
  <c r="AG1103" i="14" s="1"/>
  <c r="AG1104" i="14" s="1"/>
  <c r="AG1105" i="14" s="1"/>
  <c r="AG1106" i="14" s="1"/>
  <c r="AG1107" i="14" s="1"/>
  <c r="AG1108" i="14" s="1"/>
  <c r="AG1109" i="14" s="1"/>
  <c r="AC1081" i="14"/>
  <c r="AC1082" i="14" s="1"/>
  <c r="AC1083" i="14" s="1"/>
  <c r="AC1084" i="14" s="1"/>
  <c r="AC1085" i="14" s="1"/>
  <c r="AC1086" i="14" s="1"/>
  <c r="AC1087" i="14" s="1"/>
  <c r="Z1081" i="14"/>
  <c r="Z1082" i="14" s="1"/>
  <c r="Z1083" i="14" s="1"/>
  <c r="Z1084" i="14" s="1"/>
  <c r="Z1085" i="14" s="1"/>
  <c r="Z1086" i="14" s="1"/>
  <c r="Z1087" i="14" s="1"/>
  <c r="Z1088" i="14" s="1"/>
  <c r="Z1089" i="14" s="1"/>
  <c r="Z1090" i="14" s="1"/>
  <c r="Z1091" i="14" s="1"/>
  <c r="Z1092" i="14" s="1"/>
  <c r="Z1093" i="14" s="1"/>
  <c r="Z1094" i="14" s="1"/>
  <c r="Z1095" i="14" s="1"/>
  <c r="Z1096" i="14" s="1"/>
  <c r="Z1097" i="14" s="1"/>
  <c r="Z1098" i="14" s="1"/>
  <c r="Z1099" i="14" s="1"/>
  <c r="Z1100" i="14" s="1"/>
  <c r="Z1101" i="14" s="1"/>
  <c r="Z1102" i="14" s="1"/>
  <c r="Z1103" i="14" s="1"/>
  <c r="Z1104" i="14" s="1"/>
  <c r="Z1105" i="14" s="1"/>
  <c r="Z1106" i="14" s="1"/>
  <c r="Z1107" i="14" s="1"/>
  <c r="Z1108" i="14" s="1"/>
  <c r="Z1109" i="14" s="1"/>
  <c r="Y1081" i="14"/>
  <c r="Y1082" i="14" s="1"/>
  <c r="Y1083" i="14" s="1"/>
  <c r="Y1084" i="14" s="1"/>
  <c r="R1081" i="14"/>
  <c r="R1082" i="14" s="1"/>
  <c r="R1083" i="14" s="1"/>
  <c r="R1084" i="14" s="1"/>
  <c r="R1085" i="14" s="1"/>
  <c r="R1086" i="14" s="1"/>
  <c r="R1087" i="14" s="1"/>
  <c r="R1088" i="14" s="1"/>
  <c r="R1089" i="14" s="1"/>
  <c r="R1090" i="14" s="1"/>
  <c r="R1091" i="14" s="1"/>
  <c r="R1092" i="14" s="1"/>
  <c r="R1093" i="14" s="1"/>
  <c r="R1094" i="14" s="1"/>
  <c r="R1095" i="14" s="1"/>
  <c r="R1096" i="14" s="1"/>
  <c r="R1097" i="14" s="1"/>
  <c r="R1098" i="14" s="1"/>
  <c r="R1099" i="14" s="1"/>
  <c r="R1100" i="14" s="1"/>
  <c r="R1101" i="14" s="1"/>
  <c r="R1102" i="14" s="1"/>
  <c r="R1103" i="14" s="1"/>
  <c r="R1104" i="14" s="1"/>
  <c r="R1105" i="14" s="1"/>
  <c r="R1106" i="14" s="1"/>
  <c r="R1107" i="14" s="1"/>
  <c r="R1108" i="14" s="1"/>
  <c r="R1109" i="14" s="1"/>
  <c r="Q1081" i="14"/>
  <c r="Q1082" i="14" s="1"/>
  <c r="Q1083" i="14" s="1"/>
  <c r="I1081" i="14"/>
  <c r="I1082" i="14" s="1"/>
  <c r="I1083" i="14" s="1"/>
  <c r="I1084" i="14" s="1"/>
  <c r="I1085" i="14" s="1"/>
  <c r="I1086" i="14" s="1"/>
  <c r="I1087" i="14" s="1"/>
  <c r="I1088" i="14" s="1"/>
  <c r="I1089" i="14" s="1"/>
  <c r="I1090" i="14" s="1"/>
  <c r="I1091" i="14" s="1"/>
  <c r="I1092" i="14" s="1"/>
  <c r="I1093" i="14" s="1"/>
  <c r="I1094" i="14" s="1"/>
  <c r="I1095" i="14" s="1"/>
  <c r="I1096" i="14" s="1"/>
  <c r="I1097" i="14" s="1"/>
  <c r="I1098" i="14" s="1"/>
  <c r="I1099" i="14" s="1"/>
  <c r="I1100" i="14" s="1"/>
  <c r="I1101" i="14" s="1"/>
  <c r="I1102" i="14" s="1"/>
  <c r="I1103" i="14" s="1"/>
  <c r="I1104" i="14" s="1"/>
  <c r="I1105" i="14" s="1"/>
  <c r="I1106" i="14" s="1"/>
  <c r="I1107" i="14" s="1"/>
  <c r="I1108" i="14" s="1"/>
  <c r="E1081" i="14"/>
  <c r="E1082" i="14" s="1"/>
  <c r="E1083" i="14" s="1"/>
  <c r="E1084" i="14" s="1"/>
  <c r="AJ1080" i="14"/>
  <c r="AJ1081" i="14" s="1"/>
  <c r="AJ1082" i="14" s="1"/>
  <c r="AJ1083" i="14" s="1"/>
  <c r="AJ1084" i="14" s="1"/>
  <c r="AJ1085" i="14" s="1"/>
  <c r="AJ1086" i="14" s="1"/>
  <c r="AJ1087" i="14" s="1"/>
  <c r="AJ1088" i="14" s="1"/>
  <c r="AJ1089" i="14" s="1"/>
  <c r="AJ1090" i="14" s="1"/>
  <c r="AJ1091" i="14" s="1"/>
  <c r="AJ1092" i="14" s="1"/>
  <c r="AJ1093" i="14" s="1"/>
  <c r="AJ1094" i="14" s="1"/>
  <c r="AJ1095" i="14" s="1"/>
  <c r="AJ1096" i="14" s="1"/>
  <c r="AJ1097" i="14" s="1"/>
  <c r="AJ1098" i="14" s="1"/>
  <c r="AJ1099" i="14" s="1"/>
  <c r="AJ1100" i="14" s="1"/>
  <c r="AJ1101" i="14" s="1"/>
  <c r="AJ1102" i="14" s="1"/>
  <c r="AJ1103" i="14" s="1"/>
  <c r="AJ1104" i="14" s="1"/>
  <c r="AJ1105" i="14" s="1"/>
  <c r="AJ1106" i="14" s="1"/>
  <c r="AJ1107" i="14" s="1"/>
  <c r="AJ1108" i="14" s="1"/>
  <c r="AJ1109" i="14" s="1"/>
  <c r="AG1080" i="14"/>
  <c r="AF1080" i="14"/>
  <c r="AF1081" i="14" s="1"/>
  <c r="AF1082" i="14" s="1"/>
  <c r="AF1083" i="14" s="1"/>
  <c r="AF1084" i="14" s="1"/>
  <c r="AF1085" i="14" s="1"/>
  <c r="AF1086" i="14" s="1"/>
  <c r="AF1087" i="14" s="1"/>
  <c r="AF1088" i="14" s="1"/>
  <c r="AF1089" i="14" s="1"/>
  <c r="AF1090" i="14" s="1"/>
  <c r="AF1091" i="14" s="1"/>
  <c r="AF1092" i="14" s="1"/>
  <c r="AF1093" i="14" s="1"/>
  <c r="AF1094" i="14" s="1"/>
  <c r="AF1095" i="14" s="1"/>
  <c r="AF1096" i="14" s="1"/>
  <c r="AF1097" i="14" s="1"/>
  <c r="AF1098" i="14" s="1"/>
  <c r="AF1099" i="14" s="1"/>
  <c r="AF1100" i="14" s="1"/>
  <c r="AF1101" i="14" s="1"/>
  <c r="AF1102" i="14" s="1"/>
  <c r="AF1103" i="14" s="1"/>
  <c r="AF1104" i="14" s="1"/>
  <c r="AF1105" i="14" s="1"/>
  <c r="AF1106" i="14" s="1"/>
  <c r="AF1107" i="14" s="1"/>
  <c r="AF1108" i="14" s="1"/>
  <c r="AF1109" i="14" s="1"/>
  <c r="AC1080" i="14"/>
  <c r="AB1080" i="14"/>
  <c r="AB1081" i="14" s="1"/>
  <c r="AB1082" i="14" s="1"/>
  <c r="Y1080" i="14"/>
  <c r="X1080" i="14"/>
  <c r="X1081" i="14" s="1"/>
  <c r="X1082" i="14" s="1"/>
  <c r="X1083" i="14" s="1"/>
  <c r="X1084" i="14" s="1"/>
  <c r="X1085" i="14" s="1"/>
  <c r="X1086" i="14" s="1"/>
  <c r="X1087" i="14" s="1"/>
  <c r="X1088" i="14" s="1"/>
  <c r="U1080" i="14"/>
  <c r="U1081" i="14" s="1"/>
  <c r="U1082" i="14" s="1"/>
  <c r="U1083" i="14" s="1"/>
  <c r="U1084" i="14" s="1"/>
  <c r="U1085" i="14" s="1"/>
  <c r="U1086" i="14" s="1"/>
  <c r="U1087" i="14" s="1"/>
  <c r="U1088" i="14" s="1"/>
  <c r="T1080" i="14"/>
  <c r="T1081" i="14" s="1"/>
  <c r="T1082" i="14" s="1"/>
  <c r="Q1080" i="14"/>
  <c r="P1080" i="14"/>
  <c r="P1081" i="14" s="1"/>
  <c r="P1082" i="14" s="1"/>
  <c r="P1083" i="14" s="1"/>
  <c r="P1084" i="14" s="1"/>
  <c r="P1085" i="14" s="1"/>
  <c r="P1086" i="14" s="1"/>
  <c r="P1087" i="14" s="1"/>
  <c r="P1088" i="14" s="1"/>
  <c r="P1089" i="14" s="1"/>
  <c r="P1090" i="14" s="1"/>
  <c r="P1091" i="14" s="1"/>
  <c r="P1092" i="14" s="1"/>
  <c r="P1093" i="14" s="1"/>
  <c r="P1094" i="14" s="1"/>
  <c r="P1095" i="14" s="1"/>
  <c r="P1096" i="14" s="1"/>
  <c r="P1097" i="14" s="1"/>
  <c r="P1098" i="14" s="1"/>
  <c r="P1099" i="14" s="1"/>
  <c r="P1100" i="14" s="1"/>
  <c r="P1101" i="14" s="1"/>
  <c r="P1102" i="14" s="1"/>
  <c r="P1103" i="14" s="1"/>
  <c r="P1104" i="14" s="1"/>
  <c r="P1105" i="14" s="1"/>
  <c r="P1106" i="14" s="1"/>
  <c r="P1107" i="14" s="1"/>
  <c r="P1108" i="14" s="1"/>
  <c r="M1080" i="14"/>
  <c r="M1081" i="14" s="1"/>
  <c r="M1082" i="14" s="1"/>
  <c r="M1083" i="14" s="1"/>
  <c r="M1084" i="14" s="1"/>
  <c r="M1085" i="14" s="1"/>
  <c r="M1086" i="14" s="1"/>
  <c r="M1087" i="14" s="1"/>
  <c r="L1080" i="14"/>
  <c r="L1081" i="14" s="1"/>
  <c r="L1082" i="14" s="1"/>
  <c r="I1080" i="14"/>
  <c r="H1080" i="14"/>
  <c r="H1081" i="14" s="1"/>
  <c r="H1082" i="14" s="1"/>
  <c r="H1083" i="14" s="1"/>
  <c r="H1084" i="14" s="1"/>
  <c r="H1085" i="14" s="1"/>
  <c r="H1086" i="14" s="1"/>
  <c r="H1087" i="14" s="1"/>
  <c r="H1088" i="14" s="1"/>
  <c r="H1089" i="14" s="1"/>
  <c r="H1090" i="14" s="1"/>
  <c r="H1091" i="14" s="1"/>
  <c r="H1092" i="14" s="1"/>
  <c r="H1093" i="14" s="1"/>
  <c r="H1094" i="14" s="1"/>
  <c r="H1095" i="14" s="1"/>
  <c r="H1096" i="14" s="1"/>
  <c r="H1097" i="14" s="1"/>
  <c r="H1098" i="14" s="1"/>
  <c r="H1099" i="14" s="1"/>
  <c r="H1100" i="14" s="1"/>
  <c r="H1101" i="14" s="1"/>
  <c r="H1102" i="14" s="1"/>
  <c r="H1103" i="14" s="1"/>
  <c r="H1104" i="14" s="1"/>
  <c r="H1105" i="14" s="1"/>
  <c r="H1106" i="14" s="1"/>
  <c r="H1107" i="14" s="1"/>
  <c r="H1108" i="14" s="1"/>
  <c r="E1080" i="14"/>
  <c r="D1080" i="14"/>
  <c r="D1081" i="14" s="1"/>
  <c r="D1082" i="14" s="1"/>
  <c r="D1083" i="14" s="1"/>
  <c r="D1084" i="14" s="1"/>
  <c r="D1085" i="14" s="1"/>
  <c r="D1086" i="14" s="1"/>
  <c r="D1087" i="14" s="1"/>
  <c r="D1088" i="14" s="1"/>
  <c r="D1089" i="14" s="1"/>
  <c r="D1090" i="14" s="1"/>
  <c r="D1091" i="14" s="1"/>
  <c r="D1092" i="14" s="1"/>
  <c r="D1093" i="14" s="1"/>
  <c r="D1094" i="14" s="1"/>
  <c r="D1095" i="14" s="1"/>
  <c r="D1096" i="14" s="1"/>
  <c r="D1097" i="14" s="1"/>
  <c r="D1098" i="14" s="1"/>
  <c r="D1099" i="14" s="1"/>
  <c r="D1100" i="14" s="1"/>
  <c r="D1101" i="14" s="1"/>
  <c r="D1102" i="14" s="1"/>
  <c r="D1103" i="14" s="1"/>
  <c r="D1104" i="14" s="1"/>
  <c r="D1105" i="14" s="1"/>
  <c r="D1106" i="14" s="1"/>
  <c r="D1107" i="14" s="1"/>
  <c r="D1108" i="14" s="1"/>
  <c r="AJ1079" i="14"/>
  <c r="AI1079" i="14"/>
  <c r="AI1080" i="14" s="1"/>
  <c r="AI1081" i="14" s="1"/>
  <c r="AI1082" i="14" s="1"/>
  <c r="AI1083" i="14" s="1"/>
  <c r="AI1084" i="14" s="1"/>
  <c r="AI1085" i="14" s="1"/>
  <c r="AI1086" i="14" s="1"/>
  <c r="AI1087" i="14" s="1"/>
  <c r="AI1088" i="14" s="1"/>
  <c r="AI1089" i="14" s="1"/>
  <c r="AI1090" i="14" s="1"/>
  <c r="AI1091" i="14" s="1"/>
  <c r="AI1092" i="14" s="1"/>
  <c r="AI1093" i="14" s="1"/>
  <c r="AI1094" i="14" s="1"/>
  <c r="AI1095" i="14" s="1"/>
  <c r="AI1096" i="14" s="1"/>
  <c r="AI1097" i="14" s="1"/>
  <c r="AI1098" i="14" s="1"/>
  <c r="AI1099" i="14" s="1"/>
  <c r="AI1100" i="14" s="1"/>
  <c r="AI1101" i="14" s="1"/>
  <c r="AI1102" i="14" s="1"/>
  <c r="AI1103" i="14" s="1"/>
  <c r="AI1104" i="14" s="1"/>
  <c r="AI1105" i="14" s="1"/>
  <c r="AI1106" i="14" s="1"/>
  <c r="AI1107" i="14" s="1"/>
  <c r="AI1108" i="14" s="1"/>
  <c r="AI1109" i="14" s="1"/>
  <c r="AH1079" i="14"/>
  <c r="AH1080" i="14" s="1"/>
  <c r="AH1081" i="14" s="1"/>
  <c r="AH1082" i="14" s="1"/>
  <c r="AH1083" i="14" s="1"/>
  <c r="AH1084" i="14" s="1"/>
  <c r="AH1085" i="14" s="1"/>
  <c r="AH1086" i="14" s="1"/>
  <c r="AG1079" i="14"/>
  <c r="AF1079" i="14"/>
  <c r="AE1079" i="14"/>
  <c r="AE1080" i="14" s="1"/>
  <c r="AE1081" i="14" s="1"/>
  <c r="AE1082" i="14" s="1"/>
  <c r="AE1083" i="14" s="1"/>
  <c r="AE1084" i="14" s="1"/>
  <c r="AE1085" i="14" s="1"/>
  <c r="AE1086" i="14" s="1"/>
  <c r="AE1087" i="14" s="1"/>
  <c r="AE1088" i="14" s="1"/>
  <c r="AE1089" i="14" s="1"/>
  <c r="AE1090" i="14" s="1"/>
  <c r="AE1091" i="14" s="1"/>
  <c r="AE1092" i="14" s="1"/>
  <c r="AE1093" i="14" s="1"/>
  <c r="AE1094" i="14" s="1"/>
  <c r="AE1095" i="14" s="1"/>
  <c r="AE1096" i="14" s="1"/>
  <c r="AE1097" i="14" s="1"/>
  <c r="AE1098" i="14" s="1"/>
  <c r="AE1099" i="14" s="1"/>
  <c r="AE1100" i="14" s="1"/>
  <c r="AE1101" i="14" s="1"/>
  <c r="AE1102" i="14" s="1"/>
  <c r="AE1103" i="14" s="1"/>
  <c r="AE1104" i="14" s="1"/>
  <c r="AE1105" i="14" s="1"/>
  <c r="AE1106" i="14" s="1"/>
  <c r="AE1107" i="14" s="1"/>
  <c r="AE1108" i="14" s="1"/>
  <c r="AE1109" i="14" s="1"/>
  <c r="AD1079" i="14"/>
  <c r="AD1080" i="14" s="1"/>
  <c r="AD1081" i="14" s="1"/>
  <c r="AD1082" i="14" s="1"/>
  <c r="AD1083" i="14" s="1"/>
  <c r="AD1084" i="14" s="1"/>
  <c r="AD1085" i="14" s="1"/>
  <c r="AD1086" i="14" s="1"/>
  <c r="AD1087" i="14" s="1"/>
  <c r="AD1088" i="14" s="1"/>
  <c r="AD1089" i="14" s="1"/>
  <c r="AD1090" i="14" s="1"/>
  <c r="AD1091" i="14" s="1"/>
  <c r="AD1092" i="14" s="1"/>
  <c r="AD1093" i="14" s="1"/>
  <c r="AD1094" i="14" s="1"/>
  <c r="AD1095" i="14" s="1"/>
  <c r="AD1096" i="14" s="1"/>
  <c r="AD1097" i="14" s="1"/>
  <c r="AD1098" i="14" s="1"/>
  <c r="AD1099" i="14" s="1"/>
  <c r="AD1100" i="14" s="1"/>
  <c r="AD1101" i="14" s="1"/>
  <c r="AD1102" i="14" s="1"/>
  <c r="AD1103" i="14" s="1"/>
  <c r="AD1104" i="14" s="1"/>
  <c r="AD1105" i="14" s="1"/>
  <c r="AD1106" i="14" s="1"/>
  <c r="AD1107" i="14" s="1"/>
  <c r="AD1108" i="14" s="1"/>
  <c r="AD1109" i="14" s="1"/>
  <c r="AC1079" i="14"/>
  <c r="AB1079" i="14"/>
  <c r="AA1079" i="14"/>
  <c r="AA1080" i="14" s="1"/>
  <c r="AA1081" i="14" s="1"/>
  <c r="AA1082" i="14" s="1"/>
  <c r="AA1083" i="14" s="1"/>
  <c r="AA1084" i="14" s="1"/>
  <c r="AA1085" i="14" s="1"/>
  <c r="AA1086" i="14" s="1"/>
  <c r="AA1087" i="14" s="1"/>
  <c r="AA1088" i="14" s="1"/>
  <c r="AA1089" i="14" s="1"/>
  <c r="AA1090" i="14" s="1"/>
  <c r="AA1091" i="14" s="1"/>
  <c r="AA1092" i="14" s="1"/>
  <c r="AA1093" i="14" s="1"/>
  <c r="AA1094" i="14" s="1"/>
  <c r="AA1095" i="14" s="1"/>
  <c r="AA1096" i="14" s="1"/>
  <c r="AA1097" i="14" s="1"/>
  <c r="AA1098" i="14" s="1"/>
  <c r="AA1099" i="14" s="1"/>
  <c r="AA1100" i="14" s="1"/>
  <c r="AA1101" i="14" s="1"/>
  <c r="AA1102" i="14" s="1"/>
  <c r="AA1103" i="14" s="1"/>
  <c r="AA1104" i="14" s="1"/>
  <c r="AA1105" i="14" s="1"/>
  <c r="AA1106" i="14" s="1"/>
  <c r="AA1107" i="14" s="1"/>
  <c r="AA1108" i="14" s="1"/>
  <c r="AA1109" i="14" s="1"/>
  <c r="Z1079" i="14"/>
  <c r="Z1080" i="14" s="1"/>
  <c r="Y1079" i="14"/>
  <c r="X1079" i="14"/>
  <c r="W1079" i="14"/>
  <c r="W1080" i="14" s="1"/>
  <c r="W1081" i="14" s="1"/>
  <c r="W1082" i="14" s="1"/>
  <c r="W1083" i="14" s="1"/>
  <c r="W1084" i="14" s="1"/>
  <c r="W1085" i="14" s="1"/>
  <c r="W1086" i="14" s="1"/>
  <c r="W1087" i="14" s="1"/>
  <c r="W1088" i="14" s="1"/>
  <c r="W1089" i="14" s="1"/>
  <c r="W1090" i="14" s="1"/>
  <c r="W1091" i="14" s="1"/>
  <c r="W1092" i="14" s="1"/>
  <c r="W1093" i="14" s="1"/>
  <c r="W1094" i="14" s="1"/>
  <c r="W1095" i="14" s="1"/>
  <c r="W1096" i="14" s="1"/>
  <c r="W1097" i="14" s="1"/>
  <c r="W1098" i="14" s="1"/>
  <c r="W1099" i="14" s="1"/>
  <c r="W1100" i="14" s="1"/>
  <c r="W1101" i="14" s="1"/>
  <c r="W1102" i="14" s="1"/>
  <c r="W1103" i="14" s="1"/>
  <c r="W1104" i="14" s="1"/>
  <c r="W1105" i="14" s="1"/>
  <c r="W1106" i="14" s="1"/>
  <c r="W1107" i="14" s="1"/>
  <c r="W1108" i="14" s="1"/>
  <c r="W1109" i="14" s="1"/>
  <c r="V1079" i="14"/>
  <c r="V1080" i="14" s="1"/>
  <c r="V1081" i="14" s="1"/>
  <c r="V1082" i="14" s="1"/>
  <c r="V1083" i="14" s="1"/>
  <c r="V1084" i="14" s="1"/>
  <c r="V1085" i="14" s="1"/>
  <c r="V1086" i="14" s="1"/>
  <c r="V1087" i="14" s="1"/>
  <c r="V1088" i="14" s="1"/>
  <c r="U1079" i="14"/>
  <c r="T1079" i="14"/>
  <c r="S1079" i="14"/>
  <c r="S1080" i="14" s="1"/>
  <c r="S1081" i="14" s="1"/>
  <c r="S1082" i="14" s="1"/>
  <c r="S1083" i="14" s="1"/>
  <c r="S1084" i="14" s="1"/>
  <c r="S1085" i="14" s="1"/>
  <c r="S1086" i="14" s="1"/>
  <c r="S1087" i="14" s="1"/>
  <c r="S1088" i="14" s="1"/>
  <c r="S1089" i="14" s="1"/>
  <c r="S1090" i="14" s="1"/>
  <c r="S1091" i="14" s="1"/>
  <c r="S1092" i="14" s="1"/>
  <c r="S1093" i="14" s="1"/>
  <c r="S1094" i="14" s="1"/>
  <c r="S1095" i="14" s="1"/>
  <c r="S1096" i="14" s="1"/>
  <c r="S1097" i="14" s="1"/>
  <c r="S1098" i="14" s="1"/>
  <c r="S1099" i="14" s="1"/>
  <c r="S1100" i="14" s="1"/>
  <c r="S1101" i="14" s="1"/>
  <c r="S1102" i="14" s="1"/>
  <c r="S1103" i="14" s="1"/>
  <c r="S1104" i="14" s="1"/>
  <c r="S1105" i="14" s="1"/>
  <c r="S1106" i="14" s="1"/>
  <c r="S1107" i="14" s="1"/>
  <c r="S1108" i="14" s="1"/>
  <c r="S1109" i="14" s="1"/>
  <c r="R1079" i="14"/>
  <c r="R1080" i="14" s="1"/>
  <c r="Q1079" i="14"/>
  <c r="P1079" i="14"/>
  <c r="O1079" i="14"/>
  <c r="O1080" i="14" s="1"/>
  <c r="O1081" i="14" s="1"/>
  <c r="O1082" i="14" s="1"/>
  <c r="O1083" i="14" s="1"/>
  <c r="O1084" i="14" s="1"/>
  <c r="O1085" i="14" s="1"/>
  <c r="O1086" i="14" s="1"/>
  <c r="O1087" i="14" s="1"/>
  <c r="O1088" i="14" s="1"/>
  <c r="N1079" i="14"/>
  <c r="N1080" i="14" s="1"/>
  <c r="N1081" i="14" s="1"/>
  <c r="M1079" i="14"/>
  <c r="L1079" i="14"/>
  <c r="K1079" i="14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J1079" i="14"/>
  <c r="J1080" i="14" s="1"/>
  <c r="J1081" i="14" s="1"/>
  <c r="J1082" i="14" s="1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I1079" i="14"/>
  <c r="H1079" i="14"/>
  <c r="G1079" i="14"/>
  <c r="G1080" i="14" s="1"/>
  <c r="G1081" i="14" s="1"/>
  <c r="G1082" i="14" s="1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G1103" i="14" s="1"/>
  <c r="G1104" i="14" s="1"/>
  <c r="G1105" i="14" s="1"/>
  <c r="G1106" i="14" s="1"/>
  <c r="G1107" i="14" s="1"/>
  <c r="G1108" i="14" s="1"/>
  <c r="F1079" i="14"/>
  <c r="F1080" i="14" s="1"/>
  <c r="F1081" i="14" s="1"/>
  <c r="E1079" i="14"/>
  <c r="D1079" i="14"/>
  <c r="C1079" i="14"/>
  <c r="C1080" i="14" s="1"/>
  <c r="C1081" i="14" s="1"/>
  <c r="C1082" i="14" s="1"/>
  <c r="C1083" i="14" s="1"/>
  <c r="C1084" i="14" s="1"/>
  <c r="C1085" i="14" s="1"/>
  <c r="C1086" i="14" s="1"/>
  <c r="C1087" i="14" s="1"/>
  <c r="C1088" i="14" s="1"/>
  <c r="C1089" i="14" s="1"/>
  <c r="C1090" i="14" s="1"/>
  <c r="C1091" i="14" s="1"/>
  <c r="C1092" i="14" s="1"/>
  <c r="C1093" i="14" s="1"/>
  <c r="C1094" i="14" s="1"/>
  <c r="C1095" i="14" s="1"/>
  <c r="C1096" i="14" s="1"/>
  <c r="C1097" i="14" s="1"/>
  <c r="C1098" i="14" s="1"/>
  <c r="C1099" i="14" s="1"/>
  <c r="C1100" i="14" s="1"/>
  <c r="C1101" i="14" s="1"/>
  <c r="C1102" i="14" s="1"/>
  <c r="C1103" i="14" s="1"/>
  <c r="C1104" i="14" s="1"/>
  <c r="C1105" i="14" s="1"/>
  <c r="C1106" i="14" s="1"/>
  <c r="C1107" i="14" s="1"/>
  <c r="C1108" i="14" s="1"/>
  <c r="B1079" i="14"/>
  <c r="B1080" i="14" s="1"/>
  <c r="B1081" i="14" s="1"/>
  <c r="B1082" i="14" s="1"/>
  <c r="B1083" i="14" s="1"/>
  <c r="B1084" i="14" s="1"/>
  <c r="B1085" i="14" s="1"/>
  <c r="B1086" i="14" s="1"/>
  <c r="B1087" i="14" s="1"/>
  <c r="B1088" i="14" s="1"/>
  <c r="B1089" i="14" s="1"/>
  <c r="B1090" i="14" s="1"/>
  <c r="B1091" i="14" s="1"/>
  <c r="B1092" i="14" s="1"/>
  <c r="B1093" i="14" s="1"/>
  <c r="B1094" i="14" s="1"/>
  <c r="B1095" i="14" s="1"/>
  <c r="B1096" i="14" s="1"/>
  <c r="B1097" i="14" s="1"/>
  <c r="B1098" i="14" s="1"/>
  <c r="B1099" i="14" s="1"/>
  <c r="B1100" i="14" s="1"/>
  <c r="B1101" i="14" s="1"/>
  <c r="B1102" i="14" s="1"/>
  <c r="B1103" i="14" s="1"/>
  <c r="B1104" i="14" s="1"/>
  <c r="B1105" i="14" s="1"/>
  <c r="B1106" i="14" s="1"/>
  <c r="B1107" i="14" s="1"/>
  <c r="B1108" i="14" s="1"/>
  <c r="B1109" i="14" s="1"/>
  <c r="AB1033" i="14"/>
  <c r="AB1034" i="14" s="1"/>
  <c r="AB1035" i="14" s="1"/>
  <c r="AB1036" i="14" s="1"/>
  <c r="AB1037" i="14" s="1"/>
  <c r="AB1038" i="14" s="1"/>
  <c r="AB1039" i="14" s="1"/>
  <c r="AB1040" i="14" s="1"/>
  <c r="AB1041" i="14" s="1"/>
  <c r="AB1042" i="14" s="1"/>
  <c r="AB1043" i="14" s="1"/>
  <c r="AB1044" i="14" s="1"/>
  <c r="AB1045" i="14" s="1"/>
  <c r="AB1046" i="14" s="1"/>
  <c r="AB1047" i="14" s="1"/>
  <c r="AB1048" i="14" s="1"/>
  <c r="AB1049" i="14" s="1"/>
  <c r="AB1050" i="14" s="1"/>
  <c r="AB1051" i="14" s="1"/>
  <c r="AB1052" i="14" s="1"/>
  <c r="AB1053" i="14" s="1"/>
  <c r="AB1054" i="14" s="1"/>
  <c r="AB1055" i="14" s="1"/>
  <c r="AB1056" i="14" s="1"/>
  <c r="AB1057" i="14" s="1"/>
  <c r="AB1058" i="14" s="1"/>
  <c r="AB1059" i="14" s="1"/>
  <c r="AB1060" i="14" s="1"/>
  <c r="AB1061" i="14" s="1"/>
  <c r="AB1062" i="14" s="1"/>
  <c r="AB1063" i="14" s="1"/>
  <c r="AB1064" i="14" s="1"/>
  <c r="AB1065" i="14" s="1"/>
  <c r="AB1066" i="14" s="1"/>
  <c r="AB1067" i="14" s="1"/>
  <c r="AB1068" i="14" s="1"/>
  <c r="AB1069" i="14" s="1"/>
  <c r="AB1070" i="14" s="1"/>
  <c r="AB1071" i="14" s="1"/>
  <c r="AB1072" i="14" s="1"/>
  <c r="AB1073" i="14" s="1"/>
  <c r="AB1074" i="14" s="1"/>
  <c r="AB1075" i="14" s="1"/>
  <c r="L1033" i="14"/>
  <c r="L1034" i="14" s="1"/>
  <c r="L1035" i="14" s="1"/>
  <c r="L1036" i="14" s="1"/>
  <c r="L1037" i="14" s="1"/>
  <c r="L1038" i="14" s="1"/>
  <c r="L1039" i="14" s="1"/>
  <c r="L1040" i="14" s="1"/>
  <c r="L1041" i="14" s="1"/>
  <c r="L1042" i="14" s="1"/>
  <c r="L1043" i="14" s="1"/>
  <c r="L1044" i="14" s="1"/>
  <c r="L1045" i="14" s="1"/>
  <c r="L1046" i="14" s="1"/>
  <c r="L1047" i="14" s="1"/>
  <c r="L1048" i="14" s="1"/>
  <c r="L1049" i="14" s="1"/>
  <c r="L1050" i="14" s="1"/>
  <c r="L1051" i="14" s="1"/>
  <c r="L1052" i="14" s="1"/>
  <c r="L1053" i="14" s="1"/>
  <c r="L1054" i="14" s="1"/>
  <c r="L1055" i="14" s="1"/>
  <c r="L1056" i="14" s="1"/>
  <c r="L1057" i="14" s="1"/>
  <c r="L1058" i="14" s="1"/>
  <c r="L1059" i="14" s="1"/>
  <c r="L1060" i="14" s="1"/>
  <c r="L1061" i="14" s="1"/>
  <c r="L1062" i="14" s="1"/>
  <c r="L1063" i="14" s="1"/>
  <c r="L1064" i="14" s="1"/>
  <c r="L1065" i="14" s="1"/>
  <c r="L1066" i="14" s="1"/>
  <c r="L1067" i="14" s="1"/>
  <c r="L1068" i="14" s="1"/>
  <c r="L1069" i="14" s="1"/>
  <c r="L1070" i="14" s="1"/>
  <c r="L1071" i="14" s="1"/>
  <c r="L1072" i="14" s="1"/>
  <c r="L1073" i="14" s="1"/>
  <c r="L1074" i="14" s="1"/>
  <c r="L1075" i="14" s="1"/>
  <c r="AE1032" i="14"/>
  <c r="AE1033" i="14" s="1"/>
  <c r="AE1034" i="14" s="1"/>
  <c r="AE1035" i="14" s="1"/>
  <c r="AE1036" i="14" s="1"/>
  <c r="AE1037" i="14" s="1"/>
  <c r="AE1038" i="14" s="1"/>
  <c r="AE1039" i="14" s="1"/>
  <c r="AE1040" i="14" s="1"/>
  <c r="AE1041" i="14" s="1"/>
  <c r="AE1042" i="14" s="1"/>
  <c r="AE1043" i="14" s="1"/>
  <c r="AE1044" i="14" s="1"/>
  <c r="AE1045" i="14" s="1"/>
  <c r="AE1046" i="14" s="1"/>
  <c r="AE1047" i="14" s="1"/>
  <c r="AE1048" i="14" s="1"/>
  <c r="AE1049" i="14" s="1"/>
  <c r="AE1050" i="14" s="1"/>
  <c r="AE1051" i="14" s="1"/>
  <c r="AE1052" i="14" s="1"/>
  <c r="AE1053" i="14" s="1"/>
  <c r="AE1054" i="14" s="1"/>
  <c r="AE1055" i="14" s="1"/>
  <c r="AE1056" i="14" s="1"/>
  <c r="AE1057" i="14" s="1"/>
  <c r="AE1058" i="14" s="1"/>
  <c r="AE1059" i="14" s="1"/>
  <c r="AE1060" i="14" s="1"/>
  <c r="AE1061" i="14" s="1"/>
  <c r="AE1062" i="14" s="1"/>
  <c r="AE1063" i="14" s="1"/>
  <c r="AE1064" i="14" s="1"/>
  <c r="AE1065" i="14" s="1"/>
  <c r="AE1066" i="14" s="1"/>
  <c r="AE1067" i="14" s="1"/>
  <c r="AE1068" i="14" s="1"/>
  <c r="AE1069" i="14" s="1"/>
  <c r="AE1070" i="14" s="1"/>
  <c r="AE1071" i="14" s="1"/>
  <c r="AE1072" i="14" s="1"/>
  <c r="AE1073" i="14" s="1"/>
  <c r="AE1074" i="14" s="1"/>
  <c r="AE1075" i="14" s="1"/>
  <c r="W1032" i="14"/>
  <c r="W1033" i="14" s="1"/>
  <c r="W1034" i="14" s="1"/>
  <c r="W1035" i="14" s="1"/>
  <c r="W1036" i="14" s="1"/>
  <c r="W1037" i="14" s="1"/>
  <c r="W1038" i="14" s="1"/>
  <c r="W1039" i="14" s="1"/>
  <c r="W1040" i="14" s="1"/>
  <c r="W1041" i="14" s="1"/>
  <c r="W1042" i="14" s="1"/>
  <c r="W1043" i="14" s="1"/>
  <c r="W1044" i="14" s="1"/>
  <c r="W1045" i="14" s="1"/>
  <c r="W1046" i="14" s="1"/>
  <c r="W1047" i="14" s="1"/>
  <c r="W1048" i="14" s="1"/>
  <c r="W1049" i="14" s="1"/>
  <c r="W1050" i="14" s="1"/>
  <c r="W1051" i="14" s="1"/>
  <c r="W1052" i="14" s="1"/>
  <c r="W1053" i="14" s="1"/>
  <c r="W1054" i="14" s="1"/>
  <c r="W1055" i="14" s="1"/>
  <c r="W1056" i="14" s="1"/>
  <c r="W1057" i="14" s="1"/>
  <c r="W1058" i="14" s="1"/>
  <c r="W1059" i="14" s="1"/>
  <c r="W1060" i="14" s="1"/>
  <c r="W1061" i="14" s="1"/>
  <c r="W1062" i="14" s="1"/>
  <c r="W1063" i="14" s="1"/>
  <c r="W1064" i="14" s="1"/>
  <c r="W1065" i="14" s="1"/>
  <c r="W1066" i="14" s="1"/>
  <c r="W1067" i="14" s="1"/>
  <c r="W1068" i="14" s="1"/>
  <c r="W1069" i="14" s="1"/>
  <c r="W1070" i="14" s="1"/>
  <c r="W1071" i="14" s="1"/>
  <c r="W1072" i="14" s="1"/>
  <c r="W1073" i="14" s="1"/>
  <c r="W1074" i="14" s="1"/>
  <c r="W1075" i="14" s="1"/>
  <c r="O1032" i="14"/>
  <c r="O1033" i="14" s="1"/>
  <c r="O1034" i="14" s="1"/>
  <c r="O1035" i="14" s="1"/>
  <c r="O1036" i="14" s="1"/>
  <c r="O1037" i="14" s="1"/>
  <c r="O1038" i="14" s="1"/>
  <c r="O1039" i="14" s="1"/>
  <c r="O1040" i="14" s="1"/>
  <c r="O1041" i="14" s="1"/>
  <c r="O1042" i="14" s="1"/>
  <c r="O1043" i="14" s="1"/>
  <c r="O1044" i="14" s="1"/>
  <c r="O1045" i="14" s="1"/>
  <c r="O1046" i="14" s="1"/>
  <c r="O1047" i="14" s="1"/>
  <c r="O1048" i="14" s="1"/>
  <c r="O1049" i="14" s="1"/>
  <c r="O1050" i="14" s="1"/>
  <c r="O1051" i="14" s="1"/>
  <c r="O1052" i="14" s="1"/>
  <c r="O1053" i="14" s="1"/>
  <c r="O1054" i="14" s="1"/>
  <c r="O1055" i="14" s="1"/>
  <c r="O1056" i="14" s="1"/>
  <c r="O1057" i="14" s="1"/>
  <c r="O1058" i="14" s="1"/>
  <c r="O1059" i="14" s="1"/>
  <c r="O1060" i="14" s="1"/>
  <c r="O1061" i="14" s="1"/>
  <c r="O1062" i="14" s="1"/>
  <c r="O1063" i="14" s="1"/>
  <c r="O1064" i="14" s="1"/>
  <c r="O1065" i="14" s="1"/>
  <c r="O1066" i="14" s="1"/>
  <c r="O1067" i="14" s="1"/>
  <c r="O1068" i="14" s="1"/>
  <c r="O1069" i="14" s="1"/>
  <c r="O1070" i="14" s="1"/>
  <c r="O1071" i="14" s="1"/>
  <c r="O1072" i="14" s="1"/>
  <c r="O1073" i="14" s="1"/>
  <c r="O1074" i="14" s="1"/>
  <c r="O1075" i="14" s="1"/>
  <c r="G1032" i="14"/>
  <c r="G1033" i="14" s="1"/>
  <c r="G1034" i="14" s="1"/>
  <c r="G1035" i="14" s="1"/>
  <c r="G1036" i="14" s="1"/>
  <c r="G1037" i="14" s="1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G1060" i="14" s="1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Z1031" i="14"/>
  <c r="Z1032" i="14" s="1"/>
  <c r="Z1033" i="14" s="1"/>
  <c r="Z1034" i="14" s="1"/>
  <c r="Z1035" i="14" s="1"/>
  <c r="Z1036" i="14" s="1"/>
  <c r="Z1037" i="14" s="1"/>
  <c r="Z1038" i="14" s="1"/>
  <c r="Z1039" i="14" s="1"/>
  <c r="Z1040" i="14" s="1"/>
  <c r="Z1041" i="14" s="1"/>
  <c r="Z1042" i="14" s="1"/>
  <c r="Z1043" i="14" s="1"/>
  <c r="Z1044" i="14" s="1"/>
  <c r="Z1045" i="14" s="1"/>
  <c r="Z1046" i="14" s="1"/>
  <c r="Z1047" i="14" s="1"/>
  <c r="Z1048" i="14" s="1"/>
  <c r="Z1049" i="14" s="1"/>
  <c r="Z1050" i="14" s="1"/>
  <c r="Z1051" i="14" s="1"/>
  <c r="Z1052" i="14" s="1"/>
  <c r="Z1053" i="14" s="1"/>
  <c r="Z1054" i="14" s="1"/>
  <c r="Z1055" i="14" s="1"/>
  <c r="Z1056" i="14" s="1"/>
  <c r="Z1057" i="14" s="1"/>
  <c r="Z1058" i="14" s="1"/>
  <c r="Z1059" i="14" s="1"/>
  <c r="Z1060" i="14" s="1"/>
  <c r="Z1061" i="14" s="1"/>
  <c r="Z1062" i="14" s="1"/>
  <c r="Z1063" i="14" s="1"/>
  <c r="Z1064" i="14" s="1"/>
  <c r="Z1065" i="14" s="1"/>
  <c r="Z1066" i="14" s="1"/>
  <c r="Z1067" i="14" s="1"/>
  <c r="Z1068" i="14" s="1"/>
  <c r="Z1069" i="14" s="1"/>
  <c r="Z1070" i="14" s="1"/>
  <c r="Z1071" i="14" s="1"/>
  <c r="Z1072" i="14" s="1"/>
  <c r="Z1073" i="14" s="1"/>
  <c r="Z1074" i="14" s="1"/>
  <c r="Z1075" i="14" s="1"/>
  <c r="J1031" i="14"/>
  <c r="J1032" i="14" s="1"/>
  <c r="J1033" i="14" s="1"/>
  <c r="J1034" i="14" s="1"/>
  <c r="J1035" i="14" s="1"/>
  <c r="J1036" i="14" s="1"/>
  <c r="J1037" i="14" s="1"/>
  <c r="J1038" i="14" s="1"/>
  <c r="J1039" i="14" s="1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J1060" i="14" s="1"/>
  <c r="J1061" i="14" s="1"/>
  <c r="J1062" i="14" s="1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AC1030" i="14"/>
  <c r="AC1031" i="14" s="1"/>
  <c r="AC1032" i="14" s="1"/>
  <c r="AC1033" i="14" s="1"/>
  <c r="AC1034" i="14" s="1"/>
  <c r="AC1035" i="14" s="1"/>
  <c r="AC1036" i="14" s="1"/>
  <c r="AC1037" i="14" s="1"/>
  <c r="AC1038" i="14" s="1"/>
  <c r="AC1039" i="14" s="1"/>
  <c r="AC1040" i="14" s="1"/>
  <c r="AC1041" i="14" s="1"/>
  <c r="AC1042" i="14" s="1"/>
  <c r="AC1043" i="14" s="1"/>
  <c r="AC1044" i="14" s="1"/>
  <c r="AC1045" i="14" s="1"/>
  <c r="AC1046" i="14" s="1"/>
  <c r="AC1047" i="14" s="1"/>
  <c r="AC1048" i="14" s="1"/>
  <c r="AC1049" i="14" s="1"/>
  <c r="AC1050" i="14" s="1"/>
  <c r="AC1051" i="14" s="1"/>
  <c r="AC1052" i="14" s="1"/>
  <c r="AC1053" i="14" s="1"/>
  <c r="AC1054" i="14" s="1"/>
  <c r="AC1055" i="14" s="1"/>
  <c r="AC1056" i="14" s="1"/>
  <c r="AC1057" i="14" s="1"/>
  <c r="AC1058" i="14" s="1"/>
  <c r="AC1059" i="14" s="1"/>
  <c r="AC1060" i="14" s="1"/>
  <c r="AC1061" i="14" s="1"/>
  <c r="AC1062" i="14" s="1"/>
  <c r="AC1063" i="14" s="1"/>
  <c r="AC1064" i="14" s="1"/>
  <c r="AC1065" i="14" s="1"/>
  <c r="AC1066" i="14" s="1"/>
  <c r="AC1067" i="14" s="1"/>
  <c r="AC1068" i="14" s="1"/>
  <c r="AC1069" i="14" s="1"/>
  <c r="AC1070" i="14" s="1"/>
  <c r="AC1071" i="14" s="1"/>
  <c r="AC1072" i="14" s="1"/>
  <c r="AC1073" i="14" s="1"/>
  <c r="AC1074" i="14" s="1"/>
  <c r="AC1075" i="14" s="1"/>
  <c r="M1030" i="14"/>
  <c r="M1031" i="14" s="1"/>
  <c r="M1032" i="14" s="1"/>
  <c r="M1033" i="14" s="1"/>
  <c r="M1034" i="14" s="1"/>
  <c r="M1035" i="14" s="1"/>
  <c r="M1036" i="14" s="1"/>
  <c r="M1037" i="14" s="1"/>
  <c r="M1038" i="14" s="1"/>
  <c r="M1039" i="14" s="1"/>
  <c r="M1040" i="14" s="1"/>
  <c r="M1041" i="14" s="1"/>
  <c r="M1042" i="14" s="1"/>
  <c r="M1043" i="14" s="1"/>
  <c r="M1044" i="14" s="1"/>
  <c r="M1045" i="14" s="1"/>
  <c r="M1046" i="14" s="1"/>
  <c r="M1047" i="14" s="1"/>
  <c r="M1048" i="14" s="1"/>
  <c r="M1049" i="14" s="1"/>
  <c r="M1050" i="14" s="1"/>
  <c r="M1051" i="14" s="1"/>
  <c r="M1052" i="14" s="1"/>
  <c r="M1053" i="14" s="1"/>
  <c r="M1054" i="14" s="1"/>
  <c r="M1055" i="14" s="1"/>
  <c r="M1056" i="14" s="1"/>
  <c r="M1057" i="14" s="1"/>
  <c r="M1058" i="14" s="1"/>
  <c r="M1059" i="14" s="1"/>
  <c r="M1060" i="14" s="1"/>
  <c r="M1061" i="14" s="1"/>
  <c r="M1062" i="14" s="1"/>
  <c r="M1063" i="14" s="1"/>
  <c r="M1064" i="14" s="1"/>
  <c r="M1065" i="14" s="1"/>
  <c r="M1066" i="14" s="1"/>
  <c r="M1067" i="14" s="1"/>
  <c r="M1068" i="14" s="1"/>
  <c r="M1069" i="14" s="1"/>
  <c r="M1070" i="14" s="1"/>
  <c r="M1071" i="14" s="1"/>
  <c r="M1072" i="14" s="1"/>
  <c r="M1073" i="14" s="1"/>
  <c r="M1074" i="14" s="1"/>
  <c r="M1075" i="14" s="1"/>
  <c r="AF1029" i="14"/>
  <c r="AF1030" i="14" s="1"/>
  <c r="AF1031" i="14" s="1"/>
  <c r="AF1032" i="14" s="1"/>
  <c r="AF1033" i="14" s="1"/>
  <c r="AF1034" i="14" s="1"/>
  <c r="AF1035" i="14" s="1"/>
  <c r="AF1036" i="14" s="1"/>
  <c r="AF1037" i="14" s="1"/>
  <c r="AF1038" i="14" s="1"/>
  <c r="AF1039" i="14" s="1"/>
  <c r="AF1040" i="14" s="1"/>
  <c r="AF1041" i="14" s="1"/>
  <c r="AF1042" i="14" s="1"/>
  <c r="AF1043" i="14" s="1"/>
  <c r="AF1044" i="14" s="1"/>
  <c r="AF1045" i="14" s="1"/>
  <c r="AF1046" i="14" s="1"/>
  <c r="AF1047" i="14" s="1"/>
  <c r="AF1048" i="14" s="1"/>
  <c r="AF1049" i="14" s="1"/>
  <c r="AF1050" i="14" s="1"/>
  <c r="AF1051" i="14" s="1"/>
  <c r="AF1052" i="14" s="1"/>
  <c r="AF1053" i="14" s="1"/>
  <c r="AF1054" i="14" s="1"/>
  <c r="AF1055" i="14" s="1"/>
  <c r="AF1056" i="14" s="1"/>
  <c r="AF1057" i="14" s="1"/>
  <c r="AF1058" i="14" s="1"/>
  <c r="AF1059" i="14" s="1"/>
  <c r="AF1060" i="14" s="1"/>
  <c r="AF1061" i="14" s="1"/>
  <c r="AF1062" i="14" s="1"/>
  <c r="AF1063" i="14" s="1"/>
  <c r="AF1064" i="14" s="1"/>
  <c r="AF1065" i="14" s="1"/>
  <c r="AF1066" i="14" s="1"/>
  <c r="AF1067" i="14" s="1"/>
  <c r="AF1068" i="14" s="1"/>
  <c r="AF1069" i="14" s="1"/>
  <c r="AF1070" i="14" s="1"/>
  <c r="AF1071" i="14" s="1"/>
  <c r="AF1072" i="14" s="1"/>
  <c r="AF1073" i="14" s="1"/>
  <c r="AF1074" i="14" s="1"/>
  <c r="AF1075" i="14" s="1"/>
  <c r="AB1029" i="14"/>
  <c r="AB1030" i="14" s="1"/>
  <c r="AB1031" i="14" s="1"/>
  <c r="AB1032" i="14" s="1"/>
  <c r="X1029" i="14"/>
  <c r="X1030" i="14" s="1"/>
  <c r="X1031" i="14" s="1"/>
  <c r="X1032" i="14" s="1"/>
  <c r="X1033" i="14" s="1"/>
  <c r="X1034" i="14" s="1"/>
  <c r="X1035" i="14" s="1"/>
  <c r="X1036" i="14" s="1"/>
  <c r="X1037" i="14" s="1"/>
  <c r="X1038" i="14" s="1"/>
  <c r="X1039" i="14" s="1"/>
  <c r="X1040" i="14" s="1"/>
  <c r="X1041" i="14" s="1"/>
  <c r="X1042" i="14" s="1"/>
  <c r="X1043" i="14" s="1"/>
  <c r="X1044" i="14" s="1"/>
  <c r="X1045" i="14" s="1"/>
  <c r="X1046" i="14" s="1"/>
  <c r="X1047" i="14" s="1"/>
  <c r="X1048" i="14" s="1"/>
  <c r="X1049" i="14" s="1"/>
  <c r="X1050" i="14" s="1"/>
  <c r="X1051" i="14" s="1"/>
  <c r="X1052" i="14" s="1"/>
  <c r="X1053" i="14" s="1"/>
  <c r="X1054" i="14" s="1"/>
  <c r="X1055" i="14" s="1"/>
  <c r="X1056" i="14" s="1"/>
  <c r="X1057" i="14" s="1"/>
  <c r="X1058" i="14" s="1"/>
  <c r="X1059" i="14" s="1"/>
  <c r="X1060" i="14" s="1"/>
  <c r="X1061" i="14" s="1"/>
  <c r="X1062" i="14" s="1"/>
  <c r="X1063" i="14" s="1"/>
  <c r="X1064" i="14" s="1"/>
  <c r="X1065" i="14" s="1"/>
  <c r="X1066" i="14" s="1"/>
  <c r="X1067" i="14" s="1"/>
  <c r="X1068" i="14" s="1"/>
  <c r="X1069" i="14" s="1"/>
  <c r="X1070" i="14" s="1"/>
  <c r="X1071" i="14" s="1"/>
  <c r="X1072" i="14" s="1"/>
  <c r="X1073" i="14" s="1"/>
  <c r="X1074" i="14" s="1"/>
  <c r="X1075" i="14" s="1"/>
  <c r="P1029" i="14"/>
  <c r="P1030" i="14" s="1"/>
  <c r="P1031" i="14" s="1"/>
  <c r="P1032" i="14" s="1"/>
  <c r="P1033" i="14" s="1"/>
  <c r="P1034" i="14" s="1"/>
  <c r="P1035" i="14" s="1"/>
  <c r="P1036" i="14" s="1"/>
  <c r="P1037" i="14" s="1"/>
  <c r="P1038" i="14" s="1"/>
  <c r="P1039" i="14" s="1"/>
  <c r="P1040" i="14" s="1"/>
  <c r="P1041" i="14" s="1"/>
  <c r="P1042" i="14" s="1"/>
  <c r="P1043" i="14" s="1"/>
  <c r="P1044" i="14" s="1"/>
  <c r="P1045" i="14" s="1"/>
  <c r="P1046" i="14" s="1"/>
  <c r="P1047" i="14" s="1"/>
  <c r="P1048" i="14" s="1"/>
  <c r="P1049" i="14" s="1"/>
  <c r="P1050" i="14" s="1"/>
  <c r="P1051" i="14" s="1"/>
  <c r="P1052" i="14" s="1"/>
  <c r="P1053" i="14" s="1"/>
  <c r="P1054" i="14" s="1"/>
  <c r="P1055" i="14" s="1"/>
  <c r="P1056" i="14" s="1"/>
  <c r="P1057" i="14" s="1"/>
  <c r="P1058" i="14" s="1"/>
  <c r="P1059" i="14" s="1"/>
  <c r="P1060" i="14" s="1"/>
  <c r="P1061" i="14" s="1"/>
  <c r="P1062" i="14" s="1"/>
  <c r="P1063" i="14" s="1"/>
  <c r="P1064" i="14" s="1"/>
  <c r="P1065" i="14" s="1"/>
  <c r="P1066" i="14" s="1"/>
  <c r="P1067" i="14" s="1"/>
  <c r="P1068" i="14" s="1"/>
  <c r="P1069" i="14" s="1"/>
  <c r="P1070" i="14" s="1"/>
  <c r="P1071" i="14" s="1"/>
  <c r="P1072" i="14" s="1"/>
  <c r="P1073" i="14" s="1"/>
  <c r="P1074" i="14" s="1"/>
  <c r="P1075" i="14" s="1"/>
  <c r="L1029" i="14"/>
  <c r="L1030" i="14" s="1"/>
  <c r="L1031" i="14" s="1"/>
  <c r="L1032" i="14" s="1"/>
  <c r="H1029" i="14"/>
  <c r="H1030" i="14" s="1"/>
  <c r="H1031" i="14" s="1"/>
  <c r="H1032" i="14" s="1"/>
  <c r="H1033" i="14" s="1"/>
  <c r="H1034" i="14" s="1"/>
  <c r="H1035" i="14" s="1"/>
  <c r="H1036" i="14" s="1"/>
  <c r="H1037" i="14" s="1"/>
  <c r="H1038" i="14" s="1"/>
  <c r="H1039" i="14" s="1"/>
  <c r="H1040" i="14" s="1"/>
  <c r="H1041" i="14" s="1"/>
  <c r="H1042" i="14" s="1"/>
  <c r="H1043" i="14" s="1"/>
  <c r="H1044" i="14" s="1"/>
  <c r="H1045" i="14" s="1"/>
  <c r="H1046" i="14" s="1"/>
  <c r="H1047" i="14" s="1"/>
  <c r="H1048" i="14" s="1"/>
  <c r="H1049" i="14" s="1"/>
  <c r="H1050" i="14" s="1"/>
  <c r="H1051" i="14" s="1"/>
  <c r="H1052" i="14" s="1"/>
  <c r="H1053" i="14" s="1"/>
  <c r="H1054" i="14" s="1"/>
  <c r="H1055" i="14" s="1"/>
  <c r="H1056" i="14" s="1"/>
  <c r="H1057" i="14" s="1"/>
  <c r="H1058" i="14" s="1"/>
  <c r="H1059" i="14" s="1"/>
  <c r="H1060" i="14" s="1"/>
  <c r="H1061" i="14" s="1"/>
  <c r="H1062" i="14" s="1"/>
  <c r="H1063" i="14" s="1"/>
  <c r="H1064" i="14" s="1"/>
  <c r="H1065" i="14" s="1"/>
  <c r="H1066" i="14" s="1"/>
  <c r="H1067" i="14" s="1"/>
  <c r="H1068" i="14" s="1"/>
  <c r="H1069" i="14" s="1"/>
  <c r="H1070" i="14" s="1"/>
  <c r="H1071" i="14" s="1"/>
  <c r="H1072" i="14" s="1"/>
  <c r="H1073" i="14" s="1"/>
  <c r="H1074" i="14" s="1"/>
  <c r="H1075" i="14" s="1"/>
  <c r="AI1028" i="14"/>
  <c r="AI1029" i="14" s="1"/>
  <c r="AI1030" i="14" s="1"/>
  <c r="AI1031" i="14" s="1"/>
  <c r="AI1032" i="14" s="1"/>
  <c r="AI1033" i="14" s="1"/>
  <c r="AI1034" i="14" s="1"/>
  <c r="AI1035" i="14" s="1"/>
  <c r="AI1036" i="14" s="1"/>
  <c r="AI1037" i="14" s="1"/>
  <c r="AI1038" i="14" s="1"/>
  <c r="AI1039" i="14" s="1"/>
  <c r="AI1040" i="14" s="1"/>
  <c r="AI1041" i="14" s="1"/>
  <c r="AI1042" i="14" s="1"/>
  <c r="AI1043" i="14" s="1"/>
  <c r="AI1044" i="14" s="1"/>
  <c r="AI1045" i="14" s="1"/>
  <c r="AI1046" i="14" s="1"/>
  <c r="AI1047" i="14" s="1"/>
  <c r="AI1048" i="14" s="1"/>
  <c r="AI1049" i="14" s="1"/>
  <c r="AI1050" i="14" s="1"/>
  <c r="AI1051" i="14" s="1"/>
  <c r="AI1052" i="14" s="1"/>
  <c r="AI1053" i="14" s="1"/>
  <c r="AI1054" i="14" s="1"/>
  <c r="AI1055" i="14" s="1"/>
  <c r="AI1056" i="14" s="1"/>
  <c r="AI1057" i="14" s="1"/>
  <c r="AI1058" i="14" s="1"/>
  <c r="AI1059" i="14" s="1"/>
  <c r="AI1060" i="14" s="1"/>
  <c r="AI1061" i="14" s="1"/>
  <c r="AI1062" i="14" s="1"/>
  <c r="AI1063" i="14" s="1"/>
  <c r="AI1064" i="14" s="1"/>
  <c r="AI1065" i="14" s="1"/>
  <c r="AI1066" i="14" s="1"/>
  <c r="AI1067" i="14" s="1"/>
  <c r="AI1068" i="14" s="1"/>
  <c r="AI1069" i="14" s="1"/>
  <c r="AI1070" i="14" s="1"/>
  <c r="AI1071" i="14" s="1"/>
  <c r="AI1072" i="14" s="1"/>
  <c r="AI1073" i="14" s="1"/>
  <c r="AI1074" i="14" s="1"/>
  <c r="AI1075" i="14" s="1"/>
  <c r="AE1028" i="14"/>
  <c r="AE1029" i="14" s="1"/>
  <c r="AE1030" i="14" s="1"/>
  <c r="AE1031" i="14" s="1"/>
  <c r="AA1028" i="14"/>
  <c r="AA1029" i="14" s="1"/>
  <c r="AA1030" i="14" s="1"/>
  <c r="AA1031" i="14" s="1"/>
  <c r="AA1032" i="14" s="1"/>
  <c r="AA1033" i="14" s="1"/>
  <c r="AA1034" i="14" s="1"/>
  <c r="AA1035" i="14" s="1"/>
  <c r="AA1036" i="14" s="1"/>
  <c r="AA1037" i="14" s="1"/>
  <c r="AA1038" i="14" s="1"/>
  <c r="AA1039" i="14" s="1"/>
  <c r="AA1040" i="14" s="1"/>
  <c r="AA1041" i="14" s="1"/>
  <c r="AA1042" i="14" s="1"/>
  <c r="AA1043" i="14" s="1"/>
  <c r="AA1044" i="14" s="1"/>
  <c r="AA1045" i="14" s="1"/>
  <c r="AA1046" i="14" s="1"/>
  <c r="AA1047" i="14" s="1"/>
  <c r="AA1048" i="14" s="1"/>
  <c r="AA1049" i="14" s="1"/>
  <c r="AA1050" i="14" s="1"/>
  <c r="AA1051" i="14" s="1"/>
  <c r="AA1052" i="14" s="1"/>
  <c r="AA1053" i="14" s="1"/>
  <c r="AA1054" i="14" s="1"/>
  <c r="AA1055" i="14" s="1"/>
  <c r="AA1056" i="14" s="1"/>
  <c r="AA1057" i="14" s="1"/>
  <c r="AA1058" i="14" s="1"/>
  <c r="AA1059" i="14" s="1"/>
  <c r="AA1060" i="14" s="1"/>
  <c r="AA1061" i="14" s="1"/>
  <c r="AA1062" i="14" s="1"/>
  <c r="AA1063" i="14" s="1"/>
  <c r="AA1064" i="14" s="1"/>
  <c r="AA1065" i="14" s="1"/>
  <c r="AA1066" i="14" s="1"/>
  <c r="AA1067" i="14" s="1"/>
  <c r="AA1068" i="14" s="1"/>
  <c r="AA1069" i="14" s="1"/>
  <c r="AA1070" i="14" s="1"/>
  <c r="AA1071" i="14" s="1"/>
  <c r="AA1072" i="14" s="1"/>
  <c r="AA1073" i="14" s="1"/>
  <c r="AA1074" i="14" s="1"/>
  <c r="AA1075" i="14" s="1"/>
  <c r="W1028" i="14"/>
  <c r="W1029" i="14" s="1"/>
  <c r="W1030" i="14" s="1"/>
  <c r="W1031" i="14" s="1"/>
  <c r="S1028" i="14"/>
  <c r="S1029" i="14" s="1"/>
  <c r="S1030" i="14" s="1"/>
  <c r="S1031" i="14" s="1"/>
  <c r="S1032" i="14" s="1"/>
  <c r="S1033" i="14" s="1"/>
  <c r="S1034" i="14" s="1"/>
  <c r="S1035" i="14" s="1"/>
  <c r="S1036" i="14" s="1"/>
  <c r="S1037" i="14" s="1"/>
  <c r="S1038" i="14" s="1"/>
  <c r="S1039" i="14" s="1"/>
  <c r="S1040" i="14" s="1"/>
  <c r="S1041" i="14" s="1"/>
  <c r="S1042" i="14" s="1"/>
  <c r="S1043" i="14" s="1"/>
  <c r="S1044" i="14" s="1"/>
  <c r="S1045" i="14" s="1"/>
  <c r="S1046" i="14" s="1"/>
  <c r="S1047" i="14" s="1"/>
  <c r="S1048" i="14" s="1"/>
  <c r="S1049" i="14" s="1"/>
  <c r="S1050" i="14" s="1"/>
  <c r="S1051" i="14" s="1"/>
  <c r="S1052" i="14" s="1"/>
  <c r="S1053" i="14" s="1"/>
  <c r="S1054" i="14" s="1"/>
  <c r="S1055" i="14" s="1"/>
  <c r="S1056" i="14" s="1"/>
  <c r="S1057" i="14" s="1"/>
  <c r="S1058" i="14" s="1"/>
  <c r="S1059" i="14" s="1"/>
  <c r="S1060" i="14" s="1"/>
  <c r="S1061" i="14" s="1"/>
  <c r="S1062" i="14" s="1"/>
  <c r="S1063" i="14" s="1"/>
  <c r="S1064" i="14" s="1"/>
  <c r="S1065" i="14" s="1"/>
  <c r="S1066" i="14" s="1"/>
  <c r="S1067" i="14" s="1"/>
  <c r="S1068" i="14" s="1"/>
  <c r="S1069" i="14" s="1"/>
  <c r="S1070" i="14" s="1"/>
  <c r="S1071" i="14" s="1"/>
  <c r="S1072" i="14" s="1"/>
  <c r="S1073" i="14" s="1"/>
  <c r="S1074" i="14" s="1"/>
  <c r="S1075" i="14" s="1"/>
  <c r="O1028" i="14"/>
  <c r="O1029" i="14" s="1"/>
  <c r="O1030" i="14" s="1"/>
  <c r="O1031" i="14" s="1"/>
  <c r="K1028" i="14"/>
  <c r="K1029" i="14" s="1"/>
  <c r="K1030" i="14" s="1"/>
  <c r="K1031" i="14" s="1"/>
  <c r="K1032" i="14" s="1"/>
  <c r="K1033" i="14" s="1"/>
  <c r="K1034" i="14" s="1"/>
  <c r="K1035" i="14" s="1"/>
  <c r="K1036" i="14" s="1"/>
  <c r="K1037" i="14" s="1"/>
  <c r="K1038" i="14" s="1"/>
  <c r="K1039" i="14" s="1"/>
  <c r="K1040" i="14" s="1"/>
  <c r="K1041" i="14" s="1"/>
  <c r="K1042" i="14" s="1"/>
  <c r="K1043" i="14" s="1"/>
  <c r="K1044" i="14" s="1"/>
  <c r="K1045" i="14" s="1"/>
  <c r="K1046" i="14" s="1"/>
  <c r="K1047" i="14" s="1"/>
  <c r="K1048" i="14" s="1"/>
  <c r="K1049" i="14" s="1"/>
  <c r="K1050" i="14" s="1"/>
  <c r="K1051" i="14" s="1"/>
  <c r="K1052" i="14" s="1"/>
  <c r="K1053" i="14" s="1"/>
  <c r="K1054" i="14" s="1"/>
  <c r="K1055" i="14" s="1"/>
  <c r="K1056" i="14" s="1"/>
  <c r="K1057" i="14" s="1"/>
  <c r="K1058" i="14" s="1"/>
  <c r="K1059" i="14" s="1"/>
  <c r="K1060" i="14" s="1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K1074" i="14" s="1"/>
  <c r="K1075" i="14" s="1"/>
  <c r="G1028" i="14"/>
  <c r="G1029" i="14" s="1"/>
  <c r="G1030" i="14" s="1"/>
  <c r="G1031" i="14" s="1"/>
  <c r="C1028" i="14"/>
  <c r="C1029" i="14" s="1"/>
  <c r="C1030" i="14" s="1"/>
  <c r="C1031" i="14" s="1"/>
  <c r="C1032" i="14" s="1"/>
  <c r="C1033" i="14" s="1"/>
  <c r="C1034" i="14" s="1"/>
  <c r="C1035" i="14" s="1"/>
  <c r="C1036" i="14" s="1"/>
  <c r="C1037" i="14" s="1"/>
  <c r="C1038" i="14" s="1"/>
  <c r="C1039" i="14" s="1"/>
  <c r="C1040" i="14" s="1"/>
  <c r="C1041" i="14" s="1"/>
  <c r="C1042" i="14" s="1"/>
  <c r="C1043" i="14" s="1"/>
  <c r="C1044" i="14" s="1"/>
  <c r="C1045" i="14" s="1"/>
  <c r="C1046" i="14" s="1"/>
  <c r="C1047" i="14" s="1"/>
  <c r="C1048" i="14" s="1"/>
  <c r="C1049" i="14" s="1"/>
  <c r="C1050" i="14" s="1"/>
  <c r="C1051" i="14" s="1"/>
  <c r="C1052" i="14" s="1"/>
  <c r="C1053" i="14" s="1"/>
  <c r="C1054" i="14" s="1"/>
  <c r="C1055" i="14" s="1"/>
  <c r="C1056" i="14" s="1"/>
  <c r="C1057" i="14" s="1"/>
  <c r="C1058" i="14" s="1"/>
  <c r="C1059" i="14" s="1"/>
  <c r="C1060" i="14" s="1"/>
  <c r="C1061" i="14" s="1"/>
  <c r="C1062" i="14" s="1"/>
  <c r="C1063" i="14" s="1"/>
  <c r="C1064" i="14" s="1"/>
  <c r="C1065" i="14" s="1"/>
  <c r="C1066" i="14" s="1"/>
  <c r="C1067" i="14" s="1"/>
  <c r="C1068" i="14" s="1"/>
  <c r="C1069" i="14" s="1"/>
  <c r="C1070" i="14" s="1"/>
  <c r="C1071" i="14" s="1"/>
  <c r="C1072" i="14" s="1"/>
  <c r="C1073" i="14" s="1"/>
  <c r="C1074" i="14" s="1"/>
  <c r="C1075" i="14" s="1"/>
  <c r="AI1027" i="14"/>
  <c r="AH1027" i="14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E1027" i="14"/>
  <c r="AD1027" i="14"/>
  <c r="AD1028" i="14" s="1"/>
  <c r="AD1029" i="14" s="1"/>
  <c r="AD1030" i="14" s="1"/>
  <c r="AD1031" i="14" s="1"/>
  <c r="AD1032" i="14" s="1"/>
  <c r="AD1033" i="14" s="1"/>
  <c r="AD1034" i="14" s="1"/>
  <c r="AD1035" i="14" s="1"/>
  <c r="AD1036" i="14" s="1"/>
  <c r="AD1037" i="14" s="1"/>
  <c r="AD1038" i="14" s="1"/>
  <c r="AD1039" i="14" s="1"/>
  <c r="AD1040" i="14" s="1"/>
  <c r="AD1041" i="14" s="1"/>
  <c r="AD1042" i="14" s="1"/>
  <c r="AD1043" i="14" s="1"/>
  <c r="AD1044" i="14" s="1"/>
  <c r="AD1045" i="14" s="1"/>
  <c r="AD1046" i="14" s="1"/>
  <c r="AD1047" i="14" s="1"/>
  <c r="AD1048" i="14" s="1"/>
  <c r="AD1049" i="14" s="1"/>
  <c r="AD1050" i="14" s="1"/>
  <c r="AD1051" i="14" s="1"/>
  <c r="AD1052" i="14" s="1"/>
  <c r="AD1053" i="14" s="1"/>
  <c r="AD1054" i="14" s="1"/>
  <c r="AD1055" i="14" s="1"/>
  <c r="AD1056" i="14" s="1"/>
  <c r="AD1057" i="14" s="1"/>
  <c r="AD1058" i="14" s="1"/>
  <c r="AD1059" i="14" s="1"/>
  <c r="AD1060" i="14" s="1"/>
  <c r="AD1061" i="14" s="1"/>
  <c r="AD1062" i="14" s="1"/>
  <c r="AD1063" i="14" s="1"/>
  <c r="AD1064" i="14" s="1"/>
  <c r="AD1065" i="14" s="1"/>
  <c r="AD1066" i="14" s="1"/>
  <c r="AD1067" i="14" s="1"/>
  <c r="AD1068" i="14" s="1"/>
  <c r="AD1069" i="14" s="1"/>
  <c r="AD1070" i="14" s="1"/>
  <c r="AD1071" i="14" s="1"/>
  <c r="AD1072" i="14" s="1"/>
  <c r="AD1073" i="14" s="1"/>
  <c r="AD1074" i="14" s="1"/>
  <c r="AD1075" i="14" s="1"/>
  <c r="AA1027" i="14"/>
  <c r="Z1027" i="14"/>
  <c r="Z1028" i="14" s="1"/>
  <c r="Z1029" i="14" s="1"/>
  <c r="Z1030" i="14" s="1"/>
  <c r="W1027" i="14"/>
  <c r="V1027" i="14"/>
  <c r="V1028" i="14" s="1"/>
  <c r="V1029" i="14" s="1"/>
  <c r="V1030" i="14" s="1"/>
  <c r="V1031" i="14" s="1"/>
  <c r="V1032" i="14" s="1"/>
  <c r="V1033" i="14" s="1"/>
  <c r="V1034" i="14" s="1"/>
  <c r="V1035" i="14" s="1"/>
  <c r="V1036" i="14" s="1"/>
  <c r="V1037" i="14" s="1"/>
  <c r="V1038" i="14" s="1"/>
  <c r="V1039" i="14" s="1"/>
  <c r="V1040" i="14" s="1"/>
  <c r="V1041" i="14" s="1"/>
  <c r="V1042" i="14" s="1"/>
  <c r="V1043" i="14" s="1"/>
  <c r="V1044" i="14" s="1"/>
  <c r="V1045" i="14" s="1"/>
  <c r="V1046" i="14" s="1"/>
  <c r="V1047" i="14" s="1"/>
  <c r="V1048" i="14" s="1"/>
  <c r="V1049" i="14" s="1"/>
  <c r="V1050" i="14" s="1"/>
  <c r="V1051" i="14" s="1"/>
  <c r="V1052" i="14" s="1"/>
  <c r="V1053" i="14" s="1"/>
  <c r="V1054" i="14" s="1"/>
  <c r="V1055" i="14" s="1"/>
  <c r="V1056" i="14" s="1"/>
  <c r="V1057" i="14" s="1"/>
  <c r="V1058" i="14" s="1"/>
  <c r="V1059" i="14" s="1"/>
  <c r="V1060" i="14" s="1"/>
  <c r="V1061" i="14" s="1"/>
  <c r="V1062" i="14" s="1"/>
  <c r="V1063" i="14" s="1"/>
  <c r="V1064" i="14" s="1"/>
  <c r="V1065" i="14" s="1"/>
  <c r="V1066" i="14" s="1"/>
  <c r="V1067" i="14" s="1"/>
  <c r="V1068" i="14" s="1"/>
  <c r="V1069" i="14" s="1"/>
  <c r="V1070" i="14" s="1"/>
  <c r="V1071" i="14" s="1"/>
  <c r="V1072" i="14" s="1"/>
  <c r="V1073" i="14" s="1"/>
  <c r="V1074" i="14" s="1"/>
  <c r="V1075" i="14" s="1"/>
  <c r="S1027" i="14"/>
  <c r="R1027" i="14"/>
  <c r="R1028" i="14" s="1"/>
  <c r="R1029" i="14" s="1"/>
  <c r="R1030" i="14" s="1"/>
  <c r="R1031" i="14" s="1"/>
  <c r="R1032" i="14" s="1"/>
  <c r="R1033" i="14" s="1"/>
  <c r="R1034" i="14" s="1"/>
  <c r="R1035" i="14" s="1"/>
  <c r="R1036" i="14" s="1"/>
  <c r="R1037" i="14" s="1"/>
  <c r="R1038" i="14" s="1"/>
  <c r="R1039" i="14" s="1"/>
  <c r="R1040" i="14" s="1"/>
  <c r="R1041" i="14" s="1"/>
  <c r="R1042" i="14" s="1"/>
  <c r="R1043" i="14" s="1"/>
  <c r="R1044" i="14" s="1"/>
  <c r="R1045" i="14" s="1"/>
  <c r="R1046" i="14" s="1"/>
  <c r="R1047" i="14" s="1"/>
  <c r="R1048" i="14" s="1"/>
  <c r="R1049" i="14" s="1"/>
  <c r="R1050" i="14" s="1"/>
  <c r="R1051" i="14" s="1"/>
  <c r="R1052" i="14" s="1"/>
  <c r="R1053" i="14" s="1"/>
  <c r="R1054" i="14" s="1"/>
  <c r="R1055" i="14" s="1"/>
  <c r="R1056" i="14" s="1"/>
  <c r="R1057" i="14" s="1"/>
  <c r="R1058" i="14" s="1"/>
  <c r="R1059" i="14" s="1"/>
  <c r="R1060" i="14" s="1"/>
  <c r="R1061" i="14" s="1"/>
  <c r="R1062" i="14" s="1"/>
  <c r="R1063" i="14" s="1"/>
  <c r="R1064" i="14" s="1"/>
  <c r="R1065" i="14" s="1"/>
  <c r="R1066" i="14" s="1"/>
  <c r="R1067" i="14" s="1"/>
  <c r="R1068" i="14" s="1"/>
  <c r="R1069" i="14" s="1"/>
  <c r="R1070" i="14" s="1"/>
  <c r="R1071" i="14" s="1"/>
  <c r="R1072" i="14" s="1"/>
  <c r="R1073" i="14" s="1"/>
  <c r="R1074" i="14" s="1"/>
  <c r="R1075" i="14" s="1"/>
  <c r="O1027" i="14"/>
  <c r="N1027" i="14"/>
  <c r="N1028" i="14" s="1"/>
  <c r="N1029" i="14" s="1"/>
  <c r="N1030" i="14" s="1"/>
  <c r="N1031" i="14" s="1"/>
  <c r="N1032" i="14" s="1"/>
  <c r="N1033" i="14" s="1"/>
  <c r="N1034" i="14" s="1"/>
  <c r="N1035" i="14" s="1"/>
  <c r="N1036" i="14" s="1"/>
  <c r="N1037" i="14" s="1"/>
  <c r="N1038" i="14" s="1"/>
  <c r="N1039" i="14" s="1"/>
  <c r="N1040" i="14" s="1"/>
  <c r="N1041" i="14" s="1"/>
  <c r="N1042" i="14" s="1"/>
  <c r="N1043" i="14" s="1"/>
  <c r="N1044" i="14" s="1"/>
  <c r="N1045" i="14" s="1"/>
  <c r="N1046" i="14" s="1"/>
  <c r="N1047" i="14" s="1"/>
  <c r="N1048" i="14" s="1"/>
  <c r="N1049" i="14" s="1"/>
  <c r="N1050" i="14" s="1"/>
  <c r="N1051" i="14" s="1"/>
  <c r="N1052" i="14" s="1"/>
  <c r="N1053" i="14" s="1"/>
  <c r="N1054" i="14" s="1"/>
  <c r="N1055" i="14" s="1"/>
  <c r="N1056" i="14" s="1"/>
  <c r="N1057" i="14" s="1"/>
  <c r="N1058" i="14" s="1"/>
  <c r="N1059" i="14" s="1"/>
  <c r="N1060" i="14" s="1"/>
  <c r="N1061" i="14" s="1"/>
  <c r="N1062" i="14" s="1"/>
  <c r="N1063" i="14" s="1"/>
  <c r="N1064" i="14" s="1"/>
  <c r="N1065" i="14" s="1"/>
  <c r="N1066" i="14" s="1"/>
  <c r="N1067" i="14" s="1"/>
  <c r="N1068" i="14" s="1"/>
  <c r="N1069" i="14" s="1"/>
  <c r="N1070" i="14" s="1"/>
  <c r="N1071" i="14" s="1"/>
  <c r="N1072" i="14" s="1"/>
  <c r="N1073" i="14" s="1"/>
  <c r="N1074" i="14" s="1"/>
  <c r="N1075" i="14" s="1"/>
  <c r="K1027" i="14"/>
  <c r="J1027" i="14"/>
  <c r="J1028" i="14" s="1"/>
  <c r="J1029" i="14" s="1"/>
  <c r="J1030" i="14" s="1"/>
  <c r="G1027" i="14"/>
  <c r="F1027" i="14"/>
  <c r="F1028" i="14" s="1"/>
  <c r="F1029" i="14" s="1"/>
  <c r="F1030" i="14" s="1"/>
  <c r="F1031" i="14" s="1"/>
  <c r="F1032" i="14" s="1"/>
  <c r="F1033" i="14" s="1"/>
  <c r="F1034" i="14" s="1"/>
  <c r="F1035" i="14" s="1"/>
  <c r="F1036" i="14" s="1"/>
  <c r="F1037" i="14" s="1"/>
  <c r="F1038" i="14" s="1"/>
  <c r="F1039" i="14" s="1"/>
  <c r="F1040" i="14" s="1"/>
  <c r="F1041" i="14" s="1"/>
  <c r="F1042" i="14" s="1"/>
  <c r="F1043" i="14" s="1"/>
  <c r="F1044" i="14" s="1"/>
  <c r="F1045" i="14" s="1"/>
  <c r="F1046" i="14" s="1"/>
  <c r="F1047" i="14" s="1"/>
  <c r="F1048" i="14" s="1"/>
  <c r="F1049" i="14" s="1"/>
  <c r="F1050" i="14" s="1"/>
  <c r="F1051" i="14" s="1"/>
  <c r="F1052" i="14" s="1"/>
  <c r="F1053" i="14" s="1"/>
  <c r="F1054" i="14" s="1"/>
  <c r="F1055" i="14" s="1"/>
  <c r="F1056" i="14" s="1"/>
  <c r="F1057" i="14" s="1"/>
  <c r="F1058" i="14" s="1"/>
  <c r="F1059" i="14" s="1"/>
  <c r="F1060" i="14" s="1"/>
  <c r="F1061" i="14" s="1"/>
  <c r="F1062" i="14" s="1"/>
  <c r="F1063" i="14" s="1"/>
  <c r="F1064" i="14" s="1"/>
  <c r="F1065" i="14" s="1"/>
  <c r="F1066" i="14" s="1"/>
  <c r="F1067" i="14" s="1"/>
  <c r="F1068" i="14" s="1"/>
  <c r="F1069" i="14" s="1"/>
  <c r="F1070" i="14" s="1"/>
  <c r="F1071" i="14" s="1"/>
  <c r="F1072" i="14" s="1"/>
  <c r="F1073" i="14" s="1"/>
  <c r="F1074" i="14" s="1"/>
  <c r="F1075" i="14" s="1"/>
  <c r="C1027" i="14"/>
  <c r="B1027" i="14"/>
  <c r="B1028" i="14" s="1"/>
  <c r="B1029" i="14" s="1"/>
  <c r="B1030" i="14" s="1"/>
  <c r="B1031" i="14" s="1"/>
  <c r="B1032" i="14" s="1"/>
  <c r="B1033" i="14" s="1"/>
  <c r="B1034" i="14" s="1"/>
  <c r="B1035" i="14" s="1"/>
  <c r="B1036" i="14" s="1"/>
  <c r="B1037" i="14" s="1"/>
  <c r="B1038" i="14" s="1"/>
  <c r="B1039" i="14" s="1"/>
  <c r="B1040" i="14" s="1"/>
  <c r="B1041" i="14" s="1"/>
  <c r="B1042" i="14" s="1"/>
  <c r="B1043" i="14" s="1"/>
  <c r="B1044" i="14" s="1"/>
  <c r="B1045" i="14" s="1"/>
  <c r="B1046" i="14" s="1"/>
  <c r="B1047" i="14" s="1"/>
  <c r="B1048" i="14" s="1"/>
  <c r="B1049" i="14" s="1"/>
  <c r="B1050" i="14" s="1"/>
  <c r="B1051" i="14" s="1"/>
  <c r="B1052" i="14" s="1"/>
  <c r="B1053" i="14" s="1"/>
  <c r="B1054" i="14" s="1"/>
  <c r="B1055" i="14" s="1"/>
  <c r="B1056" i="14" s="1"/>
  <c r="B1057" i="14" s="1"/>
  <c r="B1058" i="14" s="1"/>
  <c r="B1059" i="14" s="1"/>
  <c r="B1060" i="14" s="1"/>
  <c r="B1061" i="14" s="1"/>
  <c r="B1062" i="14" s="1"/>
  <c r="B1063" i="14" s="1"/>
  <c r="B1064" i="14" s="1"/>
  <c r="B1065" i="14" s="1"/>
  <c r="B1066" i="14" s="1"/>
  <c r="B1067" i="14" s="1"/>
  <c r="B1068" i="14" s="1"/>
  <c r="B1069" i="14" s="1"/>
  <c r="B1070" i="14" s="1"/>
  <c r="B1071" i="14" s="1"/>
  <c r="B1072" i="14" s="1"/>
  <c r="B1073" i="14" s="1"/>
  <c r="B1074" i="14" s="1"/>
  <c r="B1075" i="14" s="1"/>
  <c r="AJ1026" i="14"/>
  <c r="AJ1027" i="14" s="1"/>
  <c r="AJ1028" i="14" s="1"/>
  <c r="AJ1029" i="14" s="1"/>
  <c r="AJ1030" i="14" s="1"/>
  <c r="AJ1031" i="14" s="1"/>
  <c r="AJ1032" i="14" s="1"/>
  <c r="AJ1033" i="14" s="1"/>
  <c r="AJ1034" i="14" s="1"/>
  <c r="AJ1035" i="14" s="1"/>
  <c r="AJ1036" i="14" s="1"/>
  <c r="AJ1037" i="14" s="1"/>
  <c r="AJ1038" i="14" s="1"/>
  <c r="AJ1039" i="14" s="1"/>
  <c r="AJ1040" i="14" s="1"/>
  <c r="AJ1041" i="14" s="1"/>
  <c r="AJ1042" i="14" s="1"/>
  <c r="AJ1043" i="14" s="1"/>
  <c r="AJ1044" i="14" s="1"/>
  <c r="AJ1045" i="14" s="1"/>
  <c r="AJ1046" i="14" s="1"/>
  <c r="AJ1047" i="14" s="1"/>
  <c r="AJ1048" i="14" s="1"/>
  <c r="AJ1049" i="14" s="1"/>
  <c r="AJ1050" i="14" s="1"/>
  <c r="AJ1051" i="14" s="1"/>
  <c r="AJ1052" i="14" s="1"/>
  <c r="AJ1053" i="14" s="1"/>
  <c r="AJ1054" i="14" s="1"/>
  <c r="AJ1055" i="14" s="1"/>
  <c r="AJ1056" i="14" s="1"/>
  <c r="AJ1057" i="14" s="1"/>
  <c r="AJ1058" i="14" s="1"/>
  <c r="AJ1059" i="14" s="1"/>
  <c r="AJ1060" i="14" s="1"/>
  <c r="AJ1061" i="14" s="1"/>
  <c r="AJ1062" i="14" s="1"/>
  <c r="AJ1063" i="14" s="1"/>
  <c r="AJ1064" i="14" s="1"/>
  <c r="AJ1065" i="14" s="1"/>
  <c r="AJ1066" i="14" s="1"/>
  <c r="AJ1067" i="14" s="1"/>
  <c r="AJ1068" i="14" s="1"/>
  <c r="AJ1069" i="14" s="1"/>
  <c r="AJ1070" i="14" s="1"/>
  <c r="AJ1071" i="14" s="1"/>
  <c r="AJ1072" i="14" s="1"/>
  <c r="AJ1073" i="14" s="1"/>
  <c r="AJ1074" i="14" s="1"/>
  <c r="AJ1075" i="14" s="1"/>
  <c r="AI1026" i="14"/>
  <c r="AH1026" i="14"/>
  <c r="AG1026" i="14"/>
  <c r="AG1027" i="14" s="1"/>
  <c r="AG1028" i="14" s="1"/>
  <c r="AG1029" i="14" s="1"/>
  <c r="AG1030" i="14" s="1"/>
  <c r="AG1031" i="14" s="1"/>
  <c r="AG1032" i="14" s="1"/>
  <c r="AG1033" i="14" s="1"/>
  <c r="AG1034" i="14" s="1"/>
  <c r="AG1035" i="14" s="1"/>
  <c r="AG1036" i="14" s="1"/>
  <c r="AG1037" i="14" s="1"/>
  <c r="AG1038" i="14" s="1"/>
  <c r="AG1039" i="14" s="1"/>
  <c r="AG1040" i="14" s="1"/>
  <c r="AG1041" i="14" s="1"/>
  <c r="AG1042" i="14" s="1"/>
  <c r="AG1043" i="14" s="1"/>
  <c r="AG1044" i="14" s="1"/>
  <c r="AG1045" i="14" s="1"/>
  <c r="AG1046" i="14" s="1"/>
  <c r="AG1047" i="14" s="1"/>
  <c r="AG1048" i="14" s="1"/>
  <c r="AG1049" i="14" s="1"/>
  <c r="AG1050" i="14" s="1"/>
  <c r="AG1051" i="14" s="1"/>
  <c r="AG1052" i="14" s="1"/>
  <c r="AG1053" i="14" s="1"/>
  <c r="AG1054" i="14" s="1"/>
  <c r="AG1055" i="14" s="1"/>
  <c r="AG1056" i="14" s="1"/>
  <c r="AG1057" i="14" s="1"/>
  <c r="AG1058" i="14" s="1"/>
  <c r="AG1059" i="14" s="1"/>
  <c r="AG1060" i="14" s="1"/>
  <c r="AG1061" i="14" s="1"/>
  <c r="AG1062" i="14" s="1"/>
  <c r="AG1063" i="14" s="1"/>
  <c r="AG1064" i="14" s="1"/>
  <c r="AG1065" i="14" s="1"/>
  <c r="AG1066" i="14" s="1"/>
  <c r="AG1067" i="14" s="1"/>
  <c r="AG1068" i="14" s="1"/>
  <c r="AG1069" i="14" s="1"/>
  <c r="AG1070" i="14" s="1"/>
  <c r="AG1071" i="14" s="1"/>
  <c r="AG1072" i="14" s="1"/>
  <c r="AG1073" i="14" s="1"/>
  <c r="AG1074" i="14" s="1"/>
  <c r="AG1075" i="14" s="1"/>
  <c r="AF1026" i="14"/>
  <c r="AF1027" i="14" s="1"/>
  <c r="AF1028" i="14" s="1"/>
  <c r="AE1026" i="14"/>
  <c r="AD1026" i="14"/>
  <c r="AC1026" i="14"/>
  <c r="AC1027" i="14" s="1"/>
  <c r="AC1028" i="14" s="1"/>
  <c r="AC1029" i="14" s="1"/>
  <c r="AB1026" i="14"/>
  <c r="AB1027" i="14" s="1"/>
  <c r="AB1028" i="14" s="1"/>
  <c r="AA1026" i="14"/>
  <c r="Z1026" i="14"/>
  <c r="Y1026" i="14"/>
  <c r="Y1027" i="14" s="1"/>
  <c r="Y1028" i="14" s="1"/>
  <c r="Y1029" i="14" s="1"/>
  <c r="Y1030" i="14" s="1"/>
  <c r="Y1031" i="14" s="1"/>
  <c r="Y1032" i="14" s="1"/>
  <c r="Y1033" i="14" s="1"/>
  <c r="Y1034" i="14" s="1"/>
  <c r="Y1035" i="14" s="1"/>
  <c r="Y1036" i="14" s="1"/>
  <c r="Y1037" i="14" s="1"/>
  <c r="Y1038" i="14" s="1"/>
  <c r="Y1039" i="14" s="1"/>
  <c r="Y1040" i="14" s="1"/>
  <c r="Y1041" i="14" s="1"/>
  <c r="Y1042" i="14" s="1"/>
  <c r="Y1043" i="14" s="1"/>
  <c r="Y1044" i="14" s="1"/>
  <c r="Y1045" i="14" s="1"/>
  <c r="Y1046" i="14" s="1"/>
  <c r="Y1047" i="14" s="1"/>
  <c r="Y1048" i="14" s="1"/>
  <c r="Y1049" i="14" s="1"/>
  <c r="Y1050" i="14" s="1"/>
  <c r="Y1051" i="14" s="1"/>
  <c r="Y1052" i="14" s="1"/>
  <c r="Y1053" i="14" s="1"/>
  <c r="Y1054" i="14" s="1"/>
  <c r="Y1055" i="14" s="1"/>
  <c r="Y1056" i="14" s="1"/>
  <c r="Y1057" i="14" s="1"/>
  <c r="Y1058" i="14" s="1"/>
  <c r="Y1059" i="14" s="1"/>
  <c r="Y1060" i="14" s="1"/>
  <c r="Y1061" i="14" s="1"/>
  <c r="Y1062" i="14" s="1"/>
  <c r="Y1063" i="14" s="1"/>
  <c r="Y1064" i="14" s="1"/>
  <c r="Y1065" i="14" s="1"/>
  <c r="Y1066" i="14" s="1"/>
  <c r="Y1067" i="14" s="1"/>
  <c r="Y1068" i="14" s="1"/>
  <c r="Y1069" i="14" s="1"/>
  <c r="Y1070" i="14" s="1"/>
  <c r="Y1071" i="14" s="1"/>
  <c r="Y1072" i="14" s="1"/>
  <c r="Y1073" i="14" s="1"/>
  <c r="Y1074" i="14" s="1"/>
  <c r="Y1075" i="14" s="1"/>
  <c r="X1026" i="14"/>
  <c r="X1027" i="14" s="1"/>
  <c r="X1028" i="14" s="1"/>
  <c r="W1026" i="14"/>
  <c r="V1026" i="14"/>
  <c r="U1026" i="14"/>
  <c r="U1027" i="14" s="1"/>
  <c r="U1028" i="14" s="1"/>
  <c r="U1029" i="14" s="1"/>
  <c r="U1030" i="14" s="1"/>
  <c r="U1031" i="14" s="1"/>
  <c r="U1032" i="14" s="1"/>
  <c r="U1033" i="14" s="1"/>
  <c r="U1034" i="14" s="1"/>
  <c r="U1035" i="14" s="1"/>
  <c r="U1036" i="14" s="1"/>
  <c r="U1037" i="14" s="1"/>
  <c r="U1038" i="14" s="1"/>
  <c r="U1039" i="14" s="1"/>
  <c r="U1040" i="14" s="1"/>
  <c r="U1041" i="14" s="1"/>
  <c r="U1042" i="14" s="1"/>
  <c r="U1043" i="14" s="1"/>
  <c r="U1044" i="14" s="1"/>
  <c r="U1045" i="14" s="1"/>
  <c r="U1046" i="14" s="1"/>
  <c r="U1047" i="14" s="1"/>
  <c r="U1048" i="14" s="1"/>
  <c r="U1049" i="14" s="1"/>
  <c r="U1050" i="14" s="1"/>
  <c r="U1051" i="14" s="1"/>
  <c r="U1052" i="14" s="1"/>
  <c r="U1053" i="14" s="1"/>
  <c r="U1054" i="14" s="1"/>
  <c r="U1055" i="14" s="1"/>
  <c r="U1056" i="14" s="1"/>
  <c r="U1057" i="14" s="1"/>
  <c r="U1058" i="14" s="1"/>
  <c r="U1059" i="14" s="1"/>
  <c r="U1060" i="14" s="1"/>
  <c r="U1061" i="14" s="1"/>
  <c r="U1062" i="14" s="1"/>
  <c r="U1063" i="14" s="1"/>
  <c r="U1064" i="14" s="1"/>
  <c r="U1065" i="14" s="1"/>
  <c r="U1066" i="14" s="1"/>
  <c r="U1067" i="14" s="1"/>
  <c r="U1068" i="14" s="1"/>
  <c r="U1069" i="14" s="1"/>
  <c r="U1070" i="14" s="1"/>
  <c r="U1071" i="14" s="1"/>
  <c r="U1072" i="14" s="1"/>
  <c r="U1073" i="14" s="1"/>
  <c r="U1074" i="14" s="1"/>
  <c r="U1075" i="14" s="1"/>
  <c r="T1026" i="14"/>
  <c r="T1027" i="14" s="1"/>
  <c r="T1028" i="14" s="1"/>
  <c r="T1029" i="14" s="1"/>
  <c r="T1030" i="14" s="1"/>
  <c r="T1031" i="14" s="1"/>
  <c r="T1032" i="14" s="1"/>
  <c r="T1033" i="14" s="1"/>
  <c r="T1034" i="14" s="1"/>
  <c r="T1035" i="14" s="1"/>
  <c r="T1036" i="14" s="1"/>
  <c r="T1037" i="14" s="1"/>
  <c r="T1038" i="14" s="1"/>
  <c r="T1039" i="14" s="1"/>
  <c r="T1040" i="14" s="1"/>
  <c r="T1041" i="14" s="1"/>
  <c r="T1042" i="14" s="1"/>
  <c r="T1043" i="14" s="1"/>
  <c r="T1044" i="14" s="1"/>
  <c r="T1045" i="14" s="1"/>
  <c r="T1046" i="14" s="1"/>
  <c r="T1047" i="14" s="1"/>
  <c r="T1048" i="14" s="1"/>
  <c r="T1049" i="14" s="1"/>
  <c r="T1050" i="14" s="1"/>
  <c r="T1051" i="14" s="1"/>
  <c r="T1052" i="14" s="1"/>
  <c r="T1053" i="14" s="1"/>
  <c r="T1054" i="14" s="1"/>
  <c r="T1055" i="14" s="1"/>
  <c r="T1056" i="14" s="1"/>
  <c r="T1057" i="14" s="1"/>
  <c r="T1058" i="14" s="1"/>
  <c r="T1059" i="14" s="1"/>
  <c r="T1060" i="14" s="1"/>
  <c r="T1061" i="14" s="1"/>
  <c r="T1062" i="14" s="1"/>
  <c r="T1063" i="14" s="1"/>
  <c r="T1064" i="14" s="1"/>
  <c r="T1065" i="14" s="1"/>
  <c r="T1066" i="14" s="1"/>
  <c r="T1067" i="14" s="1"/>
  <c r="T1068" i="14" s="1"/>
  <c r="T1069" i="14" s="1"/>
  <c r="T1070" i="14" s="1"/>
  <c r="T1071" i="14" s="1"/>
  <c r="T1072" i="14" s="1"/>
  <c r="T1073" i="14" s="1"/>
  <c r="T1074" i="14" s="1"/>
  <c r="T1075" i="14" s="1"/>
  <c r="S1026" i="14"/>
  <c r="R1026" i="14"/>
  <c r="Q1026" i="14"/>
  <c r="Q1027" i="14" s="1"/>
  <c r="Q1028" i="14" s="1"/>
  <c r="Q1029" i="14" s="1"/>
  <c r="Q1030" i="14" s="1"/>
  <c r="Q1031" i="14" s="1"/>
  <c r="Q1032" i="14" s="1"/>
  <c r="Q1033" i="14" s="1"/>
  <c r="Q1034" i="14" s="1"/>
  <c r="Q1035" i="14" s="1"/>
  <c r="Q1036" i="14" s="1"/>
  <c r="Q1037" i="14" s="1"/>
  <c r="Q1038" i="14" s="1"/>
  <c r="Q1039" i="14" s="1"/>
  <c r="Q1040" i="14" s="1"/>
  <c r="Q1041" i="14" s="1"/>
  <c r="Q1042" i="14" s="1"/>
  <c r="Q1043" i="14" s="1"/>
  <c r="Q1044" i="14" s="1"/>
  <c r="Q1045" i="14" s="1"/>
  <c r="Q1046" i="14" s="1"/>
  <c r="Q1047" i="14" s="1"/>
  <c r="Q1048" i="14" s="1"/>
  <c r="Q1049" i="14" s="1"/>
  <c r="Q1050" i="14" s="1"/>
  <c r="Q1051" i="14" s="1"/>
  <c r="Q1052" i="14" s="1"/>
  <c r="Q1053" i="14" s="1"/>
  <c r="Q1054" i="14" s="1"/>
  <c r="Q1055" i="14" s="1"/>
  <c r="Q1056" i="14" s="1"/>
  <c r="Q1057" i="14" s="1"/>
  <c r="Q1058" i="14" s="1"/>
  <c r="Q1059" i="14" s="1"/>
  <c r="Q1060" i="14" s="1"/>
  <c r="Q1061" i="14" s="1"/>
  <c r="Q1062" i="14" s="1"/>
  <c r="Q1063" i="14" s="1"/>
  <c r="Q1064" i="14" s="1"/>
  <c r="Q1065" i="14" s="1"/>
  <c r="Q1066" i="14" s="1"/>
  <c r="Q1067" i="14" s="1"/>
  <c r="Q1068" i="14" s="1"/>
  <c r="Q1069" i="14" s="1"/>
  <c r="Q1070" i="14" s="1"/>
  <c r="Q1071" i="14" s="1"/>
  <c r="Q1072" i="14" s="1"/>
  <c r="Q1073" i="14" s="1"/>
  <c r="Q1074" i="14" s="1"/>
  <c r="Q1075" i="14" s="1"/>
  <c r="P1026" i="14"/>
  <c r="P1027" i="14" s="1"/>
  <c r="P1028" i="14" s="1"/>
  <c r="O1026" i="14"/>
  <c r="N1026" i="14"/>
  <c r="M1026" i="14"/>
  <c r="M1027" i="14" s="1"/>
  <c r="M1028" i="14" s="1"/>
  <c r="M1029" i="14" s="1"/>
  <c r="L1026" i="14"/>
  <c r="L1027" i="14" s="1"/>
  <c r="L1028" i="14" s="1"/>
  <c r="K1026" i="14"/>
  <c r="J1026" i="14"/>
  <c r="I1026" i="14"/>
  <c r="I1027" i="14" s="1"/>
  <c r="I1028" i="14" s="1"/>
  <c r="I1029" i="14" s="1"/>
  <c r="I1030" i="14" s="1"/>
  <c r="I1031" i="14" s="1"/>
  <c r="I1032" i="14" s="1"/>
  <c r="I1033" i="14" s="1"/>
  <c r="I1034" i="14" s="1"/>
  <c r="I1035" i="14" s="1"/>
  <c r="I1036" i="14" s="1"/>
  <c r="I1037" i="14" s="1"/>
  <c r="I1038" i="14" s="1"/>
  <c r="I1039" i="14" s="1"/>
  <c r="I1040" i="14" s="1"/>
  <c r="I1041" i="14" s="1"/>
  <c r="I1042" i="14" s="1"/>
  <c r="I1043" i="14" s="1"/>
  <c r="I1044" i="14" s="1"/>
  <c r="I1045" i="14" s="1"/>
  <c r="I1046" i="14" s="1"/>
  <c r="I1047" i="14" s="1"/>
  <c r="I1048" i="14" s="1"/>
  <c r="I1049" i="14" s="1"/>
  <c r="I1050" i="14" s="1"/>
  <c r="I1051" i="14" s="1"/>
  <c r="I1052" i="14" s="1"/>
  <c r="I1053" i="14" s="1"/>
  <c r="I1054" i="14" s="1"/>
  <c r="I1055" i="14" s="1"/>
  <c r="I1056" i="14" s="1"/>
  <c r="I1057" i="14" s="1"/>
  <c r="I1058" i="14" s="1"/>
  <c r="I1059" i="14" s="1"/>
  <c r="I1060" i="14" s="1"/>
  <c r="I1061" i="14" s="1"/>
  <c r="I1062" i="14" s="1"/>
  <c r="I1063" i="14" s="1"/>
  <c r="I1064" i="14" s="1"/>
  <c r="I1065" i="14" s="1"/>
  <c r="I1066" i="14" s="1"/>
  <c r="I1067" i="14" s="1"/>
  <c r="I1068" i="14" s="1"/>
  <c r="I1069" i="14" s="1"/>
  <c r="I1070" i="14" s="1"/>
  <c r="I1071" i="14" s="1"/>
  <c r="I1072" i="14" s="1"/>
  <c r="I1073" i="14" s="1"/>
  <c r="I1074" i="14" s="1"/>
  <c r="I1075" i="14" s="1"/>
  <c r="H1026" i="14"/>
  <c r="H1027" i="14" s="1"/>
  <c r="H1028" i="14" s="1"/>
  <c r="G1026" i="14"/>
  <c r="F1026" i="14"/>
  <c r="E1026" i="14"/>
  <c r="E1027" i="14" s="1"/>
  <c r="E1028" i="14" s="1"/>
  <c r="E1029" i="14" s="1"/>
  <c r="E1030" i="14" s="1"/>
  <c r="E1031" i="14" s="1"/>
  <c r="E1032" i="14" s="1"/>
  <c r="E1033" i="14" s="1"/>
  <c r="E1034" i="14" s="1"/>
  <c r="E1035" i="14" s="1"/>
  <c r="E1036" i="14" s="1"/>
  <c r="E1037" i="14" s="1"/>
  <c r="E1038" i="14" s="1"/>
  <c r="E1039" i="14" s="1"/>
  <c r="E1040" i="14" s="1"/>
  <c r="E1041" i="14" s="1"/>
  <c r="E1042" i="14" s="1"/>
  <c r="E1043" i="14" s="1"/>
  <c r="E1044" i="14" s="1"/>
  <c r="E1045" i="14" s="1"/>
  <c r="E1046" i="14" s="1"/>
  <c r="E1047" i="14" s="1"/>
  <c r="E1048" i="14" s="1"/>
  <c r="E1049" i="14" s="1"/>
  <c r="E1050" i="14" s="1"/>
  <c r="E1051" i="14" s="1"/>
  <c r="E1052" i="14" s="1"/>
  <c r="E1053" i="14" s="1"/>
  <c r="E1054" i="14" s="1"/>
  <c r="E1055" i="14" s="1"/>
  <c r="E1056" i="14" s="1"/>
  <c r="E1057" i="14" s="1"/>
  <c r="E1058" i="14" s="1"/>
  <c r="E1059" i="14" s="1"/>
  <c r="E1060" i="14" s="1"/>
  <c r="E1061" i="14" s="1"/>
  <c r="E1062" i="14" s="1"/>
  <c r="E1063" i="14" s="1"/>
  <c r="E1064" i="14" s="1"/>
  <c r="E1065" i="14" s="1"/>
  <c r="E1066" i="14" s="1"/>
  <c r="E1067" i="14" s="1"/>
  <c r="E1068" i="14" s="1"/>
  <c r="E1069" i="14" s="1"/>
  <c r="E1070" i="14" s="1"/>
  <c r="E1071" i="14" s="1"/>
  <c r="E1072" i="14" s="1"/>
  <c r="E1073" i="14" s="1"/>
  <c r="E1074" i="14" s="1"/>
  <c r="E1075" i="14" s="1"/>
  <c r="D1026" i="14"/>
  <c r="D1027" i="14" s="1"/>
  <c r="D1028" i="14" s="1"/>
  <c r="D1029" i="14" s="1"/>
  <c r="D1030" i="14" s="1"/>
  <c r="D1031" i="14" s="1"/>
  <c r="D1032" i="14" s="1"/>
  <c r="D1033" i="14" s="1"/>
  <c r="D1034" i="14" s="1"/>
  <c r="D1035" i="14" s="1"/>
  <c r="D1036" i="14" s="1"/>
  <c r="D1037" i="14" s="1"/>
  <c r="D1038" i="14" s="1"/>
  <c r="D1039" i="14" s="1"/>
  <c r="D1040" i="14" s="1"/>
  <c r="D1041" i="14" s="1"/>
  <c r="D1042" i="14" s="1"/>
  <c r="D1043" i="14" s="1"/>
  <c r="D1044" i="14" s="1"/>
  <c r="D1045" i="14" s="1"/>
  <c r="D1046" i="14" s="1"/>
  <c r="D1047" i="14" s="1"/>
  <c r="D1048" i="14" s="1"/>
  <c r="D1049" i="14" s="1"/>
  <c r="D1050" i="14" s="1"/>
  <c r="D1051" i="14" s="1"/>
  <c r="D1052" i="14" s="1"/>
  <c r="D1053" i="14" s="1"/>
  <c r="D1054" i="14" s="1"/>
  <c r="D1055" i="14" s="1"/>
  <c r="D1056" i="14" s="1"/>
  <c r="D1057" i="14" s="1"/>
  <c r="D1058" i="14" s="1"/>
  <c r="D1059" i="14" s="1"/>
  <c r="D1060" i="14" s="1"/>
  <c r="D1061" i="14" s="1"/>
  <c r="D1062" i="14" s="1"/>
  <c r="D1063" i="14" s="1"/>
  <c r="D1064" i="14" s="1"/>
  <c r="D1065" i="14" s="1"/>
  <c r="D1066" i="14" s="1"/>
  <c r="D1067" i="14" s="1"/>
  <c r="D1068" i="14" s="1"/>
  <c r="D1069" i="14" s="1"/>
  <c r="D1070" i="14" s="1"/>
  <c r="D1071" i="14" s="1"/>
  <c r="D1072" i="14" s="1"/>
  <c r="D1073" i="14" s="1"/>
  <c r="D1074" i="14" s="1"/>
  <c r="D1075" i="14" s="1"/>
  <c r="C1026" i="14"/>
  <c r="B1026" i="14"/>
  <c r="AC979" i="14"/>
  <c r="AC980" i="14" s="1"/>
  <c r="AC981" i="14" s="1"/>
  <c r="AC982" i="14" s="1"/>
  <c r="AC983" i="14" s="1"/>
  <c r="AC984" i="14" s="1"/>
  <c r="AC985" i="14" s="1"/>
  <c r="AC986" i="14" s="1"/>
  <c r="AC987" i="14" s="1"/>
  <c r="AC988" i="14" s="1"/>
  <c r="AC989" i="14" s="1"/>
  <c r="AC990" i="14" s="1"/>
  <c r="AC991" i="14" s="1"/>
  <c r="AC992" i="14" s="1"/>
  <c r="AC993" i="14" s="1"/>
  <c r="AC994" i="14" s="1"/>
  <c r="AC995" i="14" s="1"/>
  <c r="AC996" i="14" s="1"/>
  <c r="AC997" i="14" s="1"/>
  <c r="AC998" i="14" s="1"/>
  <c r="AC999" i="14" s="1"/>
  <c r="AC1000" i="14" s="1"/>
  <c r="AC1001" i="14" s="1"/>
  <c r="AC1002" i="14" s="1"/>
  <c r="AC1003" i="14" s="1"/>
  <c r="AC1004" i="14" s="1"/>
  <c r="AC1005" i="14" s="1"/>
  <c r="AC1006" i="14" s="1"/>
  <c r="AC1007" i="14" s="1"/>
  <c r="AC1008" i="14" s="1"/>
  <c r="AC1009" i="14" s="1"/>
  <c r="AC1010" i="14" s="1"/>
  <c r="AC1011" i="14" s="1"/>
  <c r="AC1012" i="14" s="1"/>
  <c r="AC1013" i="14" s="1"/>
  <c r="AC1014" i="14" s="1"/>
  <c r="AC1015" i="14" s="1"/>
  <c r="AC1016" i="14" s="1"/>
  <c r="AC1017" i="14" s="1"/>
  <c r="AC1018" i="14" s="1"/>
  <c r="AC1019" i="14" s="1"/>
  <c r="AC1020" i="14" s="1"/>
  <c r="AC1021" i="14" s="1"/>
  <c r="AC1022" i="14" s="1"/>
  <c r="U979" i="14"/>
  <c r="U980" i="14" s="1"/>
  <c r="U981" i="14" s="1"/>
  <c r="U982" i="14" s="1"/>
  <c r="U983" i="14" s="1"/>
  <c r="U984" i="14" s="1"/>
  <c r="U985" i="14" s="1"/>
  <c r="U986" i="14" s="1"/>
  <c r="U987" i="14" s="1"/>
  <c r="U988" i="14" s="1"/>
  <c r="U989" i="14" s="1"/>
  <c r="U990" i="14" s="1"/>
  <c r="U991" i="14" s="1"/>
  <c r="U992" i="14" s="1"/>
  <c r="U993" i="14" s="1"/>
  <c r="U994" i="14" s="1"/>
  <c r="U995" i="14" s="1"/>
  <c r="U996" i="14" s="1"/>
  <c r="U997" i="14" s="1"/>
  <c r="U998" i="14" s="1"/>
  <c r="U999" i="14" s="1"/>
  <c r="U1000" i="14" s="1"/>
  <c r="U1001" i="14" s="1"/>
  <c r="U1002" i="14" s="1"/>
  <c r="U1003" i="14" s="1"/>
  <c r="U1004" i="14" s="1"/>
  <c r="U1005" i="14" s="1"/>
  <c r="U1006" i="14" s="1"/>
  <c r="U1007" i="14" s="1"/>
  <c r="U1008" i="14" s="1"/>
  <c r="U1009" i="14" s="1"/>
  <c r="U1010" i="14" s="1"/>
  <c r="U1011" i="14" s="1"/>
  <c r="U1012" i="14" s="1"/>
  <c r="U1013" i="14" s="1"/>
  <c r="U1014" i="14" s="1"/>
  <c r="U1015" i="14" s="1"/>
  <c r="U1016" i="14" s="1"/>
  <c r="U1017" i="14" s="1"/>
  <c r="U1018" i="14" s="1"/>
  <c r="U1019" i="14" s="1"/>
  <c r="U1020" i="14" s="1"/>
  <c r="U1021" i="14" s="1"/>
  <c r="U1022" i="14" s="1"/>
  <c r="M979" i="14"/>
  <c r="M980" i="14" s="1"/>
  <c r="M981" i="14" s="1"/>
  <c r="M982" i="14" s="1"/>
  <c r="M983" i="14" s="1"/>
  <c r="M984" i="14" s="1"/>
  <c r="M985" i="14" s="1"/>
  <c r="M986" i="14" s="1"/>
  <c r="M987" i="14" s="1"/>
  <c r="M988" i="14" s="1"/>
  <c r="M989" i="14" s="1"/>
  <c r="M990" i="14" s="1"/>
  <c r="M991" i="14" s="1"/>
  <c r="M992" i="14" s="1"/>
  <c r="M993" i="14" s="1"/>
  <c r="M994" i="14" s="1"/>
  <c r="M995" i="14" s="1"/>
  <c r="M996" i="14" s="1"/>
  <c r="M997" i="14" s="1"/>
  <c r="M998" i="14" s="1"/>
  <c r="M999" i="14" s="1"/>
  <c r="M1000" i="14" s="1"/>
  <c r="M1001" i="14" s="1"/>
  <c r="M1002" i="14" s="1"/>
  <c r="M1003" i="14" s="1"/>
  <c r="M1004" i="14" s="1"/>
  <c r="M1005" i="14" s="1"/>
  <c r="M1006" i="14" s="1"/>
  <c r="M1007" i="14" s="1"/>
  <c r="M1008" i="14" s="1"/>
  <c r="M1009" i="14" s="1"/>
  <c r="M1010" i="14" s="1"/>
  <c r="M1011" i="14" s="1"/>
  <c r="M1012" i="14" s="1"/>
  <c r="M1013" i="14" s="1"/>
  <c r="M1014" i="14" s="1"/>
  <c r="M1015" i="14" s="1"/>
  <c r="M1016" i="14" s="1"/>
  <c r="M1017" i="14" s="1"/>
  <c r="M1018" i="14" s="1"/>
  <c r="M1019" i="14" s="1"/>
  <c r="M1020" i="14" s="1"/>
  <c r="M1021" i="14" s="1"/>
  <c r="M1022" i="14" s="1"/>
  <c r="E979" i="14"/>
  <c r="E980" i="14" s="1"/>
  <c r="E981" i="14" s="1"/>
  <c r="E982" i="14" s="1"/>
  <c r="E983" i="14" s="1"/>
  <c r="E984" i="14" s="1"/>
  <c r="E985" i="14" s="1"/>
  <c r="E986" i="14" s="1"/>
  <c r="E987" i="14" s="1"/>
  <c r="E988" i="14" s="1"/>
  <c r="E989" i="14" s="1"/>
  <c r="E990" i="14" s="1"/>
  <c r="E991" i="14" s="1"/>
  <c r="E992" i="14" s="1"/>
  <c r="E993" i="14" s="1"/>
  <c r="E994" i="14" s="1"/>
  <c r="E995" i="14" s="1"/>
  <c r="E996" i="14" s="1"/>
  <c r="E997" i="14" s="1"/>
  <c r="E998" i="14" s="1"/>
  <c r="E999" i="14" s="1"/>
  <c r="E1000" i="14" s="1"/>
  <c r="E1001" i="14" s="1"/>
  <c r="E1002" i="14" s="1"/>
  <c r="E1003" i="14" s="1"/>
  <c r="E1004" i="14" s="1"/>
  <c r="E1005" i="14" s="1"/>
  <c r="E1006" i="14" s="1"/>
  <c r="E1007" i="14" s="1"/>
  <c r="E1008" i="14" s="1"/>
  <c r="E1009" i="14" s="1"/>
  <c r="E1010" i="14" s="1"/>
  <c r="E1011" i="14" s="1"/>
  <c r="E1012" i="14" s="1"/>
  <c r="E1013" i="14" s="1"/>
  <c r="E1014" i="14" s="1"/>
  <c r="E1015" i="14" s="1"/>
  <c r="E1016" i="14" s="1"/>
  <c r="E1017" i="14" s="1"/>
  <c r="E1018" i="14" s="1"/>
  <c r="E1019" i="14" s="1"/>
  <c r="E1020" i="14" s="1"/>
  <c r="E1021" i="14" s="1"/>
  <c r="E1022" i="14" s="1"/>
  <c r="AD976" i="14"/>
  <c r="AD977" i="14" s="1"/>
  <c r="AD978" i="14" s="1"/>
  <c r="AD979" i="14" s="1"/>
  <c r="AD980" i="14" s="1"/>
  <c r="AD981" i="14" s="1"/>
  <c r="AD982" i="14" s="1"/>
  <c r="AD983" i="14" s="1"/>
  <c r="AD984" i="14" s="1"/>
  <c r="AD985" i="14" s="1"/>
  <c r="AD986" i="14" s="1"/>
  <c r="AD987" i="14" s="1"/>
  <c r="AD988" i="14" s="1"/>
  <c r="AD989" i="14" s="1"/>
  <c r="AD990" i="14" s="1"/>
  <c r="AD991" i="14" s="1"/>
  <c r="AD992" i="14" s="1"/>
  <c r="AD993" i="14" s="1"/>
  <c r="AD994" i="14" s="1"/>
  <c r="AD995" i="14" s="1"/>
  <c r="AD996" i="14" s="1"/>
  <c r="AD997" i="14" s="1"/>
  <c r="AD998" i="14" s="1"/>
  <c r="AD999" i="14" s="1"/>
  <c r="AD1000" i="14" s="1"/>
  <c r="AD1001" i="14" s="1"/>
  <c r="AD1002" i="14" s="1"/>
  <c r="AD1003" i="14" s="1"/>
  <c r="AD1004" i="14" s="1"/>
  <c r="AD1005" i="14" s="1"/>
  <c r="AD1006" i="14" s="1"/>
  <c r="AD1007" i="14" s="1"/>
  <c r="AD1008" i="14" s="1"/>
  <c r="AD1009" i="14" s="1"/>
  <c r="AD1010" i="14" s="1"/>
  <c r="AD1011" i="14" s="1"/>
  <c r="AD1012" i="14" s="1"/>
  <c r="AD1013" i="14" s="1"/>
  <c r="AD1014" i="14" s="1"/>
  <c r="AD1015" i="14" s="1"/>
  <c r="AD1016" i="14" s="1"/>
  <c r="AD1017" i="14" s="1"/>
  <c r="AD1018" i="14" s="1"/>
  <c r="AD1019" i="14" s="1"/>
  <c r="AD1020" i="14" s="1"/>
  <c r="AD1021" i="14" s="1"/>
  <c r="AD1022" i="14" s="1"/>
  <c r="V976" i="14"/>
  <c r="V977" i="14" s="1"/>
  <c r="V978" i="14" s="1"/>
  <c r="V979" i="14" s="1"/>
  <c r="V980" i="14" s="1"/>
  <c r="V981" i="14" s="1"/>
  <c r="V982" i="14" s="1"/>
  <c r="V983" i="14" s="1"/>
  <c r="V984" i="14" s="1"/>
  <c r="V985" i="14" s="1"/>
  <c r="V986" i="14" s="1"/>
  <c r="V987" i="14" s="1"/>
  <c r="V988" i="14" s="1"/>
  <c r="V989" i="14" s="1"/>
  <c r="V990" i="14" s="1"/>
  <c r="V991" i="14" s="1"/>
  <c r="V992" i="14" s="1"/>
  <c r="V993" i="14" s="1"/>
  <c r="V994" i="14" s="1"/>
  <c r="V995" i="14" s="1"/>
  <c r="V996" i="14" s="1"/>
  <c r="V997" i="14" s="1"/>
  <c r="V998" i="14" s="1"/>
  <c r="V999" i="14" s="1"/>
  <c r="V1000" i="14" s="1"/>
  <c r="V1001" i="14" s="1"/>
  <c r="V1002" i="14" s="1"/>
  <c r="V1003" i="14" s="1"/>
  <c r="V1004" i="14" s="1"/>
  <c r="V1005" i="14" s="1"/>
  <c r="V1006" i="14" s="1"/>
  <c r="V1007" i="14" s="1"/>
  <c r="V1008" i="14" s="1"/>
  <c r="V1009" i="14" s="1"/>
  <c r="V1010" i="14" s="1"/>
  <c r="V1011" i="14" s="1"/>
  <c r="V1012" i="14" s="1"/>
  <c r="V1013" i="14" s="1"/>
  <c r="V1014" i="14" s="1"/>
  <c r="V1015" i="14" s="1"/>
  <c r="V1016" i="14" s="1"/>
  <c r="V1017" i="14" s="1"/>
  <c r="V1018" i="14" s="1"/>
  <c r="V1019" i="14" s="1"/>
  <c r="V1020" i="14" s="1"/>
  <c r="V1021" i="14" s="1"/>
  <c r="V1022" i="14" s="1"/>
  <c r="N976" i="14"/>
  <c r="N977" i="14" s="1"/>
  <c r="N978" i="14" s="1"/>
  <c r="N979" i="14" s="1"/>
  <c r="N980" i="14" s="1"/>
  <c r="N981" i="14" s="1"/>
  <c r="N982" i="14" s="1"/>
  <c r="N983" i="14" s="1"/>
  <c r="N984" i="14" s="1"/>
  <c r="N985" i="14" s="1"/>
  <c r="N986" i="14" s="1"/>
  <c r="N987" i="14" s="1"/>
  <c r="N988" i="14" s="1"/>
  <c r="N989" i="14" s="1"/>
  <c r="N990" i="14" s="1"/>
  <c r="N991" i="14" s="1"/>
  <c r="N992" i="14" s="1"/>
  <c r="N993" i="14" s="1"/>
  <c r="N994" i="14" s="1"/>
  <c r="N995" i="14" s="1"/>
  <c r="N996" i="14" s="1"/>
  <c r="N997" i="14" s="1"/>
  <c r="N998" i="14" s="1"/>
  <c r="N999" i="14" s="1"/>
  <c r="N1000" i="14" s="1"/>
  <c r="N1001" i="14" s="1"/>
  <c r="N1002" i="14" s="1"/>
  <c r="N1003" i="14" s="1"/>
  <c r="N1004" i="14" s="1"/>
  <c r="N1005" i="14" s="1"/>
  <c r="N1006" i="14" s="1"/>
  <c r="N1007" i="14" s="1"/>
  <c r="N1008" i="14" s="1"/>
  <c r="N1009" i="14" s="1"/>
  <c r="N1010" i="14" s="1"/>
  <c r="N1011" i="14" s="1"/>
  <c r="N1012" i="14" s="1"/>
  <c r="N1013" i="14" s="1"/>
  <c r="N1014" i="14" s="1"/>
  <c r="N1015" i="14" s="1"/>
  <c r="N1016" i="14" s="1"/>
  <c r="N1017" i="14" s="1"/>
  <c r="N1018" i="14" s="1"/>
  <c r="N1019" i="14" s="1"/>
  <c r="N1020" i="14" s="1"/>
  <c r="N1021" i="14" s="1"/>
  <c r="N1022" i="14" s="1"/>
  <c r="F976" i="14"/>
  <c r="F977" i="14" s="1"/>
  <c r="F978" i="14" s="1"/>
  <c r="F979" i="14" s="1"/>
  <c r="F980" i="14" s="1"/>
  <c r="F981" i="14" s="1"/>
  <c r="F982" i="14" s="1"/>
  <c r="F983" i="14" s="1"/>
  <c r="F984" i="14" s="1"/>
  <c r="F985" i="14" s="1"/>
  <c r="F986" i="14" s="1"/>
  <c r="F987" i="14" s="1"/>
  <c r="F988" i="14" s="1"/>
  <c r="F989" i="14" s="1"/>
  <c r="F990" i="14" s="1"/>
  <c r="F991" i="14" s="1"/>
  <c r="F992" i="14" s="1"/>
  <c r="F993" i="14" s="1"/>
  <c r="F994" i="14" s="1"/>
  <c r="F995" i="14" s="1"/>
  <c r="F996" i="14" s="1"/>
  <c r="F997" i="14" s="1"/>
  <c r="F998" i="14" s="1"/>
  <c r="F999" i="14" s="1"/>
  <c r="F1000" i="14" s="1"/>
  <c r="F1001" i="14" s="1"/>
  <c r="F1002" i="14" s="1"/>
  <c r="F1003" i="14" s="1"/>
  <c r="F1004" i="14" s="1"/>
  <c r="F1005" i="14" s="1"/>
  <c r="F1006" i="14" s="1"/>
  <c r="F1007" i="14" s="1"/>
  <c r="F1008" i="14" s="1"/>
  <c r="F1009" i="14" s="1"/>
  <c r="F1010" i="14" s="1"/>
  <c r="F1011" i="14" s="1"/>
  <c r="F1012" i="14" s="1"/>
  <c r="F1013" i="14" s="1"/>
  <c r="F1014" i="14" s="1"/>
  <c r="F1015" i="14" s="1"/>
  <c r="F1016" i="14" s="1"/>
  <c r="F1017" i="14" s="1"/>
  <c r="F1018" i="14" s="1"/>
  <c r="F1019" i="14" s="1"/>
  <c r="F1020" i="14" s="1"/>
  <c r="F1021" i="14" s="1"/>
  <c r="F1022" i="14" s="1"/>
  <c r="AG975" i="14"/>
  <c r="AG976" i="14" s="1"/>
  <c r="AG977" i="14" s="1"/>
  <c r="AG978" i="14" s="1"/>
  <c r="AG979" i="14" s="1"/>
  <c r="AG980" i="14" s="1"/>
  <c r="AG981" i="14" s="1"/>
  <c r="AG982" i="14" s="1"/>
  <c r="AG983" i="14" s="1"/>
  <c r="AG984" i="14" s="1"/>
  <c r="AG985" i="14" s="1"/>
  <c r="AG986" i="14" s="1"/>
  <c r="AG987" i="14" s="1"/>
  <c r="AG988" i="14" s="1"/>
  <c r="AG989" i="14" s="1"/>
  <c r="AG990" i="14" s="1"/>
  <c r="AG991" i="14" s="1"/>
  <c r="AG992" i="14" s="1"/>
  <c r="AG993" i="14" s="1"/>
  <c r="AG994" i="14" s="1"/>
  <c r="AG995" i="14" s="1"/>
  <c r="AG996" i="14" s="1"/>
  <c r="AG997" i="14" s="1"/>
  <c r="AG998" i="14" s="1"/>
  <c r="AG999" i="14" s="1"/>
  <c r="AG1000" i="14" s="1"/>
  <c r="AG1001" i="14" s="1"/>
  <c r="AG1002" i="14" s="1"/>
  <c r="AG1003" i="14" s="1"/>
  <c r="AG1004" i="14" s="1"/>
  <c r="AG1005" i="14" s="1"/>
  <c r="AG1006" i="14" s="1"/>
  <c r="AG1007" i="14" s="1"/>
  <c r="AG1008" i="14" s="1"/>
  <c r="AG1009" i="14" s="1"/>
  <c r="AG1010" i="14" s="1"/>
  <c r="AG1011" i="14" s="1"/>
  <c r="AG1012" i="14" s="1"/>
  <c r="AG1013" i="14" s="1"/>
  <c r="AG1014" i="14" s="1"/>
  <c r="AG1015" i="14" s="1"/>
  <c r="AG1016" i="14" s="1"/>
  <c r="AG1017" i="14" s="1"/>
  <c r="AG1018" i="14" s="1"/>
  <c r="AG1019" i="14" s="1"/>
  <c r="AG1020" i="14" s="1"/>
  <c r="AG1021" i="14" s="1"/>
  <c r="AG1022" i="14" s="1"/>
  <c r="AC975" i="14"/>
  <c r="AC976" i="14" s="1"/>
  <c r="AC977" i="14" s="1"/>
  <c r="AC978" i="14" s="1"/>
  <c r="Y975" i="14"/>
  <c r="Y976" i="14" s="1"/>
  <c r="Y977" i="14" s="1"/>
  <c r="Y978" i="14" s="1"/>
  <c r="Y979" i="14" s="1"/>
  <c r="Y980" i="14" s="1"/>
  <c r="Y981" i="14" s="1"/>
  <c r="Y982" i="14" s="1"/>
  <c r="Y983" i="14" s="1"/>
  <c r="Y984" i="14" s="1"/>
  <c r="Y985" i="14" s="1"/>
  <c r="Y986" i="14" s="1"/>
  <c r="Y987" i="14" s="1"/>
  <c r="Y988" i="14" s="1"/>
  <c r="Y989" i="14" s="1"/>
  <c r="Y990" i="14" s="1"/>
  <c r="Y991" i="14" s="1"/>
  <c r="Y992" i="14" s="1"/>
  <c r="Y993" i="14" s="1"/>
  <c r="Y994" i="14" s="1"/>
  <c r="Y995" i="14" s="1"/>
  <c r="Y996" i="14" s="1"/>
  <c r="Y997" i="14" s="1"/>
  <c r="Y998" i="14" s="1"/>
  <c r="Y999" i="14" s="1"/>
  <c r="Y1000" i="14" s="1"/>
  <c r="Y1001" i="14" s="1"/>
  <c r="Y1002" i="14" s="1"/>
  <c r="Y1003" i="14" s="1"/>
  <c r="Y1004" i="14" s="1"/>
  <c r="Y1005" i="14" s="1"/>
  <c r="Y1006" i="14" s="1"/>
  <c r="Y1007" i="14" s="1"/>
  <c r="Y1008" i="14" s="1"/>
  <c r="Y1009" i="14" s="1"/>
  <c r="Y1010" i="14" s="1"/>
  <c r="Y1011" i="14" s="1"/>
  <c r="Y1012" i="14" s="1"/>
  <c r="Y1013" i="14" s="1"/>
  <c r="Y1014" i="14" s="1"/>
  <c r="Y1015" i="14" s="1"/>
  <c r="Y1016" i="14" s="1"/>
  <c r="Y1017" i="14" s="1"/>
  <c r="Y1018" i="14" s="1"/>
  <c r="Y1019" i="14" s="1"/>
  <c r="Y1020" i="14" s="1"/>
  <c r="Y1021" i="14" s="1"/>
  <c r="Y1022" i="14" s="1"/>
  <c r="U975" i="14"/>
  <c r="U976" i="14" s="1"/>
  <c r="U977" i="14" s="1"/>
  <c r="U978" i="14" s="1"/>
  <c r="Q975" i="14"/>
  <c r="Q976" i="14" s="1"/>
  <c r="Q977" i="14" s="1"/>
  <c r="Q978" i="14" s="1"/>
  <c r="Q979" i="14" s="1"/>
  <c r="Q980" i="14" s="1"/>
  <c r="Q981" i="14" s="1"/>
  <c r="Q982" i="14" s="1"/>
  <c r="Q983" i="14" s="1"/>
  <c r="Q984" i="14" s="1"/>
  <c r="Q985" i="14" s="1"/>
  <c r="Q986" i="14" s="1"/>
  <c r="Q987" i="14" s="1"/>
  <c r="Q988" i="14" s="1"/>
  <c r="Q989" i="14" s="1"/>
  <c r="Q990" i="14" s="1"/>
  <c r="Q991" i="14" s="1"/>
  <c r="Q992" i="14" s="1"/>
  <c r="Q993" i="14" s="1"/>
  <c r="Q994" i="14" s="1"/>
  <c r="Q995" i="14" s="1"/>
  <c r="Q996" i="14" s="1"/>
  <c r="Q997" i="14" s="1"/>
  <c r="Q998" i="14" s="1"/>
  <c r="Q999" i="14" s="1"/>
  <c r="Q1000" i="14" s="1"/>
  <c r="Q1001" i="14" s="1"/>
  <c r="Q1002" i="14" s="1"/>
  <c r="Q1003" i="14" s="1"/>
  <c r="Q1004" i="14" s="1"/>
  <c r="Q1005" i="14" s="1"/>
  <c r="Q1006" i="14" s="1"/>
  <c r="Q1007" i="14" s="1"/>
  <c r="Q1008" i="14" s="1"/>
  <c r="Q1009" i="14" s="1"/>
  <c r="Q1010" i="14" s="1"/>
  <c r="Q1011" i="14" s="1"/>
  <c r="Q1012" i="14" s="1"/>
  <c r="Q1013" i="14" s="1"/>
  <c r="Q1014" i="14" s="1"/>
  <c r="Q1015" i="14" s="1"/>
  <c r="Q1016" i="14" s="1"/>
  <c r="Q1017" i="14" s="1"/>
  <c r="Q1018" i="14" s="1"/>
  <c r="Q1019" i="14" s="1"/>
  <c r="Q1020" i="14" s="1"/>
  <c r="Q1021" i="14" s="1"/>
  <c r="Q1022" i="14" s="1"/>
  <c r="M975" i="14"/>
  <c r="M976" i="14" s="1"/>
  <c r="M977" i="14" s="1"/>
  <c r="M978" i="14" s="1"/>
  <c r="I975" i="14"/>
  <c r="I976" i="14" s="1"/>
  <c r="I977" i="14" s="1"/>
  <c r="I978" i="14" s="1"/>
  <c r="I979" i="14" s="1"/>
  <c r="I980" i="14" s="1"/>
  <c r="I981" i="14" s="1"/>
  <c r="I982" i="14" s="1"/>
  <c r="I983" i="14" s="1"/>
  <c r="I984" i="14" s="1"/>
  <c r="I985" i="14" s="1"/>
  <c r="I986" i="14" s="1"/>
  <c r="I987" i="14" s="1"/>
  <c r="I988" i="14" s="1"/>
  <c r="I989" i="14" s="1"/>
  <c r="I990" i="14" s="1"/>
  <c r="I991" i="14" s="1"/>
  <c r="I992" i="14" s="1"/>
  <c r="I993" i="14" s="1"/>
  <c r="I994" i="14" s="1"/>
  <c r="I995" i="14" s="1"/>
  <c r="I996" i="14" s="1"/>
  <c r="I997" i="14" s="1"/>
  <c r="I998" i="14" s="1"/>
  <c r="I999" i="14" s="1"/>
  <c r="I1000" i="14" s="1"/>
  <c r="I1001" i="14" s="1"/>
  <c r="I1002" i="14" s="1"/>
  <c r="I1003" i="14" s="1"/>
  <c r="I1004" i="14" s="1"/>
  <c r="I1005" i="14" s="1"/>
  <c r="I1006" i="14" s="1"/>
  <c r="I1007" i="14" s="1"/>
  <c r="I1008" i="14" s="1"/>
  <c r="I1009" i="14" s="1"/>
  <c r="I1010" i="14" s="1"/>
  <c r="I1011" i="14" s="1"/>
  <c r="I1012" i="14" s="1"/>
  <c r="I1013" i="14" s="1"/>
  <c r="I1014" i="14" s="1"/>
  <c r="I1015" i="14" s="1"/>
  <c r="I1016" i="14" s="1"/>
  <c r="I1017" i="14" s="1"/>
  <c r="I1018" i="14" s="1"/>
  <c r="I1019" i="14" s="1"/>
  <c r="I1020" i="14" s="1"/>
  <c r="I1021" i="14" s="1"/>
  <c r="I1022" i="14" s="1"/>
  <c r="E975" i="14"/>
  <c r="E976" i="14" s="1"/>
  <c r="E977" i="14" s="1"/>
  <c r="E978" i="14" s="1"/>
  <c r="AJ974" i="14"/>
  <c r="AJ975" i="14" s="1"/>
  <c r="AJ976" i="14" s="1"/>
  <c r="AJ977" i="14" s="1"/>
  <c r="AJ978" i="14" s="1"/>
  <c r="AJ979" i="14" s="1"/>
  <c r="AJ980" i="14" s="1"/>
  <c r="AJ981" i="14" s="1"/>
  <c r="AJ982" i="14" s="1"/>
  <c r="AJ983" i="14" s="1"/>
  <c r="AJ984" i="14" s="1"/>
  <c r="AJ985" i="14" s="1"/>
  <c r="AJ986" i="14" s="1"/>
  <c r="AJ987" i="14" s="1"/>
  <c r="AJ988" i="14" s="1"/>
  <c r="AJ989" i="14" s="1"/>
  <c r="AJ990" i="14" s="1"/>
  <c r="AJ991" i="14" s="1"/>
  <c r="AJ992" i="14" s="1"/>
  <c r="AJ993" i="14" s="1"/>
  <c r="AJ994" i="14" s="1"/>
  <c r="AJ995" i="14" s="1"/>
  <c r="AJ996" i="14" s="1"/>
  <c r="AJ997" i="14" s="1"/>
  <c r="AJ998" i="14" s="1"/>
  <c r="AJ999" i="14" s="1"/>
  <c r="AJ1000" i="14" s="1"/>
  <c r="AJ1001" i="14" s="1"/>
  <c r="AJ1002" i="14" s="1"/>
  <c r="AJ1003" i="14" s="1"/>
  <c r="AJ1004" i="14" s="1"/>
  <c r="AJ1005" i="14" s="1"/>
  <c r="AJ1006" i="14" s="1"/>
  <c r="AJ1007" i="14" s="1"/>
  <c r="AJ1008" i="14" s="1"/>
  <c r="AJ1009" i="14" s="1"/>
  <c r="AJ1010" i="14" s="1"/>
  <c r="AJ1011" i="14" s="1"/>
  <c r="AJ1012" i="14" s="1"/>
  <c r="AJ1013" i="14" s="1"/>
  <c r="AJ1014" i="14" s="1"/>
  <c r="AJ1015" i="14" s="1"/>
  <c r="AJ1016" i="14" s="1"/>
  <c r="AJ1017" i="14" s="1"/>
  <c r="AJ1018" i="14" s="1"/>
  <c r="AJ1019" i="14" s="1"/>
  <c r="AJ1020" i="14" s="1"/>
  <c r="AJ1021" i="14" s="1"/>
  <c r="AJ1022" i="14" s="1"/>
  <c r="AG974" i="14"/>
  <c r="AF974" i="14"/>
  <c r="AF975" i="14" s="1"/>
  <c r="AF976" i="14" s="1"/>
  <c r="AF977" i="14" s="1"/>
  <c r="AF978" i="14" s="1"/>
  <c r="AF979" i="14" s="1"/>
  <c r="AF980" i="14" s="1"/>
  <c r="AF981" i="14" s="1"/>
  <c r="AF982" i="14" s="1"/>
  <c r="AF983" i="14" s="1"/>
  <c r="AF984" i="14" s="1"/>
  <c r="AF985" i="14" s="1"/>
  <c r="AF986" i="14" s="1"/>
  <c r="AF987" i="14" s="1"/>
  <c r="AF988" i="14" s="1"/>
  <c r="AF989" i="14" s="1"/>
  <c r="AF990" i="14" s="1"/>
  <c r="AF991" i="14" s="1"/>
  <c r="AF992" i="14" s="1"/>
  <c r="AF993" i="14" s="1"/>
  <c r="AF994" i="14" s="1"/>
  <c r="AF995" i="14" s="1"/>
  <c r="AF996" i="14" s="1"/>
  <c r="AF997" i="14" s="1"/>
  <c r="AF998" i="14" s="1"/>
  <c r="AF999" i="14" s="1"/>
  <c r="AF1000" i="14" s="1"/>
  <c r="AF1001" i="14" s="1"/>
  <c r="AF1002" i="14" s="1"/>
  <c r="AF1003" i="14" s="1"/>
  <c r="AF1004" i="14" s="1"/>
  <c r="AF1005" i="14" s="1"/>
  <c r="AF1006" i="14" s="1"/>
  <c r="AF1007" i="14" s="1"/>
  <c r="AF1008" i="14" s="1"/>
  <c r="AF1009" i="14" s="1"/>
  <c r="AF1010" i="14" s="1"/>
  <c r="AF1011" i="14" s="1"/>
  <c r="AF1012" i="14" s="1"/>
  <c r="AF1013" i="14" s="1"/>
  <c r="AF1014" i="14" s="1"/>
  <c r="AF1015" i="14" s="1"/>
  <c r="AF1016" i="14" s="1"/>
  <c r="AF1017" i="14" s="1"/>
  <c r="AF1018" i="14" s="1"/>
  <c r="AF1019" i="14" s="1"/>
  <c r="AF1020" i="14" s="1"/>
  <c r="AF1021" i="14" s="1"/>
  <c r="AF1022" i="14" s="1"/>
  <c r="AC974" i="14"/>
  <c r="AB974" i="14"/>
  <c r="AB975" i="14" s="1"/>
  <c r="AB976" i="14" s="1"/>
  <c r="AB977" i="14" s="1"/>
  <c r="AB978" i="14" s="1"/>
  <c r="AB979" i="14" s="1"/>
  <c r="AB980" i="14" s="1"/>
  <c r="AB981" i="14" s="1"/>
  <c r="AB982" i="14" s="1"/>
  <c r="AB983" i="14" s="1"/>
  <c r="AB984" i="14" s="1"/>
  <c r="AB985" i="14" s="1"/>
  <c r="AB986" i="14" s="1"/>
  <c r="AB987" i="14" s="1"/>
  <c r="AB988" i="14" s="1"/>
  <c r="AB989" i="14" s="1"/>
  <c r="AB990" i="14" s="1"/>
  <c r="AB991" i="14" s="1"/>
  <c r="AB992" i="14" s="1"/>
  <c r="AB993" i="14" s="1"/>
  <c r="AB994" i="14" s="1"/>
  <c r="AB995" i="14" s="1"/>
  <c r="AB996" i="14" s="1"/>
  <c r="AB997" i="14" s="1"/>
  <c r="AB998" i="14" s="1"/>
  <c r="AB999" i="14" s="1"/>
  <c r="AB1000" i="14" s="1"/>
  <c r="AB1001" i="14" s="1"/>
  <c r="AB1002" i="14" s="1"/>
  <c r="AB1003" i="14" s="1"/>
  <c r="AB1004" i="14" s="1"/>
  <c r="AB1005" i="14" s="1"/>
  <c r="AB1006" i="14" s="1"/>
  <c r="AB1007" i="14" s="1"/>
  <c r="AB1008" i="14" s="1"/>
  <c r="AB1009" i="14" s="1"/>
  <c r="AB1010" i="14" s="1"/>
  <c r="AB1011" i="14" s="1"/>
  <c r="AB1012" i="14" s="1"/>
  <c r="AB1013" i="14" s="1"/>
  <c r="AB1014" i="14" s="1"/>
  <c r="AB1015" i="14" s="1"/>
  <c r="AB1016" i="14" s="1"/>
  <c r="AB1017" i="14" s="1"/>
  <c r="AB1018" i="14" s="1"/>
  <c r="AB1019" i="14" s="1"/>
  <c r="AB1020" i="14" s="1"/>
  <c r="AB1021" i="14" s="1"/>
  <c r="AB1022" i="14" s="1"/>
  <c r="Y974" i="14"/>
  <c r="X974" i="14"/>
  <c r="X975" i="14" s="1"/>
  <c r="X976" i="14" s="1"/>
  <c r="X977" i="14" s="1"/>
  <c r="X978" i="14" s="1"/>
  <c r="X979" i="14" s="1"/>
  <c r="X980" i="14" s="1"/>
  <c r="X981" i="14" s="1"/>
  <c r="X982" i="14" s="1"/>
  <c r="X983" i="14" s="1"/>
  <c r="X984" i="14" s="1"/>
  <c r="X985" i="14" s="1"/>
  <c r="X986" i="14" s="1"/>
  <c r="X987" i="14" s="1"/>
  <c r="X988" i="14" s="1"/>
  <c r="X989" i="14" s="1"/>
  <c r="X990" i="14" s="1"/>
  <c r="X991" i="14" s="1"/>
  <c r="X992" i="14" s="1"/>
  <c r="X993" i="14" s="1"/>
  <c r="X994" i="14" s="1"/>
  <c r="X995" i="14" s="1"/>
  <c r="X996" i="14" s="1"/>
  <c r="X997" i="14" s="1"/>
  <c r="X998" i="14" s="1"/>
  <c r="X999" i="14" s="1"/>
  <c r="X1000" i="14" s="1"/>
  <c r="X1001" i="14" s="1"/>
  <c r="X1002" i="14" s="1"/>
  <c r="X1003" i="14" s="1"/>
  <c r="X1004" i="14" s="1"/>
  <c r="X1005" i="14" s="1"/>
  <c r="X1006" i="14" s="1"/>
  <c r="X1007" i="14" s="1"/>
  <c r="X1008" i="14" s="1"/>
  <c r="X1009" i="14" s="1"/>
  <c r="X1010" i="14" s="1"/>
  <c r="X1011" i="14" s="1"/>
  <c r="X1012" i="14" s="1"/>
  <c r="X1013" i="14" s="1"/>
  <c r="X1014" i="14" s="1"/>
  <c r="X1015" i="14" s="1"/>
  <c r="X1016" i="14" s="1"/>
  <c r="X1017" i="14" s="1"/>
  <c r="X1018" i="14" s="1"/>
  <c r="X1019" i="14" s="1"/>
  <c r="X1020" i="14" s="1"/>
  <c r="X1021" i="14" s="1"/>
  <c r="X1022" i="14" s="1"/>
  <c r="U974" i="14"/>
  <c r="T974" i="14"/>
  <c r="T975" i="14" s="1"/>
  <c r="T976" i="14" s="1"/>
  <c r="T977" i="14" s="1"/>
  <c r="T978" i="14" s="1"/>
  <c r="T979" i="14" s="1"/>
  <c r="T980" i="14" s="1"/>
  <c r="T981" i="14" s="1"/>
  <c r="T982" i="14" s="1"/>
  <c r="T983" i="14" s="1"/>
  <c r="T984" i="14" s="1"/>
  <c r="T985" i="14" s="1"/>
  <c r="T986" i="14" s="1"/>
  <c r="T987" i="14" s="1"/>
  <c r="T988" i="14" s="1"/>
  <c r="T989" i="14" s="1"/>
  <c r="T990" i="14" s="1"/>
  <c r="T991" i="14" s="1"/>
  <c r="T992" i="14" s="1"/>
  <c r="T993" i="14" s="1"/>
  <c r="T994" i="14" s="1"/>
  <c r="T995" i="14" s="1"/>
  <c r="T996" i="14" s="1"/>
  <c r="T997" i="14" s="1"/>
  <c r="T998" i="14" s="1"/>
  <c r="T999" i="14" s="1"/>
  <c r="T1000" i="14" s="1"/>
  <c r="T1001" i="14" s="1"/>
  <c r="T1002" i="14" s="1"/>
  <c r="T1003" i="14" s="1"/>
  <c r="T1004" i="14" s="1"/>
  <c r="T1005" i="14" s="1"/>
  <c r="T1006" i="14" s="1"/>
  <c r="T1007" i="14" s="1"/>
  <c r="T1008" i="14" s="1"/>
  <c r="T1009" i="14" s="1"/>
  <c r="T1010" i="14" s="1"/>
  <c r="T1011" i="14" s="1"/>
  <c r="T1012" i="14" s="1"/>
  <c r="T1013" i="14" s="1"/>
  <c r="T1014" i="14" s="1"/>
  <c r="T1015" i="14" s="1"/>
  <c r="T1016" i="14" s="1"/>
  <c r="T1017" i="14" s="1"/>
  <c r="T1018" i="14" s="1"/>
  <c r="T1019" i="14" s="1"/>
  <c r="T1020" i="14" s="1"/>
  <c r="T1021" i="14" s="1"/>
  <c r="T1022" i="14" s="1"/>
  <c r="Q974" i="14"/>
  <c r="P974" i="14"/>
  <c r="P975" i="14" s="1"/>
  <c r="P976" i="14" s="1"/>
  <c r="P977" i="14" s="1"/>
  <c r="P978" i="14" s="1"/>
  <c r="P979" i="14" s="1"/>
  <c r="P980" i="14" s="1"/>
  <c r="P981" i="14" s="1"/>
  <c r="P982" i="14" s="1"/>
  <c r="P983" i="14" s="1"/>
  <c r="P984" i="14" s="1"/>
  <c r="P985" i="14" s="1"/>
  <c r="P986" i="14" s="1"/>
  <c r="P987" i="14" s="1"/>
  <c r="P988" i="14" s="1"/>
  <c r="P989" i="14" s="1"/>
  <c r="P990" i="14" s="1"/>
  <c r="P991" i="14" s="1"/>
  <c r="P992" i="14" s="1"/>
  <c r="P993" i="14" s="1"/>
  <c r="P994" i="14" s="1"/>
  <c r="P995" i="14" s="1"/>
  <c r="P996" i="14" s="1"/>
  <c r="P997" i="14" s="1"/>
  <c r="P998" i="14" s="1"/>
  <c r="P999" i="14" s="1"/>
  <c r="P1000" i="14" s="1"/>
  <c r="P1001" i="14" s="1"/>
  <c r="P1002" i="14" s="1"/>
  <c r="P1003" i="14" s="1"/>
  <c r="P1004" i="14" s="1"/>
  <c r="P1005" i="14" s="1"/>
  <c r="P1006" i="14" s="1"/>
  <c r="P1007" i="14" s="1"/>
  <c r="P1008" i="14" s="1"/>
  <c r="P1009" i="14" s="1"/>
  <c r="P1010" i="14" s="1"/>
  <c r="P1011" i="14" s="1"/>
  <c r="P1012" i="14" s="1"/>
  <c r="P1013" i="14" s="1"/>
  <c r="P1014" i="14" s="1"/>
  <c r="P1015" i="14" s="1"/>
  <c r="P1016" i="14" s="1"/>
  <c r="P1017" i="14" s="1"/>
  <c r="P1018" i="14" s="1"/>
  <c r="P1019" i="14" s="1"/>
  <c r="P1020" i="14" s="1"/>
  <c r="P1021" i="14" s="1"/>
  <c r="P1022" i="14" s="1"/>
  <c r="M974" i="14"/>
  <c r="L974" i="14"/>
  <c r="L975" i="14" s="1"/>
  <c r="L976" i="14" s="1"/>
  <c r="L977" i="14" s="1"/>
  <c r="L978" i="14" s="1"/>
  <c r="L979" i="14" s="1"/>
  <c r="L980" i="14" s="1"/>
  <c r="L981" i="14" s="1"/>
  <c r="L982" i="14" s="1"/>
  <c r="L983" i="14" s="1"/>
  <c r="L984" i="14" s="1"/>
  <c r="L985" i="14" s="1"/>
  <c r="L986" i="14" s="1"/>
  <c r="L987" i="14" s="1"/>
  <c r="L988" i="14" s="1"/>
  <c r="L989" i="14" s="1"/>
  <c r="L990" i="14" s="1"/>
  <c r="L991" i="14" s="1"/>
  <c r="L992" i="14" s="1"/>
  <c r="L993" i="14" s="1"/>
  <c r="L994" i="14" s="1"/>
  <c r="L995" i="14" s="1"/>
  <c r="L996" i="14" s="1"/>
  <c r="L997" i="14" s="1"/>
  <c r="L998" i="14" s="1"/>
  <c r="L999" i="14" s="1"/>
  <c r="L1000" i="14" s="1"/>
  <c r="L1001" i="14" s="1"/>
  <c r="L1002" i="14" s="1"/>
  <c r="L1003" i="14" s="1"/>
  <c r="L1004" i="14" s="1"/>
  <c r="L1005" i="14" s="1"/>
  <c r="L1006" i="14" s="1"/>
  <c r="L1007" i="14" s="1"/>
  <c r="L1008" i="14" s="1"/>
  <c r="L1009" i="14" s="1"/>
  <c r="L1010" i="14" s="1"/>
  <c r="L1011" i="14" s="1"/>
  <c r="L1012" i="14" s="1"/>
  <c r="L1013" i="14" s="1"/>
  <c r="L1014" i="14" s="1"/>
  <c r="L1015" i="14" s="1"/>
  <c r="L1016" i="14" s="1"/>
  <c r="L1017" i="14" s="1"/>
  <c r="L1018" i="14" s="1"/>
  <c r="L1019" i="14" s="1"/>
  <c r="L1020" i="14" s="1"/>
  <c r="L1021" i="14" s="1"/>
  <c r="L1022" i="14" s="1"/>
  <c r="I974" i="14"/>
  <c r="H974" i="14"/>
  <c r="H975" i="14" s="1"/>
  <c r="H976" i="14" s="1"/>
  <c r="H977" i="14" s="1"/>
  <c r="H978" i="14" s="1"/>
  <c r="H979" i="14" s="1"/>
  <c r="H980" i="14" s="1"/>
  <c r="H981" i="14" s="1"/>
  <c r="H982" i="14" s="1"/>
  <c r="H983" i="14" s="1"/>
  <c r="H984" i="14" s="1"/>
  <c r="H985" i="14" s="1"/>
  <c r="H986" i="14" s="1"/>
  <c r="H987" i="14" s="1"/>
  <c r="H988" i="14" s="1"/>
  <c r="H989" i="14" s="1"/>
  <c r="H990" i="14" s="1"/>
  <c r="H991" i="14" s="1"/>
  <c r="H992" i="14" s="1"/>
  <c r="H993" i="14" s="1"/>
  <c r="H994" i="14" s="1"/>
  <c r="H995" i="14" s="1"/>
  <c r="H996" i="14" s="1"/>
  <c r="H997" i="14" s="1"/>
  <c r="H998" i="14" s="1"/>
  <c r="H999" i="14" s="1"/>
  <c r="H1000" i="14" s="1"/>
  <c r="H1001" i="14" s="1"/>
  <c r="H1002" i="14" s="1"/>
  <c r="H1003" i="14" s="1"/>
  <c r="H1004" i="14" s="1"/>
  <c r="H1005" i="14" s="1"/>
  <c r="H1006" i="14" s="1"/>
  <c r="H1007" i="14" s="1"/>
  <c r="H1008" i="14" s="1"/>
  <c r="H1009" i="14" s="1"/>
  <c r="H1010" i="14" s="1"/>
  <c r="H1011" i="14" s="1"/>
  <c r="H1012" i="14" s="1"/>
  <c r="H1013" i="14" s="1"/>
  <c r="H1014" i="14" s="1"/>
  <c r="H1015" i="14" s="1"/>
  <c r="H1016" i="14" s="1"/>
  <c r="H1017" i="14" s="1"/>
  <c r="H1018" i="14" s="1"/>
  <c r="H1019" i="14" s="1"/>
  <c r="H1020" i="14" s="1"/>
  <c r="H1021" i="14" s="1"/>
  <c r="H1022" i="14" s="1"/>
  <c r="E974" i="14"/>
  <c r="D974" i="14"/>
  <c r="D975" i="14" s="1"/>
  <c r="D976" i="14" s="1"/>
  <c r="D977" i="14" s="1"/>
  <c r="D978" i="14" s="1"/>
  <c r="D979" i="14" s="1"/>
  <c r="D980" i="14" s="1"/>
  <c r="D981" i="14" s="1"/>
  <c r="D982" i="14" s="1"/>
  <c r="D983" i="14" s="1"/>
  <c r="D984" i="14" s="1"/>
  <c r="D985" i="14" s="1"/>
  <c r="D986" i="14" s="1"/>
  <c r="D987" i="14" s="1"/>
  <c r="D988" i="14" s="1"/>
  <c r="D989" i="14" s="1"/>
  <c r="D990" i="14" s="1"/>
  <c r="D991" i="14" s="1"/>
  <c r="D992" i="14" s="1"/>
  <c r="D993" i="14" s="1"/>
  <c r="D994" i="14" s="1"/>
  <c r="D995" i="14" s="1"/>
  <c r="D996" i="14" s="1"/>
  <c r="D997" i="14" s="1"/>
  <c r="D998" i="14" s="1"/>
  <c r="D999" i="14" s="1"/>
  <c r="D1000" i="14" s="1"/>
  <c r="D1001" i="14" s="1"/>
  <c r="D1002" i="14" s="1"/>
  <c r="D1003" i="14" s="1"/>
  <c r="D1004" i="14" s="1"/>
  <c r="D1005" i="14" s="1"/>
  <c r="D1006" i="14" s="1"/>
  <c r="D1007" i="14" s="1"/>
  <c r="D1008" i="14" s="1"/>
  <c r="D1009" i="14" s="1"/>
  <c r="D1010" i="14" s="1"/>
  <c r="D1011" i="14" s="1"/>
  <c r="D1012" i="14" s="1"/>
  <c r="D1013" i="14" s="1"/>
  <c r="D1014" i="14" s="1"/>
  <c r="D1015" i="14" s="1"/>
  <c r="D1016" i="14" s="1"/>
  <c r="D1017" i="14" s="1"/>
  <c r="D1018" i="14" s="1"/>
  <c r="D1019" i="14" s="1"/>
  <c r="D1020" i="14" s="1"/>
  <c r="D1021" i="14" s="1"/>
  <c r="D1022" i="14" s="1"/>
  <c r="AJ973" i="14"/>
  <c r="AI973" i="14"/>
  <c r="AI974" i="14" s="1"/>
  <c r="AI975" i="14" s="1"/>
  <c r="AI976" i="14" s="1"/>
  <c r="AI977" i="14" s="1"/>
  <c r="AI978" i="14" s="1"/>
  <c r="AI979" i="14" s="1"/>
  <c r="AI980" i="14" s="1"/>
  <c r="AI981" i="14" s="1"/>
  <c r="AI982" i="14" s="1"/>
  <c r="AI983" i="14" s="1"/>
  <c r="AI984" i="14" s="1"/>
  <c r="AI985" i="14" s="1"/>
  <c r="AI986" i="14" s="1"/>
  <c r="AI987" i="14" s="1"/>
  <c r="AI988" i="14" s="1"/>
  <c r="AI989" i="14" s="1"/>
  <c r="AI990" i="14" s="1"/>
  <c r="AI991" i="14" s="1"/>
  <c r="AI992" i="14" s="1"/>
  <c r="AI993" i="14" s="1"/>
  <c r="AI994" i="14" s="1"/>
  <c r="AI995" i="14" s="1"/>
  <c r="AI996" i="14" s="1"/>
  <c r="AI997" i="14" s="1"/>
  <c r="AI998" i="14" s="1"/>
  <c r="AI999" i="14" s="1"/>
  <c r="AI1000" i="14" s="1"/>
  <c r="AI1001" i="14" s="1"/>
  <c r="AI1002" i="14" s="1"/>
  <c r="AI1003" i="14" s="1"/>
  <c r="AI1004" i="14" s="1"/>
  <c r="AI1005" i="14" s="1"/>
  <c r="AI1006" i="14" s="1"/>
  <c r="AI1007" i="14" s="1"/>
  <c r="AI1008" i="14" s="1"/>
  <c r="AI1009" i="14" s="1"/>
  <c r="AI1010" i="14" s="1"/>
  <c r="AI1011" i="14" s="1"/>
  <c r="AI1012" i="14" s="1"/>
  <c r="AI1013" i="14" s="1"/>
  <c r="AI1014" i="14" s="1"/>
  <c r="AI1015" i="14" s="1"/>
  <c r="AI1016" i="14" s="1"/>
  <c r="AI1017" i="14" s="1"/>
  <c r="AI1018" i="14" s="1"/>
  <c r="AI1019" i="14" s="1"/>
  <c r="AI1020" i="14" s="1"/>
  <c r="AI1021" i="14" s="1"/>
  <c r="AI1022" i="14" s="1"/>
  <c r="AH973" i="14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G973" i="14"/>
  <c r="AF973" i="14"/>
  <c r="AE973" i="14"/>
  <c r="AE974" i="14" s="1"/>
  <c r="AE975" i="14" s="1"/>
  <c r="AE976" i="14" s="1"/>
  <c r="AE977" i="14" s="1"/>
  <c r="AE978" i="14" s="1"/>
  <c r="AE979" i="14" s="1"/>
  <c r="AE980" i="14" s="1"/>
  <c r="AE981" i="14" s="1"/>
  <c r="AE982" i="14" s="1"/>
  <c r="AE983" i="14" s="1"/>
  <c r="AE984" i="14" s="1"/>
  <c r="AE985" i="14" s="1"/>
  <c r="AE986" i="14" s="1"/>
  <c r="AE987" i="14" s="1"/>
  <c r="AE988" i="14" s="1"/>
  <c r="AE989" i="14" s="1"/>
  <c r="AE990" i="14" s="1"/>
  <c r="AE991" i="14" s="1"/>
  <c r="AE992" i="14" s="1"/>
  <c r="AE993" i="14" s="1"/>
  <c r="AE994" i="14" s="1"/>
  <c r="AE995" i="14" s="1"/>
  <c r="AE996" i="14" s="1"/>
  <c r="AE997" i="14" s="1"/>
  <c r="AE998" i="14" s="1"/>
  <c r="AE999" i="14" s="1"/>
  <c r="AE1000" i="14" s="1"/>
  <c r="AE1001" i="14" s="1"/>
  <c r="AE1002" i="14" s="1"/>
  <c r="AE1003" i="14" s="1"/>
  <c r="AE1004" i="14" s="1"/>
  <c r="AE1005" i="14" s="1"/>
  <c r="AE1006" i="14" s="1"/>
  <c r="AE1007" i="14" s="1"/>
  <c r="AE1008" i="14" s="1"/>
  <c r="AE1009" i="14" s="1"/>
  <c r="AE1010" i="14" s="1"/>
  <c r="AE1011" i="14" s="1"/>
  <c r="AE1012" i="14" s="1"/>
  <c r="AE1013" i="14" s="1"/>
  <c r="AE1014" i="14" s="1"/>
  <c r="AE1015" i="14" s="1"/>
  <c r="AE1016" i="14" s="1"/>
  <c r="AE1017" i="14" s="1"/>
  <c r="AE1018" i="14" s="1"/>
  <c r="AE1019" i="14" s="1"/>
  <c r="AE1020" i="14" s="1"/>
  <c r="AE1021" i="14" s="1"/>
  <c r="AE1022" i="14" s="1"/>
  <c r="AD973" i="14"/>
  <c r="AD974" i="14" s="1"/>
  <c r="AD975" i="14" s="1"/>
  <c r="AC973" i="14"/>
  <c r="AB973" i="14"/>
  <c r="AA973" i="14"/>
  <c r="AA974" i="14" s="1"/>
  <c r="AA975" i="14" s="1"/>
  <c r="AA976" i="14" s="1"/>
  <c r="AA977" i="14" s="1"/>
  <c r="AA978" i="14" s="1"/>
  <c r="AA979" i="14" s="1"/>
  <c r="AA980" i="14" s="1"/>
  <c r="AA981" i="14" s="1"/>
  <c r="AA982" i="14" s="1"/>
  <c r="AA983" i="14" s="1"/>
  <c r="AA984" i="14" s="1"/>
  <c r="AA985" i="14" s="1"/>
  <c r="AA986" i="14" s="1"/>
  <c r="AA987" i="14" s="1"/>
  <c r="AA988" i="14" s="1"/>
  <c r="AA989" i="14" s="1"/>
  <c r="AA990" i="14" s="1"/>
  <c r="AA991" i="14" s="1"/>
  <c r="AA992" i="14" s="1"/>
  <c r="AA993" i="14" s="1"/>
  <c r="AA994" i="14" s="1"/>
  <c r="AA995" i="14" s="1"/>
  <c r="AA996" i="14" s="1"/>
  <c r="AA997" i="14" s="1"/>
  <c r="AA998" i="14" s="1"/>
  <c r="AA999" i="14" s="1"/>
  <c r="AA1000" i="14" s="1"/>
  <c r="AA1001" i="14" s="1"/>
  <c r="AA1002" i="14" s="1"/>
  <c r="AA1003" i="14" s="1"/>
  <c r="AA1004" i="14" s="1"/>
  <c r="AA1005" i="14" s="1"/>
  <c r="AA1006" i="14" s="1"/>
  <c r="AA1007" i="14" s="1"/>
  <c r="AA1008" i="14" s="1"/>
  <c r="AA1009" i="14" s="1"/>
  <c r="AA1010" i="14" s="1"/>
  <c r="AA1011" i="14" s="1"/>
  <c r="AA1012" i="14" s="1"/>
  <c r="AA1013" i="14" s="1"/>
  <c r="AA1014" i="14" s="1"/>
  <c r="AA1015" i="14" s="1"/>
  <c r="AA1016" i="14" s="1"/>
  <c r="AA1017" i="14" s="1"/>
  <c r="AA1018" i="14" s="1"/>
  <c r="AA1019" i="14" s="1"/>
  <c r="AA1020" i="14" s="1"/>
  <c r="AA1021" i="14" s="1"/>
  <c r="AA1022" i="14" s="1"/>
  <c r="Z973" i="14"/>
  <c r="Z974" i="14" s="1"/>
  <c r="Z975" i="14" s="1"/>
  <c r="Z976" i="14" s="1"/>
  <c r="Z977" i="14" s="1"/>
  <c r="Z978" i="14" s="1"/>
  <c r="Z979" i="14" s="1"/>
  <c r="Z980" i="14" s="1"/>
  <c r="Z981" i="14" s="1"/>
  <c r="Z982" i="14" s="1"/>
  <c r="Z983" i="14" s="1"/>
  <c r="Z984" i="14" s="1"/>
  <c r="Z985" i="14" s="1"/>
  <c r="Z986" i="14" s="1"/>
  <c r="Z987" i="14" s="1"/>
  <c r="Z988" i="14" s="1"/>
  <c r="Z989" i="14" s="1"/>
  <c r="Z990" i="14" s="1"/>
  <c r="Z991" i="14" s="1"/>
  <c r="Z992" i="14" s="1"/>
  <c r="Z993" i="14" s="1"/>
  <c r="Z994" i="14" s="1"/>
  <c r="Z995" i="14" s="1"/>
  <c r="Z996" i="14" s="1"/>
  <c r="Z997" i="14" s="1"/>
  <c r="Z998" i="14" s="1"/>
  <c r="Z999" i="14" s="1"/>
  <c r="Z1000" i="14" s="1"/>
  <c r="Z1001" i="14" s="1"/>
  <c r="Z1002" i="14" s="1"/>
  <c r="Z1003" i="14" s="1"/>
  <c r="Z1004" i="14" s="1"/>
  <c r="Z1005" i="14" s="1"/>
  <c r="Z1006" i="14" s="1"/>
  <c r="Z1007" i="14" s="1"/>
  <c r="Z1008" i="14" s="1"/>
  <c r="Z1009" i="14" s="1"/>
  <c r="Z1010" i="14" s="1"/>
  <c r="Z1011" i="14" s="1"/>
  <c r="Z1012" i="14" s="1"/>
  <c r="Z1013" i="14" s="1"/>
  <c r="Z1014" i="14" s="1"/>
  <c r="Z1015" i="14" s="1"/>
  <c r="Z1016" i="14" s="1"/>
  <c r="Z1017" i="14" s="1"/>
  <c r="Z1018" i="14" s="1"/>
  <c r="Z1019" i="14" s="1"/>
  <c r="Z1020" i="14" s="1"/>
  <c r="Z1021" i="14" s="1"/>
  <c r="Z1022" i="14" s="1"/>
  <c r="Y973" i="14"/>
  <c r="X973" i="14"/>
  <c r="W973" i="14"/>
  <c r="W974" i="14" s="1"/>
  <c r="W975" i="14" s="1"/>
  <c r="W976" i="14" s="1"/>
  <c r="W977" i="14" s="1"/>
  <c r="W978" i="14" s="1"/>
  <c r="W979" i="14" s="1"/>
  <c r="W980" i="14" s="1"/>
  <c r="W981" i="14" s="1"/>
  <c r="W982" i="14" s="1"/>
  <c r="W983" i="14" s="1"/>
  <c r="W984" i="14" s="1"/>
  <c r="W985" i="14" s="1"/>
  <c r="W986" i="14" s="1"/>
  <c r="W987" i="14" s="1"/>
  <c r="W988" i="14" s="1"/>
  <c r="W989" i="14" s="1"/>
  <c r="W990" i="14" s="1"/>
  <c r="W991" i="14" s="1"/>
  <c r="W992" i="14" s="1"/>
  <c r="W993" i="14" s="1"/>
  <c r="W994" i="14" s="1"/>
  <c r="W995" i="14" s="1"/>
  <c r="W996" i="14" s="1"/>
  <c r="W997" i="14" s="1"/>
  <c r="W998" i="14" s="1"/>
  <c r="W999" i="14" s="1"/>
  <c r="W1000" i="14" s="1"/>
  <c r="W1001" i="14" s="1"/>
  <c r="W1002" i="14" s="1"/>
  <c r="W1003" i="14" s="1"/>
  <c r="W1004" i="14" s="1"/>
  <c r="W1005" i="14" s="1"/>
  <c r="W1006" i="14" s="1"/>
  <c r="W1007" i="14" s="1"/>
  <c r="W1008" i="14" s="1"/>
  <c r="W1009" i="14" s="1"/>
  <c r="W1010" i="14" s="1"/>
  <c r="W1011" i="14" s="1"/>
  <c r="W1012" i="14" s="1"/>
  <c r="W1013" i="14" s="1"/>
  <c r="W1014" i="14" s="1"/>
  <c r="W1015" i="14" s="1"/>
  <c r="W1016" i="14" s="1"/>
  <c r="W1017" i="14" s="1"/>
  <c r="W1018" i="14" s="1"/>
  <c r="W1019" i="14" s="1"/>
  <c r="W1020" i="14" s="1"/>
  <c r="W1021" i="14" s="1"/>
  <c r="W1022" i="14" s="1"/>
  <c r="V973" i="14"/>
  <c r="V974" i="14" s="1"/>
  <c r="V975" i="14" s="1"/>
  <c r="U973" i="14"/>
  <c r="T973" i="14"/>
  <c r="S973" i="14"/>
  <c r="S974" i="14" s="1"/>
  <c r="S975" i="14" s="1"/>
  <c r="S976" i="14" s="1"/>
  <c r="S977" i="14" s="1"/>
  <c r="S978" i="14" s="1"/>
  <c r="S979" i="14" s="1"/>
  <c r="S980" i="14" s="1"/>
  <c r="S981" i="14" s="1"/>
  <c r="S982" i="14" s="1"/>
  <c r="S983" i="14" s="1"/>
  <c r="S984" i="14" s="1"/>
  <c r="S985" i="14" s="1"/>
  <c r="S986" i="14" s="1"/>
  <c r="S987" i="14" s="1"/>
  <c r="S988" i="14" s="1"/>
  <c r="S989" i="14" s="1"/>
  <c r="S990" i="14" s="1"/>
  <c r="S991" i="14" s="1"/>
  <c r="S992" i="14" s="1"/>
  <c r="S993" i="14" s="1"/>
  <c r="S994" i="14" s="1"/>
  <c r="S995" i="14" s="1"/>
  <c r="S996" i="14" s="1"/>
  <c r="S997" i="14" s="1"/>
  <c r="S998" i="14" s="1"/>
  <c r="S999" i="14" s="1"/>
  <c r="S1000" i="14" s="1"/>
  <c r="S1001" i="14" s="1"/>
  <c r="S1002" i="14" s="1"/>
  <c r="S1003" i="14" s="1"/>
  <c r="S1004" i="14" s="1"/>
  <c r="S1005" i="14" s="1"/>
  <c r="S1006" i="14" s="1"/>
  <c r="S1007" i="14" s="1"/>
  <c r="S1008" i="14" s="1"/>
  <c r="S1009" i="14" s="1"/>
  <c r="S1010" i="14" s="1"/>
  <c r="S1011" i="14" s="1"/>
  <c r="S1012" i="14" s="1"/>
  <c r="S1013" i="14" s="1"/>
  <c r="S1014" i="14" s="1"/>
  <c r="S1015" i="14" s="1"/>
  <c r="S1016" i="14" s="1"/>
  <c r="S1017" i="14" s="1"/>
  <c r="S1018" i="14" s="1"/>
  <c r="S1019" i="14" s="1"/>
  <c r="S1020" i="14" s="1"/>
  <c r="S1021" i="14" s="1"/>
  <c r="S1022" i="14" s="1"/>
  <c r="R973" i="14"/>
  <c r="R974" i="14" s="1"/>
  <c r="R975" i="14" s="1"/>
  <c r="R976" i="14" s="1"/>
  <c r="R977" i="14" s="1"/>
  <c r="R978" i="14" s="1"/>
  <c r="R979" i="14" s="1"/>
  <c r="R980" i="14" s="1"/>
  <c r="R981" i="14" s="1"/>
  <c r="R982" i="14" s="1"/>
  <c r="R983" i="14" s="1"/>
  <c r="R984" i="14" s="1"/>
  <c r="R985" i="14" s="1"/>
  <c r="R986" i="14" s="1"/>
  <c r="R987" i="14" s="1"/>
  <c r="R988" i="14" s="1"/>
  <c r="R989" i="14" s="1"/>
  <c r="R990" i="14" s="1"/>
  <c r="R991" i="14" s="1"/>
  <c r="R992" i="14" s="1"/>
  <c r="R993" i="14" s="1"/>
  <c r="R994" i="14" s="1"/>
  <c r="R995" i="14" s="1"/>
  <c r="R996" i="14" s="1"/>
  <c r="R997" i="14" s="1"/>
  <c r="R998" i="14" s="1"/>
  <c r="R999" i="14" s="1"/>
  <c r="R1000" i="14" s="1"/>
  <c r="R1001" i="14" s="1"/>
  <c r="R1002" i="14" s="1"/>
  <c r="R1003" i="14" s="1"/>
  <c r="R1004" i="14" s="1"/>
  <c r="R1005" i="14" s="1"/>
  <c r="R1006" i="14" s="1"/>
  <c r="R1007" i="14" s="1"/>
  <c r="R1008" i="14" s="1"/>
  <c r="R1009" i="14" s="1"/>
  <c r="R1010" i="14" s="1"/>
  <c r="R1011" i="14" s="1"/>
  <c r="R1012" i="14" s="1"/>
  <c r="R1013" i="14" s="1"/>
  <c r="R1014" i="14" s="1"/>
  <c r="R1015" i="14" s="1"/>
  <c r="R1016" i="14" s="1"/>
  <c r="R1017" i="14" s="1"/>
  <c r="R1018" i="14" s="1"/>
  <c r="R1019" i="14" s="1"/>
  <c r="R1020" i="14" s="1"/>
  <c r="R1021" i="14" s="1"/>
  <c r="R1022" i="14" s="1"/>
  <c r="Q973" i="14"/>
  <c r="P973" i="14"/>
  <c r="O973" i="14"/>
  <c r="O974" i="14" s="1"/>
  <c r="O975" i="14" s="1"/>
  <c r="O976" i="14" s="1"/>
  <c r="O977" i="14" s="1"/>
  <c r="O978" i="14" s="1"/>
  <c r="O979" i="14" s="1"/>
  <c r="O980" i="14" s="1"/>
  <c r="O981" i="14" s="1"/>
  <c r="O982" i="14" s="1"/>
  <c r="O983" i="14" s="1"/>
  <c r="O984" i="14" s="1"/>
  <c r="O985" i="14" s="1"/>
  <c r="O986" i="14" s="1"/>
  <c r="O987" i="14" s="1"/>
  <c r="O988" i="14" s="1"/>
  <c r="O989" i="14" s="1"/>
  <c r="O990" i="14" s="1"/>
  <c r="O991" i="14" s="1"/>
  <c r="O992" i="14" s="1"/>
  <c r="O993" i="14" s="1"/>
  <c r="O994" i="14" s="1"/>
  <c r="O995" i="14" s="1"/>
  <c r="O996" i="14" s="1"/>
  <c r="O997" i="14" s="1"/>
  <c r="O998" i="14" s="1"/>
  <c r="O999" i="14" s="1"/>
  <c r="O1000" i="14" s="1"/>
  <c r="O1001" i="14" s="1"/>
  <c r="O1002" i="14" s="1"/>
  <c r="O1003" i="14" s="1"/>
  <c r="O1004" i="14" s="1"/>
  <c r="O1005" i="14" s="1"/>
  <c r="O1006" i="14" s="1"/>
  <c r="O1007" i="14" s="1"/>
  <c r="O1008" i="14" s="1"/>
  <c r="O1009" i="14" s="1"/>
  <c r="O1010" i="14" s="1"/>
  <c r="O1011" i="14" s="1"/>
  <c r="O1012" i="14" s="1"/>
  <c r="O1013" i="14" s="1"/>
  <c r="O1014" i="14" s="1"/>
  <c r="O1015" i="14" s="1"/>
  <c r="O1016" i="14" s="1"/>
  <c r="O1017" i="14" s="1"/>
  <c r="O1018" i="14" s="1"/>
  <c r="O1019" i="14" s="1"/>
  <c r="O1020" i="14" s="1"/>
  <c r="O1021" i="14" s="1"/>
  <c r="O1022" i="14" s="1"/>
  <c r="N973" i="14"/>
  <c r="N974" i="14" s="1"/>
  <c r="N975" i="14" s="1"/>
  <c r="M973" i="14"/>
  <c r="L973" i="14"/>
  <c r="K973" i="14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K994" i="14" s="1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K1005" i="14" s="1"/>
  <c r="K1006" i="14" s="1"/>
  <c r="K1007" i="14" s="1"/>
  <c r="K1008" i="14" s="1"/>
  <c r="K1009" i="14" s="1"/>
  <c r="K1010" i="14" s="1"/>
  <c r="K1011" i="14" s="1"/>
  <c r="K1012" i="14" s="1"/>
  <c r="K1013" i="14" s="1"/>
  <c r="K1014" i="14" s="1"/>
  <c r="K1015" i="14" s="1"/>
  <c r="K1016" i="14" s="1"/>
  <c r="K1017" i="14" s="1"/>
  <c r="K1018" i="14" s="1"/>
  <c r="K1019" i="14" s="1"/>
  <c r="K1020" i="14" s="1"/>
  <c r="K1021" i="14" s="1"/>
  <c r="K1022" i="14" s="1"/>
  <c r="J973" i="14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J994" i="14" s="1"/>
  <c r="J995" i="14" s="1"/>
  <c r="J996" i="14" s="1"/>
  <c r="J997" i="14" s="1"/>
  <c r="J998" i="14" s="1"/>
  <c r="J999" i="14" s="1"/>
  <c r="J1000" i="14" s="1"/>
  <c r="J1001" i="14" s="1"/>
  <c r="J1002" i="14" s="1"/>
  <c r="J1003" i="14" s="1"/>
  <c r="J1004" i="14" s="1"/>
  <c r="J1005" i="14" s="1"/>
  <c r="J1006" i="14" s="1"/>
  <c r="J1007" i="14" s="1"/>
  <c r="J1008" i="14" s="1"/>
  <c r="J1009" i="14" s="1"/>
  <c r="J1010" i="14" s="1"/>
  <c r="J1011" i="14" s="1"/>
  <c r="J1012" i="14" s="1"/>
  <c r="J1013" i="14" s="1"/>
  <c r="J1014" i="14" s="1"/>
  <c r="J1015" i="14" s="1"/>
  <c r="J1016" i="14" s="1"/>
  <c r="J1017" i="14" s="1"/>
  <c r="J1018" i="14" s="1"/>
  <c r="J1019" i="14" s="1"/>
  <c r="J1020" i="14" s="1"/>
  <c r="J1021" i="14" s="1"/>
  <c r="J1022" i="14" s="1"/>
  <c r="I973" i="14"/>
  <c r="H973" i="14"/>
  <c r="G973" i="14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G1007" i="14" s="1"/>
  <c r="G1008" i="14" s="1"/>
  <c r="G1009" i="14" s="1"/>
  <c r="G1010" i="14" s="1"/>
  <c r="G1011" i="14" s="1"/>
  <c r="G1012" i="14" s="1"/>
  <c r="G1013" i="14" s="1"/>
  <c r="G1014" i="14" s="1"/>
  <c r="G1015" i="14" s="1"/>
  <c r="G1016" i="14" s="1"/>
  <c r="G1017" i="14" s="1"/>
  <c r="G1018" i="14" s="1"/>
  <c r="G1019" i="14" s="1"/>
  <c r="G1020" i="14" s="1"/>
  <c r="G1021" i="14" s="1"/>
  <c r="G1022" i="14" s="1"/>
  <c r="F973" i="14"/>
  <c r="F974" i="14" s="1"/>
  <c r="F975" i="14" s="1"/>
  <c r="E973" i="14"/>
  <c r="D973" i="14"/>
  <c r="C973" i="14"/>
  <c r="C974" i="14" s="1"/>
  <c r="C975" i="14" s="1"/>
  <c r="C976" i="14" s="1"/>
  <c r="C977" i="14" s="1"/>
  <c r="C978" i="14" s="1"/>
  <c r="C979" i="14" s="1"/>
  <c r="C980" i="14" s="1"/>
  <c r="C981" i="14" s="1"/>
  <c r="C982" i="14" s="1"/>
  <c r="C983" i="14" s="1"/>
  <c r="C984" i="14" s="1"/>
  <c r="C985" i="14" s="1"/>
  <c r="C986" i="14" s="1"/>
  <c r="C987" i="14" s="1"/>
  <c r="C988" i="14" s="1"/>
  <c r="C989" i="14" s="1"/>
  <c r="C990" i="14" s="1"/>
  <c r="C991" i="14" s="1"/>
  <c r="C992" i="14" s="1"/>
  <c r="C993" i="14" s="1"/>
  <c r="C994" i="14" s="1"/>
  <c r="C995" i="14" s="1"/>
  <c r="C996" i="14" s="1"/>
  <c r="C997" i="14" s="1"/>
  <c r="C998" i="14" s="1"/>
  <c r="C999" i="14" s="1"/>
  <c r="C1000" i="14" s="1"/>
  <c r="C1001" i="14" s="1"/>
  <c r="C1002" i="14" s="1"/>
  <c r="C1003" i="14" s="1"/>
  <c r="C1004" i="14" s="1"/>
  <c r="C1005" i="14" s="1"/>
  <c r="C1006" i="14" s="1"/>
  <c r="C1007" i="14" s="1"/>
  <c r="C1008" i="14" s="1"/>
  <c r="C1009" i="14" s="1"/>
  <c r="C1010" i="14" s="1"/>
  <c r="C1011" i="14" s="1"/>
  <c r="C1012" i="14" s="1"/>
  <c r="C1013" i="14" s="1"/>
  <c r="C1014" i="14" s="1"/>
  <c r="C1015" i="14" s="1"/>
  <c r="C1016" i="14" s="1"/>
  <c r="C1017" i="14" s="1"/>
  <c r="C1018" i="14" s="1"/>
  <c r="C1019" i="14" s="1"/>
  <c r="C1020" i="14" s="1"/>
  <c r="C1021" i="14" s="1"/>
  <c r="C1022" i="14" s="1"/>
  <c r="B973" i="14"/>
  <c r="B974" i="14" s="1"/>
  <c r="B975" i="14" s="1"/>
  <c r="B976" i="14" s="1"/>
  <c r="B977" i="14" s="1"/>
  <c r="B978" i="14" s="1"/>
  <c r="B979" i="14" s="1"/>
  <c r="B980" i="14" s="1"/>
  <c r="B981" i="14" s="1"/>
  <c r="B982" i="14" s="1"/>
  <c r="B983" i="14" s="1"/>
  <c r="B984" i="14" s="1"/>
  <c r="B985" i="14" s="1"/>
  <c r="B986" i="14" s="1"/>
  <c r="B987" i="14" s="1"/>
  <c r="B988" i="14" s="1"/>
  <c r="B989" i="14" s="1"/>
  <c r="B990" i="14" s="1"/>
  <c r="B991" i="14" s="1"/>
  <c r="B992" i="14" s="1"/>
  <c r="B993" i="14" s="1"/>
  <c r="B994" i="14" s="1"/>
  <c r="B995" i="14" s="1"/>
  <c r="B996" i="14" s="1"/>
  <c r="B997" i="14" s="1"/>
  <c r="B998" i="14" s="1"/>
  <c r="B999" i="14" s="1"/>
  <c r="B1000" i="14" s="1"/>
  <c r="B1001" i="14" s="1"/>
  <c r="B1002" i="14" s="1"/>
  <c r="B1003" i="14" s="1"/>
  <c r="B1004" i="14" s="1"/>
  <c r="B1005" i="14" s="1"/>
  <c r="B1006" i="14" s="1"/>
  <c r="B1007" i="14" s="1"/>
  <c r="B1008" i="14" s="1"/>
  <c r="B1009" i="14" s="1"/>
  <c r="B1010" i="14" s="1"/>
  <c r="B1011" i="14" s="1"/>
  <c r="B1012" i="14" s="1"/>
  <c r="B1013" i="14" s="1"/>
  <c r="B1014" i="14" s="1"/>
  <c r="B1015" i="14" s="1"/>
  <c r="B1016" i="14" s="1"/>
  <c r="B1017" i="14" s="1"/>
  <c r="B1018" i="14" s="1"/>
  <c r="B1019" i="14" s="1"/>
  <c r="B1020" i="14" s="1"/>
  <c r="B1021" i="14" s="1"/>
  <c r="B1022" i="14" s="1"/>
  <c r="AG927" i="14"/>
  <c r="AG928" i="14" s="1"/>
  <c r="AG929" i="14" s="1"/>
  <c r="AG930" i="14" s="1"/>
  <c r="AG931" i="14" s="1"/>
  <c r="AG932" i="14" s="1"/>
  <c r="AG933" i="14" s="1"/>
  <c r="AG934" i="14" s="1"/>
  <c r="AG935" i="14" s="1"/>
  <c r="AG936" i="14" s="1"/>
  <c r="AG937" i="14" s="1"/>
  <c r="AG938" i="14" s="1"/>
  <c r="AG939" i="14" s="1"/>
  <c r="AG940" i="14" s="1"/>
  <c r="AG941" i="14" s="1"/>
  <c r="AG942" i="14" s="1"/>
  <c r="AG943" i="14" s="1"/>
  <c r="AG944" i="14" s="1"/>
  <c r="AG945" i="14" s="1"/>
  <c r="AG946" i="14" s="1"/>
  <c r="AG947" i="14" s="1"/>
  <c r="AG948" i="14" s="1"/>
  <c r="AG949" i="14" s="1"/>
  <c r="AG950" i="14" s="1"/>
  <c r="AG951" i="14" s="1"/>
  <c r="AG952" i="14" s="1"/>
  <c r="AG953" i="14" s="1"/>
  <c r="AG954" i="14" s="1"/>
  <c r="AG955" i="14" s="1"/>
  <c r="AG956" i="14" s="1"/>
  <c r="AG957" i="14" s="1"/>
  <c r="AG958" i="14" s="1"/>
  <c r="AG959" i="14" s="1"/>
  <c r="AG960" i="14" s="1"/>
  <c r="AG961" i="14" s="1"/>
  <c r="AG962" i="14" s="1"/>
  <c r="AG963" i="14" s="1"/>
  <c r="AG964" i="14" s="1"/>
  <c r="AG965" i="14" s="1"/>
  <c r="AG966" i="14" s="1"/>
  <c r="AG967" i="14" s="1"/>
  <c r="AG968" i="14" s="1"/>
  <c r="AG969" i="14" s="1"/>
  <c r="I927" i="14"/>
  <c r="I928" i="14" s="1"/>
  <c r="I929" i="14" s="1"/>
  <c r="I930" i="14" s="1"/>
  <c r="I931" i="14" s="1"/>
  <c r="I932" i="14" s="1"/>
  <c r="I933" i="14" s="1"/>
  <c r="I934" i="14" s="1"/>
  <c r="I935" i="14" s="1"/>
  <c r="I936" i="14" s="1"/>
  <c r="I937" i="14" s="1"/>
  <c r="I938" i="14" s="1"/>
  <c r="I939" i="14" s="1"/>
  <c r="I940" i="14" s="1"/>
  <c r="I941" i="14" s="1"/>
  <c r="I942" i="14" s="1"/>
  <c r="I943" i="14" s="1"/>
  <c r="I944" i="14" s="1"/>
  <c r="I945" i="14" s="1"/>
  <c r="I946" i="14" s="1"/>
  <c r="I947" i="14" s="1"/>
  <c r="I948" i="14" s="1"/>
  <c r="I949" i="14" s="1"/>
  <c r="I950" i="14" s="1"/>
  <c r="I951" i="14" s="1"/>
  <c r="I952" i="14" s="1"/>
  <c r="I953" i="14" s="1"/>
  <c r="I954" i="14" s="1"/>
  <c r="I955" i="14" s="1"/>
  <c r="I956" i="14" s="1"/>
  <c r="I957" i="14" s="1"/>
  <c r="I958" i="14" s="1"/>
  <c r="I959" i="14" s="1"/>
  <c r="I960" i="14" s="1"/>
  <c r="I961" i="14" s="1"/>
  <c r="I962" i="14" s="1"/>
  <c r="I963" i="14" s="1"/>
  <c r="I964" i="14" s="1"/>
  <c r="I965" i="14" s="1"/>
  <c r="I966" i="14" s="1"/>
  <c r="I967" i="14" s="1"/>
  <c r="I968" i="14" s="1"/>
  <c r="I969" i="14" s="1"/>
  <c r="AE925" i="14"/>
  <c r="AE926" i="14" s="1"/>
  <c r="AE927" i="14" s="1"/>
  <c r="AE928" i="14" s="1"/>
  <c r="AE929" i="14" s="1"/>
  <c r="AE930" i="14" s="1"/>
  <c r="AE931" i="14" s="1"/>
  <c r="AE932" i="14" s="1"/>
  <c r="AE933" i="14" s="1"/>
  <c r="AE934" i="14" s="1"/>
  <c r="AE935" i="14" s="1"/>
  <c r="AE936" i="14" s="1"/>
  <c r="AE937" i="14" s="1"/>
  <c r="AE938" i="14" s="1"/>
  <c r="AE939" i="14" s="1"/>
  <c r="AE940" i="14" s="1"/>
  <c r="AE941" i="14" s="1"/>
  <c r="AE942" i="14" s="1"/>
  <c r="AE943" i="14" s="1"/>
  <c r="AE944" i="14" s="1"/>
  <c r="AE945" i="14" s="1"/>
  <c r="AE946" i="14" s="1"/>
  <c r="AE947" i="14" s="1"/>
  <c r="AE948" i="14" s="1"/>
  <c r="AE949" i="14" s="1"/>
  <c r="AE950" i="14" s="1"/>
  <c r="AE951" i="14" s="1"/>
  <c r="AE952" i="14" s="1"/>
  <c r="AE953" i="14" s="1"/>
  <c r="AE954" i="14" s="1"/>
  <c r="AE955" i="14" s="1"/>
  <c r="AE956" i="14" s="1"/>
  <c r="AE957" i="14" s="1"/>
  <c r="AE958" i="14" s="1"/>
  <c r="AE959" i="14" s="1"/>
  <c r="AE960" i="14" s="1"/>
  <c r="AE961" i="14" s="1"/>
  <c r="AE962" i="14" s="1"/>
  <c r="AE963" i="14" s="1"/>
  <c r="AE964" i="14" s="1"/>
  <c r="AE965" i="14" s="1"/>
  <c r="AE966" i="14" s="1"/>
  <c r="AE967" i="14" s="1"/>
  <c r="AE968" i="14" s="1"/>
  <c r="AE969" i="14" s="1"/>
  <c r="AH924" i="14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U924" i="14"/>
  <c r="U925" i="14" s="1"/>
  <c r="U926" i="14" s="1"/>
  <c r="U927" i="14" s="1"/>
  <c r="U928" i="14" s="1"/>
  <c r="U929" i="14" s="1"/>
  <c r="U930" i="14" s="1"/>
  <c r="U931" i="14" s="1"/>
  <c r="U932" i="14" s="1"/>
  <c r="U933" i="14" s="1"/>
  <c r="U934" i="14" s="1"/>
  <c r="U935" i="14" s="1"/>
  <c r="U936" i="14" s="1"/>
  <c r="U937" i="14" s="1"/>
  <c r="U938" i="14" s="1"/>
  <c r="U939" i="14" s="1"/>
  <c r="U940" i="14" s="1"/>
  <c r="U941" i="14" s="1"/>
  <c r="U942" i="14" s="1"/>
  <c r="U943" i="14" s="1"/>
  <c r="U944" i="14" s="1"/>
  <c r="U945" i="14" s="1"/>
  <c r="U946" i="14" s="1"/>
  <c r="U947" i="14" s="1"/>
  <c r="U948" i="14" s="1"/>
  <c r="U949" i="14" s="1"/>
  <c r="U950" i="14" s="1"/>
  <c r="U951" i="14" s="1"/>
  <c r="U952" i="14" s="1"/>
  <c r="U953" i="14" s="1"/>
  <c r="U954" i="14" s="1"/>
  <c r="U955" i="14" s="1"/>
  <c r="U956" i="14" s="1"/>
  <c r="U957" i="14" s="1"/>
  <c r="U958" i="14" s="1"/>
  <c r="U959" i="14" s="1"/>
  <c r="U960" i="14" s="1"/>
  <c r="U961" i="14" s="1"/>
  <c r="U962" i="14" s="1"/>
  <c r="U963" i="14" s="1"/>
  <c r="U964" i="14" s="1"/>
  <c r="U965" i="14" s="1"/>
  <c r="U966" i="14" s="1"/>
  <c r="U967" i="14" s="1"/>
  <c r="U968" i="14" s="1"/>
  <c r="U969" i="14" s="1"/>
  <c r="M924" i="14"/>
  <c r="M925" i="14" s="1"/>
  <c r="M926" i="14" s="1"/>
  <c r="M927" i="14" s="1"/>
  <c r="M928" i="14" s="1"/>
  <c r="M929" i="14" s="1"/>
  <c r="M930" i="14" s="1"/>
  <c r="M931" i="14" s="1"/>
  <c r="M932" i="14" s="1"/>
  <c r="M933" i="14" s="1"/>
  <c r="M934" i="14" s="1"/>
  <c r="M935" i="14" s="1"/>
  <c r="M936" i="14" s="1"/>
  <c r="M937" i="14" s="1"/>
  <c r="M938" i="14" s="1"/>
  <c r="M939" i="14" s="1"/>
  <c r="M940" i="14" s="1"/>
  <c r="M941" i="14" s="1"/>
  <c r="M942" i="14" s="1"/>
  <c r="M943" i="14" s="1"/>
  <c r="M944" i="14" s="1"/>
  <c r="M945" i="14" s="1"/>
  <c r="M946" i="14" s="1"/>
  <c r="M947" i="14" s="1"/>
  <c r="M948" i="14" s="1"/>
  <c r="M949" i="14" s="1"/>
  <c r="M950" i="14" s="1"/>
  <c r="M951" i="14" s="1"/>
  <c r="M952" i="14" s="1"/>
  <c r="M953" i="14" s="1"/>
  <c r="M954" i="14" s="1"/>
  <c r="M955" i="14" s="1"/>
  <c r="M956" i="14" s="1"/>
  <c r="M957" i="14" s="1"/>
  <c r="M958" i="14" s="1"/>
  <c r="M959" i="14" s="1"/>
  <c r="M960" i="14" s="1"/>
  <c r="M961" i="14" s="1"/>
  <c r="M962" i="14" s="1"/>
  <c r="M963" i="14" s="1"/>
  <c r="M964" i="14" s="1"/>
  <c r="M965" i="14" s="1"/>
  <c r="M966" i="14" s="1"/>
  <c r="M967" i="14" s="1"/>
  <c r="M968" i="14" s="1"/>
  <c r="M969" i="14" s="1"/>
  <c r="J924" i="14"/>
  <c r="J925" i="14" s="1"/>
  <c r="J926" i="14" s="1"/>
  <c r="J927" i="14" s="1"/>
  <c r="J928" i="14" s="1"/>
  <c r="J929" i="14" s="1"/>
  <c r="J930" i="14" s="1"/>
  <c r="J931" i="14" s="1"/>
  <c r="J932" i="14" s="1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J952" i="14" s="1"/>
  <c r="J953" i="14" s="1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B924" i="14"/>
  <c r="B925" i="14" s="1"/>
  <c r="B926" i="14" s="1"/>
  <c r="B927" i="14" s="1"/>
  <c r="B928" i="14" s="1"/>
  <c r="B929" i="14" s="1"/>
  <c r="B930" i="14" s="1"/>
  <c r="B931" i="14" s="1"/>
  <c r="B932" i="14" s="1"/>
  <c r="B933" i="14" s="1"/>
  <c r="B934" i="14" s="1"/>
  <c r="B935" i="14" s="1"/>
  <c r="B936" i="14" s="1"/>
  <c r="B937" i="14" s="1"/>
  <c r="B938" i="14" s="1"/>
  <c r="B939" i="14" s="1"/>
  <c r="B940" i="14" s="1"/>
  <c r="B941" i="14" s="1"/>
  <c r="B942" i="14" s="1"/>
  <c r="B943" i="14" s="1"/>
  <c r="B944" i="14" s="1"/>
  <c r="B945" i="14" s="1"/>
  <c r="B946" i="14" s="1"/>
  <c r="B947" i="14" s="1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U923" i="14"/>
  <c r="M923" i="14"/>
  <c r="E923" i="14"/>
  <c r="E924" i="14" s="1"/>
  <c r="E925" i="14" s="1"/>
  <c r="E926" i="14" s="1"/>
  <c r="E927" i="14" s="1"/>
  <c r="E928" i="14" s="1"/>
  <c r="E929" i="14" s="1"/>
  <c r="E930" i="14" s="1"/>
  <c r="E931" i="14" s="1"/>
  <c r="E932" i="14" s="1"/>
  <c r="E933" i="14" s="1"/>
  <c r="E934" i="14" s="1"/>
  <c r="E935" i="14" s="1"/>
  <c r="E936" i="14" s="1"/>
  <c r="E937" i="14" s="1"/>
  <c r="E938" i="14" s="1"/>
  <c r="E939" i="14" s="1"/>
  <c r="E940" i="14" s="1"/>
  <c r="E941" i="14" s="1"/>
  <c r="E942" i="14" s="1"/>
  <c r="E943" i="14" s="1"/>
  <c r="E944" i="14" s="1"/>
  <c r="E945" i="14" s="1"/>
  <c r="E946" i="14" s="1"/>
  <c r="E947" i="14" s="1"/>
  <c r="E948" i="14" s="1"/>
  <c r="E949" i="14" s="1"/>
  <c r="E950" i="14" s="1"/>
  <c r="E951" i="14" s="1"/>
  <c r="E952" i="14" s="1"/>
  <c r="E953" i="14" s="1"/>
  <c r="E954" i="14" s="1"/>
  <c r="E955" i="14" s="1"/>
  <c r="E956" i="14" s="1"/>
  <c r="E957" i="14" s="1"/>
  <c r="E958" i="14" s="1"/>
  <c r="E959" i="14" s="1"/>
  <c r="E960" i="14" s="1"/>
  <c r="E961" i="14" s="1"/>
  <c r="E962" i="14" s="1"/>
  <c r="E963" i="14" s="1"/>
  <c r="E964" i="14" s="1"/>
  <c r="E965" i="14" s="1"/>
  <c r="E966" i="14" s="1"/>
  <c r="E967" i="14" s="1"/>
  <c r="E968" i="14" s="1"/>
  <c r="E969" i="14" s="1"/>
  <c r="W922" i="14"/>
  <c r="W923" i="14" s="1"/>
  <c r="W924" i="14" s="1"/>
  <c r="W925" i="14" s="1"/>
  <c r="W926" i="14" s="1"/>
  <c r="W927" i="14" s="1"/>
  <c r="W928" i="14" s="1"/>
  <c r="W929" i="14" s="1"/>
  <c r="W930" i="14" s="1"/>
  <c r="W931" i="14" s="1"/>
  <c r="W932" i="14" s="1"/>
  <c r="W933" i="14" s="1"/>
  <c r="W934" i="14" s="1"/>
  <c r="W935" i="14" s="1"/>
  <c r="W936" i="14" s="1"/>
  <c r="W937" i="14" s="1"/>
  <c r="W938" i="14" s="1"/>
  <c r="W939" i="14" s="1"/>
  <c r="W940" i="14" s="1"/>
  <c r="W941" i="14" s="1"/>
  <c r="W942" i="14" s="1"/>
  <c r="W943" i="14" s="1"/>
  <c r="W944" i="14" s="1"/>
  <c r="W945" i="14" s="1"/>
  <c r="W946" i="14" s="1"/>
  <c r="W947" i="14" s="1"/>
  <c r="W948" i="14" s="1"/>
  <c r="W949" i="14" s="1"/>
  <c r="W950" i="14" s="1"/>
  <c r="W951" i="14" s="1"/>
  <c r="W952" i="14" s="1"/>
  <c r="W953" i="14" s="1"/>
  <c r="W954" i="14" s="1"/>
  <c r="W955" i="14" s="1"/>
  <c r="W956" i="14" s="1"/>
  <c r="W957" i="14" s="1"/>
  <c r="W958" i="14" s="1"/>
  <c r="W959" i="14" s="1"/>
  <c r="W960" i="14" s="1"/>
  <c r="W961" i="14" s="1"/>
  <c r="W962" i="14" s="1"/>
  <c r="W963" i="14" s="1"/>
  <c r="W964" i="14" s="1"/>
  <c r="W965" i="14" s="1"/>
  <c r="W966" i="14" s="1"/>
  <c r="W967" i="14" s="1"/>
  <c r="W968" i="14" s="1"/>
  <c r="W969" i="14" s="1"/>
  <c r="S922" i="14"/>
  <c r="S923" i="14" s="1"/>
  <c r="S924" i="14" s="1"/>
  <c r="S925" i="14" s="1"/>
  <c r="S926" i="14" s="1"/>
  <c r="S927" i="14" s="1"/>
  <c r="S928" i="14" s="1"/>
  <c r="S929" i="14" s="1"/>
  <c r="S930" i="14" s="1"/>
  <c r="S931" i="14" s="1"/>
  <c r="S932" i="14" s="1"/>
  <c r="S933" i="14" s="1"/>
  <c r="S934" i="14" s="1"/>
  <c r="S935" i="14" s="1"/>
  <c r="S936" i="14" s="1"/>
  <c r="S937" i="14" s="1"/>
  <c r="S938" i="14" s="1"/>
  <c r="S939" i="14" s="1"/>
  <c r="S940" i="14" s="1"/>
  <c r="S941" i="14" s="1"/>
  <c r="S942" i="14" s="1"/>
  <c r="S943" i="14" s="1"/>
  <c r="S944" i="14" s="1"/>
  <c r="S945" i="14" s="1"/>
  <c r="S946" i="14" s="1"/>
  <c r="S947" i="14" s="1"/>
  <c r="S948" i="14" s="1"/>
  <c r="S949" i="14" s="1"/>
  <c r="S950" i="14" s="1"/>
  <c r="S951" i="14" s="1"/>
  <c r="S952" i="14" s="1"/>
  <c r="S953" i="14" s="1"/>
  <c r="S954" i="14" s="1"/>
  <c r="S955" i="14" s="1"/>
  <c r="S956" i="14" s="1"/>
  <c r="S957" i="14" s="1"/>
  <c r="S958" i="14" s="1"/>
  <c r="S959" i="14" s="1"/>
  <c r="S960" i="14" s="1"/>
  <c r="S961" i="14" s="1"/>
  <c r="S962" i="14" s="1"/>
  <c r="S963" i="14" s="1"/>
  <c r="S964" i="14" s="1"/>
  <c r="S965" i="14" s="1"/>
  <c r="S966" i="14" s="1"/>
  <c r="S967" i="14" s="1"/>
  <c r="S968" i="14" s="1"/>
  <c r="S969" i="14" s="1"/>
  <c r="K922" i="14"/>
  <c r="K923" i="14" s="1"/>
  <c r="K924" i="14" s="1"/>
  <c r="K925" i="14" s="1"/>
  <c r="K926" i="14" s="1"/>
  <c r="K927" i="14" s="1"/>
  <c r="K928" i="14" s="1"/>
  <c r="K929" i="14" s="1"/>
  <c r="K930" i="14" s="1"/>
  <c r="K931" i="14" s="1"/>
  <c r="K932" i="14" s="1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K952" i="14" s="1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G922" i="14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G952" i="14" s="1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C922" i="14"/>
  <c r="C923" i="14" s="1"/>
  <c r="C924" i="14" s="1"/>
  <c r="C925" i="14" s="1"/>
  <c r="C926" i="14" s="1"/>
  <c r="C927" i="14" s="1"/>
  <c r="C928" i="14" s="1"/>
  <c r="C929" i="14" s="1"/>
  <c r="C930" i="14" s="1"/>
  <c r="C931" i="14" s="1"/>
  <c r="C932" i="14" s="1"/>
  <c r="C933" i="14" s="1"/>
  <c r="C934" i="14" s="1"/>
  <c r="C935" i="14" s="1"/>
  <c r="C936" i="14" s="1"/>
  <c r="C937" i="14" s="1"/>
  <c r="C938" i="14" s="1"/>
  <c r="C939" i="14" s="1"/>
  <c r="C940" i="14" s="1"/>
  <c r="C941" i="14" s="1"/>
  <c r="C942" i="14" s="1"/>
  <c r="C943" i="14" s="1"/>
  <c r="C944" i="14" s="1"/>
  <c r="C945" i="14" s="1"/>
  <c r="C946" i="14" s="1"/>
  <c r="C947" i="14" s="1"/>
  <c r="C948" i="14" s="1"/>
  <c r="C949" i="14" s="1"/>
  <c r="C950" i="14" s="1"/>
  <c r="C951" i="14" s="1"/>
  <c r="C952" i="14" s="1"/>
  <c r="C953" i="14" s="1"/>
  <c r="C954" i="14" s="1"/>
  <c r="C955" i="14" s="1"/>
  <c r="C956" i="14" s="1"/>
  <c r="C957" i="14" s="1"/>
  <c r="C958" i="14" s="1"/>
  <c r="C959" i="14" s="1"/>
  <c r="C960" i="14" s="1"/>
  <c r="C961" i="14" s="1"/>
  <c r="C962" i="14" s="1"/>
  <c r="C963" i="14" s="1"/>
  <c r="C964" i="14" s="1"/>
  <c r="C965" i="14" s="1"/>
  <c r="C966" i="14" s="1"/>
  <c r="C967" i="14" s="1"/>
  <c r="C968" i="14" s="1"/>
  <c r="C969" i="14" s="1"/>
  <c r="AI921" i="14"/>
  <c r="AI922" i="14" s="1"/>
  <c r="AI923" i="14" s="1"/>
  <c r="AI924" i="14" s="1"/>
  <c r="AI925" i="14" s="1"/>
  <c r="AI926" i="14" s="1"/>
  <c r="AI927" i="14" s="1"/>
  <c r="AI928" i="14" s="1"/>
  <c r="AI929" i="14" s="1"/>
  <c r="AI930" i="14" s="1"/>
  <c r="AI931" i="14" s="1"/>
  <c r="AI932" i="14" s="1"/>
  <c r="AI933" i="14" s="1"/>
  <c r="AI934" i="14" s="1"/>
  <c r="AI935" i="14" s="1"/>
  <c r="AI936" i="14" s="1"/>
  <c r="AI937" i="14" s="1"/>
  <c r="AI938" i="14" s="1"/>
  <c r="AI939" i="14" s="1"/>
  <c r="AI940" i="14" s="1"/>
  <c r="AI941" i="14" s="1"/>
  <c r="AI942" i="14" s="1"/>
  <c r="AI943" i="14" s="1"/>
  <c r="AI944" i="14" s="1"/>
  <c r="AI945" i="14" s="1"/>
  <c r="AI946" i="14" s="1"/>
  <c r="AI947" i="14" s="1"/>
  <c r="AI948" i="14" s="1"/>
  <c r="AI949" i="14" s="1"/>
  <c r="AI950" i="14" s="1"/>
  <c r="AI951" i="14" s="1"/>
  <c r="AI952" i="14" s="1"/>
  <c r="AI953" i="14" s="1"/>
  <c r="AI954" i="14" s="1"/>
  <c r="AI955" i="14" s="1"/>
  <c r="AI956" i="14" s="1"/>
  <c r="AI957" i="14" s="1"/>
  <c r="AI958" i="14" s="1"/>
  <c r="AI959" i="14" s="1"/>
  <c r="AI960" i="14" s="1"/>
  <c r="AI961" i="14" s="1"/>
  <c r="AI962" i="14" s="1"/>
  <c r="AI963" i="14" s="1"/>
  <c r="AI964" i="14" s="1"/>
  <c r="AI965" i="14" s="1"/>
  <c r="AI966" i="14" s="1"/>
  <c r="AI967" i="14" s="1"/>
  <c r="AI968" i="14" s="1"/>
  <c r="AI969" i="14" s="1"/>
  <c r="AG921" i="14"/>
  <c r="AG922" i="14" s="1"/>
  <c r="AG923" i="14" s="1"/>
  <c r="AG924" i="14" s="1"/>
  <c r="AG925" i="14" s="1"/>
  <c r="AG926" i="14" s="1"/>
  <c r="AE921" i="14"/>
  <c r="AE922" i="14" s="1"/>
  <c r="AE923" i="14" s="1"/>
  <c r="AE924" i="14" s="1"/>
  <c r="AD921" i="14"/>
  <c r="AD922" i="14" s="1"/>
  <c r="AD923" i="14" s="1"/>
  <c r="AD924" i="14" s="1"/>
  <c r="AD925" i="14" s="1"/>
  <c r="AD926" i="14" s="1"/>
  <c r="AD927" i="14" s="1"/>
  <c r="AD928" i="14" s="1"/>
  <c r="AD929" i="14" s="1"/>
  <c r="AD930" i="14" s="1"/>
  <c r="AD931" i="14" s="1"/>
  <c r="AD932" i="14" s="1"/>
  <c r="AD933" i="14" s="1"/>
  <c r="AD934" i="14" s="1"/>
  <c r="AD935" i="14" s="1"/>
  <c r="AD936" i="14" s="1"/>
  <c r="AD937" i="14" s="1"/>
  <c r="AD938" i="14" s="1"/>
  <c r="AD939" i="14" s="1"/>
  <c r="AD940" i="14" s="1"/>
  <c r="AD941" i="14" s="1"/>
  <c r="AD942" i="14" s="1"/>
  <c r="AD943" i="14" s="1"/>
  <c r="AD944" i="14" s="1"/>
  <c r="AD945" i="14" s="1"/>
  <c r="AD946" i="14" s="1"/>
  <c r="AD947" i="14" s="1"/>
  <c r="AD948" i="14" s="1"/>
  <c r="AD949" i="14" s="1"/>
  <c r="AD950" i="14" s="1"/>
  <c r="AD951" i="14" s="1"/>
  <c r="AD952" i="14" s="1"/>
  <c r="AD953" i="14" s="1"/>
  <c r="AD954" i="14" s="1"/>
  <c r="AD955" i="14" s="1"/>
  <c r="AD956" i="14" s="1"/>
  <c r="AD957" i="14" s="1"/>
  <c r="AD958" i="14" s="1"/>
  <c r="AD959" i="14" s="1"/>
  <c r="AD960" i="14" s="1"/>
  <c r="AD961" i="14" s="1"/>
  <c r="AD962" i="14" s="1"/>
  <c r="AD963" i="14" s="1"/>
  <c r="AD964" i="14" s="1"/>
  <c r="AD965" i="14" s="1"/>
  <c r="AD966" i="14" s="1"/>
  <c r="AD967" i="14" s="1"/>
  <c r="AD968" i="14" s="1"/>
  <c r="AD969" i="14" s="1"/>
  <c r="AA921" i="14"/>
  <c r="AA922" i="14" s="1"/>
  <c r="AA923" i="14" s="1"/>
  <c r="AA924" i="14" s="1"/>
  <c r="AA925" i="14" s="1"/>
  <c r="AA926" i="14" s="1"/>
  <c r="AA927" i="14" s="1"/>
  <c r="AA928" i="14" s="1"/>
  <c r="AA929" i="14" s="1"/>
  <c r="AA930" i="14" s="1"/>
  <c r="AA931" i="14" s="1"/>
  <c r="AA932" i="14" s="1"/>
  <c r="AA933" i="14" s="1"/>
  <c r="AA934" i="14" s="1"/>
  <c r="AA935" i="14" s="1"/>
  <c r="AA936" i="14" s="1"/>
  <c r="AA937" i="14" s="1"/>
  <c r="AA938" i="14" s="1"/>
  <c r="AA939" i="14" s="1"/>
  <c r="AA940" i="14" s="1"/>
  <c r="AA941" i="14" s="1"/>
  <c r="AA942" i="14" s="1"/>
  <c r="AA943" i="14" s="1"/>
  <c r="AA944" i="14" s="1"/>
  <c r="AA945" i="14" s="1"/>
  <c r="AA946" i="14" s="1"/>
  <c r="AA947" i="14" s="1"/>
  <c r="AA948" i="14" s="1"/>
  <c r="AA949" i="14" s="1"/>
  <c r="AA950" i="14" s="1"/>
  <c r="AA951" i="14" s="1"/>
  <c r="AA952" i="14" s="1"/>
  <c r="AA953" i="14" s="1"/>
  <c r="AA954" i="14" s="1"/>
  <c r="AA955" i="14" s="1"/>
  <c r="AA956" i="14" s="1"/>
  <c r="AA957" i="14" s="1"/>
  <c r="AA958" i="14" s="1"/>
  <c r="AA959" i="14" s="1"/>
  <c r="AA960" i="14" s="1"/>
  <c r="AA961" i="14" s="1"/>
  <c r="AA962" i="14" s="1"/>
  <c r="AA963" i="14" s="1"/>
  <c r="AA964" i="14" s="1"/>
  <c r="AA965" i="14" s="1"/>
  <c r="AA966" i="14" s="1"/>
  <c r="AA967" i="14" s="1"/>
  <c r="AA968" i="14" s="1"/>
  <c r="AA969" i="14" s="1"/>
  <c r="Y921" i="14"/>
  <c r="Y922" i="14" s="1"/>
  <c r="Y923" i="14" s="1"/>
  <c r="Y924" i="14" s="1"/>
  <c r="Y925" i="14" s="1"/>
  <c r="Y926" i="14" s="1"/>
  <c r="Y927" i="14" s="1"/>
  <c r="Y928" i="14" s="1"/>
  <c r="Y929" i="14" s="1"/>
  <c r="Y930" i="14" s="1"/>
  <c r="Y931" i="14" s="1"/>
  <c r="Y932" i="14" s="1"/>
  <c r="Y933" i="14" s="1"/>
  <c r="Y934" i="14" s="1"/>
  <c r="Y935" i="14" s="1"/>
  <c r="Y936" i="14" s="1"/>
  <c r="Y937" i="14" s="1"/>
  <c r="Y938" i="14" s="1"/>
  <c r="Y939" i="14" s="1"/>
  <c r="Y940" i="14" s="1"/>
  <c r="Y941" i="14" s="1"/>
  <c r="Y942" i="14" s="1"/>
  <c r="Y943" i="14" s="1"/>
  <c r="Y944" i="14" s="1"/>
  <c r="Y945" i="14" s="1"/>
  <c r="Y946" i="14" s="1"/>
  <c r="Y947" i="14" s="1"/>
  <c r="Y948" i="14" s="1"/>
  <c r="Y949" i="14" s="1"/>
  <c r="Y950" i="14" s="1"/>
  <c r="Y951" i="14" s="1"/>
  <c r="Y952" i="14" s="1"/>
  <c r="Y953" i="14" s="1"/>
  <c r="Y954" i="14" s="1"/>
  <c r="Y955" i="14" s="1"/>
  <c r="Y956" i="14" s="1"/>
  <c r="Y957" i="14" s="1"/>
  <c r="Y958" i="14" s="1"/>
  <c r="Y959" i="14" s="1"/>
  <c r="Y960" i="14" s="1"/>
  <c r="Y961" i="14" s="1"/>
  <c r="Y962" i="14" s="1"/>
  <c r="Y963" i="14" s="1"/>
  <c r="Y964" i="14" s="1"/>
  <c r="Y965" i="14" s="1"/>
  <c r="Y966" i="14" s="1"/>
  <c r="Y967" i="14" s="1"/>
  <c r="Y968" i="14" s="1"/>
  <c r="Y969" i="14" s="1"/>
  <c r="W921" i="14"/>
  <c r="V921" i="14"/>
  <c r="V922" i="14" s="1"/>
  <c r="V923" i="14" s="1"/>
  <c r="V924" i="14" s="1"/>
  <c r="V925" i="14" s="1"/>
  <c r="V926" i="14" s="1"/>
  <c r="V927" i="14" s="1"/>
  <c r="V928" i="14" s="1"/>
  <c r="V929" i="14" s="1"/>
  <c r="V930" i="14" s="1"/>
  <c r="V931" i="14" s="1"/>
  <c r="V932" i="14" s="1"/>
  <c r="V933" i="14" s="1"/>
  <c r="V934" i="14" s="1"/>
  <c r="V935" i="14" s="1"/>
  <c r="V936" i="14" s="1"/>
  <c r="V937" i="14" s="1"/>
  <c r="V938" i="14" s="1"/>
  <c r="V939" i="14" s="1"/>
  <c r="V940" i="14" s="1"/>
  <c r="V941" i="14" s="1"/>
  <c r="V942" i="14" s="1"/>
  <c r="V943" i="14" s="1"/>
  <c r="V944" i="14" s="1"/>
  <c r="V945" i="14" s="1"/>
  <c r="V946" i="14" s="1"/>
  <c r="V947" i="14" s="1"/>
  <c r="V948" i="14" s="1"/>
  <c r="V949" i="14" s="1"/>
  <c r="V950" i="14" s="1"/>
  <c r="V951" i="14" s="1"/>
  <c r="V952" i="14" s="1"/>
  <c r="V953" i="14" s="1"/>
  <c r="V954" i="14" s="1"/>
  <c r="V955" i="14" s="1"/>
  <c r="V956" i="14" s="1"/>
  <c r="V957" i="14" s="1"/>
  <c r="V958" i="14" s="1"/>
  <c r="V959" i="14" s="1"/>
  <c r="V960" i="14" s="1"/>
  <c r="V961" i="14" s="1"/>
  <c r="V962" i="14" s="1"/>
  <c r="V963" i="14" s="1"/>
  <c r="V964" i="14" s="1"/>
  <c r="V965" i="14" s="1"/>
  <c r="V966" i="14" s="1"/>
  <c r="V967" i="14" s="1"/>
  <c r="V968" i="14" s="1"/>
  <c r="V969" i="14" s="1"/>
  <c r="U921" i="14"/>
  <c r="U922" i="14" s="1"/>
  <c r="S921" i="14"/>
  <c r="Q921" i="14"/>
  <c r="Q922" i="14" s="1"/>
  <c r="Q923" i="14" s="1"/>
  <c r="Q924" i="14" s="1"/>
  <c r="Q925" i="14" s="1"/>
  <c r="Q926" i="14" s="1"/>
  <c r="Q927" i="14" s="1"/>
  <c r="Q928" i="14" s="1"/>
  <c r="Q929" i="14" s="1"/>
  <c r="Q930" i="14" s="1"/>
  <c r="Q931" i="14" s="1"/>
  <c r="Q932" i="14" s="1"/>
  <c r="Q933" i="14" s="1"/>
  <c r="Q934" i="14" s="1"/>
  <c r="Q935" i="14" s="1"/>
  <c r="Q936" i="14" s="1"/>
  <c r="Q937" i="14" s="1"/>
  <c r="Q938" i="14" s="1"/>
  <c r="Q939" i="14" s="1"/>
  <c r="Q940" i="14" s="1"/>
  <c r="Q941" i="14" s="1"/>
  <c r="Q942" i="14" s="1"/>
  <c r="Q943" i="14" s="1"/>
  <c r="Q944" i="14" s="1"/>
  <c r="Q945" i="14" s="1"/>
  <c r="Q946" i="14" s="1"/>
  <c r="Q947" i="14" s="1"/>
  <c r="Q948" i="14" s="1"/>
  <c r="Q949" i="14" s="1"/>
  <c r="Q950" i="14" s="1"/>
  <c r="Q951" i="14" s="1"/>
  <c r="Q952" i="14" s="1"/>
  <c r="Q953" i="14" s="1"/>
  <c r="Q954" i="14" s="1"/>
  <c r="Q955" i="14" s="1"/>
  <c r="Q956" i="14" s="1"/>
  <c r="Q957" i="14" s="1"/>
  <c r="Q958" i="14" s="1"/>
  <c r="Q959" i="14" s="1"/>
  <c r="Q960" i="14" s="1"/>
  <c r="Q961" i="14" s="1"/>
  <c r="Q962" i="14" s="1"/>
  <c r="Q963" i="14" s="1"/>
  <c r="Q964" i="14" s="1"/>
  <c r="Q965" i="14" s="1"/>
  <c r="Q966" i="14" s="1"/>
  <c r="Q967" i="14" s="1"/>
  <c r="Q968" i="14" s="1"/>
  <c r="Q969" i="14" s="1"/>
  <c r="O921" i="14"/>
  <c r="O922" i="14" s="1"/>
  <c r="O923" i="14" s="1"/>
  <c r="O924" i="14" s="1"/>
  <c r="O925" i="14" s="1"/>
  <c r="O926" i="14" s="1"/>
  <c r="O927" i="14" s="1"/>
  <c r="O928" i="14" s="1"/>
  <c r="O929" i="14" s="1"/>
  <c r="O930" i="14" s="1"/>
  <c r="O931" i="14" s="1"/>
  <c r="O932" i="14" s="1"/>
  <c r="O933" i="14" s="1"/>
  <c r="O934" i="14" s="1"/>
  <c r="O935" i="14" s="1"/>
  <c r="O936" i="14" s="1"/>
  <c r="O937" i="14" s="1"/>
  <c r="O938" i="14" s="1"/>
  <c r="O939" i="14" s="1"/>
  <c r="O940" i="14" s="1"/>
  <c r="O941" i="14" s="1"/>
  <c r="O942" i="14" s="1"/>
  <c r="O943" i="14" s="1"/>
  <c r="O944" i="14" s="1"/>
  <c r="O945" i="14" s="1"/>
  <c r="O946" i="14" s="1"/>
  <c r="O947" i="14" s="1"/>
  <c r="O948" i="14" s="1"/>
  <c r="O949" i="14" s="1"/>
  <c r="O950" i="14" s="1"/>
  <c r="O951" i="14" s="1"/>
  <c r="O952" i="14" s="1"/>
  <c r="O953" i="14" s="1"/>
  <c r="O954" i="14" s="1"/>
  <c r="O955" i="14" s="1"/>
  <c r="O956" i="14" s="1"/>
  <c r="O957" i="14" s="1"/>
  <c r="O958" i="14" s="1"/>
  <c r="O959" i="14" s="1"/>
  <c r="O960" i="14" s="1"/>
  <c r="O961" i="14" s="1"/>
  <c r="O962" i="14" s="1"/>
  <c r="O963" i="14" s="1"/>
  <c r="O964" i="14" s="1"/>
  <c r="O965" i="14" s="1"/>
  <c r="O966" i="14" s="1"/>
  <c r="O967" i="14" s="1"/>
  <c r="O968" i="14" s="1"/>
  <c r="O969" i="14" s="1"/>
  <c r="N921" i="14"/>
  <c r="N922" i="14" s="1"/>
  <c r="N923" i="14" s="1"/>
  <c r="N924" i="14" s="1"/>
  <c r="N925" i="14" s="1"/>
  <c r="N926" i="14" s="1"/>
  <c r="N927" i="14" s="1"/>
  <c r="N928" i="14" s="1"/>
  <c r="N929" i="14" s="1"/>
  <c r="N930" i="14" s="1"/>
  <c r="N931" i="14" s="1"/>
  <c r="N932" i="14" s="1"/>
  <c r="N933" i="14" s="1"/>
  <c r="N934" i="14" s="1"/>
  <c r="N935" i="14" s="1"/>
  <c r="N936" i="14" s="1"/>
  <c r="N937" i="14" s="1"/>
  <c r="N938" i="14" s="1"/>
  <c r="N939" i="14" s="1"/>
  <c r="N940" i="14" s="1"/>
  <c r="N941" i="14" s="1"/>
  <c r="N942" i="14" s="1"/>
  <c r="N943" i="14" s="1"/>
  <c r="N944" i="14" s="1"/>
  <c r="N945" i="14" s="1"/>
  <c r="N946" i="14" s="1"/>
  <c r="N947" i="14" s="1"/>
  <c r="N948" i="14" s="1"/>
  <c r="N949" i="14" s="1"/>
  <c r="N950" i="14" s="1"/>
  <c r="N951" i="14" s="1"/>
  <c r="N952" i="14" s="1"/>
  <c r="N953" i="14" s="1"/>
  <c r="N954" i="14" s="1"/>
  <c r="N955" i="14" s="1"/>
  <c r="N956" i="14" s="1"/>
  <c r="N957" i="14" s="1"/>
  <c r="N958" i="14" s="1"/>
  <c r="N959" i="14" s="1"/>
  <c r="N960" i="14" s="1"/>
  <c r="N961" i="14" s="1"/>
  <c r="N962" i="14" s="1"/>
  <c r="N963" i="14" s="1"/>
  <c r="N964" i="14" s="1"/>
  <c r="N965" i="14" s="1"/>
  <c r="N966" i="14" s="1"/>
  <c r="N967" i="14" s="1"/>
  <c r="N968" i="14" s="1"/>
  <c r="N969" i="14" s="1"/>
  <c r="K921" i="14"/>
  <c r="I921" i="14"/>
  <c r="I922" i="14" s="1"/>
  <c r="I923" i="14" s="1"/>
  <c r="I924" i="14" s="1"/>
  <c r="I925" i="14" s="1"/>
  <c r="I926" i="14" s="1"/>
  <c r="G921" i="14"/>
  <c r="F921" i="14"/>
  <c r="F922" i="14" s="1"/>
  <c r="F923" i="14" s="1"/>
  <c r="F924" i="14" s="1"/>
  <c r="F925" i="14" s="1"/>
  <c r="F926" i="14" s="1"/>
  <c r="F927" i="14" s="1"/>
  <c r="F928" i="14" s="1"/>
  <c r="F929" i="14" s="1"/>
  <c r="F930" i="14" s="1"/>
  <c r="F931" i="14" s="1"/>
  <c r="F932" i="14" s="1"/>
  <c r="F933" i="14" s="1"/>
  <c r="F934" i="14" s="1"/>
  <c r="F935" i="14" s="1"/>
  <c r="F936" i="14" s="1"/>
  <c r="F937" i="14" s="1"/>
  <c r="F938" i="14" s="1"/>
  <c r="F939" i="14" s="1"/>
  <c r="F940" i="14" s="1"/>
  <c r="F941" i="14" s="1"/>
  <c r="F942" i="14" s="1"/>
  <c r="F943" i="14" s="1"/>
  <c r="F944" i="14" s="1"/>
  <c r="F945" i="14" s="1"/>
  <c r="F946" i="14" s="1"/>
  <c r="F947" i="14" s="1"/>
  <c r="F948" i="14" s="1"/>
  <c r="F949" i="14" s="1"/>
  <c r="F950" i="14" s="1"/>
  <c r="F951" i="14" s="1"/>
  <c r="F952" i="14" s="1"/>
  <c r="F953" i="14" s="1"/>
  <c r="F954" i="14" s="1"/>
  <c r="F955" i="14" s="1"/>
  <c r="F956" i="14" s="1"/>
  <c r="F957" i="14" s="1"/>
  <c r="F958" i="14" s="1"/>
  <c r="F959" i="14" s="1"/>
  <c r="F960" i="14" s="1"/>
  <c r="F961" i="14" s="1"/>
  <c r="F962" i="14" s="1"/>
  <c r="F963" i="14" s="1"/>
  <c r="F964" i="14" s="1"/>
  <c r="F965" i="14" s="1"/>
  <c r="F966" i="14" s="1"/>
  <c r="F967" i="14" s="1"/>
  <c r="F968" i="14" s="1"/>
  <c r="F969" i="14" s="1"/>
  <c r="E921" i="14"/>
  <c r="E922" i="14" s="1"/>
  <c r="C921" i="14"/>
  <c r="AJ920" i="14"/>
  <c r="AJ921" i="14" s="1"/>
  <c r="AJ922" i="14" s="1"/>
  <c r="AJ923" i="14" s="1"/>
  <c r="AJ924" i="14" s="1"/>
  <c r="AJ925" i="14" s="1"/>
  <c r="AJ926" i="14" s="1"/>
  <c r="AJ927" i="14" s="1"/>
  <c r="AJ928" i="14" s="1"/>
  <c r="AJ929" i="14" s="1"/>
  <c r="AJ930" i="14" s="1"/>
  <c r="AJ931" i="14" s="1"/>
  <c r="AJ932" i="14" s="1"/>
  <c r="AJ933" i="14" s="1"/>
  <c r="AJ934" i="14" s="1"/>
  <c r="AJ935" i="14" s="1"/>
  <c r="AJ936" i="14" s="1"/>
  <c r="AJ937" i="14" s="1"/>
  <c r="AJ938" i="14" s="1"/>
  <c r="AJ939" i="14" s="1"/>
  <c r="AJ940" i="14" s="1"/>
  <c r="AJ941" i="14" s="1"/>
  <c r="AJ942" i="14" s="1"/>
  <c r="AJ943" i="14" s="1"/>
  <c r="AJ944" i="14" s="1"/>
  <c r="AJ945" i="14" s="1"/>
  <c r="AJ946" i="14" s="1"/>
  <c r="AJ947" i="14" s="1"/>
  <c r="AJ948" i="14" s="1"/>
  <c r="AJ949" i="14" s="1"/>
  <c r="AJ950" i="14" s="1"/>
  <c r="AJ951" i="14" s="1"/>
  <c r="AJ952" i="14" s="1"/>
  <c r="AJ953" i="14" s="1"/>
  <c r="AJ954" i="14" s="1"/>
  <c r="AJ955" i="14" s="1"/>
  <c r="AJ956" i="14" s="1"/>
  <c r="AJ957" i="14" s="1"/>
  <c r="AJ958" i="14" s="1"/>
  <c r="AJ959" i="14" s="1"/>
  <c r="AJ960" i="14" s="1"/>
  <c r="AJ961" i="14" s="1"/>
  <c r="AJ962" i="14" s="1"/>
  <c r="AJ963" i="14" s="1"/>
  <c r="AJ964" i="14" s="1"/>
  <c r="AJ965" i="14" s="1"/>
  <c r="AJ966" i="14" s="1"/>
  <c r="AJ967" i="14" s="1"/>
  <c r="AJ968" i="14" s="1"/>
  <c r="AJ969" i="14" s="1"/>
  <c r="AI920" i="14"/>
  <c r="AH920" i="14"/>
  <c r="AH921" i="14" s="1"/>
  <c r="AH922" i="14" s="1"/>
  <c r="AH923" i="14" s="1"/>
  <c r="AG920" i="14"/>
  <c r="AF920" i="14"/>
  <c r="AF921" i="14" s="1"/>
  <c r="AF922" i="14" s="1"/>
  <c r="AF923" i="14" s="1"/>
  <c r="AF924" i="14" s="1"/>
  <c r="AF925" i="14" s="1"/>
  <c r="AF926" i="14" s="1"/>
  <c r="AF927" i="14" s="1"/>
  <c r="AF928" i="14" s="1"/>
  <c r="AF929" i="14" s="1"/>
  <c r="AF930" i="14" s="1"/>
  <c r="AF931" i="14" s="1"/>
  <c r="AF932" i="14" s="1"/>
  <c r="AF933" i="14" s="1"/>
  <c r="AF934" i="14" s="1"/>
  <c r="AF935" i="14" s="1"/>
  <c r="AF936" i="14" s="1"/>
  <c r="AF937" i="14" s="1"/>
  <c r="AF938" i="14" s="1"/>
  <c r="AF939" i="14" s="1"/>
  <c r="AF940" i="14" s="1"/>
  <c r="AF941" i="14" s="1"/>
  <c r="AF942" i="14" s="1"/>
  <c r="AF943" i="14" s="1"/>
  <c r="AF944" i="14" s="1"/>
  <c r="AF945" i="14" s="1"/>
  <c r="AF946" i="14" s="1"/>
  <c r="AF947" i="14" s="1"/>
  <c r="AF948" i="14" s="1"/>
  <c r="AF949" i="14" s="1"/>
  <c r="AF950" i="14" s="1"/>
  <c r="AF951" i="14" s="1"/>
  <c r="AF952" i="14" s="1"/>
  <c r="AF953" i="14" s="1"/>
  <c r="AF954" i="14" s="1"/>
  <c r="AF955" i="14" s="1"/>
  <c r="AF956" i="14" s="1"/>
  <c r="AF957" i="14" s="1"/>
  <c r="AF958" i="14" s="1"/>
  <c r="AF959" i="14" s="1"/>
  <c r="AF960" i="14" s="1"/>
  <c r="AF961" i="14" s="1"/>
  <c r="AF962" i="14" s="1"/>
  <c r="AF963" i="14" s="1"/>
  <c r="AF964" i="14" s="1"/>
  <c r="AF965" i="14" s="1"/>
  <c r="AF966" i="14" s="1"/>
  <c r="AF967" i="14" s="1"/>
  <c r="AF968" i="14" s="1"/>
  <c r="AF969" i="14" s="1"/>
  <c r="AE920" i="14"/>
  <c r="AD920" i="14"/>
  <c r="AC920" i="14"/>
  <c r="AC921" i="14" s="1"/>
  <c r="AC922" i="14" s="1"/>
  <c r="AC923" i="14" s="1"/>
  <c r="AC924" i="14" s="1"/>
  <c r="AC925" i="14" s="1"/>
  <c r="AC926" i="14" s="1"/>
  <c r="AC927" i="14" s="1"/>
  <c r="AC928" i="14" s="1"/>
  <c r="AC929" i="14" s="1"/>
  <c r="AC930" i="14" s="1"/>
  <c r="AC931" i="14" s="1"/>
  <c r="AC932" i="14" s="1"/>
  <c r="AC933" i="14" s="1"/>
  <c r="AC934" i="14" s="1"/>
  <c r="AC935" i="14" s="1"/>
  <c r="AC936" i="14" s="1"/>
  <c r="AC937" i="14" s="1"/>
  <c r="AC938" i="14" s="1"/>
  <c r="AC939" i="14" s="1"/>
  <c r="AC940" i="14" s="1"/>
  <c r="AC941" i="14" s="1"/>
  <c r="AC942" i="14" s="1"/>
  <c r="AC943" i="14" s="1"/>
  <c r="AC944" i="14" s="1"/>
  <c r="AC945" i="14" s="1"/>
  <c r="AC946" i="14" s="1"/>
  <c r="AC947" i="14" s="1"/>
  <c r="AC948" i="14" s="1"/>
  <c r="AC949" i="14" s="1"/>
  <c r="AC950" i="14" s="1"/>
  <c r="AC951" i="14" s="1"/>
  <c r="AC952" i="14" s="1"/>
  <c r="AC953" i="14" s="1"/>
  <c r="AC954" i="14" s="1"/>
  <c r="AC955" i="14" s="1"/>
  <c r="AC956" i="14" s="1"/>
  <c r="AC957" i="14" s="1"/>
  <c r="AC958" i="14" s="1"/>
  <c r="AC959" i="14" s="1"/>
  <c r="AC960" i="14" s="1"/>
  <c r="AC961" i="14" s="1"/>
  <c r="AC962" i="14" s="1"/>
  <c r="AC963" i="14" s="1"/>
  <c r="AC964" i="14" s="1"/>
  <c r="AC965" i="14" s="1"/>
  <c r="AC966" i="14" s="1"/>
  <c r="AC967" i="14" s="1"/>
  <c r="AC968" i="14" s="1"/>
  <c r="AC969" i="14" s="1"/>
  <c r="AB920" i="14"/>
  <c r="AB921" i="14" s="1"/>
  <c r="AB922" i="14" s="1"/>
  <c r="AB923" i="14" s="1"/>
  <c r="AB924" i="14" s="1"/>
  <c r="AB925" i="14" s="1"/>
  <c r="AB926" i="14" s="1"/>
  <c r="AB927" i="14" s="1"/>
  <c r="AB928" i="14" s="1"/>
  <c r="AB929" i="14" s="1"/>
  <c r="AB930" i="14" s="1"/>
  <c r="AB931" i="14" s="1"/>
  <c r="AB932" i="14" s="1"/>
  <c r="AB933" i="14" s="1"/>
  <c r="AB934" i="14" s="1"/>
  <c r="AB935" i="14" s="1"/>
  <c r="AB936" i="14" s="1"/>
  <c r="AB937" i="14" s="1"/>
  <c r="AB938" i="14" s="1"/>
  <c r="AB939" i="14" s="1"/>
  <c r="AB940" i="14" s="1"/>
  <c r="AB941" i="14" s="1"/>
  <c r="AB942" i="14" s="1"/>
  <c r="AB943" i="14" s="1"/>
  <c r="AB944" i="14" s="1"/>
  <c r="AB945" i="14" s="1"/>
  <c r="AB946" i="14" s="1"/>
  <c r="AB947" i="14" s="1"/>
  <c r="AB948" i="14" s="1"/>
  <c r="AB949" i="14" s="1"/>
  <c r="AB950" i="14" s="1"/>
  <c r="AB951" i="14" s="1"/>
  <c r="AB952" i="14" s="1"/>
  <c r="AB953" i="14" s="1"/>
  <c r="AB954" i="14" s="1"/>
  <c r="AB955" i="14" s="1"/>
  <c r="AB956" i="14" s="1"/>
  <c r="AB957" i="14" s="1"/>
  <c r="AB958" i="14" s="1"/>
  <c r="AB959" i="14" s="1"/>
  <c r="AB960" i="14" s="1"/>
  <c r="AB961" i="14" s="1"/>
  <c r="AB962" i="14" s="1"/>
  <c r="AB963" i="14" s="1"/>
  <c r="AB964" i="14" s="1"/>
  <c r="AB965" i="14" s="1"/>
  <c r="AB966" i="14" s="1"/>
  <c r="AB967" i="14" s="1"/>
  <c r="AB968" i="14" s="1"/>
  <c r="AB969" i="14" s="1"/>
  <c r="AA920" i="14"/>
  <c r="Z920" i="14"/>
  <c r="Z921" i="14" s="1"/>
  <c r="Z922" i="14" s="1"/>
  <c r="Z923" i="14" s="1"/>
  <c r="Z924" i="14" s="1"/>
  <c r="Z925" i="14" s="1"/>
  <c r="Z926" i="14" s="1"/>
  <c r="Z927" i="14" s="1"/>
  <c r="Z928" i="14" s="1"/>
  <c r="Z929" i="14" s="1"/>
  <c r="Z930" i="14" s="1"/>
  <c r="Z931" i="14" s="1"/>
  <c r="Z932" i="14" s="1"/>
  <c r="Z933" i="14" s="1"/>
  <c r="Z934" i="14" s="1"/>
  <c r="Z935" i="14" s="1"/>
  <c r="Z936" i="14" s="1"/>
  <c r="Z937" i="14" s="1"/>
  <c r="Z938" i="14" s="1"/>
  <c r="Z939" i="14" s="1"/>
  <c r="Z940" i="14" s="1"/>
  <c r="Z941" i="14" s="1"/>
  <c r="Z942" i="14" s="1"/>
  <c r="Z943" i="14" s="1"/>
  <c r="Z944" i="14" s="1"/>
  <c r="Z945" i="14" s="1"/>
  <c r="Z946" i="14" s="1"/>
  <c r="Z947" i="14" s="1"/>
  <c r="Z948" i="14" s="1"/>
  <c r="Z949" i="14" s="1"/>
  <c r="Z950" i="14" s="1"/>
  <c r="Z951" i="14" s="1"/>
  <c r="Z952" i="14" s="1"/>
  <c r="Z953" i="14" s="1"/>
  <c r="Z954" i="14" s="1"/>
  <c r="Z955" i="14" s="1"/>
  <c r="Z956" i="14" s="1"/>
  <c r="Z957" i="14" s="1"/>
  <c r="Z958" i="14" s="1"/>
  <c r="Z959" i="14" s="1"/>
  <c r="Z960" i="14" s="1"/>
  <c r="Z961" i="14" s="1"/>
  <c r="Z962" i="14" s="1"/>
  <c r="Z963" i="14" s="1"/>
  <c r="Z964" i="14" s="1"/>
  <c r="Z965" i="14" s="1"/>
  <c r="Z966" i="14" s="1"/>
  <c r="Z967" i="14" s="1"/>
  <c r="Z968" i="14" s="1"/>
  <c r="Z969" i="14" s="1"/>
  <c r="Y920" i="14"/>
  <c r="X920" i="14"/>
  <c r="X921" i="14" s="1"/>
  <c r="X922" i="14" s="1"/>
  <c r="X923" i="14" s="1"/>
  <c r="X924" i="14" s="1"/>
  <c r="X925" i="14" s="1"/>
  <c r="X926" i="14" s="1"/>
  <c r="X927" i="14" s="1"/>
  <c r="X928" i="14" s="1"/>
  <c r="X929" i="14" s="1"/>
  <c r="X930" i="14" s="1"/>
  <c r="X931" i="14" s="1"/>
  <c r="X932" i="14" s="1"/>
  <c r="X933" i="14" s="1"/>
  <c r="X934" i="14" s="1"/>
  <c r="X935" i="14" s="1"/>
  <c r="X936" i="14" s="1"/>
  <c r="X937" i="14" s="1"/>
  <c r="X938" i="14" s="1"/>
  <c r="X939" i="14" s="1"/>
  <c r="X940" i="14" s="1"/>
  <c r="X941" i="14" s="1"/>
  <c r="X942" i="14" s="1"/>
  <c r="X943" i="14" s="1"/>
  <c r="X944" i="14" s="1"/>
  <c r="X945" i="14" s="1"/>
  <c r="X946" i="14" s="1"/>
  <c r="X947" i="14" s="1"/>
  <c r="X948" i="14" s="1"/>
  <c r="X949" i="14" s="1"/>
  <c r="X950" i="14" s="1"/>
  <c r="X951" i="14" s="1"/>
  <c r="X952" i="14" s="1"/>
  <c r="X953" i="14" s="1"/>
  <c r="X954" i="14" s="1"/>
  <c r="X955" i="14" s="1"/>
  <c r="X956" i="14" s="1"/>
  <c r="X957" i="14" s="1"/>
  <c r="X958" i="14" s="1"/>
  <c r="X959" i="14" s="1"/>
  <c r="X960" i="14" s="1"/>
  <c r="X961" i="14" s="1"/>
  <c r="X962" i="14" s="1"/>
  <c r="X963" i="14" s="1"/>
  <c r="X964" i="14" s="1"/>
  <c r="X965" i="14" s="1"/>
  <c r="X966" i="14" s="1"/>
  <c r="X967" i="14" s="1"/>
  <c r="X968" i="14" s="1"/>
  <c r="X969" i="14" s="1"/>
  <c r="W920" i="14"/>
  <c r="V920" i="14"/>
  <c r="U920" i="14"/>
  <c r="T920" i="14"/>
  <c r="T921" i="14" s="1"/>
  <c r="T922" i="14" s="1"/>
  <c r="T923" i="14" s="1"/>
  <c r="T924" i="14" s="1"/>
  <c r="T925" i="14" s="1"/>
  <c r="T926" i="14" s="1"/>
  <c r="T927" i="14" s="1"/>
  <c r="T928" i="14" s="1"/>
  <c r="T929" i="14" s="1"/>
  <c r="T930" i="14" s="1"/>
  <c r="T931" i="14" s="1"/>
  <c r="T932" i="14" s="1"/>
  <c r="T933" i="14" s="1"/>
  <c r="T934" i="14" s="1"/>
  <c r="T935" i="14" s="1"/>
  <c r="T936" i="14" s="1"/>
  <c r="T937" i="14" s="1"/>
  <c r="T938" i="14" s="1"/>
  <c r="T939" i="14" s="1"/>
  <c r="T940" i="14" s="1"/>
  <c r="T941" i="14" s="1"/>
  <c r="T942" i="14" s="1"/>
  <c r="T943" i="14" s="1"/>
  <c r="T944" i="14" s="1"/>
  <c r="T945" i="14" s="1"/>
  <c r="T946" i="14" s="1"/>
  <c r="T947" i="14" s="1"/>
  <c r="T948" i="14" s="1"/>
  <c r="T949" i="14" s="1"/>
  <c r="T950" i="14" s="1"/>
  <c r="T951" i="14" s="1"/>
  <c r="T952" i="14" s="1"/>
  <c r="T953" i="14" s="1"/>
  <c r="T954" i="14" s="1"/>
  <c r="T955" i="14" s="1"/>
  <c r="T956" i="14" s="1"/>
  <c r="T957" i="14" s="1"/>
  <c r="T958" i="14" s="1"/>
  <c r="T959" i="14" s="1"/>
  <c r="T960" i="14" s="1"/>
  <c r="T961" i="14" s="1"/>
  <c r="T962" i="14" s="1"/>
  <c r="T963" i="14" s="1"/>
  <c r="T964" i="14" s="1"/>
  <c r="T965" i="14" s="1"/>
  <c r="T966" i="14" s="1"/>
  <c r="T967" i="14" s="1"/>
  <c r="T968" i="14" s="1"/>
  <c r="T969" i="14" s="1"/>
  <c r="S920" i="14"/>
  <c r="R920" i="14"/>
  <c r="R921" i="14" s="1"/>
  <c r="R922" i="14" s="1"/>
  <c r="R923" i="14" s="1"/>
  <c r="R924" i="14" s="1"/>
  <c r="R925" i="14" s="1"/>
  <c r="R926" i="14" s="1"/>
  <c r="R927" i="14" s="1"/>
  <c r="R928" i="14" s="1"/>
  <c r="R929" i="14" s="1"/>
  <c r="R930" i="14" s="1"/>
  <c r="R931" i="14" s="1"/>
  <c r="R932" i="14" s="1"/>
  <c r="R933" i="14" s="1"/>
  <c r="R934" i="14" s="1"/>
  <c r="R935" i="14" s="1"/>
  <c r="R936" i="14" s="1"/>
  <c r="R937" i="14" s="1"/>
  <c r="R938" i="14" s="1"/>
  <c r="R939" i="14" s="1"/>
  <c r="R940" i="14" s="1"/>
  <c r="R941" i="14" s="1"/>
  <c r="R942" i="14" s="1"/>
  <c r="R943" i="14" s="1"/>
  <c r="R944" i="14" s="1"/>
  <c r="R945" i="14" s="1"/>
  <c r="R946" i="14" s="1"/>
  <c r="R947" i="14" s="1"/>
  <c r="R948" i="14" s="1"/>
  <c r="R949" i="14" s="1"/>
  <c r="R950" i="14" s="1"/>
  <c r="R951" i="14" s="1"/>
  <c r="R952" i="14" s="1"/>
  <c r="R953" i="14" s="1"/>
  <c r="R954" i="14" s="1"/>
  <c r="R955" i="14" s="1"/>
  <c r="R956" i="14" s="1"/>
  <c r="R957" i="14" s="1"/>
  <c r="R958" i="14" s="1"/>
  <c r="R959" i="14" s="1"/>
  <c r="R960" i="14" s="1"/>
  <c r="R961" i="14" s="1"/>
  <c r="R962" i="14" s="1"/>
  <c r="R963" i="14" s="1"/>
  <c r="R964" i="14" s="1"/>
  <c r="R965" i="14" s="1"/>
  <c r="R966" i="14" s="1"/>
  <c r="R967" i="14" s="1"/>
  <c r="R968" i="14" s="1"/>
  <c r="R969" i="14" s="1"/>
  <c r="Q920" i="14"/>
  <c r="P920" i="14"/>
  <c r="P921" i="14" s="1"/>
  <c r="P922" i="14" s="1"/>
  <c r="P923" i="14" s="1"/>
  <c r="P924" i="14" s="1"/>
  <c r="P925" i="14" s="1"/>
  <c r="P926" i="14" s="1"/>
  <c r="P927" i="14" s="1"/>
  <c r="P928" i="14" s="1"/>
  <c r="P929" i="14" s="1"/>
  <c r="P930" i="14" s="1"/>
  <c r="P931" i="14" s="1"/>
  <c r="P932" i="14" s="1"/>
  <c r="P933" i="14" s="1"/>
  <c r="P934" i="14" s="1"/>
  <c r="P935" i="14" s="1"/>
  <c r="P936" i="14" s="1"/>
  <c r="P937" i="14" s="1"/>
  <c r="P938" i="14" s="1"/>
  <c r="P939" i="14" s="1"/>
  <c r="P940" i="14" s="1"/>
  <c r="P941" i="14" s="1"/>
  <c r="P942" i="14" s="1"/>
  <c r="P943" i="14" s="1"/>
  <c r="P944" i="14" s="1"/>
  <c r="P945" i="14" s="1"/>
  <c r="P946" i="14" s="1"/>
  <c r="P947" i="14" s="1"/>
  <c r="P948" i="14" s="1"/>
  <c r="P949" i="14" s="1"/>
  <c r="P950" i="14" s="1"/>
  <c r="P951" i="14" s="1"/>
  <c r="P952" i="14" s="1"/>
  <c r="P953" i="14" s="1"/>
  <c r="P954" i="14" s="1"/>
  <c r="P955" i="14" s="1"/>
  <c r="P956" i="14" s="1"/>
  <c r="P957" i="14" s="1"/>
  <c r="P958" i="14" s="1"/>
  <c r="P959" i="14" s="1"/>
  <c r="P960" i="14" s="1"/>
  <c r="P961" i="14" s="1"/>
  <c r="P962" i="14" s="1"/>
  <c r="P963" i="14" s="1"/>
  <c r="P964" i="14" s="1"/>
  <c r="P965" i="14" s="1"/>
  <c r="P966" i="14" s="1"/>
  <c r="P967" i="14" s="1"/>
  <c r="P968" i="14" s="1"/>
  <c r="P969" i="14" s="1"/>
  <c r="O920" i="14"/>
  <c r="N920" i="14"/>
  <c r="M920" i="14"/>
  <c r="M921" i="14" s="1"/>
  <c r="M922" i="14" s="1"/>
  <c r="L920" i="14"/>
  <c r="L921" i="14" s="1"/>
  <c r="L922" i="14" s="1"/>
  <c r="L923" i="14" s="1"/>
  <c r="L924" i="14" s="1"/>
  <c r="L925" i="14" s="1"/>
  <c r="L926" i="14" s="1"/>
  <c r="L927" i="14" s="1"/>
  <c r="L928" i="14" s="1"/>
  <c r="L929" i="14" s="1"/>
  <c r="L930" i="14" s="1"/>
  <c r="L931" i="14" s="1"/>
  <c r="L932" i="14" s="1"/>
  <c r="L933" i="14" s="1"/>
  <c r="L934" i="14" s="1"/>
  <c r="L935" i="14" s="1"/>
  <c r="L936" i="14" s="1"/>
  <c r="L937" i="14" s="1"/>
  <c r="L938" i="14" s="1"/>
  <c r="L939" i="14" s="1"/>
  <c r="L940" i="14" s="1"/>
  <c r="L941" i="14" s="1"/>
  <c r="L942" i="14" s="1"/>
  <c r="L943" i="14" s="1"/>
  <c r="L944" i="14" s="1"/>
  <c r="L945" i="14" s="1"/>
  <c r="L946" i="14" s="1"/>
  <c r="L947" i="14" s="1"/>
  <c r="L948" i="14" s="1"/>
  <c r="L949" i="14" s="1"/>
  <c r="L950" i="14" s="1"/>
  <c r="L951" i="14" s="1"/>
  <c r="L952" i="14" s="1"/>
  <c r="L953" i="14" s="1"/>
  <c r="L954" i="14" s="1"/>
  <c r="L955" i="14" s="1"/>
  <c r="L956" i="14" s="1"/>
  <c r="L957" i="14" s="1"/>
  <c r="L958" i="14" s="1"/>
  <c r="L959" i="14" s="1"/>
  <c r="L960" i="14" s="1"/>
  <c r="L961" i="14" s="1"/>
  <c r="L962" i="14" s="1"/>
  <c r="L963" i="14" s="1"/>
  <c r="L964" i="14" s="1"/>
  <c r="L965" i="14" s="1"/>
  <c r="L966" i="14" s="1"/>
  <c r="L967" i="14" s="1"/>
  <c r="L968" i="14" s="1"/>
  <c r="L969" i="14" s="1"/>
  <c r="K920" i="14"/>
  <c r="J920" i="14"/>
  <c r="J921" i="14" s="1"/>
  <c r="J922" i="14" s="1"/>
  <c r="J923" i="14" s="1"/>
  <c r="I920" i="14"/>
  <c r="H920" i="14"/>
  <c r="H921" i="14" s="1"/>
  <c r="H922" i="14" s="1"/>
  <c r="H923" i="14" s="1"/>
  <c r="H924" i="14" s="1"/>
  <c r="H925" i="14" s="1"/>
  <c r="H926" i="14" s="1"/>
  <c r="H927" i="14" s="1"/>
  <c r="H928" i="14" s="1"/>
  <c r="H929" i="14" s="1"/>
  <c r="H930" i="14" s="1"/>
  <c r="H931" i="14" s="1"/>
  <c r="H932" i="14" s="1"/>
  <c r="H933" i="14" s="1"/>
  <c r="H934" i="14" s="1"/>
  <c r="H935" i="14" s="1"/>
  <c r="H936" i="14" s="1"/>
  <c r="H937" i="14" s="1"/>
  <c r="H938" i="14" s="1"/>
  <c r="H939" i="14" s="1"/>
  <c r="H940" i="14" s="1"/>
  <c r="H941" i="14" s="1"/>
  <c r="H942" i="14" s="1"/>
  <c r="H943" i="14" s="1"/>
  <c r="H944" i="14" s="1"/>
  <c r="H945" i="14" s="1"/>
  <c r="H946" i="14" s="1"/>
  <c r="H947" i="14" s="1"/>
  <c r="H948" i="14" s="1"/>
  <c r="H949" i="14" s="1"/>
  <c r="H950" i="14" s="1"/>
  <c r="H951" i="14" s="1"/>
  <c r="H952" i="14" s="1"/>
  <c r="H953" i="14" s="1"/>
  <c r="H954" i="14" s="1"/>
  <c r="H955" i="14" s="1"/>
  <c r="H956" i="14" s="1"/>
  <c r="H957" i="14" s="1"/>
  <c r="H958" i="14" s="1"/>
  <c r="H959" i="14" s="1"/>
  <c r="H960" i="14" s="1"/>
  <c r="H961" i="14" s="1"/>
  <c r="H962" i="14" s="1"/>
  <c r="H963" i="14" s="1"/>
  <c r="H964" i="14" s="1"/>
  <c r="H965" i="14" s="1"/>
  <c r="H966" i="14" s="1"/>
  <c r="H967" i="14" s="1"/>
  <c r="H968" i="14" s="1"/>
  <c r="H969" i="14" s="1"/>
  <c r="G920" i="14"/>
  <c r="F920" i="14"/>
  <c r="E920" i="14"/>
  <c r="D920" i="14"/>
  <c r="D921" i="14" s="1"/>
  <c r="D922" i="14" s="1"/>
  <c r="D923" i="14" s="1"/>
  <c r="D924" i="14" s="1"/>
  <c r="D925" i="14" s="1"/>
  <c r="D926" i="14" s="1"/>
  <c r="D927" i="14" s="1"/>
  <c r="D928" i="14" s="1"/>
  <c r="D929" i="14" s="1"/>
  <c r="D930" i="14" s="1"/>
  <c r="D931" i="14" s="1"/>
  <c r="D932" i="14" s="1"/>
  <c r="D933" i="14" s="1"/>
  <c r="D934" i="14" s="1"/>
  <c r="D935" i="14" s="1"/>
  <c r="D936" i="14" s="1"/>
  <c r="D937" i="14" s="1"/>
  <c r="D938" i="14" s="1"/>
  <c r="D939" i="14" s="1"/>
  <c r="D940" i="14" s="1"/>
  <c r="D941" i="14" s="1"/>
  <c r="D942" i="14" s="1"/>
  <c r="D943" i="14" s="1"/>
  <c r="D944" i="14" s="1"/>
  <c r="D945" i="14" s="1"/>
  <c r="D946" i="14" s="1"/>
  <c r="D947" i="14" s="1"/>
  <c r="D948" i="14" s="1"/>
  <c r="D949" i="14" s="1"/>
  <c r="D950" i="14" s="1"/>
  <c r="D951" i="14" s="1"/>
  <c r="D952" i="14" s="1"/>
  <c r="D953" i="14" s="1"/>
  <c r="D954" i="14" s="1"/>
  <c r="D955" i="14" s="1"/>
  <c r="D956" i="14" s="1"/>
  <c r="D957" i="14" s="1"/>
  <c r="D958" i="14" s="1"/>
  <c r="D959" i="14" s="1"/>
  <c r="D960" i="14" s="1"/>
  <c r="D961" i="14" s="1"/>
  <c r="D962" i="14" s="1"/>
  <c r="D963" i="14" s="1"/>
  <c r="D964" i="14" s="1"/>
  <c r="D965" i="14" s="1"/>
  <c r="D966" i="14" s="1"/>
  <c r="D967" i="14" s="1"/>
  <c r="D968" i="14" s="1"/>
  <c r="D969" i="14" s="1"/>
  <c r="C920" i="14"/>
  <c r="B920" i="14"/>
  <c r="B921" i="14" s="1"/>
  <c r="B922" i="14" s="1"/>
  <c r="B923" i="14" s="1"/>
  <c r="T874" i="14"/>
  <c r="T875" i="14" s="1"/>
  <c r="T876" i="14" s="1"/>
  <c r="T877" i="14" s="1"/>
  <c r="T878" i="14" s="1"/>
  <c r="T879" i="14" s="1"/>
  <c r="T880" i="14" s="1"/>
  <c r="T881" i="14" s="1"/>
  <c r="T882" i="14" s="1"/>
  <c r="T883" i="14" s="1"/>
  <c r="T884" i="14" s="1"/>
  <c r="T885" i="14" s="1"/>
  <c r="T886" i="14" s="1"/>
  <c r="T887" i="14" s="1"/>
  <c r="T888" i="14" s="1"/>
  <c r="T889" i="14" s="1"/>
  <c r="T890" i="14" s="1"/>
  <c r="T891" i="14" s="1"/>
  <c r="T892" i="14" s="1"/>
  <c r="T893" i="14" s="1"/>
  <c r="T894" i="14" s="1"/>
  <c r="T895" i="14" s="1"/>
  <c r="T896" i="14" s="1"/>
  <c r="T897" i="14" s="1"/>
  <c r="T898" i="14" s="1"/>
  <c r="T899" i="14" s="1"/>
  <c r="T900" i="14" s="1"/>
  <c r="T901" i="14" s="1"/>
  <c r="T902" i="14" s="1"/>
  <c r="T903" i="14" s="1"/>
  <c r="T904" i="14" s="1"/>
  <c r="T905" i="14" s="1"/>
  <c r="T906" i="14" s="1"/>
  <c r="T907" i="14" s="1"/>
  <c r="T908" i="14" s="1"/>
  <c r="T909" i="14" s="1"/>
  <c r="T910" i="14" s="1"/>
  <c r="T911" i="14" s="1"/>
  <c r="T912" i="14" s="1"/>
  <c r="T913" i="14" s="1"/>
  <c r="T914" i="14" s="1"/>
  <c r="T915" i="14" s="1"/>
  <c r="T916" i="14" s="1"/>
  <c r="AJ873" i="14"/>
  <c r="AJ874" i="14" s="1"/>
  <c r="AJ875" i="14" s="1"/>
  <c r="AJ876" i="14" s="1"/>
  <c r="AJ877" i="14" s="1"/>
  <c r="AJ878" i="14" s="1"/>
  <c r="AJ879" i="14" s="1"/>
  <c r="AJ880" i="14" s="1"/>
  <c r="AJ881" i="14" s="1"/>
  <c r="AJ882" i="14" s="1"/>
  <c r="AJ883" i="14" s="1"/>
  <c r="AJ884" i="14" s="1"/>
  <c r="AJ885" i="14" s="1"/>
  <c r="AJ886" i="14" s="1"/>
  <c r="AJ887" i="14" s="1"/>
  <c r="AJ888" i="14" s="1"/>
  <c r="AJ889" i="14" s="1"/>
  <c r="AJ890" i="14" s="1"/>
  <c r="AJ891" i="14" s="1"/>
  <c r="AJ892" i="14" s="1"/>
  <c r="AJ893" i="14" s="1"/>
  <c r="AJ894" i="14" s="1"/>
  <c r="AJ895" i="14" s="1"/>
  <c r="AJ896" i="14" s="1"/>
  <c r="AJ897" i="14" s="1"/>
  <c r="AJ898" i="14" s="1"/>
  <c r="AJ899" i="14" s="1"/>
  <c r="AJ900" i="14" s="1"/>
  <c r="AJ901" i="14" s="1"/>
  <c r="AJ902" i="14" s="1"/>
  <c r="AJ903" i="14" s="1"/>
  <c r="AJ904" i="14" s="1"/>
  <c r="AJ905" i="14" s="1"/>
  <c r="AJ906" i="14" s="1"/>
  <c r="AJ907" i="14" s="1"/>
  <c r="AJ908" i="14" s="1"/>
  <c r="AJ909" i="14" s="1"/>
  <c r="AJ910" i="14" s="1"/>
  <c r="AJ911" i="14" s="1"/>
  <c r="AJ912" i="14" s="1"/>
  <c r="AJ913" i="14" s="1"/>
  <c r="AJ914" i="14" s="1"/>
  <c r="AJ915" i="14" s="1"/>
  <c r="AJ916" i="14" s="1"/>
  <c r="T873" i="14"/>
  <c r="L873" i="14"/>
  <c r="L874" i="14" s="1"/>
  <c r="L875" i="14" s="1"/>
  <c r="L876" i="14" s="1"/>
  <c r="L877" i="14" s="1"/>
  <c r="L878" i="14" s="1"/>
  <c r="L879" i="14" s="1"/>
  <c r="L880" i="14" s="1"/>
  <c r="L881" i="14" s="1"/>
  <c r="L882" i="14" s="1"/>
  <c r="L883" i="14" s="1"/>
  <c r="L884" i="14" s="1"/>
  <c r="L885" i="14" s="1"/>
  <c r="L886" i="14" s="1"/>
  <c r="L887" i="14" s="1"/>
  <c r="L888" i="14" s="1"/>
  <c r="L889" i="14" s="1"/>
  <c r="L890" i="14" s="1"/>
  <c r="L891" i="14" s="1"/>
  <c r="L892" i="14" s="1"/>
  <c r="L893" i="14" s="1"/>
  <c r="L894" i="14" s="1"/>
  <c r="L895" i="14" s="1"/>
  <c r="L896" i="14" s="1"/>
  <c r="L897" i="14" s="1"/>
  <c r="L898" i="14" s="1"/>
  <c r="L899" i="14" s="1"/>
  <c r="L900" i="14" s="1"/>
  <c r="L901" i="14" s="1"/>
  <c r="L902" i="14" s="1"/>
  <c r="L903" i="14" s="1"/>
  <c r="L904" i="14" s="1"/>
  <c r="L905" i="14" s="1"/>
  <c r="L906" i="14" s="1"/>
  <c r="L907" i="14" s="1"/>
  <c r="L908" i="14" s="1"/>
  <c r="L909" i="14" s="1"/>
  <c r="L910" i="14" s="1"/>
  <c r="L911" i="14" s="1"/>
  <c r="L912" i="14" s="1"/>
  <c r="L913" i="14" s="1"/>
  <c r="L914" i="14" s="1"/>
  <c r="L915" i="14" s="1"/>
  <c r="L916" i="14" s="1"/>
  <c r="D873" i="14"/>
  <c r="D874" i="14" s="1"/>
  <c r="D875" i="14" s="1"/>
  <c r="D876" i="14" s="1"/>
  <c r="D877" i="14" s="1"/>
  <c r="D878" i="14" s="1"/>
  <c r="D879" i="14" s="1"/>
  <c r="D880" i="14" s="1"/>
  <c r="D881" i="14" s="1"/>
  <c r="D882" i="14" s="1"/>
  <c r="D883" i="14" s="1"/>
  <c r="D884" i="14" s="1"/>
  <c r="D885" i="14" s="1"/>
  <c r="D886" i="14" s="1"/>
  <c r="D887" i="14" s="1"/>
  <c r="D888" i="14" s="1"/>
  <c r="D889" i="14" s="1"/>
  <c r="D890" i="14" s="1"/>
  <c r="D891" i="14" s="1"/>
  <c r="D892" i="14" s="1"/>
  <c r="D893" i="14" s="1"/>
  <c r="D894" i="14" s="1"/>
  <c r="D895" i="14" s="1"/>
  <c r="D896" i="14" s="1"/>
  <c r="D897" i="14" s="1"/>
  <c r="D898" i="14" s="1"/>
  <c r="D899" i="14" s="1"/>
  <c r="D900" i="14" s="1"/>
  <c r="D901" i="14" s="1"/>
  <c r="D902" i="14" s="1"/>
  <c r="D903" i="14" s="1"/>
  <c r="D904" i="14" s="1"/>
  <c r="D905" i="14" s="1"/>
  <c r="D906" i="14" s="1"/>
  <c r="D907" i="14" s="1"/>
  <c r="D908" i="14" s="1"/>
  <c r="D909" i="14" s="1"/>
  <c r="D910" i="14" s="1"/>
  <c r="D911" i="14" s="1"/>
  <c r="D912" i="14" s="1"/>
  <c r="D913" i="14" s="1"/>
  <c r="D914" i="14" s="1"/>
  <c r="D915" i="14" s="1"/>
  <c r="D916" i="14" s="1"/>
  <c r="I872" i="14"/>
  <c r="I873" i="14" s="1"/>
  <c r="I874" i="14" s="1"/>
  <c r="I875" i="14" s="1"/>
  <c r="I876" i="14" s="1"/>
  <c r="I877" i="14" s="1"/>
  <c r="I878" i="14" s="1"/>
  <c r="I879" i="14" s="1"/>
  <c r="I880" i="14" s="1"/>
  <c r="I881" i="14" s="1"/>
  <c r="I882" i="14" s="1"/>
  <c r="I883" i="14" s="1"/>
  <c r="I884" i="14" s="1"/>
  <c r="I885" i="14" s="1"/>
  <c r="I886" i="14" s="1"/>
  <c r="I887" i="14" s="1"/>
  <c r="I888" i="14" s="1"/>
  <c r="I889" i="14" s="1"/>
  <c r="I890" i="14" s="1"/>
  <c r="I891" i="14" s="1"/>
  <c r="I892" i="14" s="1"/>
  <c r="I893" i="14" s="1"/>
  <c r="I894" i="14" s="1"/>
  <c r="I895" i="14" s="1"/>
  <c r="I896" i="14" s="1"/>
  <c r="I897" i="14" s="1"/>
  <c r="I898" i="14" s="1"/>
  <c r="I899" i="14" s="1"/>
  <c r="I900" i="14" s="1"/>
  <c r="I901" i="14" s="1"/>
  <c r="I902" i="14" s="1"/>
  <c r="I903" i="14" s="1"/>
  <c r="I904" i="14" s="1"/>
  <c r="I905" i="14" s="1"/>
  <c r="I906" i="14" s="1"/>
  <c r="I907" i="14" s="1"/>
  <c r="I908" i="14" s="1"/>
  <c r="I909" i="14" s="1"/>
  <c r="I910" i="14" s="1"/>
  <c r="I911" i="14" s="1"/>
  <c r="I912" i="14" s="1"/>
  <c r="I913" i="14" s="1"/>
  <c r="I914" i="14" s="1"/>
  <c r="I915" i="14" s="1"/>
  <c r="I916" i="14" s="1"/>
  <c r="N871" i="14"/>
  <c r="N872" i="14" s="1"/>
  <c r="N873" i="14" s="1"/>
  <c r="N874" i="14" s="1"/>
  <c r="N875" i="14" s="1"/>
  <c r="N876" i="14" s="1"/>
  <c r="N877" i="14" s="1"/>
  <c r="N878" i="14" s="1"/>
  <c r="N879" i="14" s="1"/>
  <c r="N880" i="14" s="1"/>
  <c r="N881" i="14" s="1"/>
  <c r="N882" i="14" s="1"/>
  <c r="N883" i="14" s="1"/>
  <c r="N884" i="14" s="1"/>
  <c r="N885" i="14" s="1"/>
  <c r="N886" i="14" s="1"/>
  <c r="N887" i="14" s="1"/>
  <c r="N888" i="14" s="1"/>
  <c r="N889" i="14" s="1"/>
  <c r="N890" i="14" s="1"/>
  <c r="N891" i="14" s="1"/>
  <c r="N892" i="14" s="1"/>
  <c r="N893" i="14" s="1"/>
  <c r="N894" i="14" s="1"/>
  <c r="N895" i="14" s="1"/>
  <c r="N896" i="14" s="1"/>
  <c r="N897" i="14" s="1"/>
  <c r="N898" i="14" s="1"/>
  <c r="N899" i="14" s="1"/>
  <c r="N900" i="14" s="1"/>
  <c r="N901" i="14" s="1"/>
  <c r="N902" i="14" s="1"/>
  <c r="N903" i="14" s="1"/>
  <c r="N904" i="14" s="1"/>
  <c r="N905" i="14" s="1"/>
  <c r="N906" i="14" s="1"/>
  <c r="N907" i="14" s="1"/>
  <c r="N908" i="14" s="1"/>
  <c r="N909" i="14" s="1"/>
  <c r="N910" i="14" s="1"/>
  <c r="N911" i="14" s="1"/>
  <c r="N912" i="14" s="1"/>
  <c r="N913" i="14" s="1"/>
  <c r="N914" i="14" s="1"/>
  <c r="N915" i="14" s="1"/>
  <c r="N916" i="14" s="1"/>
  <c r="H870" i="14"/>
  <c r="H871" i="14" s="1"/>
  <c r="H872" i="14" s="1"/>
  <c r="H873" i="14" s="1"/>
  <c r="H874" i="14" s="1"/>
  <c r="H875" i="14" s="1"/>
  <c r="H876" i="14" s="1"/>
  <c r="H877" i="14" s="1"/>
  <c r="H878" i="14" s="1"/>
  <c r="H879" i="14" s="1"/>
  <c r="H880" i="14" s="1"/>
  <c r="H881" i="14" s="1"/>
  <c r="H882" i="14" s="1"/>
  <c r="H883" i="14" s="1"/>
  <c r="H884" i="14" s="1"/>
  <c r="H885" i="14" s="1"/>
  <c r="H886" i="14" s="1"/>
  <c r="H887" i="14" s="1"/>
  <c r="H888" i="14" s="1"/>
  <c r="H889" i="14" s="1"/>
  <c r="H890" i="14" s="1"/>
  <c r="H891" i="14" s="1"/>
  <c r="H892" i="14" s="1"/>
  <c r="H893" i="14" s="1"/>
  <c r="H894" i="14" s="1"/>
  <c r="H895" i="14" s="1"/>
  <c r="H896" i="14" s="1"/>
  <c r="H897" i="14" s="1"/>
  <c r="H898" i="14" s="1"/>
  <c r="H899" i="14" s="1"/>
  <c r="H900" i="14" s="1"/>
  <c r="H901" i="14" s="1"/>
  <c r="H902" i="14" s="1"/>
  <c r="H903" i="14" s="1"/>
  <c r="H904" i="14" s="1"/>
  <c r="H905" i="14" s="1"/>
  <c r="H906" i="14" s="1"/>
  <c r="H907" i="14" s="1"/>
  <c r="H908" i="14" s="1"/>
  <c r="H909" i="14" s="1"/>
  <c r="H910" i="14" s="1"/>
  <c r="H911" i="14" s="1"/>
  <c r="H912" i="14" s="1"/>
  <c r="H913" i="14" s="1"/>
  <c r="H914" i="14" s="1"/>
  <c r="H915" i="14" s="1"/>
  <c r="H916" i="14" s="1"/>
  <c r="AH869" i="14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F869" i="14"/>
  <c r="AF870" i="14" s="1"/>
  <c r="AF871" i="14" s="1"/>
  <c r="AF872" i="14" s="1"/>
  <c r="AF873" i="14" s="1"/>
  <c r="AF874" i="14" s="1"/>
  <c r="AF875" i="14" s="1"/>
  <c r="AF876" i="14" s="1"/>
  <c r="AF877" i="14" s="1"/>
  <c r="AF878" i="14" s="1"/>
  <c r="AF879" i="14" s="1"/>
  <c r="AF880" i="14" s="1"/>
  <c r="AF881" i="14" s="1"/>
  <c r="AF882" i="14" s="1"/>
  <c r="AF883" i="14" s="1"/>
  <c r="AF884" i="14" s="1"/>
  <c r="AF885" i="14" s="1"/>
  <c r="AF886" i="14" s="1"/>
  <c r="AF887" i="14" s="1"/>
  <c r="AF888" i="14" s="1"/>
  <c r="AF889" i="14" s="1"/>
  <c r="AF890" i="14" s="1"/>
  <c r="AF891" i="14" s="1"/>
  <c r="AF892" i="14" s="1"/>
  <c r="AF893" i="14" s="1"/>
  <c r="AF894" i="14" s="1"/>
  <c r="AF895" i="14" s="1"/>
  <c r="AF896" i="14" s="1"/>
  <c r="AF897" i="14" s="1"/>
  <c r="AF898" i="14" s="1"/>
  <c r="AF899" i="14" s="1"/>
  <c r="AF900" i="14" s="1"/>
  <c r="AF901" i="14" s="1"/>
  <c r="AF902" i="14" s="1"/>
  <c r="AF903" i="14" s="1"/>
  <c r="AF904" i="14" s="1"/>
  <c r="AF905" i="14" s="1"/>
  <c r="AF906" i="14" s="1"/>
  <c r="AF907" i="14" s="1"/>
  <c r="AF908" i="14" s="1"/>
  <c r="AF909" i="14" s="1"/>
  <c r="AF910" i="14" s="1"/>
  <c r="AF911" i="14" s="1"/>
  <c r="AF912" i="14" s="1"/>
  <c r="AF913" i="14" s="1"/>
  <c r="AF914" i="14" s="1"/>
  <c r="AF915" i="14" s="1"/>
  <c r="AF916" i="14" s="1"/>
  <c r="X869" i="14"/>
  <c r="X870" i="14" s="1"/>
  <c r="X871" i="14" s="1"/>
  <c r="X872" i="14" s="1"/>
  <c r="X873" i="14" s="1"/>
  <c r="X874" i="14" s="1"/>
  <c r="X875" i="14" s="1"/>
  <c r="X876" i="14" s="1"/>
  <c r="X877" i="14" s="1"/>
  <c r="X878" i="14" s="1"/>
  <c r="X879" i="14" s="1"/>
  <c r="X880" i="14" s="1"/>
  <c r="X881" i="14" s="1"/>
  <c r="X882" i="14" s="1"/>
  <c r="X883" i="14" s="1"/>
  <c r="X884" i="14" s="1"/>
  <c r="X885" i="14" s="1"/>
  <c r="X886" i="14" s="1"/>
  <c r="X887" i="14" s="1"/>
  <c r="X888" i="14" s="1"/>
  <c r="X889" i="14" s="1"/>
  <c r="X890" i="14" s="1"/>
  <c r="X891" i="14" s="1"/>
  <c r="X892" i="14" s="1"/>
  <c r="X893" i="14" s="1"/>
  <c r="X894" i="14" s="1"/>
  <c r="X895" i="14" s="1"/>
  <c r="X896" i="14" s="1"/>
  <c r="X897" i="14" s="1"/>
  <c r="X898" i="14" s="1"/>
  <c r="X899" i="14" s="1"/>
  <c r="X900" i="14" s="1"/>
  <c r="X901" i="14" s="1"/>
  <c r="X902" i="14" s="1"/>
  <c r="X903" i="14" s="1"/>
  <c r="X904" i="14" s="1"/>
  <c r="X905" i="14" s="1"/>
  <c r="X906" i="14" s="1"/>
  <c r="X907" i="14" s="1"/>
  <c r="X908" i="14" s="1"/>
  <c r="X909" i="14" s="1"/>
  <c r="X910" i="14" s="1"/>
  <c r="X911" i="14" s="1"/>
  <c r="X912" i="14" s="1"/>
  <c r="X913" i="14" s="1"/>
  <c r="X914" i="14" s="1"/>
  <c r="X915" i="14" s="1"/>
  <c r="X916" i="14" s="1"/>
  <c r="U869" i="14"/>
  <c r="U870" i="14" s="1"/>
  <c r="U871" i="14" s="1"/>
  <c r="U872" i="14" s="1"/>
  <c r="U873" i="14" s="1"/>
  <c r="U874" i="14" s="1"/>
  <c r="U875" i="14" s="1"/>
  <c r="U876" i="14" s="1"/>
  <c r="U877" i="14" s="1"/>
  <c r="U878" i="14" s="1"/>
  <c r="U879" i="14" s="1"/>
  <c r="U880" i="14" s="1"/>
  <c r="U881" i="14" s="1"/>
  <c r="U882" i="14" s="1"/>
  <c r="U883" i="14" s="1"/>
  <c r="U884" i="14" s="1"/>
  <c r="U885" i="14" s="1"/>
  <c r="U886" i="14" s="1"/>
  <c r="U887" i="14" s="1"/>
  <c r="U888" i="14" s="1"/>
  <c r="U889" i="14" s="1"/>
  <c r="U890" i="14" s="1"/>
  <c r="U891" i="14" s="1"/>
  <c r="U892" i="14" s="1"/>
  <c r="U893" i="14" s="1"/>
  <c r="U894" i="14" s="1"/>
  <c r="U895" i="14" s="1"/>
  <c r="U896" i="14" s="1"/>
  <c r="U897" i="14" s="1"/>
  <c r="U898" i="14" s="1"/>
  <c r="U899" i="14" s="1"/>
  <c r="U900" i="14" s="1"/>
  <c r="U901" i="14" s="1"/>
  <c r="U902" i="14" s="1"/>
  <c r="U903" i="14" s="1"/>
  <c r="U904" i="14" s="1"/>
  <c r="U905" i="14" s="1"/>
  <c r="U906" i="14" s="1"/>
  <c r="U907" i="14" s="1"/>
  <c r="U908" i="14" s="1"/>
  <c r="U909" i="14" s="1"/>
  <c r="U910" i="14" s="1"/>
  <c r="U911" i="14" s="1"/>
  <c r="U912" i="14" s="1"/>
  <c r="U913" i="14" s="1"/>
  <c r="U914" i="14" s="1"/>
  <c r="U915" i="14" s="1"/>
  <c r="U916" i="14" s="1"/>
  <c r="R869" i="14"/>
  <c r="R870" i="14" s="1"/>
  <c r="R871" i="14" s="1"/>
  <c r="R872" i="14" s="1"/>
  <c r="R873" i="14" s="1"/>
  <c r="R874" i="14" s="1"/>
  <c r="R875" i="14" s="1"/>
  <c r="R876" i="14" s="1"/>
  <c r="R877" i="14" s="1"/>
  <c r="R878" i="14" s="1"/>
  <c r="R879" i="14" s="1"/>
  <c r="R880" i="14" s="1"/>
  <c r="R881" i="14" s="1"/>
  <c r="R882" i="14" s="1"/>
  <c r="R883" i="14" s="1"/>
  <c r="R884" i="14" s="1"/>
  <c r="R885" i="14" s="1"/>
  <c r="R886" i="14" s="1"/>
  <c r="R887" i="14" s="1"/>
  <c r="R888" i="14" s="1"/>
  <c r="R889" i="14" s="1"/>
  <c r="R890" i="14" s="1"/>
  <c r="R891" i="14" s="1"/>
  <c r="R892" i="14" s="1"/>
  <c r="R893" i="14" s="1"/>
  <c r="R894" i="14" s="1"/>
  <c r="R895" i="14" s="1"/>
  <c r="R896" i="14" s="1"/>
  <c r="R897" i="14" s="1"/>
  <c r="R898" i="14" s="1"/>
  <c r="R899" i="14" s="1"/>
  <c r="R900" i="14" s="1"/>
  <c r="R901" i="14" s="1"/>
  <c r="R902" i="14" s="1"/>
  <c r="R903" i="14" s="1"/>
  <c r="R904" i="14" s="1"/>
  <c r="R905" i="14" s="1"/>
  <c r="R906" i="14" s="1"/>
  <c r="R907" i="14" s="1"/>
  <c r="R908" i="14" s="1"/>
  <c r="R909" i="14" s="1"/>
  <c r="R910" i="14" s="1"/>
  <c r="R911" i="14" s="1"/>
  <c r="R912" i="14" s="1"/>
  <c r="R913" i="14" s="1"/>
  <c r="R914" i="14" s="1"/>
  <c r="R915" i="14" s="1"/>
  <c r="R916" i="14" s="1"/>
  <c r="M869" i="14"/>
  <c r="M870" i="14" s="1"/>
  <c r="M871" i="14" s="1"/>
  <c r="M872" i="14" s="1"/>
  <c r="M873" i="14" s="1"/>
  <c r="M874" i="14" s="1"/>
  <c r="M875" i="14" s="1"/>
  <c r="M876" i="14" s="1"/>
  <c r="M877" i="14" s="1"/>
  <c r="M878" i="14" s="1"/>
  <c r="M879" i="14" s="1"/>
  <c r="M880" i="14" s="1"/>
  <c r="M881" i="14" s="1"/>
  <c r="M882" i="14" s="1"/>
  <c r="M883" i="14" s="1"/>
  <c r="M884" i="14" s="1"/>
  <c r="M885" i="14" s="1"/>
  <c r="M886" i="14" s="1"/>
  <c r="M887" i="14" s="1"/>
  <c r="M888" i="14" s="1"/>
  <c r="M889" i="14" s="1"/>
  <c r="M890" i="14" s="1"/>
  <c r="M891" i="14" s="1"/>
  <c r="M892" i="14" s="1"/>
  <c r="M893" i="14" s="1"/>
  <c r="M894" i="14" s="1"/>
  <c r="M895" i="14" s="1"/>
  <c r="M896" i="14" s="1"/>
  <c r="M897" i="14" s="1"/>
  <c r="M898" i="14" s="1"/>
  <c r="M899" i="14" s="1"/>
  <c r="M900" i="14" s="1"/>
  <c r="M901" i="14" s="1"/>
  <c r="M902" i="14" s="1"/>
  <c r="M903" i="14" s="1"/>
  <c r="M904" i="14" s="1"/>
  <c r="M905" i="14" s="1"/>
  <c r="M906" i="14" s="1"/>
  <c r="M907" i="14" s="1"/>
  <c r="M908" i="14" s="1"/>
  <c r="M909" i="14" s="1"/>
  <c r="M910" i="14" s="1"/>
  <c r="M911" i="14" s="1"/>
  <c r="M912" i="14" s="1"/>
  <c r="M913" i="14" s="1"/>
  <c r="M914" i="14" s="1"/>
  <c r="M915" i="14" s="1"/>
  <c r="M916" i="14" s="1"/>
  <c r="H869" i="14"/>
  <c r="AK868" i="14"/>
  <c r="AK869" i="14" s="1"/>
  <c r="AK870" i="14" s="1"/>
  <c r="AK871" i="14" s="1"/>
  <c r="AK872" i="14" s="1"/>
  <c r="AK873" i="14" s="1"/>
  <c r="AK874" i="14" s="1"/>
  <c r="AK875" i="14" s="1"/>
  <c r="AK876" i="14" s="1"/>
  <c r="AK877" i="14" s="1"/>
  <c r="AK878" i="14" s="1"/>
  <c r="AK879" i="14" s="1"/>
  <c r="AK880" i="14" s="1"/>
  <c r="AK881" i="14" s="1"/>
  <c r="AK882" i="14" s="1"/>
  <c r="AK883" i="14" s="1"/>
  <c r="AK884" i="14" s="1"/>
  <c r="AK885" i="14" s="1"/>
  <c r="AK886" i="14" s="1"/>
  <c r="AK887" i="14" s="1"/>
  <c r="AK888" i="14" s="1"/>
  <c r="AK889" i="14" s="1"/>
  <c r="AK890" i="14" s="1"/>
  <c r="AK891" i="14" s="1"/>
  <c r="AK892" i="14" s="1"/>
  <c r="AK893" i="14" s="1"/>
  <c r="AK894" i="14" s="1"/>
  <c r="AK895" i="14" s="1"/>
  <c r="AK896" i="14" s="1"/>
  <c r="AK897" i="14" s="1"/>
  <c r="AK898" i="14" s="1"/>
  <c r="AK899" i="14" s="1"/>
  <c r="AK900" i="14" s="1"/>
  <c r="AK901" i="14" s="1"/>
  <c r="AK902" i="14" s="1"/>
  <c r="AK903" i="14" s="1"/>
  <c r="AK904" i="14" s="1"/>
  <c r="AK905" i="14" s="1"/>
  <c r="AK906" i="14" s="1"/>
  <c r="AK907" i="14" s="1"/>
  <c r="AK908" i="14" s="1"/>
  <c r="AK909" i="14" s="1"/>
  <c r="AK910" i="14" s="1"/>
  <c r="AK911" i="14" s="1"/>
  <c r="AK912" i="14" s="1"/>
  <c r="AK913" i="14" s="1"/>
  <c r="AK914" i="14" s="1"/>
  <c r="AK915" i="14" s="1"/>
  <c r="AK916" i="14" s="1"/>
  <c r="AH868" i="14"/>
  <c r="AG868" i="14"/>
  <c r="AG869" i="14" s="1"/>
  <c r="AG870" i="14" s="1"/>
  <c r="AG871" i="14" s="1"/>
  <c r="AG872" i="14" s="1"/>
  <c r="AG873" i="14" s="1"/>
  <c r="AG874" i="14" s="1"/>
  <c r="AG875" i="14" s="1"/>
  <c r="AG876" i="14" s="1"/>
  <c r="AG877" i="14" s="1"/>
  <c r="AG878" i="14" s="1"/>
  <c r="AG879" i="14" s="1"/>
  <c r="AG880" i="14" s="1"/>
  <c r="AG881" i="14" s="1"/>
  <c r="AG882" i="14" s="1"/>
  <c r="AG883" i="14" s="1"/>
  <c r="AG884" i="14" s="1"/>
  <c r="AG885" i="14" s="1"/>
  <c r="AG886" i="14" s="1"/>
  <c r="AG887" i="14" s="1"/>
  <c r="AG888" i="14" s="1"/>
  <c r="AG889" i="14" s="1"/>
  <c r="AG890" i="14" s="1"/>
  <c r="AG891" i="14" s="1"/>
  <c r="AG892" i="14" s="1"/>
  <c r="AG893" i="14" s="1"/>
  <c r="AG894" i="14" s="1"/>
  <c r="AG895" i="14" s="1"/>
  <c r="AG896" i="14" s="1"/>
  <c r="AG897" i="14" s="1"/>
  <c r="AG898" i="14" s="1"/>
  <c r="AG899" i="14" s="1"/>
  <c r="AG900" i="14" s="1"/>
  <c r="AG901" i="14" s="1"/>
  <c r="AG902" i="14" s="1"/>
  <c r="AG903" i="14" s="1"/>
  <c r="AG904" i="14" s="1"/>
  <c r="AG905" i="14" s="1"/>
  <c r="AG906" i="14" s="1"/>
  <c r="AG907" i="14" s="1"/>
  <c r="AG908" i="14" s="1"/>
  <c r="AG909" i="14" s="1"/>
  <c r="AG910" i="14" s="1"/>
  <c r="AG911" i="14" s="1"/>
  <c r="AG912" i="14" s="1"/>
  <c r="AG913" i="14" s="1"/>
  <c r="AG914" i="14" s="1"/>
  <c r="AG915" i="14" s="1"/>
  <c r="AG916" i="14" s="1"/>
  <c r="AD868" i="14"/>
  <c r="AD869" i="14" s="1"/>
  <c r="AD870" i="14" s="1"/>
  <c r="AD871" i="14" s="1"/>
  <c r="AD872" i="14" s="1"/>
  <c r="AD873" i="14" s="1"/>
  <c r="AD874" i="14" s="1"/>
  <c r="AD875" i="14" s="1"/>
  <c r="AD876" i="14" s="1"/>
  <c r="AD877" i="14" s="1"/>
  <c r="AD878" i="14" s="1"/>
  <c r="AD879" i="14" s="1"/>
  <c r="AD880" i="14" s="1"/>
  <c r="AD881" i="14" s="1"/>
  <c r="AD882" i="14" s="1"/>
  <c r="AD883" i="14" s="1"/>
  <c r="AD884" i="14" s="1"/>
  <c r="AD885" i="14" s="1"/>
  <c r="AD886" i="14" s="1"/>
  <c r="AD887" i="14" s="1"/>
  <c r="AD888" i="14" s="1"/>
  <c r="AD889" i="14" s="1"/>
  <c r="AD890" i="14" s="1"/>
  <c r="AD891" i="14" s="1"/>
  <c r="AD892" i="14" s="1"/>
  <c r="AD893" i="14" s="1"/>
  <c r="AD894" i="14" s="1"/>
  <c r="AD895" i="14" s="1"/>
  <c r="AD896" i="14" s="1"/>
  <c r="AD897" i="14" s="1"/>
  <c r="AD898" i="14" s="1"/>
  <c r="AD899" i="14" s="1"/>
  <c r="AD900" i="14" s="1"/>
  <c r="AD901" i="14" s="1"/>
  <c r="AD902" i="14" s="1"/>
  <c r="AD903" i="14" s="1"/>
  <c r="AD904" i="14" s="1"/>
  <c r="AD905" i="14" s="1"/>
  <c r="AD906" i="14" s="1"/>
  <c r="AD907" i="14" s="1"/>
  <c r="AD908" i="14" s="1"/>
  <c r="AD909" i="14" s="1"/>
  <c r="AD910" i="14" s="1"/>
  <c r="AD911" i="14" s="1"/>
  <c r="AD912" i="14" s="1"/>
  <c r="AD913" i="14" s="1"/>
  <c r="AD914" i="14" s="1"/>
  <c r="AD915" i="14" s="1"/>
  <c r="AD916" i="14" s="1"/>
  <c r="AC868" i="14"/>
  <c r="AC869" i="14" s="1"/>
  <c r="AC870" i="14" s="1"/>
  <c r="AC871" i="14" s="1"/>
  <c r="AC872" i="14" s="1"/>
  <c r="AC873" i="14" s="1"/>
  <c r="AC874" i="14" s="1"/>
  <c r="AC875" i="14" s="1"/>
  <c r="AC876" i="14" s="1"/>
  <c r="AC877" i="14" s="1"/>
  <c r="AC878" i="14" s="1"/>
  <c r="AC879" i="14" s="1"/>
  <c r="AC880" i="14" s="1"/>
  <c r="AC881" i="14" s="1"/>
  <c r="AC882" i="14" s="1"/>
  <c r="AC883" i="14" s="1"/>
  <c r="AC884" i="14" s="1"/>
  <c r="AC885" i="14" s="1"/>
  <c r="AC886" i="14" s="1"/>
  <c r="AC887" i="14" s="1"/>
  <c r="AC888" i="14" s="1"/>
  <c r="AC889" i="14" s="1"/>
  <c r="AC890" i="14" s="1"/>
  <c r="AC891" i="14" s="1"/>
  <c r="AC892" i="14" s="1"/>
  <c r="AC893" i="14" s="1"/>
  <c r="AC894" i="14" s="1"/>
  <c r="AC895" i="14" s="1"/>
  <c r="AC896" i="14" s="1"/>
  <c r="AC897" i="14" s="1"/>
  <c r="AC898" i="14" s="1"/>
  <c r="AC899" i="14" s="1"/>
  <c r="AC900" i="14" s="1"/>
  <c r="AC901" i="14" s="1"/>
  <c r="AC902" i="14" s="1"/>
  <c r="AC903" i="14" s="1"/>
  <c r="AC904" i="14" s="1"/>
  <c r="AC905" i="14" s="1"/>
  <c r="AC906" i="14" s="1"/>
  <c r="AC907" i="14" s="1"/>
  <c r="AC908" i="14" s="1"/>
  <c r="AC909" i="14" s="1"/>
  <c r="AC910" i="14" s="1"/>
  <c r="AC911" i="14" s="1"/>
  <c r="AC912" i="14" s="1"/>
  <c r="AC913" i="14" s="1"/>
  <c r="AC914" i="14" s="1"/>
  <c r="AC915" i="14" s="1"/>
  <c r="AC916" i="14" s="1"/>
  <c r="Z868" i="14"/>
  <c r="Z869" i="14" s="1"/>
  <c r="Z870" i="14" s="1"/>
  <c r="Z871" i="14" s="1"/>
  <c r="Z872" i="14" s="1"/>
  <c r="Z873" i="14" s="1"/>
  <c r="Z874" i="14" s="1"/>
  <c r="Z875" i="14" s="1"/>
  <c r="Z876" i="14" s="1"/>
  <c r="Z877" i="14" s="1"/>
  <c r="Z878" i="14" s="1"/>
  <c r="Z879" i="14" s="1"/>
  <c r="Z880" i="14" s="1"/>
  <c r="Z881" i="14" s="1"/>
  <c r="Z882" i="14" s="1"/>
  <c r="Z883" i="14" s="1"/>
  <c r="Z884" i="14" s="1"/>
  <c r="Z885" i="14" s="1"/>
  <c r="Z886" i="14" s="1"/>
  <c r="Z887" i="14" s="1"/>
  <c r="Z888" i="14" s="1"/>
  <c r="Z889" i="14" s="1"/>
  <c r="Z890" i="14" s="1"/>
  <c r="Z891" i="14" s="1"/>
  <c r="Z892" i="14" s="1"/>
  <c r="Z893" i="14" s="1"/>
  <c r="Z894" i="14" s="1"/>
  <c r="Z895" i="14" s="1"/>
  <c r="Z896" i="14" s="1"/>
  <c r="Z897" i="14" s="1"/>
  <c r="Z898" i="14" s="1"/>
  <c r="Z899" i="14" s="1"/>
  <c r="Z900" i="14" s="1"/>
  <c r="Z901" i="14" s="1"/>
  <c r="Z902" i="14" s="1"/>
  <c r="Z903" i="14" s="1"/>
  <c r="Z904" i="14" s="1"/>
  <c r="Z905" i="14" s="1"/>
  <c r="Z906" i="14" s="1"/>
  <c r="Z907" i="14" s="1"/>
  <c r="Z908" i="14" s="1"/>
  <c r="Z909" i="14" s="1"/>
  <c r="Z910" i="14" s="1"/>
  <c r="Z911" i="14" s="1"/>
  <c r="Z912" i="14" s="1"/>
  <c r="Z913" i="14" s="1"/>
  <c r="Z914" i="14" s="1"/>
  <c r="Z915" i="14" s="1"/>
  <c r="Z916" i="14" s="1"/>
  <c r="Y868" i="14"/>
  <c r="Y869" i="14" s="1"/>
  <c r="Y870" i="14" s="1"/>
  <c r="Y871" i="14" s="1"/>
  <c r="Y872" i="14" s="1"/>
  <c r="Y873" i="14" s="1"/>
  <c r="Y874" i="14" s="1"/>
  <c r="Y875" i="14" s="1"/>
  <c r="Y876" i="14" s="1"/>
  <c r="Y877" i="14" s="1"/>
  <c r="Y878" i="14" s="1"/>
  <c r="Y879" i="14" s="1"/>
  <c r="Y880" i="14" s="1"/>
  <c r="Y881" i="14" s="1"/>
  <c r="Y882" i="14" s="1"/>
  <c r="Y883" i="14" s="1"/>
  <c r="Y884" i="14" s="1"/>
  <c r="Y885" i="14" s="1"/>
  <c r="Y886" i="14" s="1"/>
  <c r="Y887" i="14" s="1"/>
  <c r="Y888" i="14" s="1"/>
  <c r="Y889" i="14" s="1"/>
  <c r="Y890" i="14" s="1"/>
  <c r="Y891" i="14" s="1"/>
  <c r="Y892" i="14" s="1"/>
  <c r="Y893" i="14" s="1"/>
  <c r="Y894" i="14" s="1"/>
  <c r="Y895" i="14" s="1"/>
  <c r="Y896" i="14" s="1"/>
  <c r="Y897" i="14" s="1"/>
  <c r="Y898" i="14" s="1"/>
  <c r="Y899" i="14" s="1"/>
  <c r="Y900" i="14" s="1"/>
  <c r="Y901" i="14" s="1"/>
  <c r="Y902" i="14" s="1"/>
  <c r="Y903" i="14" s="1"/>
  <c r="Y904" i="14" s="1"/>
  <c r="Y905" i="14" s="1"/>
  <c r="Y906" i="14" s="1"/>
  <c r="Y907" i="14" s="1"/>
  <c r="Y908" i="14" s="1"/>
  <c r="Y909" i="14" s="1"/>
  <c r="Y910" i="14" s="1"/>
  <c r="Y911" i="14" s="1"/>
  <c r="Y912" i="14" s="1"/>
  <c r="Y913" i="14" s="1"/>
  <c r="Y914" i="14" s="1"/>
  <c r="Y915" i="14" s="1"/>
  <c r="Y916" i="14" s="1"/>
  <c r="U868" i="14"/>
  <c r="R868" i="14"/>
  <c r="Q868" i="14"/>
  <c r="Q869" i="14" s="1"/>
  <c r="Q870" i="14" s="1"/>
  <c r="Q871" i="14" s="1"/>
  <c r="Q872" i="14" s="1"/>
  <c r="Q873" i="14" s="1"/>
  <c r="Q874" i="14" s="1"/>
  <c r="Q875" i="14" s="1"/>
  <c r="Q876" i="14" s="1"/>
  <c r="Q877" i="14" s="1"/>
  <c r="Q878" i="14" s="1"/>
  <c r="Q879" i="14" s="1"/>
  <c r="Q880" i="14" s="1"/>
  <c r="Q881" i="14" s="1"/>
  <c r="Q882" i="14" s="1"/>
  <c r="Q883" i="14" s="1"/>
  <c r="Q884" i="14" s="1"/>
  <c r="Q885" i="14" s="1"/>
  <c r="Q886" i="14" s="1"/>
  <c r="Q887" i="14" s="1"/>
  <c r="Q888" i="14" s="1"/>
  <c r="Q889" i="14" s="1"/>
  <c r="Q890" i="14" s="1"/>
  <c r="Q891" i="14" s="1"/>
  <c r="Q892" i="14" s="1"/>
  <c r="Q893" i="14" s="1"/>
  <c r="Q894" i="14" s="1"/>
  <c r="Q895" i="14" s="1"/>
  <c r="Q896" i="14" s="1"/>
  <c r="Q897" i="14" s="1"/>
  <c r="Q898" i="14" s="1"/>
  <c r="Q899" i="14" s="1"/>
  <c r="Q900" i="14" s="1"/>
  <c r="Q901" i="14" s="1"/>
  <c r="Q902" i="14" s="1"/>
  <c r="Q903" i="14" s="1"/>
  <c r="Q904" i="14" s="1"/>
  <c r="Q905" i="14" s="1"/>
  <c r="Q906" i="14" s="1"/>
  <c r="Q907" i="14" s="1"/>
  <c r="Q908" i="14" s="1"/>
  <c r="Q909" i="14" s="1"/>
  <c r="Q910" i="14" s="1"/>
  <c r="Q911" i="14" s="1"/>
  <c r="Q912" i="14" s="1"/>
  <c r="Q913" i="14" s="1"/>
  <c r="Q914" i="14" s="1"/>
  <c r="Q915" i="14" s="1"/>
  <c r="Q916" i="14" s="1"/>
  <c r="N868" i="14"/>
  <c r="N869" i="14" s="1"/>
  <c r="N870" i="14" s="1"/>
  <c r="M868" i="14"/>
  <c r="J868" i="14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J888" i="14" s="1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J909" i="14" s="1"/>
  <c r="J910" i="14" s="1"/>
  <c r="J911" i="14" s="1"/>
  <c r="J912" i="14" s="1"/>
  <c r="J913" i="14" s="1"/>
  <c r="J914" i="14" s="1"/>
  <c r="J915" i="14" s="1"/>
  <c r="J916" i="14" s="1"/>
  <c r="I868" i="14"/>
  <c r="I869" i="14" s="1"/>
  <c r="I870" i="14" s="1"/>
  <c r="I871" i="14" s="1"/>
  <c r="E868" i="14"/>
  <c r="E869" i="14" s="1"/>
  <c r="E870" i="14" s="1"/>
  <c r="E871" i="14" s="1"/>
  <c r="E872" i="14" s="1"/>
  <c r="E873" i="14" s="1"/>
  <c r="E874" i="14" s="1"/>
  <c r="E875" i="14" s="1"/>
  <c r="E876" i="14" s="1"/>
  <c r="E877" i="14" s="1"/>
  <c r="E878" i="14" s="1"/>
  <c r="E879" i="14" s="1"/>
  <c r="E880" i="14" s="1"/>
  <c r="E881" i="14" s="1"/>
  <c r="E882" i="14" s="1"/>
  <c r="E883" i="14" s="1"/>
  <c r="E884" i="14" s="1"/>
  <c r="E885" i="14" s="1"/>
  <c r="E886" i="14" s="1"/>
  <c r="E887" i="14" s="1"/>
  <c r="E888" i="14" s="1"/>
  <c r="E889" i="14" s="1"/>
  <c r="E890" i="14" s="1"/>
  <c r="E891" i="14" s="1"/>
  <c r="E892" i="14" s="1"/>
  <c r="E893" i="14" s="1"/>
  <c r="E894" i="14" s="1"/>
  <c r="E895" i="14" s="1"/>
  <c r="E896" i="14" s="1"/>
  <c r="E897" i="14" s="1"/>
  <c r="E898" i="14" s="1"/>
  <c r="E899" i="14" s="1"/>
  <c r="E900" i="14" s="1"/>
  <c r="E901" i="14" s="1"/>
  <c r="E902" i="14" s="1"/>
  <c r="E903" i="14" s="1"/>
  <c r="E904" i="14" s="1"/>
  <c r="E905" i="14" s="1"/>
  <c r="E906" i="14" s="1"/>
  <c r="E907" i="14" s="1"/>
  <c r="E908" i="14" s="1"/>
  <c r="E909" i="14" s="1"/>
  <c r="E910" i="14" s="1"/>
  <c r="E911" i="14" s="1"/>
  <c r="E912" i="14" s="1"/>
  <c r="E913" i="14" s="1"/>
  <c r="E914" i="14" s="1"/>
  <c r="E915" i="14" s="1"/>
  <c r="E916" i="14" s="1"/>
  <c r="B868" i="14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B895" i="14" s="1"/>
  <c r="B896" i="14" s="1"/>
  <c r="B897" i="14" s="1"/>
  <c r="B898" i="14" s="1"/>
  <c r="B899" i="14" s="1"/>
  <c r="B900" i="14" s="1"/>
  <c r="B901" i="14" s="1"/>
  <c r="B902" i="14" s="1"/>
  <c r="B903" i="14" s="1"/>
  <c r="B904" i="14" s="1"/>
  <c r="B905" i="14" s="1"/>
  <c r="B906" i="14" s="1"/>
  <c r="B907" i="14" s="1"/>
  <c r="B908" i="14" s="1"/>
  <c r="B909" i="14" s="1"/>
  <c r="B910" i="14" s="1"/>
  <c r="B911" i="14" s="1"/>
  <c r="B912" i="14" s="1"/>
  <c r="B913" i="14" s="1"/>
  <c r="B914" i="14" s="1"/>
  <c r="B915" i="14" s="1"/>
  <c r="B916" i="14" s="1"/>
  <c r="AL867" i="14"/>
  <c r="AL868" i="14" s="1"/>
  <c r="AL869" i="14" s="1"/>
  <c r="AL870" i="14" s="1"/>
  <c r="AL871" i="14" s="1"/>
  <c r="AL872" i="14" s="1"/>
  <c r="AL873" i="14" s="1"/>
  <c r="AL874" i="14" s="1"/>
  <c r="AL875" i="14" s="1"/>
  <c r="AL876" i="14" s="1"/>
  <c r="AL877" i="14" s="1"/>
  <c r="AL878" i="14" s="1"/>
  <c r="AL879" i="14" s="1"/>
  <c r="AL880" i="14" s="1"/>
  <c r="AL881" i="14" s="1"/>
  <c r="AL882" i="14" s="1"/>
  <c r="AL883" i="14" s="1"/>
  <c r="AL884" i="14" s="1"/>
  <c r="AL885" i="14" s="1"/>
  <c r="AL886" i="14" s="1"/>
  <c r="AL887" i="14" s="1"/>
  <c r="AL888" i="14" s="1"/>
  <c r="AL889" i="14" s="1"/>
  <c r="AL890" i="14" s="1"/>
  <c r="AL891" i="14" s="1"/>
  <c r="AL892" i="14" s="1"/>
  <c r="AL893" i="14" s="1"/>
  <c r="AL894" i="14" s="1"/>
  <c r="AL895" i="14" s="1"/>
  <c r="AL896" i="14" s="1"/>
  <c r="AL897" i="14" s="1"/>
  <c r="AL898" i="14" s="1"/>
  <c r="AL899" i="14" s="1"/>
  <c r="AL900" i="14" s="1"/>
  <c r="AL901" i="14" s="1"/>
  <c r="AL902" i="14" s="1"/>
  <c r="AL903" i="14" s="1"/>
  <c r="AL904" i="14" s="1"/>
  <c r="AL905" i="14" s="1"/>
  <c r="AL906" i="14" s="1"/>
  <c r="AL907" i="14" s="1"/>
  <c r="AL908" i="14" s="1"/>
  <c r="AL909" i="14" s="1"/>
  <c r="AL910" i="14" s="1"/>
  <c r="AL911" i="14" s="1"/>
  <c r="AL912" i="14" s="1"/>
  <c r="AL913" i="14" s="1"/>
  <c r="AL914" i="14" s="1"/>
  <c r="AL915" i="14" s="1"/>
  <c r="AL916" i="14" s="1"/>
  <c r="AK867" i="14"/>
  <c r="AJ867" i="14"/>
  <c r="AJ868" i="14" s="1"/>
  <c r="AJ869" i="14" s="1"/>
  <c r="AJ870" i="14" s="1"/>
  <c r="AJ871" i="14" s="1"/>
  <c r="AJ872" i="14" s="1"/>
  <c r="AI867" i="14"/>
  <c r="AI868" i="14" s="1"/>
  <c r="AI869" i="14" s="1"/>
  <c r="AI870" i="14" s="1"/>
  <c r="AI871" i="14" s="1"/>
  <c r="AI872" i="14" s="1"/>
  <c r="AI873" i="14" s="1"/>
  <c r="AI874" i="14" s="1"/>
  <c r="AI875" i="14" s="1"/>
  <c r="AI876" i="14" s="1"/>
  <c r="AI877" i="14" s="1"/>
  <c r="AI878" i="14" s="1"/>
  <c r="AI879" i="14" s="1"/>
  <c r="AI880" i="14" s="1"/>
  <c r="AI881" i="14" s="1"/>
  <c r="AI882" i="14" s="1"/>
  <c r="AI883" i="14" s="1"/>
  <c r="AI884" i="14" s="1"/>
  <c r="AI885" i="14" s="1"/>
  <c r="AI886" i="14" s="1"/>
  <c r="AI887" i="14" s="1"/>
  <c r="AI888" i="14" s="1"/>
  <c r="AI889" i="14" s="1"/>
  <c r="AI890" i="14" s="1"/>
  <c r="AI891" i="14" s="1"/>
  <c r="AI892" i="14" s="1"/>
  <c r="AI893" i="14" s="1"/>
  <c r="AI894" i="14" s="1"/>
  <c r="AI895" i="14" s="1"/>
  <c r="AI896" i="14" s="1"/>
  <c r="AI897" i="14" s="1"/>
  <c r="AI898" i="14" s="1"/>
  <c r="AI899" i="14" s="1"/>
  <c r="AI900" i="14" s="1"/>
  <c r="AI901" i="14" s="1"/>
  <c r="AI902" i="14" s="1"/>
  <c r="AI903" i="14" s="1"/>
  <c r="AI904" i="14" s="1"/>
  <c r="AI905" i="14" s="1"/>
  <c r="AI906" i="14" s="1"/>
  <c r="AI907" i="14" s="1"/>
  <c r="AI908" i="14" s="1"/>
  <c r="AI909" i="14" s="1"/>
  <c r="AI910" i="14" s="1"/>
  <c r="AI911" i="14" s="1"/>
  <c r="AI912" i="14" s="1"/>
  <c r="AI913" i="14" s="1"/>
  <c r="AI914" i="14" s="1"/>
  <c r="AI915" i="14" s="1"/>
  <c r="AI916" i="14" s="1"/>
  <c r="AH867" i="14"/>
  <c r="AG867" i="14"/>
  <c r="AF867" i="14"/>
  <c r="AF868" i="14" s="1"/>
  <c r="AE867" i="14"/>
  <c r="AE868" i="14" s="1"/>
  <c r="AE869" i="14" s="1"/>
  <c r="AE870" i="14" s="1"/>
  <c r="AE871" i="14" s="1"/>
  <c r="AE872" i="14" s="1"/>
  <c r="AE873" i="14" s="1"/>
  <c r="AE874" i="14" s="1"/>
  <c r="AE875" i="14" s="1"/>
  <c r="AE876" i="14" s="1"/>
  <c r="AE877" i="14" s="1"/>
  <c r="AE878" i="14" s="1"/>
  <c r="AE879" i="14" s="1"/>
  <c r="AE880" i="14" s="1"/>
  <c r="AE881" i="14" s="1"/>
  <c r="AE882" i="14" s="1"/>
  <c r="AE883" i="14" s="1"/>
  <c r="AE884" i="14" s="1"/>
  <c r="AE885" i="14" s="1"/>
  <c r="AE886" i="14" s="1"/>
  <c r="AE887" i="14" s="1"/>
  <c r="AE888" i="14" s="1"/>
  <c r="AE889" i="14" s="1"/>
  <c r="AE890" i="14" s="1"/>
  <c r="AE891" i="14" s="1"/>
  <c r="AE892" i="14" s="1"/>
  <c r="AE893" i="14" s="1"/>
  <c r="AE894" i="14" s="1"/>
  <c r="AE895" i="14" s="1"/>
  <c r="AE896" i="14" s="1"/>
  <c r="AE897" i="14" s="1"/>
  <c r="AE898" i="14" s="1"/>
  <c r="AE899" i="14" s="1"/>
  <c r="AE900" i="14" s="1"/>
  <c r="AE901" i="14" s="1"/>
  <c r="AE902" i="14" s="1"/>
  <c r="AE903" i="14" s="1"/>
  <c r="AE904" i="14" s="1"/>
  <c r="AE905" i="14" s="1"/>
  <c r="AE906" i="14" s="1"/>
  <c r="AE907" i="14" s="1"/>
  <c r="AE908" i="14" s="1"/>
  <c r="AE909" i="14" s="1"/>
  <c r="AE910" i="14" s="1"/>
  <c r="AE911" i="14" s="1"/>
  <c r="AE912" i="14" s="1"/>
  <c r="AE913" i="14" s="1"/>
  <c r="AE914" i="14" s="1"/>
  <c r="AE915" i="14" s="1"/>
  <c r="AE916" i="14" s="1"/>
  <c r="AD867" i="14"/>
  <c r="AC867" i="14"/>
  <c r="AB867" i="14"/>
  <c r="AB868" i="14" s="1"/>
  <c r="AB869" i="14" s="1"/>
  <c r="AB870" i="14" s="1"/>
  <c r="AB871" i="14" s="1"/>
  <c r="AB872" i="14" s="1"/>
  <c r="AB873" i="14" s="1"/>
  <c r="AB874" i="14" s="1"/>
  <c r="AB875" i="14" s="1"/>
  <c r="AB876" i="14" s="1"/>
  <c r="AB877" i="14" s="1"/>
  <c r="AB878" i="14" s="1"/>
  <c r="AB879" i="14" s="1"/>
  <c r="AB880" i="14" s="1"/>
  <c r="AB881" i="14" s="1"/>
  <c r="AB882" i="14" s="1"/>
  <c r="AB883" i="14" s="1"/>
  <c r="AB884" i="14" s="1"/>
  <c r="AB885" i="14" s="1"/>
  <c r="AB886" i="14" s="1"/>
  <c r="AB887" i="14" s="1"/>
  <c r="AB888" i="14" s="1"/>
  <c r="AB889" i="14" s="1"/>
  <c r="AB890" i="14" s="1"/>
  <c r="AB891" i="14" s="1"/>
  <c r="AB892" i="14" s="1"/>
  <c r="AB893" i="14" s="1"/>
  <c r="AB894" i="14" s="1"/>
  <c r="AB895" i="14" s="1"/>
  <c r="AB896" i="14" s="1"/>
  <c r="AB897" i="14" s="1"/>
  <c r="AB898" i="14" s="1"/>
  <c r="AB899" i="14" s="1"/>
  <c r="AB900" i="14" s="1"/>
  <c r="AB901" i="14" s="1"/>
  <c r="AB902" i="14" s="1"/>
  <c r="AB903" i="14" s="1"/>
  <c r="AB904" i="14" s="1"/>
  <c r="AB905" i="14" s="1"/>
  <c r="AB906" i="14" s="1"/>
  <c r="AB907" i="14" s="1"/>
  <c r="AB908" i="14" s="1"/>
  <c r="AB909" i="14" s="1"/>
  <c r="AB910" i="14" s="1"/>
  <c r="AB911" i="14" s="1"/>
  <c r="AB912" i="14" s="1"/>
  <c r="AB913" i="14" s="1"/>
  <c r="AB914" i="14" s="1"/>
  <c r="AB915" i="14" s="1"/>
  <c r="AB916" i="14" s="1"/>
  <c r="AA867" i="14"/>
  <c r="AA868" i="14" s="1"/>
  <c r="AA869" i="14" s="1"/>
  <c r="AA870" i="14" s="1"/>
  <c r="AA871" i="14" s="1"/>
  <c r="AA872" i="14" s="1"/>
  <c r="AA873" i="14" s="1"/>
  <c r="AA874" i="14" s="1"/>
  <c r="AA875" i="14" s="1"/>
  <c r="AA876" i="14" s="1"/>
  <c r="AA877" i="14" s="1"/>
  <c r="AA878" i="14" s="1"/>
  <c r="AA879" i="14" s="1"/>
  <c r="AA880" i="14" s="1"/>
  <c r="AA881" i="14" s="1"/>
  <c r="AA882" i="14" s="1"/>
  <c r="AA883" i="14" s="1"/>
  <c r="AA884" i="14" s="1"/>
  <c r="AA885" i="14" s="1"/>
  <c r="AA886" i="14" s="1"/>
  <c r="AA887" i="14" s="1"/>
  <c r="AA888" i="14" s="1"/>
  <c r="AA889" i="14" s="1"/>
  <c r="AA890" i="14" s="1"/>
  <c r="AA891" i="14" s="1"/>
  <c r="AA892" i="14" s="1"/>
  <c r="AA893" i="14" s="1"/>
  <c r="AA894" i="14" s="1"/>
  <c r="AA895" i="14" s="1"/>
  <c r="AA896" i="14" s="1"/>
  <c r="AA897" i="14" s="1"/>
  <c r="AA898" i="14" s="1"/>
  <c r="AA899" i="14" s="1"/>
  <c r="AA900" i="14" s="1"/>
  <c r="AA901" i="14" s="1"/>
  <c r="AA902" i="14" s="1"/>
  <c r="AA903" i="14" s="1"/>
  <c r="AA904" i="14" s="1"/>
  <c r="AA905" i="14" s="1"/>
  <c r="AA906" i="14" s="1"/>
  <c r="AA907" i="14" s="1"/>
  <c r="AA908" i="14" s="1"/>
  <c r="AA909" i="14" s="1"/>
  <c r="AA910" i="14" s="1"/>
  <c r="AA911" i="14" s="1"/>
  <c r="AA912" i="14" s="1"/>
  <c r="AA913" i="14" s="1"/>
  <c r="AA914" i="14" s="1"/>
  <c r="AA915" i="14" s="1"/>
  <c r="AA916" i="14" s="1"/>
  <c r="Z867" i="14"/>
  <c r="Y867" i="14"/>
  <c r="X867" i="14"/>
  <c r="X868" i="14" s="1"/>
  <c r="W867" i="14"/>
  <c r="W868" i="14" s="1"/>
  <c r="W869" i="14" s="1"/>
  <c r="W870" i="14" s="1"/>
  <c r="W871" i="14" s="1"/>
  <c r="W872" i="14" s="1"/>
  <c r="W873" i="14" s="1"/>
  <c r="W874" i="14" s="1"/>
  <c r="W875" i="14" s="1"/>
  <c r="W876" i="14" s="1"/>
  <c r="W877" i="14" s="1"/>
  <c r="W878" i="14" s="1"/>
  <c r="W879" i="14" s="1"/>
  <c r="W880" i="14" s="1"/>
  <c r="W881" i="14" s="1"/>
  <c r="W882" i="14" s="1"/>
  <c r="W883" i="14" s="1"/>
  <c r="W884" i="14" s="1"/>
  <c r="W885" i="14" s="1"/>
  <c r="W886" i="14" s="1"/>
  <c r="W887" i="14" s="1"/>
  <c r="W888" i="14" s="1"/>
  <c r="W889" i="14" s="1"/>
  <c r="W890" i="14" s="1"/>
  <c r="W891" i="14" s="1"/>
  <c r="W892" i="14" s="1"/>
  <c r="W893" i="14" s="1"/>
  <c r="W894" i="14" s="1"/>
  <c r="W895" i="14" s="1"/>
  <c r="W896" i="14" s="1"/>
  <c r="W897" i="14" s="1"/>
  <c r="W898" i="14" s="1"/>
  <c r="W899" i="14" s="1"/>
  <c r="W900" i="14" s="1"/>
  <c r="W901" i="14" s="1"/>
  <c r="W902" i="14" s="1"/>
  <c r="W903" i="14" s="1"/>
  <c r="W904" i="14" s="1"/>
  <c r="W905" i="14" s="1"/>
  <c r="W906" i="14" s="1"/>
  <c r="W907" i="14" s="1"/>
  <c r="W908" i="14" s="1"/>
  <c r="W909" i="14" s="1"/>
  <c r="W910" i="14" s="1"/>
  <c r="W911" i="14" s="1"/>
  <c r="W912" i="14" s="1"/>
  <c r="W913" i="14" s="1"/>
  <c r="W914" i="14" s="1"/>
  <c r="W915" i="14" s="1"/>
  <c r="W916" i="14" s="1"/>
  <c r="V867" i="14"/>
  <c r="V868" i="14" s="1"/>
  <c r="V869" i="14" s="1"/>
  <c r="V870" i="14" s="1"/>
  <c r="V871" i="14" s="1"/>
  <c r="V872" i="14" s="1"/>
  <c r="V873" i="14" s="1"/>
  <c r="V874" i="14" s="1"/>
  <c r="V875" i="14" s="1"/>
  <c r="V876" i="14" s="1"/>
  <c r="V877" i="14" s="1"/>
  <c r="V878" i="14" s="1"/>
  <c r="V879" i="14" s="1"/>
  <c r="V880" i="14" s="1"/>
  <c r="V881" i="14" s="1"/>
  <c r="V882" i="14" s="1"/>
  <c r="V883" i="14" s="1"/>
  <c r="V884" i="14" s="1"/>
  <c r="V885" i="14" s="1"/>
  <c r="V886" i="14" s="1"/>
  <c r="V887" i="14" s="1"/>
  <c r="V888" i="14" s="1"/>
  <c r="V889" i="14" s="1"/>
  <c r="V890" i="14" s="1"/>
  <c r="V891" i="14" s="1"/>
  <c r="V892" i="14" s="1"/>
  <c r="V893" i="14" s="1"/>
  <c r="V894" i="14" s="1"/>
  <c r="V895" i="14" s="1"/>
  <c r="V896" i="14" s="1"/>
  <c r="V897" i="14" s="1"/>
  <c r="V898" i="14" s="1"/>
  <c r="V899" i="14" s="1"/>
  <c r="V900" i="14" s="1"/>
  <c r="V901" i="14" s="1"/>
  <c r="V902" i="14" s="1"/>
  <c r="V903" i="14" s="1"/>
  <c r="V904" i="14" s="1"/>
  <c r="V905" i="14" s="1"/>
  <c r="V906" i="14" s="1"/>
  <c r="V907" i="14" s="1"/>
  <c r="V908" i="14" s="1"/>
  <c r="V909" i="14" s="1"/>
  <c r="V910" i="14" s="1"/>
  <c r="V911" i="14" s="1"/>
  <c r="V912" i="14" s="1"/>
  <c r="V913" i="14" s="1"/>
  <c r="V914" i="14" s="1"/>
  <c r="V915" i="14" s="1"/>
  <c r="V916" i="14" s="1"/>
  <c r="U867" i="14"/>
  <c r="T867" i="14"/>
  <c r="T868" i="14" s="1"/>
  <c r="T869" i="14" s="1"/>
  <c r="T870" i="14" s="1"/>
  <c r="T871" i="14" s="1"/>
  <c r="T872" i="14" s="1"/>
  <c r="S867" i="14"/>
  <c r="S868" i="14" s="1"/>
  <c r="S869" i="14" s="1"/>
  <c r="S870" i="14" s="1"/>
  <c r="S871" i="14" s="1"/>
  <c r="S872" i="14" s="1"/>
  <c r="S873" i="14" s="1"/>
  <c r="S874" i="14" s="1"/>
  <c r="S875" i="14" s="1"/>
  <c r="S876" i="14" s="1"/>
  <c r="S877" i="14" s="1"/>
  <c r="S878" i="14" s="1"/>
  <c r="S879" i="14" s="1"/>
  <c r="S880" i="14" s="1"/>
  <c r="S881" i="14" s="1"/>
  <c r="S882" i="14" s="1"/>
  <c r="S883" i="14" s="1"/>
  <c r="S884" i="14" s="1"/>
  <c r="S885" i="14" s="1"/>
  <c r="S886" i="14" s="1"/>
  <c r="S887" i="14" s="1"/>
  <c r="S888" i="14" s="1"/>
  <c r="S889" i="14" s="1"/>
  <c r="S890" i="14" s="1"/>
  <c r="S891" i="14" s="1"/>
  <c r="S892" i="14" s="1"/>
  <c r="S893" i="14" s="1"/>
  <c r="S894" i="14" s="1"/>
  <c r="S895" i="14" s="1"/>
  <c r="S896" i="14" s="1"/>
  <c r="S897" i="14" s="1"/>
  <c r="S898" i="14" s="1"/>
  <c r="S899" i="14" s="1"/>
  <c r="S900" i="14" s="1"/>
  <c r="S901" i="14" s="1"/>
  <c r="S902" i="14" s="1"/>
  <c r="S903" i="14" s="1"/>
  <c r="S904" i="14" s="1"/>
  <c r="S905" i="14" s="1"/>
  <c r="S906" i="14" s="1"/>
  <c r="S907" i="14" s="1"/>
  <c r="S908" i="14" s="1"/>
  <c r="S909" i="14" s="1"/>
  <c r="S910" i="14" s="1"/>
  <c r="S911" i="14" s="1"/>
  <c r="S912" i="14" s="1"/>
  <c r="S913" i="14" s="1"/>
  <c r="S914" i="14" s="1"/>
  <c r="S915" i="14" s="1"/>
  <c r="S916" i="14" s="1"/>
  <c r="R867" i="14"/>
  <c r="Q867" i="14"/>
  <c r="P867" i="14"/>
  <c r="P868" i="14" s="1"/>
  <c r="P869" i="14" s="1"/>
  <c r="P870" i="14" s="1"/>
  <c r="P871" i="14" s="1"/>
  <c r="P872" i="14" s="1"/>
  <c r="P873" i="14" s="1"/>
  <c r="P874" i="14" s="1"/>
  <c r="P875" i="14" s="1"/>
  <c r="P876" i="14" s="1"/>
  <c r="P877" i="14" s="1"/>
  <c r="P878" i="14" s="1"/>
  <c r="P879" i="14" s="1"/>
  <c r="P880" i="14" s="1"/>
  <c r="P881" i="14" s="1"/>
  <c r="P882" i="14" s="1"/>
  <c r="P883" i="14" s="1"/>
  <c r="P884" i="14" s="1"/>
  <c r="P885" i="14" s="1"/>
  <c r="P886" i="14" s="1"/>
  <c r="P887" i="14" s="1"/>
  <c r="P888" i="14" s="1"/>
  <c r="P889" i="14" s="1"/>
  <c r="P890" i="14" s="1"/>
  <c r="P891" i="14" s="1"/>
  <c r="P892" i="14" s="1"/>
  <c r="P893" i="14" s="1"/>
  <c r="P894" i="14" s="1"/>
  <c r="P895" i="14" s="1"/>
  <c r="P896" i="14" s="1"/>
  <c r="P897" i="14" s="1"/>
  <c r="P898" i="14" s="1"/>
  <c r="P899" i="14" s="1"/>
  <c r="P900" i="14" s="1"/>
  <c r="P901" i="14" s="1"/>
  <c r="P902" i="14" s="1"/>
  <c r="P903" i="14" s="1"/>
  <c r="P904" i="14" s="1"/>
  <c r="P905" i="14" s="1"/>
  <c r="P906" i="14" s="1"/>
  <c r="P907" i="14" s="1"/>
  <c r="P908" i="14" s="1"/>
  <c r="P909" i="14" s="1"/>
  <c r="P910" i="14" s="1"/>
  <c r="P911" i="14" s="1"/>
  <c r="P912" i="14" s="1"/>
  <c r="P913" i="14" s="1"/>
  <c r="P914" i="14" s="1"/>
  <c r="P915" i="14" s="1"/>
  <c r="P916" i="14" s="1"/>
  <c r="O867" i="14"/>
  <c r="O868" i="14" s="1"/>
  <c r="O869" i="14" s="1"/>
  <c r="O870" i="14" s="1"/>
  <c r="O871" i="14" s="1"/>
  <c r="O872" i="14" s="1"/>
  <c r="O873" i="14" s="1"/>
  <c r="O874" i="14" s="1"/>
  <c r="O875" i="14" s="1"/>
  <c r="O876" i="14" s="1"/>
  <c r="O877" i="14" s="1"/>
  <c r="O878" i="14" s="1"/>
  <c r="O879" i="14" s="1"/>
  <c r="O880" i="14" s="1"/>
  <c r="O881" i="14" s="1"/>
  <c r="O882" i="14" s="1"/>
  <c r="O883" i="14" s="1"/>
  <c r="O884" i="14" s="1"/>
  <c r="O885" i="14" s="1"/>
  <c r="O886" i="14" s="1"/>
  <c r="O887" i="14" s="1"/>
  <c r="O888" i="14" s="1"/>
  <c r="O889" i="14" s="1"/>
  <c r="O890" i="14" s="1"/>
  <c r="O891" i="14" s="1"/>
  <c r="O892" i="14" s="1"/>
  <c r="O893" i="14" s="1"/>
  <c r="O894" i="14" s="1"/>
  <c r="O895" i="14" s="1"/>
  <c r="O896" i="14" s="1"/>
  <c r="O897" i="14" s="1"/>
  <c r="O898" i="14" s="1"/>
  <c r="O899" i="14" s="1"/>
  <c r="O900" i="14" s="1"/>
  <c r="O901" i="14" s="1"/>
  <c r="O902" i="14" s="1"/>
  <c r="O903" i="14" s="1"/>
  <c r="O904" i="14" s="1"/>
  <c r="O905" i="14" s="1"/>
  <c r="O906" i="14" s="1"/>
  <c r="O907" i="14" s="1"/>
  <c r="O908" i="14" s="1"/>
  <c r="O909" i="14" s="1"/>
  <c r="O910" i="14" s="1"/>
  <c r="O911" i="14" s="1"/>
  <c r="O912" i="14" s="1"/>
  <c r="O913" i="14" s="1"/>
  <c r="O914" i="14" s="1"/>
  <c r="O915" i="14" s="1"/>
  <c r="O916" i="14" s="1"/>
  <c r="N867" i="14"/>
  <c r="M867" i="14"/>
  <c r="L867" i="14"/>
  <c r="L868" i="14" s="1"/>
  <c r="L869" i="14" s="1"/>
  <c r="L870" i="14" s="1"/>
  <c r="L871" i="14" s="1"/>
  <c r="L872" i="14" s="1"/>
  <c r="K867" i="14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K888" i="14" s="1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K909" i="14" s="1"/>
  <c r="K910" i="14" s="1"/>
  <c r="K911" i="14" s="1"/>
  <c r="K912" i="14" s="1"/>
  <c r="K913" i="14" s="1"/>
  <c r="K914" i="14" s="1"/>
  <c r="K915" i="14" s="1"/>
  <c r="K916" i="14" s="1"/>
  <c r="J867" i="14"/>
  <c r="I867" i="14"/>
  <c r="H867" i="14"/>
  <c r="H868" i="14" s="1"/>
  <c r="G867" i="14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4" i="14" s="1"/>
  <c r="G915" i="14" s="1"/>
  <c r="G916" i="14" s="1"/>
  <c r="F867" i="14"/>
  <c r="F868" i="14" s="1"/>
  <c r="F869" i="14" s="1"/>
  <c r="F870" i="14" s="1"/>
  <c r="F871" i="14" s="1"/>
  <c r="F872" i="14" s="1"/>
  <c r="F873" i="14" s="1"/>
  <c r="F874" i="14" s="1"/>
  <c r="F875" i="14" s="1"/>
  <c r="F876" i="14" s="1"/>
  <c r="F877" i="14" s="1"/>
  <c r="F878" i="14" s="1"/>
  <c r="F879" i="14" s="1"/>
  <c r="F880" i="14" s="1"/>
  <c r="F881" i="14" s="1"/>
  <c r="F882" i="14" s="1"/>
  <c r="F883" i="14" s="1"/>
  <c r="F884" i="14" s="1"/>
  <c r="F885" i="14" s="1"/>
  <c r="F886" i="14" s="1"/>
  <c r="F887" i="14" s="1"/>
  <c r="F888" i="14" s="1"/>
  <c r="F889" i="14" s="1"/>
  <c r="F890" i="14" s="1"/>
  <c r="F891" i="14" s="1"/>
  <c r="F892" i="14" s="1"/>
  <c r="F893" i="14" s="1"/>
  <c r="F894" i="14" s="1"/>
  <c r="F895" i="14" s="1"/>
  <c r="F896" i="14" s="1"/>
  <c r="F897" i="14" s="1"/>
  <c r="F898" i="14" s="1"/>
  <c r="F899" i="14" s="1"/>
  <c r="F900" i="14" s="1"/>
  <c r="F901" i="14" s="1"/>
  <c r="F902" i="14" s="1"/>
  <c r="F903" i="14" s="1"/>
  <c r="F904" i="14" s="1"/>
  <c r="F905" i="14" s="1"/>
  <c r="F906" i="14" s="1"/>
  <c r="F907" i="14" s="1"/>
  <c r="F908" i="14" s="1"/>
  <c r="F909" i="14" s="1"/>
  <c r="F910" i="14" s="1"/>
  <c r="F911" i="14" s="1"/>
  <c r="F912" i="14" s="1"/>
  <c r="F913" i="14" s="1"/>
  <c r="F914" i="14" s="1"/>
  <c r="F915" i="14" s="1"/>
  <c r="F916" i="14" s="1"/>
  <c r="E867" i="14"/>
  <c r="D867" i="14"/>
  <c r="D868" i="14" s="1"/>
  <c r="D869" i="14" s="1"/>
  <c r="D870" i="14" s="1"/>
  <c r="D871" i="14" s="1"/>
  <c r="D872" i="14" s="1"/>
  <c r="C867" i="14"/>
  <c r="C868" i="14" s="1"/>
  <c r="C869" i="14" s="1"/>
  <c r="C870" i="14" s="1"/>
  <c r="C871" i="14" s="1"/>
  <c r="C872" i="14" s="1"/>
  <c r="C873" i="14" s="1"/>
  <c r="C874" i="14" s="1"/>
  <c r="C875" i="14" s="1"/>
  <c r="C876" i="14" s="1"/>
  <c r="C877" i="14" s="1"/>
  <c r="C878" i="14" s="1"/>
  <c r="C879" i="14" s="1"/>
  <c r="C880" i="14" s="1"/>
  <c r="C881" i="14" s="1"/>
  <c r="C882" i="14" s="1"/>
  <c r="C883" i="14" s="1"/>
  <c r="C884" i="14" s="1"/>
  <c r="C885" i="14" s="1"/>
  <c r="C886" i="14" s="1"/>
  <c r="C887" i="14" s="1"/>
  <c r="C888" i="14" s="1"/>
  <c r="C889" i="14" s="1"/>
  <c r="C890" i="14" s="1"/>
  <c r="C891" i="14" s="1"/>
  <c r="C892" i="14" s="1"/>
  <c r="C893" i="14" s="1"/>
  <c r="C894" i="14" s="1"/>
  <c r="C895" i="14" s="1"/>
  <c r="C896" i="14" s="1"/>
  <c r="C897" i="14" s="1"/>
  <c r="C898" i="14" s="1"/>
  <c r="C899" i="14" s="1"/>
  <c r="C900" i="14" s="1"/>
  <c r="C901" i="14" s="1"/>
  <c r="C902" i="14" s="1"/>
  <c r="C903" i="14" s="1"/>
  <c r="C904" i="14" s="1"/>
  <c r="C905" i="14" s="1"/>
  <c r="C906" i="14" s="1"/>
  <c r="C907" i="14" s="1"/>
  <c r="C908" i="14" s="1"/>
  <c r="C909" i="14" s="1"/>
  <c r="C910" i="14" s="1"/>
  <c r="C911" i="14" s="1"/>
  <c r="C912" i="14" s="1"/>
  <c r="C913" i="14" s="1"/>
  <c r="C914" i="14" s="1"/>
  <c r="C915" i="14" s="1"/>
  <c r="C916" i="14" s="1"/>
  <c r="B867" i="14"/>
  <c r="AL864" i="14"/>
  <c r="AJ825" i="14"/>
  <c r="AJ826" i="14" s="1"/>
  <c r="AJ827" i="14" s="1"/>
  <c r="AJ828" i="14" s="1"/>
  <c r="AJ829" i="14" s="1"/>
  <c r="AJ830" i="14" s="1"/>
  <c r="AJ831" i="14" s="1"/>
  <c r="AJ832" i="14" s="1"/>
  <c r="AJ833" i="14" s="1"/>
  <c r="AJ834" i="14" s="1"/>
  <c r="AJ835" i="14" s="1"/>
  <c r="AJ836" i="14" s="1"/>
  <c r="AJ837" i="14" s="1"/>
  <c r="AJ838" i="14" s="1"/>
  <c r="AJ839" i="14" s="1"/>
  <c r="AJ840" i="14" s="1"/>
  <c r="AJ841" i="14" s="1"/>
  <c r="AJ842" i="14" s="1"/>
  <c r="AJ843" i="14" s="1"/>
  <c r="AJ844" i="14" s="1"/>
  <c r="AJ845" i="14" s="1"/>
  <c r="AJ846" i="14" s="1"/>
  <c r="AJ847" i="14" s="1"/>
  <c r="AJ848" i="14" s="1"/>
  <c r="AJ849" i="14" s="1"/>
  <c r="AJ850" i="14" s="1"/>
  <c r="AJ851" i="14" s="1"/>
  <c r="AJ852" i="14" s="1"/>
  <c r="AJ853" i="14" s="1"/>
  <c r="AJ854" i="14" s="1"/>
  <c r="AJ855" i="14" s="1"/>
  <c r="AJ856" i="14" s="1"/>
  <c r="AJ857" i="14" s="1"/>
  <c r="AJ858" i="14" s="1"/>
  <c r="AJ859" i="14" s="1"/>
  <c r="AJ860" i="14" s="1"/>
  <c r="AJ861" i="14" s="1"/>
  <c r="AJ862" i="14" s="1"/>
  <c r="AJ863" i="14" s="1"/>
  <c r="T825" i="14"/>
  <c r="T826" i="14" s="1"/>
  <c r="T827" i="14" s="1"/>
  <c r="T828" i="14" s="1"/>
  <c r="T829" i="14" s="1"/>
  <c r="T830" i="14" s="1"/>
  <c r="T831" i="14" s="1"/>
  <c r="T832" i="14" s="1"/>
  <c r="T833" i="14" s="1"/>
  <c r="T834" i="14" s="1"/>
  <c r="T835" i="14" s="1"/>
  <c r="T836" i="14" s="1"/>
  <c r="T837" i="14" s="1"/>
  <c r="T838" i="14" s="1"/>
  <c r="T839" i="14" s="1"/>
  <c r="T840" i="14" s="1"/>
  <c r="T841" i="14" s="1"/>
  <c r="T842" i="14" s="1"/>
  <c r="T843" i="14" s="1"/>
  <c r="T844" i="14" s="1"/>
  <c r="T845" i="14" s="1"/>
  <c r="T846" i="14" s="1"/>
  <c r="T847" i="14" s="1"/>
  <c r="T848" i="14" s="1"/>
  <c r="T849" i="14" s="1"/>
  <c r="T850" i="14" s="1"/>
  <c r="T851" i="14" s="1"/>
  <c r="T852" i="14" s="1"/>
  <c r="T853" i="14" s="1"/>
  <c r="T854" i="14" s="1"/>
  <c r="T855" i="14" s="1"/>
  <c r="T856" i="14" s="1"/>
  <c r="T857" i="14" s="1"/>
  <c r="T858" i="14" s="1"/>
  <c r="T859" i="14" s="1"/>
  <c r="T860" i="14" s="1"/>
  <c r="T861" i="14" s="1"/>
  <c r="T862" i="14" s="1"/>
  <c r="T863" i="14" s="1"/>
  <c r="D825" i="14"/>
  <c r="D826" i="14" s="1"/>
  <c r="D827" i="14" s="1"/>
  <c r="D828" i="14" s="1"/>
  <c r="D829" i="14" s="1"/>
  <c r="D830" i="14" s="1"/>
  <c r="D831" i="14" s="1"/>
  <c r="D832" i="14" s="1"/>
  <c r="D833" i="14" s="1"/>
  <c r="D834" i="14" s="1"/>
  <c r="D835" i="14" s="1"/>
  <c r="D836" i="14" s="1"/>
  <c r="D837" i="14" s="1"/>
  <c r="D838" i="14" s="1"/>
  <c r="D839" i="14" s="1"/>
  <c r="D840" i="14" s="1"/>
  <c r="D841" i="14" s="1"/>
  <c r="D842" i="14" s="1"/>
  <c r="D843" i="14" s="1"/>
  <c r="D844" i="14" s="1"/>
  <c r="D845" i="14" s="1"/>
  <c r="D846" i="14" s="1"/>
  <c r="D847" i="14" s="1"/>
  <c r="D848" i="14" s="1"/>
  <c r="D849" i="14" s="1"/>
  <c r="D850" i="14" s="1"/>
  <c r="D851" i="14" s="1"/>
  <c r="D852" i="14" s="1"/>
  <c r="D853" i="14" s="1"/>
  <c r="D854" i="14" s="1"/>
  <c r="D855" i="14" s="1"/>
  <c r="D856" i="14" s="1"/>
  <c r="D857" i="14" s="1"/>
  <c r="D858" i="14" s="1"/>
  <c r="D859" i="14" s="1"/>
  <c r="D860" i="14" s="1"/>
  <c r="D861" i="14" s="1"/>
  <c r="D862" i="14" s="1"/>
  <c r="D863" i="14" s="1"/>
  <c r="AD823" i="14"/>
  <c r="AD824" i="14" s="1"/>
  <c r="AD825" i="14" s="1"/>
  <c r="AD826" i="14" s="1"/>
  <c r="AD827" i="14" s="1"/>
  <c r="AD828" i="14" s="1"/>
  <c r="AD829" i="14" s="1"/>
  <c r="AD830" i="14" s="1"/>
  <c r="AD831" i="14" s="1"/>
  <c r="AD832" i="14" s="1"/>
  <c r="AD833" i="14" s="1"/>
  <c r="AD834" i="14" s="1"/>
  <c r="AD835" i="14" s="1"/>
  <c r="AD836" i="14" s="1"/>
  <c r="AD837" i="14" s="1"/>
  <c r="AD838" i="14" s="1"/>
  <c r="AD839" i="14" s="1"/>
  <c r="AD840" i="14" s="1"/>
  <c r="AD841" i="14" s="1"/>
  <c r="AD842" i="14" s="1"/>
  <c r="AD843" i="14" s="1"/>
  <c r="AD844" i="14" s="1"/>
  <c r="AD845" i="14" s="1"/>
  <c r="AD846" i="14" s="1"/>
  <c r="AD847" i="14" s="1"/>
  <c r="AD848" i="14" s="1"/>
  <c r="AD849" i="14" s="1"/>
  <c r="AD850" i="14" s="1"/>
  <c r="AD851" i="14" s="1"/>
  <c r="AD852" i="14" s="1"/>
  <c r="AD853" i="14" s="1"/>
  <c r="AD854" i="14" s="1"/>
  <c r="AD855" i="14" s="1"/>
  <c r="AD856" i="14" s="1"/>
  <c r="AD857" i="14" s="1"/>
  <c r="AD858" i="14" s="1"/>
  <c r="AD859" i="14" s="1"/>
  <c r="AD860" i="14" s="1"/>
  <c r="AD861" i="14" s="1"/>
  <c r="AD862" i="14" s="1"/>
  <c r="AD863" i="14" s="1"/>
  <c r="N823" i="14"/>
  <c r="N824" i="14" s="1"/>
  <c r="N825" i="14" s="1"/>
  <c r="N826" i="14" s="1"/>
  <c r="N827" i="14" s="1"/>
  <c r="N828" i="14" s="1"/>
  <c r="N829" i="14" s="1"/>
  <c r="N830" i="14" s="1"/>
  <c r="N831" i="14" s="1"/>
  <c r="N832" i="14" s="1"/>
  <c r="N833" i="14" s="1"/>
  <c r="N834" i="14" s="1"/>
  <c r="N835" i="14" s="1"/>
  <c r="N836" i="14" s="1"/>
  <c r="N837" i="14" s="1"/>
  <c r="N838" i="14" s="1"/>
  <c r="N839" i="14" s="1"/>
  <c r="N840" i="14" s="1"/>
  <c r="N841" i="14" s="1"/>
  <c r="N842" i="14" s="1"/>
  <c r="N843" i="14" s="1"/>
  <c r="N844" i="14" s="1"/>
  <c r="N845" i="14" s="1"/>
  <c r="N846" i="14" s="1"/>
  <c r="N847" i="14" s="1"/>
  <c r="N848" i="14" s="1"/>
  <c r="N849" i="14" s="1"/>
  <c r="N850" i="14" s="1"/>
  <c r="N851" i="14" s="1"/>
  <c r="N852" i="14" s="1"/>
  <c r="N853" i="14" s="1"/>
  <c r="N854" i="14" s="1"/>
  <c r="N855" i="14" s="1"/>
  <c r="N856" i="14" s="1"/>
  <c r="N857" i="14" s="1"/>
  <c r="N858" i="14" s="1"/>
  <c r="N859" i="14" s="1"/>
  <c r="N860" i="14" s="1"/>
  <c r="N861" i="14" s="1"/>
  <c r="N862" i="14" s="1"/>
  <c r="N863" i="14" s="1"/>
  <c r="AJ821" i="14"/>
  <c r="AJ822" i="14" s="1"/>
  <c r="AJ823" i="14" s="1"/>
  <c r="AJ824" i="14" s="1"/>
  <c r="X821" i="14"/>
  <c r="X822" i="14" s="1"/>
  <c r="X823" i="14" s="1"/>
  <c r="X824" i="14" s="1"/>
  <c r="X825" i="14" s="1"/>
  <c r="X826" i="14" s="1"/>
  <c r="X827" i="14" s="1"/>
  <c r="X828" i="14" s="1"/>
  <c r="X829" i="14" s="1"/>
  <c r="X830" i="14" s="1"/>
  <c r="X831" i="14" s="1"/>
  <c r="X832" i="14" s="1"/>
  <c r="X833" i="14" s="1"/>
  <c r="X834" i="14" s="1"/>
  <c r="X835" i="14" s="1"/>
  <c r="X836" i="14" s="1"/>
  <c r="X837" i="14" s="1"/>
  <c r="X838" i="14" s="1"/>
  <c r="X839" i="14" s="1"/>
  <c r="X840" i="14" s="1"/>
  <c r="X841" i="14" s="1"/>
  <c r="X842" i="14" s="1"/>
  <c r="X843" i="14" s="1"/>
  <c r="X844" i="14" s="1"/>
  <c r="X845" i="14" s="1"/>
  <c r="X846" i="14" s="1"/>
  <c r="X847" i="14" s="1"/>
  <c r="X848" i="14" s="1"/>
  <c r="X849" i="14" s="1"/>
  <c r="X850" i="14" s="1"/>
  <c r="X851" i="14" s="1"/>
  <c r="X852" i="14" s="1"/>
  <c r="X853" i="14" s="1"/>
  <c r="X854" i="14" s="1"/>
  <c r="X855" i="14" s="1"/>
  <c r="X856" i="14" s="1"/>
  <c r="X857" i="14" s="1"/>
  <c r="X858" i="14" s="1"/>
  <c r="X859" i="14" s="1"/>
  <c r="X860" i="14" s="1"/>
  <c r="X861" i="14" s="1"/>
  <c r="X862" i="14" s="1"/>
  <c r="X863" i="14" s="1"/>
  <c r="T821" i="14"/>
  <c r="T822" i="14" s="1"/>
  <c r="T823" i="14" s="1"/>
  <c r="T824" i="14" s="1"/>
  <c r="H821" i="14"/>
  <c r="H822" i="14" s="1"/>
  <c r="H823" i="14" s="1"/>
  <c r="H824" i="14" s="1"/>
  <c r="H825" i="14" s="1"/>
  <c r="H826" i="14" s="1"/>
  <c r="H827" i="14" s="1"/>
  <c r="H828" i="14" s="1"/>
  <c r="H829" i="14" s="1"/>
  <c r="H830" i="14" s="1"/>
  <c r="H831" i="14" s="1"/>
  <c r="H832" i="14" s="1"/>
  <c r="H833" i="14" s="1"/>
  <c r="H834" i="14" s="1"/>
  <c r="H835" i="14" s="1"/>
  <c r="H836" i="14" s="1"/>
  <c r="H837" i="14" s="1"/>
  <c r="H838" i="14" s="1"/>
  <c r="H839" i="14" s="1"/>
  <c r="H840" i="14" s="1"/>
  <c r="H841" i="14" s="1"/>
  <c r="H842" i="14" s="1"/>
  <c r="H843" i="14" s="1"/>
  <c r="H844" i="14" s="1"/>
  <c r="H845" i="14" s="1"/>
  <c r="H846" i="14" s="1"/>
  <c r="H847" i="14" s="1"/>
  <c r="H848" i="14" s="1"/>
  <c r="H849" i="14" s="1"/>
  <c r="H850" i="14" s="1"/>
  <c r="H851" i="14" s="1"/>
  <c r="H852" i="14" s="1"/>
  <c r="H853" i="14" s="1"/>
  <c r="H854" i="14" s="1"/>
  <c r="H855" i="14" s="1"/>
  <c r="H856" i="14" s="1"/>
  <c r="H857" i="14" s="1"/>
  <c r="H858" i="14" s="1"/>
  <c r="H859" i="14" s="1"/>
  <c r="H860" i="14" s="1"/>
  <c r="H861" i="14" s="1"/>
  <c r="H862" i="14" s="1"/>
  <c r="H863" i="14" s="1"/>
  <c r="D821" i="14"/>
  <c r="D822" i="14" s="1"/>
  <c r="D823" i="14" s="1"/>
  <c r="D824" i="14" s="1"/>
  <c r="AC820" i="14"/>
  <c r="AC821" i="14" s="1"/>
  <c r="AC822" i="14" s="1"/>
  <c r="AC823" i="14" s="1"/>
  <c r="AC824" i="14" s="1"/>
  <c r="AC825" i="14" s="1"/>
  <c r="AC826" i="14" s="1"/>
  <c r="AC827" i="14" s="1"/>
  <c r="AC828" i="14" s="1"/>
  <c r="AC829" i="14" s="1"/>
  <c r="AC830" i="14" s="1"/>
  <c r="AC831" i="14" s="1"/>
  <c r="AC832" i="14" s="1"/>
  <c r="AC833" i="14" s="1"/>
  <c r="AC834" i="14" s="1"/>
  <c r="AC835" i="14" s="1"/>
  <c r="AC836" i="14" s="1"/>
  <c r="AC837" i="14" s="1"/>
  <c r="AC838" i="14" s="1"/>
  <c r="AC839" i="14" s="1"/>
  <c r="AC840" i="14" s="1"/>
  <c r="AC841" i="14" s="1"/>
  <c r="AC842" i="14" s="1"/>
  <c r="AC843" i="14" s="1"/>
  <c r="AC844" i="14" s="1"/>
  <c r="AC845" i="14" s="1"/>
  <c r="AC846" i="14" s="1"/>
  <c r="AC847" i="14" s="1"/>
  <c r="AC848" i="14" s="1"/>
  <c r="AC849" i="14" s="1"/>
  <c r="AC850" i="14" s="1"/>
  <c r="AC851" i="14" s="1"/>
  <c r="AC852" i="14" s="1"/>
  <c r="AC853" i="14" s="1"/>
  <c r="AC854" i="14" s="1"/>
  <c r="AC855" i="14" s="1"/>
  <c r="AC856" i="14" s="1"/>
  <c r="AC857" i="14" s="1"/>
  <c r="AC858" i="14" s="1"/>
  <c r="AC859" i="14" s="1"/>
  <c r="AC860" i="14" s="1"/>
  <c r="AC861" i="14" s="1"/>
  <c r="AC862" i="14" s="1"/>
  <c r="AC863" i="14" s="1"/>
  <c r="M820" i="14"/>
  <c r="M821" i="14" s="1"/>
  <c r="M822" i="14" s="1"/>
  <c r="M823" i="14" s="1"/>
  <c r="M824" i="14" s="1"/>
  <c r="M825" i="14" s="1"/>
  <c r="M826" i="14" s="1"/>
  <c r="M827" i="14" s="1"/>
  <c r="M828" i="14" s="1"/>
  <c r="M829" i="14" s="1"/>
  <c r="M830" i="14" s="1"/>
  <c r="M831" i="14" s="1"/>
  <c r="M832" i="14" s="1"/>
  <c r="M833" i="14" s="1"/>
  <c r="M834" i="14" s="1"/>
  <c r="M835" i="14" s="1"/>
  <c r="M836" i="14" s="1"/>
  <c r="M837" i="14" s="1"/>
  <c r="M838" i="14" s="1"/>
  <c r="M839" i="14" s="1"/>
  <c r="M840" i="14" s="1"/>
  <c r="M841" i="14" s="1"/>
  <c r="M842" i="14" s="1"/>
  <c r="M843" i="14" s="1"/>
  <c r="M844" i="14" s="1"/>
  <c r="M845" i="14" s="1"/>
  <c r="M846" i="14" s="1"/>
  <c r="M847" i="14" s="1"/>
  <c r="M848" i="14" s="1"/>
  <c r="M849" i="14" s="1"/>
  <c r="M850" i="14" s="1"/>
  <c r="M851" i="14" s="1"/>
  <c r="M852" i="14" s="1"/>
  <c r="M853" i="14" s="1"/>
  <c r="M854" i="14" s="1"/>
  <c r="M855" i="14" s="1"/>
  <c r="M856" i="14" s="1"/>
  <c r="M857" i="14" s="1"/>
  <c r="M858" i="14" s="1"/>
  <c r="M859" i="14" s="1"/>
  <c r="M860" i="14" s="1"/>
  <c r="M861" i="14" s="1"/>
  <c r="M862" i="14" s="1"/>
  <c r="M863" i="14" s="1"/>
  <c r="AD819" i="14"/>
  <c r="AD820" i="14" s="1"/>
  <c r="AD821" i="14" s="1"/>
  <c r="AD822" i="14" s="1"/>
  <c r="N819" i="14"/>
  <c r="N820" i="14" s="1"/>
  <c r="N821" i="14" s="1"/>
  <c r="N822" i="14" s="1"/>
  <c r="AJ817" i="14"/>
  <c r="AJ818" i="14" s="1"/>
  <c r="AJ819" i="14" s="1"/>
  <c r="AJ820" i="14" s="1"/>
  <c r="AF817" i="14"/>
  <c r="AF818" i="14" s="1"/>
  <c r="AF819" i="14" s="1"/>
  <c r="AF820" i="14" s="1"/>
  <c r="AF821" i="14" s="1"/>
  <c r="AF822" i="14" s="1"/>
  <c r="AF823" i="14" s="1"/>
  <c r="AF824" i="14" s="1"/>
  <c r="AF825" i="14" s="1"/>
  <c r="AF826" i="14" s="1"/>
  <c r="AF827" i="14" s="1"/>
  <c r="AF828" i="14" s="1"/>
  <c r="AF829" i="14" s="1"/>
  <c r="AF830" i="14" s="1"/>
  <c r="AF831" i="14" s="1"/>
  <c r="AF832" i="14" s="1"/>
  <c r="AF833" i="14" s="1"/>
  <c r="AF834" i="14" s="1"/>
  <c r="AF835" i="14" s="1"/>
  <c r="AF836" i="14" s="1"/>
  <c r="AF837" i="14" s="1"/>
  <c r="AF838" i="14" s="1"/>
  <c r="AF839" i="14" s="1"/>
  <c r="AF840" i="14" s="1"/>
  <c r="AF841" i="14" s="1"/>
  <c r="AF842" i="14" s="1"/>
  <c r="AF843" i="14" s="1"/>
  <c r="AF844" i="14" s="1"/>
  <c r="AF845" i="14" s="1"/>
  <c r="AF846" i="14" s="1"/>
  <c r="AF847" i="14" s="1"/>
  <c r="AF848" i="14" s="1"/>
  <c r="AF849" i="14" s="1"/>
  <c r="AF850" i="14" s="1"/>
  <c r="AF851" i="14" s="1"/>
  <c r="AF852" i="14" s="1"/>
  <c r="AF853" i="14" s="1"/>
  <c r="AF854" i="14" s="1"/>
  <c r="AF855" i="14" s="1"/>
  <c r="AF856" i="14" s="1"/>
  <c r="AF857" i="14" s="1"/>
  <c r="AF858" i="14" s="1"/>
  <c r="AF859" i="14" s="1"/>
  <c r="AF860" i="14" s="1"/>
  <c r="AF861" i="14" s="1"/>
  <c r="AF862" i="14" s="1"/>
  <c r="AF863" i="14" s="1"/>
  <c r="AB817" i="14"/>
  <c r="AB818" i="14" s="1"/>
  <c r="AB819" i="14" s="1"/>
  <c r="AB820" i="14" s="1"/>
  <c r="AB821" i="14" s="1"/>
  <c r="AB822" i="14" s="1"/>
  <c r="AB823" i="14" s="1"/>
  <c r="AB824" i="14" s="1"/>
  <c r="AB825" i="14" s="1"/>
  <c r="AB826" i="14" s="1"/>
  <c r="AB827" i="14" s="1"/>
  <c r="AB828" i="14" s="1"/>
  <c r="AB829" i="14" s="1"/>
  <c r="AB830" i="14" s="1"/>
  <c r="AB831" i="14" s="1"/>
  <c r="AB832" i="14" s="1"/>
  <c r="AB833" i="14" s="1"/>
  <c r="AB834" i="14" s="1"/>
  <c r="AB835" i="14" s="1"/>
  <c r="AB836" i="14" s="1"/>
  <c r="AB837" i="14" s="1"/>
  <c r="AB838" i="14" s="1"/>
  <c r="AB839" i="14" s="1"/>
  <c r="AB840" i="14" s="1"/>
  <c r="AB841" i="14" s="1"/>
  <c r="AB842" i="14" s="1"/>
  <c r="AB843" i="14" s="1"/>
  <c r="AB844" i="14" s="1"/>
  <c r="AB845" i="14" s="1"/>
  <c r="AB846" i="14" s="1"/>
  <c r="AB847" i="14" s="1"/>
  <c r="AB848" i="14" s="1"/>
  <c r="AB849" i="14" s="1"/>
  <c r="AB850" i="14" s="1"/>
  <c r="AB851" i="14" s="1"/>
  <c r="AB852" i="14" s="1"/>
  <c r="AB853" i="14" s="1"/>
  <c r="AB854" i="14" s="1"/>
  <c r="AB855" i="14" s="1"/>
  <c r="AB856" i="14" s="1"/>
  <c r="AB857" i="14" s="1"/>
  <c r="AB858" i="14" s="1"/>
  <c r="AB859" i="14" s="1"/>
  <c r="AB860" i="14" s="1"/>
  <c r="AB861" i="14" s="1"/>
  <c r="AB862" i="14" s="1"/>
  <c r="AB863" i="14" s="1"/>
  <c r="X817" i="14"/>
  <c r="X818" i="14" s="1"/>
  <c r="X819" i="14" s="1"/>
  <c r="X820" i="14" s="1"/>
  <c r="T817" i="14"/>
  <c r="T818" i="14" s="1"/>
  <c r="T819" i="14" s="1"/>
  <c r="T820" i="14" s="1"/>
  <c r="P817" i="14"/>
  <c r="P818" i="14" s="1"/>
  <c r="P819" i="14" s="1"/>
  <c r="P820" i="14" s="1"/>
  <c r="P821" i="14" s="1"/>
  <c r="P822" i="14" s="1"/>
  <c r="P823" i="14" s="1"/>
  <c r="P824" i="14" s="1"/>
  <c r="P825" i="14" s="1"/>
  <c r="P826" i="14" s="1"/>
  <c r="P827" i="14" s="1"/>
  <c r="P828" i="14" s="1"/>
  <c r="P829" i="14" s="1"/>
  <c r="P830" i="14" s="1"/>
  <c r="P831" i="14" s="1"/>
  <c r="P832" i="14" s="1"/>
  <c r="P833" i="14" s="1"/>
  <c r="P834" i="14" s="1"/>
  <c r="P835" i="14" s="1"/>
  <c r="P836" i="14" s="1"/>
  <c r="P837" i="14" s="1"/>
  <c r="P838" i="14" s="1"/>
  <c r="P839" i="14" s="1"/>
  <c r="P840" i="14" s="1"/>
  <c r="P841" i="14" s="1"/>
  <c r="P842" i="14" s="1"/>
  <c r="P843" i="14" s="1"/>
  <c r="P844" i="14" s="1"/>
  <c r="P845" i="14" s="1"/>
  <c r="P846" i="14" s="1"/>
  <c r="P847" i="14" s="1"/>
  <c r="P848" i="14" s="1"/>
  <c r="P849" i="14" s="1"/>
  <c r="P850" i="14" s="1"/>
  <c r="P851" i="14" s="1"/>
  <c r="P852" i="14" s="1"/>
  <c r="P853" i="14" s="1"/>
  <c r="P854" i="14" s="1"/>
  <c r="P855" i="14" s="1"/>
  <c r="P856" i="14" s="1"/>
  <c r="P857" i="14" s="1"/>
  <c r="P858" i="14" s="1"/>
  <c r="P859" i="14" s="1"/>
  <c r="P860" i="14" s="1"/>
  <c r="P861" i="14" s="1"/>
  <c r="P862" i="14" s="1"/>
  <c r="P863" i="14" s="1"/>
  <c r="L817" i="14"/>
  <c r="L818" i="14" s="1"/>
  <c r="L819" i="14" s="1"/>
  <c r="L820" i="14" s="1"/>
  <c r="L821" i="14" s="1"/>
  <c r="L822" i="14" s="1"/>
  <c r="L823" i="14" s="1"/>
  <c r="L824" i="14" s="1"/>
  <c r="L825" i="14" s="1"/>
  <c r="L826" i="14" s="1"/>
  <c r="L827" i="14" s="1"/>
  <c r="L828" i="14" s="1"/>
  <c r="L829" i="14" s="1"/>
  <c r="L830" i="14" s="1"/>
  <c r="L831" i="14" s="1"/>
  <c r="L832" i="14" s="1"/>
  <c r="L833" i="14" s="1"/>
  <c r="L834" i="14" s="1"/>
  <c r="L835" i="14" s="1"/>
  <c r="L836" i="14" s="1"/>
  <c r="L837" i="14" s="1"/>
  <c r="L838" i="14" s="1"/>
  <c r="L839" i="14" s="1"/>
  <c r="L840" i="14" s="1"/>
  <c r="L841" i="14" s="1"/>
  <c r="L842" i="14" s="1"/>
  <c r="L843" i="14" s="1"/>
  <c r="L844" i="14" s="1"/>
  <c r="L845" i="14" s="1"/>
  <c r="L846" i="14" s="1"/>
  <c r="L847" i="14" s="1"/>
  <c r="L848" i="14" s="1"/>
  <c r="L849" i="14" s="1"/>
  <c r="L850" i="14" s="1"/>
  <c r="L851" i="14" s="1"/>
  <c r="L852" i="14" s="1"/>
  <c r="L853" i="14" s="1"/>
  <c r="L854" i="14" s="1"/>
  <c r="L855" i="14" s="1"/>
  <c r="L856" i="14" s="1"/>
  <c r="L857" i="14" s="1"/>
  <c r="L858" i="14" s="1"/>
  <c r="L859" i="14" s="1"/>
  <c r="L860" i="14" s="1"/>
  <c r="L861" i="14" s="1"/>
  <c r="L862" i="14" s="1"/>
  <c r="L863" i="14" s="1"/>
  <c r="H817" i="14"/>
  <c r="H818" i="14" s="1"/>
  <c r="H819" i="14" s="1"/>
  <c r="H820" i="14" s="1"/>
  <c r="D817" i="14"/>
  <c r="D818" i="14" s="1"/>
  <c r="D819" i="14" s="1"/>
  <c r="D820" i="14" s="1"/>
  <c r="AK816" i="14"/>
  <c r="AK817" i="14" s="1"/>
  <c r="AK818" i="14" s="1"/>
  <c r="AK819" i="14" s="1"/>
  <c r="AK820" i="14" s="1"/>
  <c r="AK821" i="14" s="1"/>
  <c r="AK822" i="14" s="1"/>
  <c r="AK823" i="14" s="1"/>
  <c r="AK824" i="14" s="1"/>
  <c r="AK825" i="14" s="1"/>
  <c r="AK826" i="14" s="1"/>
  <c r="AK827" i="14" s="1"/>
  <c r="AK828" i="14" s="1"/>
  <c r="AK829" i="14" s="1"/>
  <c r="AK830" i="14" s="1"/>
  <c r="AK831" i="14" s="1"/>
  <c r="AK832" i="14" s="1"/>
  <c r="AK833" i="14" s="1"/>
  <c r="AK834" i="14" s="1"/>
  <c r="AK835" i="14" s="1"/>
  <c r="AK836" i="14" s="1"/>
  <c r="AK837" i="14" s="1"/>
  <c r="AK838" i="14" s="1"/>
  <c r="AK839" i="14" s="1"/>
  <c r="AK840" i="14" s="1"/>
  <c r="AK841" i="14" s="1"/>
  <c r="AK842" i="14" s="1"/>
  <c r="AK843" i="14" s="1"/>
  <c r="AK844" i="14" s="1"/>
  <c r="AK845" i="14" s="1"/>
  <c r="AK846" i="14" s="1"/>
  <c r="AK847" i="14" s="1"/>
  <c r="AK848" i="14" s="1"/>
  <c r="AK849" i="14" s="1"/>
  <c r="AK850" i="14" s="1"/>
  <c r="AK851" i="14" s="1"/>
  <c r="AK852" i="14" s="1"/>
  <c r="AK853" i="14" s="1"/>
  <c r="AK854" i="14" s="1"/>
  <c r="AK855" i="14" s="1"/>
  <c r="AK856" i="14" s="1"/>
  <c r="AK857" i="14" s="1"/>
  <c r="AK858" i="14" s="1"/>
  <c r="AK859" i="14" s="1"/>
  <c r="AK860" i="14" s="1"/>
  <c r="AK861" i="14" s="1"/>
  <c r="AK862" i="14" s="1"/>
  <c r="AK863" i="14" s="1"/>
  <c r="AJ816" i="14"/>
  <c r="AG816" i="14"/>
  <c r="AG817" i="14" s="1"/>
  <c r="AG818" i="14" s="1"/>
  <c r="AG819" i="14" s="1"/>
  <c r="AG820" i="14" s="1"/>
  <c r="AG821" i="14" s="1"/>
  <c r="AG822" i="14" s="1"/>
  <c r="AG823" i="14" s="1"/>
  <c r="AG824" i="14" s="1"/>
  <c r="AG825" i="14" s="1"/>
  <c r="AG826" i="14" s="1"/>
  <c r="AG827" i="14" s="1"/>
  <c r="AG828" i="14" s="1"/>
  <c r="AG829" i="14" s="1"/>
  <c r="AG830" i="14" s="1"/>
  <c r="AG831" i="14" s="1"/>
  <c r="AG832" i="14" s="1"/>
  <c r="AG833" i="14" s="1"/>
  <c r="AG834" i="14" s="1"/>
  <c r="AG835" i="14" s="1"/>
  <c r="AG836" i="14" s="1"/>
  <c r="AG837" i="14" s="1"/>
  <c r="AG838" i="14" s="1"/>
  <c r="AG839" i="14" s="1"/>
  <c r="AG840" i="14" s="1"/>
  <c r="AG841" i="14" s="1"/>
  <c r="AG842" i="14" s="1"/>
  <c r="AG843" i="14" s="1"/>
  <c r="AG844" i="14" s="1"/>
  <c r="AG845" i="14" s="1"/>
  <c r="AG846" i="14" s="1"/>
  <c r="AG847" i="14" s="1"/>
  <c r="AG848" i="14" s="1"/>
  <c r="AG849" i="14" s="1"/>
  <c r="AG850" i="14" s="1"/>
  <c r="AG851" i="14" s="1"/>
  <c r="AG852" i="14" s="1"/>
  <c r="AG853" i="14" s="1"/>
  <c r="AG854" i="14" s="1"/>
  <c r="AG855" i="14" s="1"/>
  <c r="AG856" i="14" s="1"/>
  <c r="AG857" i="14" s="1"/>
  <c r="AG858" i="14" s="1"/>
  <c r="AG859" i="14" s="1"/>
  <c r="AG860" i="14" s="1"/>
  <c r="AG861" i="14" s="1"/>
  <c r="AG862" i="14" s="1"/>
  <c r="AG863" i="14" s="1"/>
  <c r="AF816" i="14"/>
  <c r="AC816" i="14"/>
  <c r="AC817" i="14" s="1"/>
  <c r="AC818" i="14" s="1"/>
  <c r="AC819" i="14" s="1"/>
  <c r="AB816" i="14"/>
  <c r="Y816" i="14"/>
  <c r="Y817" i="14" s="1"/>
  <c r="Y818" i="14" s="1"/>
  <c r="Y819" i="14" s="1"/>
  <c r="Y820" i="14" s="1"/>
  <c r="Y821" i="14" s="1"/>
  <c r="Y822" i="14" s="1"/>
  <c r="Y823" i="14" s="1"/>
  <c r="Y824" i="14" s="1"/>
  <c r="Y825" i="14" s="1"/>
  <c r="Y826" i="14" s="1"/>
  <c r="Y827" i="14" s="1"/>
  <c r="Y828" i="14" s="1"/>
  <c r="Y829" i="14" s="1"/>
  <c r="Y830" i="14" s="1"/>
  <c r="Y831" i="14" s="1"/>
  <c r="Y832" i="14" s="1"/>
  <c r="Y833" i="14" s="1"/>
  <c r="Y834" i="14" s="1"/>
  <c r="Y835" i="14" s="1"/>
  <c r="Y836" i="14" s="1"/>
  <c r="Y837" i="14" s="1"/>
  <c r="Y838" i="14" s="1"/>
  <c r="Y839" i="14" s="1"/>
  <c r="Y840" i="14" s="1"/>
  <c r="Y841" i="14" s="1"/>
  <c r="Y842" i="14" s="1"/>
  <c r="Y843" i="14" s="1"/>
  <c r="Y844" i="14" s="1"/>
  <c r="Y845" i="14" s="1"/>
  <c r="Y846" i="14" s="1"/>
  <c r="Y847" i="14" s="1"/>
  <c r="Y848" i="14" s="1"/>
  <c r="Y849" i="14" s="1"/>
  <c r="Y850" i="14" s="1"/>
  <c r="Y851" i="14" s="1"/>
  <c r="Y852" i="14" s="1"/>
  <c r="Y853" i="14" s="1"/>
  <c r="Y854" i="14" s="1"/>
  <c r="Y855" i="14" s="1"/>
  <c r="Y856" i="14" s="1"/>
  <c r="Y857" i="14" s="1"/>
  <c r="Y858" i="14" s="1"/>
  <c r="Y859" i="14" s="1"/>
  <c r="Y860" i="14" s="1"/>
  <c r="Y861" i="14" s="1"/>
  <c r="Y862" i="14" s="1"/>
  <c r="Y863" i="14" s="1"/>
  <c r="X816" i="14"/>
  <c r="U816" i="14"/>
  <c r="U817" i="14" s="1"/>
  <c r="U818" i="14" s="1"/>
  <c r="U819" i="14" s="1"/>
  <c r="U820" i="14" s="1"/>
  <c r="U821" i="14" s="1"/>
  <c r="U822" i="14" s="1"/>
  <c r="U823" i="14" s="1"/>
  <c r="U824" i="14" s="1"/>
  <c r="U825" i="14" s="1"/>
  <c r="U826" i="14" s="1"/>
  <c r="U827" i="14" s="1"/>
  <c r="U828" i="14" s="1"/>
  <c r="U829" i="14" s="1"/>
  <c r="U830" i="14" s="1"/>
  <c r="U831" i="14" s="1"/>
  <c r="U832" i="14" s="1"/>
  <c r="U833" i="14" s="1"/>
  <c r="U834" i="14" s="1"/>
  <c r="U835" i="14" s="1"/>
  <c r="U836" i="14" s="1"/>
  <c r="U837" i="14" s="1"/>
  <c r="U838" i="14" s="1"/>
  <c r="U839" i="14" s="1"/>
  <c r="U840" i="14" s="1"/>
  <c r="U841" i="14" s="1"/>
  <c r="U842" i="14" s="1"/>
  <c r="U843" i="14" s="1"/>
  <c r="U844" i="14" s="1"/>
  <c r="U845" i="14" s="1"/>
  <c r="U846" i="14" s="1"/>
  <c r="U847" i="14" s="1"/>
  <c r="U848" i="14" s="1"/>
  <c r="U849" i="14" s="1"/>
  <c r="U850" i="14" s="1"/>
  <c r="U851" i="14" s="1"/>
  <c r="U852" i="14" s="1"/>
  <c r="U853" i="14" s="1"/>
  <c r="U854" i="14" s="1"/>
  <c r="U855" i="14" s="1"/>
  <c r="U856" i="14" s="1"/>
  <c r="U857" i="14" s="1"/>
  <c r="U858" i="14" s="1"/>
  <c r="U859" i="14" s="1"/>
  <c r="U860" i="14" s="1"/>
  <c r="U861" i="14" s="1"/>
  <c r="U862" i="14" s="1"/>
  <c r="U863" i="14" s="1"/>
  <c r="T816" i="14"/>
  <c r="Q816" i="14"/>
  <c r="Q817" i="14" s="1"/>
  <c r="Q818" i="14" s="1"/>
  <c r="Q819" i="14" s="1"/>
  <c r="Q820" i="14" s="1"/>
  <c r="Q821" i="14" s="1"/>
  <c r="Q822" i="14" s="1"/>
  <c r="Q823" i="14" s="1"/>
  <c r="Q824" i="14" s="1"/>
  <c r="Q825" i="14" s="1"/>
  <c r="Q826" i="14" s="1"/>
  <c r="Q827" i="14" s="1"/>
  <c r="Q828" i="14" s="1"/>
  <c r="Q829" i="14" s="1"/>
  <c r="Q830" i="14" s="1"/>
  <c r="Q831" i="14" s="1"/>
  <c r="Q832" i="14" s="1"/>
  <c r="Q833" i="14" s="1"/>
  <c r="Q834" i="14" s="1"/>
  <c r="Q835" i="14" s="1"/>
  <c r="Q836" i="14" s="1"/>
  <c r="Q837" i="14" s="1"/>
  <c r="Q838" i="14" s="1"/>
  <c r="Q839" i="14" s="1"/>
  <c r="Q840" i="14" s="1"/>
  <c r="Q841" i="14" s="1"/>
  <c r="Q842" i="14" s="1"/>
  <c r="Q843" i="14" s="1"/>
  <c r="Q844" i="14" s="1"/>
  <c r="Q845" i="14" s="1"/>
  <c r="Q846" i="14" s="1"/>
  <c r="Q847" i="14" s="1"/>
  <c r="Q848" i="14" s="1"/>
  <c r="Q849" i="14" s="1"/>
  <c r="Q850" i="14" s="1"/>
  <c r="Q851" i="14" s="1"/>
  <c r="Q852" i="14" s="1"/>
  <c r="Q853" i="14" s="1"/>
  <c r="Q854" i="14" s="1"/>
  <c r="Q855" i="14" s="1"/>
  <c r="Q856" i="14" s="1"/>
  <c r="Q857" i="14" s="1"/>
  <c r="Q858" i="14" s="1"/>
  <c r="Q859" i="14" s="1"/>
  <c r="Q860" i="14" s="1"/>
  <c r="Q861" i="14" s="1"/>
  <c r="Q862" i="14" s="1"/>
  <c r="Q863" i="14" s="1"/>
  <c r="P816" i="14"/>
  <c r="M816" i="14"/>
  <c r="M817" i="14" s="1"/>
  <c r="M818" i="14" s="1"/>
  <c r="M819" i="14" s="1"/>
  <c r="L816" i="14"/>
  <c r="I816" i="14"/>
  <c r="I817" i="14" s="1"/>
  <c r="I818" i="14" s="1"/>
  <c r="I819" i="14" s="1"/>
  <c r="I820" i="14" s="1"/>
  <c r="I821" i="14" s="1"/>
  <c r="I822" i="14" s="1"/>
  <c r="I823" i="14" s="1"/>
  <c r="I824" i="14" s="1"/>
  <c r="I825" i="14" s="1"/>
  <c r="I826" i="14" s="1"/>
  <c r="I827" i="14" s="1"/>
  <c r="I828" i="14" s="1"/>
  <c r="I829" i="14" s="1"/>
  <c r="I830" i="14" s="1"/>
  <c r="I831" i="14" s="1"/>
  <c r="I832" i="14" s="1"/>
  <c r="I833" i="14" s="1"/>
  <c r="I834" i="14" s="1"/>
  <c r="I835" i="14" s="1"/>
  <c r="I836" i="14" s="1"/>
  <c r="I837" i="14" s="1"/>
  <c r="I838" i="14" s="1"/>
  <c r="I839" i="14" s="1"/>
  <c r="I840" i="14" s="1"/>
  <c r="I841" i="14" s="1"/>
  <c r="I842" i="14" s="1"/>
  <c r="I843" i="14" s="1"/>
  <c r="I844" i="14" s="1"/>
  <c r="I845" i="14" s="1"/>
  <c r="I846" i="14" s="1"/>
  <c r="I847" i="14" s="1"/>
  <c r="I848" i="14" s="1"/>
  <c r="I849" i="14" s="1"/>
  <c r="I850" i="14" s="1"/>
  <c r="I851" i="14" s="1"/>
  <c r="I852" i="14" s="1"/>
  <c r="I853" i="14" s="1"/>
  <c r="I854" i="14" s="1"/>
  <c r="I855" i="14" s="1"/>
  <c r="I856" i="14" s="1"/>
  <c r="I857" i="14" s="1"/>
  <c r="I858" i="14" s="1"/>
  <c r="I859" i="14" s="1"/>
  <c r="I860" i="14" s="1"/>
  <c r="I861" i="14" s="1"/>
  <c r="I862" i="14" s="1"/>
  <c r="I863" i="14" s="1"/>
  <c r="H816" i="14"/>
  <c r="E816" i="14"/>
  <c r="E817" i="14" s="1"/>
  <c r="E818" i="14" s="1"/>
  <c r="E819" i="14" s="1"/>
  <c r="E820" i="14" s="1"/>
  <c r="E821" i="14" s="1"/>
  <c r="E822" i="14" s="1"/>
  <c r="E823" i="14" s="1"/>
  <c r="E824" i="14" s="1"/>
  <c r="E825" i="14" s="1"/>
  <c r="E826" i="14" s="1"/>
  <c r="E827" i="14" s="1"/>
  <c r="E828" i="14" s="1"/>
  <c r="E829" i="14" s="1"/>
  <c r="E830" i="14" s="1"/>
  <c r="E831" i="14" s="1"/>
  <c r="E832" i="14" s="1"/>
  <c r="E833" i="14" s="1"/>
  <c r="E834" i="14" s="1"/>
  <c r="E835" i="14" s="1"/>
  <c r="E836" i="14" s="1"/>
  <c r="E837" i="14" s="1"/>
  <c r="E838" i="14" s="1"/>
  <c r="E839" i="14" s="1"/>
  <c r="E840" i="14" s="1"/>
  <c r="E841" i="14" s="1"/>
  <c r="E842" i="14" s="1"/>
  <c r="E843" i="14" s="1"/>
  <c r="E844" i="14" s="1"/>
  <c r="E845" i="14" s="1"/>
  <c r="E846" i="14" s="1"/>
  <c r="E847" i="14" s="1"/>
  <c r="E848" i="14" s="1"/>
  <c r="E849" i="14" s="1"/>
  <c r="E850" i="14" s="1"/>
  <c r="E851" i="14" s="1"/>
  <c r="E852" i="14" s="1"/>
  <c r="E853" i="14" s="1"/>
  <c r="E854" i="14" s="1"/>
  <c r="E855" i="14" s="1"/>
  <c r="E856" i="14" s="1"/>
  <c r="E857" i="14" s="1"/>
  <c r="E858" i="14" s="1"/>
  <c r="E859" i="14" s="1"/>
  <c r="E860" i="14" s="1"/>
  <c r="E861" i="14" s="1"/>
  <c r="E862" i="14" s="1"/>
  <c r="E863" i="14" s="1"/>
  <c r="D816" i="14"/>
  <c r="AL815" i="14"/>
  <c r="AL816" i="14" s="1"/>
  <c r="AL817" i="14" s="1"/>
  <c r="AL818" i="14" s="1"/>
  <c r="AL819" i="14" s="1"/>
  <c r="AL820" i="14" s="1"/>
  <c r="AL821" i="14" s="1"/>
  <c r="AL822" i="14" s="1"/>
  <c r="AL823" i="14" s="1"/>
  <c r="AL824" i="14" s="1"/>
  <c r="AL825" i="14" s="1"/>
  <c r="AL826" i="14" s="1"/>
  <c r="AL827" i="14" s="1"/>
  <c r="AL828" i="14" s="1"/>
  <c r="AL829" i="14" s="1"/>
  <c r="AL830" i="14" s="1"/>
  <c r="AL831" i="14" s="1"/>
  <c r="AL832" i="14" s="1"/>
  <c r="AL833" i="14" s="1"/>
  <c r="AL834" i="14" s="1"/>
  <c r="AL835" i="14" s="1"/>
  <c r="AL836" i="14" s="1"/>
  <c r="AL837" i="14" s="1"/>
  <c r="AL838" i="14" s="1"/>
  <c r="AL839" i="14" s="1"/>
  <c r="AL840" i="14" s="1"/>
  <c r="AL841" i="14" s="1"/>
  <c r="AL842" i="14" s="1"/>
  <c r="AL843" i="14" s="1"/>
  <c r="AL844" i="14" s="1"/>
  <c r="AL845" i="14" s="1"/>
  <c r="AL846" i="14" s="1"/>
  <c r="AL847" i="14" s="1"/>
  <c r="AL848" i="14" s="1"/>
  <c r="AL849" i="14" s="1"/>
  <c r="AL850" i="14" s="1"/>
  <c r="AL851" i="14" s="1"/>
  <c r="AL852" i="14" s="1"/>
  <c r="AL853" i="14" s="1"/>
  <c r="AL854" i="14" s="1"/>
  <c r="AL855" i="14" s="1"/>
  <c r="AL856" i="14" s="1"/>
  <c r="AL857" i="14" s="1"/>
  <c r="AL858" i="14" s="1"/>
  <c r="AL859" i="14" s="1"/>
  <c r="AL860" i="14" s="1"/>
  <c r="AL861" i="14" s="1"/>
  <c r="AL862" i="14" s="1"/>
  <c r="AL863" i="14" s="1"/>
  <c r="AK815" i="14"/>
  <c r="AJ815" i="14"/>
  <c r="AH815" i="14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G815" i="14"/>
  <c r="AF815" i="14"/>
  <c r="AD815" i="14"/>
  <c r="AD816" i="14" s="1"/>
  <c r="AD817" i="14" s="1"/>
  <c r="AD818" i="14" s="1"/>
  <c r="AC815" i="14"/>
  <c r="AB815" i="14"/>
  <c r="Z815" i="14"/>
  <c r="Z816" i="14" s="1"/>
  <c r="Z817" i="14" s="1"/>
  <c r="Z818" i="14" s="1"/>
  <c r="Z819" i="14" s="1"/>
  <c r="Z820" i="14" s="1"/>
  <c r="Z821" i="14" s="1"/>
  <c r="Z822" i="14" s="1"/>
  <c r="Z823" i="14" s="1"/>
  <c r="Z824" i="14" s="1"/>
  <c r="Z825" i="14" s="1"/>
  <c r="Z826" i="14" s="1"/>
  <c r="Z827" i="14" s="1"/>
  <c r="Z828" i="14" s="1"/>
  <c r="Z829" i="14" s="1"/>
  <c r="Z830" i="14" s="1"/>
  <c r="Z831" i="14" s="1"/>
  <c r="Z832" i="14" s="1"/>
  <c r="Z833" i="14" s="1"/>
  <c r="Z834" i="14" s="1"/>
  <c r="Z835" i="14" s="1"/>
  <c r="Z836" i="14" s="1"/>
  <c r="Z837" i="14" s="1"/>
  <c r="Z838" i="14" s="1"/>
  <c r="Z839" i="14" s="1"/>
  <c r="Z840" i="14" s="1"/>
  <c r="Z841" i="14" s="1"/>
  <c r="Z842" i="14" s="1"/>
  <c r="Z843" i="14" s="1"/>
  <c r="Z844" i="14" s="1"/>
  <c r="Z845" i="14" s="1"/>
  <c r="Z846" i="14" s="1"/>
  <c r="Z847" i="14" s="1"/>
  <c r="Z848" i="14" s="1"/>
  <c r="Z849" i="14" s="1"/>
  <c r="Z850" i="14" s="1"/>
  <c r="Z851" i="14" s="1"/>
  <c r="Z852" i="14" s="1"/>
  <c r="Z853" i="14" s="1"/>
  <c r="Z854" i="14" s="1"/>
  <c r="Z855" i="14" s="1"/>
  <c r="Z856" i="14" s="1"/>
  <c r="Z857" i="14" s="1"/>
  <c r="Z858" i="14" s="1"/>
  <c r="Z859" i="14" s="1"/>
  <c r="Z860" i="14" s="1"/>
  <c r="Z861" i="14" s="1"/>
  <c r="Z862" i="14" s="1"/>
  <c r="Z863" i="14" s="1"/>
  <c r="Y815" i="14"/>
  <c r="X815" i="14"/>
  <c r="V815" i="14"/>
  <c r="V816" i="14" s="1"/>
  <c r="V817" i="14" s="1"/>
  <c r="V818" i="14" s="1"/>
  <c r="V819" i="14" s="1"/>
  <c r="V820" i="14" s="1"/>
  <c r="V821" i="14" s="1"/>
  <c r="V822" i="14" s="1"/>
  <c r="V823" i="14" s="1"/>
  <c r="V824" i="14" s="1"/>
  <c r="V825" i="14" s="1"/>
  <c r="V826" i="14" s="1"/>
  <c r="V827" i="14" s="1"/>
  <c r="V828" i="14" s="1"/>
  <c r="V829" i="14" s="1"/>
  <c r="V830" i="14" s="1"/>
  <c r="V831" i="14" s="1"/>
  <c r="V832" i="14" s="1"/>
  <c r="V833" i="14" s="1"/>
  <c r="V834" i="14" s="1"/>
  <c r="V835" i="14" s="1"/>
  <c r="V836" i="14" s="1"/>
  <c r="V837" i="14" s="1"/>
  <c r="V838" i="14" s="1"/>
  <c r="V839" i="14" s="1"/>
  <c r="V840" i="14" s="1"/>
  <c r="V841" i="14" s="1"/>
  <c r="V842" i="14" s="1"/>
  <c r="V843" i="14" s="1"/>
  <c r="V844" i="14" s="1"/>
  <c r="V845" i="14" s="1"/>
  <c r="V846" i="14" s="1"/>
  <c r="V847" i="14" s="1"/>
  <c r="V848" i="14" s="1"/>
  <c r="V849" i="14" s="1"/>
  <c r="V850" i="14" s="1"/>
  <c r="V851" i="14" s="1"/>
  <c r="V852" i="14" s="1"/>
  <c r="V853" i="14" s="1"/>
  <c r="V854" i="14" s="1"/>
  <c r="V855" i="14" s="1"/>
  <c r="V856" i="14" s="1"/>
  <c r="V857" i="14" s="1"/>
  <c r="V858" i="14" s="1"/>
  <c r="V859" i="14" s="1"/>
  <c r="V860" i="14" s="1"/>
  <c r="V861" i="14" s="1"/>
  <c r="V862" i="14" s="1"/>
  <c r="V863" i="14" s="1"/>
  <c r="U815" i="14"/>
  <c r="T815" i="14"/>
  <c r="R815" i="14"/>
  <c r="R816" i="14" s="1"/>
  <c r="R817" i="14" s="1"/>
  <c r="R818" i="14" s="1"/>
  <c r="R819" i="14" s="1"/>
  <c r="R820" i="14" s="1"/>
  <c r="R821" i="14" s="1"/>
  <c r="R822" i="14" s="1"/>
  <c r="R823" i="14" s="1"/>
  <c r="R824" i="14" s="1"/>
  <c r="R825" i="14" s="1"/>
  <c r="R826" i="14" s="1"/>
  <c r="R827" i="14" s="1"/>
  <c r="R828" i="14" s="1"/>
  <c r="R829" i="14" s="1"/>
  <c r="R830" i="14" s="1"/>
  <c r="R831" i="14" s="1"/>
  <c r="R832" i="14" s="1"/>
  <c r="R833" i="14" s="1"/>
  <c r="R834" i="14" s="1"/>
  <c r="R835" i="14" s="1"/>
  <c r="R836" i="14" s="1"/>
  <c r="R837" i="14" s="1"/>
  <c r="R838" i="14" s="1"/>
  <c r="R839" i="14" s="1"/>
  <c r="R840" i="14" s="1"/>
  <c r="R841" i="14" s="1"/>
  <c r="R842" i="14" s="1"/>
  <c r="R843" i="14" s="1"/>
  <c r="R844" i="14" s="1"/>
  <c r="R845" i="14" s="1"/>
  <c r="R846" i="14" s="1"/>
  <c r="R847" i="14" s="1"/>
  <c r="R848" i="14" s="1"/>
  <c r="R849" i="14" s="1"/>
  <c r="R850" i="14" s="1"/>
  <c r="R851" i="14" s="1"/>
  <c r="R852" i="14" s="1"/>
  <c r="R853" i="14" s="1"/>
  <c r="R854" i="14" s="1"/>
  <c r="R855" i="14" s="1"/>
  <c r="R856" i="14" s="1"/>
  <c r="R857" i="14" s="1"/>
  <c r="R858" i="14" s="1"/>
  <c r="R859" i="14" s="1"/>
  <c r="R860" i="14" s="1"/>
  <c r="R861" i="14" s="1"/>
  <c r="R862" i="14" s="1"/>
  <c r="R863" i="14" s="1"/>
  <c r="Q815" i="14"/>
  <c r="P815" i="14"/>
  <c r="N815" i="14"/>
  <c r="N816" i="14" s="1"/>
  <c r="N817" i="14" s="1"/>
  <c r="N818" i="14" s="1"/>
  <c r="M815" i="14"/>
  <c r="L815" i="14"/>
  <c r="J815" i="14"/>
  <c r="J816" i="14" s="1"/>
  <c r="J817" i="14" s="1"/>
  <c r="J818" i="14" s="1"/>
  <c r="J819" i="14" s="1"/>
  <c r="J820" i="14" s="1"/>
  <c r="J821" i="14" s="1"/>
  <c r="J822" i="14" s="1"/>
  <c r="J823" i="14" s="1"/>
  <c r="J824" i="14" s="1"/>
  <c r="J825" i="14" s="1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J844" i="14" s="1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I815" i="14"/>
  <c r="H815" i="14"/>
  <c r="F815" i="14"/>
  <c r="F816" i="14" s="1"/>
  <c r="F817" i="14" s="1"/>
  <c r="F818" i="14" s="1"/>
  <c r="F819" i="14" s="1"/>
  <c r="F820" i="14" s="1"/>
  <c r="F821" i="14" s="1"/>
  <c r="F822" i="14" s="1"/>
  <c r="F823" i="14" s="1"/>
  <c r="F824" i="14" s="1"/>
  <c r="F825" i="14" s="1"/>
  <c r="F826" i="14" s="1"/>
  <c r="F827" i="14" s="1"/>
  <c r="F828" i="14" s="1"/>
  <c r="F829" i="14" s="1"/>
  <c r="F830" i="14" s="1"/>
  <c r="F831" i="14" s="1"/>
  <c r="F832" i="14" s="1"/>
  <c r="F833" i="14" s="1"/>
  <c r="F834" i="14" s="1"/>
  <c r="F835" i="14" s="1"/>
  <c r="F836" i="14" s="1"/>
  <c r="F837" i="14" s="1"/>
  <c r="F838" i="14" s="1"/>
  <c r="F839" i="14" s="1"/>
  <c r="F840" i="14" s="1"/>
  <c r="F841" i="14" s="1"/>
  <c r="F842" i="14" s="1"/>
  <c r="F843" i="14" s="1"/>
  <c r="F844" i="14" s="1"/>
  <c r="F845" i="14" s="1"/>
  <c r="F846" i="14" s="1"/>
  <c r="F847" i="14" s="1"/>
  <c r="F848" i="14" s="1"/>
  <c r="F849" i="14" s="1"/>
  <c r="F850" i="14" s="1"/>
  <c r="F851" i="14" s="1"/>
  <c r="F852" i="14" s="1"/>
  <c r="F853" i="14" s="1"/>
  <c r="F854" i="14" s="1"/>
  <c r="F855" i="14" s="1"/>
  <c r="F856" i="14" s="1"/>
  <c r="F857" i="14" s="1"/>
  <c r="F858" i="14" s="1"/>
  <c r="F859" i="14" s="1"/>
  <c r="F860" i="14" s="1"/>
  <c r="F861" i="14" s="1"/>
  <c r="F862" i="14" s="1"/>
  <c r="F863" i="14" s="1"/>
  <c r="E815" i="14"/>
  <c r="D815" i="14"/>
  <c r="B815" i="14"/>
  <c r="B816" i="14" s="1"/>
  <c r="B817" i="14" s="1"/>
  <c r="B818" i="14" s="1"/>
  <c r="B819" i="14" s="1"/>
  <c r="B820" i="14" s="1"/>
  <c r="B821" i="14" s="1"/>
  <c r="B822" i="14" s="1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B849" i="14" s="1"/>
  <c r="B850" i="14" s="1"/>
  <c r="B851" i="14" s="1"/>
  <c r="B852" i="14" s="1"/>
  <c r="B853" i="14" s="1"/>
  <c r="B854" i="14" s="1"/>
  <c r="B855" i="14" s="1"/>
  <c r="B856" i="14" s="1"/>
  <c r="B857" i="14" s="1"/>
  <c r="B858" i="14" s="1"/>
  <c r="B859" i="14" s="1"/>
  <c r="B860" i="14" s="1"/>
  <c r="B861" i="14" s="1"/>
  <c r="B862" i="14" s="1"/>
  <c r="B863" i="14" s="1"/>
  <c r="AL814" i="14"/>
  <c r="AK814" i="14"/>
  <c r="AJ814" i="14"/>
  <c r="AI814" i="14"/>
  <c r="AI815" i="14" s="1"/>
  <c r="AI816" i="14" s="1"/>
  <c r="AI817" i="14" s="1"/>
  <c r="AI818" i="14" s="1"/>
  <c r="AI819" i="14" s="1"/>
  <c r="AI820" i="14" s="1"/>
  <c r="AI821" i="14" s="1"/>
  <c r="AI822" i="14" s="1"/>
  <c r="AI823" i="14" s="1"/>
  <c r="AI824" i="14" s="1"/>
  <c r="AI825" i="14" s="1"/>
  <c r="AI826" i="14" s="1"/>
  <c r="AI827" i="14" s="1"/>
  <c r="AI828" i="14" s="1"/>
  <c r="AI829" i="14" s="1"/>
  <c r="AI830" i="14" s="1"/>
  <c r="AI831" i="14" s="1"/>
  <c r="AI832" i="14" s="1"/>
  <c r="AI833" i="14" s="1"/>
  <c r="AI834" i="14" s="1"/>
  <c r="AI835" i="14" s="1"/>
  <c r="AI836" i="14" s="1"/>
  <c r="AI837" i="14" s="1"/>
  <c r="AI838" i="14" s="1"/>
  <c r="AI839" i="14" s="1"/>
  <c r="AI840" i="14" s="1"/>
  <c r="AI841" i="14" s="1"/>
  <c r="AI842" i="14" s="1"/>
  <c r="AI843" i="14" s="1"/>
  <c r="AI844" i="14" s="1"/>
  <c r="AI845" i="14" s="1"/>
  <c r="AI846" i="14" s="1"/>
  <c r="AI847" i="14" s="1"/>
  <c r="AI848" i="14" s="1"/>
  <c r="AI849" i="14" s="1"/>
  <c r="AI850" i="14" s="1"/>
  <c r="AI851" i="14" s="1"/>
  <c r="AI852" i="14" s="1"/>
  <c r="AI853" i="14" s="1"/>
  <c r="AI854" i="14" s="1"/>
  <c r="AI855" i="14" s="1"/>
  <c r="AI856" i="14" s="1"/>
  <c r="AI857" i="14" s="1"/>
  <c r="AI858" i="14" s="1"/>
  <c r="AI859" i="14" s="1"/>
  <c r="AI860" i="14" s="1"/>
  <c r="AI861" i="14" s="1"/>
  <c r="AI862" i="14" s="1"/>
  <c r="AI863" i="14" s="1"/>
  <c r="AH814" i="14"/>
  <c r="AG814" i="14"/>
  <c r="AF814" i="14"/>
  <c r="AE814" i="14"/>
  <c r="AE815" i="14" s="1"/>
  <c r="AE816" i="14" s="1"/>
  <c r="AE817" i="14" s="1"/>
  <c r="AE818" i="14" s="1"/>
  <c r="AE819" i="14" s="1"/>
  <c r="AE820" i="14" s="1"/>
  <c r="AE821" i="14" s="1"/>
  <c r="AE822" i="14" s="1"/>
  <c r="AE823" i="14" s="1"/>
  <c r="AE824" i="14" s="1"/>
  <c r="AE825" i="14" s="1"/>
  <c r="AE826" i="14" s="1"/>
  <c r="AE827" i="14" s="1"/>
  <c r="AE828" i="14" s="1"/>
  <c r="AE829" i="14" s="1"/>
  <c r="AE830" i="14" s="1"/>
  <c r="AE831" i="14" s="1"/>
  <c r="AE832" i="14" s="1"/>
  <c r="AE833" i="14" s="1"/>
  <c r="AE834" i="14" s="1"/>
  <c r="AE835" i="14" s="1"/>
  <c r="AE836" i="14" s="1"/>
  <c r="AE837" i="14" s="1"/>
  <c r="AE838" i="14" s="1"/>
  <c r="AE839" i="14" s="1"/>
  <c r="AE840" i="14" s="1"/>
  <c r="AE841" i="14" s="1"/>
  <c r="AE842" i="14" s="1"/>
  <c r="AE843" i="14" s="1"/>
  <c r="AE844" i="14" s="1"/>
  <c r="AE845" i="14" s="1"/>
  <c r="AE846" i="14" s="1"/>
  <c r="AE847" i="14" s="1"/>
  <c r="AE848" i="14" s="1"/>
  <c r="AE849" i="14" s="1"/>
  <c r="AE850" i="14" s="1"/>
  <c r="AE851" i="14" s="1"/>
  <c r="AE852" i="14" s="1"/>
  <c r="AE853" i="14" s="1"/>
  <c r="AE854" i="14" s="1"/>
  <c r="AE855" i="14" s="1"/>
  <c r="AE856" i="14" s="1"/>
  <c r="AE857" i="14" s="1"/>
  <c r="AE858" i="14" s="1"/>
  <c r="AE859" i="14" s="1"/>
  <c r="AE860" i="14" s="1"/>
  <c r="AE861" i="14" s="1"/>
  <c r="AE862" i="14" s="1"/>
  <c r="AE863" i="14" s="1"/>
  <c r="AD814" i="14"/>
  <c r="AC814" i="14"/>
  <c r="AB814" i="14"/>
  <c r="AA814" i="14"/>
  <c r="AA815" i="14" s="1"/>
  <c r="AA816" i="14" s="1"/>
  <c r="AA817" i="14" s="1"/>
  <c r="AA818" i="14" s="1"/>
  <c r="AA819" i="14" s="1"/>
  <c r="AA820" i="14" s="1"/>
  <c r="AA821" i="14" s="1"/>
  <c r="AA822" i="14" s="1"/>
  <c r="AA823" i="14" s="1"/>
  <c r="AA824" i="14" s="1"/>
  <c r="AA825" i="14" s="1"/>
  <c r="AA826" i="14" s="1"/>
  <c r="AA827" i="14" s="1"/>
  <c r="AA828" i="14" s="1"/>
  <c r="AA829" i="14" s="1"/>
  <c r="AA830" i="14" s="1"/>
  <c r="AA831" i="14" s="1"/>
  <c r="AA832" i="14" s="1"/>
  <c r="AA833" i="14" s="1"/>
  <c r="AA834" i="14" s="1"/>
  <c r="AA835" i="14" s="1"/>
  <c r="AA836" i="14" s="1"/>
  <c r="AA837" i="14" s="1"/>
  <c r="AA838" i="14" s="1"/>
  <c r="AA839" i="14" s="1"/>
  <c r="AA840" i="14" s="1"/>
  <c r="AA841" i="14" s="1"/>
  <c r="AA842" i="14" s="1"/>
  <c r="AA843" i="14" s="1"/>
  <c r="AA844" i="14" s="1"/>
  <c r="AA845" i="14" s="1"/>
  <c r="AA846" i="14" s="1"/>
  <c r="AA847" i="14" s="1"/>
  <c r="AA848" i="14" s="1"/>
  <c r="AA849" i="14" s="1"/>
  <c r="AA850" i="14" s="1"/>
  <c r="AA851" i="14" s="1"/>
  <c r="AA852" i="14" s="1"/>
  <c r="AA853" i="14" s="1"/>
  <c r="AA854" i="14" s="1"/>
  <c r="AA855" i="14" s="1"/>
  <c r="AA856" i="14" s="1"/>
  <c r="AA857" i="14" s="1"/>
  <c r="AA858" i="14" s="1"/>
  <c r="AA859" i="14" s="1"/>
  <c r="AA860" i="14" s="1"/>
  <c r="AA861" i="14" s="1"/>
  <c r="AA862" i="14" s="1"/>
  <c r="AA863" i="14" s="1"/>
  <c r="Z814" i="14"/>
  <c r="Y814" i="14"/>
  <c r="X814" i="14"/>
  <c r="W814" i="14"/>
  <c r="W815" i="14" s="1"/>
  <c r="W816" i="14" s="1"/>
  <c r="W817" i="14" s="1"/>
  <c r="W818" i="14" s="1"/>
  <c r="W819" i="14" s="1"/>
  <c r="W820" i="14" s="1"/>
  <c r="W821" i="14" s="1"/>
  <c r="W822" i="14" s="1"/>
  <c r="W823" i="14" s="1"/>
  <c r="W824" i="14" s="1"/>
  <c r="W825" i="14" s="1"/>
  <c r="W826" i="14" s="1"/>
  <c r="W827" i="14" s="1"/>
  <c r="W828" i="14" s="1"/>
  <c r="W829" i="14" s="1"/>
  <c r="W830" i="14" s="1"/>
  <c r="W831" i="14" s="1"/>
  <c r="W832" i="14" s="1"/>
  <c r="W833" i="14" s="1"/>
  <c r="W834" i="14" s="1"/>
  <c r="W835" i="14" s="1"/>
  <c r="W836" i="14" s="1"/>
  <c r="W837" i="14" s="1"/>
  <c r="W838" i="14" s="1"/>
  <c r="W839" i="14" s="1"/>
  <c r="W840" i="14" s="1"/>
  <c r="W841" i="14" s="1"/>
  <c r="W842" i="14" s="1"/>
  <c r="W843" i="14" s="1"/>
  <c r="W844" i="14" s="1"/>
  <c r="W845" i="14" s="1"/>
  <c r="W846" i="14" s="1"/>
  <c r="W847" i="14" s="1"/>
  <c r="W848" i="14" s="1"/>
  <c r="W849" i="14" s="1"/>
  <c r="W850" i="14" s="1"/>
  <c r="W851" i="14" s="1"/>
  <c r="W852" i="14" s="1"/>
  <c r="W853" i="14" s="1"/>
  <c r="W854" i="14" s="1"/>
  <c r="W855" i="14" s="1"/>
  <c r="W856" i="14" s="1"/>
  <c r="W857" i="14" s="1"/>
  <c r="W858" i="14" s="1"/>
  <c r="W859" i="14" s="1"/>
  <c r="W860" i="14" s="1"/>
  <c r="W861" i="14" s="1"/>
  <c r="W862" i="14" s="1"/>
  <c r="W863" i="14" s="1"/>
  <c r="V814" i="14"/>
  <c r="U814" i="14"/>
  <c r="T814" i="14"/>
  <c r="S814" i="14"/>
  <c r="S815" i="14" s="1"/>
  <c r="S816" i="14" s="1"/>
  <c r="S817" i="14" s="1"/>
  <c r="S818" i="14" s="1"/>
  <c r="S819" i="14" s="1"/>
  <c r="S820" i="14" s="1"/>
  <c r="S821" i="14" s="1"/>
  <c r="S822" i="14" s="1"/>
  <c r="S823" i="14" s="1"/>
  <c r="S824" i="14" s="1"/>
  <c r="S825" i="14" s="1"/>
  <c r="S826" i="14" s="1"/>
  <c r="S827" i="14" s="1"/>
  <c r="S828" i="14" s="1"/>
  <c r="S829" i="14" s="1"/>
  <c r="S830" i="14" s="1"/>
  <c r="S831" i="14" s="1"/>
  <c r="S832" i="14" s="1"/>
  <c r="S833" i="14" s="1"/>
  <c r="S834" i="14" s="1"/>
  <c r="S835" i="14" s="1"/>
  <c r="S836" i="14" s="1"/>
  <c r="S837" i="14" s="1"/>
  <c r="S838" i="14" s="1"/>
  <c r="S839" i="14" s="1"/>
  <c r="S840" i="14" s="1"/>
  <c r="S841" i="14" s="1"/>
  <c r="S842" i="14" s="1"/>
  <c r="S843" i="14" s="1"/>
  <c r="S844" i="14" s="1"/>
  <c r="S845" i="14" s="1"/>
  <c r="S846" i="14" s="1"/>
  <c r="S847" i="14" s="1"/>
  <c r="S848" i="14" s="1"/>
  <c r="S849" i="14" s="1"/>
  <c r="S850" i="14" s="1"/>
  <c r="S851" i="14" s="1"/>
  <c r="S852" i="14" s="1"/>
  <c r="S853" i="14" s="1"/>
  <c r="S854" i="14" s="1"/>
  <c r="S855" i="14" s="1"/>
  <c r="S856" i="14" s="1"/>
  <c r="S857" i="14" s="1"/>
  <c r="S858" i="14" s="1"/>
  <c r="S859" i="14" s="1"/>
  <c r="S860" i="14" s="1"/>
  <c r="S861" i="14" s="1"/>
  <c r="S862" i="14" s="1"/>
  <c r="S863" i="14" s="1"/>
  <c r="R814" i="14"/>
  <c r="Q814" i="14"/>
  <c r="P814" i="14"/>
  <c r="O814" i="14"/>
  <c r="O815" i="14" s="1"/>
  <c r="O816" i="14" s="1"/>
  <c r="O817" i="14" s="1"/>
  <c r="O818" i="14" s="1"/>
  <c r="O819" i="14" s="1"/>
  <c r="O820" i="14" s="1"/>
  <c r="O821" i="14" s="1"/>
  <c r="O822" i="14" s="1"/>
  <c r="O823" i="14" s="1"/>
  <c r="O824" i="14" s="1"/>
  <c r="O825" i="14" s="1"/>
  <c r="O826" i="14" s="1"/>
  <c r="O827" i="14" s="1"/>
  <c r="O828" i="14" s="1"/>
  <c r="O829" i="14" s="1"/>
  <c r="O830" i="14" s="1"/>
  <c r="O831" i="14" s="1"/>
  <c r="O832" i="14" s="1"/>
  <c r="O833" i="14" s="1"/>
  <c r="O834" i="14" s="1"/>
  <c r="O835" i="14" s="1"/>
  <c r="O836" i="14" s="1"/>
  <c r="O837" i="14" s="1"/>
  <c r="O838" i="14" s="1"/>
  <c r="O839" i="14" s="1"/>
  <c r="O840" i="14" s="1"/>
  <c r="O841" i="14" s="1"/>
  <c r="O842" i="14" s="1"/>
  <c r="O843" i="14" s="1"/>
  <c r="O844" i="14" s="1"/>
  <c r="O845" i="14" s="1"/>
  <c r="O846" i="14" s="1"/>
  <c r="O847" i="14" s="1"/>
  <c r="O848" i="14" s="1"/>
  <c r="O849" i="14" s="1"/>
  <c r="O850" i="14" s="1"/>
  <c r="O851" i="14" s="1"/>
  <c r="O852" i="14" s="1"/>
  <c r="O853" i="14" s="1"/>
  <c r="O854" i="14" s="1"/>
  <c r="O855" i="14" s="1"/>
  <c r="O856" i="14" s="1"/>
  <c r="O857" i="14" s="1"/>
  <c r="O858" i="14" s="1"/>
  <c r="O859" i="14" s="1"/>
  <c r="O860" i="14" s="1"/>
  <c r="O861" i="14" s="1"/>
  <c r="O862" i="14" s="1"/>
  <c r="O863" i="14" s="1"/>
  <c r="N814" i="14"/>
  <c r="M814" i="14"/>
  <c r="L814" i="14"/>
  <c r="K814" i="14"/>
  <c r="K815" i="14" s="1"/>
  <c r="K816" i="14" s="1"/>
  <c r="K817" i="14" s="1"/>
  <c r="K818" i="14" s="1"/>
  <c r="K819" i="14" s="1"/>
  <c r="K820" i="14" s="1"/>
  <c r="K821" i="14" s="1"/>
  <c r="K822" i="14" s="1"/>
  <c r="K823" i="14" s="1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K844" i="14" s="1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J814" i="14"/>
  <c r="I814" i="14"/>
  <c r="H814" i="14"/>
  <c r="G814" i="14"/>
  <c r="G815" i="14" s="1"/>
  <c r="G816" i="14" s="1"/>
  <c r="G817" i="14" s="1"/>
  <c r="G818" i="14" s="1"/>
  <c r="G819" i="14" s="1"/>
  <c r="G820" i="14" s="1"/>
  <c r="G821" i="14" s="1"/>
  <c r="G822" i="14" s="1"/>
  <c r="G823" i="14" s="1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F814" i="14"/>
  <c r="E814" i="14"/>
  <c r="D814" i="14"/>
  <c r="C814" i="14"/>
  <c r="C815" i="14" s="1"/>
  <c r="C816" i="14" s="1"/>
  <c r="C817" i="14" s="1"/>
  <c r="C818" i="14" s="1"/>
  <c r="C819" i="14" s="1"/>
  <c r="C820" i="14" s="1"/>
  <c r="C821" i="14" s="1"/>
  <c r="C822" i="14" s="1"/>
  <c r="C823" i="14" s="1"/>
  <c r="C824" i="14" s="1"/>
  <c r="C825" i="14" s="1"/>
  <c r="C826" i="14" s="1"/>
  <c r="C827" i="14" s="1"/>
  <c r="C828" i="14" s="1"/>
  <c r="C829" i="14" s="1"/>
  <c r="C830" i="14" s="1"/>
  <c r="C831" i="14" s="1"/>
  <c r="C832" i="14" s="1"/>
  <c r="C833" i="14" s="1"/>
  <c r="C834" i="14" s="1"/>
  <c r="C835" i="14" s="1"/>
  <c r="C836" i="14" s="1"/>
  <c r="C837" i="14" s="1"/>
  <c r="C838" i="14" s="1"/>
  <c r="C839" i="14" s="1"/>
  <c r="C840" i="14" s="1"/>
  <c r="C841" i="14" s="1"/>
  <c r="C842" i="14" s="1"/>
  <c r="C843" i="14" s="1"/>
  <c r="C844" i="14" s="1"/>
  <c r="C845" i="14" s="1"/>
  <c r="C846" i="14" s="1"/>
  <c r="C847" i="14" s="1"/>
  <c r="C848" i="14" s="1"/>
  <c r="C849" i="14" s="1"/>
  <c r="C850" i="14" s="1"/>
  <c r="C851" i="14" s="1"/>
  <c r="C852" i="14" s="1"/>
  <c r="C853" i="14" s="1"/>
  <c r="C854" i="14" s="1"/>
  <c r="C855" i="14" s="1"/>
  <c r="C856" i="14" s="1"/>
  <c r="C857" i="14" s="1"/>
  <c r="C858" i="14" s="1"/>
  <c r="C859" i="14" s="1"/>
  <c r="C860" i="14" s="1"/>
  <c r="C861" i="14" s="1"/>
  <c r="C862" i="14" s="1"/>
  <c r="C863" i="14" s="1"/>
  <c r="B814" i="14"/>
  <c r="AL811" i="14"/>
  <c r="AD763" i="14"/>
  <c r="AD764" i="14" s="1"/>
  <c r="AD765" i="14" s="1"/>
  <c r="AD766" i="14" s="1"/>
  <c r="AD767" i="14" s="1"/>
  <c r="AD768" i="14" s="1"/>
  <c r="AD769" i="14" s="1"/>
  <c r="AD770" i="14" s="1"/>
  <c r="AD771" i="14" s="1"/>
  <c r="AD772" i="14" s="1"/>
  <c r="AD773" i="14" s="1"/>
  <c r="AD774" i="14" s="1"/>
  <c r="AD775" i="14" s="1"/>
  <c r="AD776" i="14" s="1"/>
  <c r="AD777" i="14" s="1"/>
  <c r="AD778" i="14" s="1"/>
  <c r="AD779" i="14" s="1"/>
  <c r="AD780" i="14" s="1"/>
  <c r="AD781" i="14" s="1"/>
  <c r="AD782" i="14" s="1"/>
  <c r="AD783" i="14" s="1"/>
  <c r="AD784" i="14" s="1"/>
  <c r="AD785" i="14" s="1"/>
  <c r="AD786" i="14" s="1"/>
  <c r="AD787" i="14" s="1"/>
  <c r="AD788" i="14" s="1"/>
  <c r="AD789" i="14" s="1"/>
  <c r="AD790" i="14" s="1"/>
  <c r="AD791" i="14" s="1"/>
  <c r="AD792" i="14" s="1"/>
  <c r="AD793" i="14" s="1"/>
  <c r="AD794" i="14" s="1"/>
  <c r="AD795" i="14" s="1"/>
  <c r="AD796" i="14" s="1"/>
  <c r="AD797" i="14" s="1"/>
  <c r="AD798" i="14" s="1"/>
  <c r="AD799" i="14" s="1"/>
  <c r="AD800" i="14" s="1"/>
  <c r="AD801" i="14" s="1"/>
  <c r="AD802" i="14" s="1"/>
  <c r="AD803" i="14" s="1"/>
  <c r="AD804" i="14" s="1"/>
  <c r="AD805" i="14" s="1"/>
  <c r="AD806" i="14" s="1"/>
  <c r="AD807" i="14" s="1"/>
  <c r="AD808" i="14" s="1"/>
  <c r="AD809" i="14" s="1"/>
  <c r="AD810" i="14" s="1"/>
  <c r="AI762" i="14"/>
  <c r="AI763" i="14" s="1"/>
  <c r="AI764" i="14" s="1"/>
  <c r="AI765" i="14" s="1"/>
  <c r="AI766" i="14" s="1"/>
  <c r="AI767" i="14" s="1"/>
  <c r="AI768" i="14" s="1"/>
  <c r="AI769" i="14" s="1"/>
  <c r="AI770" i="14" s="1"/>
  <c r="AI771" i="14" s="1"/>
  <c r="AI772" i="14" s="1"/>
  <c r="AI773" i="14" s="1"/>
  <c r="AI774" i="14" s="1"/>
  <c r="AI775" i="14" s="1"/>
  <c r="AI776" i="14" s="1"/>
  <c r="AI777" i="14" s="1"/>
  <c r="AI778" i="14" s="1"/>
  <c r="AI779" i="14" s="1"/>
  <c r="AI780" i="14" s="1"/>
  <c r="AI781" i="14" s="1"/>
  <c r="AI782" i="14" s="1"/>
  <c r="AI783" i="14" s="1"/>
  <c r="AI784" i="14" s="1"/>
  <c r="AI785" i="14" s="1"/>
  <c r="AI786" i="14" s="1"/>
  <c r="AI787" i="14" s="1"/>
  <c r="AI788" i="14" s="1"/>
  <c r="AI789" i="14" s="1"/>
  <c r="AI790" i="14" s="1"/>
  <c r="AI791" i="14" s="1"/>
  <c r="AI792" i="14" s="1"/>
  <c r="AI793" i="14" s="1"/>
  <c r="AI794" i="14" s="1"/>
  <c r="AI795" i="14" s="1"/>
  <c r="AI796" i="14" s="1"/>
  <c r="AI797" i="14" s="1"/>
  <c r="AI798" i="14" s="1"/>
  <c r="AI799" i="14" s="1"/>
  <c r="AI800" i="14" s="1"/>
  <c r="AI801" i="14" s="1"/>
  <c r="AI802" i="14" s="1"/>
  <c r="AI803" i="14" s="1"/>
  <c r="AI804" i="14" s="1"/>
  <c r="AI805" i="14" s="1"/>
  <c r="AI806" i="14" s="1"/>
  <c r="AI807" i="14" s="1"/>
  <c r="AI808" i="14" s="1"/>
  <c r="AI809" i="14" s="1"/>
  <c r="AI810" i="14" s="1"/>
  <c r="AG762" i="14"/>
  <c r="AG763" i="14" s="1"/>
  <c r="AG764" i="14" s="1"/>
  <c r="AG765" i="14" s="1"/>
  <c r="AG766" i="14" s="1"/>
  <c r="AG767" i="14" s="1"/>
  <c r="AG768" i="14" s="1"/>
  <c r="AG769" i="14" s="1"/>
  <c r="AG770" i="14" s="1"/>
  <c r="AG771" i="14" s="1"/>
  <c r="AG772" i="14" s="1"/>
  <c r="AG773" i="14" s="1"/>
  <c r="AG774" i="14" s="1"/>
  <c r="AG775" i="14" s="1"/>
  <c r="AG776" i="14" s="1"/>
  <c r="AG777" i="14" s="1"/>
  <c r="AG778" i="14" s="1"/>
  <c r="AG779" i="14" s="1"/>
  <c r="AG780" i="14" s="1"/>
  <c r="AG781" i="14" s="1"/>
  <c r="AG782" i="14" s="1"/>
  <c r="AG783" i="14" s="1"/>
  <c r="AG784" i="14" s="1"/>
  <c r="AG785" i="14" s="1"/>
  <c r="AG786" i="14" s="1"/>
  <c r="AG787" i="14" s="1"/>
  <c r="AG788" i="14" s="1"/>
  <c r="AG789" i="14" s="1"/>
  <c r="AG790" i="14" s="1"/>
  <c r="AG791" i="14" s="1"/>
  <c r="AG792" i="14" s="1"/>
  <c r="AG793" i="14" s="1"/>
  <c r="AG794" i="14" s="1"/>
  <c r="AG795" i="14" s="1"/>
  <c r="AG796" i="14" s="1"/>
  <c r="AG797" i="14" s="1"/>
  <c r="AG798" i="14" s="1"/>
  <c r="AG799" i="14" s="1"/>
  <c r="AG800" i="14" s="1"/>
  <c r="AG801" i="14" s="1"/>
  <c r="AG802" i="14" s="1"/>
  <c r="AG803" i="14" s="1"/>
  <c r="AG804" i="14" s="1"/>
  <c r="AG805" i="14" s="1"/>
  <c r="AG806" i="14" s="1"/>
  <c r="AG807" i="14" s="1"/>
  <c r="AG808" i="14" s="1"/>
  <c r="AG809" i="14" s="1"/>
  <c r="AG810" i="14" s="1"/>
  <c r="AE762" i="14"/>
  <c r="AE763" i="14" s="1"/>
  <c r="AE764" i="14" s="1"/>
  <c r="AE765" i="14" s="1"/>
  <c r="AE766" i="14" s="1"/>
  <c r="AE767" i="14" s="1"/>
  <c r="AE768" i="14" s="1"/>
  <c r="AE769" i="14" s="1"/>
  <c r="AE770" i="14" s="1"/>
  <c r="AE771" i="14" s="1"/>
  <c r="AE772" i="14" s="1"/>
  <c r="AE773" i="14" s="1"/>
  <c r="AE774" i="14" s="1"/>
  <c r="AE775" i="14" s="1"/>
  <c r="AE776" i="14" s="1"/>
  <c r="AE777" i="14" s="1"/>
  <c r="AE778" i="14" s="1"/>
  <c r="AE779" i="14" s="1"/>
  <c r="AE780" i="14" s="1"/>
  <c r="AE781" i="14" s="1"/>
  <c r="AE782" i="14" s="1"/>
  <c r="AE783" i="14" s="1"/>
  <c r="AE784" i="14" s="1"/>
  <c r="AE785" i="14" s="1"/>
  <c r="AE786" i="14" s="1"/>
  <c r="AE787" i="14" s="1"/>
  <c r="AE788" i="14" s="1"/>
  <c r="AE789" i="14" s="1"/>
  <c r="AE790" i="14" s="1"/>
  <c r="AE791" i="14" s="1"/>
  <c r="AE792" i="14" s="1"/>
  <c r="AE793" i="14" s="1"/>
  <c r="AE794" i="14" s="1"/>
  <c r="AE795" i="14" s="1"/>
  <c r="AE796" i="14" s="1"/>
  <c r="AE797" i="14" s="1"/>
  <c r="AE798" i="14" s="1"/>
  <c r="AE799" i="14" s="1"/>
  <c r="AE800" i="14" s="1"/>
  <c r="AE801" i="14" s="1"/>
  <c r="AE802" i="14" s="1"/>
  <c r="AE803" i="14" s="1"/>
  <c r="AE804" i="14" s="1"/>
  <c r="AE805" i="14" s="1"/>
  <c r="AE806" i="14" s="1"/>
  <c r="AE807" i="14" s="1"/>
  <c r="AE808" i="14" s="1"/>
  <c r="AE809" i="14" s="1"/>
  <c r="AE810" i="14" s="1"/>
  <c r="AC762" i="14"/>
  <c r="AC763" i="14" s="1"/>
  <c r="AC764" i="14" s="1"/>
  <c r="AC765" i="14" s="1"/>
  <c r="AC766" i="14" s="1"/>
  <c r="AC767" i="14" s="1"/>
  <c r="AC768" i="14" s="1"/>
  <c r="AC769" i="14" s="1"/>
  <c r="AC770" i="14" s="1"/>
  <c r="AC771" i="14" s="1"/>
  <c r="AC772" i="14" s="1"/>
  <c r="AC773" i="14" s="1"/>
  <c r="AC774" i="14" s="1"/>
  <c r="AC775" i="14" s="1"/>
  <c r="AC776" i="14" s="1"/>
  <c r="AC777" i="14" s="1"/>
  <c r="AC778" i="14" s="1"/>
  <c r="AC779" i="14" s="1"/>
  <c r="AC780" i="14" s="1"/>
  <c r="AC781" i="14" s="1"/>
  <c r="AC782" i="14" s="1"/>
  <c r="AC783" i="14" s="1"/>
  <c r="AC784" i="14" s="1"/>
  <c r="AC785" i="14" s="1"/>
  <c r="AC786" i="14" s="1"/>
  <c r="AC787" i="14" s="1"/>
  <c r="AC788" i="14" s="1"/>
  <c r="AC789" i="14" s="1"/>
  <c r="AC790" i="14" s="1"/>
  <c r="AC791" i="14" s="1"/>
  <c r="AC792" i="14" s="1"/>
  <c r="AC793" i="14" s="1"/>
  <c r="AC794" i="14" s="1"/>
  <c r="AC795" i="14" s="1"/>
  <c r="AC796" i="14" s="1"/>
  <c r="AC797" i="14" s="1"/>
  <c r="AC798" i="14" s="1"/>
  <c r="AC799" i="14" s="1"/>
  <c r="AC800" i="14" s="1"/>
  <c r="AC801" i="14" s="1"/>
  <c r="AC802" i="14" s="1"/>
  <c r="AC803" i="14" s="1"/>
  <c r="AC804" i="14" s="1"/>
  <c r="AC805" i="14" s="1"/>
  <c r="AC806" i="14" s="1"/>
  <c r="AC807" i="14" s="1"/>
  <c r="AC808" i="14" s="1"/>
  <c r="AC809" i="14" s="1"/>
  <c r="AC810" i="14" s="1"/>
  <c r="AB762" i="14"/>
  <c r="AB763" i="14" s="1"/>
  <c r="AB764" i="14" s="1"/>
  <c r="AB765" i="14" s="1"/>
  <c r="AB766" i="14" s="1"/>
  <c r="AB767" i="14" s="1"/>
  <c r="AB768" i="14" s="1"/>
  <c r="AB769" i="14" s="1"/>
  <c r="AB770" i="14" s="1"/>
  <c r="AB771" i="14" s="1"/>
  <c r="AB772" i="14" s="1"/>
  <c r="AB773" i="14" s="1"/>
  <c r="AB774" i="14" s="1"/>
  <c r="AB775" i="14" s="1"/>
  <c r="AB776" i="14" s="1"/>
  <c r="AB777" i="14" s="1"/>
  <c r="AB778" i="14" s="1"/>
  <c r="AB779" i="14" s="1"/>
  <c r="AB780" i="14" s="1"/>
  <c r="AB781" i="14" s="1"/>
  <c r="AB782" i="14" s="1"/>
  <c r="AB783" i="14" s="1"/>
  <c r="AB784" i="14" s="1"/>
  <c r="AB785" i="14" s="1"/>
  <c r="AB786" i="14" s="1"/>
  <c r="AB787" i="14" s="1"/>
  <c r="AB788" i="14" s="1"/>
  <c r="AB789" i="14" s="1"/>
  <c r="AB790" i="14" s="1"/>
  <c r="AB791" i="14" s="1"/>
  <c r="AB792" i="14" s="1"/>
  <c r="AB793" i="14" s="1"/>
  <c r="AB794" i="14" s="1"/>
  <c r="AB795" i="14" s="1"/>
  <c r="AB796" i="14" s="1"/>
  <c r="AB797" i="14" s="1"/>
  <c r="AB798" i="14" s="1"/>
  <c r="AB799" i="14" s="1"/>
  <c r="AB800" i="14" s="1"/>
  <c r="AB801" i="14" s="1"/>
  <c r="AB802" i="14" s="1"/>
  <c r="AB803" i="14" s="1"/>
  <c r="AB804" i="14" s="1"/>
  <c r="AB805" i="14" s="1"/>
  <c r="AB806" i="14" s="1"/>
  <c r="AB807" i="14" s="1"/>
  <c r="AB808" i="14" s="1"/>
  <c r="AB809" i="14" s="1"/>
  <c r="AB810" i="14" s="1"/>
  <c r="X762" i="14"/>
  <c r="X763" i="14" s="1"/>
  <c r="X764" i="14" s="1"/>
  <c r="X765" i="14" s="1"/>
  <c r="X766" i="14" s="1"/>
  <c r="X767" i="14" s="1"/>
  <c r="X768" i="14" s="1"/>
  <c r="X769" i="14" s="1"/>
  <c r="X770" i="14" s="1"/>
  <c r="X771" i="14" s="1"/>
  <c r="X772" i="14" s="1"/>
  <c r="X773" i="14" s="1"/>
  <c r="X774" i="14" s="1"/>
  <c r="X775" i="14" s="1"/>
  <c r="X776" i="14" s="1"/>
  <c r="X777" i="14" s="1"/>
  <c r="X778" i="14" s="1"/>
  <c r="X779" i="14" s="1"/>
  <c r="X780" i="14" s="1"/>
  <c r="X781" i="14" s="1"/>
  <c r="X782" i="14" s="1"/>
  <c r="X783" i="14" s="1"/>
  <c r="X784" i="14" s="1"/>
  <c r="X785" i="14" s="1"/>
  <c r="X786" i="14" s="1"/>
  <c r="X787" i="14" s="1"/>
  <c r="X788" i="14" s="1"/>
  <c r="X789" i="14" s="1"/>
  <c r="X790" i="14" s="1"/>
  <c r="X791" i="14" s="1"/>
  <c r="X792" i="14" s="1"/>
  <c r="X793" i="14" s="1"/>
  <c r="X794" i="14" s="1"/>
  <c r="X795" i="14" s="1"/>
  <c r="X796" i="14" s="1"/>
  <c r="X797" i="14" s="1"/>
  <c r="X798" i="14" s="1"/>
  <c r="X799" i="14" s="1"/>
  <c r="X800" i="14" s="1"/>
  <c r="X801" i="14" s="1"/>
  <c r="X802" i="14" s="1"/>
  <c r="X803" i="14" s="1"/>
  <c r="X804" i="14" s="1"/>
  <c r="X805" i="14" s="1"/>
  <c r="X806" i="14" s="1"/>
  <c r="X807" i="14" s="1"/>
  <c r="X808" i="14" s="1"/>
  <c r="X809" i="14" s="1"/>
  <c r="X810" i="14" s="1"/>
  <c r="W762" i="14"/>
  <c r="W763" i="14" s="1"/>
  <c r="W764" i="14" s="1"/>
  <c r="W765" i="14" s="1"/>
  <c r="W766" i="14" s="1"/>
  <c r="W767" i="14" s="1"/>
  <c r="W768" i="14" s="1"/>
  <c r="W769" i="14" s="1"/>
  <c r="W770" i="14" s="1"/>
  <c r="W771" i="14" s="1"/>
  <c r="W772" i="14" s="1"/>
  <c r="W773" i="14" s="1"/>
  <c r="W774" i="14" s="1"/>
  <c r="W775" i="14" s="1"/>
  <c r="W776" i="14" s="1"/>
  <c r="W777" i="14" s="1"/>
  <c r="W778" i="14" s="1"/>
  <c r="W779" i="14" s="1"/>
  <c r="W780" i="14" s="1"/>
  <c r="W781" i="14" s="1"/>
  <c r="W782" i="14" s="1"/>
  <c r="W783" i="14" s="1"/>
  <c r="W784" i="14" s="1"/>
  <c r="W785" i="14" s="1"/>
  <c r="W786" i="14" s="1"/>
  <c r="W787" i="14" s="1"/>
  <c r="W788" i="14" s="1"/>
  <c r="W789" i="14" s="1"/>
  <c r="W790" i="14" s="1"/>
  <c r="W791" i="14" s="1"/>
  <c r="W792" i="14" s="1"/>
  <c r="W793" i="14" s="1"/>
  <c r="W794" i="14" s="1"/>
  <c r="W795" i="14" s="1"/>
  <c r="W796" i="14" s="1"/>
  <c r="W797" i="14" s="1"/>
  <c r="W798" i="14" s="1"/>
  <c r="W799" i="14" s="1"/>
  <c r="W800" i="14" s="1"/>
  <c r="W801" i="14" s="1"/>
  <c r="W802" i="14" s="1"/>
  <c r="W803" i="14" s="1"/>
  <c r="W804" i="14" s="1"/>
  <c r="W805" i="14" s="1"/>
  <c r="W806" i="14" s="1"/>
  <c r="W807" i="14" s="1"/>
  <c r="W808" i="14" s="1"/>
  <c r="W809" i="14" s="1"/>
  <c r="W810" i="14" s="1"/>
  <c r="T762" i="14"/>
  <c r="T763" i="14" s="1"/>
  <c r="T764" i="14" s="1"/>
  <c r="T765" i="14" s="1"/>
  <c r="T766" i="14" s="1"/>
  <c r="T767" i="14" s="1"/>
  <c r="T768" i="14" s="1"/>
  <c r="T769" i="14" s="1"/>
  <c r="T770" i="14" s="1"/>
  <c r="T771" i="14" s="1"/>
  <c r="T772" i="14" s="1"/>
  <c r="T773" i="14" s="1"/>
  <c r="T774" i="14" s="1"/>
  <c r="T775" i="14" s="1"/>
  <c r="T776" i="14" s="1"/>
  <c r="T777" i="14" s="1"/>
  <c r="T778" i="14" s="1"/>
  <c r="T779" i="14" s="1"/>
  <c r="T780" i="14" s="1"/>
  <c r="T781" i="14" s="1"/>
  <c r="T782" i="14" s="1"/>
  <c r="T783" i="14" s="1"/>
  <c r="T784" i="14" s="1"/>
  <c r="T785" i="14" s="1"/>
  <c r="T786" i="14" s="1"/>
  <c r="T787" i="14" s="1"/>
  <c r="T788" i="14" s="1"/>
  <c r="T789" i="14" s="1"/>
  <c r="T790" i="14" s="1"/>
  <c r="T791" i="14" s="1"/>
  <c r="T792" i="14" s="1"/>
  <c r="T793" i="14" s="1"/>
  <c r="T794" i="14" s="1"/>
  <c r="T795" i="14" s="1"/>
  <c r="T796" i="14" s="1"/>
  <c r="T797" i="14" s="1"/>
  <c r="T798" i="14" s="1"/>
  <c r="T799" i="14" s="1"/>
  <c r="T800" i="14" s="1"/>
  <c r="T801" i="14" s="1"/>
  <c r="T802" i="14" s="1"/>
  <c r="T803" i="14" s="1"/>
  <c r="T804" i="14" s="1"/>
  <c r="T805" i="14" s="1"/>
  <c r="T806" i="14" s="1"/>
  <c r="T807" i="14" s="1"/>
  <c r="T808" i="14" s="1"/>
  <c r="T809" i="14" s="1"/>
  <c r="T810" i="14" s="1"/>
  <c r="S762" i="14"/>
  <c r="S763" i="14" s="1"/>
  <c r="S764" i="14" s="1"/>
  <c r="S765" i="14" s="1"/>
  <c r="S766" i="14" s="1"/>
  <c r="S767" i="14" s="1"/>
  <c r="S768" i="14" s="1"/>
  <c r="S769" i="14" s="1"/>
  <c r="S770" i="14" s="1"/>
  <c r="S771" i="14" s="1"/>
  <c r="S772" i="14" s="1"/>
  <c r="S773" i="14" s="1"/>
  <c r="S774" i="14" s="1"/>
  <c r="S775" i="14" s="1"/>
  <c r="S776" i="14" s="1"/>
  <c r="S777" i="14" s="1"/>
  <c r="S778" i="14" s="1"/>
  <c r="S779" i="14" s="1"/>
  <c r="S780" i="14" s="1"/>
  <c r="S781" i="14" s="1"/>
  <c r="S782" i="14" s="1"/>
  <c r="S783" i="14" s="1"/>
  <c r="S784" i="14" s="1"/>
  <c r="S785" i="14" s="1"/>
  <c r="S786" i="14" s="1"/>
  <c r="S787" i="14" s="1"/>
  <c r="S788" i="14" s="1"/>
  <c r="S789" i="14" s="1"/>
  <c r="S790" i="14" s="1"/>
  <c r="S791" i="14" s="1"/>
  <c r="S792" i="14" s="1"/>
  <c r="S793" i="14" s="1"/>
  <c r="S794" i="14" s="1"/>
  <c r="S795" i="14" s="1"/>
  <c r="S796" i="14" s="1"/>
  <c r="S797" i="14" s="1"/>
  <c r="S798" i="14" s="1"/>
  <c r="S799" i="14" s="1"/>
  <c r="S800" i="14" s="1"/>
  <c r="S801" i="14" s="1"/>
  <c r="S802" i="14" s="1"/>
  <c r="S803" i="14" s="1"/>
  <c r="S804" i="14" s="1"/>
  <c r="S805" i="14" s="1"/>
  <c r="S806" i="14" s="1"/>
  <c r="S807" i="14" s="1"/>
  <c r="S808" i="14" s="1"/>
  <c r="S809" i="14" s="1"/>
  <c r="S810" i="14" s="1"/>
  <c r="O762" i="14"/>
  <c r="O763" i="14" s="1"/>
  <c r="O764" i="14" s="1"/>
  <c r="O765" i="14" s="1"/>
  <c r="O766" i="14" s="1"/>
  <c r="O767" i="14" s="1"/>
  <c r="O768" i="14" s="1"/>
  <c r="O769" i="14" s="1"/>
  <c r="O770" i="14" s="1"/>
  <c r="O771" i="14" s="1"/>
  <c r="O772" i="14" s="1"/>
  <c r="O773" i="14" s="1"/>
  <c r="O774" i="14" s="1"/>
  <c r="O775" i="14" s="1"/>
  <c r="O776" i="14" s="1"/>
  <c r="O777" i="14" s="1"/>
  <c r="O778" i="14" s="1"/>
  <c r="O779" i="14" s="1"/>
  <c r="O780" i="14" s="1"/>
  <c r="O781" i="14" s="1"/>
  <c r="O782" i="14" s="1"/>
  <c r="O783" i="14" s="1"/>
  <c r="O784" i="14" s="1"/>
  <c r="O785" i="14" s="1"/>
  <c r="O786" i="14" s="1"/>
  <c r="O787" i="14" s="1"/>
  <c r="O788" i="14" s="1"/>
  <c r="O789" i="14" s="1"/>
  <c r="O790" i="14" s="1"/>
  <c r="O791" i="14" s="1"/>
  <c r="O792" i="14" s="1"/>
  <c r="O793" i="14" s="1"/>
  <c r="O794" i="14" s="1"/>
  <c r="O795" i="14" s="1"/>
  <c r="O796" i="14" s="1"/>
  <c r="O797" i="14" s="1"/>
  <c r="O798" i="14" s="1"/>
  <c r="O799" i="14" s="1"/>
  <c r="O800" i="14" s="1"/>
  <c r="O801" i="14" s="1"/>
  <c r="O802" i="14" s="1"/>
  <c r="O803" i="14" s="1"/>
  <c r="O804" i="14" s="1"/>
  <c r="O805" i="14" s="1"/>
  <c r="O806" i="14" s="1"/>
  <c r="O807" i="14" s="1"/>
  <c r="O808" i="14" s="1"/>
  <c r="O809" i="14" s="1"/>
  <c r="O810" i="14" s="1"/>
  <c r="M762" i="14"/>
  <c r="M763" i="14" s="1"/>
  <c r="M764" i="14" s="1"/>
  <c r="M765" i="14" s="1"/>
  <c r="M766" i="14" s="1"/>
  <c r="M767" i="14" s="1"/>
  <c r="M768" i="14" s="1"/>
  <c r="M769" i="14" s="1"/>
  <c r="M770" i="14" s="1"/>
  <c r="M771" i="14" s="1"/>
  <c r="M772" i="14" s="1"/>
  <c r="M773" i="14" s="1"/>
  <c r="M774" i="14" s="1"/>
  <c r="M775" i="14" s="1"/>
  <c r="M776" i="14" s="1"/>
  <c r="M777" i="14" s="1"/>
  <c r="M778" i="14" s="1"/>
  <c r="M779" i="14" s="1"/>
  <c r="M780" i="14" s="1"/>
  <c r="M781" i="14" s="1"/>
  <c r="M782" i="14" s="1"/>
  <c r="M783" i="14" s="1"/>
  <c r="M784" i="14" s="1"/>
  <c r="M785" i="14" s="1"/>
  <c r="M786" i="14" s="1"/>
  <c r="M787" i="14" s="1"/>
  <c r="M788" i="14" s="1"/>
  <c r="M789" i="14" s="1"/>
  <c r="M790" i="14" s="1"/>
  <c r="M791" i="14" s="1"/>
  <c r="M792" i="14" s="1"/>
  <c r="M793" i="14" s="1"/>
  <c r="M794" i="14" s="1"/>
  <c r="M795" i="14" s="1"/>
  <c r="M796" i="14" s="1"/>
  <c r="M797" i="14" s="1"/>
  <c r="M798" i="14" s="1"/>
  <c r="M799" i="14" s="1"/>
  <c r="M800" i="14" s="1"/>
  <c r="M801" i="14" s="1"/>
  <c r="M802" i="14" s="1"/>
  <c r="M803" i="14" s="1"/>
  <c r="M804" i="14" s="1"/>
  <c r="M805" i="14" s="1"/>
  <c r="M806" i="14" s="1"/>
  <c r="M807" i="14" s="1"/>
  <c r="M808" i="14" s="1"/>
  <c r="M809" i="14" s="1"/>
  <c r="M810" i="14" s="1"/>
  <c r="L762" i="14"/>
  <c r="L763" i="14" s="1"/>
  <c r="L764" i="14" s="1"/>
  <c r="L765" i="14" s="1"/>
  <c r="L766" i="14" s="1"/>
  <c r="L767" i="14" s="1"/>
  <c r="L768" i="14" s="1"/>
  <c r="L769" i="14" s="1"/>
  <c r="L770" i="14" s="1"/>
  <c r="L771" i="14" s="1"/>
  <c r="L772" i="14" s="1"/>
  <c r="L773" i="14" s="1"/>
  <c r="L774" i="14" s="1"/>
  <c r="L775" i="14" s="1"/>
  <c r="L776" i="14" s="1"/>
  <c r="L777" i="14" s="1"/>
  <c r="L778" i="14" s="1"/>
  <c r="L779" i="14" s="1"/>
  <c r="L780" i="14" s="1"/>
  <c r="L781" i="14" s="1"/>
  <c r="L782" i="14" s="1"/>
  <c r="L783" i="14" s="1"/>
  <c r="L784" i="14" s="1"/>
  <c r="L785" i="14" s="1"/>
  <c r="L786" i="14" s="1"/>
  <c r="L787" i="14" s="1"/>
  <c r="L788" i="14" s="1"/>
  <c r="L789" i="14" s="1"/>
  <c r="L790" i="14" s="1"/>
  <c r="L791" i="14" s="1"/>
  <c r="L792" i="14" s="1"/>
  <c r="L793" i="14" s="1"/>
  <c r="L794" i="14" s="1"/>
  <c r="L795" i="14" s="1"/>
  <c r="L796" i="14" s="1"/>
  <c r="L797" i="14" s="1"/>
  <c r="L798" i="14" s="1"/>
  <c r="L799" i="14" s="1"/>
  <c r="L800" i="14" s="1"/>
  <c r="L801" i="14" s="1"/>
  <c r="L802" i="14" s="1"/>
  <c r="L803" i="14" s="1"/>
  <c r="L804" i="14" s="1"/>
  <c r="L805" i="14" s="1"/>
  <c r="L806" i="14" s="1"/>
  <c r="L807" i="14" s="1"/>
  <c r="L808" i="14" s="1"/>
  <c r="L809" i="14" s="1"/>
  <c r="L810" i="14" s="1"/>
  <c r="K762" i="14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K779" i="14" s="1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K800" i="14" s="1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H762" i="14"/>
  <c r="H763" i="14" s="1"/>
  <c r="H764" i="14" s="1"/>
  <c r="H765" i="14" s="1"/>
  <c r="H766" i="14" s="1"/>
  <c r="H767" i="14" s="1"/>
  <c r="H768" i="14" s="1"/>
  <c r="H769" i="14" s="1"/>
  <c r="H770" i="14" s="1"/>
  <c r="H771" i="14" s="1"/>
  <c r="H772" i="14" s="1"/>
  <c r="H773" i="14" s="1"/>
  <c r="H774" i="14" s="1"/>
  <c r="H775" i="14" s="1"/>
  <c r="H776" i="14" s="1"/>
  <c r="H777" i="14" s="1"/>
  <c r="H778" i="14" s="1"/>
  <c r="H779" i="14" s="1"/>
  <c r="H780" i="14" s="1"/>
  <c r="H781" i="14" s="1"/>
  <c r="H782" i="14" s="1"/>
  <c r="H783" i="14" s="1"/>
  <c r="H784" i="14" s="1"/>
  <c r="H785" i="14" s="1"/>
  <c r="H786" i="14" s="1"/>
  <c r="H787" i="14" s="1"/>
  <c r="H788" i="14" s="1"/>
  <c r="H789" i="14" s="1"/>
  <c r="H790" i="14" s="1"/>
  <c r="H791" i="14" s="1"/>
  <c r="H792" i="14" s="1"/>
  <c r="H793" i="14" s="1"/>
  <c r="H794" i="14" s="1"/>
  <c r="H795" i="14" s="1"/>
  <c r="H796" i="14" s="1"/>
  <c r="H797" i="14" s="1"/>
  <c r="H798" i="14" s="1"/>
  <c r="H799" i="14" s="1"/>
  <c r="H800" i="14" s="1"/>
  <c r="H801" i="14" s="1"/>
  <c r="H802" i="14" s="1"/>
  <c r="H803" i="14" s="1"/>
  <c r="H804" i="14" s="1"/>
  <c r="H805" i="14" s="1"/>
  <c r="H806" i="14" s="1"/>
  <c r="H807" i="14" s="1"/>
  <c r="H808" i="14" s="1"/>
  <c r="H809" i="14" s="1"/>
  <c r="H810" i="14" s="1"/>
  <c r="G762" i="14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D762" i="14"/>
  <c r="D763" i="14" s="1"/>
  <c r="D764" i="14" s="1"/>
  <c r="D765" i="14" s="1"/>
  <c r="D766" i="14" s="1"/>
  <c r="D767" i="14" s="1"/>
  <c r="D768" i="14" s="1"/>
  <c r="D769" i="14" s="1"/>
  <c r="D770" i="14" s="1"/>
  <c r="D771" i="14" s="1"/>
  <c r="D772" i="14" s="1"/>
  <c r="D773" i="14" s="1"/>
  <c r="D774" i="14" s="1"/>
  <c r="D775" i="14" s="1"/>
  <c r="D776" i="14" s="1"/>
  <c r="D777" i="14" s="1"/>
  <c r="D778" i="14" s="1"/>
  <c r="D779" i="14" s="1"/>
  <c r="D780" i="14" s="1"/>
  <c r="D781" i="14" s="1"/>
  <c r="D782" i="14" s="1"/>
  <c r="D783" i="14" s="1"/>
  <c r="D784" i="14" s="1"/>
  <c r="D785" i="14" s="1"/>
  <c r="D786" i="14" s="1"/>
  <c r="D787" i="14" s="1"/>
  <c r="D788" i="14" s="1"/>
  <c r="D789" i="14" s="1"/>
  <c r="D790" i="14" s="1"/>
  <c r="D791" i="14" s="1"/>
  <c r="D792" i="14" s="1"/>
  <c r="D793" i="14" s="1"/>
  <c r="D794" i="14" s="1"/>
  <c r="D795" i="14" s="1"/>
  <c r="D796" i="14" s="1"/>
  <c r="D797" i="14" s="1"/>
  <c r="D798" i="14" s="1"/>
  <c r="D799" i="14" s="1"/>
  <c r="D800" i="14" s="1"/>
  <c r="D801" i="14" s="1"/>
  <c r="D802" i="14" s="1"/>
  <c r="D803" i="14" s="1"/>
  <c r="D804" i="14" s="1"/>
  <c r="D805" i="14" s="1"/>
  <c r="D806" i="14" s="1"/>
  <c r="D807" i="14" s="1"/>
  <c r="D808" i="14" s="1"/>
  <c r="D809" i="14" s="1"/>
  <c r="D810" i="14" s="1"/>
  <c r="C762" i="14"/>
  <c r="C763" i="14" s="1"/>
  <c r="C764" i="14" s="1"/>
  <c r="C765" i="14" s="1"/>
  <c r="C766" i="14" s="1"/>
  <c r="C767" i="14" s="1"/>
  <c r="C768" i="14" s="1"/>
  <c r="C769" i="14" s="1"/>
  <c r="C770" i="14" s="1"/>
  <c r="C771" i="14" s="1"/>
  <c r="C772" i="14" s="1"/>
  <c r="C773" i="14" s="1"/>
  <c r="C774" i="14" s="1"/>
  <c r="C775" i="14" s="1"/>
  <c r="C776" i="14" s="1"/>
  <c r="C777" i="14" s="1"/>
  <c r="C778" i="14" s="1"/>
  <c r="C779" i="14" s="1"/>
  <c r="C780" i="14" s="1"/>
  <c r="C781" i="14" s="1"/>
  <c r="C782" i="14" s="1"/>
  <c r="C783" i="14" s="1"/>
  <c r="C784" i="14" s="1"/>
  <c r="C785" i="14" s="1"/>
  <c r="C786" i="14" s="1"/>
  <c r="C787" i="14" s="1"/>
  <c r="C788" i="14" s="1"/>
  <c r="C789" i="14" s="1"/>
  <c r="C790" i="14" s="1"/>
  <c r="C791" i="14" s="1"/>
  <c r="C792" i="14" s="1"/>
  <c r="C793" i="14" s="1"/>
  <c r="C794" i="14" s="1"/>
  <c r="C795" i="14" s="1"/>
  <c r="C796" i="14" s="1"/>
  <c r="C797" i="14" s="1"/>
  <c r="C798" i="14" s="1"/>
  <c r="C799" i="14" s="1"/>
  <c r="C800" i="14" s="1"/>
  <c r="C801" i="14" s="1"/>
  <c r="C802" i="14" s="1"/>
  <c r="C803" i="14" s="1"/>
  <c r="C804" i="14" s="1"/>
  <c r="C805" i="14" s="1"/>
  <c r="C806" i="14" s="1"/>
  <c r="C807" i="14" s="1"/>
  <c r="C808" i="14" s="1"/>
  <c r="C809" i="14" s="1"/>
  <c r="C810" i="14" s="1"/>
  <c r="AL761" i="14"/>
  <c r="AL762" i="14" s="1"/>
  <c r="AL763" i="14" s="1"/>
  <c r="AL764" i="14" s="1"/>
  <c r="AL765" i="14" s="1"/>
  <c r="AL766" i="14" s="1"/>
  <c r="AL767" i="14" s="1"/>
  <c r="AL768" i="14" s="1"/>
  <c r="AL769" i="14" s="1"/>
  <c r="AL770" i="14" s="1"/>
  <c r="AL771" i="14" s="1"/>
  <c r="AL772" i="14" s="1"/>
  <c r="AL773" i="14" s="1"/>
  <c r="AL774" i="14" s="1"/>
  <c r="AL775" i="14" s="1"/>
  <c r="AL776" i="14" s="1"/>
  <c r="AL777" i="14" s="1"/>
  <c r="AL778" i="14" s="1"/>
  <c r="AL779" i="14" s="1"/>
  <c r="AL780" i="14" s="1"/>
  <c r="AL781" i="14" s="1"/>
  <c r="AL782" i="14" s="1"/>
  <c r="AL783" i="14" s="1"/>
  <c r="AL784" i="14" s="1"/>
  <c r="AL785" i="14" s="1"/>
  <c r="AL786" i="14" s="1"/>
  <c r="AL787" i="14" s="1"/>
  <c r="AL788" i="14" s="1"/>
  <c r="AL789" i="14" s="1"/>
  <c r="AL790" i="14" s="1"/>
  <c r="AL791" i="14" s="1"/>
  <c r="AL792" i="14" s="1"/>
  <c r="AL793" i="14" s="1"/>
  <c r="AL794" i="14" s="1"/>
  <c r="AL795" i="14" s="1"/>
  <c r="AL796" i="14" s="1"/>
  <c r="AL797" i="14" s="1"/>
  <c r="AL798" i="14" s="1"/>
  <c r="AL799" i="14" s="1"/>
  <c r="AL800" i="14" s="1"/>
  <c r="AL801" i="14" s="1"/>
  <c r="AL802" i="14" s="1"/>
  <c r="AL803" i="14" s="1"/>
  <c r="AL804" i="14" s="1"/>
  <c r="AL805" i="14" s="1"/>
  <c r="AL806" i="14" s="1"/>
  <c r="AL807" i="14" s="1"/>
  <c r="AL808" i="14" s="1"/>
  <c r="AL809" i="14" s="1"/>
  <c r="AL810" i="14" s="1"/>
  <c r="AK761" i="14"/>
  <c r="AK762" i="14" s="1"/>
  <c r="AK763" i="14" s="1"/>
  <c r="AK764" i="14" s="1"/>
  <c r="AK765" i="14" s="1"/>
  <c r="AK766" i="14" s="1"/>
  <c r="AK767" i="14" s="1"/>
  <c r="AK768" i="14" s="1"/>
  <c r="AK769" i="14" s="1"/>
  <c r="AK770" i="14" s="1"/>
  <c r="AK771" i="14" s="1"/>
  <c r="AK772" i="14" s="1"/>
  <c r="AK773" i="14" s="1"/>
  <c r="AK774" i="14" s="1"/>
  <c r="AK775" i="14" s="1"/>
  <c r="AK776" i="14" s="1"/>
  <c r="AK777" i="14" s="1"/>
  <c r="AK778" i="14" s="1"/>
  <c r="AK779" i="14" s="1"/>
  <c r="AK780" i="14" s="1"/>
  <c r="AK781" i="14" s="1"/>
  <c r="AK782" i="14" s="1"/>
  <c r="AK783" i="14" s="1"/>
  <c r="AK784" i="14" s="1"/>
  <c r="AK785" i="14" s="1"/>
  <c r="AK786" i="14" s="1"/>
  <c r="AK787" i="14" s="1"/>
  <c r="AK788" i="14" s="1"/>
  <c r="AK789" i="14" s="1"/>
  <c r="AK790" i="14" s="1"/>
  <c r="AK791" i="14" s="1"/>
  <c r="AK792" i="14" s="1"/>
  <c r="AK793" i="14" s="1"/>
  <c r="AK794" i="14" s="1"/>
  <c r="AK795" i="14" s="1"/>
  <c r="AK796" i="14" s="1"/>
  <c r="AK797" i="14" s="1"/>
  <c r="AK798" i="14" s="1"/>
  <c r="AK799" i="14" s="1"/>
  <c r="AK800" i="14" s="1"/>
  <c r="AK801" i="14" s="1"/>
  <c r="AK802" i="14" s="1"/>
  <c r="AK803" i="14" s="1"/>
  <c r="AK804" i="14" s="1"/>
  <c r="AK805" i="14" s="1"/>
  <c r="AK806" i="14" s="1"/>
  <c r="AK807" i="14" s="1"/>
  <c r="AK808" i="14" s="1"/>
  <c r="AK809" i="14" s="1"/>
  <c r="AK810" i="14" s="1"/>
  <c r="AJ761" i="14"/>
  <c r="AJ762" i="14" s="1"/>
  <c r="AJ763" i="14" s="1"/>
  <c r="AJ764" i="14" s="1"/>
  <c r="AJ765" i="14" s="1"/>
  <c r="AJ766" i="14" s="1"/>
  <c r="AJ767" i="14" s="1"/>
  <c r="AJ768" i="14" s="1"/>
  <c r="AJ769" i="14" s="1"/>
  <c r="AJ770" i="14" s="1"/>
  <c r="AJ771" i="14" s="1"/>
  <c r="AJ772" i="14" s="1"/>
  <c r="AJ773" i="14" s="1"/>
  <c r="AJ774" i="14" s="1"/>
  <c r="AJ775" i="14" s="1"/>
  <c r="AJ776" i="14" s="1"/>
  <c r="AJ777" i="14" s="1"/>
  <c r="AJ778" i="14" s="1"/>
  <c r="AJ779" i="14" s="1"/>
  <c r="AJ780" i="14" s="1"/>
  <c r="AJ781" i="14" s="1"/>
  <c r="AJ782" i="14" s="1"/>
  <c r="AJ783" i="14" s="1"/>
  <c r="AJ784" i="14" s="1"/>
  <c r="AJ785" i="14" s="1"/>
  <c r="AJ786" i="14" s="1"/>
  <c r="AJ787" i="14" s="1"/>
  <c r="AJ788" i="14" s="1"/>
  <c r="AJ789" i="14" s="1"/>
  <c r="AJ790" i="14" s="1"/>
  <c r="AJ791" i="14" s="1"/>
  <c r="AJ792" i="14" s="1"/>
  <c r="AJ793" i="14" s="1"/>
  <c r="AJ794" i="14" s="1"/>
  <c r="AJ795" i="14" s="1"/>
  <c r="AJ796" i="14" s="1"/>
  <c r="AJ797" i="14" s="1"/>
  <c r="AJ798" i="14" s="1"/>
  <c r="AJ799" i="14" s="1"/>
  <c r="AJ800" i="14" s="1"/>
  <c r="AJ801" i="14" s="1"/>
  <c r="AJ802" i="14" s="1"/>
  <c r="AJ803" i="14" s="1"/>
  <c r="AJ804" i="14" s="1"/>
  <c r="AJ805" i="14" s="1"/>
  <c r="AJ806" i="14" s="1"/>
  <c r="AJ807" i="14" s="1"/>
  <c r="AJ808" i="14" s="1"/>
  <c r="AJ809" i="14" s="1"/>
  <c r="AJ810" i="14" s="1"/>
  <c r="AI761" i="14"/>
  <c r="AH761" i="14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G761" i="14"/>
  <c r="AF761" i="14"/>
  <c r="AF762" i="14" s="1"/>
  <c r="AF763" i="14" s="1"/>
  <c r="AF764" i="14" s="1"/>
  <c r="AF765" i="14" s="1"/>
  <c r="AF766" i="14" s="1"/>
  <c r="AF767" i="14" s="1"/>
  <c r="AF768" i="14" s="1"/>
  <c r="AF769" i="14" s="1"/>
  <c r="AF770" i="14" s="1"/>
  <c r="AF771" i="14" s="1"/>
  <c r="AF772" i="14" s="1"/>
  <c r="AF773" i="14" s="1"/>
  <c r="AF774" i="14" s="1"/>
  <c r="AF775" i="14" s="1"/>
  <c r="AF776" i="14" s="1"/>
  <c r="AF777" i="14" s="1"/>
  <c r="AF778" i="14" s="1"/>
  <c r="AF779" i="14" s="1"/>
  <c r="AF780" i="14" s="1"/>
  <c r="AF781" i="14" s="1"/>
  <c r="AF782" i="14" s="1"/>
  <c r="AF783" i="14" s="1"/>
  <c r="AF784" i="14" s="1"/>
  <c r="AF785" i="14" s="1"/>
  <c r="AF786" i="14" s="1"/>
  <c r="AF787" i="14" s="1"/>
  <c r="AF788" i="14" s="1"/>
  <c r="AF789" i="14" s="1"/>
  <c r="AF790" i="14" s="1"/>
  <c r="AF791" i="14" s="1"/>
  <c r="AF792" i="14" s="1"/>
  <c r="AF793" i="14" s="1"/>
  <c r="AF794" i="14" s="1"/>
  <c r="AF795" i="14" s="1"/>
  <c r="AF796" i="14" s="1"/>
  <c r="AF797" i="14" s="1"/>
  <c r="AF798" i="14" s="1"/>
  <c r="AF799" i="14" s="1"/>
  <c r="AF800" i="14" s="1"/>
  <c r="AF801" i="14" s="1"/>
  <c r="AF802" i="14" s="1"/>
  <c r="AF803" i="14" s="1"/>
  <c r="AF804" i="14" s="1"/>
  <c r="AF805" i="14" s="1"/>
  <c r="AF806" i="14" s="1"/>
  <c r="AF807" i="14" s="1"/>
  <c r="AF808" i="14" s="1"/>
  <c r="AF809" i="14" s="1"/>
  <c r="AF810" i="14" s="1"/>
  <c r="AE761" i="14"/>
  <c r="AD761" i="14"/>
  <c r="AD762" i="14" s="1"/>
  <c r="AC761" i="14"/>
  <c r="AB761" i="14"/>
  <c r="Z761" i="14"/>
  <c r="Z762" i="14" s="1"/>
  <c r="Z763" i="14" s="1"/>
  <c r="Z764" i="14" s="1"/>
  <c r="Z765" i="14" s="1"/>
  <c r="Z766" i="14" s="1"/>
  <c r="Z767" i="14" s="1"/>
  <c r="Z768" i="14" s="1"/>
  <c r="Z769" i="14" s="1"/>
  <c r="Z770" i="14" s="1"/>
  <c r="Z771" i="14" s="1"/>
  <c r="Z772" i="14" s="1"/>
  <c r="Z773" i="14" s="1"/>
  <c r="Z774" i="14" s="1"/>
  <c r="Z775" i="14" s="1"/>
  <c r="Z776" i="14" s="1"/>
  <c r="Z777" i="14" s="1"/>
  <c r="Z778" i="14" s="1"/>
  <c r="Z779" i="14" s="1"/>
  <c r="Z780" i="14" s="1"/>
  <c r="Z781" i="14" s="1"/>
  <c r="Z782" i="14" s="1"/>
  <c r="Z783" i="14" s="1"/>
  <c r="Z784" i="14" s="1"/>
  <c r="Z785" i="14" s="1"/>
  <c r="Z786" i="14" s="1"/>
  <c r="Z787" i="14" s="1"/>
  <c r="Z788" i="14" s="1"/>
  <c r="Z789" i="14" s="1"/>
  <c r="Z790" i="14" s="1"/>
  <c r="Z791" i="14" s="1"/>
  <c r="Z792" i="14" s="1"/>
  <c r="Z793" i="14" s="1"/>
  <c r="Z794" i="14" s="1"/>
  <c r="Z795" i="14" s="1"/>
  <c r="Z796" i="14" s="1"/>
  <c r="Z797" i="14" s="1"/>
  <c r="Z798" i="14" s="1"/>
  <c r="Z799" i="14" s="1"/>
  <c r="Z800" i="14" s="1"/>
  <c r="Z801" i="14" s="1"/>
  <c r="Z802" i="14" s="1"/>
  <c r="Z803" i="14" s="1"/>
  <c r="Z804" i="14" s="1"/>
  <c r="Z805" i="14" s="1"/>
  <c r="Z806" i="14" s="1"/>
  <c r="Z807" i="14" s="1"/>
  <c r="Z808" i="14" s="1"/>
  <c r="Z809" i="14" s="1"/>
  <c r="Z810" i="14" s="1"/>
  <c r="Y761" i="14"/>
  <c r="Y762" i="14" s="1"/>
  <c r="Y763" i="14" s="1"/>
  <c r="Y764" i="14" s="1"/>
  <c r="Y765" i="14" s="1"/>
  <c r="Y766" i="14" s="1"/>
  <c r="Y767" i="14" s="1"/>
  <c r="Y768" i="14" s="1"/>
  <c r="Y769" i="14" s="1"/>
  <c r="Y770" i="14" s="1"/>
  <c r="Y771" i="14" s="1"/>
  <c r="Y772" i="14" s="1"/>
  <c r="Y773" i="14" s="1"/>
  <c r="Y774" i="14" s="1"/>
  <c r="Y775" i="14" s="1"/>
  <c r="Y776" i="14" s="1"/>
  <c r="Y777" i="14" s="1"/>
  <c r="Y778" i="14" s="1"/>
  <c r="Y779" i="14" s="1"/>
  <c r="Y780" i="14" s="1"/>
  <c r="Y781" i="14" s="1"/>
  <c r="Y782" i="14" s="1"/>
  <c r="Y783" i="14" s="1"/>
  <c r="Y784" i="14" s="1"/>
  <c r="Y785" i="14" s="1"/>
  <c r="Y786" i="14" s="1"/>
  <c r="Y787" i="14" s="1"/>
  <c r="Y788" i="14" s="1"/>
  <c r="Y789" i="14" s="1"/>
  <c r="Y790" i="14" s="1"/>
  <c r="Y791" i="14" s="1"/>
  <c r="Y792" i="14" s="1"/>
  <c r="Y793" i="14" s="1"/>
  <c r="Y794" i="14" s="1"/>
  <c r="Y795" i="14" s="1"/>
  <c r="Y796" i="14" s="1"/>
  <c r="Y797" i="14" s="1"/>
  <c r="Y798" i="14" s="1"/>
  <c r="Y799" i="14" s="1"/>
  <c r="Y800" i="14" s="1"/>
  <c r="Y801" i="14" s="1"/>
  <c r="Y802" i="14" s="1"/>
  <c r="Y803" i="14" s="1"/>
  <c r="Y804" i="14" s="1"/>
  <c r="Y805" i="14" s="1"/>
  <c r="Y806" i="14" s="1"/>
  <c r="Y807" i="14" s="1"/>
  <c r="Y808" i="14" s="1"/>
  <c r="Y809" i="14" s="1"/>
  <c r="Y810" i="14" s="1"/>
  <c r="X761" i="14"/>
  <c r="W761" i="14"/>
  <c r="V761" i="14"/>
  <c r="V762" i="14" s="1"/>
  <c r="V763" i="14" s="1"/>
  <c r="V764" i="14" s="1"/>
  <c r="V765" i="14" s="1"/>
  <c r="V766" i="14" s="1"/>
  <c r="V767" i="14" s="1"/>
  <c r="V768" i="14" s="1"/>
  <c r="V769" i="14" s="1"/>
  <c r="V770" i="14" s="1"/>
  <c r="V771" i="14" s="1"/>
  <c r="V772" i="14" s="1"/>
  <c r="V773" i="14" s="1"/>
  <c r="V774" i="14" s="1"/>
  <c r="V775" i="14" s="1"/>
  <c r="V776" i="14" s="1"/>
  <c r="V777" i="14" s="1"/>
  <c r="V778" i="14" s="1"/>
  <c r="V779" i="14" s="1"/>
  <c r="V780" i="14" s="1"/>
  <c r="V781" i="14" s="1"/>
  <c r="V782" i="14" s="1"/>
  <c r="V783" i="14" s="1"/>
  <c r="V784" i="14" s="1"/>
  <c r="V785" i="14" s="1"/>
  <c r="V786" i="14" s="1"/>
  <c r="V787" i="14" s="1"/>
  <c r="V788" i="14" s="1"/>
  <c r="V789" i="14" s="1"/>
  <c r="V790" i="14" s="1"/>
  <c r="V791" i="14" s="1"/>
  <c r="V792" i="14" s="1"/>
  <c r="V793" i="14" s="1"/>
  <c r="V794" i="14" s="1"/>
  <c r="V795" i="14" s="1"/>
  <c r="V796" i="14" s="1"/>
  <c r="V797" i="14" s="1"/>
  <c r="V798" i="14" s="1"/>
  <c r="V799" i="14" s="1"/>
  <c r="V800" i="14" s="1"/>
  <c r="V801" i="14" s="1"/>
  <c r="V802" i="14" s="1"/>
  <c r="V803" i="14" s="1"/>
  <c r="V804" i="14" s="1"/>
  <c r="V805" i="14" s="1"/>
  <c r="V806" i="14" s="1"/>
  <c r="V807" i="14" s="1"/>
  <c r="V808" i="14" s="1"/>
  <c r="V809" i="14" s="1"/>
  <c r="V810" i="14" s="1"/>
  <c r="U761" i="14"/>
  <c r="U762" i="14" s="1"/>
  <c r="U763" i="14" s="1"/>
  <c r="U764" i="14" s="1"/>
  <c r="U765" i="14" s="1"/>
  <c r="U766" i="14" s="1"/>
  <c r="U767" i="14" s="1"/>
  <c r="U768" i="14" s="1"/>
  <c r="U769" i="14" s="1"/>
  <c r="U770" i="14" s="1"/>
  <c r="U771" i="14" s="1"/>
  <c r="U772" i="14" s="1"/>
  <c r="U773" i="14" s="1"/>
  <c r="U774" i="14" s="1"/>
  <c r="U775" i="14" s="1"/>
  <c r="U776" i="14" s="1"/>
  <c r="U777" i="14" s="1"/>
  <c r="U778" i="14" s="1"/>
  <c r="U779" i="14" s="1"/>
  <c r="U780" i="14" s="1"/>
  <c r="U781" i="14" s="1"/>
  <c r="U782" i="14" s="1"/>
  <c r="U783" i="14" s="1"/>
  <c r="U784" i="14" s="1"/>
  <c r="U785" i="14" s="1"/>
  <c r="U786" i="14" s="1"/>
  <c r="U787" i="14" s="1"/>
  <c r="U788" i="14" s="1"/>
  <c r="U789" i="14" s="1"/>
  <c r="U790" i="14" s="1"/>
  <c r="U791" i="14" s="1"/>
  <c r="U792" i="14" s="1"/>
  <c r="U793" i="14" s="1"/>
  <c r="U794" i="14" s="1"/>
  <c r="U795" i="14" s="1"/>
  <c r="U796" i="14" s="1"/>
  <c r="U797" i="14" s="1"/>
  <c r="U798" i="14" s="1"/>
  <c r="U799" i="14" s="1"/>
  <c r="U800" i="14" s="1"/>
  <c r="U801" i="14" s="1"/>
  <c r="U802" i="14" s="1"/>
  <c r="U803" i="14" s="1"/>
  <c r="U804" i="14" s="1"/>
  <c r="U805" i="14" s="1"/>
  <c r="U806" i="14" s="1"/>
  <c r="U807" i="14" s="1"/>
  <c r="U808" i="14" s="1"/>
  <c r="U809" i="14" s="1"/>
  <c r="U810" i="14" s="1"/>
  <c r="T761" i="14"/>
  <c r="S761" i="14"/>
  <c r="R761" i="14"/>
  <c r="R762" i="14" s="1"/>
  <c r="R763" i="14" s="1"/>
  <c r="R764" i="14" s="1"/>
  <c r="R765" i="14" s="1"/>
  <c r="R766" i="14" s="1"/>
  <c r="R767" i="14" s="1"/>
  <c r="R768" i="14" s="1"/>
  <c r="R769" i="14" s="1"/>
  <c r="R770" i="14" s="1"/>
  <c r="R771" i="14" s="1"/>
  <c r="R772" i="14" s="1"/>
  <c r="R773" i="14" s="1"/>
  <c r="R774" i="14" s="1"/>
  <c r="R775" i="14" s="1"/>
  <c r="R776" i="14" s="1"/>
  <c r="R777" i="14" s="1"/>
  <c r="R778" i="14" s="1"/>
  <c r="R779" i="14" s="1"/>
  <c r="R780" i="14" s="1"/>
  <c r="R781" i="14" s="1"/>
  <c r="R782" i="14" s="1"/>
  <c r="R783" i="14" s="1"/>
  <c r="R784" i="14" s="1"/>
  <c r="R785" i="14" s="1"/>
  <c r="R786" i="14" s="1"/>
  <c r="R787" i="14" s="1"/>
  <c r="R788" i="14" s="1"/>
  <c r="R789" i="14" s="1"/>
  <c r="R790" i="14" s="1"/>
  <c r="R791" i="14" s="1"/>
  <c r="R792" i="14" s="1"/>
  <c r="R793" i="14" s="1"/>
  <c r="R794" i="14" s="1"/>
  <c r="R795" i="14" s="1"/>
  <c r="R796" i="14" s="1"/>
  <c r="R797" i="14" s="1"/>
  <c r="R798" i="14" s="1"/>
  <c r="R799" i="14" s="1"/>
  <c r="R800" i="14" s="1"/>
  <c r="R801" i="14" s="1"/>
  <c r="R802" i="14" s="1"/>
  <c r="R803" i="14" s="1"/>
  <c r="R804" i="14" s="1"/>
  <c r="R805" i="14" s="1"/>
  <c r="R806" i="14" s="1"/>
  <c r="R807" i="14" s="1"/>
  <c r="R808" i="14" s="1"/>
  <c r="R809" i="14" s="1"/>
  <c r="R810" i="14" s="1"/>
  <c r="Q761" i="14"/>
  <c r="Q762" i="14" s="1"/>
  <c r="Q763" i="14" s="1"/>
  <c r="Q764" i="14" s="1"/>
  <c r="Q765" i="14" s="1"/>
  <c r="Q766" i="14" s="1"/>
  <c r="Q767" i="14" s="1"/>
  <c r="Q768" i="14" s="1"/>
  <c r="Q769" i="14" s="1"/>
  <c r="Q770" i="14" s="1"/>
  <c r="Q771" i="14" s="1"/>
  <c r="Q772" i="14" s="1"/>
  <c r="Q773" i="14" s="1"/>
  <c r="Q774" i="14" s="1"/>
  <c r="Q775" i="14" s="1"/>
  <c r="Q776" i="14" s="1"/>
  <c r="Q777" i="14" s="1"/>
  <c r="Q778" i="14" s="1"/>
  <c r="Q779" i="14" s="1"/>
  <c r="Q780" i="14" s="1"/>
  <c r="Q781" i="14" s="1"/>
  <c r="Q782" i="14" s="1"/>
  <c r="Q783" i="14" s="1"/>
  <c r="Q784" i="14" s="1"/>
  <c r="Q785" i="14" s="1"/>
  <c r="Q786" i="14" s="1"/>
  <c r="Q787" i="14" s="1"/>
  <c r="Q788" i="14" s="1"/>
  <c r="Q789" i="14" s="1"/>
  <c r="Q790" i="14" s="1"/>
  <c r="Q791" i="14" s="1"/>
  <c r="Q792" i="14" s="1"/>
  <c r="Q793" i="14" s="1"/>
  <c r="Q794" i="14" s="1"/>
  <c r="Q795" i="14" s="1"/>
  <c r="Q796" i="14" s="1"/>
  <c r="Q797" i="14" s="1"/>
  <c r="Q798" i="14" s="1"/>
  <c r="Q799" i="14" s="1"/>
  <c r="Q800" i="14" s="1"/>
  <c r="Q801" i="14" s="1"/>
  <c r="Q802" i="14" s="1"/>
  <c r="Q803" i="14" s="1"/>
  <c r="Q804" i="14" s="1"/>
  <c r="Q805" i="14" s="1"/>
  <c r="Q806" i="14" s="1"/>
  <c r="Q807" i="14" s="1"/>
  <c r="Q808" i="14" s="1"/>
  <c r="Q809" i="14" s="1"/>
  <c r="Q810" i="14" s="1"/>
  <c r="P761" i="14"/>
  <c r="P762" i="14" s="1"/>
  <c r="P763" i="14" s="1"/>
  <c r="P764" i="14" s="1"/>
  <c r="P765" i="14" s="1"/>
  <c r="P766" i="14" s="1"/>
  <c r="P767" i="14" s="1"/>
  <c r="P768" i="14" s="1"/>
  <c r="P769" i="14" s="1"/>
  <c r="P770" i="14" s="1"/>
  <c r="P771" i="14" s="1"/>
  <c r="P772" i="14" s="1"/>
  <c r="P773" i="14" s="1"/>
  <c r="P774" i="14" s="1"/>
  <c r="P775" i="14" s="1"/>
  <c r="P776" i="14" s="1"/>
  <c r="P777" i="14" s="1"/>
  <c r="P778" i="14" s="1"/>
  <c r="P779" i="14" s="1"/>
  <c r="P780" i="14" s="1"/>
  <c r="P781" i="14" s="1"/>
  <c r="P782" i="14" s="1"/>
  <c r="P783" i="14" s="1"/>
  <c r="P784" i="14" s="1"/>
  <c r="P785" i="14" s="1"/>
  <c r="P786" i="14" s="1"/>
  <c r="P787" i="14" s="1"/>
  <c r="P788" i="14" s="1"/>
  <c r="P789" i="14" s="1"/>
  <c r="P790" i="14" s="1"/>
  <c r="P791" i="14" s="1"/>
  <c r="P792" i="14" s="1"/>
  <c r="P793" i="14" s="1"/>
  <c r="P794" i="14" s="1"/>
  <c r="P795" i="14" s="1"/>
  <c r="P796" i="14" s="1"/>
  <c r="P797" i="14" s="1"/>
  <c r="P798" i="14" s="1"/>
  <c r="P799" i="14" s="1"/>
  <c r="P800" i="14" s="1"/>
  <c r="P801" i="14" s="1"/>
  <c r="P802" i="14" s="1"/>
  <c r="P803" i="14" s="1"/>
  <c r="P804" i="14" s="1"/>
  <c r="P805" i="14" s="1"/>
  <c r="P806" i="14" s="1"/>
  <c r="P807" i="14" s="1"/>
  <c r="P808" i="14" s="1"/>
  <c r="P809" i="14" s="1"/>
  <c r="P810" i="14" s="1"/>
  <c r="O761" i="14"/>
  <c r="N761" i="14"/>
  <c r="N762" i="14" s="1"/>
  <c r="N763" i="14" s="1"/>
  <c r="N764" i="14" s="1"/>
  <c r="N765" i="14" s="1"/>
  <c r="N766" i="14" s="1"/>
  <c r="N767" i="14" s="1"/>
  <c r="N768" i="14" s="1"/>
  <c r="N769" i="14" s="1"/>
  <c r="N770" i="14" s="1"/>
  <c r="N771" i="14" s="1"/>
  <c r="N772" i="14" s="1"/>
  <c r="N773" i="14" s="1"/>
  <c r="N774" i="14" s="1"/>
  <c r="N775" i="14" s="1"/>
  <c r="N776" i="14" s="1"/>
  <c r="N777" i="14" s="1"/>
  <c r="N778" i="14" s="1"/>
  <c r="N779" i="14" s="1"/>
  <c r="N780" i="14" s="1"/>
  <c r="N781" i="14" s="1"/>
  <c r="N782" i="14" s="1"/>
  <c r="N783" i="14" s="1"/>
  <c r="N784" i="14" s="1"/>
  <c r="N785" i="14" s="1"/>
  <c r="N786" i="14" s="1"/>
  <c r="N787" i="14" s="1"/>
  <c r="N788" i="14" s="1"/>
  <c r="N789" i="14" s="1"/>
  <c r="N790" i="14" s="1"/>
  <c r="N791" i="14" s="1"/>
  <c r="N792" i="14" s="1"/>
  <c r="N793" i="14" s="1"/>
  <c r="N794" i="14" s="1"/>
  <c r="N795" i="14" s="1"/>
  <c r="N796" i="14" s="1"/>
  <c r="N797" i="14" s="1"/>
  <c r="N798" i="14" s="1"/>
  <c r="N799" i="14" s="1"/>
  <c r="N800" i="14" s="1"/>
  <c r="N801" i="14" s="1"/>
  <c r="N802" i="14" s="1"/>
  <c r="N803" i="14" s="1"/>
  <c r="N804" i="14" s="1"/>
  <c r="N805" i="14" s="1"/>
  <c r="N806" i="14" s="1"/>
  <c r="N807" i="14" s="1"/>
  <c r="N808" i="14" s="1"/>
  <c r="N809" i="14" s="1"/>
  <c r="N810" i="14" s="1"/>
  <c r="M761" i="14"/>
  <c r="L761" i="14"/>
  <c r="K761" i="14"/>
  <c r="J761" i="14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J779" i="14" s="1"/>
  <c r="J780" i="14" s="1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J800" i="14" s="1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I761" i="14"/>
  <c r="I762" i="14" s="1"/>
  <c r="I763" i="14" s="1"/>
  <c r="I764" i="14" s="1"/>
  <c r="I765" i="14" s="1"/>
  <c r="I766" i="14" s="1"/>
  <c r="I767" i="14" s="1"/>
  <c r="I768" i="14" s="1"/>
  <c r="I769" i="14" s="1"/>
  <c r="I770" i="14" s="1"/>
  <c r="I771" i="14" s="1"/>
  <c r="I772" i="14" s="1"/>
  <c r="I773" i="14" s="1"/>
  <c r="I774" i="14" s="1"/>
  <c r="I775" i="14" s="1"/>
  <c r="I776" i="14" s="1"/>
  <c r="I777" i="14" s="1"/>
  <c r="I778" i="14" s="1"/>
  <c r="I779" i="14" s="1"/>
  <c r="I780" i="14" s="1"/>
  <c r="I781" i="14" s="1"/>
  <c r="I782" i="14" s="1"/>
  <c r="I783" i="14" s="1"/>
  <c r="I784" i="14" s="1"/>
  <c r="I785" i="14" s="1"/>
  <c r="I786" i="14" s="1"/>
  <c r="I787" i="14" s="1"/>
  <c r="I788" i="14" s="1"/>
  <c r="I789" i="14" s="1"/>
  <c r="I790" i="14" s="1"/>
  <c r="I791" i="14" s="1"/>
  <c r="I792" i="14" s="1"/>
  <c r="I793" i="14" s="1"/>
  <c r="I794" i="14" s="1"/>
  <c r="I795" i="14" s="1"/>
  <c r="I796" i="14" s="1"/>
  <c r="I797" i="14" s="1"/>
  <c r="I798" i="14" s="1"/>
  <c r="I799" i="14" s="1"/>
  <c r="I800" i="14" s="1"/>
  <c r="I801" i="14" s="1"/>
  <c r="I802" i="14" s="1"/>
  <c r="I803" i="14" s="1"/>
  <c r="I804" i="14" s="1"/>
  <c r="I805" i="14" s="1"/>
  <c r="I806" i="14" s="1"/>
  <c r="I807" i="14" s="1"/>
  <c r="I808" i="14" s="1"/>
  <c r="I809" i="14" s="1"/>
  <c r="I810" i="14" s="1"/>
  <c r="H761" i="14"/>
  <c r="G761" i="14"/>
  <c r="F761" i="14"/>
  <c r="F762" i="14" s="1"/>
  <c r="F763" i="14" s="1"/>
  <c r="F764" i="14" s="1"/>
  <c r="F765" i="14" s="1"/>
  <c r="F766" i="14" s="1"/>
  <c r="F767" i="14" s="1"/>
  <c r="F768" i="14" s="1"/>
  <c r="F769" i="14" s="1"/>
  <c r="F770" i="14" s="1"/>
  <c r="F771" i="14" s="1"/>
  <c r="F772" i="14" s="1"/>
  <c r="F773" i="14" s="1"/>
  <c r="F774" i="14" s="1"/>
  <c r="F775" i="14" s="1"/>
  <c r="F776" i="14" s="1"/>
  <c r="F777" i="14" s="1"/>
  <c r="F778" i="14" s="1"/>
  <c r="F779" i="14" s="1"/>
  <c r="F780" i="14" s="1"/>
  <c r="F781" i="14" s="1"/>
  <c r="F782" i="14" s="1"/>
  <c r="F783" i="14" s="1"/>
  <c r="F784" i="14" s="1"/>
  <c r="F785" i="14" s="1"/>
  <c r="F786" i="14" s="1"/>
  <c r="F787" i="14" s="1"/>
  <c r="F788" i="14" s="1"/>
  <c r="F789" i="14" s="1"/>
  <c r="F790" i="14" s="1"/>
  <c r="F791" i="14" s="1"/>
  <c r="F792" i="14" s="1"/>
  <c r="F793" i="14" s="1"/>
  <c r="F794" i="14" s="1"/>
  <c r="F795" i="14" s="1"/>
  <c r="F796" i="14" s="1"/>
  <c r="F797" i="14" s="1"/>
  <c r="F798" i="14" s="1"/>
  <c r="F799" i="14" s="1"/>
  <c r="F800" i="14" s="1"/>
  <c r="F801" i="14" s="1"/>
  <c r="F802" i="14" s="1"/>
  <c r="F803" i="14" s="1"/>
  <c r="F804" i="14" s="1"/>
  <c r="F805" i="14" s="1"/>
  <c r="F806" i="14" s="1"/>
  <c r="F807" i="14" s="1"/>
  <c r="F808" i="14" s="1"/>
  <c r="F809" i="14" s="1"/>
  <c r="F810" i="14" s="1"/>
  <c r="E761" i="14"/>
  <c r="E762" i="14" s="1"/>
  <c r="E763" i="14" s="1"/>
  <c r="E764" i="14" s="1"/>
  <c r="E765" i="14" s="1"/>
  <c r="E766" i="14" s="1"/>
  <c r="E767" i="14" s="1"/>
  <c r="E768" i="14" s="1"/>
  <c r="E769" i="14" s="1"/>
  <c r="E770" i="14" s="1"/>
  <c r="E771" i="14" s="1"/>
  <c r="E772" i="14" s="1"/>
  <c r="E773" i="14" s="1"/>
  <c r="E774" i="14" s="1"/>
  <c r="E775" i="14" s="1"/>
  <c r="E776" i="14" s="1"/>
  <c r="E777" i="14" s="1"/>
  <c r="E778" i="14" s="1"/>
  <c r="E779" i="14" s="1"/>
  <c r="E780" i="14" s="1"/>
  <c r="E781" i="14" s="1"/>
  <c r="E782" i="14" s="1"/>
  <c r="E783" i="14" s="1"/>
  <c r="E784" i="14" s="1"/>
  <c r="E785" i="14" s="1"/>
  <c r="E786" i="14" s="1"/>
  <c r="E787" i="14" s="1"/>
  <c r="E788" i="14" s="1"/>
  <c r="E789" i="14" s="1"/>
  <c r="E790" i="14" s="1"/>
  <c r="E791" i="14" s="1"/>
  <c r="E792" i="14" s="1"/>
  <c r="E793" i="14" s="1"/>
  <c r="E794" i="14" s="1"/>
  <c r="E795" i="14" s="1"/>
  <c r="E796" i="14" s="1"/>
  <c r="E797" i="14" s="1"/>
  <c r="E798" i="14" s="1"/>
  <c r="E799" i="14" s="1"/>
  <c r="E800" i="14" s="1"/>
  <c r="E801" i="14" s="1"/>
  <c r="E802" i="14" s="1"/>
  <c r="E803" i="14" s="1"/>
  <c r="E804" i="14" s="1"/>
  <c r="E805" i="14" s="1"/>
  <c r="E806" i="14" s="1"/>
  <c r="E807" i="14" s="1"/>
  <c r="E808" i="14" s="1"/>
  <c r="E809" i="14" s="1"/>
  <c r="E810" i="14" s="1"/>
  <c r="D761" i="14"/>
  <c r="C761" i="14"/>
  <c r="B761" i="14"/>
  <c r="B762" i="14" s="1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 s="1"/>
  <c r="B773" i="14" s="1"/>
  <c r="B774" i="14" s="1"/>
  <c r="B775" i="14" s="1"/>
  <c r="B776" i="14" s="1"/>
  <c r="B777" i="14" s="1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B803" i="14" s="1"/>
  <c r="B804" i="14" s="1"/>
  <c r="B805" i="14" s="1"/>
  <c r="B806" i="14" s="1"/>
  <c r="B807" i="14" s="1"/>
  <c r="B808" i="14" s="1"/>
  <c r="B809" i="14" s="1"/>
  <c r="B810" i="14" s="1"/>
  <c r="Y757" i="14"/>
  <c r="W757" i="14"/>
  <c r="V757" i="14"/>
  <c r="U757" i="14"/>
  <c r="T757" i="14"/>
  <c r="R757" i="14"/>
  <c r="K757" i="14"/>
  <c r="J757" i="14"/>
  <c r="I757" i="14"/>
  <c r="H757" i="14"/>
  <c r="G757" i="14"/>
  <c r="F757" i="14"/>
  <c r="E757" i="14"/>
  <c r="D757" i="14"/>
  <c r="C757" i="14"/>
  <c r="Y756" i="14"/>
  <c r="W756" i="14"/>
  <c r="V756" i="14"/>
  <c r="U756" i="14"/>
  <c r="T756" i="14"/>
  <c r="R756" i="14"/>
  <c r="K756" i="14"/>
  <c r="J756" i="14"/>
  <c r="I756" i="14"/>
  <c r="H756" i="14"/>
  <c r="G756" i="14"/>
  <c r="F756" i="14"/>
  <c r="E756" i="14"/>
  <c r="D756" i="14"/>
  <c r="C756" i="14"/>
  <c r="Y755" i="14"/>
  <c r="W755" i="14"/>
  <c r="V755" i="14"/>
  <c r="U755" i="14"/>
  <c r="T755" i="14"/>
  <c r="R755" i="14"/>
  <c r="K755" i="14"/>
  <c r="J755" i="14"/>
  <c r="I755" i="14"/>
  <c r="H755" i="14"/>
  <c r="G755" i="14"/>
  <c r="F755" i="14"/>
  <c r="E755" i="14"/>
  <c r="D755" i="14"/>
  <c r="C755" i="14"/>
  <c r="Y754" i="14"/>
  <c r="W754" i="14"/>
  <c r="V754" i="14"/>
  <c r="U754" i="14"/>
  <c r="T754" i="14"/>
  <c r="R754" i="14"/>
  <c r="K754" i="14"/>
  <c r="J754" i="14"/>
  <c r="I754" i="14"/>
  <c r="H754" i="14"/>
  <c r="G754" i="14"/>
  <c r="F754" i="14"/>
  <c r="E754" i="14"/>
  <c r="D754" i="14"/>
  <c r="C754" i="14"/>
  <c r="Y753" i="14"/>
  <c r="W753" i="14"/>
  <c r="V753" i="14"/>
  <c r="U753" i="14"/>
  <c r="T753" i="14"/>
  <c r="R753" i="14"/>
  <c r="K753" i="14"/>
  <c r="J753" i="14"/>
  <c r="I753" i="14"/>
  <c r="H753" i="14"/>
  <c r="G753" i="14"/>
  <c r="F753" i="14"/>
  <c r="E753" i="14"/>
  <c r="D753" i="14"/>
  <c r="C753" i="14"/>
  <c r="Y752" i="14"/>
  <c r="W752" i="14"/>
  <c r="V752" i="14"/>
  <c r="U752" i="14"/>
  <c r="T752" i="14"/>
  <c r="R752" i="14"/>
  <c r="K752" i="14"/>
  <c r="J752" i="14"/>
  <c r="I752" i="14"/>
  <c r="H752" i="14"/>
  <c r="G752" i="14"/>
  <c r="F752" i="14"/>
  <c r="E752" i="14"/>
  <c r="D752" i="14"/>
  <c r="C752" i="14"/>
  <c r="Y751" i="14"/>
  <c r="W751" i="14"/>
  <c r="V751" i="14"/>
  <c r="U751" i="14"/>
  <c r="T751" i="14"/>
  <c r="R751" i="14"/>
  <c r="K751" i="14"/>
  <c r="J751" i="14"/>
  <c r="I751" i="14"/>
  <c r="H751" i="14"/>
  <c r="G751" i="14"/>
  <c r="F751" i="14"/>
  <c r="E751" i="14"/>
  <c r="D751" i="14"/>
  <c r="C751" i="14"/>
  <c r="Y750" i="14"/>
  <c r="W750" i="14"/>
  <c r="V750" i="14"/>
  <c r="U750" i="14"/>
  <c r="T750" i="14"/>
  <c r="R750" i="14"/>
  <c r="K750" i="14"/>
  <c r="J750" i="14"/>
  <c r="I750" i="14"/>
  <c r="H750" i="14"/>
  <c r="G750" i="14"/>
  <c r="F750" i="14"/>
  <c r="E750" i="14"/>
  <c r="D750" i="14"/>
  <c r="C750" i="14"/>
  <c r="Y749" i="14"/>
  <c r="W749" i="14"/>
  <c r="V749" i="14"/>
  <c r="U749" i="14"/>
  <c r="T749" i="14"/>
  <c r="R749" i="14"/>
  <c r="K749" i="14"/>
  <c r="J749" i="14"/>
  <c r="I749" i="14"/>
  <c r="H749" i="14"/>
  <c r="G749" i="14"/>
  <c r="F749" i="14"/>
  <c r="E749" i="14"/>
  <c r="D749" i="14"/>
  <c r="C749" i="14"/>
  <c r="Y748" i="14"/>
  <c r="W748" i="14"/>
  <c r="V748" i="14"/>
  <c r="U748" i="14"/>
  <c r="T748" i="14"/>
  <c r="R748" i="14"/>
  <c r="K748" i="14"/>
  <c r="J748" i="14"/>
  <c r="I748" i="14"/>
  <c r="H748" i="14"/>
  <c r="G748" i="14"/>
  <c r="F748" i="14"/>
  <c r="E748" i="14"/>
  <c r="D748" i="14"/>
  <c r="C748" i="14"/>
  <c r="Y747" i="14"/>
  <c r="W747" i="14"/>
  <c r="V747" i="14"/>
  <c r="U747" i="14"/>
  <c r="T747" i="14"/>
  <c r="R747" i="14"/>
  <c r="I747" i="14"/>
  <c r="H747" i="14"/>
  <c r="G747" i="14"/>
  <c r="F747" i="14"/>
  <c r="E747" i="14"/>
  <c r="D747" i="14"/>
  <c r="C747" i="14"/>
  <c r="Y746" i="14"/>
  <c r="W746" i="14"/>
  <c r="V746" i="14"/>
  <c r="U746" i="14"/>
  <c r="T746" i="14"/>
  <c r="R746" i="14"/>
  <c r="I746" i="14"/>
  <c r="H746" i="14"/>
  <c r="G746" i="14"/>
  <c r="F746" i="14"/>
  <c r="E746" i="14"/>
  <c r="D746" i="14"/>
  <c r="C746" i="14"/>
  <c r="Y745" i="14"/>
  <c r="W745" i="14"/>
  <c r="V745" i="14"/>
  <c r="U745" i="14"/>
  <c r="T745" i="14"/>
  <c r="R745" i="14"/>
  <c r="I745" i="14"/>
  <c r="H745" i="14"/>
  <c r="G745" i="14"/>
  <c r="F745" i="14"/>
  <c r="E745" i="14"/>
  <c r="D745" i="14"/>
  <c r="C745" i="14"/>
  <c r="Y744" i="14"/>
  <c r="W744" i="14"/>
  <c r="V744" i="14"/>
  <c r="U744" i="14"/>
  <c r="T744" i="14"/>
  <c r="R744" i="14"/>
  <c r="I744" i="14"/>
  <c r="H744" i="14"/>
  <c r="G744" i="14"/>
  <c r="F744" i="14"/>
  <c r="E744" i="14"/>
  <c r="D744" i="14"/>
  <c r="C744" i="14"/>
  <c r="Y743" i="14"/>
  <c r="W743" i="14"/>
  <c r="V743" i="14"/>
  <c r="U743" i="14"/>
  <c r="T743" i="14"/>
  <c r="R743" i="14"/>
  <c r="I743" i="14"/>
  <c r="H743" i="14"/>
  <c r="G743" i="14"/>
  <c r="F743" i="14"/>
  <c r="E743" i="14"/>
  <c r="D743" i="14"/>
  <c r="C743" i="14"/>
  <c r="Y742" i="14"/>
  <c r="W742" i="14"/>
  <c r="V742" i="14"/>
  <c r="U742" i="14"/>
  <c r="T742" i="14"/>
  <c r="R742" i="14"/>
  <c r="I742" i="14"/>
  <c r="H742" i="14"/>
  <c r="G742" i="14"/>
  <c r="F742" i="14"/>
  <c r="E742" i="14"/>
  <c r="D742" i="14"/>
  <c r="C742" i="14"/>
  <c r="Y741" i="14"/>
  <c r="W741" i="14"/>
  <c r="V741" i="14"/>
  <c r="U741" i="14"/>
  <c r="T741" i="14"/>
  <c r="R741" i="14"/>
  <c r="I741" i="14"/>
  <c r="H741" i="14"/>
  <c r="G741" i="14"/>
  <c r="F741" i="14"/>
  <c r="E741" i="14"/>
  <c r="D741" i="14"/>
  <c r="C741" i="14"/>
  <c r="Y740" i="14"/>
  <c r="W740" i="14"/>
  <c r="V740" i="14"/>
  <c r="U740" i="14"/>
  <c r="T740" i="14"/>
  <c r="R740" i="14"/>
  <c r="I740" i="14"/>
  <c r="H740" i="14"/>
  <c r="G740" i="14"/>
  <c r="F740" i="14"/>
  <c r="E740" i="14"/>
  <c r="D740" i="14"/>
  <c r="C740" i="14"/>
  <c r="Y739" i="14"/>
  <c r="W739" i="14"/>
  <c r="V739" i="14"/>
  <c r="U739" i="14"/>
  <c r="T739" i="14"/>
  <c r="R739" i="14"/>
  <c r="I739" i="14"/>
  <c r="H739" i="14"/>
  <c r="G739" i="14"/>
  <c r="F739" i="14"/>
  <c r="E739" i="14"/>
  <c r="D739" i="14"/>
  <c r="C739" i="14"/>
  <c r="Y738" i="14"/>
  <c r="W738" i="14"/>
  <c r="V738" i="14"/>
  <c r="U738" i="14"/>
  <c r="T738" i="14"/>
  <c r="R738" i="14"/>
  <c r="I738" i="14"/>
  <c r="H738" i="14"/>
  <c r="G738" i="14"/>
  <c r="F738" i="14"/>
  <c r="E738" i="14"/>
  <c r="D738" i="14"/>
  <c r="C738" i="14"/>
  <c r="Y737" i="14"/>
  <c r="W737" i="14"/>
  <c r="V737" i="14"/>
  <c r="U737" i="14"/>
  <c r="T737" i="14"/>
  <c r="R737" i="14"/>
  <c r="I737" i="14"/>
  <c r="H737" i="14"/>
  <c r="G737" i="14"/>
  <c r="F737" i="14"/>
  <c r="E737" i="14"/>
  <c r="D737" i="14"/>
  <c r="C737" i="14"/>
  <c r="Y736" i="14"/>
  <c r="W736" i="14"/>
  <c r="V736" i="14"/>
  <c r="U736" i="14"/>
  <c r="T736" i="14"/>
  <c r="R736" i="14"/>
  <c r="I736" i="14"/>
  <c r="H736" i="14"/>
  <c r="G736" i="14"/>
  <c r="F736" i="14"/>
  <c r="E736" i="14"/>
  <c r="D736" i="14"/>
  <c r="C736" i="14"/>
  <c r="Y735" i="14"/>
  <c r="W735" i="14"/>
  <c r="V735" i="14"/>
  <c r="U735" i="14"/>
  <c r="T735" i="14"/>
  <c r="R735" i="14"/>
  <c r="I735" i="14"/>
  <c r="H735" i="14"/>
  <c r="G735" i="14"/>
  <c r="F735" i="14"/>
  <c r="E735" i="14"/>
  <c r="D735" i="14"/>
  <c r="C735" i="14"/>
  <c r="Y734" i="14"/>
  <c r="W734" i="14"/>
  <c r="V734" i="14"/>
  <c r="U734" i="14"/>
  <c r="T734" i="14"/>
  <c r="R734" i="14"/>
  <c r="I734" i="14"/>
  <c r="H734" i="14"/>
  <c r="G734" i="14"/>
  <c r="F734" i="14"/>
  <c r="E734" i="14"/>
  <c r="D734" i="14"/>
  <c r="C734" i="14"/>
  <c r="Y733" i="14"/>
  <c r="W733" i="14"/>
  <c r="V733" i="14"/>
  <c r="U733" i="14"/>
  <c r="T733" i="14"/>
  <c r="R733" i="14"/>
  <c r="I733" i="14"/>
  <c r="H733" i="14"/>
  <c r="G733" i="14"/>
  <c r="F733" i="14"/>
  <c r="E733" i="14"/>
  <c r="D733" i="14"/>
  <c r="C733" i="14"/>
  <c r="Y732" i="14"/>
  <c r="W732" i="14"/>
  <c r="V732" i="14"/>
  <c r="U732" i="14"/>
  <c r="T732" i="14"/>
  <c r="R732" i="14"/>
  <c r="I732" i="14"/>
  <c r="H732" i="14"/>
  <c r="G732" i="14"/>
  <c r="F732" i="14"/>
  <c r="E732" i="14"/>
  <c r="D732" i="14"/>
  <c r="C732" i="14"/>
  <c r="Y731" i="14"/>
  <c r="W731" i="14"/>
  <c r="V731" i="14"/>
  <c r="U731" i="14"/>
  <c r="T731" i="14"/>
  <c r="R731" i="14"/>
  <c r="I731" i="14"/>
  <c r="H731" i="14"/>
  <c r="G731" i="14"/>
  <c r="F731" i="14"/>
  <c r="E731" i="14"/>
  <c r="D731" i="14"/>
  <c r="C731" i="14"/>
  <c r="Y730" i="14"/>
  <c r="W730" i="14"/>
  <c r="V730" i="14"/>
  <c r="U730" i="14"/>
  <c r="T730" i="14"/>
  <c r="R730" i="14"/>
  <c r="I730" i="14"/>
  <c r="H730" i="14"/>
  <c r="G730" i="14"/>
  <c r="F730" i="14"/>
  <c r="E730" i="14"/>
  <c r="D730" i="14"/>
  <c r="C730" i="14"/>
  <c r="Y729" i="14"/>
  <c r="W729" i="14"/>
  <c r="V729" i="14"/>
  <c r="U729" i="14"/>
  <c r="T729" i="14"/>
  <c r="R729" i="14"/>
  <c r="I729" i="14"/>
  <c r="H729" i="14"/>
  <c r="G729" i="14"/>
  <c r="F729" i="14"/>
  <c r="E729" i="14"/>
  <c r="D729" i="14"/>
  <c r="C729" i="14"/>
  <c r="Y728" i="14"/>
  <c r="W728" i="14"/>
  <c r="V728" i="14"/>
  <c r="U728" i="14"/>
  <c r="T728" i="14"/>
  <c r="R728" i="14"/>
  <c r="I728" i="14"/>
  <c r="H728" i="14"/>
  <c r="G728" i="14"/>
  <c r="F728" i="14"/>
  <c r="E728" i="14"/>
  <c r="D728" i="14"/>
  <c r="C728" i="14"/>
  <c r="Y727" i="14"/>
  <c r="W727" i="14"/>
  <c r="V727" i="14"/>
  <c r="U727" i="14"/>
  <c r="T727" i="14"/>
  <c r="R727" i="14"/>
  <c r="I727" i="14"/>
  <c r="H727" i="14"/>
  <c r="G727" i="14"/>
  <c r="F727" i="14"/>
  <c r="E727" i="14"/>
  <c r="D727" i="14"/>
  <c r="C727" i="14"/>
  <c r="Y726" i="14"/>
  <c r="W726" i="14"/>
  <c r="V726" i="14"/>
  <c r="U726" i="14"/>
  <c r="T726" i="14"/>
  <c r="R726" i="14"/>
  <c r="I726" i="14"/>
  <c r="H726" i="14"/>
  <c r="G726" i="14"/>
  <c r="F726" i="14"/>
  <c r="E726" i="14"/>
  <c r="D726" i="14"/>
  <c r="C726" i="14"/>
  <c r="Y725" i="14"/>
  <c r="W725" i="14"/>
  <c r="V725" i="14"/>
  <c r="U725" i="14"/>
  <c r="T725" i="14"/>
  <c r="R725" i="14"/>
  <c r="I725" i="14"/>
  <c r="H725" i="14"/>
  <c r="G725" i="14"/>
  <c r="F725" i="14"/>
  <c r="E725" i="14"/>
  <c r="D725" i="14"/>
  <c r="C725" i="14"/>
  <c r="Y724" i="14"/>
  <c r="W724" i="14"/>
  <c r="V724" i="14"/>
  <c r="U724" i="14"/>
  <c r="T724" i="14"/>
  <c r="R724" i="14"/>
  <c r="I724" i="14"/>
  <c r="H724" i="14"/>
  <c r="G724" i="14"/>
  <c r="F724" i="14"/>
  <c r="E724" i="14"/>
  <c r="D724" i="14"/>
  <c r="C724" i="14"/>
  <c r="Y723" i="14"/>
  <c r="W723" i="14"/>
  <c r="V723" i="14"/>
  <c r="U723" i="14"/>
  <c r="T723" i="14"/>
  <c r="R723" i="14"/>
  <c r="I723" i="14"/>
  <c r="H723" i="14"/>
  <c r="G723" i="14"/>
  <c r="F723" i="14"/>
  <c r="E723" i="14"/>
  <c r="D723" i="14"/>
  <c r="C723" i="14"/>
  <c r="Y722" i="14"/>
  <c r="W722" i="14"/>
  <c r="V722" i="14"/>
  <c r="U722" i="14"/>
  <c r="T722" i="14"/>
  <c r="R722" i="14"/>
  <c r="Y721" i="14"/>
  <c r="W721" i="14"/>
  <c r="V721" i="14"/>
  <c r="U721" i="14"/>
  <c r="T721" i="14"/>
  <c r="R721" i="14"/>
  <c r="Y720" i="14"/>
  <c r="W720" i="14"/>
  <c r="V720" i="14"/>
  <c r="U720" i="14"/>
  <c r="T720" i="14"/>
  <c r="R720" i="14"/>
  <c r="Y719" i="14"/>
  <c r="W719" i="14"/>
  <c r="V719" i="14"/>
  <c r="U719" i="14"/>
  <c r="T719" i="14"/>
  <c r="R719" i="14"/>
  <c r="Y718" i="14"/>
  <c r="W718" i="14"/>
  <c r="V718" i="14"/>
  <c r="U718" i="14"/>
  <c r="T718" i="14"/>
  <c r="R718" i="14"/>
  <c r="Y717" i="14"/>
  <c r="W717" i="14"/>
  <c r="V717" i="14"/>
  <c r="U717" i="14"/>
  <c r="T717" i="14"/>
  <c r="R717" i="14"/>
  <c r="Y716" i="14"/>
  <c r="W716" i="14"/>
  <c r="V716" i="14"/>
  <c r="U716" i="14"/>
  <c r="T716" i="14"/>
  <c r="R716" i="14"/>
  <c r="Y715" i="14"/>
  <c r="W715" i="14"/>
  <c r="V715" i="14"/>
  <c r="U715" i="14"/>
  <c r="T715" i="14"/>
  <c r="R715" i="14"/>
  <c r="Y714" i="14"/>
  <c r="W714" i="14"/>
  <c r="V714" i="14"/>
  <c r="U714" i="14"/>
  <c r="T714" i="14"/>
  <c r="R714" i="14"/>
  <c r="Y713" i="14"/>
  <c r="W713" i="14"/>
  <c r="V713" i="14"/>
  <c r="U713" i="14"/>
  <c r="T713" i="14"/>
  <c r="R713" i="14"/>
  <c r="Y712" i="14"/>
  <c r="W712" i="14"/>
  <c r="V712" i="14"/>
  <c r="T712" i="14"/>
  <c r="R712" i="14"/>
  <c r="P712" i="14"/>
  <c r="P713" i="14" s="1"/>
  <c r="P714" i="14" s="1"/>
  <c r="P715" i="14" s="1"/>
  <c r="P716" i="14" s="1"/>
  <c r="P717" i="14" s="1"/>
  <c r="P718" i="14" s="1"/>
  <c r="P719" i="14" s="1"/>
  <c r="P720" i="14" s="1"/>
  <c r="P721" i="14" s="1"/>
  <c r="P722" i="14" s="1"/>
  <c r="P723" i="14" s="1"/>
  <c r="P724" i="14" s="1"/>
  <c r="P725" i="14" s="1"/>
  <c r="P726" i="14" s="1"/>
  <c r="P727" i="14" s="1"/>
  <c r="P728" i="14" s="1"/>
  <c r="P729" i="14" s="1"/>
  <c r="P730" i="14" s="1"/>
  <c r="P731" i="14" s="1"/>
  <c r="P732" i="14" s="1"/>
  <c r="P733" i="14" s="1"/>
  <c r="P734" i="14" s="1"/>
  <c r="P735" i="14" s="1"/>
  <c r="P736" i="14" s="1"/>
  <c r="P737" i="14" s="1"/>
  <c r="P738" i="14" s="1"/>
  <c r="P739" i="14" s="1"/>
  <c r="P740" i="14" s="1"/>
  <c r="P741" i="14" s="1"/>
  <c r="P742" i="14" s="1"/>
  <c r="P743" i="14" s="1"/>
  <c r="P744" i="14" s="1"/>
  <c r="P745" i="14" s="1"/>
  <c r="P746" i="14" s="1"/>
  <c r="P747" i="14" s="1"/>
  <c r="P748" i="14" s="1"/>
  <c r="P749" i="14" s="1"/>
  <c r="P750" i="14" s="1"/>
  <c r="P751" i="14" s="1"/>
  <c r="P752" i="14" s="1"/>
  <c r="P753" i="14" s="1"/>
  <c r="P754" i="14" s="1"/>
  <c r="P755" i="14" s="1"/>
  <c r="P756" i="14" s="1"/>
  <c r="P757" i="14" s="1"/>
  <c r="AI711" i="14"/>
  <c r="AI712" i="14" s="1"/>
  <c r="AI713" i="14" s="1"/>
  <c r="AI714" i="14" s="1"/>
  <c r="AI715" i="14" s="1"/>
  <c r="AI716" i="14" s="1"/>
  <c r="AI717" i="14" s="1"/>
  <c r="AI718" i="14" s="1"/>
  <c r="AI719" i="14" s="1"/>
  <c r="AI720" i="14" s="1"/>
  <c r="AI721" i="14" s="1"/>
  <c r="AI722" i="14" s="1"/>
  <c r="AI723" i="14" s="1"/>
  <c r="AI724" i="14" s="1"/>
  <c r="AI725" i="14" s="1"/>
  <c r="AI726" i="14" s="1"/>
  <c r="AI727" i="14" s="1"/>
  <c r="AI728" i="14" s="1"/>
  <c r="AI729" i="14" s="1"/>
  <c r="AI730" i="14" s="1"/>
  <c r="AI731" i="14" s="1"/>
  <c r="AI732" i="14" s="1"/>
  <c r="AI733" i="14" s="1"/>
  <c r="AI734" i="14" s="1"/>
  <c r="AI735" i="14" s="1"/>
  <c r="AI736" i="14" s="1"/>
  <c r="AI737" i="14" s="1"/>
  <c r="AI738" i="14" s="1"/>
  <c r="AI739" i="14" s="1"/>
  <c r="AI740" i="14" s="1"/>
  <c r="AI741" i="14" s="1"/>
  <c r="AI742" i="14" s="1"/>
  <c r="AI743" i="14" s="1"/>
  <c r="AI744" i="14" s="1"/>
  <c r="AI745" i="14" s="1"/>
  <c r="AI746" i="14" s="1"/>
  <c r="AI747" i="14" s="1"/>
  <c r="AI748" i="14" s="1"/>
  <c r="AI749" i="14" s="1"/>
  <c r="AI750" i="14" s="1"/>
  <c r="AI751" i="14" s="1"/>
  <c r="AI752" i="14" s="1"/>
  <c r="AI753" i="14" s="1"/>
  <c r="AI754" i="14" s="1"/>
  <c r="AI755" i="14" s="1"/>
  <c r="AI756" i="14" s="1"/>
  <c r="AI757" i="14" s="1"/>
  <c r="S711" i="14"/>
  <c r="S712" i="14" s="1"/>
  <c r="S713" i="14" s="1"/>
  <c r="S714" i="14" s="1"/>
  <c r="S715" i="14" s="1"/>
  <c r="S716" i="14" s="1"/>
  <c r="S717" i="14" s="1"/>
  <c r="S718" i="14" s="1"/>
  <c r="S719" i="14" s="1"/>
  <c r="S720" i="14" s="1"/>
  <c r="S721" i="14" s="1"/>
  <c r="S722" i="14" s="1"/>
  <c r="S723" i="14" s="1"/>
  <c r="S724" i="14" s="1"/>
  <c r="S725" i="14" s="1"/>
  <c r="S726" i="14" s="1"/>
  <c r="S727" i="14" s="1"/>
  <c r="S728" i="14" s="1"/>
  <c r="S729" i="14" s="1"/>
  <c r="S730" i="14" s="1"/>
  <c r="S731" i="14" s="1"/>
  <c r="S732" i="14" s="1"/>
  <c r="S733" i="14" s="1"/>
  <c r="S734" i="14" s="1"/>
  <c r="S735" i="14" s="1"/>
  <c r="S736" i="14" s="1"/>
  <c r="S737" i="14" s="1"/>
  <c r="S738" i="14" s="1"/>
  <c r="S739" i="14" s="1"/>
  <c r="S740" i="14" s="1"/>
  <c r="S741" i="14" s="1"/>
  <c r="S742" i="14" s="1"/>
  <c r="S743" i="14" s="1"/>
  <c r="S744" i="14" s="1"/>
  <c r="S745" i="14" s="1"/>
  <c r="S746" i="14" s="1"/>
  <c r="S747" i="14" s="1"/>
  <c r="S748" i="14" s="1"/>
  <c r="S749" i="14" s="1"/>
  <c r="S750" i="14" s="1"/>
  <c r="S751" i="14" s="1"/>
  <c r="S752" i="14" s="1"/>
  <c r="S753" i="14" s="1"/>
  <c r="S754" i="14" s="1"/>
  <c r="S755" i="14" s="1"/>
  <c r="S756" i="14" s="1"/>
  <c r="S757" i="14" s="1"/>
  <c r="R711" i="14"/>
  <c r="C711" i="14"/>
  <c r="C712" i="14" s="1"/>
  <c r="C713" i="14" s="1"/>
  <c r="C714" i="14" s="1"/>
  <c r="C715" i="14" s="1"/>
  <c r="C716" i="14" s="1"/>
  <c r="C717" i="14" s="1"/>
  <c r="C718" i="14" s="1"/>
  <c r="C719" i="14" s="1"/>
  <c r="C720" i="14" s="1"/>
  <c r="C721" i="14" s="1"/>
  <c r="C722" i="14" s="1"/>
  <c r="AG710" i="14"/>
  <c r="AG711" i="14" s="1"/>
  <c r="AG712" i="14" s="1"/>
  <c r="AG713" i="14" s="1"/>
  <c r="AG714" i="14" s="1"/>
  <c r="AG715" i="14" s="1"/>
  <c r="AG716" i="14" s="1"/>
  <c r="AG717" i="14" s="1"/>
  <c r="AG718" i="14" s="1"/>
  <c r="AG719" i="14" s="1"/>
  <c r="AG720" i="14" s="1"/>
  <c r="AG721" i="14" s="1"/>
  <c r="AG722" i="14" s="1"/>
  <c r="AG723" i="14" s="1"/>
  <c r="AG724" i="14" s="1"/>
  <c r="AG725" i="14" s="1"/>
  <c r="AG726" i="14" s="1"/>
  <c r="AG727" i="14" s="1"/>
  <c r="AG728" i="14" s="1"/>
  <c r="AG729" i="14" s="1"/>
  <c r="AG730" i="14" s="1"/>
  <c r="AG731" i="14" s="1"/>
  <c r="AG732" i="14" s="1"/>
  <c r="AG733" i="14" s="1"/>
  <c r="AG734" i="14" s="1"/>
  <c r="AG735" i="14" s="1"/>
  <c r="AG736" i="14" s="1"/>
  <c r="AG737" i="14" s="1"/>
  <c r="AG738" i="14" s="1"/>
  <c r="AG739" i="14" s="1"/>
  <c r="AG740" i="14" s="1"/>
  <c r="AG741" i="14" s="1"/>
  <c r="AG742" i="14" s="1"/>
  <c r="AG743" i="14" s="1"/>
  <c r="AG744" i="14" s="1"/>
  <c r="AG745" i="14" s="1"/>
  <c r="AG746" i="14" s="1"/>
  <c r="AG747" i="14" s="1"/>
  <c r="AG748" i="14" s="1"/>
  <c r="AG749" i="14" s="1"/>
  <c r="AG750" i="14" s="1"/>
  <c r="AG751" i="14" s="1"/>
  <c r="AG752" i="14" s="1"/>
  <c r="AG753" i="14" s="1"/>
  <c r="AG754" i="14" s="1"/>
  <c r="AG755" i="14" s="1"/>
  <c r="AG756" i="14" s="1"/>
  <c r="AG757" i="14" s="1"/>
  <c r="AF710" i="14"/>
  <c r="AF711" i="14" s="1"/>
  <c r="AF712" i="14" s="1"/>
  <c r="AF713" i="14" s="1"/>
  <c r="AF714" i="14" s="1"/>
  <c r="AF715" i="14" s="1"/>
  <c r="AF716" i="14" s="1"/>
  <c r="AF717" i="14" s="1"/>
  <c r="AF718" i="14" s="1"/>
  <c r="AF719" i="14" s="1"/>
  <c r="AF720" i="14" s="1"/>
  <c r="AF721" i="14" s="1"/>
  <c r="AF722" i="14" s="1"/>
  <c r="AF723" i="14" s="1"/>
  <c r="AF724" i="14" s="1"/>
  <c r="AF725" i="14" s="1"/>
  <c r="AF726" i="14" s="1"/>
  <c r="AF727" i="14" s="1"/>
  <c r="AF728" i="14" s="1"/>
  <c r="AF729" i="14" s="1"/>
  <c r="AF730" i="14" s="1"/>
  <c r="AF731" i="14" s="1"/>
  <c r="AF732" i="14" s="1"/>
  <c r="AF733" i="14" s="1"/>
  <c r="AF734" i="14" s="1"/>
  <c r="AF735" i="14" s="1"/>
  <c r="AF736" i="14" s="1"/>
  <c r="AF737" i="14" s="1"/>
  <c r="AF738" i="14" s="1"/>
  <c r="AF739" i="14" s="1"/>
  <c r="AF740" i="14" s="1"/>
  <c r="AF741" i="14" s="1"/>
  <c r="AF742" i="14" s="1"/>
  <c r="AF743" i="14" s="1"/>
  <c r="AF744" i="14" s="1"/>
  <c r="AF745" i="14" s="1"/>
  <c r="AF746" i="14" s="1"/>
  <c r="AF747" i="14" s="1"/>
  <c r="AF748" i="14" s="1"/>
  <c r="AF749" i="14" s="1"/>
  <c r="AF750" i="14" s="1"/>
  <c r="AF751" i="14" s="1"/>
  <c r="AF752" i="14" s="1"/>
  <c r="AF753" i="14" s="1"/>
  <c r="AF754" i="14" s="1"/>
  <c r="AF755" i="14" s="1"/>
  <c r="AF756" i="14" s="1"/>
  <c r="AF757" i="14" s="1"/>
  <c r="U710" i="14"/>
  <c r="U711" i="14" s="1"/>
  <c r="U712" i="14" s="1"/>
  <c r="Q710" i="14"/>
  <c r="Q711" i="14" s="1"/>
  <c r="Q712" i="14" s="1"/>
  <c r="Q713" i="14" s="1"/>
  <c r="Q714" i="14" s="1"/>
  <c r="Q715" i="14" s="1"/>
  <c r="Q716" i="14" s="1"/>
  <c r="Q717" i="14" s="1"/>
  <c r="Q718" i="14" s="1"/>
  <c r="Q719" i="14" s="1"/>
  <c r="Q720" i="14" s="1"/>
  <c r="Q721" i="14" s="1"/>
  <c r="Q722" i="14" s="1"/>
  <c r="Q723" i="14" s="1"/>
  <c r="Q724" i="14" s="1"/>
  <c r="Q725" i="14" s="1"/>
  <c r="Q726" i="14" s="1"/>
  <c r="Q727" i="14" s="1"/>
  <c r="Q728" i="14" s="1"/>
  <c r="Q729" i="14" s="1"/>
  <c r="Q730" i="14" s="1"/>
  <c r="Q731" i="14" s="1"/>
  <c r="Q732" i="14" s="1"/>
  <c r="Q733" i="14" s="1"/>
  <c r="Q734" i="14" s="1"/>
  <c r="Q735" i="14" s="1"/>
  <c r="Q736" i="14" s="1"/>
  <c r="Q737" i="14" s="1"/>
  <c r="Q738" i="14" s="1"/>
  <c r="Q739" i="14" s="1"/>
  <c r="Q740" i="14" s="1"/>
  <c r="Q741" i="14" s="1"/>
  <c r="Q742" i="14" s="1"/>
  <c r="Q743" i="14" s="1"/>
  <c r="Q744" i="14" s="1"/>
  <c r="Q745" i="14" s="1"/>
  <c r="Q746" i="14" s="1"/>
  <c r="Q747" i="14" s="1"/>
  <c r="Q748" i="14" s="1"/>
  <c r="Q749" i="14" s="1"/>
  <c r="Q750" i="14" s="1"/>
  <c r="Q751" i="14" s="1"/>
  <c r="Q752" i="14" s="1"/>
  <c r="Q753" i="14" s="1"/>
  <c r="Q754" i="14" s="1"/>
  <c r="Q755" i="14" s="1"/>
  <c r="Q756" i="14" s="1"/>
  <c r="Q757" i="14" s="1"/>
  <c r="P710" i="14"/>
  <c r="P711" i="14" s="1"/>
  <c r="E710" i="14"/>
  <c r="E711" i="14" s="1"/>
  <c r="E712" i="14" s="1"/>
  <c r="E713" i="14" s="1"/>
  <c r="E714" i="14" s="1"/>
  <c r="E715" i="14" s="1"/>
  <c r="E716" i="14" s="1"/>
  <c r="E717" i="14" s="1"/>
  <c r="E718" i="14" s="1"/>
  <c r="E719" i="14" s="1"/>
  <c r="E720" i="14" s="1"/>
  <c r="E721" i="14" s="1"/>
  <c r="E722" i="14" s="1"/>
  <c r="AJ709" i="14"/>
  <c r="AJ710" i="14" s="1"/>
  <c r="AJ711" i="14" s="1"/>
  <c r="AJ712" i="14" s="1"/>
  <c r="AJ713" i="14" s="1"/>
  <c r="AJ714" i="14" s="1"/>
  <c r="AJ715" i="14" s="1"/>
  <c r="AJ716" i="14" s="1"/>
  <c r="AJ717" i="14" s="1"/>
  <c r="AJ718" i="14" s="1"/>
  <c r="AJ719" i="14" s="1"/>
  <c r="AJ720" i="14" s="1"/>
  <c r="AJ721" i="14" s="1"/>
  <c r="AJ722" i="14" s="1"/>
  <c r="AJ723" i="14" s="1"/>
  <c r="AJ724" i="14" s="1"/>
  <c r="AJ725" i="14" s="1"/>
  <c r="AJ726" i="14" s="1"/>
  <c r="AJ727" i="14" s="1"/>
  <c r="AJ728" i="14" s="1"/>
  <c r="AJ729" i="14" s="1"/>
  <c r="AJ730" i="14" s="1"/>
  <c r="AJ731" i="14" s="1"/>
  <c r="AJ732" i="14" s="1"/>
  <c r="AJ733" i="14" s="1"/>
  <c r="AJ734" i="14" s="1"/>
  <c r="AJ735" i="14" s="1"/>
  <c r="AJ736" i="14" s="1"/>
  <c r="AJ737" i="14" s="1"/>
  <c r="AJ738" i="14" s="1"/>
  <c r="AJ739" i="14" s="1"/>
  <c r="AJ740" i="14" s="1"/>
  <c r="AJ741" i="14" s="1"/>
  <c r="AJ742" i="14" s="1"/>
  <c r="AJ743" i="14" s="1"/>
  <c r="AJ744" i="14" s="1"/>
  <c r="AJ745" i="14" s="1"/>
  <c r="AJ746" i="14" s="1"/>
  <c r="AJ747" i="14" s="1"/>
  <c r="AJ748" i="14" s="1"/>
  <c r="AJ749" i="14" s="1"/>
  <c r="AJ750" i="14" s="1"/>
  <c r="AJ751" i="14" s="1"/>
  <c r="AJ752" i="14" s="1"/>
  <c r="AJ753" i="14" s="1"/>
  <c r="AJ754" i="14" s="1"/>
  <c r="AJ755" i="14" s="1"/>
  <c r="AJ756" i="14" s="1"/>
  <c r="AJ757" i="14" s="1"/>
  <c r="AI709" i="14"/>
  <c r="AI710" i="14" s="1"/>
  <c r="AG709" i="14"/>
  <c r="AF709" i="14"/>
  <c r="AE709" i="14"/>
  <c r="AE710" i="14" s="1"/>
  <c r="AE711" i="14" s="1"/>
  <c r="AE712" i="14" s="1"/>
  <c r="AE713" i="14" s="1"/>
  <c r="AE714" i="14" s="1"/>
  <c r="AE715" i="14" s="1"/>
  <c r="AE716" i="14" s="1"/>
  <c r="AE717" i="14" s="1"/>
  <c r="AE718" i="14" s="1"/>
  <c r="AE719" i="14" s="1"/>
  <c r="AE720" i="14" s="1"/>
  <c r="AE721" i="14" s="1"/>
  <c r="AE722" i="14" s="1"/>
  <c r="AE723" i="14" s="1"/>
  <c r="AE724" i="14" s="1"/>
  <c r="AE725" i="14" s="1"/>
  <c r="AE726" i="14" s="1"/>
  <c r="AE727" i="14" s="1"/>
  <c r="AE728" i="14" s="1"/>
  <c r="AE729" i="14" s="1"/>
  <c r="AE730" i="14" s="1"/>
  <c r="AE731" i="14" s="1"/>
  <c r="AE732" i="14" s="1"/>
  <c r="AE733" i="14" s="1"/>
  <c r="AE734" i="14" s="1"/>
  <c r="AE735" i="14" s="1"/>
  <c r="AE736" i="14" s="1"/>
  <c r="AE737" i="14" s="1"/>
  <c r="AE738" i="14" s="1"/>
  <c r="AE739" i="14" s="1"/>
  <c r="AE740" i="14" s="1"/>
  <c r="AE741" i="14" s="1"/>
  <c r="AE742" i="14" s="1"/>
  <c r="AE743" i="14" s="1"/>
  <c r="AE744" i="14" s="1"/>
  <c r="AE745" i="14" s="1"/>
  <c r="AE746" i="14" s="1"/>
  <c r="AE747" i="14" s="1"/>
  <c r="AE748" i="14" s="1"/>
  <c r="AE749" i="14" s="1"/>
  <c r="AE750" i="14" s="1"/>
  <c r="AE751" i="14" s="1"/>
  <c r="AE752" i="14" s="1"/>
  <c r="AE753" i="14" s="1"/>
  <c r="AE754" i="14" s="1"/>
  <c r="AE755" i="14" s="1"/>
  <c r="AE756" i="14" s="1"/>
  <c r="AE757" i="14" s="1"/>
  <c r="AC709" i="14"/>
  <c r="AC710" i="14" s="1"/>
  <c r="AC711" i="14" s="1"/>
  <c r="AC712" i="14" s="1"/>
  <c r="AC713" i="14" s="1"/>
  <c r="AC714" i="14" s="1"/>
  <c r="AC715" i="14" s="1"/>
  <c r="AC716" i="14" s="1"/>
  <c r="AC717" i="14" s="1"/>
  <c r="AC718" i="14" s="1"/>
  <c r="AC719" i="14" s="1"/>
  <c r="AC720" i="14" s="1"/>
  <c r="AC721" i="14" s="1"/>
  <c r="AC722" i="14" s="1"/>
  <c r="AC723" i="14" s="1"/>
  <c r="AC724" i="14" s="1"/>
  <c r="AC725" i="14" s="1"/>
  <c r="AC726" i="14" s="1"/>
  <c r="AC727" i="14" s="1"/>
  <c r="AC728" i="14" s="1"/>
  <c r="AC729" i="14" s="1"/>
  <c r="AC730" i="14" s="1"/>
  <c r="AC731" i="14" s="1"/>
  <c r="AC732" i="14" s="1"/>
  <c r="AC733" i="14" s="1"/>
  <c r="AC734" i="14" s="1"/>
  <c r="AC735" i="14" s="1"/>
  <c r="AC736" i="14" s="1"/>
  <c r="AC737" i="14" s="1"/>
  <c r="AC738" i="14" s="1"/>
  <c r="AC739" i="14" s="1"/>
  <c r="AC740" i="14" s="1"/>
  <c r="AC741" i="14" s="1"/>
  <c r="AC742" i="14" s="1"/>
  <c r="AC743" i="14" s="1"/>
  <c r="AC744" i="14" s="1"/>
  <c r="AC745" i="14" s="1"/>
  <c r="AC746" i="14" s="1"/>
  <c r="AC747" i="14" s="1"/>
  <c r="AC748" i="14" s="1"/>
  <c r="AC749" i="14" s="1"/>
  <c r="AC750" i="14" s="1"/>
  <c r="AC751" i="14" s="1"/>
  <c r="AC752" i="14" s="1"/>
  <c r="AC753" i="14" s="1"/>
  <c r="AC754" i="14" s="1"/>
  <c r="AC755" i="14" s="1"/>
  <c r="AC756" i="14" s="1"/>
  <c r="AC757" i="14" s="1"/>
  <c r="Y709" i="14"/>
  <c r="Y710" i="14" s="1"/>
  <c r="Y711" i="14" s="1"/>
  <c r="X709" i="14"/>
  <c r="X710" i="14" s="1"/>
  <c r="X711" i="14" s="1"/>
  <c r="X712" i="14" s="1"/>
  <c r="X713" i="14" s="1"/>
  <c r="X714" i="14" s="1"/>
  <c r="X715" i="14" s="1"/>
  <c r="X716" i="14" s="1"/>
  <c r="X717" i="14" s="1"/>
  <c r="X718" i="14" s="1"/>
  <c r="X719" i="14" s="1"/>
  <c r="X720" i="14" s="1"/>
  <c r="X721" i="14" s="1"/>
  <c r="X722" i="14" s="1"/>
  <c r="X723" i="14" s="1"/>
  <c r="X724" i="14" s="1"/>
  <c r="X725" i="14" s="1"/>
  <c r="X726" i="14" s="1"/>
  <c r="X727" i="14" s="1"/>
  <c r="X728" i="14" s="1"/>
  <c r="X729" i="14" s="1"/>
  <c r="X730" i="14" s="1"/>
  <c r="X731" i="14" s="1"/>
  <c r="X732" i="14" s="1"/>
  <c r="X733" i="14" s="1"/>
  <c r="X734" i="14" s="1"/>
  <c r="X735" i="14" s="1"/>
  <c r="X736" i="14" s="1"/>
  <c r="X737" i="14" s="1"/>
  <c r="X738" i="14" s="1"/>
  <c r="X739" i="14" s="1"/>
  <c r="X740" i="14" s="1"/>
  <c r="X741" i="14" s="1"/>
  <c r="X742" i="14" s="1"/>
  <c r="X743" i="14" s="1"/>
  <c r="X744" i="14" s="1"/>
  <c r="X745" i="14" s="1"/>
  <c r="X746" i="14" s="1"/>
  <c r="X747" i="14" s="1"/>
  <c r="X748" i="14" s="1"/>
  <c r="X749" i="14" s="1"/>
  <c r="X750" i="14" s="1"/>
  <c r="X751" i="14" s="1"/>
  <c r="X752" i="14" s="1"/>
  <c r="X753" i="14" s="1"/>
  <c r="X754" i="14" s="1"/>
  <c r="X755" i="14" s="1"/>
  <c r="X756" i="14" s="1"/>
  <c r="X757" i="14" s="1"/>
  <c r="U709" i="14"/>
  <c r="T709" i="14"/>
  <c r="T710" i="14" s="1"/>
  <c r="T711" i="14" s="1"/>
  <c r="S709" i="14"/>
  <c r="S710" i="14" s="1"/>
  <c r="Q709" i="14"/>
  <c r="P709" i="14"/>
  <c r="O709" i="14"/>
  <c r="O710" i="14" s="1"/>
  <c r="O711" i="14" s="1"/>
  <c r="O712" i="14" s="1"/>
  <c r="O713" i="14" s="1"/>
  <c r="O714" i="14" s="1"/>
  <c r="O715" i="14" s="1"/>
  <c r="O716" i="14" s="1"/>
  <c r="O717" i="14" s="1"/>
  <c r="O718" i="14" s="1"/>
  <c r="O719" i="14" s="1"/>
  <c r="O720" i="14" s="1"/>
  <c r="O721" i="14" s="1"/>
  <c r="O722" i="14" s="1"/>
  <c r="O723" i="14" s="1"/>
  <c r="O724" i="14" s="1"/>
  <c r="O725" i="14" s="1"/>
  <c r="O726" i="14" s="1"/>
  <c r="O727" i="14" s="1"/>
  <c r="O728" i="14" s="1"/>
  <c r="O729" i="14" s="1"/>
  <c r="O730" i="14" s="1"/>
  <c r="O731" i="14" s="1"/>
  <c r="O732" i="14" s="1"/>
  <c r="O733" i="14" s="1"/>
  <c r="O734" i="14" s="1"/>
  <c r="O735" i="14" s="1"/>
  <c r="O736" i="14" s="1"/>
  <c r="O737" i="14" s="1"/>
  <c r="O738" i="14" s="1"/>
  <c r="O739" i="14" s="1"/>
  <c r="O740" i="14" s="1"/>
  <c r="O741" i="14" s="1"/>
  <c r="O742" i="14" s="1"/>
  <c r="O743" i="14" s="1"/>
  <c r="O744" i="14" s="1"/>
  <c r="O745" i="14" s="1"/>
  <c r="O746" i="14" s="1"/>
  <c r="O747" i="14" s="1"/>
  <c r="O748" i="14" s="1"/>
  <c r="O749" i="14" s="1"/>
  <c r="O750" i="14" s="1"/>
  <c r="O751" i="14" s="1"/>
  <c r="O752" i="14" s="1"/>
  <c r="O753" i="14" s="1"/>
  <c r="O754" i="14" s="1"/>
  <c r="O755" i="14" s="1"/>
  <c r="O756" i="14" s="1"/>
  <c r="O757" i="14" s="1"/>
  <c r="M709" i="14"/>
  <c r="M710" i="14" s="1"/>
  <c r="M711" i="14" s="1"/>
  <c r="M712" i="14" s="1"/>
  <c r="M713" i="14" s="1"/>
  <c r="M714" i="14" s="1"/>
  <c r="M715" i="14" s="1"/>
  <c r="M716" i="14" s="1"/>
  <c r="M717" i="14" s="1"/>
  <c r="M718" i="14" s="1"/>
  <c r="M719" i="14" s="1"/>
  <c r="M720" i="14" s="1"/>
  <c r="M721" i="14" s="1"/>
  <c r="M722" i="14" s="1"/>
  <c r="M723" i="14" s="1"/>
  <c r="M724" i="14" s="1"/>
  <c r="M725" i="14" s="1"/>
  <c r="M726" i="14" s="1"/>
  <c r="M727" i="14" s="1"/>
  <c r="M728" i="14" s="1"/>
  <c r="M729" i="14" s="1"/>
  <c r="M730" i="14" s="1"/>
  <c r="M731" i="14" s="1"/>
  <c r="M732" i="14" s="1"/>
  <c r="M733" i="14" s="1"/>
  <c r="M734" i="14" s="1"/>
  <c r="M735" i="14" s="1"/>
  <c r="M736" i="14" s="1"/>
  <c r="M737" i="14" s="1"/>
  <c r="M738" i="14" s="1"/>
  <c r="M739" i="14" s="1"/>
  <c r="M740" i="14" s="1"/>
  <c r="M741" i="14" s="1"/>
  <c r="M742" i="14" s="1"/>
  <c r="M743" i="14" s="1"/>
  <c r="M744" i="14" s="1"/>
  <c r="M745" i="14" s="1"/>
  <c r="M746" i="14" s="1"/>
  <c r="M747" i="14" s="1"/>
  <c r="M748" i="14" s="1"/>
  <c r="M749" i="14" s="1"/>
  <c r="M750" i="14" s="1"/>
  <c r="M751" i="14" s="1"/>
  <c r="M752" i="14" s="1"/>
  <c r="M753" i="14" s="1"/>
  <c r="M754" i="14" s="1"/>
  <c r="M755" i="14" s="1"/>
  <c r="M756" i="14" s="1"/>
  <c r="M757" i="14" s="1"/>
  <c r="I709" i="14"/>
  <c r="I710" i="14" s="1"/>
  <c r="I711" i="14" s="1"/>
  <c r="I712" i="14" s="1"/>
  <c r="I713" i="14" s="1"/>
  <c r="I714" i="14" s="1"/>
  <c r="I715" i="14" s="1"/>
  <c r="I716" i="14" s="1"/>
  <c r="I717" i="14" s="1"/>
  <c r="I718" i="14" s="1"/>
  <c r="I719" i="14" s="1"/>
  <c r="I720" i="14" s="1"/>
  <c r="I721" i="14" s="1"/>
  <c r="I722" i="14" s="1"/>
  <c r="H709" i="14"/>
  <c r="H710" i="14" s="1"/>
  <c r="H711" i="14" s="1"/>
  <c r="H712" i="14" s="1"/>
  <c r="H713" i="14" s="1"/>
  <c r="H714" i="14" s="1"/>
  <c r="H715" i="14" s="1"/>
  <c r="H716" i="14" s="1"/>
  <c r="H717" i="14" s="1"/>
  <c r="H718" i="14" s="1"/>
  <c r="H719" i="14" s="1"/>
  <c r="H720" i="14" s="1"/>
  <c r="H721" i="14" s="1"/>
  <c r="H722" i="14" s="1"/>
  <c r="E709" i="14"/>
  <c r="D709" i="14"/>
  <c r="D710" i="14" s="1"/>
  <c r="D711" i="14" s="1"/>
  <c r="D712" i="14" s="1"/>
  <c r="D713" i="14" s="1"/>
  <c r="D714" i="14" s="1"/>
  <c r="D715" i="14" s="1"/>
  <c r="D716" i="14" s="1"/>
  <c r="D717" i="14" s="1"/>
  <c r="D718" i="14" s="1"/>
  <c r="D719" i="14" s="1"/>
  <c r="D720" i="14" s="1"/>
  <c r="D721" i="14" s="1"/>
  <c r="D722" i="14" s="1"/>
  <c r="C709" i="14"/>
  <c r="C710" i="14" s="1"/>
  <c r="AJ708" i="14"/>
  <c r="AI708" i="14"/>
  <c r="AH708" i="14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G708" i="14"/>
  <c r="AF708" i="14"/>
  <c r="AE708" i="14"/>
  <c r="AD708" i="14"/>
  <c r="AD709" i="14" s="1"/>
  <c r="AD710" i="14" s="1"/>
  <c r="AD711" i="14" s="1"/>
  <c r="AD712" i="14" s="1"/>
  <c r="AD713" i="14" s="1"/>
  <c r="AD714" i="14" s="1"/>
  <c r="AD715" i="14" s="1"/>
  <c r="AD716" i="14" s="1"/>
  <c r="AD717" i="14" s="1"/>
  <c r="AD718" i="14" s="1"/>
  <c r="AD719" i="14" s="1"/>
  <c r="AD720" i="14" s="1"/>
  <c r="AD721" i="14" s="1"/>
  <c r="AD722" i="14" s="1"/>
  <c r="AD723" i="14" s="1"/>
  <c r="AD724" i="14" s="1"/>
  <c r="AD725" i="14" s="1"/>
  <c r="AD726" i="14" s="1"/>
  <c r="AD727" i="14" s="1"/>
  <c r="AD728" i="14" s="1"/>
  <c r="AD729" i="14" s="1"/>
  <c r="AD730" i="14" s="1"/>
  <c r="AD731" i="14" s="1"/>
  <c r="AD732" i="14" s="1"/>
  <c r="AD733" i="14" s="1"/>
  <c r="AD734" i="14" s="1"/>
  <c r="AD735" i="14" s="1"/>
  <c r="AD736" i="14" s="1"/>
  <c r="AD737" i="14" s="1"/>
  <c r="AD738" i="14" s="1"/>
  <c r="AD739" i="14" s="1"/>
  <c r="AD740" i="14" s="1"/>
  <c r="AD741" i="14" s="1"/>
  <c r="AD742" i="14" s="1"/>
  <c r="AD743" i="14" s="1"/>
  <c r="AD744" i="14" s="1"/>
  <c r="AD745" i="14" s="1"/>
  <c r="AD746" i="14" s="1"/>
  <c r="AD747" i="14" s="1"/>
  <c r="AD748" i="14" s="1"/>
  <c r="AD749" i="14" s="1"/>
  <c r="AD750" i="14" s="1"/>
  <c r="AD751" i="14" s="1"/>
  <c r="AD752" i="14" s="1"/>
  <c r="AD753" i="14" s="1"/>
  <c r="AD754" i="14" s="1"/>
  <c r="AD755" i="14" s="1"/>
  <c r="AD756" i="14" s="1"/>
  <c r="AD757" i="14" s="1"/>
  <c r="AC708" i="14"/>
  <c r="AB708" i="14"/>
  <c r="AB709" i="14" s="1"/>
  <c r="AB710" i="14" s="1"/>
  <c r="AB711" i="14" s="1"/>
  <c r="AB712" i="14" s="1"/>
  <c r="AB713" i="14" s="1"/>
  <c r="AB714" i="14" s="1"/>
  <c r="AB715" i="14" s="1"/>
  <c r="AB716" i="14" s="1"/>
  <c r="AB717" i="14" s="1"/>
  <c r="AB718" i="14" s="1"/>
  <c r="AB719" i="14" s="1"/>
  <c r="AB720" i="14" s="1"/>
  <c r="AB721" i="14" s="1"/>
  <c r="AB722" i="14" s="1"/>
  <c r="AB723" i="14" s="1"/>
  <c r="AB724" i="14" s="1"/>
  <c r="AB725" i="14" s="1"/>
  <c r="AB726" i="14" s="1"/>
  <c r="AB727" i="14" s="1"/>
  <c r="AB728" i="14" s="1"/>
  <c r="AB729" i="14" s="1"/>
  <c r="AB730" i="14" s="1"/>
  <c r="AB731" i="14" s="1"/>
  <c r="AB732" i="14" s="1"/>
  <c r="AB733" i="14" s="1"/>
  <c r="AB734" i="14" s="1"/>
  <c r="AB735" i="14" s="1"/>
  <c r="AB736" i="14" s="1"/>
  <c r="AB737" i="14" s="1"/>
  <c r="AB738" i="14" s="1"/>
  <c r="AB739" i="14" s="1"/>
  <c r="AB740" i="14" s="1"/>
  <c r="AB741" i="14" s="1"/>
  <c r="AB742" i="14" s="1"/>
  <c r="AB743" i="14" s="1"/>
  <c r="AB744" i="14" s="1"/>
  <c r="AB745" i="14" s="1"/>
  <c r="AB746" i="14" s="1"/>
  <c r="AB747" i="14" s="1"/>
  <c r="AB748" i="14" s="1"/>
  <c r="AB749" i="14" s="1"/>
  <c r="AB750" i="14" s="1"/>
  <c r="AB751" i="14" s="1"/>
  <c r="AB752" i="14" s="1"/>
  <c r="AB753" i="14" s="1"/>
  <c r="AB754" i="14" s="1"/>
  <c r="AB755" i="14" s="1"/>
  <c r="AB756" i="14" s="1"/>
  <c r="AB757" i="14" s="1"/>
  <c r="AA708" i="14"/>
  <c r="AA709" i="14" s="1"/>
  <c r="AA710" i="14" s="1"/>
  <c r="AA711" i="14" s="1"/>
  <c r="AA712" i="14" s="1"/>
  <c r="AA713" i="14" s="1"/>
  <c r="AA714" i="14" s="1"/>
  <c r="AA715" i="14" s="1"/>
  <c r="AA716" i="14" s="1"/>
  <c r="AA717" i="14" s="1"/>
  <c r="AA718" i="14" s="1"/>
  <c r="AA719" i="14" s="1"/>
  <c r="AA720" i="14" s="1"/>
  <c r="AA721" i="14" s="1"/>
  <c r="AA722" i="14" s="1"/>
  <c r="AA723" i="14" s="1"/>
  <c r="AA724" i="14" s="1"/>
  <c r="AA725" i="14" s="1"/>
  <c r="AA726" i="14" s="1"/>
  <c r="AA727" i="14" s="1"/>
  <c r="AA728" i="14" s="1"/>
  <c r="AA729" i="14" s="1"/>
  <c r="AA730" i="14" s="1"/>
  <c r="AA731" i="14" s="1"/>
  <c r="AA732" i="14" s="1"/>
  <c r="AA733" i="14" s="1"/>
  <c r="AA734" i="14" s="1"/>
  <c r="AA735" i="14" s="1"/>
  <c r="AA736" i="14" s="1"/>
  <c r="AA737" i="14" s="1"/>
  <c r="AA738" i="14" s="1"/>
  <c r="AA739" i="14" s="1"/>
  <c r="AA740" i="14" s="1"/>
  <c r="AA741" i="14" s="1"/>
  <c r="AA742" i="14" s="1"/>
  <c r="AA743" i="14" s="1"/>
  <c r="AA744" i="14" s="1"/>
  <c r="AA745" i="14" s="1"/>
  <c r="AA746" i="14" s="1"/>
  <c r="AA747" i="14" s="1"/>
  <c r="AA748" i="14" s="1"/>
  <c r="AA749" i="14" s="1"/>
  <c r="AA750" i="14" s="1"/>
  <c r="AA751" i="14" s="1"/>
  <c r="AA752" i="14" s="1"/>
  <c r="AA753" i="14" s="1"/>
  <c r="AA754" i="14" s="1"/>
  <c r="AA755" i="14" s="1"/>
  <c r="AA756" i="14" s="1"/>
  <c r="AA757" i="14" s="1"/>
  <c r="Z708" i="14"/>
  <c r="Z709" i="14" s="1"/>
  <c r="Z710" i="14" s="1"/>
  <c r="Z711" i="14" s="1"/>
  <c r="Z712" i="14" s="1"/>
  <c r="Z713" i="14" s="1"/>
  <c r="Z714" i="14" s="1"/>
  <c r="Z715" i="14" s="1"/>
  <c r="Z716" i="14" s="1"/>
  <c r="Z717" i="14" s="1"/>
  <c r="Z718" i="14" s="1"/>
  <c r="Z719" i="14" s="1"/>
  <c r="Z720" i="14" s="1"/>
  <c r="Z721" i="14" s="1"/>
  <c r="Z722" i="14" s="1"/>
  <c r="Z723" i="14" s="1"/>
  <c r="Z724" i="14" s="1"/>
  <c r="Z725" i="14" s="1"/>
  <c r="Z726" i="14" s="1"/>
  <c r="Z727" i="14" s="1"/>
  <c r="Z728" i="14" s="1"/>
  <c r="Z729" i="14" s="1"/>
  <c r="Z730" i="14" s="1"/>
  <c r="Z731" i="14" s="1"/>
  <c r="Z732" i="14" s="1"/>
  <c r="Z733" i="14" s="1"/>
  <c r="Z734" i="14" s="1"/>
  <c r="Z735" i="14" s="1"/>
  <c r="Z736" i="14" s="1"/>
  <c r="Z737" i="14" s="1"/>
  <c r="Z738" i="14" s="1"/>
  <c r="Z739" i="14" s="1"/>
  <c r="Z740" i="14" s="1"/>
  <c r="Z741" i="14" s="1"/>
  <c r="Z742" i="14" s="1"/>
  <c r="Z743" i="14" s="1"/>
  <c r="Z744" i="14" s="1"/>
  <c r="Z745" i="14" s="1"/>
  <c r="Z746" i="14" s="1"/>
  <c r="Z747" i="14" s="1"/>
  <c r="Z748" i="14" s="1"/>
  <c r="Z749" i="14" s="1"/>
  <c r="Z750" i="14" s="1"/>
  <c r="Z751" i="14" s="1"/>
  <c r="Z752" i="14" s="1"/>
  <c r="Z753" i="14" s="1"/>
  <c r="Z754" i="14" s="1"/>
  <c r="Z755" i="14" s="1"/>
  <c r="Z756" i="14" s="1"/>
  <c r="Z757" i="14" s="1"/>
  <c r="Y708" i="14"/>
  <c r="X708" i="14"/>
  <c r="W708" i="14"/>
  <c r="W709" i="14" s="1"/>
  <c r="W710" i="14" s="1"/>
  <c r="W711" i="14" s="1"/>
  <c r="V708" i="14"/>
  <c r="V709" i="14" s="1"/>
  <c r="V710" i="14" s="1"/>
  <c r="V711" i="14" s="1"/>
  <c r="U708" i="14"/>
  <c r="T708" i="14"/>
  <c r="S708" i="14"/>
  <c r="R708" i="14"/>
  <c r="R709" i="14" s="1"/>
  <c r="R710" i="14" s="1"/>
  <c r="Q708" i="14"/>
  <c r="P708" i="14"/>
  <c r="O708" i="14"/>
  <c r="N708" i="14"/>
  <c r="N709" i="14" s="1"/>
  <c r="N710" i="14" s="1"/>
  <c r="N711" i="14" s="1"/>
  <c r="N712" i="14" s="1"/>
  <c r="N713" i="14" s="1"/>
  <c r="N714" i="14" s="1"/>
  <c r="N715" i="14" s="1"/>
  <c r="N716" i="14" s="1"/>
  <c r="N717" i="14" s="1"/>
  <c r="N718" i="14" s="1"/>
  <c r="N719" i="14" s="1"/>
  <c r="N720" i="14" s="1"/>
  <c r="N721" i="14" s="1"/>
  <c r="N722" i="14" s="1"/>
  <c r="N723" i="14" s="1"/>
  <c r="N724" i="14" s="1"/>
  <c r="N725" i="14" s="1"/>
  <c r="N726" i="14" s="1"/>
  <c r="N727" i="14" s="1"/>
  <c r="N728" i="14" s="1"/>
  <c r="N729" i="14" s="1"/>
  <c r="N730" i="14" s="1"/>
  <c r="N731" i="14" s="1"/>
  <c r="N732" i="14" s="1"/>
  <c r="N733" i="14" s="1"/>
  <c r="N734" i="14" s="1"/>
  <c r="N735" i="14" s="1"/>
  <c r="N736" i="14" s="1"/>
  <c r="N737" i="14" s="1"/>
  <c r="N738" i="14" s="1"/>
  <c r="N739" i="14" s="1"/>
  <c r="N740" i="14" s="1"/>
  <c r="N741" i="14" s="1"/>
  <c r="N742" i="14" s="1"/>
  <c r="N743" i="14" s="1"/>
  <c r="N744" i="14" s="1"/>
  <c r="N745" i="14" s="1"/>
  <c r="N746" i="14" s="1"/>
  <c r="N747" i="14" s="1"/>
  <c r="N748" i="14" s="1"/>
  <c r="N749" i="14" s="1"/>
  <c r="N750" i="14" s="1"/>
  <c r="N751" i="14" s="1"/>
  <c r="N752" i="14" s="1"/>
  <c r="N753" i="14" s="1"/>
  <c r="N754" i="14" s="1"/>
  <c r="N755" i="14" s="1"/>
  <c r="N756" i="14" s="1"/>
  <c r="N757" i="14" s="1"/>
  <c r="M708" i="14"/>
  <c r="L708" i="14"/>
  <c r="L709" i="14" s="1"/>
  <c r="L710" i="14" s="1"/>
  <c r="L711" i="14" s="1"/>
  <c r="L712" i="14" s="1"/>
  <c r="L713" i="14" s="1"/>
  <c r="L714" i="14" s="1"/>
  <c r="L715" i="14" s="1"/>
  <c r="L716" i="14" s="1"/>
  <c r="L717" i="14" s="1"/>
  <c r="L718" i="14" s="1"/>
  <c r="L719" i="14" s="1"/>
  <c r="L720" i="14" s="1"/>
  <c r="L721" i="14" s="1"/>
  <c r="L722" i="14" s="1"/>
  <c r="L723" i="14" s="1"/>
  <c r="L724" i="14" s="1"/>
  <c r="L725" i="14" s="1"/>
  <c r="L726" i="14" s="1"/>
  <c r="L727" i="14" s="1"/>
  <c r="L728" i="14" s="1"/>
  <c r="L729" i="14" s="1"/>
  <c r="L730" i="14" s="1"/>
  <c r="L731" i="14" s="1"/>
  <c r="L732" i="14" s="1"/>
  <c r="L733" i="14" s="1"/>
  <c r="L734" i="14" s="1"/>
  <c r="L735" i="14" s="1"/>
  <c r="L736" i="14" s="1"/>
  <c r="L737" i="14" s="1"/>
  <c r="L738" i="14" s="1"/>
  <c r="L739" i="14" s="1"/>
  <c r="L740" i="14" s="1"/>
  <c r="L741" i="14" s="1"/>
  <c r="L742" i="14" s="1"/>
  <c r="L743" i="14" s="1"/>
  <c r="L744" i="14" s="1"/>
  <c r="L745" i="14" s="1"/>
  <c r="L746" i="14" s="1"/>
  <c r="L747" i="14" s="1"/>
  <c r="L748" i="14" s="1"/>
  <c r="L749" i="14" s="1"/>
  <c r="L750" i="14" s="1"/>
  <c r="L751" i="14" s="1"/>
  <c r="L752" i="14" s="1"/>
  <c r="L753" i="14" s="1"/>
  <c r="L754" i="14" s="1"/>
  <c r="L755" i="14" s="1"/>
  <c r="L756" i="14" s="1"/>
  <c r="L757" i="14" s="1"/>
  <c r="K708" i="14"/>
  <c r="K709" i="14" s="1"/>
  <c r="K710" i="14" s="1"/>
  <c r="K711" i="14" s="1"/>
  <c r="K712" i="14" s="1"/>
  <c r="K713" i="14" s="1"/>
  <c r="K714" i="14" s="1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K734" i="14" s="1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J708" i="14"/>
  <c r="J709" i="14" s="1"/>
  <c r="J710" i="14" s="1"/>
  <c r="J711" i="14" s="1"/>
  <c r="J712" i="14" s="1"/>
  <c r="J713" i="14" s="1"/>
  <c r="J714" i="14" s="1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J734" i="14" s="1"/>
  <c r="J735" i="14" s="1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I708" i="14"/>
  <c r="H708" i="14"/>
  <c r="G708" i="14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F708" i="14"/>
  <c r="F709" i="14" s="1"/>
  <c r="F710" i="14" s="1"/>
  <c r="F711" i="14" s="1"/>
  <c r="F712" i="14" s="1"/>
  <c r="F713" i="14" s="1"/>
  <c r="F714" i="14" s="1"/>
  <c r="F715" i="14" s="1"/>
  <c r="F716" i="14" s="1"/>
  <c r="F717" i="14" s="1"/>
  <c r="F718" i="14" s="1"/>
  <c r="F719" i="14" s="1"/>
  <c r="F720" i="14" s="1"/>
  <c r="F721" i="14" s="1"/>
  <c r="F722" i="14" s="1"/>
  <c r="E708" i="14"/>
  <c r="D708" i="14"/>
  <c r="C708" i="14"/>
  <c r="B708" i="14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B722" i="14" s="1"/>
  <c r="B723" i="14" s="1"/>
  <c r="B724" i="14" s="1"/>
  <c r="B725" i="14" s="1"/>
  <c r="B726" i="14" s="1"/>
  <c r="B727" i="14" s="1"/>
  <c r="B728" i="14" s="1"/>
  <c r="B729" i="14" s="1"/>
  <c r="B730" i="14" s="1"/>
  <c r="B731" i="14" s="1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Y704" i="14"/>
  <c r="W704" i="14"/>
  <c r="V704" i="14"/>
  <c r="U704" i="14"/>
  <c r="T704" i="14"/>
  <c r="R704" i="14"/>
  <c r="K704" i="14"/>
  <c r="J704" i="14"/>
  <c r="I704" i="14"/>
  <c r="H704" i="14"/>
  <c r="G704" i="14"/>
  <c r="F704" i="14"/>
  <c r="E704" i="14"/>
  <c r="D704" i="14"/>
  <c r="C704" i="14"/>
  <c r="Y703" i="14"/>
  <c r="W703" i="14"/>
  <c r="V703" i="14"/>
  <c r="U703" i="14"/>
  <c r="T703" i="14"/>
  <c r="R703" i="14"/>
  <c r="K703" i="14"/>
  <c r="J703" i="14"/>
  <c r="I703" i="14"/>
  <c r="H703" i="14"/>
  <c r="G703" i="14"/>
  <c r="F703" i="14"/>
  <c r="E703" i="14"/>
  <c r="D703" i="14"/>
  <c r="C703" i="14"/>
  <c r="Y702" i="14"/>
  <c r="W702" i="14"/>
  <c r="V702" i="14"/>
  <c r="U702" i="14"/>
  <c r="T702" i="14"/>
  <c r="R702" i="14"/>
  <c r="K702" i="14"/>
  <c r="J702" i="14"/>
  <c r="I702" i="14"/>
  <c r="H702" i="14"/>
  <c r="G702" i="14"/>
  <c r="F702" i="14"/>
  <c r="E702" i="14"/>
  <c r="D702" i="14"/>
  <c r="C702" i="14"/>
  <c r="Y701" i="14"/>
  <c r="W701" i="14"/>
  <c r="V701" i="14"/>
  <c r="U701" i="14"/>
  <c r="T701" i="14"/>
  <c r="R701" i="14"/>
  <c r="K701" i="14"/>
  <c r="J701" i="14"/>
  <c r="I701" i="14"/>
  <c r="H701" i="14"/>
  <c r="G701" i="14"/>
  <c r="F701" i="14"/>
  <c r="E701" i="14"/>
  <c r="D701" i="14"/>
  <c r="C701" i="14"/>
  <c r="Y700" i="14"/>
  <c r="W700" i="14"/>
  <c r="V700" i="14"/>
  <c r="U700" i="14"/>
  <c r="T700" i="14"/>
  <c r="R700" i="14"/>
  <c r="K700" i="14"/>
  <c r="J700" i="14"/>
  <c r="I700" i="14"/>
  <c r="H700" i="14"/>
  <c r="G700" i="14"/>
  <c r="F700" i="14"/>
  <c r="E700" i="14"/>
  <c r="D700" i="14"/>
  <c r="C700" i="14"/>
  <c r="Y699" i="14"/>
  <c r="W699" i="14"/>
  <c r="V699" i="14"/>
  <c r="U699" i="14"/>
  <c r="T699" i="14"/>
  <c r="R699" i="14"/>
  <c r="K699" i="14"/>
  <c r="J699" i="14"/>
  <c r="I699" i="14"/>
  <c r="H699" i="14"/>
  <c r="G699" i="14"/>
  <c r="F699" i="14"/>
  <c r="E699" i="14"/>
  <c r="D699" i="14"/>
  <c r="C699" i="14"/>
  <c r="Y698" i="14"/>
  <c r="W698" i="14"/>
  <c r="V698" i="14"/>
  <c r="U698" i="14"/>
  <c r="T698" i="14"/>
  <c r="R698" i="14"/>
  <c r="K698" i="14"/>
  <c r="J698" i="14"/>
  <c r="I698" i="14"/>
  <c r="H698" i="14"/>
  <c r="G698" i="14"/>
  <c r="F698" i="14"/>
  <c r="E698" i="14"/>
  <c r="D698" i="14"/>
  <c r="C698" i="14"/>
  <c r="Y697" i="14"/>
  <c r="W697" i="14"/>
  <c r="V697" i="14"/>
  <c r="U697" i="14"/>
  <c r="T697" i="14"/>
  <c r="R697" i="14"/>
  <c r="K697" i="14"/>
  <c r="J697" i="14"/>
  <c r="I697" i="14"/>
  <c r="H697" i="14"/>
  <c r="G697" i="14"/>
  <c r="F697" i="14"/>
  <c r="E697" i="14"/>
  <c r="D697" i="14"/>
  <c r="C697" i="14"/>
  <c r="Y696" i="14"/>
  <c r="W696" i="14"/>
  <c r="V696" i="14"/>
  <c r="U696" i="14"/>
  <c r="T696" i="14"/>
  <c r="R696" i="14"/>
  <c r="K696" i="14"/>
  <c r="J696" i="14"/>
  <c r="I696" i="14"/>
  <c r="H696" i="14"/>
  <c r="G696" i="14"/>
  <c r="F696" i="14"/>
  <c r="E696" i="14"/>
  <c r="D696" i="14"/>
  <c r="C696" i="14"/>
  <c r="Y695" i="14"/>
  <c r="W695" i="14"/>
  <c r="V695" i="14"/>
  <c r="U695" i="14"/>
  <c r="T695" i="14"/>
  <c r="R695" i="14"/>
  <c r="K695" i="14"/>
  <c r="J695" i="14"/>
  <c r="I695" i="14"/>
  <c r="H695" i="14"/>
  <c r="G695" i="14"/>
  <c r="F695" i="14"/>
  <c r="E695" i="14"/>
  <c r="D695" i="14"/>
  <c r="C695" i="14"/>
  <c r="Y694" i="14"/>
  <c r="W694" i="14"/>
  <c r="V694" i="14"/>
  <c r="U694" i="14"/>
  <c r="T694" i="14"/>
  <c r="R694" i="14"/>
  <c r="I694" i="14"/>
  <c r="H694" i="14"/>
  <c r="G694" i="14"/>
  <c r="F694" i="14"/>
  <c r="E694" i="14"/>
  <c r="D694" i="14"/>
  <c r="C694" i="14"/>
  <c r="Y693" i="14"/>
  <c r="W693" i="14"/>
  <c r="V693" i="14"/>
  <c r="U693" i="14"/>
  <c r="T693" i="14"/>
  <c r="R693" i="14"/>
  <c r="I693" i="14"/>
  <c r="H693" i="14"/>
  <c r="G693" i="14"/>
  <c r="F693" i="14"/>
  <c r="E693" i="14"/>
  <c r="D693" i="14"/>
  <c r="C693" i="14"/>
  <c r="Y692" i="14"/>
  <c r="W692" i="14"/>
  <c r="V692" i="14"/>
  <c r="U692" i="14"/>
  <c r="T692" i="14"/>
  <c r="R692" i="14"/>
  <c r="I692" i="14"/>
  <c r="H692" i="14"/>
  <c r="G692" i="14"/>
  <c r="F692" i="14"/>
  <c r="E692" i="14"/>
  <c r="D692" i="14"/>
  <c r="C692" i="14"/>
  <c r="Y691" i="14"/>
  <c r="W691" i="14"/>
  <c r="V691" i="14"/>
  <c r="U691" i="14"/>
  <c r="T691" i="14"/>
  <c r="R691" i="14"/>
  <c r="I691" i="14"/>
  <c r="H691" i="14"/>
  <c r="G691" i="14"/>
  <c r="F691" i="14"/>
  <c r="E691" i="14"/>
  <c r="D691" i="14"/>
  <c r="C691" i="14"/>
  <c r="Y690" i="14"/>
  <c r="W690" i="14"/>
  <c r="V690" i="14"/>
  <c r="U690" i="14"/>
  <c r="T690" i="14"/>
  <c r="R690" i="14"/>
  <c r="I690" i="14"/>
  <c r="H690" i="14"/>
  <c r="G690" i="14"/>
  <c r="F690" i="14"/>
  <c r="E690" i="14"/>
  <c r="D690" i="14"/>
  <c r="C690" i="14"/>
  <c r="Y689" i="14"/>
  <c r="W689" i="14"/>
  <c r="V689" i="14"/>
  <c r="U689" i="14"/>
  <c r="T689" i="14"/>
  <c r="R689" i="14"/>
  <c r="I689" i="14"/>
  <c r="H689" i="14"/>
  <c r="G689" i="14"/>
  <c r="F689" i="14"/>
  <c r="E689" i="14"/>
  <c r="D689" i="14"/>
  <c r="C689" i="14"/>
  <c r="Y688" i="14"/>
  <c r="W688" i="14"/>
  <c r="V688" i="14"/>
  <c r="U688" i="14"/>
  <c r="T688" i="14"/>
  <c r="R688" i="14"/>
  <c r="I688" i="14"/>
  <c r="H688" i="14"/>
  <c r="G688" i="14"/>
  <c r="F688" i="14"/>
  <c r="E688" i="14"/>
  <c r="D688" i="14"/>
  <c r="C688" i="14"/>
  <c r="Y687" i="14"/>
  <c r="W687" i="14"/>
  <c r="V687" i="14"/>
  <c r="U687" i="14"/>
  <c r="T687" i="14"/>
  <c r="R687" i="14"/>
  <c r="I687" i="14"/>
  <c r="H687" i="14"/>
  <c r="G687" i="14"/>
  <c r="F687" i="14"/>
  <c r="E687" i="14"/>
  <c r="D687" i="14"/>
  <c r="C687" i="14"/>
  <c r="Y686" i="14"/>
  <c r="W686" i="14"/>
  <c r="V686" i="14"/>
  <c r="U686" i="14"/>
  <c r="T686" i="14"/>
  <c r="R686" i="14"/>
  <c r="I686" i="14"/>
  <c r="H686" i="14"/>
  <c r="G686" i="14"/>
  <c r="F686" i="14"/>
  <c r="E686" i="14"/>
  <c r="D686" i="14"/>
  <c r="C686" i="14"/>
  <c r="Y685" i="14"/>
  <c r="W685" i="14"/>
  <c r="V685" i="14"/>
  <c r="U685" i="14"/>
  <c r="T685" i="14"/>
  <c r="R685" i="14"/>
  <c r="I685" i="14"/>
  <c r="H685" i="14"/>
  <c r="G685" i="14"/>
  <c r="F685" i="14"/>
  <c r="E685" i="14"/>
  <c r="D685" i="14"/>
  <c r="C685" i="14"/>
  <c r="Y684" i="14"/>
  <c r="W684" i="14"/>
  <c r="V684" i="14"/>
  <c r="U684" i="14"/>
  <c r="T684" i="14"/>
  <c r="R684" i="14"/>
  <c r="I684" i="14"/>
  <c r="H684" i="14"/>
  <c r="G684" i="14"/>
  <c r="F684" i="14"/>
  <c r="E684" i="14"/>
  <c r="D684" i="14"/>
  <c r="C684" i="14"/>
  <c r="Y683" i="14"/>
  <c r="W683" i="14"/>
  <c r="V683" i="14"/>
  <c r="U683" i="14"/>
  <c r="T683" i="14"/>
  <c r="R683" i="14"/>
  <c r="I683" i="14"/>
  <c r="H683" i="14"/>
  <c r="G683" i="14"/>
  <c r="F683" i="14"/>
  <c r="E683" i="14"/>
  <c r="D683" i="14"/>
  <c r="C683" i="14"/>
  <c r="Y682" i="14"/>
  <c r="W682" i="14"/>
  <c r="V682" i="14"/>
  <c r="U682" i="14"/>
  <c r="T682" i="14"/>
  <c r="R682" i="14"/>
  <c r="I682" i="14"/>
  <c r="H682" i="14"/>
  <c r="G682" i="14"/>
  <c r="F682" i="14"/>
  <c r="E682" i="14"/>
  <c r="D682" i="14"/>
  <c r="C682" i="14"/>
  <c r="Y681" i="14"/>
  <c r="W681" i="14"/>
  <c r="V681" i="14"/>
  <c r="U681" i="14"/>
  <c r="T681" i="14"/>
  <c r="R681" i="14"/>
  <c r="I681" i="14"/>
  <c r="H681" i="14"/>
  <c r="G681" i="14"/>
  <c r="F681" i="14"/>
  <c r="E681" i="14"/>
  <c r="D681" i="14"/>
  <c r="C681" i="14"/>
  <c r="Y680" i="14"/>
  <c r="W680" i="14"/>
  <c r="V680" i="14"/>
  <c r="U680" i="14"/>
  <c r="T680" i="14"/>
  <c r="R680" i="14"/>
  <c r="I680" i="14"/>
  <c r="H680" i="14"/>
  <c r="G680" i="14"/>
  <c r="F680" i="14"/>
  <c r="E680" i="14"/>
  <c r="D680" i="14"/>
  <c r="C680" i="14"/>
  <c r="Y679" i="14"/>
  <c r="W679" i="14"/>
  <c r="V679" i="14"/>
  <c r="U679" i="14"/>
  <c r="T679" i="14"/>
  <c r="R679" i="14"/>
  <c r="I679" i="14"/>
  <c r="H679" i="14"/>
  <c r="G679" i="14"/>
  <c r="F679" i="14"/>
  <c r="E679" i="14"/>
  <c r="D679" i="14"/>
  <c r="C679" i="14"/>
  <c r="Y678" i="14"/>
  <c r="W678" i="14"/>
  <c r="V678" i="14"/>
  <c r="U678" i="14"/>
  <c r="T678" i="14"/>
  <c r="R678" i="14"/>
  <c r="I678" i="14"/>
  <c r="H678" i="14"/>
  <c r="G678" i="14"/>
  <c r="F678" i="14"/>
  <c r="E678" i="14"/>
  <c r="D678" i="14"/>
  <c r="C678" i="14"/>
  <c r="Y677" i="14"/>
  <c r="W677" i="14"/>
  <c r="V677" i="14"/>
  <c r="U677" i="14"/>
  <c r="T677" i="14"/>
  <c r="R677" i="14"/>
  <c r="I677" i="14"/>
  <c r="H677" i="14"/>
  <c r="G677" i="14"/>
  <c r="F677" i="14"/>
  <c r="E677" i="14"/>
  <c r="D677" i="14"/>
  <c r="C677" i="14"/>
  <c r="Y676" i="14"/>
  <c r="W676" i="14"/>
  <c r="V676" i="14"/>
  <c r="U676" i="14"/>
  <c r="T676" i="14"/>
  <c r="R676" i="14"/>
  <c r="I676" i="14"/>
  <c r="H676" i="14"/>
  <c r="G676" i="14"/>
  <c r="F676" i="14"/>
  <c r="E676" i="14"/>
  <c r="D676" i="14"/>
  <c r="C676" i="14"/>
  <c r="Y675" i="14"/>
  <c r="W675" i="14"/>
  <c r="V675" i="14"/>
  <c r="U675" i="14"/>
  <c r="T675" i="14"/>
  <c r="R675" i="14"/>
  <c r="I675" i="14"/>
  <c r="H675" i="14"/>
  <c r="G675" i="14"/>
  <c r="F675" i="14"/>
  <c r="E675" i="14"/>
  <c r="D675" i="14"/>
  <c r="C675" i="14"/>
  <c r="Y674" i="14"/>
  <c r="W674" i="14"/>
  <c r="V674" i="14"/>
  <c r="U674" i="14"/>
  <c r="T674" i="14"/>
  <c r="R674" i="14"/>
  <c r="I674" i="14"/>
  <c r="H674" i="14"/>
  <c r="G674" i="14"/>
  <c r="F674" i="14"/>
  <c r="E674" i="14"/>
  <c r="D674" i="14"/>
  <c r="C674" i="14"/>
  <c r="Y673" i="14"/>
  <c r="W673" i="14"/>
  <c r="V673" i="14"/>
  <c r="U673" i="14"/>
  <c r="T673" i="14"/>
  <c r="R673" i="14"/>
  <c r="I673" i="14"/>
  <c r="H673" i="14"/>
  <c r="G673" i="14"/>
  <c r="F673" i="14"/>
  <c r="E673" i="14"/>
  <c r="D673" i="14"/>
  <c r="C673" i="14"/>
  <c r="Y672" i="14"/>
  <c r="W672" i="14"/>
  <c r="V672" i="14"/>
  <c r="U672" i="14"/>
  <c r="T672" i="14"/>
  <c r="R672" i="14"/>
  <c r="I672" i="14"/>
  <c r="H672" i="14"/>
  <c r="G672" i="14"/>
  <c r="F672" i="14"/>
  <c r="E672" i="14"/>
  <c r="D672" i="14"/>
  <c r="C672" i="14"/>
  <c r="Y671" i="14"/>
  <c r="W671" i="14"/>
  <c r="V671" i="14"/>
  <c r="U671" i="14"/>
  <c r="T671" i="14"/>
  <c r="R671" i="14"/>
  <c r="I671" i="14"/>
  <c r="H671" i="14"/>
  <c r="G671" i="14"/>
  <c r="F671" i="14"/>
  <c r="E671" i="14"/>
  <c r="D671" i="14"/>
  <c r="C671" i="14"/>
  <c r="Y670" i="14"/>
  <c r="W670" i="14"/>
  <c r="V670" i="14"/>
  <c r="U670" i="14"/>
  <c r="T670" i="14"/>
  <c r="R670" i="14"/>
  <c r="I670" i="14"/>
  <c r="H670" i="14"/>
  <c r="G670" i="14"/>
  <c r="F670" i="14"/>
  <c r="E670" i="14"/>
  <c r="D670" i="14"/>
  <c r="C670" i="14"/>
  <c r="Y669" i="14"/>
  <c r="W669" i="14"/>
  <c r="V669" i="14"/>
  <c r="U669" i="14"/>
  <c r="T669" i="14"/>
  <c r="R669" i="14"/>
  <c r="Y668" i="14"/>
  <c r="W668" i="14"/>
  <c r="V668" i="14"/>
  <c r="U668" i="14"/>
  <c r="T668" i="14"/>
  <c r="R668" i="14"/>
  <c r="Y667" i="14"/>
  <c r="W667" i="14"/>
  <c r="V667" i="14"/>
  <c r="U667" i="14"/>
  <c r="T667" i="14"/>
  <c r="R667" i="14"/>
  <c r="Y666" i="14"/>
  <c r="W666" i="14"/>
  <c r="V666" i="14"/>
  <c r="U666" i="14"/>
  <c r="T666" i="14"/>
  <c r="R666" i="14"/>
  <c r="Y665" i="14"/>
  <c r="W665" i="14"/>
  <c r="V665" i="14"/>
  <c r="U665" i="14"/>
  <c r="T665" i="14"/>
  <c r="R665" i="14"/>
  <c r="Y664" i="14"/>
  <c r="W664" i="14"/>
  <c r="V664" i="14"/>
  <c r="U664" i="14"/>
  <c r="T664" i="14"/>
  <c r="R664" i="14"/>
  <c r="Y663" i="14"/>
  <c r="W663" i="14"/>
  <c r="V663" i="14"/>
  <c r="U663" i="14"/>
  <c r="T663" i="14"/>
  <c r="R663" i="14"/>
  <c r="Y662" i="14"/>
  <c r="W662" i="14"/>
  <c r="V662" i="14"/>
  <c r="U662" i="14"/>
  <c r="T662" i="14"/>
  <c r="R662" i="14"/>
  <c r="Y661" i="14"/>
  <c r="W661" i="14"/>
  <c r="V661" i="14"/>
  <c r="U661" i="14"/>
  <c r="T661" i="14"/>
  <c r="R661" i="14"/>
  <c r="Y660" i="14"/>
  <c r="W660" i="14"/>
  <c r="V660" i="14"/>
  <c r="U660" i="14"/>
  <c r="T660" i="14"/>
  <c r="R660" i="14"/>
  <c r="Y659" i="14"/>
  <c r="W659" i="14"/>
  <c r="V659" i="14"/>
  <c r="T659" i="14"/>
  <c r="R659" i="14"/>
  <c r="R658" i="14"/>
  <c r="AH657" i="14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D657" i="14"/>
  <c r="AD658" i="14" s="1"/>
  <c r="AD659" i="14" s="1"/>
  <c r="AD660" i="14" s="1"/>
  <c r="AD661" i="14" s="1"/>
  <c r="AD662" i="14" s="1"/>
  <c r="AD663" i="14" s="1"/>
  <c r="AD664" i="14" s="1"/>
  <c r="AD665" i="14" s="1"/>
  <c r="AD666" i="14" s="1"/>
  <c r="AD667" i="14" s="1"/>
  <c r="AD668" i="14" s="1"/>
  <c r="AD669" i="14" s="1"/>
  <c r="AD670" i="14" s="1"/>
  <c r="AD671" i="14" s="1"/>
  <c r="AD672" i="14" s="1"/>
  <c r="AD673" i="14" s="1"/>
  <c r="AD674" i="14" s="1"/>
  <c r="AD675" i="14" s="1"/>
  <c r="AD676" i="14" s="1"/>
  <c r="AD677" i="14" s="1"/>
  <c r="AD678" i="14" s="1"/>
  <c r="AD679" i="14" s="1"/>
  <c r="AD680" i="14" s="1"/>
  <c r="AD681" i="14" s="1"/>
  <c r="AD682" i="14" s="1"/>
  <c r="AD683" i="14" s="1"/>
  <c r="AD684" i="14" s="1"/>
  <c r="AD685" i="14" s="1"/>
  <c r="AD686" i="14" s="1"/>
  <c r="AD687" i="14" s="1"/>
  <c r="AD688" i="14" s="1"/>
  <c r="AD689" i="14" s="1"/>
  <c r="AD690" i="14" s="1"/>
  <c r="AD691" i="14" s="1"/>
  <c r="AD692" i="14" s="1"/>
  <c r="AD693" i="14" s="1"/>
  <c r="AD694" i="14" s="1"/>
  <c r="AD695" i="14" s="1"/>
  <c r="AD696" i="14" s="1"/>
  <c r="AD697" i="14" s="1"/>
  <c r="AD698" i="14" s="1"/>
  <c r="AD699" i="14" s="1"/>
  <c r="AD700" i="14" s="1"/>
  <c r="AD701" i="14" s="1"/>
  <c r="AD702" i="14" s="1"/>
  <c r="AD703" i="14" s="1"/>
  <c r="AD704" i="14" s="1"/>
  <c r="Z657" i="14"/>
  <c r="Z658" i="14" s="1"/>
  <c r="Z659" i="14" s="1"/>
  <c r="Z660" i="14" s="1"/>
  <c r="Z661" i="14" s="1"/>
  <c r="Z662" i="14" s="1"/>
  <c r="Z663" i="14" s="1"/>
  <c r="Z664" i="14" s="1"/>
  <c r="Z665" i="14" s="1"/>
  <c r="Z666" i="14" s="1"/>
  <c r="Z667" i="14" s="1"/>
  <c r="Z668" i="14" s="1"/>
  <c r="Z669" i="14" s="1"/>
  <c r="Z670" i="14" s="1"/>
  <c r="Z671" i="14" s="1"/>
  <c r="Z672" i="14" s="1"/>
  <c r="Z673" i="14" s="1"/>
  <c r="Z674" i="14" s="1"/>
  <c r="Z675" i="14" s="1"/>
  <c r="Z676" i="14" s="1"/>
  <c r="Z677" i="14" s="1"/>
  <c r="Z678" i="14" s="1"/>
  <c r="Z679" i="14" s="1"/>
  <c r="Z680" i="14" s="1"/>
  <c r="Z681" i="14" s="1"/>
  <c r="Z682" i="14" s="1"/>
  <c r="Z683" i="14" s="1"/>
  <c r="Z684" i="14" s="1"/>
  <c r="Z685" i="14" s="1"/>
  <c r="Z686" i="14" s="1"/>
  <c r="Z687" i="14" s="1"/>
  <c r="Z688" i="14" s="1"/>
  <c r="Z689" i="14" s="1"/>
  <c r="Z690" i="14" s="1"/>
  <c r="Z691" i="14" s="1"/>
  <c r="Z692" i="14" s="1"/>
  <c r="Z693" i="14" s="1"/>
  <c r="Z694" i="14" s="1"/>
  <c r="Z695" i="14" s="1"/>
  <c r="Z696" i="14" s="1"/>
  <c r="Z697" i="14" s="1"/>
  <c r="Z698" i="14" s="1"/>
  <c r="Z699" i="14" s="1"/>
  <c r="Z700" i="14" s="1"/>
  <c r="Z701" i="14" s="1"/>
  <c r="Z702" i="14" s="1"/>
  <c r="Z703" i="14" s="1"/>
  <c r="Z704" i="14" s="1"/>
  <c r="V657" i="14"/>
  <c r="V658" i="14" s="1"/>
  <c r="R657" i="14"/>
  <c r="N657" i="14"/>
  <c r="N658" i="14" s="1"/>
  <c r="N659" i="14" s="1"/>
  <c r="N660" i="14" s="1"/>
  <c r="N661" i="14" s="1"/>
  <c r="N662" i="14" s="1"/>
  <c r="N663" i="14" s="1"/>
  <c r="N664" i="14" s="1"/>
  <c r="N665" i="14" s="1"/>
  <c r="N666" i="14" s="1"/>
  <c r="N667" i="14" s="1"/>
  <c r="N668" i="14" s="1"/>
  <c r="N669" i="14" s="1"/>
  <c r="N670" i="14" s="1"/>
  <c r="N671" i="14" s="1"/>
  <c r="N672" i="14" s="1"/>
  <c r="N673" i="14" s="1"/>
  <c r="N674" i="14" s="1"/>
  <c r="N675" i="14" s="1"/>
  <c r="N676" i="14" s="1"/>
  <c r="N677" i="14" s="1"/>
  <c r="N678" i="14" s="1"/>
  <c r="N679" i="14" s="1"/>
  <c r="N680" i="14" s="1"/>
  <c r="N681" i="14" s="1"/>
  <c r="N682" i="14" s="1"/>
  <c r="N683" i="14" s="1"/>
  <c r="N684" i="14" s="1"/>
  <c r="N685" i="14" s="1"/>
  <c r="N686" i="14" s="1"/>
  <c r="N687" i="14" s="1"/>
  <c r="N688" i="14" s="1"/>
  <c r="N689" i="14" s="1"/>
  <c r="N690" i="14" s="1"/>
  <c r="N691" i="14" s="1"/>
  <c r="N692" i="14" s="1"/>
  <c r="N693" i="14" s="1"/>
  <c r="N694" i="14" s="1"/>
  <c r="N695" i="14" s="1"/>
  <c r="N696" i="14" s="1"/>
  <c r="N697" i="14" s="1"/>
  <c r="N698" i="14" s="1"/>
  <c r="N699" i="14" s="1"/>
  <c r="N700" i="14" s="1"/>
  <c r="N701" i="14" s="1"/>
  <c r="N702" i="14" s="1"/>
  <c r="N703" i="14" s="1"/>
  <c r="N704" i="14" s="1"/>
  <c r="J657" i="14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J671" i="14" s="1"/>
  <c r="J672" i="14" s="1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J691" i="14" s="1"/>
  <c r="J692" i="14" s="1"/>
  <c r="J693" i="14" s="1"/>
  <c r="J694" i="14" s="1"/>
  <c r="F657" i="14"/>
  <c r="F658" i="14" s="1"/>
  <c r="F659" i="14" s="1"/>
  <c r="F660" i="14" s="1"/>
  <c r="F661" i="14" s="1"/>
  <c r="F662" i="14" s="1"/>
  <c r="F663" i="14" s="1"/>
  <c r="F664" i="14" s="1"/>
  <c r="F665" i="14" s="1"/>
  <c r="F666" i="14" s="1"/>
  <c r="F667" i="14" s="1"/>
  <c r="F668" i="14" s="1"/>
  <c r="F669" i="14" s="1"/>
  <c r="B657" i="14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675" i="14" s="1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AH656" i="14"/>
  <c r="AG656" i="14"/>
  <c r="AG657" i="14" s="1"/>
  <c r="AG658" i="14" s="1"/>
  <c r="AG659" i="14" s="1"/>
  <c r="AG660" i="14" s="1"/>
  <c r="AG661" i="14" s="1"/>
  <c r="AG662" i="14" s="1"/>
  <c r="AG663" i="14" s="1"/>
  <c r="AG664" i="14" s="1"/>
  <c r="AG665" i="14" s="1"/>
  <c r="AG666" i="14" s="1"/>
  <c r="AG667" i="14" s="1"/>
  <c r="AG668" i="14" s="1"/>
  <c r="AG669" i="14" s="1"/>
  <c r="AG670" i="14" s="1"/>
  <c r="AG671" i="14" s="1"/>
  <c r="AG672" i="14" s="1"/>
  <c r="AG673" i="14" s="1"/>
  <c r="AG674" i="14" s="1"/>
  <c r="AG675" i="14" s="1"/>
  <c r="AG676" i="14" s="1"/>
  <c r="AG677" i="14" s="1"/>
  <c r="AG678" i="14" s="1"/>
  <c r="AG679" i="14" s="1"/>
  <c r="AG680" i="14" s="1"/>
  <c r="AG681" i="14" s="1"/>
  <c r="AG682" i="14" s="1"/>
  <c r="AG683" i="14" s="1"/>
  <c r="AG684" i="14" s="1"/>
  <c r="AG685" i="14" s="1"/>
  <c r="AG686" i="14" s="1"/>
  <c r="AG687" i="14" s="1"/>
  <c r="AG688" i="14" s="1"/>
  <c r="AG689" i="14" s="1"/>
  <c r="AG690" i="14" s="1"/>
  <c r="AG691" i="14" s="1"/>
  <c r="AG692" i="14" s="1"/>
  <c r="AG693" i="14" s="1"/>
  <c r="AG694" i="14" s="1"/>
  <c r="AG695" i="14" s="1"/>
  <c r="AG696" i="14" s="1"/>
  <c r="AG697" i="14" s="1"/>
  <c r="AG698" i="14" s="1"/>
  <c r="AG699" i="14" s="1"/>
  <c r="AG700" i="14" s="1"/>
  <c r="AG701" i="14" s="1"/>
  <c r="AG702" i="14" s="1"/>
  <c r="AG703" i="14" s="1"/>
  <c r="AG704" i="14" s="1"/>
  <c r="AD656" i="14"/>
  <c r="AC656" i="14"/>
  <c r="AC657" i="14" s="1"/>
  <c r="AC658" i="14" s="1"/>
  <c r="AC659" i="14" s="1"/>
  <c r="AC660" i="14" s="1"/>
  <c r="AC661" i="14" s="1"/>
  <c r="AC662" i="14" s="1"/>
  <c r="AC663" i="14" s="1"/>
  <c r="AC664" i="14" s="1"/>
  <c r="AC665" i="14" s="1"/>
  <c r="AC666" i="14" s="1"/>
  <c r="AC667" i="14" s="1"/>
  <c r="AC668" i="14" s="1"/>
  <c r="AC669" i="14" s="1"/>
  <c r="AC670" i="14" s="1"/>
  <c r="AC671" i="14" s="1"/>
  <c r="AC672" i="14" s="1"/>
  <c r="AC673" i="14" s="1"/>
  <c r="AC674" i="14" s="1"/>
  <c r="AC675" i="14" s="1"/>
  <c r="AC676" i="14" s="1"/>
  <c r="AC677" i="14" s="1"/>
  <c r="AC678" i="14" s="1"/>
  <c r="AC679" i="14" s="1"/>
  <c r="AC680" i="14" s="1"/>
  <c r="AC681" i="14" s="1"/>
  <c r="AC682" i="14" s="1"/>
  <c r="AC683" i="14" s="1"/>
  <c r="AC684" i="14" s="1"/>
  <c r="AC685" i="14" s="1"/>
  <c r="AC686" i="14" s="1"/>
  <c r="AC687" i="14" s="1"/>
  <c r="AC688" i="14" s="1"/>
  <c r="AC689" i="14" s="1"/>
  <c r="AC690" i="14" s="1"/>
  <c r="AC691" i="14" s="1"/>
  <c r="AC692" i="14" s="1"/>
  <c r="AC693" i="14" s="1"/>
  <c r="AC694" i="14" s="1"/>
  <c r="AC695" i="14" s="1"/>
  <c r="AC696" i="14" s="1"/>
  <c r="AC697" i="14" s="1"/>
  <c r="AC698" i="14" s="1"/>
  <c r="AC699" i="14" s="1"/>
  <c r="AC700" i="14" s="1"/>
  <c r="AC701" i="14" s="1"/>
  <c r="AC702" i="14" s="1"/>
  <c r="AC703" i="14" s="1"/>
  <c r="AC704" i="14" s="1"/>
  <c r="Z656" i="14"/>
  <c r="Y656" i="14"/>
  <c r="Y657" i="14" s="1"/>
  <c r="Y658" i="14" s="1"/>
  <c r="V656" i="14"/>
  <c r="U656" i="14"/>
  <c r="U657" i="14" s="1"/>
  <c r="U658" i="14" s="1"/>
  <c r="U659" i="14" s="1"/>
  <c r="R656" i="14"/>
  <c r="Q656" i="14"/>
  <c r="Q657" i="14" s="1"/>
  <c r="Q658" i="14" s="1"/>
  <c r="Q659" i="14" s="1"/>
  <c r="Q660" i="14" s="1"/>
  <c r="Q661" i="14" s="1"/>
  <c r="Q662" i="14" s="1"/>
  <c r="Q663" i="14" s="1"/>
  <c r="Q664" i="14" s="1"/>
  <c r="Q665" i="14" s="1"/>
  <c r="Q666" i="14" s="1"/>
  <c r="Q667" i="14" s="1"/>
  <c r="Q668" i="14" s="1"/>
  <c r="Q669" i="14" s="1"/>
  <c r="Q670" i="14" s="1"/>
  <c r="Q671" i="14" s="1"/>
  <c r="Q672" i="14" s="1"/>
  <c r="Q673" i="14" s="1"/>
  <c r="Q674" i="14" s="1"/>
  <c r="Q675" i="14" s="1"/>
  <c r="Q676" i="14" s="1"/>
  <c r="Q677" i="14" s="1"/>
  <c r="Q678" i="14" s="1"/>
  <c r="Q679" i="14" s="1"/>
  <c r="Q680" i="14" s="1"/>
  <c r="Q681" i="14" s="1"/>
  <c r="Q682" i="14" s="1"/>
  <c r="Q683" i="14" s="1"/>
  <c r="Q684" i="14" s="1"/>
  <c r="Q685" i="14" s="1"/>
  <c r="Q686" i="14" s="1"/>
  <c r="Q687" i="14" s="1"/>
  <c r="Q688" i="14" s="1"/>
  <c r="Q689" i="14" s="1"/>
  <c r="Q690" i="14" s="1"/>
  <c r="Q691" i="14" s="1"/>
  <c r="Q692" i="14" s="1"/>
  <c r="Q693" i="14" s="1"/>
  <c r="Q694" i="14" s="1"/>
  <c r="Q695" i="14" s="1"/>
  <c r="Q696" i="14" s="1"/>
  <c r="Q697" i="14" s="1"/>
  <c r="Q698" i="14" s="1"/>
  <c r="Q699" i="14" s="1"/>
  <c r="Q700" i="14" s="1"/>
  <c r="Q701" i="14" s="1"/>
  <c r="Q702" i="14" s="1"/>
  <c r="Q703" i="14" s="1"/>
  <c r="Q704" i="14" s="1"/>
  <c r="N656" i="14"/>
  <c r="M656" i="14"/>
  <c r="M657" i="14" s="1"/>
  <c r="M658" i="14" s="1"/>
  <c r="M659" i="14" s="1"/>
  <c r="M660" i="14" s="1"/>
  <c r="M661" i="14" s="1"/>
  <c r="M662" i="14" s="1"/>
  <c r="M663" i="14" s="1"/>
  <c r="M664" i="14" s="1"/>
  <c r="M665" i="14" s="1"/>
  <c r="M666" i="14" s="1"/>
  <c r="M667" i="14" s="1"/>
  <c r="M668" i="14" s="1"/>
  <c r="M669" i="14" s="1"/>
  <c r="M670" i="14" s="1"/>
  <c r="M671" i="14" s="1"/>
  <c r="M672" i="14" s="1"/>
  <c r="M673" i="14" s="1"/>
  <c r="M674" i="14" s="1"/>
  <c r="M675" i="14" s="1"/>
  <c r="M676" i="14" s="1"/>
  <c r="M677" i="14" s="1"/>
  <c r="M678" i="14" s="1"/>
  <c r="M679" i="14" s="1"/>
  <c r="M680" i="14" s="1"/>
  <c r="M681" i="14" s="1"/>
  <c r="M682" i="14" s="1"/>
  <c r="M683" i="14" s="1"/>
  <c r="M684" i="14" s="1"/>
  <c r="M685" i="14" s="1"/>
  <c r="M686" i="14" s="1"/>
  <c r="M687" i="14" s="1"/>
  <c r="M688" i="14" s="1"/>
  <c r="M689" i="14" s="1"/>
  <c r="M690" i="14" s="1"/>
  <c r="M691" i="14" s="1"/>
  <c r="M692" i="14" s="1"/>
  <c r="M693" i="14" s="1"/>
  <c r="M694" i="14" s="1"/>
  <c r="M695" i="14" s="1"/>
  <c r="M696" i="14" s="1"/>
  <c r="M697" i="14" s="1"/>
  <c r="M698" i="14" s="1"/>
  <c r="M699" i="14" s="1"/>
  <c r="M700" i="14" s="1"/>
  <c r="M701" i="14" s="1"/>
  <c r="M702" i="14" s="1"/>
  <c r="M703" i="14" s="1"/>
  <c r="M704" i="14" s="1"/>
  <c r="J656" i="14"/>
  <c r="I656" i="14"/>
  <c r="I657" i="14" s="1"/>
  <c r="I658" i="14" s="1"/>
  <c r="I659" i="14" s="1"/>
  <c r="I660" i="14" s="1"/>
  <c r="I661" i="14" s="1"/>
  <c r="I662" i="14" s="1"/>
  <c r="I663" i="14" s="1"/>
  <c r="I664" i="14" s="1"/>
  <c r="I665" i="14" s="1"/>
  <c r="I666" i="14" s="1"/>
  <c r="I667" i="14" s="1"/>
  <c r="I668" i="14" s="1"/>
  <c r="I669" i="14" s="1"/>
  <c r="F656" i="14"/>
  <c r="E656" i="14"/>
  <c r="E657" i="14" s="1"/>
  <c r="E658" i="14" s="1"/>
  <c r="E659" i="14" s="1"/>
  <c r="E660" i="14" s="1"/>
  <c r="E661" i="14" s="1"/>
  <c r="E662" i="14" s="1"/>
  <c r="E663" i="14" s="1"/>
  <c r="E664" i="14" s="1"/>
  <c r="E665" i="14" s="1"/>
  <c r="E666" i="14" s="1"/>
  <c r="E667" i="14" s="1"/>
  <c r="E668" i="14" s="1"/>
  <c r="E669" i="14" s="1"/>
  <c r="B656" i="14"/>
  <c r="AJ655" i="14"/>
  <c r="AJ656" i="14" s="1"/>
  <c r="AJ657" i="14" s="1"/>
  <c r="AJ658" i="14" s="1"/>
  <c r="AJ659" i="14" s="1"/>
  <c r="AJ660" i="14" s="1"/>
  <c r="AJ661" i="14" s="1"/>
  <c r="AJ662" i="14" s="1"/>
  <c r="AJ663" i="14" s="1"/>
  <c r="AJ664" i="14" s="1"/>
  <c r="AJ665" i="14" s="1"/>
  <c r="AJ666" i="14" s="1"/>
  <c r="AJ667" i="14" s="1"/>
  <c r="AJ668" i="14" s="1"/>
  <c r="AJ669" i="14" s="1"/>
  <c r="AJ670" i="14" s="1"/>
  <c r="AJ671" i="14" s="1"/>
  <c r="AJ672" i="14" s="1"/>
  <c r="AJ673" i="14" s="1"/>
  <c r="AJ674" i="14" s="1"/>
  <c r="AJ675" i="14" s="1"/>
  <c r="AJ676" i="14" s="1"/>
  <c r="AJ677" i="14" s="1"/>
  <c r="AJ678" i="14" s="1"/>
  <c r="AJ679" i="14" s="1"/>
  <c r="AJ680" i="14" s="1"/>
  <c r="AJ681" i="14" s="1"/>
  <c r="AJ682" i="14" s="1"/>
  <c r="AJ683" i="14" s="1"/>
  <c r="AJ684" i="14" s="1"/>
  <c r="AJ685" i="14" s="1"/>
  <c r="AJ686" i="14" s="1"/>
  <c r="AJ687" i="14" s="1"/>
  <c r="AJ688" i="14" s="1"/>
  <c r="AJ689" i="14" s="1"/>
  <c r="AJ690" i="14" s="1"/>
  <c r="AJ691" i="14" s="1"/>
  <c r="AJ692" i="14" s="1"/>
  <c r="AJ693" i="14" s="1"/>
  <c r="AJ694" i="14" s="1"/>
  <c r="AJ695" i="14" s="1"/>
  <c r="AJ696" i="14" s="1"/>
  <c r="AJ697" i="14" s="1"/>
  <c r="AJ698" i="14" s="1"/>
  <c r="AJ699" i="14" s="1"/>
  <c r="AJ700" i="14" s="1"/>
  <c r="AJ701" i="14" s="1"/>
  <c r="AJ702" i="14" s="1"/>
  <c r="AJ703" i="14" s="1"/>
  <c r="AJ704" i="14" s="1"/>
  <c r="AI655" i="14"/>
  <c r="AI656" i="14" s="1"/>
  <c r="AI657" i="14" s="1"/>
  <c r="AI658" i="14" s="1"/>
  <c r="AI659" i="14" s="1"/>
  <c r="AI660" i="14" s="1"/>
  <c r="AI661" i="14" s="1"/>
  <c r="AI662" i="14" s="1"/>
  <c r="AI663" i="14" s="1"/>
  <c r="AI664" i="14" s="1"/>
  <c r="AI665" i="14" s="1"/>
  <c r="AI666" i="14" s="1"/>
  <c r="AI667" i="14" s="1"/>
  <c r="AI668" i="14" s="1"/>
  <c r="AI669" i="14" s="1"/>
  <c r="AI670" i="14" s="1"/>
  <c r="AI671" i="14" s="1"/>
  <c r="AI672" i="14" s="1"/>
  <c r="AI673" i="14" s="1"/>
  <c r="AI674" i="14" s="1"/>
  <c r="AI675" i="14" s="1"/>
  <c r="AI676" i="14" s="1"/>
  <c r="AI677" i="14" s="1"/>
  <c r="AI678" i="14" s="1"/>
  <c r="AI679" i="14" s="1"/>
  <c r="AI680" i="14" s="1"/>
  <c r="AI681" i="14" s="1"/>
  <c r="AI682" i="14" s="1"/>
  <c r="AI683" i="14" s="1"/>
  <c r="AI684" i="14" s="1"/>
  <c r="AI685" i="14" s="1"/>
  <c r="AI686" i="14" s="1"/>
  <c r="AI687" i="14" s="1"/>
  <c r="AI688" i="14" s="1"/>
  <c r="AI689" i="14" s="1"/>
  <c r="AI690" i="14" s="1"/>
  <c r="AI691" i="14" s="1"/>
  <c r="AI692" i="14" s="1"/>
  <c r="AI693" i="14" s="1"/>
  <c r="AI694" i="14" s="1"/>
  <c r="AI695" i="14" s="1"/>
  <c r="AI696" i="14" s="1"/>
  <c r="AI697" i="14" s="1"/>
  <c r="AI698" i="14" s="1"/>
  <c r="AI699" i="14" s="1"/>
  <c r="AI700" i="14" s="1"/>
  <c r="AI701" i="14" s="1"/>
  <c r="AI702" i="14" s="1"/>
  <c r="AI703" i="14" s="1"/>
  <c r="AI704" i="14" s="1"/>
  <c r="AH655" i="14"/>
  <c r="AG655" i="14"/>
  <c r="AF655" i="14"/>
  <c r="AF656" i="14" s="1"/>
  <c r="AF657" i="14" s="1"/>
  <c r="AF658" i="14" s="1"/>
  <c r="AF659" i="14" s="1"/>
  <c r="AF660" i="14" s="1"/>
  <c r="AF661" i="14" s="1"/>
  <c r="AF662" i="14" s="1"/>
  <c r="AF663" i="14" s="1"/>
  <c r="AF664" i="14" s="1"/>
  <c r="AF665" i="14" s="1"/>
  <c r="AF666" i="14" s="1"/>
  <c r="AF667" i="14" s="1"/>
  <c r="AF668" i="14" s="1"/>
  <c r="AF669" i="14" s="1"/>
  <c r="AF670" i="14" s="1"/>
  <c r="AF671" i="14" s="1"/>
  <c r="AF672" i="14" s="1"/>
  <c r="AF673" i="14" s="1"/>
  <c r="AF674" i="14" s="1"/>
  <c r="AF675" i="14" s="1"/>
  <c r="AF676" i="14" s="1"/>
  <c r="AF677" i="14" s="1"/>
  <c r="AF678" i="14" s="1"/>
  <c r="AF679" i="14" s="1"/>
  <c r="AF680" i="14" s="1"/>
  <c r="AF681" i="14" s="1"/>
  <c r="AF682" i="14" s="1"/>
  <c r="AF683" i="14" s="1"/>
  <c r="AF684" i="14" s="1"/>
  <c r="AF685" i="14" s="1"/>
  <c r="AF686" i="14" s="1"/>
  <c r="AF687" i="14" s="1"/>
  <c r="AF688" i="14" s="1"/>
  <c r="AF689" i="14" s="1"/>
  <c r="AF690" i="14" s="1"/>
  <c r="AF691" i="14" s="1"/>
  <c r="AF692" i="14" s="1"/>
  <c r="AF693" i="14" s="1"/>
  <c r="AF694" i="14" s="1"/>
  <c r="AF695" i="14" s="1"/>
  <c r="AF696" i="14" s="1"/>
  <c r="AF697" i="14" s="1"/>
  <c r="AF698" i="14" s="1"/>
  <c r="AF699" i="14" s="1"/>
  <c r="AF700" i="14" s="1"/>
  <c r="AF701" i="14" s="1"/>
  <c r="AF702" i="14" s="1"/>
  <c r="AF703" i="14" s="1"/>
  <c r="AF704" i="14" s="1"/>
  <c r="AE655" i="14"/>
  <c r="AE656" i="14" s="1"/>
  <c r="AE657" i="14" s="1"/>
  <c r="AE658" i="14" s="1"/>
  <c r="AE659" i="14" s="1"/>
  <c r="AE660" i="14" s="1"/>
  <c r="AE661" i="14" s="1"/>
  <c r="AE662" i="14" s="1"/>
  <c r="AE663" i="14" s="1"/>
  <c r="AE664" i="14" s="1"/>
  <c r="AE665" i="14" s="1"/>
  <c r="AE666" i="14" s="1"/>
  <c r="AE667" i="14" s="1"/>
  <c r="AE668" i="14" s="1"/>
  <c r="AE669" i="14" s="1"/>
  <c r="AE670" i="14" s="1"/>
  <c r="AE671" i="14" s="1"/>
  <c r="AE672" i="14" s="1"/>
  <c r="AE673" i="14" s="1"/>
  <c r="AE674" i="14" s="1"/>
  <c r="AE675" i="14" s="1"/>
  <c r="AE676" i="14" s="1"/>
  <c r="AE677" i="14" s="1"/>
  <c r="AE678" i="14" s="1"/>
  <c r="AE679" i="14" s="1"/>
  <c r="AE680" i="14" s="1"/>
  <c r="AE681" i="14" s="1"/>
  <c r="AE682" i="14" s="1"/>
  <c r="AE683" i="14" s="1"/>
  <c r="AE684" i="14" s="1"/>
  <c r="AE685" i="14" s="1"/>
  <c r="AE686" i="14" s="1"/>
  <c r="AE687" i="14" s="1"/>
  <c r="AE688" i="14" s="1"/>
  <c r="AE689" i="14" s="1"/>
  <c r="AE690" i="14" s="1"/>
  <c r="AE691" i="14" s="1"/>
  <c r="AE692" i="14" s="1"/>
  <c r="AE693" i="14" s="1"/>
  <c r="AE694" i="14" s="1"/>
  <c r="AE695" i="14" s="1"/>
  <c r="AE696" i="14" s="1"/>
  <c r="AE697" i="14" s="1"/>
  <c r="AE698" i="14" s="1"/>
  <c r="AE699" i="14" s="1"/>
  <c r="AE700" i="14" s="1"/>
  <c r="AE701" i="14" s="1"/>
  <c r="AE702" i="14" s="1"/>
  <c r="AE703" i="14" s="1"/>
  <c r="AE704" i="14" s="1"/>
  <c r="AD655" i="14"/>
  <c r="AC655" i="14"/>
  <c r="AB655" i="14"/>
  <c r="AB656" i="14" s="1"/>
  <c r="AB657" i="14" s="1"/>
  <c r="AB658" i="14" s="1"/>
  <c r="AB659" i="14" s="1"/>
  <c r="AB660" i="14" s="1"/>
  <c r="AB661" i="14" s="1"/>
  <c r="AB662" i="14" s="1"/>
  <c r="AB663" i="14" s="1"/>
  <c r="AB664" i="14" s="1"/>
  <c r="AB665" i="14" s="1"/>
  <c r="AB666" i="14" s="1"/>
  <c r="AB667" i="14" s="1"/>
  <c r="AB668" i="14" s="1"/>
  <c r="AB669" i="14" s="1"/>
  <c r="AB670" i="14" s="1"/>
  <c r="AB671" i="14" s="1"/>
  <c r="AB672" i="14" s="1"/>
  <c r="AB673" i="14" s="1"/>
  <c r="AB674" i="14" s="1"/>
  <c r="AB675" i="14" s="1"/>
  <c r="AB676" i="14" s="1"/>
  <c r="AB677" i="14" s="1"/>
  <c r="AB678" i="14" s="1"/>
  <c r="AB679" i="14" s="1"/>
  <c r="AB680" i="14" s="1"/>
  <c r="AB681" i="14" s="1"/>
  <c r="AB682" i="14" s="1"/>
  <c r="AB683" i="14" s="1"/>
  <c r="AB684" i="14" s="1"/>
  <c r="AB685" i="14" s="1"/>
  <c r="AB686" i="14" s="1"/>
  <c r="AB687" i="14" s="1"/>
  <c r="AB688" i="14" s="1"/>
  <c r="AB689" i="14" s="1"/>
  <c r="AB690" i="14" s="1"/>
  <c r="AB691" i="14" s="1"/>
  <c r="AB692" i="14" s="1"/>
  <c r="AB693" i="14" s="1"/>
  <c r="AB694" i="14" s="1"/>
  <c r="AB695" i="14" s="1"/>
  <c r="AB696" i="14" s="1"/>
  <c r="AB697" i="14" s="1"/>
  <c r="AB698" i="14" s="1"/>
  <c r="AB699" i="14" s="1"/>
  <c r="AB700" i="14" s="1"/>
  <c r="AB701" i="14" s="1"/>
  <c r="AB702" i="14" s="1"/>
  <c r="AB703" i="14" s="1"/>
  <c r="AB704" i="14" s="1"/>
  <c r="AA655" i="14"/>
  <c r="AA656" i="14" s="1"/>
  <c r="AA657" i="14" s="1"/>
  <c r="AA658" i="14" s="1"/>
  <c r="AA659" i="14" s="1"/>
  <c r="AA660" i="14" s="1"/>
  <c r="AA661" i="14" s="1"/>
  <c r="AA662" i="14" s="1"/>
  <c r="AA663" i="14" s="1"/>
  <c r="AA664" i="14" s="1"/>
  <c r="AA665" i="14" s="1"/>
  <c r="AA666" i="14" s="1"/>
  <c r="AA667" i="14" s="1"/>
  <c r="AA668" i="14" s="1"/>
  <c r="AA669" i="14" s="1"/>
  <c r="AA670" i="14" s="1"/>
  <c r="AA671" i="14" s="1"/>
  <c r="AA672" i="14" s="1"/>
  <c r="AA673" i="14" s="1"/>
  <c r="AA674" i="14" s="1"/>
  <c r="AA675" i="14" s="1"/>
  <c r="AA676" i="14" s="1"/>
  <c r="AA677" i="14" s="1"/>
  <c r="AA678" i="14" s="1"/>
  <c r="AA679" i="14" s="1"/>
  <c r="AA680" i="14" s="1"/>
  <c r="AA681" i="14" s="1"/>
  <c r="AA682" i="14" s="1"/>
  <c r="AA683" i="14" s="1"/>
  <c r="AA684" i="14" s="1"/>
  <c r="AA685" i="14" s="1"/>
  <c r="AA686" i="14" s="1"/>
  <c r="AA687" i="14" s="1"/>
  <c r="AA688" i="14" s="1"/>
  <c r="AA689" i="14" s="1"/>
  <c r="AA690" i="14" s="1"/>
  <c r="AA691" i="14" s="1"/>
  <c r="AA692" i="14" s="1"/>
  <c r="AA693" i="14" s="1"/>
  <c r="AA694" i="14" s="1"/>
  <c r="AA695" i="14" s="1"/>
  <c r="AA696" i="14" s="1"/>
  <c r="AA697" i="14" s="1"/>
  <c r="AA698" i="14" s="1"/>
  <c r="AA699" i="14" s="1"/>
  <c r="AA700" i="14" s="1"/>
  <c r="AA701" i="14" s="1"/>
  <c r="AA702" i="14" s="1"/>
  <c r="AA703" i="14" s="1"/>
  <c r="AA704" i="14" s="1"/>
  <c r="Z655" i="14"/>
  <c r="Y655" i="14"/>
  <c r="X655" i="14"/>
  <c r="X656" i="14" s="1"/>
  <c r="X657" i="14" s="1"/>
  <c r="X658" i="14" s="1"/>
  <c r="X659" i="14" s="1"/>
  <c r="X660" i="14" s="1"/>
  <c r="X661" i="14" s="1"/>
  <c r="X662" i="14" s="1"/>
  <c r="X663" i="14" s="1"/>
  <c r="X664" i="14" s="1"/>
  <c r="X665" i="14" s="1"/>
  <c r="X666" i="14" s="1"/>
  <c r="X667" i="14" s="1"/>
  <c r="X668" i="14" s="1"/>
  <c r="X669" i="14" s="1"/>
  <c r="X670" i="14" s="1"/>
  <c r="X671" i="14" s="1"/>
  <c r="X672" i="14" s="1"/>
  <c r="X673" i="14" s="1"/>
  <c r="X674" i="14" s="1"/>
  <c r="X675" i="14" s="1"/>
  <c r="X676" i="14" s="1"/>
  <c r="X677" i="14" s="1"/>
  <c r="X678" i="14" s="1"/>
  <c r="X679" i="14" s="1"/>
  <c r="X680" i="14" s="1"/>
  <c r="X681" i="14" s="1"/>
  <c r="X682" i="14" s="1"/>
  <c r="X683" i="14" s="1"/>
  <c r="X684" i="14" s="1"/>
  <c r="X685" i="14" s="1"/>
  <c r="X686" i="14" s="1"/>
  <c r="X687" i="14" s="1"/>
  <c r="X688" i="14" s="1"/>
  <c r="X689" i="14" s="1"/>
  <c r="X690" i="14" s="1"/>
  <c r="X691" i="14" s="1"/>
  <c r="X692" i="14" s="1"/>
  <c r="X693" i="14" s="1"/>
  <c r="X694" i="14" s="1"/>
  <c r="X695" i="14" s="1"/>
  <c r="X696" i="14" s="1"/>
  <c r="X697" i="14" s="1"/>
  <c r="X698" i="14" s="1"/>
  <c r="X699" i="14" s="1"/>
  <c r="X700" i="14" s="1"/>
  <c r="X701" i="14" s="1"/>
  <c r="X702" i="14" s="1"/>
  <c r="X703" i="14" s="1"/>
  <c r="X704" i="14" s="1"/>
  <c r="W655" i="14"/>
  <c r="W656" i="14" s="1"/>
  <c r="W657" i="14" s="1"/>
  <c r="W658" i="14" s="1"/>
  <c r="V655" i="14"/>
  <c r="U655" i="14"/>
  <c r="T655" i="14"/>
  <c r="T656" i="14" s="1"/>
  <c r="T657" i="14" s="1"/>
  <c r="T658" i="14" s="1"/>
  <c r="S655" i="14"/>
  <c r="S656" i="14" s="1"/>
  <c r="S657" i="14" s="1"/>
  <c r="S658" i="14" s="1"/>
  <c r="S659" i="14" s="1"/>
  <c r="S660" i="14" s="1"/>
  <c r="S661" i="14" s="1"/>
  <c r="S662" i="14" s="1"/>
  <c r="S663" i="14" s="1"/>
  <c r="S664" i="14" s="1"/>
  <c r="S665" i="14" s="1"/>
  <c r="S666" i="14" s="1"/>
  <c r="S667" i="14" s="1"/>
  <c r="S668" i="14" s="1"/>
  <c r="S669" i="14" s="1"/>
  <c r="S670" i="14" s="1"/>
  <c r="S671" i="14" s="1"/>
  <c r="S672" i="14" s="1"/>
  <c r="S673" i="14" s="1"/>
  <c r="S674" i="14" s="1"/>
  <c r="S675" i="14" s="1"/>
  <c r="S676" i="14" s="1"/>
  <c r="S677" i="14" s="1"/>
  <c r="S678" i="14" s="1"/>
  <c r="S679" i="14" s="1"/>
  <c r="S680" i="14" s="1"/>
  <c r="S681" i="14" s="1"/>
  <c r="S682" i="14" s="1"/>
  <c r="S683" i="14" s="1"/>
  <c r="S684" i="14" s="1"/>
  <c r="S685" i="14" s="1"/>
  <c r="S686" i="14" s="1"/>
  <c r="S687" i="14" s="1"/>
  <c r="S688" i="14" s="1"/>
  <c r="S689" i="14" s="1"/>
  <c r="S690" i="14" s="1"/>
  <c r="S691" i="14" s="1"/>
  <c r="S692" i="14" s="1"/>
  <c r="S693" i="14" s="1"/>
  <c r="S694" i="14" s="1"/>
  <c r="S695" i="14" s="1"/>
  <c r="S696" i="14" s="1"/>
  <c r="S697" i="14" s="1"/>
  <c r="S698" i="14" s="1"/>
  <c r="S699" i="14" s="1"/>
  <c r="S700" i="14" s="1"/>
  <c r="S701" i="14" s="1"/>
  <c r="S702" i="14" s="1"/>
  <c r="S703" i="14" s="1"/>
  <c r="S704" i="14" s="1"/>
  <c r="R655" i="14"/>
  <c r="Q655" i="14"/>
  <c r="P655" i="14"/>
  <c r="P656" i="14" s="1"/>
  <c r="P657" i="14" s="1"/>
  <c r="P658" i="14" s="1"/>
  <c r="P659" i="14" s="1"/>
  <c r="P660" i="14" s="1"/>
  <c r="P661" i="14" s="1"/>
  <c r="P662" i="14" s="1"/>
  <c r="P663" i="14" s="1"/>
  <c r="P664" i="14" s="1"/>
  <c r="P665" i="14" s="1"/>
  <c r="P666" i="14" s="1"/>
  <c r="P667" i="14" s="1"/>
  <c r="P668" i="14" s="1"/>
  <c r="P669" i="14" s="1"/>
  <c r="P670" i="14" s="1"/>
  <c r="P671" i="14" s="1"/>
  <c r="P672" i="14" s="1"/>
  <c r="P673" i="14" s="1"/>
  <c r="P674" i="14" s="1"/>
  <c r="P675" i="14" s="1"/>
  <c r="P676" i="14" s="1"/>
  <c r="P677" i="14" s="1"/>
  <c r="P678" i="14" s="1"/>
  <c r="P679" i="14" s="1"/>
  <c r="P680" i="14" s="1"/>
  <c r="P681" i="14" s="1"/>
  <c r="P682" i="14" s="1"/>
  <c r="P683" i="14" s="1"/>
  <c r="P684" i="14" s="1"/>
  <c r="P685" i="14" s="1"/>
  <c r="P686" i="14" s="1"/>
  <c r="P687" i="14" s="1"/>
  <c r="P688" i="14" s="1"/>
  <c r="P689" i="14" s="1"/>
  <c r="P690" i="14" s="1"/>
  <c r="P691" i="14" s="1"/>
  <c r="P692" i="14" s="1"/>
  <c r="P693" i="14" s="1"/>
  <c r="P694" i="14" s="1"/>
  <c r="P695" i="14" s="1"/>
  <c r="P696" i="14" s="1"/>
  <c r="P697" i="14" s="1"/>
  <c r="P698" i="14" s="1"/>
  <c r="P699" i="14" s="1"/>
  <c r="P700" i="14" s="1"/>
  <c r="P701" i="14" s="1"/>
  <c r="P702" i="14" s="1"/>
  <c r="P703" i="14" s="1"/>
  <c r="P704" i="14" s="1"/>
  <c r="O655" i="14"/>
  <c r="O656" i="14" s="1"/>
  <c r="O657" i="14" s="1"/>
  <c r="O658" i="14" s="1"/>
  <c r="O659" i="14" s="1"/>
  <c r="O660" i="14" s="1"/>
  <c r="O661" i="14" s="1"/>
  <c r="O662" i="14" s="1"/>
  <c r="O663" i="14" s="1"/>
  <c r="O664" i="14" s="1"/>
  <c r="O665" i="14" s="1"/>
  <c r="O666" i="14" s="1"/>
  <c r="O667" i="14" s="1"/>
  <c r="O668" i="14" s="1"/>
  <c r="O669" i="14" s="1"/>
  <c r="O670" i="14" s="1"/>
  <c r="O671" i="14" s="1"/>
  <c r="O672" i="14" s="1"/>
  <c r="O673" i="14" s="1"/>
  <c r="O674" i="14" s="1"/>
  <c r="O675" i="14" s="1"/>
  <c r="O676" i="14" s="1"/>
  <c r="O677" i="14" s="1"/>
  <c r="O678" i="14" s="1"/>
  <c r="O679" i="14" s="1"/>
  <c r="O680" i="14" s="1"/>
  <c r="O681" i="14" s="1"/>
  <c r="O682" i="14" s="1"/>
  <c r="O683" i="14" s="1"/>
  <c r="O684" i="14" s="1"/>
  <c r="O685" i="14" s="1"/>
  <c r="O686" i="14" s="1"/>
  <c r="O687" i="14" s="1"/>
  <c r="O688" i="14" s="1"/>
  <c r="O689" i="14" s="1"/>
  <c r="O690" i="14" s="1"/>
  <c r="O691" i="14" s="1"/>
  <c r="O692" i="14" s="1"/>
  <c r="O693" i="14" s="1"/>
  <c r="O694" i="14" s="1"/>
  <c r="O695" i="14" s="1"/>
  <c r="O696" i="14" s="1"/>
  <c r="O697" i="14" s="1"/>
  <c r="O698" i="14" s="1"/>
  <c r="O699" i="14" s="1"/>
  <c r="O700" i="14" s="1"/>
  <c r="O701" i="14" s="1"/>
  <c r="O702" i="14" s="1"/>
  <c r="O703" i="14" s="1"/>
  <c r="O704" i="14" s="1"/>
  <c r="N655" i="14"/>
  <c r="M655" i="14"/>
  <c r="L655" i="14"/>
  <c r="L656" i="14" s="1"/>
  <c r="L657" i="14" s="1"/>
  <c r="L658" i="14" s="1"/>
  <c r="L659" i="14" s="1"/>
  <c r="L660" i="14" s="1"/>
  <c r="L661" i="14" s="1"/>
  <c r="L662" i="14" s="1"/>
  <c r="L663" i="14" s="1"/>
  <c r="L664" i="14" s="1"/>
  <c r="L665" i="14" s="1"/>
  <c r="L666" i="14" s="1"/>
  <c r="L667" i="14" s="1"/>
  <c r="L668" i="14" s="1"/>
  <c r="L669" i="14" s="1"/>
  <c r="L670" i="14" s="1"/>
  <c r="L671" i="14" s="1"/>
  <c r="L672" i="14" s="1"/>
  <c r="L673" i="14" s="1"/>
  <c r="L674" i="14" s="1"/>
  <c r="L675" i="14" s="1"/>
  <c r="L676" i="14" s="1"/>
  <c r="L677" i="14" s="1"/>
  <c r="L678" i="14" s="1"/>
  <c r="L679" i="14" s="1"/>
  <c r="L680" i="14" s="1"/>
  <c r="L681" i="14" s="1"/>
  <c r="L682" i="14" s="1"/>
  <c r="L683" i="14" s="1"/>
  <c r="L684" i="14" s="1"/>
  <c r="L685" i="14" s="1"/>
  <c r="L686" i="14" s="1"/>
  <c r="L687" i="14" s="1"/>
  <c r="L688" i="14" s="1"/>
  <c r="L689" i="14" s="1"/>
  <c r="L690" i="14" s="1"/>
  <c r="L691" i="14" s="1"/>
  <c r="L692" i="14" s="1"/>
  <c r="L693" i="14" s="1"/>
  <c r="L694" i="14" s="1"/>
  <c r="L695" i="14" s="1"/>
  <c r="L696" i="14" s="1"/>
  <c r="L697" i="14" s="1"/>
  <c r="L698" i="14" s="1"/>
  <c r="L699" i="14" s="1"/>
  <c r="L700" i="14" s="1"/>
  <c r="L701" i="14" s="1"/>
  <c r="L702" i="14" s="1"/>
  <c r="L703" i="14" s="1"/>
  <c r="L704" i="14" s="1"/>
  <c r="K655" i="14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K691" i="14" s="1"/>
  <c r="K692" i="14" s="1"/>
  <c r="K693" i="14" s="1"/>
  <c r="K694" i="14" s="1"/>
  <c r="J655" i="14"/>
  <c r="I655" i="14"/>
  <c r="H655" i="14"/>
  <c r="H656" i="14" s="1"/>
  <c r="H657" i="14" s="1"/>
  <c r="H658" i="14" s="1"/>
  <c r="H659" i="14" s="1"/>
  <c r="H660" i="14" s="1"/>
  <c r="H661" i="14" s="1"/>
  <c r="H662" i="14" s="1"/>
  <c r="H663" i="14" s="1"/>
  <c r="H664" i="14" s="1"/>
  <c r="H665" i="14" s="1"/>
  <c r="H666" i="14" s="1"/>
  <c r="H667" i="14" s="1"/>
  <c r="H668" i="14" s="1"/>
  <c r="H669" i="14" s="1"/>
  <c r="G655" i="14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F655" i="14"/>
  <c r="E655" i="14"/>
  <c r="D655" i="14"/>
  <c r="D656" i="14" s="1"/>
  <c r="D657" i="14" s="1"/>
  <c r="D658" i="14" s="1"/>
  <c r="D659" i="14" s="1"/>
  <c r="D660" i="14" s="1"/>
  <c r="D661" i="14" s="1"/>
  <c r="D662" i="14" s="1"/>
  <c r="D663" i="14" s="1"/>
  <c r="D664" i="14" s="1"/>
  <c r="D665" i="14" s="1"/>
  <c r="D666" i="14" s="1"/>
  <c r="D667" i="14" s="1"/>
  <c r="D668" i="14" s="1"/>
  <c r="D669" i="14" s="1"/>
  <c r="C655" i="14"/>
  <c r="C656" i="14" s="1"/>
  <c r="C657" i="14" s="1"/>
  <c r="C658" i="14" s="1"/>
  <c r="C659" i="14" s="1"/>
  <c r="C660" i="14" s="1"/>
  <c r="C661" i="14" s="1"/>
  <c r="C662" i="14" s="1"/>
  <c r="C663" i="14" s="1"/>
  <c r="C664" i="14" s="1"/>
  <c r="C665" i="14" s="1"/>
  <c r="C666" i="14" s="1"/>
  <c r="C667" i="14" s="1"/>
  <c r="C668" i="14" s="1"/>
  <c r="C669" i="14" s="1"/>
  <c r="B655" i="14"/>
  <c r="AH651" i="14"/>
  <c r="Y651" i="14"/>
  <c r="X651" i="14"/>
  <c r="V651" i="14"/>
  <c r="U651" i="14"/>
  <c r="T651" i="14"/>
  <c r="Q651" i="14"/>
  <c r="O651" i="14"/>
  <c r="AH650" i="14"/>
  <c r="Y650" i="14"/>
  <c r="X650" i="14"/>
  <c r="V650" i="14"/>
  <c r="U650" i="14"/>
  <c r="T650" i="14"/>
  <c r="Q650" i="14"/>
  <c r="O650" i="14"/>
  <c r="AH649" i="14"/>
  <c r="Y649" i="14"/>
  <c r="X649" i="14"/>
  <c r="V649" i="14"/>
  <c r="U649" i="14"/>
  <c r="T649" i="14"/>
  <c r="Q649" i="14"/>
  <c r="O649" i="14"/>
  <c r="AH648" i="14"/>
  <c r="Y648" i="14"/>
  <c r="X648" i="14"/>
  <c r="V648" i="14"/>
  <c r="U648" i="14"/>
  <c r="T648" i="14"/>
  <c r="Q648" i="14"/>
  <c r="O648" i="14"/>
  <c r="AH647" i="14"/>
  <c r="Y647" i="14"/>
  <c r="X647" i="14"/>
  <c r="V647" i="14"/>
  <c r="U647" i="14"/>
  <c r="T647" i="14"/>
  <c r="Q647" i="14"/>
  <c r="O647" i="14"/>
  <c r="AH646" i="14"/>
  <c r="Y646" i="14"/>
  <c r="X646" i="14"/>
  <c r="V646" i="14"/>
  <c r="U646" i="14"/>
  <c r="T646" i="14"/>
  <c r="Q646" i="14"/>
  <c r="O646" i="14"/>
  <c r="AH645" i="14"/>
  <c r="Y645" i="14"/>
  <c r="X645" i="14"/>
  <c r="V645" i="14"/>
  <c r="U645" i="14"/>
  <c r="T645" i="14"/>
  <c r="Q645" i="14"/>
  <c r="O645" i="14"/>
  <c r="AH644" i="14"/>
  <c r="Y644" i="14"/>
  <c r="X644" i="14"/>
  <c r="V644" i="14"/>
  <c r="U644" i="14"/>
  <c r="T644" i="14"/>
  <c r="Q644" i="14"/>
  <c r="O644" i="14"/>
  <c r="AH643" i="14"/>
  <c r="Y643" i="14"/>
  <c r="X643" i="14"/>
  <c r="V643" i="14"/>
  <c r="U643" i="14"/>
  <c r="T643" i="14"/>
  <c r="Q643" i="14"/>
  <c r="O643" i="14"/>
  <c r="AH642" i="14"/>
  <c r="Y642" i="14"/>
  <c r="X642" i="14"/>
  <c r="V642" i="14"/>
  <c r="U642" i="14"/>
  <c r="T642" i="14"/>
  <c r="Q642" i="14"/>
  <c r="O642" i="14"/>
  <c r="AH641" i="14"/>
  <c r="Y641" i="14"/>
  <c r="X641" i="14"/>
  <c r="V641" i="14"/>
  <c r="U641" i="14"/>
  <c r="T641" i="14"/>
  <c r="Q641" i="14"/>
  <c r="O641" i="14"/>
  <c r="AH640" i="14"/>
  <c r="Y640" i="14"/>
  <c r="X640" i="14"/>
  <c r="V640" i="14"/>
  <c r="U640" i="14"/>
  <c r="T640" i="14"/>
  <c r="Q640" i="14"/>
  <c r="O640" i="14"/>
  <c r="AH639" i="14"/>
  <c r="Y639" i="14"/>
  <c r="X639" i="14"/>
  <c r="V639" i="14"/>
  <c r="U639" i="14"/>
  <c r="T639" i="14"/>
  <c r="Q639" i="14"/>
  <c r="O639" i="14"/>
  <c r="AH638" i="14"/>
  <c r="Y638" i="14"/>
  <c r="X638" i="14"/>
  <c r="V638" i="14"/>
  <c r="U638" i="14"/>
  <c r="T638" i="14"/>
  <c r="Q638" i="14"/>
  <c r="O638" i="14"/>
  <c r="AH637" i="14"/>
  <c r="Y637" i="14"/>
  <c r="X637" i="14"/>
  <c r="V637" i="14"/>
  <c r="U637" i="14"/>
  <c r="T637" i="14"/>
  <c r="Q637" i="14"/>
  <c r="O637" i="14"/>
  <c r="AH636" i="14"/>
  <c r="Y636" i="14"/>
  <c r="X636" i="14"/>
  <c r="V636" i="14"/>
  <c r="U636" i="14"/>
  <c r="T636" i="14"/>
  <c r="Q636" i="14"/>
  <c r="O636" i="14"/>
  <c r="AH635" i="14"/>
  <c r="Y635" i="14"/>
  <c r="X635" i="14"/>
  <c r="V635" i="14"/>
  <c r="U635" i="14"/>
  <c r="T635" i="14"/>
  <c r="Q635" i="14"/>
  <c r="O635" i="14"/>
  <c r="AH634" i="14"/>
  <c r="Y634" i="14"/>
  <c r="X634" i="14"/>
  <c r="V634" i="14"/>
  <c r="U634" i="14"/>
  <c r="T634" i="14"/>
  <c r="Q634" i="14"/>
  <c r="O634" i="14"/>
  <c r="AH633" i="14"/>
  <c r="Y633" i="14"/>
  <c r="X633" i="14"/>
  <c r="V633" i="14"/>
  <c r="U633" i="14"/>
  <c r="T633" i="14"/>
  <c r="Q633" i="14"/>
  <c r="O633" i="14"/>
  <c r="AH632" i="14"/>
  <c r="Y632" i="14"/>
  <c r="X632" i="14"/>
  <c r="V632" i="14"/>
  <c r="U632" i="14"/>
  <c r="T632" i="14"/>
  <c r="Q632" i="14"/>
  <c r="O632" i="14"/>
  <c r="AH631" i="14"/>
  <c r="AH630" i="14"/>
  <c r="AF625" i="14"/>
  <c r="AF626" i="14" s="1"/>
  <c r="AF627" i="14" s="1"/>
  <c r="AF628" i="14" s="1"/>
  <c r="AF629" i="14" s="1"/>
  <c r="AF630" i="14" s="1"/>
  <c r="AF631" i="14" s="1"/>
  <c r="AF632" i="14" s="1"/>
  <c r="AF633" i="14" s="1"/>
  <c r="AF634" i="14" s="1"/>
  <c r="AF635" i="14" s="1"/>
  <c r="AF636" i="14" s="1"/>
  <c r="AF637" i="14" s="1"/>
  <c r="AF638" i="14" s="1"/>
  <c r="AF639" i="14" s="1"/>
  <c r="AF640" i="14" s="1"/>
  <c r="AF641" i="14" s="1"/>
  <c r="AF642" i="14" s="1"/>
  <c r="AF643" i="14" s="1"/>
  <c r="AF644" i="14" s="1"/>
  <c r="AF645" i="14" s="1"/>
  <c r="AF646" i="14" s="1"/>
  <c r="AF647" i="14" s="1"/>
  <c r="AF648" i="14" s="1"/>
  <c r="AF649" i="14" s="1"/>
  <c r="AF650" i="14" s="1"/>
  <c r="AF651" i="14" s="1"/>
  <c r="X625" i="14"/>
  <c r="X626" i="14" s="1"/>
  <c r="X627" i="14" s="1"/>
  <c r="X628" i="14" s="1"/>
  <c r="X629" i="14" s="1"/>
  <c r="X630" i="14" s="1"/>
  <c r="X631" i="14" s="1"/>
  <c r="P625" i="14"/>
  <c r="P626" i="14" s="1"/>
  <c r="P627" i="14" s="1"/>
  <c r="P628" i="14" s="1"/>
  <c r="P629" i="14" s="1"/>
  <c r="P630" i="14" s="1"/>
  <c r="P631" i="14" s="1"/>
  <c r="P632" i="14" s="1"/>
  <c r="P633" i="14" s="1"/>
  <c r="P634" i="14" s="1"/>
  <c r="P635" i="14" s="1"/>
  <c r="P636" i="14" s="1"/>
  <c r="P637" i="14" s="1"/>
  <c r="P638" i="14" s="1"/>
  <c r="P639" i="14" s="1"/>
  <c r="P640" i="14" s="1"/>
  <c r="P641" i="14" s="1"/>
  <c r="P642" i="14" s="1"/>
  <c r="P643" i="14" s="1"/>
  <c r="P644" i="14" s="1"/>
  <c r="P645" i="14" s="1"/>
  <c r="P646" i="14" s="1"/>
  <c r="P647" i="14" s="1"/>
  <c r="P648" i="14" s="1"/>
  <c r="P649" i="14" s="1"/>
  <c r="P650" i="14" s="1"/>
  <c r="P651" i="14" s="1"/>
  <c r="H625" i="14"/>
  <c r="H626" i="14" s="1"/>
  <c r="H627" i="14" s="1"/>
  <c r="H628" i="14" s="1"/>
  <c r="H629" i="14" s="1"/>
  <c r="H630" i="14" s="1"/>
  <c r="H631" i="14" s="1"/>
  <c r="H632" i="14" s="1"/>
  <c r="H633" i="14" s="1"/>
  <c r="H634" i="14" s="1"/>
  <c r="H635" i="14" s="1"/>
  <c r="H636" i="14" s="1"/>
  <c r="H637" i="14" s="1"/>
  <c r="H638" i="14" s="1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H651" i="14" s="1"/>
  <c r="AJ624" i="14"/>
  <c r="AJ625" i="14" s="1"/>
  <c r="AJ626" i="14" s="1"/>
  <c r="AJ627" i="14" s="1"/>
  <c r="AJ628" i="14" s="1"/>
  <c r="AJ629" i="14" s="1"/>
  <c r="AJ630" i="14" s="1"/>
  <c r="AJ631" i="14" s="1"/>
  <c r="AJ632" i="14" s="1"/>
  <c r="AJ633" i="14" s="1"/>
  <c r="AJ634" i="14" s="1"/>
  <c r="AJ635" i="14" s="1"/>
  <c r="AJ636" i="14" s="1"/>
  <c r="AJ637" i="14" s="1"/>
  <c r="AJ638" i="14" s="1"/>
  <c r="AJ639" i="14" s="1"/>
  <c r="AJ640" i="14" s="1"/>
  <c r="AJ641" i="14" s="1"/>
  <c r="AJ642" i="14" s="1"/>
  <c r="AJ643" i="14" s="1"/>
  <c r="AJ644" i="14" s="1"/>
  <c r="AJ645" i="14" s="1"/>
  <c r="AJ646" i="14" s="1"/>
  <c r="AJ647" i="14" s="1"/>
  <c r="AJ648" i="14" s="1"/>
  <c r="AJ649" i="14" s="1"/>
  <c r="AJ650" i="14" s="1"/>
  <c r="AJ651" i="14" s="1"/>
  <c r="AI624" i="14"/>
  <c r="AI625" i="14" s="1"/>
  <c r="AI626" i="14" s="1"/>
  <c r="AI627" i="14" s="1"/>
  <c r="AI628" i="14" s="1"/>
  <c r="AI629" i="14" s="1"/>
  <c r="AI630" i="14" s="1"/>
  <c r="AI631" i="14" s="1"/>
  <c r="AI632" i="14" s="1"/>
  <c r="AI633" i="14" s="1"/>
  <c r="AI634" i="14" s="1"/>
  <c r="AI635" i="14" s="1"/>
  <c r="AI636" i="14" s="1"/>
  <c r="AI637" i="14" s="1"/>
  <c r="AI638" i="14" s="1"/>
  <c r="AI639" i="14" s="1"/>
  <c r="AI640" i="14" s="1"/>
  <c r="AI641" i="14" s="1"/>
  <c r="AI642" i="14" s="1"/>
  <c r="AI643" i="14" s="1"/>
  <c r="AI644" i="14" s="1"/>
  <c r="AI645" i="14" s="1"/>
  <c r="AI646" i="14" s="1"/>
  <c r="AI647" i="14" s="1"/>
  <c r="AI648" i="14" s="1"/>
  <c r="AI649" i="14" s="1"/>
  <c r="AI650" i="14" s="1"/>
  <c r="AI651" i="14" s="1"/>
  <c r="AF624" i="14"/>
  <c r="AB624" i="14"/>
  <c r="AB625" i="14" s="1"/>
  <c r="AB626" i="14" s="1"/>
  <c r="AB627" i="14" s="1"/>
  <c r="AB628" i="14" s="1"/>
  <c r="AB629" i="14" s="1"/>
  <c r="AB630" i="14" s="1"/>
  <c r="AB631" i="14" s="1"/>
  <c r="AB632" i="14" s="1"/>
  <c r="AB633" i="14" s="1"/>
  <c r="AB634" i="14" s="1"/>
  <c r="AB635" i="14" s="1"/>
  <c r="AB636" i="14" s="1"/>
  <c r="AB637" i="14" s="1"/>
  <c r="AB638" i="14" s="1"/>
  <c r="AB639" i="14" s="1"/>
  <c r="AB640" i="14" s="1"/>
  <c r="AB641" i="14" s="1"/>
  <c r="AB642" i="14" s="1"/>
  <c r="AB643" i="14" s="1"/>
  <c r="AB644" i="14" s="1"/>
  <c r="AB645" i="14" s="1"/>
  <c r="AB646" i="14" s="1"/>
  <c r="AB647" i="14" s="1"/>
  <c r="AB648" i="14" s="1"/>
  <c r="AB649" i="14" s="1"/>
  <c r="AB650" i="14" s="1"/>
  <c r="AB651" i="14" s="1"/>
  <c r="X624" i="14"/>
  <c r="T624" i="14"/>
  <c r="T625" i="14" s="1"/>
  <c r="T626" i="14" s="1"/>
  <c r="T627" i="14" s="1"/>
  <c r="T628" i="14" s="1"/>
  <c r="T629" i="14" s="1"/>
  <c r="T630" i="14" s="1"/>
  <c r="T631" i="14" s="1"/>
  <c r="S624" i="14"/>
  <c r="S625" i="14" s="1"/>
  <c r="S626" i="14" s="1"/>
  <c r="S627" i="14" s="1"/>
  <c r="S628" i="14" s="1"/>
  <c r="S629" i="14" s="1"/>
  <c r="S630" i="14" s="1"/>
  <c r="S631" i="14" s="1"/>
  <c r="S632" i="14" s="1"/>
  <c r="S633" i="14" s="1"/>
  <c r="S634" i="14" s="1"/>
  <c r="S635" i="14" s="1"/>
  <c r="S636" i="14" s="1"/>
  <c r="S637" i="14" s="1"/>
  <c r="S638" i="14" s="1"/>
  <c r="S639" i="14" s="1"/>
  <c r="S640" i="14" s="1"/>
  <c r="S641" i="14" s="1"/>
  <c r="S642" i="14" s="1"/>
  <c r="S643" i="14" s="1"/>
  <c r="S644" i="14" s="1"/>
  <c r="S645" i="14" s="1"/>
  <c r="S646" i="14" s="1"/>
  <c r="S647" i="14" s="1"/>
  <c r="S648" i="14" s="1"/>
  <c r="S649" i="14" s="1"/>
  <c r="S650" i="14" s="1"/>
  <c r="S651" i="14" s="1"/>
  <c r="P624" i="14"/>
  <c r="L624" i="14"/>
  <c r="L625" i="14" s="1"/>
  <c r="L626" i="14" s="1"/>
  <c r="L627" i="14" s="1"/>
  <c r="L628" i="14" s="1"/>
  <c r="L629" i="14" s="1"/>
  <c r="L630" i="14" s="1"/>
  <c r="L631" i="14" s="1"/>
  <c r="L632" i="14" s="1"/>
  <c r="L633" i="14" s="1"/>
  <c r="L634" i="14" s="1"/>
  <c r="L635" i="14" s="1"/>
  <c r="L636" i="14" s="1"/>
  <c r="L637" i="14" s="1"/>
  <c r="L638" i="14" s="1"/>
  <c r="L639" i="14" s="1"/>
  <c r="L640" i="14" s="1"/>
  <c r="L641" i="14" s="1"/>
  <c r="L642" i="14" s="1"/>
  <c r="L643" i="14" s="1"/>
  <c r="L644" i="14" s="1"/>
  <c r="L645" i="14" s="1"/>
  <c r="L646" i="14" s="1"/>
  <c r="L647" i="14" s="1"/>
  <c r="L648" i="14" s="1"/>
  <c r="L649" i="14" s="1"/>
  <c r="L650" i="14" s="1"/>
  <c r="L651" i="14" s="1"/>
  <c r="H624" i="14"/>
  <c r="D624" i="14"/>
  <c r="D625" i="14" s="1"/>
  <c r="D626" i="14" s="1"/>
  <c r="D627" i="14" s="1"/>
  <c r="D628" i="14" s="1"/>
  <c r="D629" i="14" s="1"/>
  <c r="D630" i="14" s="1"/>
  <c r="D631" i="14" s="1"/>
  <c r="D632" i="14" s="1"/>
  <c r="D633" i="14" s="1"/>
  <c r="D634" i="14" s="1"/>
  <c r="D635" i="14" s="1"/>
  <c r="D636" i="14" s="1"/>
  <c r="D637" i="14" s="1"/>
  <c r="D638" i="14" s="1"/>
  <c r="D639" i="14" s="1"/>
  <c r="D640" i="14" s="1"/>
  <c r="D641" i="14" s="1"/>
  <c r="D642" i="14" s="1"/>
  <c r="D643" i="14" s="1"/>
  <c r="D644" i="14" s="1"/>
  <c r="D645" i="14" s="1"/>
  <c r="D646" i="14" s="1"/>
  <c r="D647" i="14" s="1"/>
  <c r="D648" i="14" s="1"/>
  <c r="D649" i="14" s="1"/>
  <c r="D650" i="14" s="1"/>
  <c r="D651" i="14" s="1"/>
  <c r="C624" i="14"/>
  <c r="C625" i="14" s="1"/>
  <c r="C626" i="14" s="1"/>
  <c r="C627" i="14" s="1"/>
  <c r="C628" i="14" s="1"/>
  <c r="C629" i="14" s="1"/>
  <c r="C630" i="14" s="1"/>
  <c r="C631" i="14" s="1"/>
  <c r="C632" i="14" s="1"/>
  <c r="C633" i="14" s="1"/>
  <c r="C634" i="14" s="1"/>
  <c r="C635" i="14" s="1"/>
  <c r="C636" i="14" s="1"/>
  <c r="C637" i="14" s="1"/>
  <c r="C638" i="14" s="1"/>
  <c r="C639" i="14" s="1"/>
  <c r="C640" i="14" s="1"/>
  <c r="C641" i="14" s="1"/>
  <c r="C642" i="14" s="1"/>
  <c r="C643" i="14" s="1"/>
  <c r="C644" i="14" s="1"/>
  <c r="C645" i="14" s="1"/>
  <c r="C646" i="14" s="1"/>
  <c r="C647" i="14" s="1"/>
  <c r="C648" i="14" s="1"/>
  <c r="C649" i="14" s="1"/>
  <c r="C650" i="14" s="1"/>
  <c r="C651" i="14" s="1"/>
  <c r="AJ623" i="14"/>
  <c r="AI623" i="14"/>
  <c r="AH623" i="14"/>
  <c r="AH624" i="14" s="1"/>
  <c r="AH625" i="14" s="1"/>
  <c r="AH626" i="14" s="1"/>
  <c r="AH627" i="14" s="1"/>
  <c r="AH628" i="14" s="1"/>
  <c r="AH629" i="14" s="1"/>
  <c r="AF623" i="14"/>
  <c r="AE623" i="14"/>
  <c r="AE624" i="14" s="1"/>
  <c r="AE625" i="14" s="1"/>
  <c r="AE626" i="14" s="1"/>
  <c r="AE627" i="14" s="1"/>
  <c r="AE628" i="14" s="1"/>
  <c r="AE629" i="14" s="1"/>
  <c r="AE630" i="14" s="1"/>
  <c r="AE631" i="14" s="1"/>
  <c r="AE632" i="14" s="1"/>
  <c r="AE633" i="14" s="1"/>
  <c r="AE634" i="14" s="1"/>
  <c r="AE635" i="14" s="1"/>
  <c r="AE636" i="14" s="1"/>
  <c r="AE637" i="14" s="1"/>
  <c r="AE638" i="14" s="1"/>
  <c r="AE639" i="14" s="1"/>
  <c r="AE640" i="14" s="1"/>
  <c r="AE641" i="14" s="1"/>
  <c r="AE642" i="14" s="1"/>
  <c r="AE643" i="14" s="1"/>
  <c r="AE644" i="14" s="1"/>
  <c r="AE645" i="14" s="1"/>
  <c r="AE646" i="14" s="1"/>
  <c r="AE647" i="14" s="1"/>
  <c r="AE648" i="14" s="1"/>
  <c r="AE649" i="14" s="1"/>
  <c r="AE650" i="14" s="1"/>
  <c r="AE651" i="14" s="1"/>
  <c r="AB623" i="14"/>
  <c r="AA623" i="14"/>
  <c r="AA624" i="14" s="1"/>
  <c r="AA625" i="14" s="1"/>
  <c r="AA626" i="14" s="1"/>
  <c r="AA627" i="14" s="1"/>
  <c r="AA628" i="14" s="1"/>
  <c r="AA629" i="14" s="1"/>
  <c r="AA630" i="14" s="1"/>
  <c r="AA631" i="14" s="1"/>
  <c r="AA632" i="14" s="1"/>
  <c r="AA633" i="14" s="1"/>
  <c r="AA634" i="14" s="1"/>
  <c r="AA635" i="14" s="1"/>
  <c r="AA636" i="14" s="1"/>
  <c r="AA637" i="14" s="1"/>
  <c r="AA638" i="14" s="1"/>
  <c r="AA639" i="14" s="1"/>
  <c r="AA640" i="14" s="1"/>
  <c r="AA641" i="14" s="1"/>
  <c r="AA642" i="14" s="1"/>
  <c r="AA643" i="14" s="1"/>
  <c r="AA644" i="14" s="1"/>
  <c r="AA645" i="14" s="1"/>
  <c r="AA646" i="14" s="1"/>
  <c r="AA647" i="14" s="1"/>
  <c r="AA648" i="14" s="1"/>
  <c r="AA649" i="14" s="1"/>
  <c r="AA650" i="14" s="1"/>
  <c r="AA651" i="14" s="1"/>
  <c r="Z623" i="14"/>
  <c r="Z624" i="14" s="1"/>
  <c r="Z625" i="14" s="1"/>
  <c r="Z626" i="14" s="1"/>
  <c r="Z627" i="14" s="1"/>
  <c r="Z628" i="14" s="1"/>
  <c r="Z629" i="14" s="1"/>
  <c r="Z630" i="14" s="1"/>
  <c r="Z631" i="14" s="1"/>
  <c r="Z632" i="14" s="1"/>
  <c r="Z633" i="14" s="1"/>
  <c r="Z634" i="14" s="1"/>
  <c r="Z635" i="14" s="1"/>
  <c r="Z636" i="14" s="1"/>
  <c r="Z637" i="14" s="1"/>
  <c r="Z638" i="14" s="1"/>
  <c r="Z639" i="14" s="1"/>
  <c r="Z640" i="14" s="1"/>
  <c r="Z641" i="14" s="1"/>
  <c r="Z642" i="14" s="1"/>
  <c r="Z643" i="14" s="1"/>
  <c r="Z644" i="14" s="1"/>
  <c r="Z645" i="14" s="1"/>
  <c r="Z646" i="14" s="1"/>
  <c r="Z647" i="14" s="1"/>
  <c r="Z648" i="14" s="1"/>
  <c r="Z649" i="14" s="1"/>
  <c r="Z650" i="14" s="1"/>
  <c r="Z651" i="14" s="1"/>
  <c r="X623" i="14"/>
  <c r="W623" i="14"/>
  <c r="W624" i="14" s="1"/>
  <c r="W625" i="14" s="1"/>
  <c r="W626" i="14" s="1"/>
  <c r="W627" i="14" s="1"/>
  <c r="W628" i="14" s="1"/>
  <c r="W629" i="14" s="1"/>
  <c r="W630" i="14" s="1"/>
  <c r="W631" i="14" s="1"/>
  <c r="W632" i="14" s="1"/>
  <c r="W633" i="14" s="1"/>
  <c r="W634" i="14" s="1"/>
  <c r="W635" i="14" s="1"/>
  <c r="W636" i="14" s="1"/>
  <c r="W637" i="14" s="1"/>
  <c r="W638" i="14" s="1"/>
  <c r="W639" i="14" s="1"/>
  <c r="W640" i="14" s="1"/>
  <c r="W641" i="14" s="1"/>
  <c r="W642" i="14" s="1"/>
  <c r="W643" i="14" s="1"/>
  <c r="W644" i="14" s="1"/>
  <c r="W645" i="14" s="1"/>
  <c r="W646" i="14" s="1"/>
  <c r="W647" i="14" s="1"/>
  <c r="W648" i="14" s="1"/>
  <c r="W649" i="14" s="1"/>
  <c r="W650" i="14" s="1"/>
  <c r="W651" i="14" s="1"/>
  <c r="V623" i="14"/>
  <c r="V624" i="14" s="1"/>
  <c r="V625" i="14" s="1"/>
  <c r="V626" i="14" s="1"/>
  <c r="V627" i="14" s="1"/>
  <c r="V628" i="14" s="1"/>
  <c r="V629" i="14" s="1"/>
  <c r="V630" i="14" s="1"/>
  <c r="V631" i="14" s="1"/>
  <c r="T623" i="14"/>
  <c r="S623" i="14"/>
  <c r="R623" i="14"/>
  <c r="R624" i="14" s="1"/>
  <c r="R625" i="14" s="1"/>
  <c r="R626" i="14" s="1"/>
  <c r="R627" i="14" s="1"/>
  <c r="R628" i="14" s="1"/>
  <c r="R629" i="14" s="1"/>
  <c r="R630" i="14" s="1"/>
  <c r="R631" i="14" s="1"/>
  <c r="R632" i="14" s="1"/>
  <c r="R633" i="14" s="1"/>
  <c r="R634" i="14" s="1"/>
  <c r="R635" i="14" s="1"/>
  <c r="R636" i="14" s="1"/>
  <c r="R637" i="14" s="1"/>
  <c r="R638" i="14" s="1"/>
  <c r="R639" i="14" s="1"/>
  <c r="R640" i="14" s="1"/>
  <c r="R641" i="14" s="1"/>
  <c r="R642" i="14" s="1"/>
  <c r="R643" i="14" s="1"/>
  <c r="R644" i="14" s="1"/>
  <c r="R645" i="14" s="1"/>
  <c r="R646" i="14" s="1"/>
  <c r="R647" i="14" s="1"/>
  <c r="R648" i="14" s="1"/>
  <c r="R649" i="14" s="1"/>
  <c r="R650" i="14" s="1"/>
  <c r="R651" i="14" s="1"/>
  <c r="P623" i="14"/>
  <c r="O623" i="14"/>
  <c r="O624" i="14" s="1"/>
  <c r="O625" i="14" s="1"/>
  <c r="O626" i="14" s="1"/>
  <c r="O627" i="14" s="1"/>
  <c r="O628" i="14" s="1"/>
  <c r="O629" i="14" s="1"/>
  <c r="O630" i="14" s="1"/>
  <c r="O631" i="14" s="1"/>
  <c r="L623" i="14"/>
  <c r="K623" i="14"/>
  <c r="K624" i="14" s="1"/>
  <c r="K625" i="14" s="1"/>
  <c r="K626" i="14" s="1"/>
  <c r="K627" i="14" s="1"/>
  <c r="K628" i="14" s="1"/>
  <c r="K629" i="14" s="1"/>
  <c r="K630" i="14" s="1"/>
  <c r="K631" i="14" s="1"/>
  <c r="K632" i="14" s="1"/>
  <c r="K633" i="14" s="1"/>
  <c r="K634" i="14" s="1"/>
  <c r="K635" i="14" s="1"/>
  <c r="K636" i="14" s="1"/>
  <c r="K637" i="14" s="1"/>
  <c r="K638" i="14" s="1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K650" i="14" s="1"/>
  <c r="K651" i="14" s="1"/>
  <c r="J623" i="14"/>
  <c r="J624" i="14" s="1"/>
  <c r="J625" i="14" s="1"/>
  <c r="J626" i="14" s="1"/>
  <c r="J627" i="14" s="1"/>
  <c r="J628" i="14" s="1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J650" i="14" s="1"/>
  <c r="J651" i="14" s="1"/>
  <c r="H623" i="14"/>
  <c r="G623" i="14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G650" i="14" s="1"/>
  <c r="G651" i="14" s="1"/>
  <c r="F623" i="14"/>
  <c r="F624" i="14" s="1"/>
  <c r="F625" i="14" s="1"/>
  <c r="F626" i="14" s="1"/>
  <c r="F627" i="14" s="1"/>
  <c r="F628" i="14" s="1"/>
  <c r="F629" i="14" s="1"/>
  <c r="F630" i="14" s="1"/>
  <c r="F631" i="14" s="1"/>
  <c r="F632" i="14" s="1"/>
  <c r="F633" i="14" s="1"/>
  <c r="F634" i="14" s="1"/>
  <c r="F635" i="14" s="1"/>
  <c r="F636" i="14" s="1"/>
  <c r="F637" i="14" s="1"/>
  <c r="F638" i="14" s="1"/>
  <c r="F639" i="14" s="1"/>
  <c r="F640" i="14" s="1"/>
  <c r="F641" i="14" s="1"/>
  <c r="F642" i="14" s="1"/>
  <c r="F643" i="14" s="1"/>
  <c r="F644" i="14" s="1"/>
  <c r="F645" i="14" s="1"/>
  <c r="F646" i="14" s="1"/>
  <c r="F647" i="14" s="1"/>
  <c r="F648" i="14" s="1"/>
  <c r="F649" i="14" s="1"/>
  <c r="F650" i="14" s="1"/>
  <c r="F651" i="14" s="1"/>
  <c r="D623" i="14"/>
  <c r="C623" i="14"/>
  <c r="B623" i="14"/>
  <c r="B624" i="14" s="1"/>
  <c r="B625" i="14" s="1"/>
  <c r="B626" i="14" s="1"/>
  <c r="B627" i="14" s="1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AJ622" i="14"/>
  <c r="AI622" i="14"/>
  <c r="AH622" i="14"/>
  <c r="AG622" i="14"/>
  <c r="AG623" i="14" s="1"/>
  <c r="AG624" i="14" s="1"/>
  <c r="AG625" i="14" s="1"/>
  <c r="AG626" i="14" s="1"/>
  <c r="AG627" i="14" s="1"/>
  <c r="AG628" i="14" s="1"/>
  <c r="AG629" i="14" s="1"/>
  <c r="AG630" i="14" s="1"/>
  <c r="AG631" i="14" s="1"/>
  <c r="AG632" i="14" s="1"/>
  <c r="AG633" i="14" s="1"/>
  <c r="AG634" i="14" s="1"/>
  <c r="AG635" i="14" s="1"/>
  <c r="AG636" i="14" s="1"/>
  <c r="AG637" i="14" s="1"/>
  <c r="AG638" i="14" s="1"/>
  <c r="AG639" i="14" s="1"/>
  <c r="AG640" i="14" s="1"/>
  <c r="AG641" i="14" s="1"/>
  <c r="AG642" i="14" s="1"/>
  <c r="AG643" i="14" s="1"/>
  <c r="AG644" i="14" s="1"/>
  <c r="AG645" i="14" s="1"/>
  <c r="AG646" i="14" s="1"/>
  <c r="AG647" i="14" s="1"/>
  <c r="AG648" i="14" s="1"/>
  <c r="AG649" i="14" s="1"/>
  <c r="AG650" i="14" s="1"/>
  <c r="AG651" i="14" s="1"/>
  <c r="AF622" i="14"/>
  <c r="AE622" i="14"/>
  <c r="AD622" i="14"/>
  <c r="AD623" i="14" s="1"/>
  <c r="AD624" i="14" s="1"/>
  <c r="AD625" i="14" s="1"/>
  <c r="AD626" i="14" s="1"/>
  <c r="AD627" i="14" s="1"/>
  <c r="AD628" i="14" s="1"/>
  <c r="AD629" i="14" s="1"/>
  <c r="AD630" i="14" s="1"/>
  <c r="AD631" i="14" s="1"/>
  <c r="AD632" i="14" s="1"/>
  <c r="AD633" i="14" s="1"/>
  <c r="AD634" i="14" s="1"/>
  <c r="AD635" i="14" s="1"/>
  <c r="AD636" i="14" s="1"/>
  <c r="AD637" i="14" s="1"/>
  <c r="AD638" i="14" s="1"/>
  <c r="AD639" i="14" s="1"/>
  <c r="AD640" i="14" s="1"/>
  <c r="AD641" i="14" s="1"/>
  <c r="AD642" i="14" s="1"/>
  <c r="AD643" i="14" s="1"/>
  <c r="AD644" i="14" s="1"/>
  <c r="AD645" i="14" s="1"/>
  <c r="AD646" i="14" s="1"/>
  <c r="AD647" i="14" s="1"/>
  <c r="AD648" i="14" s="1"/>
  <c r="AD649" i="14" s="1"/>
  <c r="AD650" i="14" s="1"/>
  <c r="AD651" i="14" s="1"/>
  <c r="AC622" i="14"/>
  <c r="AC623" i="14" s="1"/>
  <c r="AC624" i="14" s="1"/>
  <c r="AC625" i="14" s="1"/>
  <c r="AC626" i="14" s="1"/>
  <c r="AC627" i="14" s="1"/>
  <c r="AC628" i="14" s="1"/>
  <c r="AC629" i="14" s="1"/>
  <c r="AC630" i="14" s="1"/>
  <c r="AC631" i="14" s="1"/>
  <c r="AC632" i="14" s="1"/>
  <c r="AC633" i="14" s="1"/>
  <c r="AC634" i="14" s="1"/>
  <c r="AC635" i="14" s="1"/>
  <c r="AC636" i="14" s="1"/>
  <c r="AC637" i="14" s="1"/>
  <c r="AC638" i="14" s="1"/>
  <c r="AC639" i="14" s="1"/>
  <c r="AC640" i="14" s="1"/>
  <c r="AC641" i="14" s="1"/>
  <c r="AC642" i="14" s="1"/>
  <c r="AC643" i="14" s="1"/>
  <c r="AC644" i="14" s="1"/>
  <c r="AC645" i="14" s="1"/>
  <c r="AC646" i="14" s="1"/>
  <c r="AC647" i="14" s="1"/>
  <c r="AC648" i="14" s="1"/>
  <c r="AC649" i="14" s="1"/>
  <c r="AC650" i="14" s="1"/>
  <c r="AC651" i="14" s="1"/>
  <c r="AB622" i="14"/>
  <c r="AA622" i="14"/>
  <c r="Z622" i="14"/>
  <c r="Y622" i="14"/>
  <c r="Y623" i="14" s="1"/>
  <c r="Y624" i="14" s="1"/>
  <c r="Y625" i="14" s="1"/>
  <c r="Y626" i="14" s="1"/>
  <c r="Y627" i="14" s="1"/>
  <c r="Y628" i="14" s="1"/>
  <c r="Y629" i="14" s="1"/>
  <c r="Y630" i="14" s="1"/>
  <c r="Y631" i="14" s="1"/>
  <c r="X622" i="14"/>
  <c r="W622" i="14"/>
  <c r="V622" i="14"/>
  <c r="U622" i="14"/>
  <c r="U623" i="14" s="1"/>
  <c r="U624" i="14" s="1"/>
  <c r="U625" i="14" s="1"/>
  <c r="U626" i="14" s="1"/>
  <c r="U627" i="14" s="1"/>
  <c r="U628" i="14" s="1"/>
  <c r="U629" i="14" s="1"/>
  <c r="U630" i="14" s="1"/>
  <c r="U631" i="14" s="1"/>
  <c r="T622" i="14"/>
  <c r="S622" i="14"/>
  <c r="R622" i="14"/>
  <c r="Q622" i="14"/>
  <c r="Q623" i="14" s="1"/>
  <c r="Q624" i="14" s="1"/>
  <c r="Q625" i="14" s="1"/>
  <c r="Q626" i="14" s="1"/>
  <c r="Q627" i="14" s="1"/>
  <c r="Q628" i="14" s="1"/>
  <c r="Q629" i="14" s="1"/>
  <c r="Q630" i="14" s="1"/>
  <c r="Q631" i="14" s="1"/>
  <c r="P622" i="14"/>
  <c r="O622" i="14"/>
  <c r="N622" i="14"/>
  <c r="N623" i="14" s="1"/>
  <c r="N624" i="14" s="1"/>
  <c r="N625" i="14" s="1"/>
  <c r="N626" i="14" s="1"/>
  <c r="N627" i="14" s="1"/>
  <c r="N628" i="14" s="1"/>
  <c r="N629" i="14" s="1"/>
  <c r="N630" i="14" s="1"/>
  <c r="N631" i="14" s="1"/>
  <c r="N632" i="14" s="1"/>
  <c r="N633" i="14" s="1"/>
  <c r="N634" i="14" s="1"/>
  <c r="N635" i="14" s="1"/>
  <c r="N636" i="14" s="1"/>
  <c r="N637" i="14" s="1"/>
  <c r="N638" i="14" s="1"/>
  <c r="N639" i="14" s="1"/>
  <c r="N640" i="14" s="1"/>
  <c r="N641" i="14" s="1"/>
  <c r="N642" i="14" s="1"/>
  <c r="N643" i="14" s="1"/>
  <c r="N644" i="14" s="1"/>
  <c r="N645" i="14" s="1"/>
  <c r="N646" i="14" s="1"/>
  <c r="N647" i="14" s="1"/>
  <c r="N648" i="14" s="1"/>
  <c r="N649" i="14" s="1"/>
  <c r="N650" i="14" s="1"/>
  <c r="N651" i="14" s="1"/>
  <c r="M622" i="14"/>
  <c r="M623" i="14" s="1"/>
  <c r="M624" i="14" s="1"/>
  <c r="M625" i="14" s="1"/>
  <c r="M626" i="14" s="1"/>
  <c r="M627" i="14" s="1"/>
  <c r="M628" i="14" s="1"/>
  <c r="M629" i="14" s="1"/>
  <c r="M630" i="14" s="1"/>
  <c r="M631" i="14" s="1"/>
  <c r="M632" i="14" s="1"/>
  <c r="M633" i="14" s="1"/>
  <c r="M634" i="14" s="1"/>
  <c r="M635" i="14" s="1"/>
  <c r="M636" i="14" s="1"/>
  <c r="M637" i="14" s="1"/>
  <c r="M638" i="14" s="1"/>
  <c r="M639" i="14" s="1"/>
  <c r="M640" i="14" s="1"/>
  <c r="M641" i="14" s="1"/>
  <c r="M642" i="14" s="1"/>
  <c r="M643" i="14" s="1"/>
  <c r="M644" i="14" s="1"/>
  <c r="M645" i="14" s="1"/>
  <c r="M646" i="14" s="1"/>
  <c r="M647" i="14" s="1"/>
  <c r="M648" i="14" s="1"/>
  <c r="M649" i="14" s="1"/>
  <c r="M650" i="14" s="1"/>
  <c r="M651" i="14" s="1"/>
  <c r="L622" i="14"/>
  <c r="K622" i="14"/>
  <c r="J622" i="14"/>
  <c r="I622" i="14"/>
  <c r="I623" i="14" s="1"/>
  <c r="I624" i="14" s="1"/>
  <c r="I625" i="14" s="1"/>
  <c r="I626" i="14" s="1"/>
  <c r="I627" i="14" s="1"/>
  <c r="I628" i="14" s="1"/>
  <c r="I629" i="14" s="1"/>
  <c r="I630" i="14" s="1"/>
  <c r="I631" i="14" s="1"/>
  <c r="I632" i="14" s="1"/>
  <c r="I633" i="14" s="1"/>
  <c r="I634" i="14" s="1"/>
  <c r="I635" i="14" s="1"/>
  <c r="I636" i="14" s="1"/>
  <c r="I637" i="14" s="1"/>
  <c r="I638" i="14" s="1"/>
  <c r="I639" i="14" s="1"/>
  <c r="I640" i="14" s="1"/>
  <c r="I641" i="14" s="1"/>
  <c r="I642" i="14" s="1"/>
  <c r="I643" i="14" s="1"/>
  <c r="I644" i="14" s="1"/>
  <c r="I645" i="14" s="1"/>
  <c r="I646" i="14" s="1"/>
  <c r="I647" i="14" s="1"/>
  <c r="I648" i="14" s="1"/>
  <c r="I649" i="14" s="1"/>
  <c r="I650" i="14" s="1"/>
  <c r="I651" i="14" s="1"/>
  <c r="H622" i="14"/>
  <c r="G622" i="14"/>
  <c r="F622" i="14"/>
  <c r="E622" i="14"/>
  <c r="E623" i="14" s="1"/>
  <c r="E624" i="14" s="1"/>
  <c r="E625" i="14" s="1"/>
  <c r="E626" i="14" s="1"/>
  <c r="E627" i="14" s="1"/>
  <c r="E628" i="14" s="1"/>
  <c r="E629" i="14" s="1"/>
  <c r="E630" i="14" s="1"/>
  <c r="E631" i="14" s="1"/>
  <c r="E632" i="14" s="1"/>
  <c r="E633" i="14" s="1"/>
  <c r="E634" i="14" s="1"/>
  <c r="E635" i="14" s="1"/>
  <c r="E636" i="14" s="1"/>
  <c r="E637" i="14" s="1"/>
  <c r="E638" i="14" s="1"/>
  <c r="E639" i="14" s="1"/>
  <c r="E640" i="14" s="1"/>
  <c r="E641" i="14" s="1"/>
  <c r="E642" i="14" s="1"/>
  <c r="E643" i="14" s="1"/>
  <c r="E644" i="14" s="1"/>
  <c r="E645" i="14" s="1"/>
  <c r="E646" i="14" s="1"/>
  <c r="E647" i="14" s="1"/>
  <c r="E648" i="14" s="1"/>
  <c r="E649" i="14" s="1"/>
  <c r="E650" i="14" s="1"/>
  <c r="E651" i="14" s="1"/>
  <c r="D622" i="14"/>
  <c r="C622" i="14"/>
  <c r="B622" i="14"/>
  <c r="Y618" i="14"/>
  <c r="W618" i="14"/>
  <c r="V618" i="14"/>
  <c r="U618" i="14"/>
  <c r="T618" i="14"/>
  <c r="R618" i="14"/>
  <c r="K618" i="14"/>
  <c r="J618" i="14"/>
  <c r="I618" i="14"/>
  <c r="H618" i="14"/>
  <c r="G618" i="14"/>
  <c r="F618" i="14"/>
  <c r="E618" i="14"/>
  <c r="D618" i="14"/>
  <c r="C618" i="14"/>
  <c r="Y617" i="14"/>
  <c r="W617" i="14"/>
  <c r="V617" i="14"/>
  <c r="U617" i="14"/>
  <c r="T617" i="14"/>
  <c r="R617" i="14"/>
  <c r="K617" i="14"/>
  <c r="J617" i="14"/>
  <c r="I617" i="14"/>
  <c r="H617" i="14"/>
  <c r="G617" i="14"/>
  <c r="F617" i="14"/>
  <c r="E617" i="14"/>
  <c r="D617" i="14"/>
  <c r="C617" i="14"/>
  <c r="Y616" i="14"/>
  <c r="W616" i="14"/>
  <c r="V616" i="14"/>
  <c r="U616" i="14"/>
  <c r="T616" i="14"/>
  <c r="R616" i="14"/>
  <c r="K616" i="14"/>
  <c r="J616" i="14"/>
  <c r="I616" i="14"/>
  <c r="H616" i="14"/>
  <c r="G616" i="14"/>
  <c r="F616" i="14"/>
  <c r="E616" i="14"/>
  <c r="D616" i="14"/>
  <c r="C616" i="14"/>
  <c r="Y615" i="14"/>
  <c r="W615" i="14"/>
  <c r="V615" i="14"/>
  <c r="U615" i="14"/>
  <c r="T615" i="14"/>
  <c r="R615" i="14"/>
  <c r="K615" i="14"/>
  <c r="J615" i="14"/>
  <c r="I615" i="14"/>
  <c r="H615" i="14"/>
  <c r="G615" i="14"/>
  <c r="F615" i="14"/>
  <c r="E615" i="14"/>
  <c r="D615" i="14"/>
  <c r="C615" i="14"/>
  <c r="Y614" i="14"/>
  <c r="W614" i="14"/>
  <c r="V614" i="14"/>
  <c r="U614" i="14"/>
  <c r="T614" i="14"/>
  <c r="R614" i="14"/>
  <c r="K614" i="14"/>
  <c r="J614" i="14"/>
  <c r="I614" i="14"/>
  <c r="H614" i="14"/>
  <c r="G614" i="14"/>
  <c r="F614" i="14"/>
  <c r="E614" i="14"/>
  <c r="D614" i="14"/>
  <c r="C614" i="14"/>
  <c r="Y613" i="14"/>
  <c r="W613" i="14"/>
  <c r="V613" i="14"/>
  <c r="U613" i="14"/>
  <c r="T613" i="14"/>
  <c r="R613" i="14"/>
  <c r="K613" i="14"/>
  <c r="J613" i="14"/>
  <c r="I613" i="14"/>
  <c r="H613" i="14"/>
  <c r="G613" i="14"/>
  <c r="F613" i="14"/>
  <c r="E613" i="14"/>
  <c r="D613" i="14"/>
  <c r="C613" i="14"/>
  <c r="Y612" i="14"/>
  <c r="W612" i="14"/>
  <c r="V612" i="14"/>
  <c r="U612" i="14"/>
  <c r="T612" i="14"/>
  <c r="R612" i="14"/>
  <c r="K612" i="14"/>
  <c r="J612" i="14"/>
  <c r="I612" i="14"/>
  <c r="H612" i="14"/>
  <c r="G612" i="14"/>
  <c r="F612" i="14"/>
  <c r="E612" i="14"/>
  <c r="D612" i="14"/>
  <c r="C612" i="14"/>
  <c r="Y611" i="14"/>
  <c r="W611" i="14"/>
  <c r="V611" i="14"/>
  <c r="U611" i="14"/>
  <c r="T611" i="14"/>
  <c r="R611" i="14"/>
  <c r="K611" i="14"/>
  <c r="J611" i="14"/>
  <c r="I611" i="14"/>
  <c r="H611" i="14"/>
  <c r="G611" i="14"/>
  <c r="F611" i="14"/>
  <c r="E611" i="14"/>
  <c r="D611" i="14"/>
  <c r="C611" i="14"/>
  <c r="Y610" i="14"/>
  <c r="W610" i="14"/>
  <c r="V610" i="14"/>
  <c r="U610" i="14"/>
  <c r="T610" i="14"/>
  <c r="R610" i="14"/>
  <c r="K610" i="14"/>
  <c r="J610" i="14"/>
  <c r="I610" i="14"/>
  <c r="H610" i="14"/>
  <c r="G610" i="14"/>
  <c r="F610" i="14"/>
  <c r="E610" i="14"/>
  <c r="D610" i="14"/>
  <c r="C610" i="14"/>
  <c r="Y609" i="14"/>
  <c r="W609" i="14"/>
  <c r="V609" i="14"/>
  <c r="U609" i="14"/>
  <c r="T609" i="14"/>
  <c r="R609" i="14"/>
  <c r="K609" i="14"/>
  <c r="J609" i="14"/>
  <c r="I609" i="14"/>
  <c r="H609" i="14"/>
  <c r="G609" i="14"/>
  <c r="F609" i="14"/>
  <c r="E609" i="14"/>
  <c r="D609" i="14"/>
  <c r="C609" i="14"/>
  <c r="Y608" i="14"/>
  <c r="W608" i="14"/>
  <c r="V608" i="14"/>
  <c r="U608" i="14"/>
  <c r="T608" i="14"/>
  <c r="R608" i="14"/>
  <c r="I608" i="14"/>
  <c r="H608" i="14"/>
  <c r="G608" i="14"/>
  <c r="F608" i="14"/>
  <c r="E608" i="14"/>
  <c r="D608" i="14"/>
  <c r="C608" i="14"/>
  <c r="Y607" i="14"/>
  <c r="W607" i="14"/>
  <c r="V607" i="14"/>
  <c r="U607" i="14"/>
  <c r="T607" i="14"/>
  <c r="R607" i="14"/>
  <c r="I607" i="14"/>
  <c r="H607" i="14"/>
  <c r="G607" i="14"/>
  <c r="F607" i="14"/>
  <c r="E607" i="14"/>
  <c r="D607" i="14"/>
  <c r="C607" i="14"/>
  <c r="Y606" i="14"/>
  <c r="W606" i="14"/>
  <c r="V606" i="14"/>
  <c r="U606" i="14"/>
  <c r="T606" i="14"/>
  <c r="R606" i="14"/>
  <c r="I606" i="14"/>
  <c r="H606" i="14"/>
  <c r="G606" i="14"/>
  <c r="F606" i="14"/>
  <c r="E606" i="14"/>
  <c r="D606" i="14"/>
  <c r="C606" i="14"/>
  <c r="Y605" i="14"/>
  <c r="W605" i="14"/>
  <c r="V605" i="14"/>
  <c r="U605" i="14"/>
  <c r="T605" i="14"/>
  <c r="R605" i="14"/>
  <c r="I605" i="14"/>
  <c r="H605" i="14"/>
  <c r="G605" i="14"/>
  <c r="F605" i="14"/>
  <c r="E605" i="14"/>
  <c r="D605" i="14"/>
  <c r="C605" i="14"/>
  <c r="Y604" i="14"/>
  <c r="W604" i="14"/>
  <c r="V604" i="14"/>
  <c r="U604" i="14"/>
  <c r="T604" i="14"/>
  <c r="R604" i="14"/>
  <c r="I604" i="14"/>
  <c r="H604" i="14"/>
  <c r="G604" i="14"/>
  <c r="F604" i="14"/>
  <c r="E604" i="14"/>
  <c r="D604" i="14"/>
  <c r="C604" i="14"/>
  <c r="Y603" i="14"/>
  <c r="W603" i="14"/>
  <c r="V603" i="14"/>
  <c r="U603" i="14"/>
  <c r="T603" i="14"/>
  <c r="R603" i="14"/>
  <c r="I603" i="14"/>
  <c r="H603" i="14"/>
  <c r="G603" i="14"/>
  <c r="F603" i="14"/>
  <c r="E603" i="14"/>
  <c r="D603" i="14"/>
  <c r="C603" i="14"/>
  <c r="Y602" i="14"/>
  <c r="W602" i="14"/>
  <c r="V602" i="14"/>
  <c r="U602" i="14"/>
  <c r="T602" i="14"/>
  <c r="R602" i="14"/>
  <c r="I602" i="14"/>
  <c r="H602" i="14"/>
  <c r="G602" i="14"/>
  <c r="F602" i="14"/>
  <c r="E602" i="14"/>
  <c r="D602" i="14"/>
  <c r="C602" i="14"/>
  <c r="Y601" i="14"/>
  <c r="W601" i="14"/>
  <c r="V601" i="14"/>
  <c r="U601" i="14"/>
  <c r="T601" i="14"/>
  <c r="R601" i="14"/>
  <c r="I601" i="14"/>
  <c r="H601" i="14"/>
  <c r="G601" i="14"/>
  <c r="F601" i="14"/>
  <c r="E601" i="14"/>
  <c r="D601" i="14"/>
  <c r="C601" i="14"/>
  <c r="Y600" i="14"/>
  <c r="W600" i="14"/>
  <c r="V600" i="14"/>
  <c r="U600" i="14"/>
  <c r="T600" i="14"/>
  <c r="R600" i="14"/>
  <c r="I600" i="14"/>
  <c r="H600" i="14"/>
  <c r="G600" i="14"/>
  <c r="F600" i="14"/>
  <c r="E600" i="14"/>
  <c r="D600" i="14"/>
  <c r="C600" i="14"/>
  <c r="Y599" i="14"/>
  <c r="W599" i="14"/>
  <c r="V599" i="14"/>
  <c r="U599" i="14"/>
  <c r="T599" i="14"/>
  <c r="R599" i="14"/>
  <c r="I599" i="14"/>
  <c r="H599" i="14"/>
  <c r="G599" i="14"/>
  <c r="F599" i="14"/>
  <c r="E599" i="14"/>
  <c r="D599" i="14"/>
  <c r="C599" i="14"/>
  <c r="Y598" i="14"/>
  <c r="W598" i="14"/>
  <c r="V598" i="14"/>
  <c r="U598" i="14"/>
  <c r="T598" i="14"/>
  <c r="R598" i="14"/>
  <c r="I598" i="14"/>
  <c r="H598" i="14"/>
  <c r="G598" i="14"/>
  <c r="F598" i="14"/>
  <c r="E598" i="14"/>
  <c r="D598" i="14"/>
  <c r="C598" i="14"/>
  <c r="Y597" i="14"/>
  <c r="W597" i="14"/>
  <c r="V597" i="14"/>
  <c r="U597" i="14"/>
  <c r="T597" i="14"/>
  <c r="R597" i="14"/>
  <c r="I597" i="14"/>
  <c r="H597" i="14"/>
  <c r="G597" i="14"/>
  <c r="F597" i="14"/>
  <c r="E597" i="14"/>
  <c r="D597" i="14"/>
  <c r="C597" i="14"/>
  <c r="Y596" i="14"/>
  <c r="W596" i="14"/>
  <c r="V596" i="14"/>
  <c r="U596" i="14"/>
  <c r="T596" i="14"/>
  <c r="R596" i="14"/>
  <c r="I596" i="14"/>
  <c r="H596" i="14"/>
  <c r="G596" i="14"/>
  <c r="F596" i="14"/>
  <c r="E596" i="14"/>
  <c r="D596" i="14"/>
  <c r="C596" i="14"/>
  <c r="Y595" i="14"/>
  <c r="W595" i="14"/>
  <c r="V595" i="14"/>
  <c r="U595" i="14"/>
  <c r="T595" i="14"/>
  <c r="R595" i="14"/>
  <c r="I595" i="14"/>
  <c r="H595" i="14"/>
  <c r="G595" i="14"/>
  <c r="F595" i="14"/>
  <c r="E595" i="14"/>
  <c r="D595" i="14"/>
  <c r="C595" i="14"/>
  <c r="Y594" i="14"/>
  <c r="W594" i="14"/>
  <c r="V594" i="14"/>
  <c r="U594" i="14"/>
  <c r="T594" i="14"/>
  <c r="R594" i="14"/>
  <c r="I594" i="14"/>
  <c r="H594" i="14"/>
  <c r="G594" i="14"/>
  <c r="F594" i="14"/>
  <c r="E594" i="14"/>
  <c r="D594" i="14"/>
  <c r="C594" i="14"/>
  <c r="Y593" i="14"/>
  <c r="W593" i="14"/>
  <c r="V593" i="14"/>
  <c r="U593" i="14"/>
  <c r="T593" i="14"/>
  <c r="R593" i="14"/>
  <c r="I593" i="14"/>
  <c r="H593" i="14"/>
  <c r="G593" i="14"/>
  <c r="F593" i="14"/>
  <c r="E593" i="14"/>
  <c r="D593" i="14"/>
  <c r="C593" i="14"/>
  <c r="Y592" i="14"/>
  <c r="W592" i="14"/>
  <c r="V592" i="14"/>
  <c r="U592" i="14"/>
  <c r="T592" i="14"/>
  <c r="R592" i="14"/>
  <c r="I592" i="14"/>
  <c r="H592" i="14"/>
  <c r="G592" i="14"/>
  <c r="F592" i="14"/>
  <c r="E592" i="14"/>
  <c r="D592" i="14"/>
  <c r="C592" i="14"/>
  <c r="Y591" i="14"/>
  <c r="W591" i="14"/>
  <c r="V591" i="14"/>
  <c r="U591" i="14"/>
  <c r="T591" i="14"/>
  <c r="R591" i="14"/>
  <c r="I591" i="14"/>
  <c r="H591" i="14"/>
  <c r="G591" i="14"/>
  <c r="F591" i="14"/>
  <c r="E591" i="14"/>
  <c r="D591" i="14"/>
  <c r="C591" i="14"/>
  <c r="Y590" i="14"/>
  <c r="W590" i="14"/>
  <c r="V590" i="14"/>
  <c r="U590" i="14"/>
  <c r="T590" i="14"/>
  <c r="R590" i="14"/>
  <c r="I590" i="14"/>
  <c r="H590" i="14"/>
  <c r="G590" i="14"/>
  <c r="F590" i="14"/>
  <c r="E590" i="14"/>
  <c r="D590" i="14"/>
  <c r="C590" i="14"/>
  <c r="Y589" i="14"/>
  <c r="W589" i="14"/>
  <c r="V589" i="14"/>
  <c r="U589" i="14"/>
  <c r="T589" i="14"/>
  <c r="R589" i="14"/>
  <c r="I589" i="14"/>
  <c r="H589" i="14"/>
  <c r="G589" i="14"/>
  <c r="F589" i="14"/>
  <c r="E589" i="14"/>
  <c r="D589" i="14"/>
  <c r="C589" i="14"/>
  <c r="Y588" i="14"/>
  <c r="W588" i="14"/>
  <c r="V588" i="14"/>
  <c r="U588" i="14"/>
  <c r="T588" i="14"/>
  <c r="R588" i="14"/>
  <c r="I588" i="14"/>
  <c r="H588" i="14"/>
  <c r="G588" i="14"/>
  <c r="F588" i="14"/>
  <c r="E588" i="14"/>
  <c r="D588" i="14"/>
  <c r="C588" i="14"/>
  <c r="Y587" i="14"/>
  <c r="W587" i="14"/>
  <c r="V587" i="14"/>
  <c r="U587" i="14"/>
  <c r="T587" i="14"/>
  <c r="R587" i="14"/>
  <c r="I587" i="14"/>
  <c r="H587" i="14"/>
  <c r="G587" i="14"/>
  <c r="F587" i="14"/>
  <c r="E587" i="14"/>
  <c r="D587" i="14"/>
  <c r="C587" i="14"/>
  <c r="Y586" i="14"/>
  <c r="W586" i="14"/>
  <c r="V586" i="14"/>
  <c r="U586" i="14"/>
  <c r="T586" i="14"/>
  <c r="R586" i="14"/>
  <c r="I586" i="14"/>
  <c r="H586" i="14"/>
  <c r="G586" i="14"/>
  <c r="F586" i="14"/>
  <c r="E586" i="14"/>
  <c r="D586" i="14"/>
  <c r="C586" i="14"/>
  <c r="Y585" i="14"/>
  <c r="W585" i="14"/>
  <c r="V585" i="14"/>
  <c r="U585" i="14"/>
  <c r="T585" i="14"/>
  <c r="R585" i="14"/>
  <c r="I585" i="14"/>
  <c r="H585" i="14"/>
  <c r="G585" i="14"/>
  <c r="F585" i="14"/>
  <c r="E585" i="14"/>
  <c r="D585" i="14"/>
  <c r="C585" i="14"/>
  <c r="Y584" i="14"/>
  <c r="W584" i="14"/>
  <c r="V584" i="14"/>
  <c r="U584" i="14"/>
  <c r="T584" i="14"/>
  <c r="R584" i="14"/>
  <c r="I584" i="14"/>
  <c r="H584" i="14"/>
  <c r="G584" i="14"/>
  <c r="F584" i="14"/>
  <c r="E584" i="14"/>
  <c r="D584" i="14"/>
  <c r="C584" i="14"/>
  <c r="Y583" i="14"/>
  <c r="W583" i="14"/>
  <c r="V583" i="14"/>
  <c r="U583" i="14"/>
  <c r="T583" i="14"/>
  <c r="R583" i="14"/>
  <c r="Y582" i="14"/>
  <c r="W582" i="14"/>
  <c r="V582" i="14"/>
  <c r="U582" i="14"/>
  <c r="T582" i="14"/>
  <c r="R582" i="14"/>
  <c r="Y581" i="14"/>
  <c r="W581" i="14"/>
  <c r="V581" i="14"/>
  <c r="U581" i="14"/>
  <c r="T581" i="14"/>
  <c r="R581" i="14"/>
  <c r="Y580" i="14"/>
  <c r="W580" i="14"/>
  <c r="V580" i="14"/>
  <c r="U580" i="14"/>
  <c r="T580" i="14"/>
  <c r="R580" i="14"/>
  <c r="Y579" i="14"/>
  <c r="W579" i="14"/>
  <c r="V579" i="14"/>
  <c r="U579" i="14"/>
  <c r="T579" i="14"/>
  <c r="R579" i="14"/>
  <c r="Y578" i="14"/>
  <c r="W578" i="14"/>
  <c r="V578" i="14"/>
  <c r="U578" i="14"/>
  <c r="T578" i="14"/>
  <c r="R578" i="14"/>
  <c r="Y577" i="14"/>
  <c r="W577" i="14"/>
  <c r="V577" i="14"/>
  <c r="U577" i="14"/>
  <c r="T577" i="14"/>
  <c r="R577" i="14"/>
  <c r="Y576" i="14"/>
  <c r="W576" i="14"/>
  <c r="V576" i="14"/>
  <c r="U576" i="14"/>
  <c r="T576" i="14"/>
  <c r="R576" i="14"/>
  <c r="Y575" i="14"/>
  <c r="W575" i="14"/>
  <c r="V575" i="14"/>
  <c r="U575" i="14"/>
  <c r="T575" i="14"/>
  <c r="R575" i="14"/>
  <c r="Y574" i="14"/>
  <c r="W574" i="14"/>
  <c r="V574" i="14"/>
  <c r="U574" i="14"/>
  <c r="T574" i="14"/>
  <c r="R574" i="14"/>
  <c r="Y573" i="14"/>
  <c r="W573" i="14"/>
  <c r="V573" i="14"/>
  <c r="T573" i="14"/>
  <c r="R573" i="14"/>
  <c r="X572" i="14"/>
  <c r="X573" i="14" s="1"/>
  <c r="X574" i="14" s="1"/>
  <c r="X575" i="14" s="1"/>
  <c r="X576" i="14" s="1"/>
  <c r="X577" i="14" s="1"/>
  <c r="X578" i="14" s="1"/>
  <c r="X579" i="14" s="1"/>
  <c r="X580" i="14" s="1"/>
  <c r="X581" i="14" s="1"/>
  <c r="X582" i="14" s="1"/>
  <c r="X583" i="14" s="1"/>
  <c r="X584" i="14" s="1"/>
  <c r="X585" i="14" s="1"/>
  <c r="X586" i="14" s="1"/>
  <c r="X587" i="14" s="1"/>
  <c r="X588" i="14" s="1"/>
  <c r="X589" i="14" s="1"/>
  <c r="X590" i="14" s="1"/>
  <c r="X591" i="14" s="1"/>
  <c r="X592" i="14" s="1"/>
  <c r="X593" i="14" s="1"/>
  <c r="X594" i="14" s="1"/>
  <c r="X595" i="14" s="1"/>
  <c r="X596" i="14" s="1"/>
  <c r="X597" i="14" s="1"/>
  <c r="X598" i="14" s="1"/>
  <c r="X599" i="14" s="1"/>
  <c r="X600" i="14" s="1"/>
  <c r="X601" i="14" s="1"/>
  <c r="X602" i="14" s="1"/>
  <c r="X603" i="14" s="1"/>
  <c r="X604" i="14" s="1"/>
  <c r="X605" i="14" s="1"/>
  <c r="X606" i="14" s="1"/>
  <c r="X607" i="14" s="1"/>
  <c r="X608" i="14" s="1"/>
  <c r="X609" i="14" s="1"/>
  <c r="X610" i="14" s="1"/>
  <c r="X611" i="14" s="1"/>
  <c r="X612" i="14" s="1"/>
  <c r="X613" i="14" s="1"/>
  <c r="X614" i="14" s="1"/>
  <c r="X615" i="14" s="1"/>
  <c r="X616" i="14" s="1"/>
  <c r="X617" i="14" s="1"/>
  <c r="X618" i="14" s="1"/>
  <c r="R572" i="14"/>
  <c r="H572" i="14"/>
  <c r="H573" i="14" s="1"/>
  <c r="H574" i="14" s="1"/>
  <c r="H575" i="14" s="1"/>
  <c r="H576" i="14" s="1"/>
  <c r="H577" i="14" s="1"/>
  <c r="H578" i="14" s="1"/>
  <c r="H579" i="14" s="1"/>
  <c r="H580" i="14" s="1"/>
  <c r="H581" i="14" s="1"/>
  <c r="H582" i="14" s="1"/>
  <c r="H583" i="14" s="1"/>
  <c r="AH571" i="14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A571" i="14"/>
  <c r="AA572" i="14" s="1"/>
  <c r="AA573" i="14" s="1"/>
  <c r="AA574" i="14" s="1"/>
  <c r="AA575" i="14" s="1"/>
  <c r="AA576" i="14" s="1"/>
  <c r="AA577" i="14" s="1"/>
  <c r="AA578" i="14" s="1"/>
  <c r="AA579" i="14" s="1"/>
  <c r="AA580" i="14" s="1"/>
  <c r="AA581" i="14" s="1"/>
  <c r="AA582" i="14" s="1"/>
  <c r="AA583" i="14" s="1"/>
  <c r="AA584" i="14" s="1"/>
  <c r="AA585" i="14" s="1"/>
  <c r="AA586" i="14" s="1"/>
  <c r="AA587" i="14" s="1"/>
  <c r="AA588" i="14" s="1"/>
  <c r="AA589" i="14" s="1"/>
  <c r="AA590" i="14" s="1"/>
  <c r="AA591" i="14" s="1"/>
  <c r="AA592" i="14" s="1"/>
  <c r="AA593" i="14" s="1"/>
  <c r="AA594" i="14" s="1"/>
  <c r="AA595" i="14" s="1"/>
  <c r="AA596" i="14" s="1"/>
  <c r="AA597" i="14" s="1"/>
  <c r="AA598" i="14" s="1"/>
  <c r="AA599" i="14" s="1"/>
  <c r="AA600" i="14" s="1"/>
  <c r="AA601" i="14" s="1"/>
  <c r="AA602" i="14" s="1"/>
  <c r="AA603" i="14" s="1"/>
  <c r="AA604" i="14" s="1"/>
  <c r="AA605" i="14" s="1"/>
  <c r="AA606" i="14" s="1"/>
  <c r="AA607" i="14" s="1"/>
  <c r="AA608" i="14" s="1"/>
  <c r="AA609" i="14" s="1"/>
  <c r="AA610" i="14" s="1"/>
  <c r="AA611" i="14" s="1"/>
  <c r="AA612" i="14" s="1"/>
  <c r="AA613" i="14" s="1"/>
  <c r="AA614" i="14" s="1"/>
  <c r="AA615" i="14" s="1"/>
  <c r="AA616" i="14" s="1"/>
  <c r="AA617" i="14" s="1"/>
  <c r="AA618" i="14" s="1"/>
  <c r="V571" i="14"/>
  <c r="V572" i="14" s="1"/>
  <c r="R571" i="14"/>
  <c r="K571" i="14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K585" i="14" s="1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K606" i="14" s="1"/>
  <c r="K607" i="14" s="1"/>
  <c r="K608" i="14" s="1"/>
  <c r="F571" i="14"/>
  <c r="F572" i="14" s="1"/>
  <c r="F573" i="14" s="1"/>
  <c r="F574" i="14" s="1"/>
  <c r="F575" i="14" s="1"/>
  <c r="F576" i="14" s="1"/>
  <c r="F577" i="14" s="1"/>
  <c r="F578" i="14" s="1"/>
  <c r="F579" i="14" s="1"/>
  <c r="F580" i="14" s="1"/>
  <c r="F581" i="14" s="1"/>
  <c r="F582" i="14" s="1"/>
  <c r="F583" i="14" s="1"/>
  <c r="B571" i="14"/>
  <c r="B572" i="14" s="1"/>
  <c r="B573" i="14" s="1"/>
  <c r="B574" i="14" s="1"/>
  <c r="B575" i="14" s="1"/>
  <c r="B576" i="14" s="1"/>
  <c r="B577" i="14" s="1"/>
  <c r="B578" i="14" s="1"/>
  <c r="B579" i="14" s="1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AJ570" i="14"/>
  <c r="AJ571" i="14" s="1"/>
  <c r="AJ572" i="14" s="1"/>
  <c r="AJ573" i="14" s="1"/>
  <c r="AJ574" i="14" s="1"/>
  <c r="AJ575" i="14" s="1"/>
  <c r="AJ576" i="14" s="1"/>
  <c r="AJ577" i="14" s="1"/>
  <c r="AJ578" i="14" s="1"/>
  <c r="AJ579" i="14" s="1"/>
  <c r="AJ580" i="14" s="1"/>
  <c r="AJ581" i="14" s="1"/>
  <c r="AJ582" i="14" s="1"/>
  <c r="AJ583" i="14" s="1"/>
  <c r="AJ584" i="14" s="1"/>
  <c r="AJ585" i="14" s="1"/>
  <c r="AJ586" i="14" s="1"/>
  <c r="AJ587" i="14" s="1"/>
  <c r="AJ588" i="14" s="1"/>
  <c r="AJ589" i="14" s="1"/>
  <c r="AJ590" i="14" s="1"/>
  <c r="AJ591" i="14" s="1"/>
  <c r="AJ592" i="14" s="1"/>
  <c r="AJ593" i="14" s="1"/>
  <c r="AJ594" i="14" s="1"/>
  <c r="AJ595" i="14" s="1"/>
  <c r="AJ596" i="14" s="1"/>
  <c r="AJ597" i="14" s="1"/>
  <c r="AJ598" i="14" s="1"/>
  <c r="AJ599" i="14" s="1"/>
  <c r="AJ600" i="14" s="1"/>
  <c r="AJ601" i="14" s="1"/>
  <c r="AJ602" i="14" s="1"/>
  <c r="AJ603" i="14" s="1"/>
  <c r="AJ604" i="14" s="1"/>
  <c r="AJ605" i="14" s="1"/>
  <c r="AJ606" i="14" s="1"/>
  <c r="AJ607" i="14" s="1"/>
  <c r="AJ608" i="14" s="1"/>
  <c r="AJ609" i="14" s="1"/>
  <c r="AJ610" i="14" s="1"/>
  <c r="AJ611" i="14" s="1"/>
  <c r="AJ612" i="14" s="1"/>
  <c r="AJ613" i="14" s="1"/>
  <c r="AJ614" i="14" s="1"/>
  <c r="AJ615" i="14" s="1"/>
  <c r="AJ616" i="14" s="1"/>
  <c r="AJ617" i="14" s="1"/>
  <c r="AJ618" i="14" s="1"/>
  <c r="AH570" i="14"/>
  <c r="AF570" i="14"/>
  <c r="AF571" i="14" s="1"/>
  <c r="AF572" i="14" s="1"/>
  <c r="AF573" i="14" s="1"/>
  <c r="AF574" i="14" s="1"/>
  <c r="AF575" i="14" s="1"/>
  <c r="AF576" i="14" s="1"/>
  <c r="AF577" i="14" s="1"/>
  <c r="AF578" i="14" s="1"/>
  <c r="AF579" i="14" s="1"/>
  <c r="AF580" i="14" s="1"/>
  <c r="AF581" i="14" s="1"/>
  <c r="AF582" i="14" s="1"/>
  <c r="AF583" i="14" s="1"/>
  <c r="AF584" i="14" s="1"/>
  <c r="AF585" i="14" s="1"/>
  <c r="AF586" i="14" s="1"/>
  <c r="AF587" i="14" s="1"/>
  <c r="AF588" i="14" s="1"/>
  <c r="AF589" i="14" s="1"/>
  <c r="AF590" i="14" s="1"/>
  <c r="AF591" i="14" s="1"/>
  <c r="AF592" i="14" s="1"/>
  <c r="AF593" i="14" s="1"/>
  <c r="AF594" i="14" s="1"/>
  <c r="AF595" i="14" s="1"/>
  <c r="AF596" i="14" s="1"/>
  <c r="AF597" i="14" s="1"/>
  <c r="AF598" i="14" s="1"/>
  <c r="AF599" i="14" s="1"/>
  <c r="AF600" i="14" s="1"/>
  <c r="AF601" i="14" s="1"/>
  <c r="AF602" i="14" s="1"/>
  <c r="AF603" i="14" s="1"/>
  <c r="AF604" i="14" s="1"/>
  <c r="AF605" i="14" s="1"/>
  <c r="AF606" i="14" s="1"/>
  <c r="AF607" i="14" s="1"/>
  <c r="AF608" i="14" s="1"/>
  <c r="AF609" i="14" s="1"/>
  <c r="AF610" i="14" s="1"/>
  <c r="AF611" i="14" s="1"/>
  <c r="AF612" i="14" s="1"/>
  <c r="AF613" i="14" s="1"/>
  <c r="AF614" i="14" s="1"/>
  <c r="AF615" i="14" s="1"/>
  <c r="AF616" i="14" s="1"/>
  <c r="AF617" i="14" s="1"/>
  <c r="AF618" i="14" s="1"/>
  <c r="AD570" i="14"/>
  <c r="AD571" i="14" s="1"/>
  <c r="AD572" i="14" s="1"/>
  <c r="AD573" i="14" s="1"/>
  <c r="AD574" i="14" s="1"/>
  <c r="AD575" i="14" s="1"/>
  <c r="AD576" i="14" s="1"/>
  <c r="AD577" i="14" s="1"/>
  <c r="AD578" i="14" s="1"/>
  <c r="AD579" i="14" s="1"/>
  <c r="AD580" i="14" s="1"/>
  <c r="AD581" i="14" s="1"/>
  <c r="AD582" i="14" s="1"/>
  <c r="AD583" i="14" s="1"/>
  <c r="AD584" i="14" s="1"/>
  <c r="AD585" i="14" s="1"/>
  <c r="AD586" i="14" s="1"/>
  <c r="AD587" i="14" s="1"/>
  <c r="AD588" i="14" s="1"/>
  <c r="AD589" i="14" s="1"/>
  <c r="AD590" i="14" s="1"/>
  <c r="AD591" i="14" s="1"/>
  <c r="AD592" i="14" s="1"/>
  <c r="AD593" i="14" s="1"/>
  <c r="AD594" i="14" s="1"/>
  <c r="AD595" i="14" s="1"/>
  <c r="AD596" i="14" s="1"/>
  <c r="AD597" i="14" s="1"/>
  <c r="AD598" i="14" s="1"/>
  <c r="AD599" i="14" s="1"/>
  <c r="AD600" i="14" s="1"/>
  <c r="AD601" i="14" s="1"/>
  <c r="AD602" i="14" s="1"/>
  <c r="AD603" i="14" s="1"/>
  <c r="AD604" i="14" s="1"/>
  <c r="AD605" i="14" s="1"/>
  <c r="AD606" i="14" s="1"/>
  <c r="AD607" i="14" s="1"/>
  <c r="AD608" i="14" s="1"/>
  <c r="AD609" i="14" s="1"/>
  <c r="AD610" i="14" s="1"/>
  <c r="AD611" i="14" s="1"/>
  <c r="AD612" i="14" s="1"/>
  <c r="AD613" i="14" s="1"/>
  <c r="AD614" i="14" s="1"/>
  <c r="AD615" i="14" s="1"/>
  <c r="AD616" i="14" s="1"/>
  <c r="AD617" i="14" s="1"/>
  <c r="AD618" i="14" s="1"/>
  <c r="Z570" i="14"/>
  <c r="Z571" i="14" s="1"/>
  <c r="Z572" i="14" s="1"/>
  <c r="Z573" i="14" s="1"/>
  <c r="Z574" i="14" s="1"/>
  <c r="Z575" i="14" s="1"/>
  <c r="Z576" i="14" s="1"/>
  <c r="Z577" i="14" s="1"/>
  <c r="Z578" i="14" s="1"/>
  <c r="Z579" i="14" s="1"/>
  <c r="Z580" i="14" s="1"/>
  <c r="Z581" i="14" s="1"/>
  <c r="Z582" i="14" s="1"/>
  <c r="Z583" i="14" s="1"/>
  <c r="Z584" i="14" s="1"/>
  <c r="Z585" i="14" s="1"/>
  <c r="Z586" i="14" s="1"/>
  <c r="Z587" i="14" s="1"/>
  <c r="Z588" i="14" s="1"/>
  <c r="Z589" i="14" s="1"/>
  <c r="Z590" i="14" s="1"/>
  <c r="Z591" i="14" s="1"/>
  <c r="Z592" i="14" s="1"/>
  <c r="Z593" i="14" s="1"/>
  <c r="Z594" i="14" s="1"/>
  <c r="Z595" i="14" s="1"/>
  <c r="Z596" i="14" s="1"/>
  <c r="Z597" i="14" s="1"/>
  <c r="Z598" i="14" s="1"/>
  <c r="Z599" i="14" s="1"/>
  <c r="Z600" i="14" s="1"/>
  <c r="Z601" i="14" s="1"/>
  <c r="Z602" i="14" s="1"/>
  <c r="Z603" i="14" s="1"/>
  <c r="Z604" i="14" s="1"/>
  <c r="Z605" i="14" s="1"/>
  <c r="Z606" i="14" s="1"/>
  <c r="Z607" i="14" s="1"/>
  <c r="Z608" i="14" s="1"/>
  <c r="Z609" i="14" s="1"/>
  <c r="Z610" i="14" s="1"/>
  <c r="Z611" i="14" s="1"/>
  <c r="Z612" i="14" s="1"/>
  <c r="Z613" i="14" s="1"/>
  <c r="Z614" i="14" s="1"/>
  <c r="Z615" i="14" s="1"/>
  <c r="Z616" i="14" s="1"/>
  <c r="Z617" i="14" s="1"/>
  <c r="Z618" i="14" s="1"/>
  <c r="Y570" i="14"/>
  <c r="Y571" i="14" s="1"/>
  <c r="Y572" i="14" s="1"/>
  <c r="X570" i="14"/>
  <c r="X571" i="14" s="1"/>
  <c r="V570" i="14"/>
  <c r="U570" i="14"/>
  <c r="U571" i="14" s="1"/>
  <c r="U572" i="14" s="1"/>
  <c r="U573" i="14" s="1"/>
  <c r="T570" i="14"/>
  <c r="T571" i="14" s="1"/>
  <c r="T572" i="14" s="1"/>
  <c r="R570" i="14"/>
  <c r="P570" i="14"/>
  <c r="P571" i="14" s="1"/>
  <c r="P572" i="14" s="1"/>
  <c r="P573" i="14" s="1"/>
  <c r="P574" i="14" s="1"/>
  <c r="P575" i="14" s="1"/>
  <c r="P576" i="14" s="1"/>
  <c r="P577" i="14" s="1"/>
  <c r="P578" i="14" s="1"/>
  <c r="P579" i="14" s="1"/>
  <c r="P580" i="14" s="1"/>
  <c r="P581" i="14" s="1"/>
  <c r="P582" i="14" s="1"/>
  <c r="P583" i="14" s="1"/>
  <c r="P584" i="14" s="1"/>
  <c r="P585" i="14" s="1"/>
  <c r="P586" i="14" s="1"/>
  <c r="P587" i="14" s="1"/>
  <c r="P588" i="14" s="1"/>
  <c r="P589" i="14" s="1"/>
  <c r="P590" i="14" s="1"/>
  <c r="P591" i="14" s="1"/>
  <c r="P592" i="14" s="1"/>
  <c r="P593" i="14" s="1"/>
  <c r="P594" i="14" s="1"/>
  <c r="P595" i="14" s="1"/>
  <c r="P596" i="14" s="1"/>
  <c r="P597" i="14" s="1"/>
  <c r="P598" i="14" s="1"/>
  <c r="P599" i="14" s="1"/>
  <c r="P600" i="14" s="1"/>
  <c r="P601" i="14" s="1"/>
  <c r="P602" i="14" s="1"/>
  <c r="P603" i="14" s="1"/>
  <c r="P604" i="14" s="1"/>
  <c r="P605" i="14" s="1"/>
  <c r="P606" i="14" s="1"/>
  <c r="P607" i="14" s="1"/>
  <c r="P608" i="14" s="1"/>
  <c r="P609" i="14" s="1"/>
  <c r="P610" i="14" s="1"/>
  <c r="P611" i="14" s="1"/>
  <c r="P612" i="14" s="1"/>
  <c r="P613" i="14" s="1"/>
  <c r="P614" i="14" s="1"/>
  <c r="P615" i="14" s="1"/>
  <c r="P616" i="14" s="1"/>
  <c r="P617" i="14" s="1"/>
  <c r="P618" i="14" s="1"/>
  <c r="N570" i="14"/>
  <c r="N571" i="14" s="1"/>
  <c r="N572" i="14" s="1"/>
  <c r="N573" i="14" s="1"/>
  <c r="N574" i="14" s="1"/>
  <c r="N575" i="14" s="1"/>
  <c r="N576" i="14" s="1"/>
  <c r="N577" i="14" s="1"/>
  <c r="N578" i="14" s="1"/>
  <c r="N579" i="14" s="1"/>
  <c r="N580" i="14" s="1"/>
  <c r="N581" i="14" s="1"/>
  <c r="N582" i="14" s="1"/>
  <c r="N583" i="14" s="1"/>
  <c r="N584" i="14" s="1"/>
  <c r="N585" i="14" s="1"/>
  <c r="N586" i="14" s="1"/>
  <c r="N587" i="14" s="1"/>
  <c r="N588" i="14" s="1"/>
  <c r="N589" i="14" s="1"/>
  <c r="N590" i="14" s="1"/>
  <c r="N591" i="14" s="1"/>
  <c r="N592" i="14" s="1"/>
  <c r="N593" i="14" s="1"/>
  <c r="N594" i="14" s="1"/>
  <c r="N595" i="14" s="1"/>
  <c r="N596" i="14" s="1"/>
  <c r="N597" i="14" s="1"/>
  <c r="N598" i="14" s="1"/>
  <c r="N599" i="14" s="1"/>
  <c r="N600" i="14" s="1"/>
  <c r="N601" i="14" s="1"/>
  <c r="N602" i="14" s="1"/>
  <c r="N603" i="14" s="1"/>
  <c r="N604" i="14" s="1"/>
  <c r="N605" i="14" s="1"/>
  <c r="N606" i="14" s="1"/>
  <c r="N607" i="14" s="1"/>
  <c r="N608" i="14" s="1"/>
  <c r="N609" i="14" s="1"/>
  <c r="N610" i="14" s="1"/>
  <c r="N611" i="14" s="1"/>
  <c r="N612" i="14" s="1"/>
  <c r="N613" i="14" s="1"/>
  <c r="N614" i="14" s="1"/>
  <c r="N615" i="14" s="1"/>
  <c r="N616" i="14" s="1"/>
  <c r="N617" i="14" s="1"/>
  <c r="N618" i="14" s="1"/>
  <c r="J570" i="14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J585" i="14" s="1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J606" i="14" s="1"/>
  <c r="J607" i="14" s="1"/>
  <c r="J608" i="14" s="1"/>
  <c r="I570" i="14"/>
  <c r="I571" i="14" s="1"/>
  <c r="I572" i="14" s="1"/>
  <c r="I573" i="14" s="1"/>
  <c r="I574" i="14" s="1"/>
  <c r="I575" i="14" s="1"/>
  <c r="I576" i="14" s="1"/>
  <c r="I577" i="14" s="1"/>
  <c r="I578" i="14" s="1"/>
  <c r="I579" i="14" s="1"/>
  <c r="I580" i="14" s="1"/>
  <c r="I581" i="14" s="1"/>
  <c r="I582" i="14" s="1"/>
  <c r="I583" i="14" s="1"/>
  <c r="H570" i="14"/>
  <c r="H571" i="14" s="1"/>
  <c r="F570" i="14"/>
  <c r="E570" i="14"/>
  <c r="E571" i="14" s="1"/>
  <c r="E572" i="14" s="1"/>
  <c r="E573" i="14" s="1"/>
  <c r="E574" i="14" s="1"/>
  <c r="E575" i="14" s="1"/>
  <c r="E576" i="14" s="1"/>
  <c r="E577" i="14" s="1"/>
  <c r="E578" i="14" s="1"/>
  <c r="E579" i="14" s="1"/>
  <c r="E580" i="14" s="1"/>
  <c r="E581" i="14" s="1"/>
  <c r="E582" i="14" s="1"/>
  <c r="E583" i="14" s="1"/>
  <c r="D570" i="14"/>
  <c r="D571" i="14" s="1"/>
  <c r="D572" i="14" s="1"/>
  <c r="D573" i="14" s="1"/>
  <c r="D574" i="14" s="1"/>
  <c r="D575" i="14" s="1"/>
  <c r="D576" i="14" s="1"/>
  <c r="D577" i="14" s="1"/>
  <c r="D578" i="14" s="1"/>
  <c r="D579" i="14" s="1"/>
  <c r="D580" i="14" s="1"/>
  <c r="D581" i="14" s="1"/>
  <c r="D582" i="14" s="1"/>
  <c r="D583" i="14" s="1"/>
  <c r="B570" i="14"/>
  <c r="AJ569" i="14"/>
  <c r="AI569" i="14"/>
  <c r="AI570" i="14" s="1"/>
  <c r="AI571" i="14" s="1"/>
  <c r="AI572" i="14" s="1"/>
  <c r="AI573" i="14" s="1"/>
  <c r="AI574" i="14" s="1"/>
  <c r="AI575" i="14" s="1"/>
  <c r="AI576" i="14" s="1"/>
  <c r="AI577" i="14" s="1"/>
  <c r="AI578" i="14" s="1"/>
  <c r="AI579" i="14" s="1"/>
  <c r="AI580" i="14" s="1"/>
  <c r="AI581" i="14" s="1"/>
  <c r="AI582" i="14" s="1"/>
  <c r="AI583" i="14" s="1"/>
  <c r="AI584" i="14" s="1"/>
  <c r="AI585" i="14" s="1"/>
  <c r="AI586" i="14" s="1"/>
  <c r="AI587" i="14" s="1"/>
  <c r="AI588" i="14" s="1"/>
  <c r="AI589" i="14" s="1"/>
  <c r="AI590" i="14" s="1"/>
  <c r="AI591" i="14" s="1"/>
  <c r="AI592" i="14" s="1"/>
  <c r="AI593" i="14" s="1"/>
  <c r="AI594" i="14" s="1"/>
  <c r="AI595" i="14" s="1"/>
  <c r="AI596" i="14" s="1"/>
  <c r="AI597" i="14" s="1"/>
  <c r="AI598" i="14" s="1"/>
  <c r="AI599" i="14" s="1"/>
  <c r="AI600" i="14" s="1"/>
  <c r="AI601" i="14" s="1"/>
  <c r="AI602" i="14" s="1"/>
  <c r="AI603" i="14" s="1"/>
  <c r="AI604" i="14" s="1"/>
  <c r="AI605" i="14" s="1"/>
  <c r="AI606" i="14" s="1"/>
  <c r="AI607" i="14" s="1"/>
  <c r="AI608" i="14" s="1"/>
  <c r="AI609" i="14" s="1"/>
  <c r="AI610" i="14" s="1"/>
  <c r="AI611" i="14" s="1"/>
  <c r="AI612" i="14" s="1"/>
  <c r="AI613" i="14" s="1"/>
  <c r="AI614" i="14" s="1"/>
  <c r="AI615" i="14" s="1"/>
  <c r="AI616" i="14" s="1"/>
  <c r="AI617" i="14" s="1"/>
  <c r="AI618" i="14" s="1"/>
  <c r="AH569" i="14"/>
  <c r="AG569" i="14"/>
  <c r="AG570" i="14" s="1"/>
  <c r="AG571" i="14" s="1"/>
  <c r="AG572" i="14" s="1"/>
  <c r="AG573" i="14" s="1"/>
  <c r="AG574" i="14" s="1"/>
  <c r="AG575" i="14" s="1"/>
  <c r="AG576" i="14" s="1"/>
  <c r="AG577" i="14" s="1"/>
  <c r="AG578" i="14" s="1"/>
  <c r="AG579" i="14" s="1"/>
  <c r="AG580" i="14" s="1"/>
  <c r="AG581" i="14" s="1"/>
  <c r="AG582" i="14" s="1"/>
  <c r="AG583" i="14" s="1"/>
  <c r="AG584" i="14" s="1"/>
  <c r="AG585" i="14" s="1"/>
  <c r="AG586" i="14" s="1"/>
  <c r="AG587" i="14" s="1"/>
  <c r="AG588" i="14" s="1"/>
  <c r="AG589" i="14" s="1"/>
  <c r="AG590" i="14" s="1"/>
  <c r="AG591" i="14" s="1"/>
  <c r="AG592" i="14" s="1"/>
  <c r="AG593" i="14" s="1"/>
  <c r="AG594" i="14" s="1"/>
  <c r="AG595" i="14" s="1"/>
  <c r="AG596" i="14" s="1"/>
  <c r="AG597" i="14" s="1"/>
  <c r="AG598" i="14" s="1"/>
  <c r="AG599" i="14" s="1"/>
  <c r="AG600" i="14" s="1"/>
  <c r="AG601" i="14" s="1"/>
  <c r="AG602" i="14" s="1"/>
  <c r="AG603" i="14" s="1"/>
  <c r="AG604" i="14" s="1"/>
  <c r="AG605" i="14" s="1"/>
  <c r="AG606" i="14" s="1"/>
  <c r="AG607" i="14" s="1"/>
  <c r="AG608" i="14" s="1"/>
  <c r="AG609" i="14" s="1"/>
  <c r="AG610" i="14" s="1"/>
  <c r="AG611" i="14" s="1"/>
  <c r="AG612" i="14" s="1"/>
  <c r="AG613" i="14" s="1"/>
  <c r="AG614" i="14" s="1"/>
  <c r="AG615" i="14" s="1"/>
  <c r="AG616" i="14" s="1"/>
  <c r="AG617" i="14" s="1"/>
  <c r="AG618" i="14" s="1"/>
  <c r="AF569" i="14"/>
  <c r="AE569" i="14"/>
  <c r="AE570" i="14" s="1"/>
  <c r="AE571" i="14" s="1"/>
  <c r="AE572" i="14" s="1"/>
  <c r="AE573" i="14" s="1"/>
  <c r="AE574" i="14" s="1"/>
  <c r="AE575" i="14" s="1"/>
  <c r="AE576" i="14" s="1"/>
  <c r="AE577" i="14" s="1"/>
  <c r="AE578" i="14" s="1"/>
  <c r="AE579" i="14" s="1"/>
  <c r="AE580" i="14" s="1"/>
  <c r="AE581" i="14" s="1"/>
  <c r="AE582" i="14" s="1"/>
  <c r="AE583" i="14" s="1"/>
  <c r="AE584" i="14" s="1"/>
  <c r="AE585" i="14" s="1"/>
  <c r="AE586" i="14" s="1"/>
  <c r="AE587" i="14" s="1"/>
  <c r="AE588" i="14" s="1"/>
  <c r="AE589" i="14" s="1"/>
  <c r="AE590" i="14" s="1"/>
  <c r="AE591" i="14" s="1"/>
  <c r="AE592" i="14" s="1"/>
  <c r="AE593" i="14" s="1"/>
  <c r="AE594" i="14" s="1"/>
  <c r="AE595" i="14" s="1"/>
  <c r="AE596" i="14" s="1"/>
  <c r="AE597" i="14" s="1"/>
  <c r="AE598" i="14" s="1"/>
  <c r="AE599" i="14" s="1"/>
  <c r="AE600" i="14" s="1"/>
  <c r="AE601" i="14" s="1"/>
  <c r="AE602" i="14" s="1"/>
  <c r="AE603" i="14" s="1"/>
  <c r="AE604" i="14" s="1"/>
  <c r="AE605" i="14" s="1"/>
  <c r="AE606" i="14" s="1"/>
  <c r="AE607" i="14" s="1"/>
  <c r="AE608" i="14" s="1"/>
  <c r="AE609" i="14" s="1"/>
  <c r="AE610" i="14" s="1"/>
  <c r="AE611" i="14" s="1"/>
  <c r="AE612" i="14" s="1"/>
  <c r="AE613" i="14" s="1"/>
  <c r="AE614" i="14" s="1"/>
  <c r="AE615" i="14" s="1"/>
  <c r="AE616" i="14" s="1"/>
  <c r="AE617" i="14" s="1"/>
  <c r="AE618" i="14" s="1"/>
  <c r="AD569" i="14"/>
  <c r="AC569" i="14"/>
  <c r="AC570" i="14" s="1"/>
  <c r="AC571" i="14" s="1"/>
  <c r="AC572" i="14" s="1"/>
  <c r="AC573" i="14" s="1"/>
  <c r="AC574" i="14" s="1"/>
  <c r="AC575" i="14" s="1"/>
  <c r="AC576" i="14" s="1"/>
  <c r="AC577" i="14" s="1"/>
  <c r="AC578" i="14" s="1"/>
  <c r="AC579" i="14" s="1"/>
  <c r="AC580" i="14" s="1"/>
  <c r="AC581" i="14" s="1"/>
  <c r="AC582" i="14" s="1"/>
  <c r="AC583" i="14" s="1"/>
  <c r="AC584" i="14" s="1"/>
  <c r="AC585" i="14" s="1"/>
  <c r="AC586" i="14" s="1"/>
  <c r="AC587" i="14" s="1"/>
  <c r="AC588" i="14" s="1"/>
  <c r="AC589" i="14" s="1"/>
  <c r="AC590" i="14" s="1"/>
  <c r="AC591" i="14" s="1"/>
  <c r="AC592" i="14" s="1"/>
  <c r="AC593" i="14" s="1"/>
  <c r="AC594" i="14" s="1"/>
  <c r="AC595" i="14" s="1"/>
  <c r="AC596" i="14" s="1"/>
  <c r="AC597" i="14" s="1"/>
  <c r="AC598" i="14" s="1"/>
  <c r="AC599" i="14" s="1"/>
  <c r="AC600" i="14" s="1"/>
  <c r="AC601" i="14" s="1"/>
  <c r="AC602" i="14" s="1"/>
  <c r="AC603" i="14" s="1"/>
  <c r="AC604" i="14" s="1"/>
  <c r="AC605" i="14" s="1"/>
  <c r="AC606" i="14" s="1"/>
  <c r="AC607" i="14" s="1"/>
  <c r="AC608" i="14" s="1"/>
  <c r="AC609" i="14" s="1"/>
  <c r="AC610" i="14" s="1"/>
  <c r="AC611" i="14" s="1"/>
  <c r="AC612" i="14" s="1"/>
  <c r="AC613" i="14" s="1"/>
  <c r="AC614" i="14" s="1"/>
  <c r="AC615" i="14" s="1"/>
  <c r="AC616" i="14" s="1"/>
  <c r="AC617" i="14" s="1"/>
  <c r="AC618" i="14" s="1"/>
  <c r="AB569" i="14"/>
  <c r="AB570" i="14" s="1"/>
  <c r="AB571" i="14" s="1"/>
  <c r="AB572" i="14" s="1"/>
  <c r="AB573" i="14" s="1"/>
  <c r="AB574" i="14" s="1"/>
  <c r="AB575" i="14" s="1"/>
  <c r="AB576" i="14" s="1"/>
  <c r="AB577" i="14" s="1"/>
  <c r="AB578" i="14" s="1"/>
  <c r="AB579" i="14" s="1"/>
  <c r="AB580" i="14" s="1"/>
  <c r="AB581" i="14" s="1"/>
  <c r="AB582" i="14" s="1"/>
  <c r="AB583" i="14" s="1"/>
  <c r="AB584" i="14" s="1"/>
  <c r="AB585" i="14" s="1"/>
  <c r="AB586" i="14" s="1"/>
  <c r="AB587" i="14" s="1"/>
  <c r="AB588" i="14" s="1"/>
  <c r="AB589" i="14" s="1"/>
  <c r="AB590" i="14" s="1"/>
  <c r="AB591" i="14" s="1"/>
  <c r="AB592" i="14" s="1"/>
  <c r="AB593" i="14" s="1"/>
  <c r="AB594" i="14" s="1"/>
  <c r="AB595" i="14" s="1"/>
  <c r="AB596" i="14" s="1"/>
  <c r="AB597" i="14" s="1"/>
  <c r="AB598" i="14" s="1"/>
  <c r="AB599" i="14" s="1"/>
  <c r="AB600" i="14" s="1"/>
  <c r="AB601" i="14" s="1"/>
  <c r="AB602" i="14" s="1"/>
  <c r="AB603" i="14" s="1"/>
  <c r="AB604" i="14" s="1"/>
  <c r="AB605" i="14" s="1"/>
  <c r="AB606" i="14" s="1"/>
  <c r="AB607" i="14" s="1"/>
  <c r="AB608" i="14" s="1"/>
  <c r="AB609" i="14" s="1"/>
  <c r="AB610" i="14" s="1"/>
  <c r="AB611" i="14" s="1"/>
  <c r="AB612" i="14" s="1"/>
  <c r="AB613" i="14" s="1"/>
  <c r="AB614" i="14" s="1"/>
  <c r="AB615" i="14" s="1"/>
  <c r="AB616" i="14" s="1"/>
  <c r="AB617" i="14" s="1"/>
  <c r="AB618" i="14" s="1"/>
  <c r="AA569" i="14"/>
  <c r="AA570" i="14" s="1"/>
  <c r="Z569" i="14"/>
  <c r="Y569" i="14"/>
  <c r="X569" i="14"/>
  <c r="W569" i="14"/>
  <c r="W570" i="14" s="1"/>
  <c r="W571" i="14" s="1"/>
  <c r="W572" i="14" s="1"/>
  <c r="V569" i="14"/>
  <c r="U569" i="14"/>
  <c r="T569" i="14"/>
  <c r="S569" i="14"/>
  <c r="S570" i="14" s="1"/>
  <c r="S571" i="14" s="1"/>
  <c r="S572" i="14" s="1"/>
  <c r="S573" i="14" s="1"/>
  <c r="S574" i="14" s="1"/>
  <c r="S575" i="14" s="1"/>
  <c r="S576" i="14" s="1"/>
  <c r="S577" i="14" s="1"/>
  <c r="S578" i="14" s="1"/>
  <c r="S579" i="14" s="1"/>
  <c r="S580" i="14" s="1"/>
  <c r="S581" i="14" s="1"/>
  <c r="S582" i="14" s="1"/>
  <c r="S583" i="14" s="1"/>
  <c r="S584" i="14" s="1"/>
  <c r="S585" i="14" s="1"/>
  <c r="S586" i="14" s="1"/>
  <c r="S587" i="14" s="1"/>
  <c r="S588" i="14" s="1"/>
  <c r="S589" i="14" s="1"/>
  <c r="S590" i="14" s="1"/>
  <c r="S591" i="14" s="1"/>
  <c r="S592" i="14" s="1"/>
  <c r="S593" i="14" s="1"/>
  <c r="S594" i="14" s="1"/>
  <c r="S595" i="14" s="1"/>
  <c r="S596" i="14" s="1"/>
  <c r="S597" i="14" s="1"/>
  <c r="S598" i="14" s="1"/>
  <c r="S599" i="14" s="1"/>
  <c r="S600" i="14" s="1"/>
  <c r="S601" i="14" s="1"/>
  <c r="S602" i="14" s="1"/>
  <c r="S603" i="14" s="1"/>
  <c r="S604" i="14" s="1"/>
  <c r="S605" i="14" s="1"/>
  <c r="S606" i="14" s="1"/>
  <c r="S607" i="14" s="1"/>
  <c r="S608" i="14" s="1"/>
  <c r="S609" i="14" s="1"/>
  <c r="S610" i="14" s="1"/>
  <c r="S611" i="14" s="1"/>
  <c r="S612" i="14" s="1"/>
  <c r="S613" i="14" s="1"/>
  <c r="S614" i="14" s="1"/>
  <c r="S615" i="14" s="1"/>
  <c r="S616" i="14" s="1"/>
  <c r="S617" i="14" s="1"/>
  <c r="S618" i="14" s="1"/>
  <c r="R569" i="14"/>
  <c r="Q569" i="14"/>
  <c r="Q570" i="14" s="1"/>
  <c r="Q571" i="14" s="1"/>
  <c r="Q572" i="14" s="1"/>
  <c r="Q573" i="14" s="1"/>
  <c r="Q574" i="14" s="1"/>
  <c r="Q575" i="14" s="1"/>
  <c r="Q576" i="14" s="1"/>
  <c r="Q577" i="14" s="1"/>
  <c r="Q578" i="14" s="1"/>
  <c r="Q579" i="14" s="1"/>
  <c r="Q580" i="14" s="1"/>
  <c r="Q581" i="14" s="1"/>
  <c r="Q582" i="14" s="1"/>
  <c r="Q583" i="14" s="1"/>
  <c r="Q584" i="14" s="1"/>
  <c r="Q585" i="14" s="1"/>
  <c r="Q586" i="14" s="1"/>
  <c r="Q587" i="14" s="1"/>
  <c r="Q588" i="14" s="1"/>
  <c r="Q589" i="14" s="1"/>
  <c r="Q590" i="14" s="1"/>
  <c r="Q591" i="14" s="1"/>
  <c r="Q592" i="14" s="1"/>
  <c r="Q593" i="14" s="1"/>
  <c r="Q594" i="14" s="1"/>
  <c r="Q595" i="14" s="1"/>
  <c r="Q596" i="14" s="1"/>
  <c r="Q597" i="14" s="1"/>
  <c r="Q598" i="14" s="1"/>
  <c r="Q599" i="14" s="1"/>
  <c r="Q600" i="14" s="1"/>
  <c r="Q601" i="14" s="1"/>
  <c r="Q602" i="14" s="1"/>
  <c r="Q603" i="14" s="1"/>
  <c r="Q604" i="14" s="1"/>
  <c r="Q605" i="14" s="1"/>
  <c r="Q606" i="14" s="1"/>
  <c r="Q607" i="14" s="1"/>
  <c r="Q608" i="14" s="1"/>
  <c r="Q609" i="14" s="1"/>
  <c r="Q610" i="14" s="1"/>
  <c r="Q611" i="14" s="1"/>
  <c r="Q612" i="14" s="1"/>
  <c r="Q613" i="14" s="1"/>
  <c r="Q614" i="14" s="1"/>
  <c r="Q615" i="14" s="1"/>
  <c r="Q616" i="14" s="1"/>
  <c r="Q617" i="14" s="1"/>
  <c r="Q618" i="14" s="1"/>
  <c r="P569" i="14"/>
  <c r="O569" i="14"/>
  <c r="O570" i="14" s="1"/>
  <c r="O571" i="14" s="1"/>
  <c r="O572" i="14" s="1"/>
  <c r="O573" i="14" s="1"/>
  <c r="O574" i="14" s="1"/>
  <c r="O575" i="14" s="1"/>
  <c r="O576" i="14" s="1"/>
  <c r="O577" i="14" s="1"/>
  <c r="O578" i="14" s="1"/>
  <c r="O579" i="14" s="1"/>
  <c r="O580" i="14" s="1"/>
  <c r="O581" i="14" s="1"/>
  <c r="O582" i="14" s="1"/>
  <c r="O583" i="14" s="1"/>
  <c r="O584" i="14" s="1"/>
  <c r="O585" i="14" s="1"/>
  <c r="O586" i="14" s="1"/>
  <c r="O587" i="14" s="1"/>
  <c r="O588" i="14" s="1"/>
  <c r="O589" i="14" s="1"/>
  <c r="O590" i="14" s="1"/>
  <c r="O591" i="14" s="1"/>
  <c r="O592" i="14" s="1"/>
  <c r="O593" i="14" s="1"/>
  <c r="O594" i="14" s="1"/>
  <c r="O595" i="14" s="1"/>
  <c r="O596" i="14" s="1"/>
  <c r="O597" i="14" s="1"/>
  <c r="O598" i="14" s="1"/>
  <c r="O599" i="14" s="1"/>
  <c r="O600" i="14" s="1"/>
  <c r="O601" i="14" s="1"/>
  <c r="O602" i="14" s="1"/>
  <c r="O603" i="14" s="1"/>
  <c r="O604" i="14" s="1"/>
  <c r="O605" i="14" s="1"/>
  <c r="O606" i="14" s="1"/>
  <c r="O607" i="14" s="1"/>
  <c r="O608" i="14" s="1"/>
  <c r="O609" i="14" s="1"/>
  <c r="O610" i="14" s="1"/>
  <c r="O611" i="14" s="1"/>
  <c r="O612" i="14" s="1"/>
  <c r="O613" i="14" s="1"/>
  <c r="O614" i="14" s="1"/>
  <c r="O615" i="14" s="1"/>
  <c r="O616" i="14" s="1"/>
  <c r="O617" i="14" s="1"/>
  <c r="O618" i="14" s="1"/>
  <c r="N569" i="14"/>
  <c r="M569" i="14"/>
  <c r="M570" i="14" s="1"/>
  <c r="M571" i="14" s="1"/>
  <c r="M572" i="14" s="1"/>
  <c r="M573" i="14" s="1"/>
  <c r="M574" i="14" s="1"/>
  <c r="M575" i="14" s="1"/>
  <c r="M576" i="14" s="1"/>
  <c r="M577" i="14" s="1"/>
  <c r="M578" i="14" s="1"/>
  <c r="M579" i="14" s="1"/>
  <c r="M580" i="14" s="1"/>
  <c r="M581" i="14" s="1"/>
  <c r="M582" i="14" s="1"/>
  <c r="M583" i="14" s="1"/>
  <c r="M584" i="14" s="1"/>
  <c r="M585" i="14" s="1"/>
  <c r="M586" i="14" s="1"/>
  <c r="M587" i="14" s="1"/>
  <c r="M588" i="14" s="1"/>
  <c r="M589" i="14" s="1"/>
  <c r="M590" i="14" s="1"/>
  <c r="M591" i="14" s="1"/>
  <c r="M592" i="14" s="1"/>
  <c r="M593" i="14" s="1"/>
  <c r="M594" i="14" s="1"/>
  <c r="M595" i="14" s="1"/>
  <c r="M596" i="14" s="1"/>
  <c r="M597" i="14" s="1"/>
  <c r="M598" i="14" s="1"/>
  <c r="M599" i="14" s="1"/>
  <c r="M600" i="14" s="1"/>
  <c r="M601" i="14" s="1"/>
  <c r="M602" i="14" s="1"/>
  <c r="M603" i="14" s="1"/>
  <c r="M604" i="14" s="1"/>
  <c r="M605" i="14" s="1"/>
  <c r="M606" i="14" s="1"/>
  <c r="M607" i="14" s="1"/>
  <c r="M608" i="14" s="1"/>
  <c r="M609" i="14" s="1"/>
  <c r="M610" i="14" s="1"/>
  <c r="M611" i="14" s="1"/>
  <c r="M612" i="14" s="1"/>
  <c r="M613" i="14" s="1"/>
  <c r="M614" i="14" s="1"/>
  <c r="M615" i="14" s="1"/>
  <c r="M616" i="14" s="1"/>
  <c r="M617" i="14" s="1"/>
  <c r="M618" i="14" s="1"/>
  <c r="L569" i="14"/>
  <c r="L570" i="14" s="1"/>
  <c r="L571" i="14" s="1"/>
  <c r="L572" i="14" s="1"/>
  <c r="L573" i="14" s="1"/>
  <c r="L574" i="14" s="1"/>
  <c r="L575" i="14" s="1"/>
  <c r="L576" i="14" s="1"/>
  <c r="L577" i="14" s="1"/>
  <c r="L578" i="14" s="1"/>
  <c r="L579" i="14" s="1"/>
  <c r="L580" i="14" s="1"/>
  <c r="L581" i="14" s="1"/>
  <c r="L582" i="14" s="1"/>
  <c r="L583" i="14" s="1"/>
  <c r="L584" i="14" s="1"/>
  <c r="L585" i="14" s="1"/>
  <c r="L586" i="14" s="1"/>
  <c r="L587" i="14" s="1"/>
  <c r="L588" i="14" s="1"/>
  <c r="L589" i="14" s="1"/>
  <c r="L590" i="14" s="1"/>
  <c r="L591" i="14" s="1"/>
  <c r="L592" i="14" s="1"/>
  <c r="L593" i="14" s="1"/>
  <c r="L594" i="14" s="1"/>
  <c r="L595" i="14" s="1"/>
  <c r="L596" i="14" s="1"/>
  <c r="L597" i="14" s="1"/>
  <c r="L598" i="14" s="1"/>
  <c r="L599" i="14" s="1"/>
  <c r="L600" i="14" s="1"/>
  <c r="L601" i="14" s="1"/>
  <c r="L602" i="14" s="1"/>
  <c r="L603" i="14" s="1"/>
  <c r="L604" i="14" s="1"/>
  <c r="L605" i="14" s="1"/>
  <c r="L606" i="14" s="1"/>
  <c r="L607" i="14" s="1"/>
  <c r="L608" i="14" s="1"/>
  <c r="L609" i="14" s="1"/>
  <c r="L610" i="14" s="1"/>
  <c r="L611" i="14" s="1"/>
  <c r="L612" i="14" s="1"/>
  <c r="L613" i="14" s="1"/>
  <c r="L614" i="14" s="1"/>
  <c r="L615" i="14" s="1"/>
  <c r="L616" i="14" s="1"/>
  <c r="L617" i="14" s="1"/>
  <c r="L618" i="14" s="1"/>
  <c r="K569" i="14"/>
  <c r="K570" i="14" s="1"/>
  <c r="J569" i="14"/>
  <c r="I569" i="14"/>
  <c r="H569" i="14"/>
  <c r="G569" i="14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F569" i="14"/>
  <c r="E569" i="14"/>
  <c r="D569" i="14"/>
  <c r="C569" i="14"/>
  <c r="C570" i="14" s="1"/>
  <c r="C571" i="14" s="1"/>
  <c r="C572" i="14" s="1"/>
  <c r="C573" i="14" s="1"/>
  <c r="C574" i="14" s="1"/>
  <c r="C575" i="14" s="1"/>
  <c r="C576" i="14" s="1"/>
  <c r="C577" i="14" s="1"/>
  <c r="C578" i="14" s="1"/>
  <c r="C579" i="14" s="1"/>
  <c r="C580" i="14" s="1"/>
  <c r="C581" i="14" s="1"/>
  <c r="C582" i="14" s="1"/>
  <c r="C583" i="14" s="1"/>
  <c r="B569" i="14"/>
  <c r="AI518" i="14"/>
  <c r="AI519" i="14" s="1"/>
  <c r="AI520" i="14" s="1"/>
  <c r="AI521" i="14" s="1"/>
  <c r="AI522" i="14" s="1"/>
  <c r="AI523" i="14" s="1"/>
  <c r="AI524" i="14" s="1"/>
  <c r="AI525" i="14" s="1"/>
  <c r="AI526" i="14" s="1"/>
  <c r="AI527" i="14" s="1"/>
  <c r="AI528" i="14" s="1"/>
  <c r="AI529" i="14" s="1"/>
  <c r="AI530" i="14" s="1"/>
  <c r="AI531" i="14" s="1"/>
  <c r="AI532" i="14" s="1"/>
  <c r="AI533" i="14" s="1"/>
  <c r="AI534" i="14" s="1"/>
  <c r="AI535" i="14" s="1"/>
  <c r="AI536" i="14" s="1"/>
  <c r="AI537" i="14" s="1"/>
  <c r="AI538" i="14" s="1"/>
  <c r="AI539" i="14" s="1"/>
  <c r="AI540" i="14" s="1"/>
  <c r="AI541" i="14" s="1"/>
  <c r="AI542" i="14" s="1"/>
  <c r="AI543" i="14" s="1"/>
  <c r="AI544" i="14" s="1"/>
  <c r="AI545" i="14" s="1"/>
  <c r="AI546" i="14" s="1"/>
  <c r="AI547" i="14" s="1"/>
  <c r="AI548" i="14" s="1"/>
  <c r="AI549" i="14" s="1"/>
  <c r="AI550" i="14" s="1"/>
  <c r="AI551" i="14" s="1"/>
  <c r="AI552" i="14" s="1"/>
  <c r="AI553" i="14" s="1"/>
  <c r="AI554" i="14" s="1"/>
  <c r="AI555" i="14" s="1"/>
  <c r="AI556" i="14" s="1"/>
  <c r="AI557" i="14" s="1"/>
  <c r="AI558" i="14" s="1"/>
  <c r="AI559" i="14" s="1"/>
  <c r="AI560" i="14" s="1"/>
  <c r="AI561" i="14" s="1"/>
  <c r="AI562" i="14" s="1"/>
  <c r="AI563" i="14" s="1"/>
  <c r="AI564" i="14" s="1"/>
  <c r="AI565" i="14" s="1"/>
  <c r="AE518" i="14"/>
  <c r="AE519" i="14" s="1"/>
  <c r="AE520" i="14" s="1"/>
  <c r="AE521" i="14" s="1"/>
  <c r="AE522" i="14" s="1"/>
  <c r="AE523" i="14" s="1"/>
  <c r="AE524" i="14" s="1"/>
  <c r="AE525" i="14" s="1"/>
  <c r="AE526" i="14" s="1"/>
  <c r="AE527" i="14" s="1"/>
  <c r="AE528" i="14" s="1"/>
  <c r="AE529" i="14" s="1"/>
  <c r="AE530" i="14" s="1"/>
  <c r="AE531" i="14" s="1"/>
  <c r="AE532" i="14" s="1"/>
  <c r="AE533" i="14" s="1"/>
  <c r="AE534" i="14" s="1"/>
  <c r="AE535" i="14" s="1"/>
  <c r="AE536" i="14" s="1"/>
  <c r="AE537" i="14" s="1"/>
  <c r="AE538" i="14" s="1"/>
  <c r="AE539" i="14" s="1"/>
  <c r="AE540" i="14" s="1"/>
  <c r="AE541" i="14" s="1"/>
  <c r="AE542" i="14" s="1"/>
  <c r="AE543" i="14" s="1"/>
  <c r="AE544" i="14" s="1"/>
  <c r="AE545" i="14" s="1"/>
  <c r="AE546" i="14" s="1"/>
  <c r="AE547" i="14" s="1"/>
  <c r="AE548" i="14" s="1"/>
  <c r="AE549" i="14" s="1"/>
  <c r="AE550" i="14" s="1"/>
  <c r="AE551" i="14" s="1"/>
  <c r="AE552" i="14" s="1"/>
  <c r="AE553" i="14" s="1"/>
  <c r="AE554" i="14" s="1"/>
  <c r="AE555" i="14" s="1"/>
  <c r="AE556" i="14" s="1"/>
  <c r="AE557" i="14" s="1"/>
  <c r="AE558" i="14" s="1"/>
  <c r="AE559" i="14" s="1"/>
  <c r="AE560" i="14" s="1"/>
  <c r="AE561" i="14" s="1"/>
  <c r="AE562" i="14" s="1"/>
  <c r="AE563" i="14" s="1"/>
  <c r="AE564" i="14" s="1"/>
  <c r="AE565" i="14" s="1"/>
  <c r="AA518" i="14"/>
  <c r="AA519" i="14" s="1"/>
  <c r="AA520" i="14" s="1"/>
  <c r="AA521" i="14" s="1"/>
  <c r="AA522" i="14" s="1"/>
  <c r="AA523" i="14" s="1"/>
  <c r="AA524" i="14" s="1"/>
  <c r="AA525" i="14" s="1"/>
  <c r="AA526" i="14" s="1"/>
  <c r="AA527" i="14" s="1"/>
  <c r="AA528" i="14" s="1"/>
  <c r="AA529" i="14" s="1"/>
  <c r="AA530" i="14" s="1"/>
  <c r="AA531" i="14" s="1"/>
  <c r="AA532" i="14" s="1"/>
  <c r="AA533" i="14" s="1"/>
  <c r="AA534" i="14" s="1"/>
  <c r="AA535" i="14" s="1"/>
  <c r="AA536" i="14" s="1"/>
  <c r="AA537" i="14" s="1"/>
  <c r="AA538" i="14" s="1"/>
  <c r="AA539" i="14" s="1"/>
  <c r="AA540" i="14" s="1"/>
  <c r="AA541" i="14" s="1"/>
  <c r="AA542" i="14" s="1"/>
  <c r="AA543" i="14" s="1"/>
  <c r="AA544" i="14" s="1"/>
  <c r="AA545" i="14" s="1"/>
  <c r="AA546" i="14" s="1"/>
  <c r="AA547" i="14" s="1"/>
  <c r="AA548" i="14" s="1"/>
  <c r="AA549" i="14" s="1"/>
  <c r="AA550" i="14" s="1"/>
  <c r="AA551" i="14" s="1"/>
  <c r="AA552" i="14" s="1"/>
  <c r="AA553" i="14" s="1"/>
  <c r="AA554" i="14" s="1"/>
  <c r="AA555" i="14" s="1"/>
  <c r="AA556" i="14" s="1"/>
  <c r="AA557" i="14" s="1"/>
  <c r="AA558" i="14" s="1"/>
  <c r="AA559" i="14" s="1"/>
  <c r="AA560" i="14" s="1"/>
  <c r="AA561" i="14" s="1"/>
  <c r="AA562" i="14" s="1"/>
  <c r="AA563" i="14" s="1"/>
  <c r="AA564" i="14" s="1"/>
  <c r="AA565" i="14" s="1"/>
  <c r="W518" i="14"/>
  <c r="W519" i="14" s="1"/>
  <c r="W520" i="14" s="1"/>
  <c r="W521" i="14" s="1"/>
  <c r="W522" i="14" s="1"/>
  <c r="W523" i="14" s="1"/>
  <c r="W524" i="14" s="1"/>
  <c r="W525" i="14" s="1"/>
  <c r="W526" i="14" s="1"/>
  <c r="W527" i="14" s="1"/>
  <c r="W528" i="14" s="1"/>
  <c r="W529" i="14" s="1"/>
  <c r="W530" i="14" s="1"/>
  <c r="W531" i="14" s="1"/>
  <c r="W532" i="14" s="1"/>
  <c r="W533" i="14" s="1"/>
  <c r="W534" i="14" s="1"/>
  <c r="W535" i="14" s="1"/>
  <c r="W536" i="14" s="1"/>
  <c r="W537" i="14" s="1"/>
  <c r="W538" i="14" s="1"/>
  <c r="W539" i="14" s="1"/>
  <c r="W540" i="14" s="1"/>
  <c r="W541" i="14" s="1"/>
  <c r="W542" i="14" s="1"/>
  <c r="W543" i="14" s="1"/>
  <c r="W544" i="14" s="1"/>
  <c r="W545" i="14" s="1"/>
  <c r="W546" i="14" s="1"/>
  <c r="W547" i="14" s="1"/>
  <c r="W548" i="14" s="1"/>
  <c r="W549" i="14" s="1"/>
  <c r="W550" i="14" s="1"/>
  <c r="W551" i="14" s="1"/>
  <c r="W552" i="14" s="1"/>
  <c r="W553" i="14" s="1"/>
  <c r="W554" i="14" s="1"/>
  <c r="W555" i="14" s="1"/>
  <c r="W556" i="14" s="1"/>
  <c r="W557" i="14" s="1"/>
  <c r="W558" i="14" s="1"/>
  <c r="W559" i="14" s="1"/>
  <c r="W560" i="14" s="1"/>
  <c r="W561" i="14" s="1"/>
  <c r="W562" i="14" s="1"/>
  <c r="W563" i="14" s="1"/>
  <c r="W564" i="14" s="1"/>
  <c r="W565" i="14" s="1"/>
  <c r="S518" i="14"/>
  <c r="S519" i="14" s="1"/>
  <c r="S520" i="14" s="1"/>
  <c r="S521" i="14" s="1"/>
  <c r="S522" i="14" s="1"/>
  <c r="S523" i="14" s="1"/>
  <c r="S524" i="14" s="1"/>
  <c r="S525" i="14" s="1"/>
  <c r="S526" i="14" s="1"/>
  <c r="S527" i="14" s="1"/>
  <c r="S528" i="14" s="1"/>
  <c r="S529" i="14" s="1"/>
  <c r="S530" i="14" s="1"/>
  <c r="S531" i="14" s="1"/>
  <c r="S532" i="14" s="1"/>
  <c r="S533" i="14" s="1"/>
  <c r="S534" i="14" s="1"/>
  <c r="S535" i="14" s="1"/>
  <c r="S536" i="14" s="1"/>
  <c r="S537" i="14" s="1"/>
  <c r="S538" i="14" s="1"/>
  <c r="S539" i="14" s="1"/>
  <c r="S540" i="14" s="1"/>
  <c r="S541" i="14" s="1"/>
  <c r="S542" i="14" s="1"/>
  <c r="S543" i="14" s="1"/>
  <c r="S544" i="14" s="1"/>
  <c r="S545" i="14" s="1"/>
  <c r="S546" i="14" s="1"/>
  <c r="S547" i="14" s="1"/>
  <c r="S548" i="14" s="1"/>
  <c r="S549" i="14" s="1"/>
  <c r="S550" i="14" s="1"/>
  <c r="S551" i="14" s="1"/>
  <c r="S552" i="14" s="1"/>
  <c r="S553" i="14" s="1"/>
  <c r="S554" i="14" s="1"/>
  <c r="S555" i="14" s="1"/>
  <c r="S556" i="14" s="1"/>
  <c r="S557" i="14" s="1"/>
  <c r="S558" i="14" s="1"/>
  <c r="S559" i="14" s="1"/>
  <c r="S560" i="14" s="1"/>
  <c r="S561" i="14" s="1"/>
  <c r="S562" i="14" s="1"/>
  <c r="S563" i="14" s="1"/>
  <c r="S564" i="14" s="1"/>
  <c r="S565" i="14" s="1"/>
  <c r="O518" i="14"/>
  <c r="O519" i="14" s="1"/>
  <c r="O520" i="14" s="1"/>
  <c r="O521" i="14" s="1"/>
  <c r="O522" i="14" s="1"/>
  <c r="O523" i="14" s="1"/>
  <c r="O524" i="14" s="1"/>
  <c r="O525" i="14" s="1"/>
  <c r="O526" i="14" s="1"/>
  <c r="O527" i="14" s="1"/>
  <c r="O528" i="14" s="1"/>
  <c r="O529" i="14" s="1"/>
  <c r="O530" i="14" s="1"/>
  <c r="O531" i="14" s="1"/>
  <c r="O532" i="14" s="1"/>
  <c r="O533" i="14" s="1"/>
  <c r="O534" i="14" s="1"/>
  <c r="O535" i="14" s="1"/>
  <c r="O536" i="14" s="1"/>
  <c r="O537" i="14" s="1"/>
  <c r="O538" i="14" s="1"/>
  <c r="O539" i="14" s="1"/>
  <c r="O540" i="14" s="1"/>
  <c r="O541" i="14" s="1"/>
  <c r="O542" i="14" s="1"/>
  <c r="O543" i="14" s="1"/>
  <c r="O544" i="14" s="1"/>
  <c r="O545" i="14" s="1"/>
  <c r="O546" i="14" s="1"/>
  <c r="O547" i="14" s="1"/>
  <c r="O548" i="14" s="1"/>
  <c r="O549" i="14" s="1"/>
  <c r="O550" i="14" s="1"/>
  <c r="O551" i="14" s="1"/>
  <c r="O552" i="14" s="1"/>
  <c r="O553" i="14" s="1"/>
  <c r="O554" i="14" s="1"/>
  <c r="O555" i="14" s="1"/>
  <c r="O556" i="14" s="1"/>
  <c r="O557" i="14" s="1"/>
  <c r="O558" i="14" s="1"/>
  <c r="O559" i="14" s="1"/>
  <c r="O560" i="14" s="1"/>
  <c r="O561" i="14" s="1"/>
  <c r="O562" i="14" s="1"/>
  <c r="O563" i="14" s="1"/>
  <c r="O564" i="14" s="1"/>
  <c r="O565" i="14" s="1"/>
  <c r="K518" i="14"/>
  <c r="K519" i="14" s="1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K540" i="14" s="1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K563" i="14" s="1"/>
  <c r="K564" i="14" s="1"/>
  <c r="K565" i="14" s="1"/>
  <c r="G518" i="14"/>
  <c r="G519" i="14" s="1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C518" i="14"/>
  <c r="C519" i="14" s="1"/>
  <c r="C520" i="14" s="1"/>
  <c r="C521" i="14" s="1"/>
  <c r="C522" i="14" s="1"/>
  <c r="C523" i="14" s="1"/>
  <c r="C524" i="14" s="1"/>
  <c r="C525" i="14" s="1"/>
  <c r="C526" i="14" s="1"/>
  <c r="C527" i="14" s="1"/>
  <c r="C528" i="14" s="1"/>
  <c r="C529" i="14" s="1"/>
  <c r="C530" i="14" s="1"/>
  <c r="C531" i="14" s="1"/>
  <c r="C532" i="14" s="1"/>
  <c r="C533" i="14" s="1"/>
  <c r="C534" i="14" s="1"/>
  <c r="C535" i="14" s="1"/>
  <c r="C536" i="14" s="1"/>
  <c r="C537" i="14" s="1"/>
  <c r="C538" i="14" s="1"/>
  <c r="C539" i="14" s="1"/>
  <c r="C540" i="14" s="1"/>
  <c r="C541" i="14" s="1"/>
  <c r="C542" i="14" s="1"/>
  <c r="C543" i="14" s="1"/>
  <c r="C544" i="14" s="1"/>
  <c r="C545" i="14" s="1"/>
  <c r="C546" i="14" s="1"/>
  <c r="C547" i="14" s="1"/>
  <c r="C548" i="14" s="1"/>
  <c r="C549" i="14" s="1"/>
  <c r="C550" i="14" s="1"/>
  <c r="C551" i="14" s="1"/>
  <c r="C552" i="14" s="1"/>
  <c r="C553" i="14" s="1"/>
  <c r="C554" i="14" s="1"/>
  <c r="C555" i="14" s="1"/>
  <c r="C556" i="14" s="1"/>
  <c r="C557" i="14" s="1"/>
  <c r="C558" i="14" s="1"/>
  <c r="C559" i="14" s="1"/>
  <c r="C560" i="14" s="1"/>
  <c r="C561" i="14" s="1"/>
  <c r="C562" i="14" s="1"/>
  <c r="C563" i="14" s="1"/>
  <c r="C564" i="14" s="1"/>
  <c r="C565" i="14" s="1"/>
  <c r="AI517" i="14"/>
  <c r="AH517" i="14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E517" i="14"/>
  <c r="AD517" i="14"/>
  <c r="AD518" i="14" s="1"/>
  <c r="AD519" i="14" s="1"/>
  <c r="AD520" i="14" s="1"/>
  <c r="AD521" i="14" s="1"/>
  <c r="AD522" i="14" s="1"/>
  <c r="AD523" i="14" s="1"/>
  <c r="AD524" i="14" s="1"/>
  <c r="AD525" i="14" s="1"/>
  <c r="AD526" i="14" s="1"/>
  <c r="AD527" i="14" s="1"/>
  <c r="AD528" i="14" s="1"/>
  <c r="AD529" i="14" s="1"/>
  <c r="AD530" i="14" s="1"/>
  <c r="AD531" i="14" s="1"/>
  <c r="AD532" i="14" s="1"/>
  <c r="AD533" i="14" s="1"/>
  <c r="AD534" i="14" s="1"/>
  <c r="AD535" i="14" s="1"/>
  <c r="AD536" i="14" s="1"/>
  <c r="AD537" i="14" s="1"/>
  <c r="AD538" i="14" s="1"/>
  <c r="AD539" i="14" s="1"/>
  <c r="AD540" i="14" s="1"/>
  <c r="AD541" i="14" s="1"/>
  <c r="AD542" i="14" s="1"/>
  <c r="AD543" i="14" s="1"/>
  <c r="AD544" i="14" s="1"/>
  <c r="AD545" i="14" s="1"/>
  <c r="AD546" i="14" s="1"/>
  <c r="AD547" i="14" s="1"/>
  <c r="AD548" i="14" s="1"/>
  <c r="AD549" i="14" s="1"/>
  <c r="AD550" i="14" s="1"/>
  <c r="AD551" i="14" s="1"/>
  <c r="AD552" i="14" s="1"/>
  <c r="AD553" i="14" s="1"/>
  <c r="AD554" i="14" s="1"/>
  <c r="AD555" i="14" s="1"/>
  <c r="AD556" i="14" s="1"/>
  <c r="AD557" i="14" s="1"/>
  <c r="AD558" i="14" s="1"/>
  <c r="AD559" i="14" s="1"/>
  <c r="AD560" i="14" s="1"/>
  <c r="AD561" i="14" s="1"/>
  <c r="AD562" i="14" s="1"/>
  <c r="AD563" i="14" s="1"/>
  <c r="AD564" i="14" s="1"/>
  <c r="AD565" i="14" s="1"/>
  <c r="AA517" i="14"/>
  <c r="Z517" i="14"/>
  <c r="Z518" i="14" s="1"/>
  <c r="Z519" i="14" s="1"/>
  <c r="Z520" i="14" s="1"/>
  <c r="Z521" i="14" s="1"/>
  <c r="Z522" i="14" s="1"/>
  <c r="Z523" i="14" s="1"/>
  <c r="Z524" i="14" s="1"/>
  <c r="Z525" i="14" s="1"/>
  <c r="Z526" i="14" s="1"/>
  <c r="Z527" i="14" s="1"/>
  <c r="Z528" i="14" s="1"/>
  <c r="Z529" i="14" s="1"/>
  <c r="Z530" i="14" s="1"/>
  <c r="Z531" i="14" s="1"/>
  <c r="Z532" i="14" s="1"/>
  <c r="Z533" i="14" s="1"/>
  <c r="Z534" i="14" s="1"/>
  <c r="Z535" i="14" s="1"/>
  <c r="Z536" i="14" s="1"/>
  <c r="Z537" i="14" s="1"/>
  <c r="Z538" i="14" s="1"/>
  <c r="Z539" i="14" s="1"/>
  <c r="Z540" i="14" s="1"/>
  <c r="Z541" i="14" s="1"/>
  <c r="Z542" i="14" s="1"/>
  <c r="Z543" i="14" s="1"/>
  <c r="Z544" i="14" s="1"/>
  <c r="Z545" i="14" s="1"/>
  <c r="Z546" i="14" s="1"/>
  <c r="Z547" i="14" s="1"/>
  <c r="Z548" i="14" s="1"/>
  <c r="Z549" i="14" s="1"/>
  <c r="Z550" i="14" s="1"/>
  <c r="Z551" i="14" s="1"/>
  <c r="Z552" i="14" s="1"/>
  <c r="Z553" i="14" s="1"/>
  <c r="Z554" i="14" s="1"/>
  <c r="Z555" i="14" s="1"/>
  <c r="Z556" i="14" s="1"/>
  <c r="Z557" i="14" s="1"/>
  <c r="Z558" i="14" s="1"/>
  <c r="Z559" i="14" s="1"/>
  <c r="Z560" i="14" s="1"/>
  <c r="Z561" i="14" s="1"/>
  <c r="Z562" i="14" s="1"/>
  <c r="Z563" i="14" s="1"/>
  <c r="Z564" i="14" s="1"/>
  <c r="Z565" i="14" s="1"/>
  <c r="W517" i="14"/>
  <c r="V517" i="14"/>
  <c r="V518" i="14" s="1"/>
  <c r="V519" i="14" s="1"/>
  <c r="V520" i="14" s="1"/>
  <c r="V521" i="14" s="1"/>
  <c r="V522" i="14" s="1"/>
  <c r="V523" i="14" s="1"/>
  <c r="V524" i="14" s="1"/>
  <c r="V525" i="14" s="1"/>
  <c r="V526" i="14" s="1"/>
  <c r="V527" i="14" s="1"/>
  <c r="V528" i="14" s="1"/>
  <c r="V529" i="14" s="1"/>
  <c r="V530" i="14" s="1"/>
  <c r="V531" i="14" s="1"/>
  <c r="V532" i="14" s="1"/>
  <c r="V533" i="14" s="1"/>
  <c r="V534" i="14" s="1"/>
  <c r="V535" i="14" s="1"/>
  <c r="V536" i="14" s="1"/>
  <c r="V537" i="14" s="1"/>
  <c r="V538" i="14" s="1"/>
  <c r="V539" i="14" s="1"/>
  <c r="V540" i="14" s="1"/>
  <c r="V541" i="14" s="1"/>
  <c r="V542" i="14" s="1"/>
  <c r="V543" i="14" s="1"/>
  <c r="V544" i="14" s="1"/>
  <c r="V545" i="14" s="1"/>
  <c r="V546" i="14" s="1"/>
  <c r="V547" i="14" s="1"/>
  <c r="V548" i="14" s="1"/>
  <c r="V549" i="14" s="1"/>
  <c r="V550" i="14" s="1"/>
  <c r="V551" i="14" s="1"/>
  <c r="V552" i="14" s="1"/>
  <c r="V553" i="14" s="1"/>
  <c r="V554" i="14" s="1"/>
  <c r="V555" i="14" s="1"/>
  <c r="V556" i="14" s="1"/>
  <c r="V557" i="14" s="1"/>
  <c r="V558" i="14" s="1"/>
  <c r="V559" i="14" s="1"/>
  <c r="V560" i="14" s="1"/>
  <c r="V561" i="14" s="1"/>
  <c r="V562" i="14" s="1"/>
  <c r="V563" i="14" s="1"/>
  <c r="V564" i="14" s="1"/>
  <c r="V565" i="14" s="1"/>
  <c r="S517" i="14"/>
  <c r="R517" i="14"/>
  <c r="R518" i="14" s="1"/>
  <c r="R519" i="14" s="1"/>
  <c r="R520" i="14" s="1"/>
  <c r="R521" i="14" s="1"/>
  <c r="R522" i="14" s="1"/>
  <c r="R523" i="14" s="1"/>
  <c r="R524" i="14" s="1"/>
  <c r="R525" i="14" s="1"/>
  <c r="R526" i="14" s="1"/>
  <c r="R527" i="14" s="1"/>
  <c r="R528" i="14" s="1"/>
  <c r="R529" i="14" s="1"/>
  <c r="R530" i="14" s="1"/>
  <c r="R531" i="14" s="1"/>
  <c r="R532" i="14" s="1"/>
  <c r="R533" i="14" s="1"/>
  <c r="R534" i="14" s="1"/>
  <c r="R535" i="14" s="1"/>
  <c r="R536" i="14" s="1"/>
  <c r="R537" i="14" s="1"/>
  <c r="R538" i="14" s="1"/>
  <c r="R539" i="14" s="1"/>
  <c r="R540" i="14" s="1"/>
  <c r="R541" i="14" s="1"/>
  <c r="R542" i="14" s="1"/>
  <c r="R543" i="14" s="1"/>
  <c r="R544" i="14" s="1"/>
  <c r="R545" i="14" s="1"/>
  <c r="R546" i="14" s="1"/>
  <c r="R547" i="14" s="1"/>
  <c r="R548" i="14" s="1"/>
  <c r="R549" i="14" s="1"/>
  <c r="R550" i="14" s="1"/>
  <c r="R551" i="14" s="1"/>
  <c r="R552" i="14" s="1"/>
  <c r="R553" i="14" s="1"/>
  <c r="R554" i="14" s="1"/>
  <c r="R555" i="14" s="1"/>
  <c r="R556" i="14" s="1"/>
  <c r="R557" i="14" s="1"/>
  <c r="R558" i="14" s="1"/>
  <c r="R559" i="14" s="1"/>
  <c r="R560" i="14" s="1"/>
  <c r="R561" i="14" s="1"/>
  <c r="R562" i="14" s="1"/>
  <c r="R563" i="14" s="1"/>
  <c r="R564" i="14" s="1"/>
  <c r="R565" i="14" s="1"/>
  <c r="O517" i="14"/>
  <c r="N517" i="14"/>
  <c r="N518" i="14" s="1"/>
  <c r="N519" i="14" s="1"/>
  <c r="N520" i="14" s="1"/>
  <c r="N521" i="14" s="1"/>
  <c r="N522" i="14" s="1"/>
  <c r="N523" i="14" s="1"/>
  <c r="N524" i="14" s="1"/>
  <c r="N525" i="14" s="1"/>
  <c r="N526" i="14" s="1"/>
  <c r="N527" i="14" s="1"/>
  <c r="N528" i="14" s="1"/>
  <c r="N529" i="14" s="1"/>
  <c r="N530" i="14" s="1"/>
  <c r="N531" i="14" s="1"/>
  <c r="N532" i="14" s="1"/>
  <c r="N533" i="14" s="1"/>
  <c r="N534" i="14" s="1"/>
  <c r="N535" i="14" s="1"/>
  <c r="N536" i="14" s="1"/>
  <c r="N537" i="14" s="1"/>
  <c r="N538" i="14" s="1"/>
  <c r="N539" i="14" s="1"/>
  <c r="N540" i="14" s="1"/>
  <c r="N541" i="14" s="1"/>
  <c r="N542" i="14" s="1"/>
  <c r="N543" i="14" s="1"/>
  <c r="N544" i="14" s="1"/>
  <c r="N545" i="14" s="1"/>
  <c r="N546" i="14" s="1"/>
  <c r="N547" i="14" s="1"/>
  <c r="N548" i="14" s="1"/>
  <c r="N549" i="14" s="1"/>
  <c r="N550" i="14" s="1"/>
  <c r="N551" i="14" s="1"/>
  <c r="N552" i="14" s="1"/>
  <c r="N553" i="14" s="1"/>
  <c r="N554" i="14" s="1"/>
  <c r="N555" i="14" s="1"/>
  <c r="N556" i="14" s="1"/>
  <c r="N557" i="14" s="1"/>
  <c r="N558" i="14" s="1"/>
  <c r="N559" i="14" s="1"/>
  <c r="N560" i="14" s="1"/>
  <c r="N561" i="14" s="1"/>
  <c r="N562" i="14" s="1"/>
  <c r="N563" i="14" s="1"/>
  <c r="N564" i="14" s="1"/>
  <c r="N565" i="14" s="1"/>
  <c r="K517" i="14"/>
  <c r="J517" i="14"/>
  <c r="J518" i="14" s="1"/>
  <c r="J519" i="14" s="1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J540" i="14" s="1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J563" i="14" s="1"/>
  <c r="J564" i="14" s="1"/>
  <c r="J565" i="14" s="1"/>
  <c r="G517" i="14"/>
  <c r="F517" i="14"/>
  <c r="F518" i="14" s="1"/>
  <c r="F519" i="14" s="1"/>
  <c r="F520" i="14" s="1"/>
  <c r="F521" i="14" s="1"/>
  <c r="F522" i="14" s="1"/>
  <c r="F523" i="14" s="1"/>
  <c r="F524" i="14" s="1"/>
  <c r="F525" i="14" s="1"/>
  <c r="F526" i="14" s="1"/>
  <c r="F527" i="14" s="1"/>
  <c r="F528" i="14" s="1"/>
  <c r="F529" i="14" s="1"/>
  <c r="F530" i="14" s="1"/>
  <c r="F531" i="14" s="1"/>
  <c r="F532" i="14" s="1"/>
  <c r="F533" i="14" s="1"/>
  <c r="F534" i="14" s="1"/>
  <c r="F535" i="14" s="1"/>
  <c r="F536" i="14" s="1"/>
  <c r="F537" i="14" s="1"/>
  <c r="F538" i="14" s="1"/>
  <c r="F539" i="14" s="1"/>
  <c r="F540" i="14" s="1"/>
  <c r="F541" i="14" s="1"/>
  <c r="F542" i="14" s="1"/>
  <c r="F543" i="14" s="1"/>
  <c r="F544" i="14" s="1"/>
  <c r="F545" i="14" s="1"/>
  <c r="F546" i="14" s="1"/>
  <c r="F547" i="14" s="1"/>
  <c r="F548" i="14" s="1"/>
  <c r="F549" i="14" s="1"/>
  <c r="F550" i="14" s="1"/>
  <c r="F551" i="14" s="1"/>
  <c r="F552" i="14" s="1"/>
  <c r="F553" i="14" s="1"/>
  <c r="F554" i="14" s="1"/>
  <c r="F555" i="14" s="1"/>
  <c r="F556" i="14" s="1"/>
  <c r="F557" i="14" s="1"/>
  <c r="F558" i="14" s="1"/>
  <c r="F559" i="14" s="1"/>
  <c r="F560" i="14" s="1"/>
  <c r="F561" i="14" s="1"/>
  <c r="F562" i="14" s="1"/>
  <c r="F563" i="14" s="1"/>
  <c r="F564" i="14" s="1"/>
  <c r="F565" i="14" s="1"/>
  <c r="C517" i="14"/>
  <c r="B517" i="14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531" i="14" s="1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AJ516" i="14"/>
  <c r="AJ517" i="14" s="1"/>
  <c r="AJ518" i="14" s="1"/>
  <c r="AJ519" i="14" s="1"/>
  <c r="AJ520" i="14" s="1"/>
  <c r="AJ521" i="14" s="1"/>
  <c r="AJ522" i="14" s="1"/>
  <c r="AJ523" i="14" s="1"/>
  <c r="AJ524" i="14" s="1"/>
  <c r="AJ525" i="14" s="1"/>
  <c r="AJ526" i="14" s="1"/>
  <c r="AJ527" i="14" s="1"/>
  <c r="AJ528" i="14" s="1"/>
  <c r="AJ529" i="14" s="1"/>
  <c r="AJ530" i="14" s="1"/>
  <c r="AJ531" i="14" s="1"/>
  <c r="AJ532" i="14" s="1"/>
  <c r="AJ533" i="14" s="1"/>
  <c r="AJ534" i="14" s="1"/>
  <c r="AJ535" i="14" s="1"/>
  <c r="AJ536" i="14" s="1"/>
  <c r="AJ537" i="14" s="1"/>
  <c r="AJ538" i="14" s="1"/>
  <c r="AJ539" i="14" s="1"/>
  <c r="AJ540" i="14" s="1"/>
  <c r="AJ541" i="14" s="1"/>
  <c r="AJ542" i="14" s="1"/>
  <c r="AJ543" i="14" s="1"/>
  <c r="AJ544" i="14" s="1"/>
  <c r="AJ545" i="14" s="1"/>
  <c r="AJ546" i="14" s="1"/>
  <c r="AJ547" i="14" s="1"/>
  <c r="AJ548" i="14" s="1"/>
  <c r="AJ549" i="14" s="1"/>
  <c r="AJ550" i="14" s="1"/>
  <c r="AJ551" i="14" s="1"/>
  <c r="AJ552" i="14" s="1"/>
  <c r="AJ553" i="14" s="1"/>
  <c r="AJ554" i="14" s="1"/>
  <c r="AJ555" i="14" s="1"/>
  <c r="AJ556" i="14" s="1"/>
  <c r="AJ557" i="14" s="1"/>
  <c r="AJ558" i="14" s="1"/>
  <c r="AJ559" i="14" s="1"/>
  <c r="AJ560" i="14" s="1"/>
  <c r="AJ561" i="14" s="1"/>
  <c r="AJ562" i="14" s="1"/>
  <c r="AJ563" i="14" s="1"/>
  <c r="AJ564" i="14" s="1"/>
  <c r="AJ565" i="14" s="1"/>
  <c r="AI516" i="14"/>
  <c r="AH516" i="14"/>
  <c r="AG516" i="14"/>
  <c r="AG517" i="14" s="1"/>
  <c r="AG518" i="14" s="1"/>
  <c r="AG519" i="14" s="1"/>
  <c r="AG520" i="14" s="1"/>
  <c r="AG521" i="14" s="1"/>
  <c r="AG522" i="14" s="1"/>
  <c r="AG523" i="14" s="1"/>
  <c r="AG524" i="14" s="1"/>
  <c r="AG525" i="14" s="1"/>
  <c r="AG526" i="14" s="1"/>
  <c r="AG527" i="14" s="1"/>
  <c r="AG528" i="14" s="1"/>
  <c r="AG529" i="14" s="1"/>
  <c r="AG530" i="14" s="1"/>
  <c r="AG531" i="14" s="1"/>
  <c r="AG532" i="14" s="1"/>
  <c r="AG533" i="14" s="1"/>
  <c r="AG534" i="14" s="1"/>
  <c r="AG535" i="14" s="1"/>
  <c r="AG536" i="14" s="1"/>
  <c r="AG537" i="14" s="1"/>
  <c r="AG538" i="14" s="1"/>
  <c r="AG539" i="14" s="1"/>
  <c r="AG540" i="14" s="1"/>
  <c r="AG541" i="14" s="1"/>
  <c r="AG542" i="14" s="1"/>
  <c r="AG543" i="14" s="1"/>
  <c r="AG544" i="14" s="1"/>
  <c r="AG545" i="14" s="1"/>
  <c r="AG546" i="14" s="1"/>
  <c r="AG547" i="14" s="1"/>
  <c r="AG548" i="14" s="1"/>
  <c r="AG549" i="14" s="1"/>
  <c r="AG550" i="14" s="1"/>
  <c r="AG551" i="14" s="1"/>
  <c r="AG552" i="14" s="1"/>
  <c r="AG553" i="14" s="1"/>
  <c r="AG554" i="14" s="1"/>
  <c r="AG555" i="14" s="1"/>
  <c r="AG556" i="14" s="1"/>
  <c r="AG557" i="14" s="1"/>
  <c r="AG558" i="14" s="1"/>
  <c r="AG559" i="14" s="1"/>
  <c r="AG560" i="14" s="1"/>
  <c r="AG561" i="14" s="1"/>
  <c r="AG562" i="14" s="1"/>
  <c r="AG563" i="14" s="1"/>
  <c r="AG564" i="14" s="1"/>
  <c r="AG565" i="14" s="1"/>
  <c r="AF516" i="14"/>
  <c r="AF517" i="14" s="1"/>
  <c r="AF518" i="14" s="1"/>
  <c r="AF519" i="14" s="1"/>
  <c r="AF520" i="14" s="1"/>
  <c r="AF521" i="14" s="1"/>
  <c r="AF522" i="14" s="1"/>
  <c r="AF523" i="14" s="1"/>
  <c r="AF524" i="14" s="1"/>
  <c r="AF525" i="14" s="1"/>
  <c r="AF526" i="14" s="1"/>
  <c r="AF527" i="14" s="1"/>
  <c r="AF528" i="14" s="1"/>
  <c r="AF529" i="14" s="1"/>
  <c r="AF530" i="14" s="1"/>
  <c r="AF531" i="14" s="1"/>
  <c r="AF532" i="14" s="1"/>
  <c r="AF533" i="14" s="1"/>
  <c r="AF534" i="14" s="1"/>
  <c r="AF535" i="14" s="1"/>
  <c r="AF536" i="14" s="1"/>
  <c r="AF537" i="14" s="1"/>
  <c r="AF538" i="14" s="1"/>
  <c r="AF539" i="14" s="1"/>
  <c r="AF540" i="14" s="1"/>
  <c r="AF541" i="14" s="1"/>
  <c r="AF542" i="14" s="1"/>
  <c r="AF543" i="14" s="1"/>
  <c r="AF544" i="14" s="1"/>
  <c r="AF545" i="14" s="1"/>
  <c r="AF546" i="14" s="1"/>
  <c r="AF547" i="14" s="1"/>
  <c r="AF548" i="14" s="1"/>
  <c r="AF549" i="14" s="1"/>
  <c r="AF550" i="14" s="1"/>
  <c r="AF551" i="14" s="1"/>
  <c r="AF552" i="14" s="1"/>
  <c r="AF553" i="14" s="1"/>
  <c r="AF554" i="14" s="1"/>
  <c r="AF555" i="14" s="1"/>
  <c r="AF556" i="14" s="1"/>
  <c r="AF557" i="14" s="1"/>
  <c r="AF558" i="14" s="1"/>
  <c r="AF559" i="14" s="1"/>
  <c r="AF560" i="14" s="1"/>
  <c r="AF561" i="14" s="1"/>
  <c r="AF562" i="14" s="1"/>
  <c r="AF563" i="14" s="1"/>
  <c r="AF564" i="14" s="1"/>
  <c r="AF565" i="14" s="1"/>
  <c r="AE516" i="14"/>
  <c r="AD516" i="14"/>
  <c r="AC516" i="14"/>
  <c r="AC517" i="14" s="1"/>
  <c r="AC518" i="14" s="1"/>
  <c r="AC519" i="14" s="1"/>
  <c r="AC520" i="14" s="1"/>
  <c r="AC521" i="14" s="1"/>
  <c r="AC522" i="14" s="1"/>
  <c r="AC523" i="14" s="1"/>
  <c r="AC524" i="14" s="1"/>
  <c r="AC525" i="14" s="1"/>
  <c r="AC526" i="14" s="1"/>
  <c r="AC527" i="14" s="1"/>
  <c r="AC528" i="14" s="1"/>
  <c r="AC529" i="14" s="1"/>
  <c r="AC530" i="14" s="1"/>
  <c r="AC531" i="14" s="1"/>
  <c r="AC532" i="14" s="1"/>
  <c r="AC533" i="14" s="1"/>
  <c r="AC534" i="14" s="1"/>
  <c r="AC535" i="14" s="1"/>
  <c r="AC536" i="14" s="1"/>
  <c r="AC537" i="14" s="1"/>
  <c r="AC538" i="14" s="1"/>
  <c r="AC539" i="14" s="1"/>
  <c r="AC540" i="14" s="1"/>
  <c r="AC541" i="14" s="1"/>
  <c r="AC542" i="14" s="1"/>
  <c r="AC543" i="14" s="1"/>
  <c r="AC544" i="14" s="1"/>
  <c r="AC545" i="14" s="1"/>
  <c r="AC546" i="14" s="1"/>
  <c r="AC547" i="14" s="1"/>
  <c r="AC548" i="14" s="1"/>
  <c r="AC549" i="14" s="1"/>
  <c r="AC550" i="14" s="1"/>
  <c r="AC551" i="14" s="1"/>
  <c r="AC552" i="14" s="1"/>
  <c r="AC553" i="14" s="1"/>
  <c r="AC554" i="14" s="1"/>
  <c r="AC555" i="14" s="1"/>
  <c r="AC556" i="14" s="1"/>
  <c r="AC557" i="14" s="1"/>
  <c r="AC558" i="14" s="1"/>
  <c r="AC559" i="14" s="1"/>
  <c r="AC560" i="14" s="1"/>
  <c r="AC561" i="14" s="1"/>
  <c r="AC562" i="14" s="1"/>
  <c r="AC563" i="14" s="1"/>
  <c r="AC564" i="14" s="1"/>
  <c r="AC565" i="14" s="1"/>
  <c r="AB516" i="14"/>
  <c r="AB517" i="14" s="1"/>
  <c r="AB518" i="14" s="1"/>
  <c r="AB519" i="14" s="1"/>
  <c r="AB520" i="14" s="1"/>
  <c r="AB521" i="14" s="1"/>
  <c r="AB522" i="14" s="1"/>
  <c r="AB523" i="14" s="1"/>
  <c r="AB524" i="14" s="1"/>
  <c r="AB525" i="14" s="1"/>
  <c r="AB526" i="14" s="1"/>
  <c r="AB527" i="14" s="1"/>
  <c r="AB528" i="14" s="1"/>
  <c r="AB529" i="14" s="1"/>
  <c r="AB530" i="14" s="1"/>
  <c r="AB531" i="14" s="1"/>
  <c r="AB532" i="14" s="1"/>
  <c r="AB533" i="14" s="1"/>
  <c r="AB534" i="14" s="1"/>
  <c r="AB535" i="14" s="1"/>
  <c r="AB536" i="14" s="1"/>
  <c r="AB537" i="14" s="1"/>
  <c r="AB538" i="14" s="1"/>
  <c r="AB539" i="14" s="1"/>
  <c r="AB540" i="14" s="1"/>
  <c r="AB541" i="14" s="1"/>
  <c r="AB542" i="14" s="1"/>
  <c r="AB543" i="14" s="1"/>
  <c r="AB544" i="14" s="1"/>
  <c r="AB545" i="14" s="1"/>
  <c r="AB546" i="14" s="1"/>
  <c r="AB547" i="14" s="1"/>
  <c r="AB548" i="14" s="1"/>
  <c r="AB549" i="14" s="1"/>
  <c r="AB550" i="14" s="1"/>
  <c r="AB551" i="14" s="1"/>
  <c r="AB552" i="14" s="1"/>
  <c r="AB553" i="14" s="1"/>
  <c r="AB554" i="14" s="1"/>
  <c r="AB555" i="14" s="1"/>
  <c r="AB556" i="14" s="1"/>
  <c r="AB557" i="14" s="1"/>
  <c r="AB558" i="14" s="1"/>
  <c r="AB559" i="14" s="1"/>
  <c r="AB560" i="14" s="1"/>
  <c r="AB561" i="14" s="1"/>
  <c r="AB562" i="14" s="1"/>
  <c r="AB563" i="14" s="1"/>
  <c r="AB564" i="14" s="1"/>
  <c r="AB565" i="14" s="1"/>
  <c r="AA516" i="14"/>
  <c r="Z516" i="14"/>
  <c r="Y516" i="14"/>
  <c r="Y517" i="14" s="1"/>
  <c r="Y518" i="14" s="1"/>
  <c r="Y519" i="14" s="1"/>
  <c r="Y520" i="14" s="1"/>
  <c r="Y521" i="14" s="1"/>
  <c r="Y522" i="14" s="1"/>
  <c r="Y523" i="14" s="1"/>
  <c r="Y524" i="14" s="1"/>
  <c r="Y525" i="14" s="1"/>
  <c r="Y526" i="14" s="1"/>
  <c r="Y527" i="14" s="1"/>
  <c r="Y528" i="14" s="1"/>
  <c r="Y529" i="14" s="1"/>
  <c r="Y530" i="14" s="1"/>
  <c r="Y531" i="14" s="1"/>
  <c r="Y532" i="14" s="1"/>
  <c r="Y533" i="14" s="1"/>
  <c r="Y534" i="14" s="1"/>
  <c r="Y535" i="14" s="1"/>
  <c r="Y536" i="14" s="1"/>
  <c r="Y537" i="14" s="1"/>
  <c r="Y538" i="14" s="1"/>
  <c r="Y539" i="14" s="1"/>
  <c r="Y540" i="14" s="1"/>
  <c r="Y541" i="14" s="1"/>
  <c r="Y542" i="14" s="1"/>
  <c r="Y543" i="14" s="1"/>
  <c r="Y544" i="14" s="1"/>
  <c r="Y545" i="14" s="1"/>
  <c r="Y546" i="14" s="1"/>
  <c r="Y547" i="14" s="1"/>
  <c r="Y548" i="14" s="1"/>
  <c r="Y549" i="14" s="1"/>
  <c r="Y550" i="14" s="1"/>
  <c r="Y551" i="14" s="1"/>
  <c r="Y552" i="14" s="1"/>
  <c r="Y553" i="14" s="1"/>
  <c r="Y554" i="14" s="1"/>
  <c r="Y555" i="14" s="1"/>
  <c r="Y556" i="14" s="1"/>
  <c r="Y557" i="14" s="1"/>
  <c r="Y558" i="14" s="1"/>
  <c r="Y559" i="14" s="1"/>
  <c r="Y560" i="14" s="1"/>
  <c r="Y561" i="14" s="1"/>
  <c r="Y562" i="14" s="1"/>
  <c r="Y563" i="14" s="1"/>
  <c r="Y564" i="14" s="1"/>
  <c r="Y565" i="14" s="1"/>
  <c r="X516" i="14"/>
  <c r="X517" i="14" s="1"/>
  <c r="X518" i="14" s="1"/>
  <c r="X519" i="14" s="1"/>
  <c r="X520" i="14" s="1"/>
  <c r="X521" i="14" s="1"/>
  <c r="X522" i="14" s="1"/>
  <c r="X523" i="14" s="1"/>
  <c r="X524" i="14" s="1"/>
  <c r="X525" i="14" s="1"/>
  <c r="X526" i="14" s="1"/>
  <c r="X527" i="14" s="1"/>
  <c r="X528" i="14" s="1"/>
  <c r="X529" i="14" s="1"/>
  <c r="X530" i="14" s="1"/>
  <c r="X531" i="14" s="1"/>
  <c r="X532" i="14" s="1"/>
  <c r="X533" i="14" s="1"/>
  <c r="X534" i="14" s="1"/>
  <c r="X535" i="14" s="1"/>
  <c r="X536" i="14" s="1"/>
  <c r="X537" i="14" s="1"/>
  <c r="X538" i="14" s="1"/>
  <c r="X539" i="14" s="1"/>
  <c r="X540" i="14" s="1"/>
  <c r="X541" i="14" s="1"/>
  <c r="X542" i="14" s="1"/>
  <c r="X543" i="14" s="1"/>
  <c r="X544" i="14" s="1"/>
  <c r="X545" i="14" s="1"/>
  <c r="X546" i="14" s="1"/>
  <c r="X547" i="14" s="1"/>
  <c r="X548" i="14" s="1"/>
  <c r="X549" i="14" s="1"/>
  <c r="X550" i="14" s="1"/>
  <c r="X551" i="14" s="1"/>
  <c r="X552" i="14" s="1"/>
  <c r="X553" i="14" s="1"/>
  <c r="X554" i="14" s="1"/>
  <c r="X555" i="14" s="1"/>
  <c r="X556" i="14" s="1"/>
  <c r="X557" i="14" s="1"/>
  <c r="X558" i="14" s="1"/>
  <c r="X559" i="14" s="1"/>
  <c r="X560" i="14" s="1"/>
  <c r="X561" i="14" s="1"/>
  <c r="X562" i="14" s="1"/>
  <c r="X563" i="14" s="1"/>
  <c r="X564" i="14" s="1"/>
  <c r="X565" i="14" s="1"/>
  <c r="W516" i="14"/>
  <c r="V516" i="14"/>
  <c r="U516" i="14"/>
  <c r="U517" i="14" s="1"/>
  <c r="U518" i="14" s="1"/>
  <c r="U519" i="14" s="1"/>
  <c r="U520" i="14" s="1"/>
  <c r="U521" i="14" s="1"/>
  <c r="U522" i="14" s="1"/>
  <c r="U523" i="14" s="1"/>
  <c r="U524" i="14" s="1"/>
  <c r="U525" i="14" s="1"/>
  <c r="U526" i="14" s="1"/>
  <c r="U527" i="14" s="1"/>
  <c r="U528" i="14" s="1"/>
  <c r="U529" i="14" s="1"/>
  <c r="U530" i="14" s="1"/>
  <c r="U531" i="14" s="1"/>
  <c r="U532" i="14" s="1"/>
  <c r="U533" i="14" s="1"/>
  <c r="U534" i="14" s="1"/>
  <c r="U535" i="14" s="1"/>
  <c r="U536" i="14" s="1"/>
  <c r="U537" i="14" s="1"/>
  <c r="U538" i="14" s="1"/>
  <c r="U539" i="14" s="1"/>
  <c r="U540" i="14" s="1"/>
  <c r="U541" i="14" s="1"/>
  <c r="U542" i="14" s="1"/>
  <c r="U543" i="14" s="1"/>
  <c r="U544" i="14" s="1"/>
  <c r="U545" i="14" s="1"/>
  <c r="U546" i="14" s="1"/>
  <c r="U547" i="14" s="1"/>
  <c r="U548" i="14" s="1"/>
  <c r="U549" i="14" s="1"/>
  <c r="U550" i="14" s="1"/>
  <c r="U551" i="14" s="1"/>
  <c r="U552" i="14" s="1"/>
  <c r="U553" i="14" s="1"/>
  <c r="U554" i="14" s="1"/>
  <c r="U555" i="14" s="1"/>
  <c r="U556" i="14" s="1"/>
  <c r="U557" i="14" s="1"/>
  <c r="U558" i="14" s="1"/>
  <c r="U559" i="14" s="1"/>
  <c r="U560" i="14" s="1"/>
  <c r="U561" i="14" s="1"/>
  <c r="U562" i="14" s="1"/>
  <c r="U563" i="14" s="1"/>
  <c r="U564" i="14" s="1"/>
  <c r="U565" i="14" s="1"/>
  <c r="T516" i="14"/>
  <c r="T517" i="14" s="1"/>
  <c r="T518" i="14" s="1"/>
  <c r="T519" i="14" s="1"/>
  <c r="T520" i="14" s="1"/>
  <c r="T521" i="14" s="1"/>
  <c r="T522" i="14" s="1"/>
  <c r="T523" i="14" s="1"/>
  <c r="T524" i="14" s="1"/>
  <c r="T525" i="14" s="1"/>
  <c r="T526" i="14" s="1"/>
  <c r="T527" i="14" s="1"/>
  <c r="T528" i="14" s="1"/>
  <c r="T529" i="14" s="1"/>
  <c r="T530" i="14" s="1"/>
  <c r="T531" i="14" s="1"/>
  <c r="T532" i="14" s="1"/>
  <c r="T533" i="14" s="1"/>
  <c r="T534" i="14" s="1"/>
  <c r="T535" i="14" s="1"/>
  <c r="T536" i="14" s="1"/>
  <c r="T537" i="14" s="1"/>
  <c r="T538" i="14" s="1"/>
  <c r="T539" i="14" s="1"/>
  <c r="T540" i="14" s="1"/>
  <c r="T541" i="14" s="1"/>
  <c r="T542" i="14" s="1"/>
  <c r="T543" i="14" s="1"/>
  <c r="T544" i="14" s="1"/>
  <c r="T545" i="14" s="1"/>
  <c r="T546" i="14" s="1"/>
  <c r="T547" i="14" s="1"/>
  <c r="T548" i="14" s="1"/>
  <c r="T549" i="14" s="1"/>
  <c r="T550" i="14" s="1"/>
  <c r="T551" i="14" s="1"/>
  <c r="T552" i="14" s="1"/>
  <c r="T553" i="14" s="1"/>
  <c r="T554" i="14" s="1"/>
  <c r="T555" i="14" s="1"/>
  <c r="T556" i="14" s="1"/>
  <c r="T557" i="14" s="1"/>
  <c r="T558" i="14" s="1"/>
  <c r="T559" i="14" s="1"/>
  <c r="T560" i="14" s="1"/>
  <c r="T561" i="14" s="1"/>
  <c r="T562" i="14" s="1"/>
  <c r="T563" i="14" s="1"/>
  <c r="T564" i="14" s="1"/>
  <c r="T565" i="14" s="1"/>
  <c r="S516" i="14"/>
  <c r="R516" i="14"/>
  <c r="Q516" i="14"/>
  <c r="Q517" i="14" s="1"/>
  <c r="Q518" i="14" s="1"/>
  <c r="Q519" i="14" s="1"/>
  <c r="Q520" i="14" s="1"/>
  <c r="Q521" i="14" s="1"/>
  <c r="Q522" i="14" s="1"/>
  <c r="Q523" i="14" s="1"/>
  <c r="Q524" i="14" s="1"/>
  <c r="Q525" i="14" s="1"/>
  <c r="Q526" i="14" s="1"/>
  <c r="Q527" i="14" s="1"/>
  <c r="Q528" i="14" s="1"/>
  <c r="Q529" i="14" s="1"/>
  <c r="Q530" i="14" s="1"/>
  <c r="Q531" i="14" s="1"/>
  <c r="Q532" i="14" s="1"/>
  <c r="Q533" i="14" s="1"/>
  <c r="Q534" i="14" s="1"/>
  <c r="Q535" i="14" s="1"/>
  <c r="Q536" i="14" s="1"/>
  <c r="Q537" i="14" s="1"/>
  <c r="Q538" i="14" s="1"/>
  <c r="Q539" i="14" s="1"/>
  <c r="Q540" i="14" s="1"/>
  <c r="Q541" i="14" s="1"/>
  <c r="Q542" i="14" s="1"/>
  <c r="Q543" i="14" s="1"/>
  <c r="Q544" i="14" s="1"/>
  <c r="Q545" i="14" s="1"/>
  <c r="Q546" i="14" s="1"/>
  <c r="Q547" i="14" s="1"/>
  <c r="Q548" i="14" s="1"/>
  <c r="Q549" i="14" s="1"/>
  <c r="Q550" i="14" s="1"/>
  <c r="Q551" i="14" s="1"/>
  <c r="Q552" i="14" s="1"/>
  <c r="Q553" i="14" s="1"/>
  <c r="Q554" i="14" s="1"/>
  <c r="Q555" i="14" s="1"/>
  <c r="Q556" i="14" s="1"/>
  <c r="Q557" i="14" s="1"/>
  <c r="Q558" i="14" s="1"/>
  <c r="Q559" i="14" s="1"/>
  <c r="Q560" i="14" s="1"/>
  <c r="Q561" i="14" s="1"/>
  <c r="Q562" i="14" s="1"/>
  <c r="Q563" i="14" s="1"/>
  <c r="Q564" i="14" s="1"/>
  <c r="Q565" i="14" s="1"/>
  <c r="P516" i="14"/>
  <c r="P517" i="14" s="1"/>
  <c r="P518" i="14" s="1"/>
  <c r="P519" i="14" s="1"/>
  <c r="P520" i="14" s="1"/>
  <c r="P521" i="14" s="1"/>
  <c r="P522" i="14" s="1"/>
  <c r="P523" i="14" s="1"/>
  <c r="P524" i="14" s="1"/>
  <c r="P525" i="14" s="1"/>
  <c r="P526" i="14" s="1"/>
  <c r="P527" i="14" s="1"/>
  <c r="P528" i="14" s="1"/>
  <c r="P529" i="14" s="1"/>
  <c r="P530" i="14" s="1"/>
  <c r="P531" i="14" s="1"/>
  <c r="P532" i="14" s="1"/>
  <c r="P533" i="14" s="1"/>
  <c r="P534" i="14" s="1"/>
  <c r="P535" i="14" s="1"/>
  <c r="P536" i="14" s="1"/>
  <c r="P537" i="14" s="1"/>
  <c r="P538" i="14" s="1"/>
  <c r="P539" i="14" s="1"/>
  <c r="P540" i="14" s="1"/>
  <c r="P541" i="14" s="1"/>
  <c r="P542" i="14" s="1"/>
  <c r="P543" i="14" s="1"/>
  <c r="P544" i="14" s="1"/>
  <c r="P545" i="14" s="1"/>
  <c r="P546" i="14" s="1"/>
  <c r="P547" i="14" s="1"/>
  <c r="P548" i="14" s="1"/>
  <c r="P549" i="14" s="1"/>
  <c r="P550" i="14" s="1"/>
  <c r="P551" i="14" s="1"/>
  <c r="P552" i="14" s="1"/>
  <c r="P553" i="14" s="1"/>
  <c r="P554" i="14" s="1"/>
  <c r="P555" i="14" s="1"/>
  <c r="P556" i="14" s="1"/>
  <c r="P557" i="14" s="1"/>
  <c r="P558" i="14" s="1"/>
  <c r="P559" i="14" s="1"/>
  <c r="P560" i="14" s="1"/>
  <c r="P561" i="14" s="1"/>
  <c r="P562" i="14" s="1"/>
  <c r="P563" i="14" s="1"/>
  <c r="P564" i="14" s="1"/>
  <c r="P565" i="14" s="1"/>
  <c r="O516" i="14"/>
  <c r="N516" i="14"/>
  <c r="M516" i="14"/>
  <c r="M517" i="14" s="1"/>
  <c r="M518" i="14" s="1"/>
  <c r="M519" i="14" s="1"/>
  <c r="M520" i="14" s="1"/>
  <c r="M521" i="14" s="1"/>
  <c r="M522" i="14" s="1"/>
  <c r="M523" i="14" s="1"/>
  <c r="M524" i="14" s="1"/>
  <c r="M525" i="14" s="1"/>
  <c r="M526" i="14" s="1"/>
  <c r="M527" i="14" s="1"/>
  <c r="M528" i="14" s="1"/>
  <c r="M529" i="14" s="1"/>
  <c r="M530" i="14" s="1"/>
  <c r="M531" i="14" s="1"/>
  <c r="M532" i="14" s="1"/>
  <c r="M533" i="14" s="1"/>
  <c r="M534" i="14" s="1"/>
  <c r="M535" i="14" s="1"/>
  <c r="M536" i="14" s="1"/>
  <c r="M537" i="14" s="1"/>
  <c r="M538" i="14" s="1"/>
  <c r="M539" i="14" s="1"/>
  <c r="M540" i="14" s="1"/>
  <c r="M541" i="14" s="1"/>
  <c r="M542" i="14" s="1"/>
  <c r="M543" i="14" s="1"/>
  <c r="M544" i="14" s="1"/>
  <c r="M545" i="14" s="1"/>
  <c r="M546" i="14" s="1"/>
  <c r="M547" i="14" s="1"/>
  <c r="M548" i="14" s="1"/>
  <c r="M549" i="14" s="1"/>
  <c r="M550" i="14" s="1"/>
  <c r="M551" i="14" s="1"/>
  <c r="M552" i="14" s="1"/>
  <c r="M553" i="14" s="1"/>
  <c r="M554" i="14" s="1"/>
  <c r="M555" i="14" s="1"/>
  <c r="M556" i="14" s="1"/>
  <c r="M557" i="14" s="1"/>
  <c r="M558" i="14" s="1"/>
  <c r="M559" i="14" s="1"/>
  <c r="M560" i="14" s="1"/>
  <c r="M561" i="14" s="1"/>
  <c r="M562" i="14" s="1"/>
  <c r="M563" i="14" s="1"/>
  <c r="M564" i="14" s="1"/>
  <c r="M565" i="14" s="1"/>
  <c r="L516" i="14"/>
  <c r="L517" i="14" s="1"/>
  <c r="L518" i="14" s="1"/>
  <c r="L519" i="14" s="1"/>
  <c r="L520" i="14" s="1"/>
  <c r="L521" i="14" s="1"/>
  <c r="L522" i="14" s="1"/>
  <c r="L523" i="14" s="1"/>
  <c r="L524" i="14" s="1"/>
  <c r="L525" i="14" s="1"/>
  <c r="L526" i="14" s="1"/>
  <c r="L527" i="14" s="1"/>
  <c r="L528" i="14" s="1"/>
  <c r="L529" i="14" s="1"/>
  <c r="L530" i="14" s="1"/>
  <c r="L531" i="14" s="1"/>
  <c r="L532" i="14" s="1"/>
  <c r="L533" i="14" s="1"/>
  <c r="L534" i="14" s="1"/>
  <c r="L535" i="14" s="1"/>
  <c r="L536" i="14" s="1"/>
  <c r="L537" i="14" s="1"/>
  <c r="L538" i="14" s="1"/>
  <c r="L539" i="14" s="1"/>
  <c r="L540" i="14" s="1"/>
  <c r="L541" i="14" s="1"/>
  <c r="L542" i="14" s="1"/>
  <c r="L543" i="14" s="1"/>
  <c r="L544" i="14" s="1"/>
  <c r="L545" i="14" s="1"/>
  <c r="L546" i="14" s="1"/>
  <c r="L547" i="14" s="1"/>
  <c r="L548" i="14" s="1"/>
  <c r="L549" i="14" s="1"/>
  <c r="L550" i="14" s="1"/>
  <c r="L551" i="14" s="1"/>
  <c r="L552" i="14" s="1"/>
  <c r="L553" i="14" s="1"/>
  <c r="L554" i="14" s="1"/>
  <c r="L555" i="14" s="1"/>
  <c r="L556" i="14" s="1"/>
  <c r="L557" i="14" s="1"/>
  <c r="L558" i="14" s="1"/>
  <c r="L559" i="14" s="1"/>
  <c r="L560" i="14" s="1"/>
  <c r="L561" i="14" s="1"/>
  <c r="L562" i="14" s="1"/>
  <c r="L563" i="14" s="1"/>
  <c r="L564" i="14" s="1"/>
  <c r="L565" i="14" s="1"/>
  <c r="K516" i="14"/>
  <c r="J516" i="14"/>
  <c r="I516" i="14"/>
  <c r="I517" i="14" s="1"/>
  <c r="I518" i="14" s="1"/>
  <c r="I519" i="14" s="1"/>
  <c r="I520" i="14" s="1"/>
  <c r="I521" i="14" s="1"/>
  <c r="I522" i="14" s="1"/>
  <c r="I523" i="14" s="1"/>
  <c r="I524" i="14" s="1"/>
  <c r="I525" i="14" s="1"/>
  <c r="I526" i="14" s="1"/>
  <c r="I527" i="14" s="1"/>
  <c r="I528" i="14" s="1"/>
  <c r="I529" i="14" s="1"/>
  <c r="I530" i="14" s="1"/>
  <c r="I531" i="14" s="1"/>
  <c r="I532" i="14" s="1"/>
  <c r="I533" i="14" s="1"/>
  <c r="I534" i="14" s="1"/>
  <c r="I535" i="14" s="1"/>
  <c r="I536" i="14" s="1"/>
  <c r="I537" i="14" s="1"/>
  <c r="I538" i="14" s="1"/>
  <c r="I539" i="14" s="1"/>
  <c r="I540" i="14" s="1"/>
  <c r="I541" i="14" s="1"/>
  <c r="I542" i="14" s="1"/>
  <c r="I543" i="14" s="1"/>
  <c r="I544" i="14" s="1"/>
  <c r="I545" i="14" s="1"/>
  <c r="I546" i="14" s="1"/>
  <c r="I547" i="14" s="1"/>
  <c r="I548" i="14" s="1"/>
  <c r="I549" i="14" s="1"/>
  <c r="I550" i="14" s="1"/>
  <c r="I551" i="14" s="1"/>
  <c r="I552" i="14" s="1"/>
  <c r="I553" i="14" s="1"/>
  <c r="I554" i="14" s="1"/>
  <c r="I555" i="14" s="1"/>
  <c r="I556" i="14" s="1"/>
  <c r="I557" i="14" s="1"/>
  <c r="I558" i="14" s="1"/>
  <c r="I559" i="14" s="1"/>
  <c r="I560" i="14" s="1"/>
  <c r="I561" i="14" s="1"/>
  <c r="I562" i="14" s="1"/>
  <c r="I563" i="14" s="1"/>
  <c r="I564" i="14" s="1"/>
  <c r="I565" i="14" s="1"/>
  <c r="H516" i="14"/>
  <c r="H517" i="14" s="1"/>
  <c r="H518" i="14" s="1"/>
  <c r="H519" i="14" s="1"/>
  <c r="H520" i="14" s="1"/>
  <c r="H521" i="14" s="1"/>
  <c r="H522" i="14" s="1"/>
  <c r="H523" i="14" s="1"/>
  <c r="H524" i="14" s="1"/>
  <c r="H525" i="14" s="1"/>
  <c r="H526" i="14" s="1"/>
  <c r="H527" i="14" s="1"/>
  <c r="H528" i="14" s="1"/>
  <c r="H529" i="14" s="1"/>
  <c r="H530" i="14" s="1"/>
  <c r="H531" i="14" s="1"/>
  <c r="H532" i="14" s="1"/>
  <c r="H533" i="14" s="1"/>
  <c r="H534" i="14" s="1"/>
  <c r="H535" i="14" s="1"/>
  <c r="H536" i="14" s="1"/>
  <c r="H537" i="14" s="1"/>
  <c r="H538" i="14" s="1"/>
  <c r="H539" i="14" s="1"/>
  <c r="H540" i="14" s="1"/>
  <c r="H541" i="14" s="1"/>
  <c r="H542" i="14" s="1"/>
  <c r="H543" i="14" s="1"/>
  <c r="H544" i="14" s="1"/>
  <c r="H545" i="14" s="1"/>
  <c r="H546" i="14" s="1"/>
  <c r="H547" i="14" s="1"/>
  <c r="H548" i="14" s="1"/>
  <c r="H549" i="14" s="1"/>
  <c r="H550" i="14" s="1"/>
  <c r="H551" i="14" s="1"/>
  <c r="H552" i="14" s="1"/>
  <c r="H553" i="14" s="1"/>
  <c r="H554" i="14" s="1"/>
  <c r="H555" i="14" s="1"/>
  <c r="H556" i="14" s="1"/>
  <c r="H557" i="14" s="1"/>
  <c r="H558" i="14" s="1"/>
  <c r="H559" i="14" s="1"/>
  <c r="H560" i="14" s="1"/>
  <c r="H561" i="14" s="1"/>
  <c r="H562" i="14" s="1"/>
  <c r="H563" i="14" s="1"/>
  <c r="H564" i="14" s="1"/>
  <c r="H565" i="14" s="1"/>
  <c r="G516" i="14"/>
  <c r="F516" i="14"/>
  <c r="E516" i="14"/>
  <c r="E517" i="14" s="1"/>
  <c r="E518" i="14" s="1"/>
  <c r="E519" i="14" s="1"/>
  <c r="E520" i="14" s="1"/>
  <c r="E521" i="14" s="1"/>
  <c r="E522" i="14" s="1"/>
  <c r="E523" i="14" s="1"/>
  <c r="E524" i="14" s="1"/>
  <c r="E525" i="14" s="1"/>
  <c r="E526" i="14" s="1"/>
  <c r="E527" i="14" s="1"/>
  <c r="E528" i="14" s="1"/>
  <c r="E529" i="14" s="1"/>
  <c r="E530" i="14" s="1"/>
  <c r="E531" i="14" s="1"/>
  <c r="E532" i="14" s="1"/>
  <c r="E533" i="14" s="1"/>
  <c r="E534" i="14" s="1"/>
  <c r="E535" i="14" s="1"/>
  <c r="E536" i="14" s="1"/>
  <c r="E537" i="14" s="1"/>
  <c r="E538" i="14" s="1"/>
  <c r="E539" i="14" s="1"/>
  <c r="E540" i="14" s="1"/>
  <c r="E541" i="14" s="1"/>
  <c r="E542" i="14" s="1"/>
  <c r="E543" i="14" s="1"/>
  <c r="E544" i="14" s="1"/>
  <c r="E545" i="14" s="1"/>
  <c r="E546" i="14" s="1"/>
  <c r="E547" i="14" s="1"/>
  <c r="E548" i="14" s="1"/>
  <c r="E549" i="14" s="1"/>
  <c r="E550" i="14" s="1"/>
  <c r="E551" i="14" s="1"/>
  <c r="E552" i="14" s="1"/>
  <c r="E553" i="14" s="1"/>
  <c r="E554" i="14" s="1"/>
  <c r="E555" i="14" s="1"/>
  <c r="E556" i="14" s="1"/>
  <c r="E557" i="14" s="1"/>
  <c r="E558" i="14" s="1"/>
  <c r="E559" i="14" s="1"/>
  <c r="E560" i="14" s="1"/>
  <c r="E561" i="14" s="1"/>
  <c r="E562" i="14" s="1"/>
  <c r="E563" i="14" s="1"/>
  <c r="E564" i="14" s="1"/>
  <c r="E565" i="14" s="1"/>
  <c r="D516" i="14"/>
  <c r="D517" i="14" s="1"/>
  <c r="D518" i="14" s="1"/>
  <c r="D519" i="14" s="1"/>
  <c r="D520" i="14" s="1"/>
  <c r="D521" i="14" s="1"/>
  <c r="D522" i="14" s="1"/>
  <c r="D523" i="14" s="1"/>
  <c r="D524" i="14" s="1"/>
  <c r="D525" i="14" s="1"/>
  <c r="D526" i="14" s="1"/>
  <c r="D527" i="14" s="1"/>
  <c r="D528" i="14" s="1"/>
  <c r="D529" i="14" s="1"/>
  <c r="D530" i="14" s="1"/>
  <c r="D531" i="14" s="1"/>
  <c r="D532" i="14" s="1"/>
  <c r="D533" i="14" s="1"/>
  <c r="D534" i="14" s="1"/>
  <c r="D535" i="14" s="1"/>
  <c r="D536" i="14" s="1"/>
  <c r="D537" i="14" s="1"/>
  <c r="D538" i="14" s="1"/>
  <c r="D539" i="14" s="1"/>
  <c r="D540" i="14" s="1"/>
  <c r="D541" i="14" s="1"/>
  <c r="D542" i="14" s="1"/>
  <c r="D543" i="14" s="1"/>
  <c r="D544" i="14" s="1"/>
  <c r="D545" i="14" s="1"/>
  <c r="D546" i="14" s="1"/>
  <c r="D547" i="14" s="1"/>
  <c r="D548" i="14" s="1"/>
  <c r="D549" i="14" s="1"/>
  <c r="D550" i="14" s="1"/>
  <c r="D551" i="14" s="1"/>
  <c r="D552" i="14" s="1"/>
  <c r="D553" i="14" s="1"/>
  <c r="D554" i="14" s="1"/>
  <c r="D555" i="14" s="1"/>
  <c r="D556" i="14" s="1"/>
  <c r="D557" i="14" s="1"/>
  <c r="D558" i="14" s="1"/>
  <c r="D559" i="14" s="1"/>
  <c r="D560" i="14" s="1"/>
  <c r="D561" i="14" s="1"/>
  <c r="D562" i="14" s="1"/>
  <c r="D563" i="14" s="1"/>
  <c r="D564" i="14" s="1"/>
  <c r="D565" i="14" s="1"/>
  <c r="C516" i="14"/>
  <c r="B516" i="14"/>
  <c r="Y512" i="14"/>
  <c r="W512" i="14"/>
  <c r="V512" i="14"/>
  <c r="U512" i="14"/>
  <c r="T512" i="14"/>
  <c r="R512" i="14"/>
  <c r="K512" i="14"/>
  <c r="J512" i="14"/>
  <c r="I512" i="14"/>
  <c r="H512" i="14"/>
  <c r="G512" i="14"/>
  <c r="F512" i="14"/>
  <c r="E512" i="14"/>
  <c r="D512" i="14"/>
  <c r="C512" i="14"/>
  <c r="Y511" i="14"/>
  <c r="W511" i="14"/>
  <c r="V511" i="14"/>
  <c r="U511" i="14"/>
  <c r="T511" i="14"/>
  <c r="R511" i="14"/>
  <c r="K511" i="14"/>
  <c r="J511" i="14"/>
  <c r="I511" i="14"/>
  <c r="H511" i="14"/>
  <c r="G511" i="14"/>
  <c r="F511" i="14"/>
  <c r="E511" i="14"/>
  <c r="D511" i="14"/>
  <c r="C511" i="14"/>
  <c r="Y510" i="14"/>
  <c r="W510" i="14"/>
  <c r="V510" i="14"/>
  <c r="U510" i="14"/>
  <c r="T510" i="14"/>
  <c r="R510" i="14"/>
  <c r="K510" i="14"/>
  <c r="J510" i="14"/>
  <c r="I510" i="14"/>
  <c r="H510" i="14"/>
  <c r="G510" i="14"/>
  <c r="F510" i="14"/>
  <c r="E510" i="14"/>
  <c r="D510" i="14"/>
  <c r="C510" i="14"/>
  <c r="Y509" i="14"/>
  <c r="W509" i="14"/>
  <c r="V509" i="14"/>
  <c r="U509" i="14"/>
  <c r="T509" i="14"/>
  <c r="R509" i="14"/>
  <c r="K509" i="14"/>
  <c r="J509" i="14"/>
  <c r="I509" i="14"/>
  <c r="H509" i="14"/>
  <c r="G509" i="14"/>
  <c r="F509" i="14"/>
  <c r="E509" i="14"/>
  <c r="D509" i="14"/>
  <c r="C509" i="14"/>
  <c r="Y508" i="14"/>
  <c r="W508" i="14"/>
  <c r="V508" i="14"/>
  <c r="U508" i="14"/>
  <c r="T508" i="14"/>
  <c r="R508" i="14"/>
  <c r="K508" i="14"/>
  <c r="J508" i="14"/>
  <c r="I508" i="14"/>
  <c r="H508" i="14"/>
  <c r="G508" i="14"/>
  <c r="F508" i="14"/>
  <c r="E508" i="14"/>
  <c r="D508" i="14"/>
  <c r="C508" i="14"/>
  <c r="Y507" i="14"/>
  <c r="W507" i="14"/>
  <c r="V507" i="14"/>
  <c r="U507" i="14"/>
  <c r="T507" i="14"/>
  <c r="R507" i="14"/>
  <c r="K507" i="14"/>
  <c r="J507" i="14"/>
  <c r="I507" i="14"/>
  <c r="H507" i="14"/>
  <c r="G507" i="14"/>
  <c r="F507" i="14"/>
  <c r="E507" i="14"/>
  <c r="D507" i="14"/>
  <c r="C507" i="14"/>
  <c r="Y506" i="14"/>
  <c r="W506" i="14"/>
  <c r="V506" i="14"/>
  <c r="U506" i="14"/>
  <c r="T506" i="14"/>
  <c r="R506" i="14"/>
  <c r="K506" i="14"/>
  <c r="J506" i="14"/>
  <c r="I506" i="14"/>
  <c r="H506" i="14"/>
  <c r="G506" i="14"/>
  <c r="F506" i="14"/>
  <c r="E506" i="14"/>
  <c r="D506" i="14"/>
  <c r="C506" i="14"/>
  <c r="Y505" i="14"/>
  <c r="W505" i="14"/>
  <c r="V505" i="14"/>
  <c r="U505" i="14"/>
  <c r="T505" i="14"/>
  <c r="R505" i="14"/>
  <c r="K505" i="14"/>
  <c r="J505" i="14"/>
  <c r="I505" i="14"/>
  <c r="H505" i="14"/>
  <c r="G505" i="14"/>
  <c r="F505" i="14"/>
  <c r="E505" i="14"/>
  <c r="D505" i="14"/>
  <c r="C505" i="14"/>
  <c r="Y504" i="14"/>
  <c r="W504" i="14"/>
  <c r="V504" i="14"/>
  <c r="U504" i="14"/>
  <c r="T504" i="14"/>
  <c r="R504" i="14"/>
  <c r="K504" i="14"/>
  <c r="J504" i="14"/>
  <c r="I504" i="14"/>
  <c r="H504" i="14"/>
  <c r="G504" i="14"/>
  <c r="F504" i="14"/>
  <c r="E504" i="14"/>
  <c r="D504" i="14"/>
  <c r="C504" i="14"/>
  <c r="Y503" i="14"/>
  <c r="W503" i="14"/>
  <c r="V503" i="14"/>
  <c r="U503" i="14"/>
  <c r="T503" i="14"/>
  <c r="R503" i="14"/>
  <c r="K503" i="14"/>
  <c r="J503" i="14"/>
  <c r="I503" i="14"/>
  <c r="H503" i="14"/>
  <c r="G503" i="14"/>
  <c r="F503" i="14"/>
  <c r="E503" i="14"/>
  <c r="D503" i="14"/>
  <c r="C503" i="14"/>
  <c r="Y502" i="14"/>
  <c r="W502" i="14"/>
  <c r="V502" i="14"/>
  <c r="U502" i="14"/>
  <c r="T502" i="14"/>
  <c r="R502" i="14"/>
  <c r="I502" i="14"/>
  <c r="H502" i="14"/>
  <c r="G502" i="14"/>
  <c r="F502" i="14"/>
  <c r="E502" i="14"/>
  <c r="D502" i="14"/>
  <c r="C502" i="14"/>
  <c r="Y501" i="14"/>
  <c r="W501" i="14"/>
  <c r="V501" i="14"/>
  <c r="U501" i="14"/>
  <c r="T501" i="14"/>
  <c r="R501" i="14"/>
  <c r="I501" i="14"/>
  <c r="H501" i="14"/>
  <c r="G501" i="14"/>
  <c r="F501" i="14"/>
  <c r="E501" i="14"/>
  <c r="D501" i="14"/>
  <c r="C501" i="14"/>
  <c r="Y500" i="14"/>
  <c r="W500" i="14"/>
  <c r="V500" i="14"/>
  <c r="U500" i="14"/>
  <c r="T500" i="14"/>
  <c r="R500" i="14"/>
  <c r="I500" i="14"/>
  <c r="H500" i="14"/>
  <c r="G500" i="14"/>
  <c r="F500" i="14"/>
  <c r="E500" i="14"/>
  <c r="D500" i="14"/>
  <c r="C500" i="14"/>
  <c r="Y499" i="14"/>
  <c r="W499" i="14"/>
  <c r="V499" i="14"/>
  <c r="U499" i="14"/>
  <c r="T499" i="14"/>
  <c r="R499" i="14"/>
  <c r="I499" i="14"/>
  <c r="H499" i="14"/>
  <c r="G499" i="14"/>
  <c r="F499" i="14"/>
  <c r="E499" i="14"/>
  <c r="D499" i="14"/>
  <c r="C499" i="14"/>
  <c r="Y498" i="14"/>
  <c r="W498" i="14"/>
  <c r="V498" i="14"/>
  <c r="U498" i="14"/>
  <c r="T498" i="14"/>
  <c r="R498" i="14"/>
  <c r="I498" i="14"/>
  <c r="H498" i="14"/>
  <c r="G498" i="14"/>
  <c r="F498" i="14"/>
  <c r="E498" i="14"/>
  <c r="D498" i="14"/>
  <c r="C498" i="14"/>
  <c r="Y497" i="14"/>
  <c r="W497" i="14"/>
  <c r="V497" i="14"/>
  <c r="U497" i="14"/>
  <c r="T497" i="14"/>
  <c r="R497" i="14"/>
  <c r="I497" i="14"/>
  <c r="H497" i="14"/>
  <c r="G497" i="14"/>
  <c r="F497" i="14"/>
  <c r="E497" i="14"/>
  <c r="D497" i="14"/>
  <c r="C497" i="14"/>
  <c r="Y496" i="14"/>
  <c r="W496" i="14"/>
  <c r="V496" i="14"/>
  <c r="U496" i="14"/>
  <c r="T496" i="14"/>
  <c r="R496" i="14"/>
  <c r="I496" i="14"/>
  <c r="H496" i="14"/>
  <c r="G496" i="14"/>
  <c r="F496" i="14"/>
  <c r="E496" i="14"/>
  <c r="D496" i="14"/>
  <c r="C496" i="14"/>
  <c r="Y495" i="14"/>
  <c r="W495" i="14"/>
  <c r="V495" i="14"/>
  <c r="U495" i="14"/>
  <c r="T495" i="14"/>
  <c r="R495" i="14"/>
  <c r="I495" i="14"/>
  <c r="H495" i="14"/>
  <c r="G495" i="14"/>
  <c r="F495" i="14"/>
  <c r="E495" i="14"/>
  <c r="D495" i="14"/>
  <c r="C495" i="14"/>
  <c r="Y494" i="14"/>
  <c r="W494" i="14"/>
  <c r="V494" i="14"/>
  <c r="U494" i="14"/>
  <c r="T494" i="14"/>
  <c r="R494" i="14"/>
  <c r="I494" i="14"/>
  <c r="H494" i="14"/>
  <c r="G494" i="14"/>
  <c r="F494" i="14"/>
  <c r="E494" i="14"/>
  <c r="D494" i="14"/>
  <c r="C494" i="14"/>
  <c r="Y493" i="14"/>
  <c r="W493" i="14"/>
  <c r="V493" i="14"/>
  <c r="U493" i="14"/>
  <c r="T493" i="14"/>
  <c r="R493" i="14"/>
  <c r="I493" i="14"/>
  <c r="H493" i="14"/>
  <c r="G493" i="14"/>
  <c r="F493" i="14"/>
  <c r="E493" i="14"/>
  <c r="D493" i="14"/>
  <c r="C493" i="14"/>
  <c r="Y492" i="14"/>
  <c r="W492" i="14"/>
  <c r="V492" i="14"/>
  <c r="U492" i="14"/>
  <c r="T492" i="14"/>
  <c r="R492" i="14"/>
  <c r="I492" i="14"/>
  <c r="H492" i="14"/>
  <c r="G492" i="14"/>
  <c r="F492" i="14"/>
  <c r="E492" i="14"/>
  <c r="D492" i="14"/>
  <c r="C492" i="14"/>
  <c r="Y491" i="14"/>
  <c r="W491" i="14"/>
  <c r="V491" i="14"/>
  <c r="U491" i="14"/>
  <c r="T491" i="14"/>
  <c r="R491" i="14"/>
  <c r="I491" i="14"/>
  <c r="H491" i="14"/>
  <c r="G491" i="14"/>
  <c r="F491" i="14"/>
  <c r="E491" i="14"/>
  <c r="D491" i="14"/>
  <c r="C491" i="14"/>
  <c r="Y490" i="14"/>
  <c r="W490" i="14"/>
  <c r="V490" i="14"/>
  <c r="U490" i="14"/>
  <c r="T490" i="14"/>
  <c r="R490" i="14"/>
  <c r="I490" i="14"/>
  <c r="H490" i="14"/>
  <c r="G490" i="14"/>
  <c r="F490" i="14"/>
  <c r="E490" i="14"/>
  <c r="D490" i="14"/>
  <c r="C490" i="14"/>
  <c r="Y489" i="14"/>
  <c r="W489" i="14"/>
  <c r="V489" i="14"/>
  <c r="U489" i="14"/>
  <c r="T489" i="14"/>
  <c r="R489" i="14"/>
  <c r="I489" i="14"/>
  <c r="H489" i="14"/>
  <c r="G489" i="14"/>
  <c r="F489" i="14"/>
  <c r="E489" i="14"/>
  <c r="D489" i="14"/>
  <c r="C489" i="14"/>
  <c r="Y488" i="14"/>
  <c r="W488" i="14"/>
  <c r="V488" i="14"/>
  <c r="U488" i="14"/>
  <c r="T488" i="14"/>
  <c r="R488" i="14"/>
  <c r="I488" i="14"/>
  <c r="H488" i="14"/>
  <c r="G488" i="14"/>
  <c r="F488" i="14"/>
  <c r="E488" i="14"/>
  <c r="D488" i="14"/>
  <c r="C488" i="14"/>
  <c r="Y487" i="14"/>
  <c r="W487" i="14"/>
  <c r="V487" i="14"/>
  <c r="U487" i="14"/>
  <c r="T487" i="14"/>
  <c r="R487" i="14"/>
  <c r="I487" i="14"/>
  <c r="H487" i="14"/>
  <c r="G487" i="14"/>
  <c r="F487" i="14"/>
  <c r="E487" i="14"/>
  <c r="D487" i="14"/>
  <c r="C487" i="14"/>
  <c r="Y486" i="14"/>
  <c r="W486" i="14"/>
  <c r="V486" i="14"/>
  <c r="U486" i="14"/>
  <c r="T486" i="14"/>
  <c r="R486" i="14"/>
  <c r="I486" i="14"/>
  <c r="H486" i="14"/>
  <c r="G486" i="14"/>
  <c r="F486" i="14"/>
  <c r="E486" i="14"/>
  <c r="D486" i="14"/>
  <c r="C486" i="14"/>
  <c r="Y485" i="14"/>
  <c r="W485" i="14"/>
  <c r="V485" i="14"/>
  <c r="U485" i="14"/>
  <c r="T485" i="14"/>
  <c r="R485" i="14"/>
  <c r="I485" i="14"/>
  <c r="H485" i="14"/>
  <c r="G485" i="14"/>
  <c r="F485" i="14"/>
  <c r="E485" i="14"/>
  <c r="D485" i="14"/>
  <c r="C485" i="14"/>
  <c r="Y484" i="14"/>
  <c r="W484" i="14"/>
  <c r="V484" i="14"/>
  <c r="U484" i="14"/>
  <c r="T484" i="14"/>
  <c r="R484" i="14"/>
  <c r="I484" i="14"/>
  <c r="H484" i="14"/>
  <c r="G484" i="14"/>
  <c r="F484" i="14"/>
  <c r="E484" i="14"/>
  <c r="D484" i="14"/>
  <c r="C484" i="14"/>
  <c r="Y483" i="14"/>
  <c r="W483" i="14"/>
  <c r="V483" i="14"/>
  <c r="U483" i="14"/>
  <c r="T483" i="14"/>
  <c r="R483" i="14"/>
  <c r="I483" i="14"/>
  <c r="H483" i="14"/>
  <c r="G483" i="14"/>
  <c r="F483" i="14"/>
  <c r="E483" i="14"/>
  <c r="D483" i="14"/>
  <c r="C483" i="14"/>
  <c r="Y482" i="14"/>
  <c r="W482" i="14"/>
  <c r="V482" i="14"/>
  <c r="U482" i="14"/>
  <c r="T482" i="14"/>
  <c r="R482" i="14"/>
  <c r="I482" i="14"/>
  <c r="H482" i="14"/>
  <c r="G482" i="14"/>
  <c r="F482" i="14"/>
  <c r="E482" i="14"/>
  <c r="D482" i="14"/>
  <c r="C482" i="14"/>
  <c r="Y481" i="14"/>
  <c r="W481" i="14"/>
  <c r="V481" i="14"/>
  <c r="U481" i="14"/>
  <c r="T481" i="14"/>
  <c r="R481" i="14"/>
  <c r="I481" i="14"/>
  <c r="H481" i="14"/>
  <c r="G481" i="14"/>
  <c r="F481" i="14"/>
  <c r="E481" i="14"/>
  <c r="D481" i="14"/>
  <c r="C481" i="14"/>
  <c r="Y480" i="14"/>
  <c r="W480" i="14"/>
  <c r="V480" i="14"/>
  <c r="U480" i="14"/>
  <c r="T480" i="14"/>
  <c r="R480" i="14"/>
  <c r="I480" i="14"/>
  <c r="H480" i="14"/>
  <c r="G480" i="14"/>
  <c r="F480" i="14"/>
  <c r="E480" i="14"/>
  <c r="D480" i="14"/>
  <c r="C480" i="14"/>
  <c r="Y479" i="14"/>
  <c r="W479" i="14"/>
  <c r="V479" i="14"/>
  <c r="U479" i="14"/>
  <c r="T479" i="14"/>
  <c r="R479" i="14"/>
  <c r="I479" i="14"/>
  <c r="H479" i="14"/>
  <c r="G479" i="14"/>
  <c r="F479" i="14"/>
  <c r="E479" i="14"/>
  <c r="D479" i="14"/>
  <c r="C479" i="14"/>
  <c r="Y478" i="14"/>
  <c r="W478" i="14"/>
  <c r="V478" i="14"/>
  <c r="U478" i="14"/>
  <c r="T478" i="14"/>
  <c r="R478" i="14"/>
  <c r="I478" i="14"/>
  <c r="H478" i="14"/>
  <c r="G478" i="14"/>
  <c r="F478" i="14"/>
  <c r="E478" i="14"/>
  <c r="D478" i="14"/>
  <c r="C478" i="14"/>
  <c r="Y477" i="14"/>
  <c r="W477" i="14"/>
  <c r="V477" i="14"/>
  <c r="U477" i="14"/>
  <c r="T477" i="14"/>
  <c r="R477" i="14"/>
  <c r="Y476" i="14"/>
  <c r="W476" i="14"/>
  <c r="V476" i="14"/>
  <c r="U476" i="14"/>
  <c r="T476" i="14"/>
  <c r="R476" i="14"/>
  <c r="Y475" i="14"/>
  <c r="W475" i="14"/>
  <c r="V475" i="14"/>
  <c r="U475" i="14"/>
  <c r="T475" i="14"/>
  <c r="R475" i="14"/>
  <c r="Y474" i="14"/>
  <c r="W474" i="14"/>
  <c r="V474" i="14"/>
  <c r="U474" i="14"/>
  <c r="T474" i="14"/>
  <c r="R474" i="14"/>
  <c r="Y473" i="14"/>
  <c r="W473" i="14"/>
  <c r="V473" i="14"/>
  <c r="U473" i="14"/>
  <c r="T473" i="14"/>
  <c r="R473" i="14"/>
  <c r="Y472" i="14"/>
  <c r="W472" i="14"/>
  <c r="V472" i="14"/>
  <c r="U472" i="14"/>
  <c r="T472" i="14"/>
  <c r="R472" i="14"/>
  <c r="Y471" i="14"/>
  <c r="W471" i="14"/>
  <c r="V471" i="14"/>
  <c r="U471" i="14"/>
  <c r="T471" i="14"/>
  <c r="R471" i="14"/>
  <c r="Y470" i="14"/>
  <c r="W470" i="14"/>
  <c r="V470" i="14"/>
  <c r="U470" i="14"/>
  <c r="T470" i="14"/>
  <c r="R470" i="14"/>
  <c r="Y469" i="14"/>
  <c r="W469" i="14"/>
  <c r="V469" i="14"/>
  <c r="U469" i="14"/>
  <c r="T469" i="14"/>
  <c r="R469" i="14"/>
  <c r="Y468" i="14"/>
  <c r="W468" i="14"/>
  <c r="V468" i="14"/>
  <c r="U468" i="14"/>
  <c r="T468" i="14"/>
  <c r="R468" i="14"/>
  <c r="Y467" i="14"/>
  <c r="W467" i="14"/>
  <c r="V467" i="14"/>
  <c r="T467" i="14"/>
  <c r="R467" i="14"/>
  <c r="R466" i="14"/>
  <c r="AG465" i="14"/>
  <c r="AG466" i="14" s="1"/>
  <c r="AG467" i="14" s="1"/>
  <c r="AG468" i="14" s="1"/>
  <c r="AG469" i="14" s="1"/>
  <c r="AG470" i="14" s="1"/>
  <c r="AG471" i="14" s="1"/>
  <c r="AG472" i="14" s="1"/>
  <c r="AG473" i="14" s="1"/>
  <c r="AG474" i="14" s="1"/>
  <c r="AG475" i="14" s="1"/>
  <c r="AG476" i="14" s="1"/>
  <c r="AG477" i="14" s="1"/>
  <c r="AG478" i="14" s="1"/>
  <c r="AG479" i="14" s="1"/>
  <c r="AG480" i="14" s="1"/>
  <c r="AG481" i="14" s="1"/>
  <c r="AG482" i="14" s="1"/>
  <c r="AG483" i="14" s="1"/>
  <c r="AG484" i="14" s="1"/>
  <c r="AG485" i="14" s="1"/>
  <c r="AG486" i="14" s="1"/>
  <c r="AG487" i="14" s="1"/>
  <c r="AG488" i="14" s="1"/>
  <c r="AG489" i="14" s="1"/>
  <c r="AG490" i="14" s="1"/>
  <c r="AG491" i="14" s="1"/>
  <c r="AG492" i="14" s="1"/>
  <c r="AG493" i="14" s="1"/>
  <c r="AG494" i="14" s="1"/>
  <c r="AG495" i="14" s="1"/>
  <c r="AG496" i="14" s="1"/>
  <c r="AG497" i="14" s="1"/>
  <c r="AG498" i="14" s="1"/>
  <c r="AG499" i="14" s="1"/>
  <c r="AG500" i="14" s="1"/>
  <c r="AG501" i="14" s="1"/>
  <c r="AG502" i="14" s="1"/>
  <c r="AG503" i="14" s="1"/>
  <c r="AG504" i="14" s="1"/>
  <c r="AG505" i="14" s="1"/>
  <c r="AG506" i="14" s="1"/>
  <c r="AG507" i="14" s="1"/>
  <c r="AG508" i="14" s="1"/>
  <c r="AG509" i="14" s="1"/>
  <c r="AG510" i="14" s="1"/>
  <c r="AG511" i="14" s="1"/>
  <c r="AG512" i="14" s="1"/>
  <c r="AC465" i="14"/>
  <c r="AC466" i="14" s="1"/>
  <c r="AC467" i="14" s="1"/>
  <c r="AC468" i="14" s="1"/>
  <c r="AC469" i="14" s="1"/>
  <c r="AC470" i="14" s="1"/>
  <c r="AC471" i="14" s="1"/>
  <c r="AC472" i="14" s="1"/>
  <c r="AC473" i="14" s="1"/>
  <c r="AC474" i="14" s="1"/>
  <c r="AC475" i="14" s="1"/>
  <c r="AC476" i="14" s="1"/>
  <c r="AC477" i="14" s="1"/>
  <c r="AC478" i="14" s="1"/>
  <c r="AC479" i="14" s="1"/>
  <c r="AC480" i="14" s="1"/>
  <c r="AC481" i="14" s="1"/>
  <c r="AC482" i="14" s="1"/>
  <c r="AC483" i="14" s="1"/>
  <c r="AC484" i="14" s="1"/>
  <c r="AC485" i="14" s="1"/>
  <c r="AC486" i="14" s="1"/>
  <c r="AC487" i="14" s="1"/>
  <c r="AC488" i="14" s="1"/>
  <c r="AC489" i="14" s="1"/>
  <c r="AC490" i="14" s="1"/>
  <c r="AC491" i="14" s="1"/>
  <c r="AC492" i="14" s="1"/>
  <c r="AC493" i="14" s="1"/>
  <c r="AC494" i="14" s="1"/>
  <c r="AC495" i="14" s="1"/>
  <c r="AC496" i="14" s="1"/>
  <c r="AC497" i="14" s="1"/>
  <c r="AC498" i="14" s="1"/>
  <c r="AC499" i="14" s="1"/>
  <c r="AC500" i="14" s="1"/>
  <c r="AC501" i="14" s="1"/>
  <c r="AC502" i="14" s="1"/>
  <c r="AC503" i="14" s="1"/>
  <c r="AC504" i="14" s="1"/>
  <c r="AC505" i="14" s="1"/>
  <c r="AC506" i="14" s="1"/>
  <c r="AC507" i="14" s="1"/>
  <c r="AC508" i="14" s="1"/>
  <c r="AC509" i="14" s="1"/>
  <c r="AC510" i="14" s="1"/>
  <c r="AC511" i="14" s="1"/>
  <c r="AC512" i="14" s="1"/>
  <c r="Y465" i="14"/>
  <c r="Y466" i="14" s="1"/>
  <c r="U465" i="14"/>
  <c r="U466" i="14" s="1"/>
  <c r="U467" i="14" s="1"/>
  <c r="Q465" i="14"/>
  <c r="Q466" i="14" s="1"/>
  <c r="Q467" i="14" s="1"/>
  <c r="Q468" i="14" s="1"/>
  <c r="Q469" i="14" s="1"/>
  <c r="Q470" i="14" s="1"/>
  <c r="Q471" i="14" s="1"/>
  <c r="Q472" i="14" s="1"/>
  <c r="Q473" i="14" s="1"/>
  <c r="Q474" i="14" s="1"/>
  <c r="Q475" i="14" s="1"/>
  <c r="Q476" i="14" s="1"/>
  <c r="Q477" i="14" s="1"/>
  <c r="Q478" i="14" s="1"/>
  <c r="Q479" i="14" s="1"/>
  <c r="Q480" i="14" s="1"/>
  <c r="Q481" i="14" s="1"/>
  <c r="Q482" i="14" s="1"/>
  <c r="Q483" i="14" s="1"/>
  <c r="Q484" i="14" s="1"/>
  <c r="Q485" i="14" s="1"/>
  <c r="Q486" i="14" s="1"/>
  <c r="Q487" i="14" s="1"/>
  <c r="Q488" i="14" s="1"/>
  <c r="Q489" i="14" s="1"/>
  <c r="Q490" i="14" s="1"/>
  <c r="Q491" i="14" s="1"/>
  <c r="Q492" i="14" s="1"/>
  <c r="Q493" i="14" s="1"/>
  <c r="Q494" i="14" s="1"/>
  <c r="Q495" i="14" s="1"/>
  <c r="Q496" i="14" s="1"/>
  <c r="Q497" i="14" s="1"/>
  <c r="Q498" i="14" s="1"/>
  <c r="Q499" i="14" s="1"/>
  <c r="Q500" i="14" s="1"/>
  <c r="Q501" i="14" s="1"/>
  <c r="Q502" i="14" s="1"/>
  <c r="Q503" i="14" s="1"/>
  <c r="Q504" i="14" s="1"/>
  <c r="Q505" i="14" s="1"/>
  <c r="Q506" i="14" s="1"/>
  <c r="Q507" i="14" s="1"/>
  <c r="Q508" i="14" s="1"/>
  <c r="Q509" i="14" s="1"/>
  <c r="Q510" i="14" s="1"/>
  <c r="Q511" i="14" s="1"/>
  <c r="Q512" i="14" s="1"/>
  <c r="M465" i="14"/>
  <c r="M466" i="14" s="1"/>
  <c r="M467" i="14" s="1"/>
  <c r="M468" i="14" s="1"/>
  <c r="M469" i="14" s="1"/>
  <c r="M470" i="14" s="1"/>
  <c r="M471" i="14" s="1"/>
  <c r="M472" i="14" s="1"/>
  <c r="M473" i="14" s="1"/>
  <c r="M474" i="14" s="1"/>
  <c r="M475" i="14" s="1"/>
  <c r="M476" i="14" s="1"/>
  <c r="M477" i="14" s="1"/>
  <c r="M478" i="14" s="1"/>
  <c r="M479" i="14" s="1"/>
  <c r="M480" i="14" s="1"/>
  <c r="M481" i="14" s="1"/>
  <c r="M482" i="14" s="1"/>
  <c r="M483" i="14" s="1"/>
  <c r="M484" i="14" s="1"/>
  <c r="M485" i="14" s="1"/>
  <c r="M486" i="14" s="1"/>
  <c r="M487" i="14" s="1"/>
  <c r="M488" i="14" s="1"/>
  <c r="M489" i="14" s="1"/>
  <c r="M490" i="14" s="1"/>
  <c r="M491" i="14" s="1"/>
  <c r="M492" i="14" s="1"/>
  <c r="M493" i="14" s="1"/>
  <c r="M494" i="14" s="1"/>
  <c r="M495" i="14" s="1"/>
  <c r="M496" i="14" s="1"/>
  <c r="M497" i="14" s="1"/>
  <c r="M498" i="14" s="1"/>
  <c r="M499" i="14" s="1"/>
  <c r="M500" i="14" s="1"/>
  <c r="M501" i="14" s="1"/>
  <c r="M502" i="14" s="1"/>
  <c r="M503" i="14" s="1"/>
  <c r="M504" i="14" s="1"/>
  <c r="M505" i="14" s="1"/>
  <c r="M506" i="14" s="1"/>
  <c r="M507" i="14" s="1"/>
  <c r="M508" i="14" s="1"/>
  <c r="M509" i="14" s="1"/>
  <c r="M510" i="14" s="1"/>
  <c r="M511" i="14" s="1"/>
  <c r="M512" i="14" s="1"/>
  <c r="I465" i="14"/>
  <c r="I466" i="14" s="1"/>
  <c r="I467" i="14" s="1"/>
  <c r="I468" i="14" s="1"/>
  <c r="I469" i="14" s="1"/>
  <c r="I470" i="14" s="1"/>
  <c r="I471" i="14" s="1"/>
  <c r="I472" i="14" s="1"/>
  <c r="I473" i="14" s="1"/>
  <c r="I474" i="14" s="1"/>
  <c r="I475" i="14" s="1"/>
  <c r="I476" i="14" s="1"/>
  <c r="I477" i="14" s="1"/>
  <c r="E465" i="14"/>
  <c r="E466" i="14" s="1"/>
  <c r="E467" i="14" s="1"/>
  <c r="E468" i="14" s="1"/>
  <c r="E469" i="14" s="1"/>
  <c r="E470" i="14" s="1"/>
  <c r="E471" i="14" s="1"/>
  <c r="E472" i="14" s="1"/>
  <c r="E473" i="14" s="1"/>
  <c r="E474" i="14" s="1"/>
  <c r="E475" i="14" s="1"/>
  <c r="E476" i="14" s="1"/>
  <c r="E477" i="14" s="1"/>
  <c r="AJ464" i="14"/>
  <c r="AJ465" i="14" s="1"/>
  <c r="AJ466" i="14" s="1"/>
  <c r="AJ467" i="14" s="1"/>
  <c r="AJ468" i="14" s="1"/>
  <c r="AJ469" i="14" s="1"/>
  <c r="AJ470" i="14" s="1"/>
  <c r="AJ471" i="14" s="1"/>
  <c r="AJ472" i="14" s="1"/>
  <c r="AJ473" i="14" s="1"/>
  <c r="AJ474" i="14" s="1"/>
  <c r="AJ475" i="14" s="1"/>
  <c r="AJ476" i="14" s="1"/>
  <c r="AJ477" i="14" s="1"/>
  <c r="AJ478" i="14" s="1"/>
  <c r="AJ479" i="14" s="1"/>
  <c r="AJ480" i="14" s="1"/>
  <c r="AJ481" i="14" s="1"/>
  <c r="AJ482" i="14" s="1"/>
  <c r="AJ483" i="14" s="1"/>
  <c r="AJ484" i="14" s="1"/>
  <c r="AJ485" i="14" s="1"/>
  <c r="AJ486" i="14" s="1"/>
  <c r="AJ487" i="14" s="1"/>
  <c r="AJ488" i="14" s="1"/>
  <c r="AJ489" i="14" s="1"/>
  <c r="AJ490" i="14" s="1"/>
  <c r="AJ491" i="14" s="1"/>
  <c r="AJ492" i="14" s="1"/>
  <c r="AJ493" i="14" s="1"/>
  <c r="AJ494" i="14" s="1"/>
  <c r="AJ495" i="14" s="1"/>
  <c r="AJ496" i="14" s="1"/>
  <c r="AJ497" i="14" s="1"/>
  <c r="AJ498" i="14" s="1"/>
  <c r="AJ499" i="14" s="1"/>
  <c r="AJ500" i="14" s="1"/>
  <c r="AJ501" i="14" s="1"/>
  <c r="AJ502" i="14" s="1"/>
  <c r="AJ503" i="14" s="1"/>
  <c r="AJ504" i="14" s="1"/>
  <c r="AJ505" i="14" s="1"/>
  <c r="AJ506" i="14" s="1"/>
  <c r="AJ507" i="14" s="1"/>
  <c r="AJ508" i="14" s="1"/>
  <c r="AJ509" i="14" s="1"/>
  <c r="AJ510" i="14" s="1"/>
  <c r="AJ511" i="14" s="1"/>
  <c r="AJ512" i="14" s="1"/>
  <c r="AG464" i="14"/>
  <c r="AF464" i="14"/>
  <c r="AF465" i="14" s="1"/>
  <c r="AF466" i="14" s="1"/>
  <c r="AF467" i="14" s="1"/>
  <c r="AF468" i="14" s="1"/>
  <c r="AF469" i="14" s="1"/>
  <c r="AF470" i="14" s="1"/>
  <c r="AF471" i="14" s="1"/>
  <c r="AF472" i="14" s="1"/>
  <c r="AF473" i="14" s="1"/>
  <c r="AF474" i="14" s="1"/>
  <c r="AF475" i="14" s="1"/>
  <c r="AF476" i="14" s="1"/>
  <c r="AF477" i="14" s="1"/>
  <c r="AF478" i="14" s="1"/>
  <c r="AF479" i="14" s="1"/>
  <c r="AF480" i="14" s="1"/>
  <c r="AF481" i="14" s="1"/>
  <c r="AF482" i="14" s="1"/>
  <c r="AF483" i="14" s="1"/>
  <c r="AF484" i="14" s="1"/>
  <c r="AF485" i="14" s="1"/>
  <c r="AF486" i="14" s="1"/>
  <c r="AF487" i="14" s="1"/>
  <c r="AF488" i="14" s="1"/>
  <c r="AF489" i="14" s="1"/>
  <c r="AF490" i="14" s="1"/>
  <c r="AF491" i="14" s="1"/>
  <c r="AF492" i="14" s="1"/>
  <c r="AF493" i="14" s="1"/>
  <c r="AF494" i="14" s="1"/>
  <c r="AF495" i="14" s="1"/>
  <c r="AF496" i="14" s="1"/>
  <c r="AF497" i="14" s="1"/>
  <c r="AF498" i="14" s="1"/>
  <c r="AF499" i="14" s="1"/>
  <c r="AF500" i="14" s="1"/>
  <c r="AF501" i="14" s="1"/>
  <c r="AF502" i="14" s="1"/>
  <c r="AF503" i="14" s="1"/>
  <c r="AF504" i="14" s="1"/>
  <c r="AF505" i="14" s="1"/>
  <c r="AF506" i="14" s="1"/>
  <c r="AF507" i="14" s="1"/>
  <c r="AF508" i="14" s="1"/>
  <c r="AF509" i="14" s="1"/>
  <c r="AF510" i="14" s="1"/>
  <c r="AF511" i="14" s="1"/>
  <c r="AF512" i="14" s="1"/>
  <c r="AC464" i="14"/>
  <c r="AB464" i="14"/>
  <c r="AB465" i="14" s="1"/>
  <c r="AB466" i="14" s="1"/>
  <c r="AB467" i="14" s="1"/>
  <c r="AB468" i="14" s="1"/>
  <c r="AB469" i="14" s="1"/>
  <c r="AB470" i="14" s="1"/>
  <c r="AB471" i="14" s="1"/>
  <c r="AB472" i="14" s="1"/>
  <c r="AB473" i="14" s="1"/>
  <c r="AB474" i="14" s="1"/>
  <c r="AB475" i="14" s="1"/>
  <c r="AB476" i="14" s="1"/>
  <c r="AB477" i="14" s="1"/>
  <c r="AB478" i="14" s="1"/>
  <c r="AB479" i="14" s="1"/>
  <c r="AB480" i="14" s="1"/>
  <c r="AB481" i="14" s="1"/>
  <c r="AB482" i="14" s="1"/>
  <c r="AB483" i="14" s="1"/>
  <c r="AB484" i="14" s="1"/>
  <c r="AB485" i="14" s="1"/>
  <c r="AB486" i="14" s="1"/>
  <c r="AB487" i="14" s="1"/>
  <c r="AB488" i="14" s="1"/>
  <c r="AB489" i="14" s="1"/>
  <c r="AB490" i="14" s="1"/>
  <c r="AB491" i="14" s="1"/>
  <c r="AB492" i="14" s="1"/>
  <c r="AB493" i="14" s="1"/>
  <c r="AB494" i="14" s="1"/>
  <c r="AB495" i="14" s="1"/>
  <c r="AB496" i="14" s="1"/>
  <c r="AB497" i="14" s="1"/>
  <c r="AB498" i="14" s="1"/>
  <c r="AB499" i="14" s="1"/>
  <c r="AB500" i="14" s="1"/>
  <c r="AB501" i="14" s="1"/>
  <c r="AB502" i="14" s="1"/>
  <c r="AB503" i="14" s="1"/>
  <c r="AB504" i="14" s="1"/>
  <c r="AB505" i="14" s="1"/>
  <c r="AB506" i="14" s="1"/>
  <c r="AB507" i="14" s="1"/>
  <c r="AB508" i="14" s="1"/>
  <c r="AB509" i="14" s="1"/>
  <c r="AB510" i="14" s="1"/>
  <c r="AB511" i="14" s="1"/>
  <c r="AB512" i="14" s="1"/>
  <c r="Y464" i="14"/>
  <c r="X464" i="14"/>
  <c r="X465" i="14" s="1"/>
  <c r="X466" i="14" s="1"/>
  <c r="X467" i="14" s="1"/>
  <c r="X468" i="14" s="1"/>
  <c r="X469" i="14" s="1"/>
  <c r="X470" i="14" s="1"/>
  <c r="X471" i="14" s="1"/>
  <c r="X472" i="14" s="1"/>
  <c r="X473" i="14" s="1"/>
  <c r="X474" i="14" s="1"/>
  <c r="X475" i="14" s="1"/>
  <c r="X476" i="14" s="1"/>
  <c r="X477" i="14" s="1"/>
  <c r="X478" i="14" s="1"/>
  <c r="X479" i="14" s="1"/>
  <c r="X480" i="14" s="1"/>
  <c r="X481" i="14" s="1"/>
  <c r="X482" i="14" s="1"/>
  <c r="X483" i="14" s="1"/>
  <c r="X484" i="14" s="1"/>
  <c r="X485" i="14" s="1"/>
  <c r="X486" i="14" s="1"/>
  <c r="X487" i="14" s="1"/>
  <c r="X488" i="14" s="1"/>
  <c r="X489" i="14" s="1"/>
  <c r="X490" i="14" s="1"/>
  <c r="X491" i="14" s="1"/>
  <c r="X492" i="14" s="1"/>
  <c r="X493" i="14" s="1"/>
  <c r="X494" i="14" s="1"/>
  <c r="X495" i="14" s="1"/>
  <c r="X496" i="14" s="1"/>
  <c r="X497" i="14" s="1"/>
  <c r="X498" i="14" s="1"/>
  <c r="X499" i="14" s="1"/>
  <c r="X500" i="14" s="1"/>
  <c r="X501" i="14" s="1"/>
  <c r="X502" i="14" s="1"/>
  <c r="X503" i="14" s="1"/>
  <c r="X504" i="14" s="1"/>
  <c r="X505" i="14" s="1"/>
  <c r="X506" i="14" s="1"/>
  <c r="X507" i="14" s="1"/>
  <c r="X508" i="14" s="1"/>
  <c r="X509" i="14" s="1"/>
  <c r="X510" i="14" s="1"/>
  <c r="X511" i="14" s="1"/>
  <c r="X512" i="14" s="1"/>
  <c r="U464" i="14"/>
  <c r="T464" i="14"/>
  <c r="T465" i="14" s="1"/>
  <c r="T466" i="14" s="1"/>
  <c r="Q464" i="14"/>
  <c r="P464" i="14"/>
  <c r="P465" i="14" s="1"/>
  <c r="P466" i="14" s="1"/>
  <c r="P467" i="14" s="1"/>
  <c r="P468" i="14" s="1"/>
  <c r="P469" i="14" s="1"/>
  <c r="P470" i="14" s="1"/>
  <c r="P471" i="14" s="1"/>
  <c r="P472" i="14" s="1"/>
  <c r="P473" i="14" s="1"/>
  <c r="P474" i="14" s="1"/>
  <c r="P475" i="14" s="1"/>
  <c r="P476" i="14" s="1"/>
  <c r="P477" i="14" s="1"/>
  <c r="P478" i="14" s="1"/>
  <c r="P479" i="14" s="1"/>
  <c r="P480" i="14" s="1"/>
  <c r="P481" i="14" s="1"/>
  <c r="P482" i="14" s="1"/>
  <c r="P483" i="14" s="1"/>
  <c r="P484" i="14" s="1"/>
  <c r="P485" i="14" s="1"/>
  <c r="P486" i="14" s="1"/>
  <c r="P487" i="14" s="1"/>
  <c r="P488" i="14" s="1"/>
  <c r="P489" i="14" s="1"/>
  <c r="P490" i="14" s="1"/>
  <c r="P491" i="14" s="1"/>
  <c r="P492" i="14" s="1"/>
  <c r="P493" i="14" s="1"/>
  <c r="P494" i="14" s="1"/>
  <c r="P495" i="14" s="1"/>
  <c r="P496" i="14" s="1"/>
  <c r="P497" i="14" s="1"/>
  <c r="P498" i="14" s="1"/>
  <c r="P499" i="14" s="1"/>
  <c r="P500" i="14" s="1"/>
  <c r="P501" i="14" s="1"/>
  <c r="P502" i="14" s="1"/>
  <c r="P503" i="14" s="1"/>
  <c r="P504" i="14" s="1"/>
  <c r="P505" i="14" s="1"/>
  <c r="P506" i="14" s="1"/>
  <c r="P507" i="14" s="1"/>
  <c r="P508" i="14" s="1"/>
  <c r="P509" i="14" s="1"/>
  <c r="P510" i="14" s="1"/>
  <c r="P511" i="14" s="1"/>
  <c r="P512" i="14" s="1"/>
  <c r="M464" i="14"/>
  <c r="L464" i="14"/>
  <c r="L465" i="14" s="1"/>
  <c r="L466" i="14" s="1"/>
  <c r="L467" i="14" s="1"/>
  <c r="L468" i="14" s="1"/>
  <c r="L469" i="14" s="1"/>
  <c r="L470" i="14" s="1"/>
  <c r="L471" i="14" s="1"/>
  <c r="L472" i="14" s="1"/>
  <c r="L473" i="14" s="1"/>
  <c r="L474" i="14" s="1"/>
  <c r="L475" i="14" s="1"/>
  <c r="L476" i="14" s="1"/>
  <c r="L477" i="14" s="1"/>
  <c r="L478" i="14" s="1"/>
  <c r="L479" i="14" s="1"/>
  <c r="L480" i="14" s="1"/>
  <c r="L481" i="14" s="1"/>
  <c r="L482" i="14" s="1"/>
  <c r="L483" i="14" s="1"/>
  <c r="L484" i="14" s="1"/>
  <c r="L485" i="14" s="1"/>
  <c r="L486" i="14" s="1"/>
  <c r="L487" i="14" s="1"/>
  <c r="L488" i="14" s="1"/>
  <c r="L489" i="14" s="1"/>
  <c r="L490" i="14" s="1"/>
  <c r="L491" i="14" s="1"/>
  <c r="L492" i="14" s="1"/>
  <c r="L493" i="14" s="1"/>
  <c r="L494" i="14" s="1"/>
  <c r="L495" i="14" s="1"/>
  <c r="L496" i="14" s="1"/>
  <c r="L497" i="14" s="1"/>
  <c r="L498" i="14" s="1"/>
  <c r="L499" i="14" s="1"/>
  <c r="L500" i="14" s="1"/>
  <c r="L501" i="14" s="1"/>
  <c r="L502" i="14" s="1"/>
  <c r="L503" i="14" s="1"/>
  <c r="L504" i="14" s="1"/>
  <c r="L505" i="14" s="1"/>
  <c r="L506" i="14" s="1"/>
  <c r="L507" i="14" s="1"/>
  <c r="L508" i="14" s="1"/>
  <c r="L509" i="14" s="1"/>
  <c r="L510" i="14" s="1"/>
  <c r="L511" i="14" s="1"/>
  <c r="L512" i="14" s="1"/>
  <c r="I464" i="14"/>
  <c r="H464" i="14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E464" i="14"/>
  <c r="D464" i="14"/>
  <c r="D465" i="14" s="1"/>
  <c r="D466" i="14" s="1"/>
  <c r="D467" i="14" s="1"/>
  <c r="D468" i="14" s="1"/>
  <c r="D469" i="14" s="1"/>
  <c r="D470" i="14" s="1"/>
  <c r="D471" i="14" s="1"/>
  <c r="D472" i="14" s="1"/>
  <c r="D473" i="14" s="1"/>
  <c r="D474" i="14" s="1"/>
  <c r="D475" i="14" s="1"/>
  <c r="D476" i="14" s="1"/>
  <c r="D477" i="14" s="1"/>
  <c r="AJ463" i="14"/>
  <c r="AI463" i="14"/>
  <c r="AI464" i="14" s="1"/>
  <c r="AI465" i="14" s="1"/>
  <c r="AI466" i="14" s="1"/>
  <c r="AI467" i="14" s="1"/>
  <c r="AI468" i="14" s="1"/>
  <c r="AI469" i="14" s="1"/>
  <c r="AI470" i="14" s="1"/>
  <c r="AI471" i="14" s="1"/>
  <c r="AI472" i="14" s="1"/>
  <c r="AI473" i="14" s="1"/>
  <c r="AI474" i="14" s="1"/>
  <c r="AI475" i="14" s="1"/>
  <c r="AI476" i="14" s="1"/>
  <c r="AI477" i="14" s="1"/>
  <c r="AI478" i="14" s="1"/>
  <c r="AI479" i="14" s="1"/>
  <c r="AI480" i="14" s="1"/>
  <c r="AI481" i="14" s="1"/>
  <c r="AI482" i="14" s="1"/>
  <c r="AI483" i="14" s="1"/>
  <c r="AI484" i="14" s="1"/>
  <c r="AI485" i="14" s="1"/>
  <c r="AI486" i="14" s="1"/>
  <c r="AI487" i="14" s="1"/>
  <c r="AI488" i="14" s="1"/>
  <c r="AI489" i="14" s="1"/>
  <c r="AI490" i="14" s="1"/>
  <c r="AI491" i="14" s="1"/>
  <c r="AI492" i="14" s="1"/>
  <c r="AI493" i="14" s="1"/>
  <c r="AI494" i="14" s="1"/>
  <c r="AI495" i="14" s="1"/>
  <c r="AI496" i="14" s="1"/>
  <c r="AI497" i="14" s="1"/>
  <c r="AI498" i="14" s="1"/>
  <c r="AI499" i="14" s="1"/>
  <c r="AI500" i="14" s="1"/>
  <c r="AI501" i="14" s="1"/>
  <c r="AI502" i="14" s="1"/>
  <c r="AI503" i="14" s="1"/>
  <c r="AI504" i="14" s="1"/>
  <c r="AI505" i="14" s="1"/>
  <c r="AI506" i="14" s="1"/>
  <c r="AI507" i="14" s="1"/>
  <c r="AI508" i="14" s="1"/>
  <c r="AI509" i="14" s="1"/>
  <c r="AI510" i="14" s="1"/>
  <c r="AI511" i="14" s="1"/>
  <c r="AI512" i="14" s="1"/>
  <c r="AH463" i="14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G463" i="14"/>
  <c r="AF463" i="14"/>
  <c r="AE463" i="14"/>
  <c r="AE464" i="14" s="1"/>
  <c r="AE465" i="14" s="1"/>
  <c r="AE466" i="14" s="1"/>
  <c r="AE467" i="14" s="1"/>
  <c r="AE468" i="14" s="1"/>
  <c r="AE469" i="14" s="1"/>
  <c r="AE470" i="14" s="1"/>
  <c r="AE471" i="14" s="1"/>
  <c r="AE472" i="14" s="1"/>
  <c r="AE473" i="14" s="1"/>
  <c r="AE474" i="14" s="1"/>
  <c r="AE475" i="14" s="1"/>
  <c r="AE476" i="14" s="1"/>
  <c r="AE477" i="14" s="1"/>
  <c r="AE478" i="14" s="1"/>
  <c r="AE479" i="14" s="1"/>
  <c r="AE480" i="14" s="1"/>
  <c r="AE481" i="14" s="1"/>
  <c r="AE482" i="14" s="1"/>
  <c r="AE483" i="14" s="1"/>
  <c r="AE484" i="14" s="1"/>
  <c r="AE485" i="14" s="1"/>
  <c r="AE486" i="14" s="1"/>
  <c r="AE487" i="14" s="1"/>
  <c r="AE488" i="14" s="1"/>
  <c r="AE489" i="14" s="1"/>
  <c r="AE490" i="14" s="1"/>
  <c r="AE491" i="14" s="1"/>
  <c r="AE492" i="14" s="1"/>
  <c r="AE493" i="14" s="1"/>
  <c r="AE494" i="14" s="1"/>
  <c r="AE495" i="14" s="1"/>
  <c r="AE496" i="14" s="1"/>
  <c r="AE497" i="14" s="1"/>
  <c r="AE498" i="14" s="1"/>
  <c r="AE499" i="14" s="1"/>
  <c r="AE500" i="14" s="1"/>
  <c r="AE501" i="14" s="1"/>
  <c r="AE502" i="14" s="1"/>
  <c r="AE503" i="14" s="1"/>
  <c r="AE504" i="14" s="1"/>
  <c r="AE505" i="14" s="1"/>
  <c r="AE506" i="14" s="1"/>
  <c r="AE507" i="14" s="1"/>
  <c r="AE508" i="14" s="1"/>
  <c r="AE509" i="14" s="1"/>
  <c r="AE510" i="14" s="1"/>
  <c r="AE511" i="14" s="1"/>
  <c r="AE512" i="14" s="1"/>
  <c r="AD463" i="14"/>
  <c r="AD464" i="14" s="1"/>
  <c r="AD465" i="14" s="1"/>
  <c r="AD466" i="14" s="1"/>
  <c r="AD467" i="14" s="1"/>
  <c r="AD468" i="14" s="1"/>
  <c r="AD469" i="14" s="1"/>
  <c r="AD470" i="14" s="1"/>
  <c r="AD471" i="14" s="1"/>
  <c r="AD472" i="14" s="1"/>
  <c r="AD473" i="14" s="1"/>
  <c r="AD474" i="14" s="1"/>
  <c r="AD475" i="14" s="1"/>
  <c r="AD476" i="14" s="1"/>
  <c r="AD477" i="14" s="1"/>
  <c r="AD478" i="14" s="1"/>
  <c r="AD479" i="14" s="1"/>
  <c r="AD480" i="14" s="1"/>
  <c r="AD481" i="14" s="1"/>
  <c r="AD482" i="14" s="1"/>
  <c r="AD483" i="14" s="1"/>
  <c r="AD484" i="14" s="1"/>
  <c r="AD485" i="14" s="1"/>
  <c r="AD486" i="14" s="1"/>
  <c r="AD487" i="14" s="1"/>
  <c r="AD488" i="14" s="1"/>
  <c r="AD489" i="14" s="1"/>
  <c r="AD490" i="14" s="1"/>
  <c r="AD491" i="14" s="1"/>
  <c r="AD492" i="14" s="1"/>
  <c r="AD493" i="14" s="1"/>
  <c r="AD494" i="14" s="1"/>
  <c r="AD495" i="14" s="1"/>
  <c r="AD496" i="14" s="1"/>
  <c r="AD497" i="14" s="1"/>
  <c r="AD498" i="14" s="1"/>
  <c r="AD499" i="14" s="1"/>
  <c r="AD500" i="14" s="1"/>
  <c r="AD501" i="14" s="1"/>
  <c r="AD502" i="14" s="1"/>
  <c r="AD503" i="14" s="1"/>
  <c r="AD504" i="14" s="1"/>
  <c r="AD505" i="14" s="1"/>
  <c r="AD506" i="14" s="1"/>
  <c r="AD507" i="14" s="1"/>
  <c r="AD508" i="14" s="1"/>
  <c r="AD509" i="14" s="1"/>
  <c r="AD510" i="14" s="1"/>
  <c r="AD511" i="14" s="1"/>
  <c r="AD512" i="14" s="1"/>
  <c r="AC463" i="14"/>
  <c r="AB463" i="14"/>
  <c r="AA463" i="14"/>
  <c r="AA464" i="14" s="1"/>
  <c r="AA465" i="14" s="1"/>
  <c r="AA466" i="14" s="1"/>
  <c r="AA467" i="14" s="1"/>
  <c r="AA468" i="14" s="1"/>
  <c r="AA469" i="14" s="1"/>
  <c r="AA470" i="14" s="1"/>
  <c r="AA471" i="14" s="1"/>
  <c r="AA472" i="14" s="1"/>
  <c r="AA473" i="14" s="1"/>
  <c r="AA474" i="14" s="1"/>
  <c r="AA475" i="14" s="1"/>
  <c r="AA476" i="14" s="1"/>
  <c r="AA477" i="14" s="1"/>
  <c r="AA478" i="14" s="1"/>
  <c r="AA479" i="14" s="1"/>
  <c r="AA480" i="14" s="1"/>
  <c r="AA481" i="14" s="1"/>
  <c r="AA482" i="14" s="1"/>
  <c r="AA483" i="14" s="1"/>
  <c r="AA484" i="14" s="1"/>
  <c r="AA485" i="14" s="1"/>
  <c r="AA486" i="14" s="1"/>
  <c r="AA487" i="14" s="1"/>
  <c r="AA488" i="14" s="1"/>
  <c r="AA489" i="14" s="1"/>
  <c r="AA490" i="14" s="1"/>
  <c r="AA491" i="14" s="1"/>
  <c r="AA492" i="14" s="1"/>
  <c r="AA493" i="14" s="1"/>
  <c r="AA494" i="14" s="1"/>
  <c r="AA495" i="14" s="1"/>
  <c r="AA496" i="14" s="1"/>
  <c r="AA497" i="14" s="1"/>
  <c r="AA498" i="14" s="1"/>
  <c r="AA499" i="14" s="1"/>
  <c r="AA500" i="14" s="1"/>
  <c r="AA501" i="14" s="1"/>
  <c r="AA502" i="14" s="1"/>
  <c r="AA503" i="14" s="1"/>
  <c r="AA504" i="14" s="1"/>
  <c r="AA505" i="14" s="1"/>
  <c r="AA506" i="14" s="1"/>
  <c r="AA507" i="14" s="1"/>
  <c r="AA508" i="14" s="1"/>
  <c r="AA509" i="14" s="1"/>
  <c r="AA510" i="14" s="1"/>
  <c r="AA511" i="14" s="1"/>
  <c r="AA512" i="14" s="1"/>
  <c r="Z463" i="14"/>
  <c r="Z464" i="14" s="1"/>
  <c r="Z465" i="14" s="1"/>
  <c r="Z466" i="14" s="1"/>
  <c r="Z467" i="14" s="1"/>
  <c r="Z468" i="14" s="1"/>
  <c r="Z469" i="14" s="1"/>
  <c r="Z470" i="14" s="1"/>
  <c r="Z471" i="14" s="1"/>
  <c r="Z472" i="14" s="1"/>
  <c r="Z473" i="14" s="1"/>
  <c r="Z474" i="14" s="1"/>
  <c r="Z475" i="14" s="1"/>
  <c r="Z476" i="14" s="1"/>
  <c r="Z477" i="14" s="1"/>
  <c r="Z478" i="14" s="1"/>
  <c r="Z479" i="14" s="1"/>
  <c r="Z480" i="14" s="1"/>
  <c r="Z481" i="14" s="1"/>
  <c r="Z482" i="14" s="1"/>
  <c r="Z483" i="14" s="1"/>
  <c r="Z484" i="14" s="1"/>
  <c r="Z485" i="14" s="1"/>
  <c r="Z486" i="14" s="1"/>
  <c r="Z487" i="14" s="1"/>
  <c r="Z488" i="14" s="1"/>
  <c r="Z489" i="14" s="1"/>
  <c r="Z490" i="14" s="1"/>
  <c r="Z491" i="14" s="1"/>
  <c r="Z492" i="14" s="1"/>
  <c r="Z493" i="14" s="1"/>
  <c r="Z494" i="14" s="1"/>
  <c r="Z495" i="14" s="1"/>
  <c r="Z496" i="14" s="1"/>
  <c r="Z497" i="14" s="1"/>
  <c r="Z498" i="14" s="1"/>
  <c r="Z499" i="14" s="1"/>
  <c r="Z500" i="14" s="1"/>
  <c r="Z501" i="14" s="1"/>
  <c r="Z502" i="14" s="1"/>
  <c r="Z503" i="14" s="1"/>
  <c r="Z504" i="14" s="1"/>
  <c r="Z505" i="14" s="1"/>
  <c r="Z506" i="14" s="1"/>
  <c r="Z507" i="14" s="1"/>
  <c r="Z508" i="14" s="1"/>
  <c r="Z509" i="14" s="1"/>
  <c r="Z510" i="14" s="1"/>
  <c r="Z511" i="14" s="1"/>
  <c r="Z512" i="14" s="1"/>
  <c r="Y463" i="14"/>
  <c r="X463" i="14"/>
  <c r="W463" i="14"/>
  <c r="W464" i="14" s="1"/>
  <c r="W465" i="14" s="1"/>
  <c r="W466" i="14" s="1"/>
  <c r="V463" i="14"/>
  <c r="V464" i="14" s="1"/>
  <c r="V465" i="14" s="1"/>
  <c r="V466" i="14" s="1"/>
  <c r="U463" i="14"/>
  <c r="T463" i="14"/>
  <c r="S463" i="14"/>
  <c r="S464" i="14" s="1"/>
  <c r="S465" i="14" s="1"/>
  <c r="S466" i="14" s="1"/>
  <c r="S467" i="14" s="1"/>
  <c r="S468" i="14" s="1"/>
  <c r="S469" i="14" s="1"/>
  <c r="S470" i="14" s="1"/>
  <c r="S471" i="14" s="1"/>
  <c r="S472" i="14" s="1"/>
  <c r="S473" i="14" s="1"/>
  <c r="S474" i="14" s="1"/>
  <c r="S475" i="14" s="1"/>
  <c r="S476" i="14" s="1"/>
  <c r="S477" i="14" s="1"/>
  <c r="S478" i="14" s="1"/>
  <c r="S479" i="14" s="1"/>
  <c r="S480" i="14" s="1"/>
  <c r="S481" i="14" s="1"/>
  <c r="S482" i="14" s="1"/>
  <c r="S483" i="14" s="1"/>
  <c r="S484" i="14" s="1"/>
  <c r="S485" i="14" s="1"/>
  <c r="S486" i="14" s="1"/>
  <c r="S487" i="14" s="1"/>
  <c r="S488" i="14" s="1"/>
  <c r="S489" i="14" s="1"/>
  <c r="S490" i="14" s="1"/>
  <c r="S491" i="14" s="1"/>
  <c r="S492" i="14" s="1"/>
  <c r="S493" i="14" s="1"/>
  <c r="S494" i="14" s="1"/>
  <c r="S495" i="14" s="1"/>
  <c r="S496" i="14" s="1"/>
  <c r="S497" i="14" s="1"/>
  <c r="S498" i="14" s="1"/>
  <c r="S499" i="14" s="1"/>
  <c r="S500" i="14" s="1"/>
  <c r="S501" i="14" s="1"/>
  <c r="S502" i="14" s="1"/>
  <c r="S503" i="14" s="1"/>
  <c r="S504" i="14" s="1"/>
  <c r="S505" i="14" s="1"/>
  <c r="S506" i="14" s="1"/>
  <c r="S507" i="14" s="1"/>
  <c r="S508" i="14" s="1"/>
  <c r="S509" i="14" s="1"/>
  <c r="S510" i="14" s="1"/>
  <c r="S511" i="14" s="1"/>
  <c r="S512" i="14" s="1"/>
  <c r="R463" i="14"/>
  <c r="R464" i="14" s="1"/>
  <c r="R465" i="14" s="1"/>
  <c r="Q463" i="14"/>
  <c r="P463" i="14"/>
  <c r="O463" i="14"/>
  <c r="O464" i="14" s="1"/>
  <c r="O465" i="14" s="1"/>
  <c r="O466" i="14" s="1"/>
  <c r="O467" i="14" s="1"/>
  <c r="O468" i="14" s="1"/>
  <c r="O469" i="14" s="1"/>
  <c r="O470" i="14" s="1"/>
  <c r="O471" i="14" s="1"/>
  <c r="O472" i="14" s="1"/>
  <c r="O473" i="14" s="1"/>
  <c r="O474" i="14" s="1"/>
  <c r="O475" i="14" s="1"/>
  <c r="O476" i="14" s="1"/>
  <c r="O477" i="14" s="1"/>
  <c r="O478" i="14" s="1"/>
  <c r="O479" i="14" s="1"/>
  <c r="O480" i="14" s="1"/>
  <c r="O481" i="14" s="1"/>
  <c r="O482" i="14" s="1"/>
  <c r="O483" i="14" s="1"/>
  <c r="O484" i="14" s="1"/>
  <c r="O485" i="14" s="1"/>
  <c r="O486" i="14" s="1"/>
  <c r="O487" i="14" s="1"/>
  <c r="O488" i="14" s="1"/>
  <c r="O489" i="14" s="1"/>
  <c r="O490" i="14" s="1"/>
  <c r="O491" i="14" s="1"/>
  <c r="O492" i="14" s="1"/>
  <c r="O493" i="14" s="1"/>
  <c r="O494" i="14" s="1"/>
  <c r="O495" i="14" s="1"/>
  <c r="O496" i="14" s="1"/>
  <c r="O497" i="14" s="1"/>
  <c r="O498" i="14" s="1"/>
  <c r="O499" i="14" s="1"/>
  <c r="O500" i="14" s="1"/>
  <c r="O501" i="14" s="1"/>
  <c r="O502" i="14" s="1"/>
  <c r="O503" i="14" s="1"/>
  <c r="O504" i="14" s="1"/>
  <c r="O505" i="14" s="1"/>
  <c r="O506" i="14" s="1"/>
  <c r="O507" i="14" s="1"/>
  <c r="O508" i="14" s="1"/>
  <c r="O509" i="14" s="1"/>
  <c r="O510" i="14" s="1"/>
  <c r="O511" i="14" s="1"/>
  <c r="O512" i="14" s="1"/>
  <c r="N463" i="14"/>
  <c r="N464" i="14" s="1"/>
  <c r="N465" i="14" s="1"/>
  <c r="N466" i="14" s="1"/>
  <c r="N467" i="14" s="1"/>
  <c r="N468" i="14" s="1"/>
  <c r="N469" i="14" s="1"/>
  <c r="N470" i="14" s="1"/>
  <c r="N471" i="14" s="1"/>
  <c r="N472" i="14" s="1"/>
  <c r="N473" i="14" s="1"/>
  <c r="N474" i="14" s="1"/>
  <c r="N475" i="14" s="1"/>
  <c r="N476" i="14" s="1"/>
  <c r="N477" i="14" s="1"/>
  <c r="N478" i="14" s="1"/>
  <c r="N479" i="14" s="1"/>
  <c r="N480" i="14" s="1"/>
  <c r="N481" i="14" s="1"/>
  <c r="N482" i="14" s="1"/>
  <c r="N483" i="14" s="1"/>
  <c r="N484" i="14" s="1"/>
  <c r="N485" i="14" s="1"/>
  <c r="N486" i="14" s="1"/>
  <c r="N487" i="14" s="1"/>
  <c r="N488" i="14" s="1"/>
  <c r="N489" i="14" s="1"/>
  <c r="N490" i="14" s="1"/>
  <c r="N491" i="14" s="1"/>
  <c r="N492" i="14" s="1"/>
  <c r="N493" i="14" s="1"/>
  <c r="N494" i="14" s="1"/>
  <c r="N495" i="14" s="1"/>
  <c r="N496" i="14" s="1"/>
  <c r="N497" i="14" s="1"/>
  <c r="N498" i="14" s="1"/>
  <c r="N499" i="14" s="1"/>
  <c r="N500" i="14" s="1"/>
  <c r="N501" i="14" s="1"/>
  <c r="N502" i="14" s="1"/>
  <c r="N503" i="14" s="1"/>
  <c r="N504" i="14" s="1"/>
  <c r="N505" i="14" s="1"/>
  <c r="N506" i="14" s="1"/>
  <c r="N507" i="14" s="1"/>
  <c r="N508" i="14" s="1"/>
  <c r="N509" i="14" s="1"/>
  <c r="N510" i="14" s="1"/>
  <c r="N511" i="14" s="1"/>
  <c r="N512" i="14" s="1"/>
  <c r="M463" i="14"/>
  <c r="L463" i="14"/>
  <c r="K463" i="14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K497" i="14" s="1"/>
  <c r="K498" i="14" s="1"/>
  <c r="K499" i="14" s="1"/>
  <c r="K500" i="14" s="1"/>
  <c r="K501" i="14" s="1"/>
  <c r="K502" i="14" s="1"/>
  <c r="J463" i="14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J475" i="14" s="1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J497" i="14" s="1"/>
  <c r="J498" i="14" s="1"/>
  <c r="J499" i="14" s="1"/>
  <c r="J500" i="14" s="1"/>
  <c r="J501" i="14" s="1"/>
  <c r="J502" i="14" s="1"/>
  <c r="I463" i="14"/>
  <c r="H463" i="14"/>
  <c r="G463" i="14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F463" i="14"/>
  <c r="F464" i="14" s="1"/>
  <c r="F465" i="14" s="1"/>
  <c r="F466" i="14" s="1"/>
  <c r="F467" i="14" s="1"/>
  <c r="F468" i="14" s="1"/>
  <c r="F469" i="14" s="1"/>
  <c r="F470" i="14" s="1"/>
  <c r="F471" i="14" s="1"/>
  <c r="F472" i="14" s="1"/>
  <c r="F473" i="14" s="1"/>
  <c r="F474" i="14" s="1"/>
  <c r="F475" i="14" s="1"/>
  <c r="F476" i="14" s="1"/>
  <c r="F477" i="14" s="1"/>
  <c r="E463" i="14"/>
  <c r="D463" i="14"/>
  <c r="C463" i="14"/>
  <c r="C464" i="14" s="1"/>
  <c r="C465" i="14" s="1"/>
  <c r="C466" i="14" s="1"/>
  <c r="C467" i="14" s="1"/>
  <c r="C468" i="14" s="1"/>
  <c r="C469" i="14" s="1"/>
  <c r="C470" i="14" s="1"/>
  <c r="C471" i="14" s="1"/>
  <c r="C472" i="14" s="1"/>
  <c r="C473" i="14" s="1"/>
  <c r="C474" i="14" s="1"/>
  <c r="C475" i="14" s="1"/>
  <c r="C476" i="14" s="1"/>
  <c r="C477" i="14" s="1"/>
  <c r="B463" i="14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507" i="14" s="1"/>
  <c r="B508" i="14" s="1"/>
  <c r="B509" i="14" s="1"/>
  <c r="B510" i="14" s="1"/>
  <c r="B511" i="14" s="1"/>
  <c r="B512" i="14" s="1"/>
  <c r="Y457" i="14"/>
  <c r="W457" i="14"/>
  <c r="V457" i="14"/>
  <c r="U457" i="14"/>
  <c r="T457" i="14"/>
  <c r="R457" i="14"/>
  <c r="K457" i="14"/>
  <c r="J457" i="14"/>
  <c r="I457" i="14"/>
  <c r="H457" i="14"/>
  <c r="G457" i="14"/>
  <c r="F457" i="14"/>
  <c r="E457" i="14"/>
  <c r="D457" i="14"/>
  <c r="C457" i="14"/>
  <c r="Y456" i="14"/>
  <c r="W456" i="14"/>
  <c r="V456" i="14"/>
  <c r="U456" i="14"/>
  <c r="T456" i="14"/>
  <c r="R456" i="14"/>
  <c r="K456" i="14"/>
  <c r="J456" i="14"/>
  <c r="I456" i="14"/>
  <c r="H456" i="14"/>
  <c r="G456" i="14"/>
  <c r="F456" i="14"/>
  <c r="E456" i="14"/>
  <c r="D456" i="14"/>
  <c r="C456" i="14"/>
  <c r="Y455" i="14"/>
  <c r="W455" i="14"/>
  <c r="V455" i="14"/>
  <c r="U455" i="14"/>
  <c r="T455" i="14"/>
  <c r="R455" i="14"/>
  <c r="K455" i="14"/>
  <c r="J455" i="14"/>
  <c r="I455" i="14"/>
  <c r="H455" i="14"/>
  <c r="G455" i="14"/>
  <c r="F455" i="14"/>
  <c r="E455" i="14"/>
  <c r="D455" i="14"/>
  <c r="C455" i="14"/>
  <c r="Y454" i="14"/>
  <c r="W454" i="14"/>
  <c r="V454" i="14"/>
  <c r="U454" i="14"/>
  <c r="T454" i="14"/>
  <c r="R454" i="14"/>
  <c r="K454" i="14"/>
  <c r="J454" i="14"/>
  <c r="I454" i="14"/>
  <c r="H454" i="14"/>
  <c r="G454" i="14"/>
  <c r="F454" i="14"/>
  <c r="E454" i="14"/>
  <c r="D454" i="14"/>
  <c r="C454" i="14"/>
  <c r="Y453" i="14"/>
  <c r="W453" i="14"/>
  <c r="V453" i="14"/>
  <c r="U453" i="14"/>
  <c r="T453" i="14"/>
  <c r="R453" i="14"/>
  <c r="K453" i="14"/>
  <c r="J453" i="14"/>
  <c r="I453" i="14"/>
  <c r="H453" i="14"/>
  <c r="G453" i="14"/>
  <c r="F453" i="14"/>
  <c r="E453" i="14"/>
  <c r="D453" i="14"/>
  <c r="C453" i="14"/>
  <c r="Y452" i="14"/>
  <c r="W452" i="14"/>
  <c r="V452" i="14"/>
  <c r="U452" i="14"/>
  <c r="T452" i="14"/>
  <c r="R452" i="14"/>
  <c r="K452" i="14"/>
  <c r="J452" i="14"/>
  <c r="I452" i="14"/>
  <c r="H452" i="14"/>
  <c r="G452" i="14"/>
  <c r="F452" i="14"/>
  <c r="E452" i="14"/>
  <c r="D452" i="14"/>
  <c r="C452" i="14"/>
  <c r="Y451" i="14"/>
  <c r="W451" i="14"/>
  <c r="V451" i="14"/>
  <c r="U451" i="14"/>
  <c r="T451" i="14"/>
  <c r="R451" i="14"/>
  <c r="K451" i="14"/>
  <c r="J451" i="14"/>
  <c r="I451" i="14"/>
  <c r="H451" i="14"/>
  <c r="G451" i="14"/>
  <c r="F451" i="14"/>
  <c r="E451" i="14"/>
  <c r="D451" i="14"/>
  <c r="C451" i="14"/>
  <c r="Y450" i="14"/>
  <c r="W450" i="14"/>
  <c r="V450" i="14"/>
  <c r="U450" i="14"/>
  <c r="T450" i="14"/>
  <c r="R450" i="14"/>
  <c r="K450" i="14"/>
  <c r="J450" i="14"/>
  <c r="I450" i="14"/>
  <c r="H450" i="14"/>
  <c r="G450" i="14"/>
  <c r="F450" i="14"/>
  <c r="E450" i="14"/>
  <c r="D450" i="14"/>
  <c r="C450" i="14"/>
  <c r="Y449" i="14"/>
  <c r="W449" i="14"/>
  <c r="V449" i="14"/>
  <c r="U449" i="14"/>
  <c r="T449" i="14"/>
  <c r="R449" i="14"/>
  <c r="K449" i="14"/>
  <c r="J449" i="14"/>
  <c r="I449" i="14"/>
  <c r="H449" i="14"/>
  <c r="G449" i="14"/>
  <c r="F449" i="14"/>
  <c r="E449" i="14"/>
  <c r="D449" i="14"/>
  <c r="C449" i="14"/>
  <c r="Y448" i="14"/>
  <c r="W448" i="14"/>
  <c r="V448" i="14"/>
  <c r="U448" i="14"/>
  <c r="T448" i="14"/>
  <c r="R448" i="14"/>
  <c r="K448" i="14"/>
  <c r="J448" i="14"/>
  <c r="I448" i="14"/>
  <c r="H448" i="14"/>
  <c r="G448" i="14"/>
  <c r="F448" i="14"/>
  <c r="E448" i="14"/>
  <c r="D448" i="14"/>
  <c r="C448" i="14"/>
  <c r="Y447" i="14"/>
  <c r="W447" i="14"/>
  <c r="V447" i="14"/>
  <c r="U447" i="14"/>
  <c r="T447" i="14"/>
  <c r="R447" i="14"/>
  <c r="I447" i="14"/>
  <c r="H447" i="14"/>
  <c r="G447" i="14"/>
  <c r="F447" i="14"/>
  <c r="E447" i="14"/>
  <c r="D447" i="14"/>
  <c r="C447" i="14"/>
  <c r="Y446" i="14"/>
  <c r="W446" i="14"/>
  <c r="V446" i="14"/>
  <c r="U446" i="14"/>
  <c r="T446" i="14"/>
  <c r="R446" i="14"/>
  <c r="I446" i="14"/>
  <c r="H446" i="14"/>
  <c r="G446" i="14"/>
  <c r="F446" i="14"/>
  <c r="E446" i="14"/>
  <c r="D446" i="14"/>
  <c r="C446" i="14"/>
  <c r="Y445" i="14"/>
  <c r="W445" i="14"/>
  <c r="V445" i="14"/>
  <c r="U445" i="14"/>
  <c r="T445" i="14"/>
  <c r="R445" i="14"/>
  <c r="I445" i="14"/>
  <c r="H445" i="14"/>
  <c r="G445" i="14"/>
  <c r="F445" i="14"/>
  <c r="E445" i="14"/>
  <c r="D445" i="14"/>
  <c r="C445" i="14"/>
  <c r="Y444" i="14"/>
  <c r="W444" i="14"/>
  <c r="V444" i="14"/>
  <c r="U444" i="14"/>
  <c r="T444" i="14"/>
  <c r="R444" i="14"/>
  <c r="I444" i="14"/>
  <c r="H444" i="14"/>
  <c r="G444" i="14"/>
  <c r="F444" i="14"/>
  <c r="E444" i="14"/>
  <c r="D444" i="14"/>
  <c r="C444" i="14"/>
  <c r="Y443" i="14"/>
  <c r="W443" i="14"/>
  <c r="V443" i="14"/>
  <c r="U443" i="14"/>
  <c r="T443" i="14"/>
  <c r="R443" i="14"/>
  <c r="I443" i="14"/>
  <c r="H443" i="14"/>
  <c r="G443" i="14"/>
  <c r="F443" i="14"/>
  <c r="E443" i="14"/>
  <c r="D443" i="14"/>
  <c r="C443" i="14"/>
  <c r="Y442" i="14"/>
  <c r="W442" i="14"/>
  <c r="V442" i="14"/>
  <c r="U442" i="14"/>
  <c r="T442" i="14"/>
  <c r="R442" i="14"/>
  <c r="I442" i="14"/>
  <c r="H442" i="14"/>
  <c r="G442" i="14"/>
  <c r="F442" i="14"/>
  <c r="E442" i="14"/>
  <c r="D442" i="14"/>
  <c r="C442" i="14"/>
  <c r="Y441" i="14"/>
  <c r="W441" i="14"/>
  <c r="V441" i="14"/>
  <c r="U441" i="14"/>
  <c r="T441" i="14"/>
  <c r="R441" i="14"/>
  <c r="I441" i="14"/>
  <c r="H441" i="14"/>
  <c r="G441" i="14"/>
  <c r="F441" i="14"/>
  <c r="E441" i="14"/>
  <c r="D441" i="14"/>
  <c r="C441" i="14"/>
  <c r="Y440" i="14"/>
  <c r="W440" i="14"/>
  <c r="V440" i="14"/>
  <c r="U440" i="14"/>
  <c r="T440" i="14"/>
  <c r="R440" i="14"/>
  <c r="I440" i="14"/>
  <c r="H440" i="14"/>
  <c r="G440" i="14"/>
  <c r="F440" i="14"/>
  <c r="E440" i="14"/>
  <c r="D440" i="14"/>
  <c r="C440" i="14"/>
  <c r="Y439" i="14"/>
  <c r="W439" i="14"/>
  <c r="V439" i="14"/>
  <c r="U439" i="14"/>
  <c r="T439" i="14"/>
  <c r="R439" i="14"/>
  <c r="I439" i="14"/>
  <c r="H439" i="14"/>
  <c r="G439" i="14"/>
  <c r="F439" i="14"/>
  <c r="E439" i="14"/>
  <c r="D439" i="14"/>
  <c r="C439" i="14"/>
  <c r="Y438" i="14"/>
  <c r="W438" i="14"/>
  <c r="V438" i="14"/>
  <c r="U438" i="14"/>
  <c r="T438" i="14"/>
  <c r="R438" i="14"/>
  <c r="I438" i="14"/>
  <c r="H438" i="14"/>
  <c r="G438" i="14"/>
  <c r="F438" i="14"/>
  <c r="E438" i="14"/>
  <c r="D438" i="14"/>
  <c r="C438" i="14"/>
  <c r="Y437" i="14"/>
  <c r="W437" i="14"/>
  <c r="V437" i="14"/>
  <c r="U437" i="14"/>
  <c r="T437" i="14"/>
  <c r="R437" i="14"/>
  <c r="I437" i="14"/>
  <c r="H437" i="14"/>
  <c r="G437" i="14"/>
  <c r="F437" i="14"/>
  <c r="E437" i="14"/>
  <c r="D437" i="14"/>
  <c r="C437" i="14"/>
  <c r="Y436" i="14"/>
  <c r="W436" i="14"/>
  <c r="V436" i="14"/>
  <c r="U436" i="14"/>
  <c r="T436" i="14"/>
  <c r="R436" i="14"/>
  <c r="I436" i="14"/>
  <c r="H436" i="14"/>
  <c r="G436" i="14"/>
  <c r="F436" i="14"/>
  <c r="E436" i="14"/>
  <c r="D436" i="14"/>
  <c r="C436" i="14"/>
  <c r="Y435" i="14"/>
  <c r="W435" i="14"/>
  <c r="V435" i="14"/>
  <c r="U435" i="14"/>
  <c r="T435" i="14"/>
  <c r="R435" i="14"/>
  <c r="I435" i="14"/>
  <c r="H435" i="14"/>
  <c r="G435" i="14"/>
  <c r="F435" i="14"/>
  <c r="E435" i="14"/>
  <c r="D435" i="14"/>
  <c r="C435" i="14"/>
  <c r="Y434" i="14"/>
  <c r="W434" i="14"/>
  <c r="V434" i="14"/>
  <c r="U434" i="14"/>
  <c r="T434" i="14"/>
  <c r="R434" i="14"/>
  <c r="I434" i="14"/>
  <c r="H434" i="14"/>
  <c r="G434" i="14"/>
  <c r="F434" i="14"/>
  <c r="E434" i="14"/>
  <c r="D434" i="14"/>
  <c r="C434" i="14"/>
  <c r="Y433" i="14"/>
  <c r="W433" i="14"/>
  <c r="V433" i="14"/>
  <c r="U433" i="14"/>
  <c r="T433" i="14"/>
  <c r="R433" i="14"/>
  <c r="I433" i="14"/>
  <c r="H433" i="14"/>
  <c r="G433" i="14"/>
  <c r="F433" i="14"/>
  <c r="E433" i="14"/>
  <c r="D433" i="14"/>
  <c r="C433" i="14"/>
  <c r="Y432" i="14"/>
  <c r="W432" i="14"/>
  <c r="V432" i="14"/>
  <c r="U432" i="14"/>
  <c r="T432" i="14"/>
  <c r="R432" i="14"/>
  <c r="I432" i="14"/>
  <c r="H432" i="14"/>
  <c r="G432" i="14"/>
  <c r="F432" i="14"/>
  <c r="E432" i="14"/>
  <c r="D432" i="14"/>
  <c r="C432" i="14"/>
  <c r="Y431" i="14"/>
  <c r="W431" i="14"/>
  <c r="V431" i="14"/>
  <c r="U431" i="14"/>
  <c r="T431" i="14"/>
  <c r="R431" i="14"/>
  <c r="I431" i="14"/>
  <c r="H431" i="14"/>
  <c r="G431" i="14"/>
  <c r="F431" i="14"/>
  <c r="E431" i="14"/>
  <c r="D431" i="14"/>
  <c r="C431" i="14"/>
  <c r="Y430" i="14"/>
  <c r="W430" i="14"/>
  <c r="V430" i="14"/>
  <c r="U430" i="14"/>
  <c r="T430" i="14"/>
  <c r="R430" i="14"/>
  <c r="I430" i="14"/>
  <c r="H430" i="14"/>
  <c r="G430" i="14"/>
  <c r="F430" i="14"/>
  <c r="E430" i="14"/>
  <c r="D430" i="14"/>
  <c r="C430" i="14"/>
  <c r="Y429" i="14"/>
  <c r="W429" i="14"/>
  <c r="V429" i="14"/>
  <c r="U429" i="14"/>
  <c r="T429" i="14"/>
  <c r="R429" i="14"/>
  <c r="I429" i="14"/>
  <c r="H429" i="14"/>
  <c r="G429" i="14"/>
  <c r="F429" i="14"/>
  <c r="E429" i="14"/>
  <c r="D429" i="14"/>
  <c r="C429" i="14"/>
  <c r="Y428" i="14"/>
  <c r="W428" i="14"/>
  <c r="V428" i="14"/>
  <c r="U428" i="14"/>
  <c r="T428" i="14"/>
  <c r="R428" i="14"/>
  <c r="I428" i="14"/>
  <c r="H428" i="14"/>
  <c r="G428" i="14"/>
  <c r="F428" i="14"/>
  <c r="E428" i="14"/>
  <c r="D428" i="14"/>
  <c r="C428" i="14"/>
  <c r="Y427" i="14"/>
  <c r="W427" i="14"/>
  <c r="V427" i="14"/>
  <c r="U427" i="14"/>
  <c r="T427" i="14"/>
  <c r="R427" i="14"/>
  <c r="I427" i="14"/>
  <c r="H427" i="14"/>
  <c r="G427" i="14"/>
  <c r="F427" i="14"/>
  <c r="E427" i="14"/>
  <c r="D427" i="14"/>
  <c r="C427" i="14"/>
  <c r="Y426" i="14"/>
  <c r="W426" i="14"/>
  <c r="V426" i="14"/>
  <c r="U426" i="14"/>
  <c r="T426" i="14"/>
  <c r="R426" i="14"/>
  <c r="I426" i="14"/>
  <c r="H426" i="14"/>
  <c r="G426" i="14"/>
  <c r="F426" i="14"/>
  <c r="E426" i="14"/>
  <c r="D426" i="14"/>
  <c r="C426" i="14"/>
  <c r="Y425" i="14"/>
  <c r="W425" i="14"/>
  <c r="V425" i="14"/>
  <c r="U425" i="14"/>
  <c r="T425" i="14"/>
  <c r="R425" i="14"/>
  <c r="I425" i="14"/>
  <c r="H425" i="14"/>
  <c r="G425" i="14"/>
  <c r="F425" i="14"/>
  <c r="E425" i="14"/>
  <c r="D425" i="14"/>
  <c r="C425" i="14"/>
  <c r="Y424" i="14"/>
  <c r="W424" i="14"/>
  <c r="V424" i="14"/>
  <c r="U424" i="14"/>
  <c r="T424" i="14"/>
  <c r="R424" i="14"/>
  <c r="I424" i="14"/>
  <c r="H424" i="14"/>
  <c r="G424" i="14"/>
  <c r="F424" i="14"/>
  <c r="E424" i="14"/>
  <c r="D424" i="14"/>
  <c r="C424" i="14"/>
  <c r="Y423" i="14"/>
  <c r="W423" i="14"/>
  <c r="V423" i="14"/>
  <c r="U423" i="14"/>
  <c r="T423" i="14"/>
  <c r="R423" i="14"/>
  <c r="I423" i="14"/>
  <c r="H423" i="14"/>
  <c r="G423" i="14"/>
  <c r="F423" i="14"/>
  <c r="E423" i="14"/>
  <c r="D423" i="14"/>
  <c r="C423" i="14"/>
  <c r="Y422" i="14"/>
  <c r="W422" i="14"/>
  <c r="V422" i="14"/>
  <c r="U422" i="14"/>
  <c r="T422" i="14"/>
  <c r="R422" i="14"/>
  <c r="I422" i="14"/>
  <c r="H422" i="14"/>
  <c r="G422" i="14"/>
  <c r="F422" i="14"/>
  <c r="E422" i="14"/>
  <c r="D422" i="14"/>
  <c r="C422" i="14"/>
  <c r="Y421" i="14"/>
  <c r="W421" i="14"/>
  <c r="V421" i="14"/>
  <c r="U421" i="14"/>
  <c r="T421" i="14"/>
  <c r="R421" i="14"/>
  <c r="I421" i="14"/>
  <c r="H421" i="14"/>
  <c r="G421" i="14"/>
  <c r="F421" i="14"/>
  <c r="E421" i="14"/>
  <c r="D421" i="14"/>
  <c r="C421" i="14"/>
  <c r="Y420" i="14"/>
  <c r="W420" i="14"/>
  <c r="V420" i="14"/>
  <c r="U420" i="14"/>
  <c r="T420" i="14"/>
  <c r="R420" i="14"/>
  <c r="I420" i="14"/>
  <c r="H420" i="14"/>
  <c r="G420" i="14"/>
  <c r="F420" i="14"/>
  <c r="E420" i="14"/>
  <c r="D420" i="14"/>
  <c r="C420" i="14"/>
  <c r="Y419" i="14"/>
  <c r="W419" i="14"/>
  <c r="V419" i="14"/>
  <c r="U419" i="14"/>
  <c r="T419" i="14"/>
  <c r="R419" i="14"/>
  <c r="I419" i="14"/>
  <c r="H419" i="14"/>
  <c r="G419" i="14"/>
  <c r="F419" i="14"/>
  <c r="E419" i="14"/>
  <c r="D419" i="14"/>
  <c r="C419" i="14"/>
  <c r="Y418" i="14"/>
  <c r="W418" i="14"/>
  <c r="V418" i="14"/>
  <c r="U418" i="14"/>
  <c r="T418" i="14"/>
  <c r="R418" i="14"/>
  <c r="I418" i="14"/>
  <c r="H418" i="14"/>
  <c r="G418" i="14"/>
  <c r="F418" i="14"/>
  <c r="E418" i="14"/>
  <c r="D418" i="14"/>
  <c r="C418" i="14"/>
  <c r="Y417" i="14"/>
  <c r="W417" i="14"/>
  <c r="V417" i="14"/>
  <c r="U417" i="14"/>
  <c r="T417" i="14"/>
  <c r="R417" i="14"/>
  <c r="Y416" i="14"/>
  <c r="W416" i="14"/>
  <c r="V416" i="14"/>
  <c r="U416" i="14"/>
  <c r="T416" i="14"/>
  <c r="R416" i="14"/>
  <c r="Y415" i="14"/>
  <c r="W415" i="14"/>
  <c r="V415" i="14"/>
  <c r="U415" i="14"/>
  <c r="T415" i="14"/>
  <c r="R415" i="14"/>
  <c r="AE414" i="14"/>
  <c r="AE415" i="14" s="1"/>
  <c r="AE416" i="14" s="1"/>
  <c r="AE417" i="14" s="1"/>
  <c r="AE418" i="14" s="1"/>
  <c r="AE419" i="14" s="1"/>
  <c r="AE420" i="14" s="1"/>
  <c r="AE421" i="14" s="1"/>
  <c r="AE422" i="14" s="1"/>
  <c r="AE423" i="14" s="1"/>
  <c r="AE424" i="14" s="1"/>
  <c r="AE425" i="14" s="1"/>
  <c r="AE426" i="14" s="1"/>
  <c r="AE427" i="14" s="1"/>
  <c r="AE428" i="14" s="1"/>
  <c r="AE429" i="14" s="1"/>
  <c r="AE430" i="14" s="1"/>
  <c r="AE431" i="14" s="1"/>
  <c r="AE432" i="14" s="1"/>
  <c r="AE433" i="14" s="1"/>
  <c r="AE434" i="14" s="1"/>
  <c r="AE435" i="14" s="1"/>
  <c r="AE436" i="14" s="1"/>
  <c r="AE437" i="14" s="1"/>
  <c r="AE438" i="14" s="1"/>
  <c r="AE439" i="14" s="1"/>
  <c r="AE440" i="14" s="1"/>
  <c r="AE441" i="14" s="1"/>
  <c r="AE442" i="14" s="1"/>
  <c r="AE443" i="14" s="1"/>
  <c r="AE444" i="14" s="1"/>
  <c r="AE445" i="14" s="1"/>
  <c r="AE446" i="14" s="1"/>
  <c r="AE447" i="14" s="1"/>
  <c r="AE448" i="14" s="1"/>
  <c r="AE449" i="14" s="1"/>
  <c r="AE450" i="14" s="1"/>
  <c r="AE451" i="14" s="1"/>
  <c r="AE452" i="14" s="1"/>
  <c r="AE453" i="14" s="1"/>
  <c r="AE454" i="14" s="1"/>
  <c r="AE455" i="14" s="1"/>
  <c r="AE456" i="14" s="1"/>
  <c r="AE457" i="14" s="1"/>
  <c r="Y414" i="14"/>
  <c r="W414" i="14"/>
  <c r="V414" i="14"/>
  <c r="U414" i="14"/>
  <c r="T414" i="14"/>
  <c r="R414" i="14"/>
  <c r="O414" i="14"/>
  <c r="O415" i="14" s="1"/>
  <c r="O416" i="14" s="1"/>
  <c r="O417" i="14" s="1"/>
  <c r="O418" i="14" s="1"/>
  <c r="O419" i="14" s="1"/>
  <c r="O420" i="14" s="1"/>
  <c r="O421" i="14" s="1"/>
  <c r="O422" i="14" s="1"/>
  <c r="O423" i="14" s="1"/>
  <c r="O424" i="14" s="1"/>
  <c r="O425" i="14" s="1"/>
  <c r="O426" i="14" s="1"/>
  <c r="O427" i="14" s="1"/>
  <c r="O428" i="14" s="1"/>
  <c r="O429" i="14" s="1"/>
  <c r="O430" i="14" s="1"/>
  <c r="O431" i="14" s="1"/>
  <c r="O432" i="14" s="1"/>
  <c r="O433" i="14" s="1"/>
  <c r="O434" i="14" s="1"/>
  <c r="O435" i="14" s="1"/>
  <c r="O436" i="14" s="1"/>
  <c r="O437" i="14" s="1"/>
  <c r="O438" i="14" s="1"/>
  <c r="O439" i="14" s="1"/>
  <c r="O440" i="14" s="1"/>
  <c r="O441" i="14" s="1"/>
  <c r="O442" i="14" s="1"/>
  <c r="O443" i="14" s="1"/>
  <c r="O444" i="14" s="1"/>
  <c r="O445" i="14" s="1"/>
  <c r="O446" i="14" s="1"/>
  <c r="O447" i="14" s="1"/>
  <c r="O448" i="14" s="1"/>
  <c r="O449" i="14" s="1"/>
  <c r="O450" i="14" s="1"/>
  <c r="O451" i="14" s="1"/>
  <c r="O452" i="14" s="1"/>
  <c r="O453" i="14" s="1"/>
  <c r="O454" i="14" s="1"/>
  <c r="O455" i="14" s="1"/>
  <c r="O456" i="14" s="1"/>
  <c r="O457" i="14" s="1"/>
  <c r="C414" i="14"/>
  <c r="C415" i="14" s="1"/>
  <c r="C416" i="14" s="1"/>
  <c r="C417" i="14" s="1"/>
  <c r="Y413" i="14"/>
  <c r="W413" i="14"/>
  <c r="V413" i="14"/>
  <c r="R413" i="14"/>
  <c r="N413" i="14"/>
  <c r="N414" i="14" s="1"/>
  <c r="N415" i="14" s="1"/>
  <c r="N416" i="14" s="1"/>
  <c r="N417" i="14" s="1"/>
  <c r="N418" i="14" s="1"/>
  <c r="N419" i="14" s="1"/>
  <c r="N420" i="14" s="1"/>
  <c r="N421" i="14" s="1"/>
  <c r="N422" i="14" s="1"/>
  <c r="N423" i="14" s="1"/>
  <c r="N424" i="14" s="1"/>
  <c r="N425" i="14" s="1"/>
  <c r="N426" i="14" s="1"/>
  <c r="N427" i="14" s="1"/>
  <c r="N428" i="14" s="1"/>
  <c r="N429" i="14" s="1"/>
  <c r="N430" i="14" s="1"/>
  <c r="N431" i="14" s="1"/>
  <c r="N432" i="14" s="1"/>
  <c r="N433" i="14" s="1"/>
  <c r="N434" i="14" s="1"/>
  <c r="N435" i="14" s="1"/>
  <c r="N436" i="14" s="1"/>
  <c r="N437" i="14" s="1"/>
  <c r="N438" i="14" s="1"/>
  <c r="N439" i="14" s="1"/>
  <c r="N440" i="14" s="1"/>
  <c r="N441" i="14" s="1"/>
  <c r="N442" i="14" s="1"/>
  <c r="N443" i="14" s="1"/>
  <c r="N444" i="14" s="1"/>
  <c r="N445" i="14" s="1"/>
  <c r="N446" i="14" s="1"/>
  <c r="N447" i="14" s="1"/>
  <c r="N448" i="14" s="1"/>
  <c r="N449" i="14" s="1"/>
  <c r="N450" i="14" s="1"/>
  <c r="N451" i="14" s="1"/>
  <c r="N452" i="14" s="1"/>
  <c r="N453" i="14" s="1"/>
  <c r="N454" i="14" s="1"/>
  <c r="N455" i="14" s="1"/>
  <c r="N456" i="14" s="1"/>
  <c r="N457" i="14" s="1"/>
  <c r="R412" i="14"/>
  <c r="X411" i="14"/>
  <c r="X412" i="14" s="1"/>
  <c r="X413" i="14" s="1"/>
  <c r="X414" i="14" s="1"/>
  <c r="X415" i="14" s="1"/>
  <c r="X416" i="14" s="1"/>
  <c r="X417" i="14" s="1"/>
  <c r="X418" i="14" s="1"/>
  <c r="X419" i="14" s="1"/>
  <c r="X420" i="14" s="1"/>
  <c r="X421" i="14" s="1"/>
  <c r="X422" i="14" s="1"/>
  <c r="X423" i="14" s="1"/>
  <c r="X424" i="14" s="1"/>
  <c r="X425" i="14" s="1"/>
  <c r="X426" i="14" s="1"/>
  <c r="X427" i="14" s="1"/>
  <c r="X428" i="14" s="1"/>
  <c r="X429" i="14" s="1"/>
  <c r="X430" i="14" s="1"/>
  <c r="X431" i="14" s="1"/>
  <c r="X432" i="14" s="1"/>
  <c r="X433" i="14" s="1"/>
  <c r="X434" i="14" s="1"/>
  <c r="X435" i="14" s="1"/>
  <c r="X436" i="14" s="1"/>
  <c r="X437" i="14" s="1"/>
  <c r="X438" i="14" s="1"/>
  <c r="X439" i="14" s="1"/>
  <c r="X440" i="14" s="1"/>
  <c r="X441" i="14" s="1"/>
  <c r="X442" i="14" s="1"/>
  <c r="X443" i="14" s="1"/>
  <c r="X444" i="14" s="1"/>
  <c r="X445" i="14" s="1"/>
  <c r="X446" i="14" s="1"/>
  <c r="X447" i="14" s="1"/>
  <c r="X448" i="14" s="1"/>
  <c r="X449" i="14" s="1"/>
  <c r="X450" i="14" s="1"/>
  <c r="X451" i="14" s="1"/>
  <c r="X452" i="14" s="1"/>
  <c r="X453" i="14" s="1"/>
  <c r="X454" i="14" s="1"/>
  <c r="X455" i="14" s="1"/>
  <c r="X456" i="14" s="1"/>
  <c r="X457" i="14" s="1"/>
  <c r="H411" i="14"/>
  <c r="H412" i="14" s="1"/>
  <c r="H413" i="14" s="1"/>
  <c r="H414" i="14" s="1"/>
  <c r="H415" i="14" s="1"/>
  <c r="H416" i="14" s="1"/>
  <c r="H417" i="14" s="1"/>
  <c r="AI410" i="14"/>
  <c r="AI411" i="14" s="1"/>
  <c r="AI412" i="14" s="1"/>
  <c r="AI413" i="14" s="1"/>
  <c r="AI414" i="14" s="1"/>
  <c r="AI415" i="14" s="1"/>
  <c r="AI416" i="14" s="1"/>
  <c r="AI417" i="14" s="1"/>
  <c r="AI418" i="14" s="1"/>
  <c r="AI419" i="14" s="1"/>
  <c r="AI420" i="14" s="1"/>
  <c r="AI421" i="14" s="1"/>
  <c r="AI422" i="14" s="1"/>
  <c r="AI423" i="14" s="1"/>
  <c r="AI424" i="14" s="1"/>
  <c r="AI425" i="14" s="1"/>
  <c r="AI426" i="14" s="1"/>
  <c r="AI427" i="14" s="1"/>
  <c r="AI428" i="14" s="1"/>
  <c r="AI429" i="14" s="1"/>
  <c r="AI430" i="14" s="1"/>
  <c r="AI431" i="14" s="1"/>
  <c r="AI432" i="14" s="1"/>
  <c r="AI433" i="14" s="1"/>
  <c r="AI434" i="14" s="1"/>
  <c r="AI435" i="14" s="1"/>
  <c r="AI436" i="14" s="1"/>
  <c r="AI437" i="14" s="1"/>
  <c r="AI438" i="14" s="1"/>
  <c r="AI439" i="14" s="1"/>
  <c r="AI440" i="14" s="1"/>
  <c r="AI441" i="14" s="1"/>
  <c r="AI442" i="14" s="1"/>
  <c r="AI443" i="14" s="1"/>
  <c r="AI444" i="14" s="1"/>
  <c r="AI445" i="14" s="1"/>
  <c r="AI446" i="14" s="1"/>
  <c r="AI447" i="14" s="1"/>
  <c r="AI448" i="14" s="1"/>
  <c r="AI449" i="14" s="1"/>
  <c r="AI450" i="14" s="1"/>
  <c r="AI451" i="14" s="1"/>
  <c r="AI452" i="14" s="1"/>
  <c r="AI453" i="14" s="1"/>
  <c r="AI454" i="14" s="1"/>
  <c r="AI455" i="14" s="1"/>
  <c r="AI456" i="14" s="1"/>
  <c r="AI457" i="14" s="1"/>
  <c r="AE410" i="14"/>
  <c r="AE411" i="14" s="1"/>
  <c r="AE412" i="14" s="1"/>
  <c r="AE413" i="14" s="1"/>
  <c r="AA410" i="14"/>
  <c r="AA411" i="14" s="1"/>
  <c r="AA412" i="14" s="1"/>
  <c r="AA413" i="14" s="1"/>
  <c r="AA414" i="14" s="1"/>
  <c r="AA415" i="14" s="1"/>
  <c r="AA416" i="14" s="1"/>
  <c r="AA417" i="14" s="1"/>
  <c r="AA418" i="14" s="1"/>
  <c r="AA419" i="14" s="1"/>
  <c r="AA420" i="14" s="1"/>
  <c r="AA421" i="14" s="1"/>
  <c r="AA422" i="14" s="1"/>
  <c r="AA423" i="14" s="1"/>
  <c r="AA424" i="14" s="1"/>
  <c r="AA425" i="14" s="1"/>
  <c r="AA426" i="14" s="1"/>
  <c r="AA427" i="14" s="1"/>
  <c r="AA428" i="14" s="1"/>
  <c r="AA429" i="14" s="1"/>
  <c r="AA430" i="14" s="1"/>
  <c r="AA431" i="14" s="1"/>
  <c r="AA432" i="14" s="1"/>
  <c r="AA433" i="14" s="1"/>
  <c r="AA434" i="14" s="1"/>
  <c r="AA435" i="14" s="1"/>
  <c r="AA436" i="14" s="1"/>
  <c r="AA437" i="14" s="1"/>
  <c r="AA438" i="14" s="1"/>
  <c r="AA439" i="14" s="1"/>
  <c r="AA440" i="14" s="1"/>
  <c r="AA441" i="14" s="1"/>
  <c r="AA442" i="14" s="1"/>
  <c r="AA443" i="14" s="1"/>
  <c r="AA444" i="14" s="1"/>
  <c r="AA445" i="14" s="1"/>
  <c r="AA446" i="14" s="1"/>
  <c r="AA447" i="14" s="1"/>
  <c r="AA448" i="14" s="1"/>
  <c r="AA449" i="14" s="1"/>
  <c r="AA450" i="14" s="1"/>
  <c r="AA451" i="14" s="1"/>
  <c r="AA452" i="14" s="1"/>
  <c r="AA453" i="14" s="1"/>
  <c r="AA454" i="14" s="1"/>
  <c r="AA455" i="14" s="1"/>
  <c r="AA456" i="14" s="1"/>
  <c r="AA457" i="14" s="1"/>
  <c r="W410" i="14"/>
  <c r="W411" i="14" s="1"/>
  <c r="W412" i="14" s="1"/>
  <c r="S410" i="14"/>
  <c r="S411" i="14" s="1"/>
  <c r="S412" i="14" s="1"/>
  <c r="S413" i="14" s="1"/>
  <c r="S414" i="14" s="1"/>
  <c r="S415" i="14" s="1"/>
  <c r="S416" i="14" s="1"/>
  <c r="S417" i="14" s="1"/>
  <c r="S418" i="14" s="1"/>
  <c r="S419" i="14" s="1"/>
  <c r="S420" i="14" s="1"/>
  <c r="S421" i="14" s="1"/>
  <c r="S422" i="14" s="1"/>
  <c r="S423" i="14" s="1"/>
  <c r="S424" i="14" s="1"/>
  <c r="S425" i="14" s="1"/>
  <c r="S426" i="14" s="1"/>
  <c r="S427" i="14" s="1"/>
  <c r="S428" i="14" s="1"/>
  <c r="S429" i="14" s="1"/>
  <c r="S430" i="14" s="1"/>
  <c r="S431" i="14" s="1"/>
  <c r="S432" i="14" s="1"/>
  <c r="S433" i="14" s="1"/>
  <c r="S434" i="14" s="1"/>
  <c r="S435" i="14" s="1"/>
  <c r="S436" i="14" s="1"/>
  <c r="S437" i="14" s="1"/>
  <c r="S438" i="14" s="1"/>
  <c r="S439" i="14" s="1"/>
  <c r="S440" i="14" s="1"/>
  <c r="S441" i="14" s="1"/>
  <c r="S442" i="14" s="1"/>
  <c r="S443" i="14" s="1"/>
  <c r="S444" i="14" s="1"/>
  <c r="S445" i="14" s="1"/>
  <c r="S446" i="14" s="1"/>
  <c r="S447" i="14" s="1"/>
  <c r="S448" i="14" s="1"/>
  <c r="S449" i="14" s="1"/>
  <c r="S450" i="14" s="1"/>
  <c r="S451" i="14" s="1"/>
  <c r="S452" i="14" s="1"/>
  <c r="S453" i="14" s="1"/>
  <c r="S454" i="14" s="1"/>
  <c r="S455" i="14" s="1"/>
  <c r="S456" i="14" s="1"/>
  <c r="S457" i="14" s="1"/>
  <c r="O410" i="14"/>
  <c r="O411" i="14" s="1"/>
  <c r="O412" i="14" s="1"/>
  <c r="O413" i="14" s="1"/>
  <c r="K410" i="14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K431" i="14" s="1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G410" i="14"/>
  <c r="G411" i="14" s="1"/>
  <c r="G412" i="14" s="1"/>
  <c r="G413" i="14" s="1"/>
  <c r="G414" i="14" s="1"/>
  <c r="G415" i="14" s="1"/>
  <c r="G416" i="14" s="1"/>
  <c r="G417" i="14" s="1"/>
  <c r="C410" i="14"/>
  <c r="C411" i="14" s="1"/>
  <c r="C412" i="14" s="1"/>
  <c r="C413" i="14" s="1"/>
  <c r="AI409" i="14"/>
  <c r="AH409" i="14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E409" i="14"/>
  <c r="AD409" i="14"/>
  <c r="AD410" i="14" s="1"/>
  <c r="AD411" i="14" s="1"/>
  <c r="AD412" i="14" s="1"/>
  <c r="AD413" i="14" s="1"/>
  <c r="AD414" i="14" s="1"/>
  <c r="AD415" i="14" s="1"/>
  <c r="AD416" i="14" s="1"/>
  <c r="AD417" i="14" s="1"/>
  <c r="AD418" i="14" s="1"/>
  <c r="AD419" i="14" s="1"/>
  <c r="AD420" i="14" s="1"/>
  <c r="AD421" i="14" s="1"/>
  <c r="AD422" i="14" s="1"/>
  <c r="AD423" i="14" s="1"/>
  <c r="AD424" i="14" s="1"/>
  <c r="AD425" i="14" s="1"/>
  <c r="AD426" i="14" s="1"/>
  <c r="AD427" i="14" s="1"/>
  <c r="AD428" i="14" s="1"/>
  <c r="AD429" i="14" s="1"/>
  <c r="AD430" i="14" s="1"/>
  <c r="AD431" i="14" s="1"/>
  <c r="AD432" i="14" s="1"/>
  <c r="AD433" i="14" s="1"/>
  <c r="AD434" i="14" s="1"/>
  <c r="AD435" i="14" s="1"/>
  <c r="AD436" i="14" s="1"/>
  <c r="AD437" i="14" s="1"/>
  <c r="AD438" i="14" s="1"/>
  <c r="AD439" i="14" s="1"/>
  <c r="AD440" i="14" s="1"/>
  <c r="AD441" i="14" s="1"/>
  <c r="AD442" i="14" s="1"/>
  <c r="AD443" i="14" s="1"/>
  <c r="AD444" i="14" s="1"/>
  <c r="AD445" i="14" s="1"/>
  <c r="AD446" i="14" s="1"/>
  <c r="AD447" i="14" s="1"/>
  <c r="AD448" i="14" s="1"/>
  <c r="AD449" i="14" s="1"/>
  <c r="AD450" i="14" s="1"/>
  <c r="AD451" i="14" s="1"/>
  <c r="AD452" i="14" s="1"/>
  <c r="AD453" i="14" s="1"/>
  <c r="AD454" i="14" s="1"/>
  <c r="AD455" i="14" s="1"/>
  <c r="AD456" i="14" s="1"/>
  <c r="AD457" i="14" s="1"/>
  <c r="AA409" i="14"/>
  <c r="Z409" i="14"/>
  <c r="Z410" i="14" s="1"/>
  <c r="Z411" i="14" s="1"/>
  <c r="Z412" i="14" s="1"/>
  <c r="Z413" i="14" s="1"/>
  <c r="Z414" i="14" s="1"/>
  <c r="Z415" i="14" s="1"/>
  <c r="Z416" i="14" s="1"/>
  <c r="Z417" i="14" s="1"/>
  <c r="Z418" i="14" s="1"/>
  <c r="Z419" i="14" s="1"/>
  <c r="Z420" i="14" s="1"/>
  <c r="Z421" i="14" s="1"/>
  <c r="Z422" i="14" s="1"/>
  <c r="Z423" i="14" s="1"/>
  <c r="Z424" i="14" s="1"/>
  <c r="Z425" i="14" s="1"/>
  <c r="Z426" i="14" s="1"/>
  <c r="Z427" i="14" s="1"/>
  <c r="Z428" i="14" s="1"/>
  <c r="Z429" i="14" s="1"/>
  <c r="Z430" i="14" s="1"/>
  <c r="Z431" i="14" s="1"/>
  <c r="Z432" i="14" s="1"/>
  <c r="Z433" i="14" s="1"/>
  <c r="Z434" i="14" s="1"/>
  <c r="Z435" i="14" s="1"/>
  <c r="Z436" i="14" s="1"/>
  <c r="Z437" i="14" s="1"/>
  <c r="Z438" i="14" s="1"/>
  <c r="Z439" i="14" s="1"/>
  <c r="Z440" i="14" s="1"/>
  <c r="Z441" i="14" s="1"/>
  <c r="Z442" i="14" s="1"/>
  <c r="Z443" i="14" s="1"/>
  <c r="Z444" i="14" s="1"/>
  <c r="Z445" i="14" s="1"/>
  <c r="Z446" i="14" s="1"/>
  <c r="Z447" i="14" s="1"/>
  <c r="Z448" i="14" s="1"/>
  <c r="Z449" i="14" s="1"/>
  <c r="Z450" i="14" s="1"/>
  <c r="Z451" i="14" s="1"/>
  <c r="Z452" i="14" s="1"/>
  <c r="Z453" i="14" s="1"/>
  <c r="Z454" i="14" s="1"/>
  <c r="Z455" i="14" s="1"/>
  <c r="Z456" i="14" s="1"/>
  <c r="Z457" i="14" s="1"/>
  <c r="W409" i="14"/>
  <c r="V409" i="14"/>
  <c r="V410" i="14" s="1"/>
  <c r="V411" i="14" s="1"/>
  <c r="V412" i="14" s="1"/>
  <c r="S409" i="14"/>
  <c r="R409" i="14"/>
  <c r="R410" i="14" s="1"/>
  <c r="R411" i="14" s="1"/>
  <c r="O409" i="14"/>
  <c r="N409" i="14"/>
  <c r="N410" i="14" s="1"/>
  <c r="N411" i="14" s="1"/>
  <c r="N412" i="14" s="1"/>
  <c r="K409" i="14"/>
  <c r="J409" i="14"/>
  <c r="J410" i="14" s="1"/>
  <c r="J411" i="14" s="1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J431" i="14" s="1"/>
  <c r="J432" i="14" s="1"/>
  <c r="J433" i="14" s="1"/>
  <c r="J434" i="14" s="1"/>
  <c r="J435" i="14" s="1"/>
  <c r="J436" i="14" s="1"/>
  <c r="J437" i="14" s="1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G409" i="14"/>
  <c r="F409" i="14"/>
  <c r="F410" i="14" s="1"/>
  <c r="F411" i="14" s="1"/>
  <c r="F412" i="14" s="1"/>
  <c r="F413" i="14" s="1"/>
  <c r="F414" i="14" s="1"/>
  <c r="F415" i="14" s="1"/>
  <c r="F416" i="14" s="1"/>
  <c r="F417" i="14" s="1"/>
  <c r="C409" i="14"/>
  <c r="B409" i="14"/>
  <c r="B410" i="14" s="1"/>
  <c r="B411" i="14" s="1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AJ408" i="14"/>
  <c r="AJ409" i="14" s="1"/>
  <c r="AJ410" i="14" s="1"/>
  <c r="AJ411" i="14" s="1"/>
  <c r="AJ412" i="14" s="1"/>
  <c r="AJ413" i="14" s="1"/>
  <c r="AJ414" i="14" s="1"/>
  <c r="AJ415" i="14" s="1"/>
  <c r="AJ416" i="14" s="1"/>
  <c r="AJ417" i="14" s="1"/>
  <c r="AJ418" i="14" s="1"/>
  <c r="AJ419" i="14" s="1"/>
  <c r="AJ420" i="14" s="1"/>
  <c r="AJ421" i="14" s="1"/>
  <c r="AJ422" i="14" s="1"/>
  <c r="AJ423" i="14" s="1"/>
  <c r="AJ424" i="14" s="1"/>
  <c r="AJ425" i="14" s="1"/>
  <c r="AJ426" i="14" s="1"/>
  <c r="AJ427" i="14" s="1"/>
  <c r="AJ428" i="14" s="1"/>
  <c r="AJ429" i="14" s="1"/>
  <c r="AJ430" i="14" s="1"/>
  <c r="AJ431" i="14" s="1"/>
  <c r="AJ432" i="14" s="1"/>
  <c r="AJ433" i="14" s="1"/>
  <c r="AJ434" i="14" s="1"/>
  <c r="AJ435" i="14" s="1"/>
  <c r="AJ436" i="14" s="1"/>
  <c r="AJ437" i="14" s="1"/>
  <c r="AJ438" i="14" s="1"/>
  <c r="AJ439" i="14" s="1"/>
  <c r="AJ440" i="14" s="1"/>
  <c r="AJ441" i="14" s="1"/>
  <c r="AJ442" i="14" s="1"/>
  <c r="AJ443" i="14" s="1"/>
  <c r="AJ444" i="14" s="1"/>
  <c r="AJ445" i="14" s="1"/>
  <c r="AJ446" i="14" s="1"/>
  <c r="AJ447" i="14" s="1"/>
  <c r="AJ448" i="14" s="1"/>
  <c r="AJ449" i="14" s="1"/>
  <c r="AJ450" i="14" s="1"/>
  <c r="AJ451" i="14" s="1"/>
  <c r="AJ452" i="14" s="1"/>
  <c r="AJ453" i="14" s="1"/>
  <c r="AJ454" i="14" s="1"/>
  <c r="AJ455" i="14" s="1"/>
  <c r="AJ456" i="14" s="1"/>
  <c r="AJ457" i="14" s="1"/>
  <c r="AI408" i="14"/>
  <c r="AH408" i="14"/>
  <c r="AG408" i="14"/>
  <c r="AG409" i="14" s="1"/>
  <c r="AG410" i="14" s="1"/>
  <c r="AG411" i="14" s="1"/>
  <c r="AG412" i="14" s="1"/>
  <c r="AG413" i="14" s="1"/>
  <c r="AG414" i="14" s="1"/>
  <c r="AG415" i="14" s="1"/>
  <c r="AG416" i="14" s="1"/>
  <c r="AG417" i="14" s="1"/>
  <c r="AG418" i="14" s="1"/>
  <c r="AG419" i="14" s="1"/>
  <c r="AG420" i="14" s="1"/>
  <c r="AG421" i="14" s="1"/>
  <c r="AG422" i="14" s="1"/>
  <c r="AG423" i="14" s="1"/>
  <c r="AG424" i="14" s="1"/>
  <c r="AG425" i="14" s="1"/>
  <c r="AG426" i="14" s="1"/>
  <c r="AG427" i="14" s="1"/>
  <c r="AG428" i="14" s="1"/>
  <c r="AG429" i="14" s="1"/>
  <c r="AG430" i="14" s="1"/>
  <c r="AG431" i="14" s="1"/>
  <c r="AG432" i="14" s="1"/>
  <c r="AG433" i="14" s="1"/>
  <c r="AG434" i="14" s="1"/>
  <c r="AG435" i="14" s="1"/>
  <c r="AG436" i="14" s="1"/>
  <c r="AG437" i="14" s="1"/>
  <c r="AG438" i="14" s="1"/>
  <c r="AG439" i="14" s="1"/>
  <c r="AG440" i="14" s="1"/>
  <c r="AG441" i="14" s="1"/>
  <c r="AG442" i="14" s="1"/>
  <c r="AG443" i="14" s="1"/>
  <c r="AG444" i="14" s="1"/>
  <c r="AG445" i="14" s="1"/>
  <c r="AG446" i="14" s="1"/>
  <c r="AG447" i="14" s="1"/>
  <c r="AG448" i="14" s="1"/>
  <c r="AG449" i="14" s="1"/>
  <c r="AG450" i="14" s="1"/>
  <c r="AG451" i="14" s="1"/>
  <c r="AG452" i="14" s="1"/>
  <c r="AG453" i="14" s="1"/>
  <c r="AG454" i="14" s="1"/>
  <c r="AG455" i="14" s="1"/>
  <c r="AG456" i="14" s="1"/>
  <c r="AG457" i="14" s="1"/>
  <c r="AF408" i="14"/>
  <c r="AF409" i="14" s="1"/>
  <c r="AF410" i="14" s="1"/>
  <c r="AF411" i="14" s="1"/>
  <c r="AF412" i="14" s="1"/>
  <c r="AF413" i="14" s="1"/>
  <c r="AF414" i="14" s="1"/>
  <c r="AF415" i="14" s="1"/>
  <c r="AF416" i="14" s="1"/>
  <c r="AF417" i="14" s="1"/>
  <c r="AF418" i="14" s="1"/>
  <c r="AF419" i="14" s="1"/>
  <c r="AF420" i="14" s="1"/>
  <c r="AF421" i="14" s="1"/>
  <c r="AF422" i="14" s="1"/>
  <c r="AF423" i="14" s="1"/>
  <c r="AF424" i="14" s="1"/>
  <c r="AF425" i="14" s="1"/>
  <c r="AF426" i="14" s="1"/>
  <c r="AF427" i="14" s="1"/>
  <c r="AF428" i="14" s="1"/>
  <c r="AF429" i="14" s="1"/>
  <c r="AF430" i="14" s="1"/>
  <c r="AF431" i="14" s="1"/>
  <c r="AF432" i="14" s="1"/>
  <c r="AF433" i="14" s="1"/>
  <c r="AF434" i="14" s="1"/>
  <c r="AF435" i="14" s="1"/>
  <c r="AF436" i="14" s="1"/>
  <c r="AF437" i="14" s="1"/>
  <c r="AF438" i="14" s="1"/>
  <c r="AF439" i="14" s="1"/>
  <c r="AF440" i="14" s="1"/>
  <c r="AF441" i="14" s="1"/>
  <c r="AF442" i="14" s="1"/>
  <c r="AF443" i="14" s="1"/>
  <c r="AF444" i="14" s="1"/>
  <c r="AF445" i="14" s="1"/>
  <c r="AF446" i="14" s="1"/>
  <c r="AF447" i="14" s="1"/>
  <c r="AF448" i="14" s="1"/>
  <c r="AF449" i="14" s="1"/>
  <c r="AF450" i="14" s="1"/>
  <c r="AF451" i="14" s="1"/>
  <c r="AF452" i="14" s="1"/>
  <c r="AF453" i="14" s="1"/>
  <c r="AF454" i="14" s="1"/>
  <c r="AF455" i="14" s="1"/>
  <c r="AF456" i="14" s="1"/>
  <c r="AF457" i="14" s="1"/>
  <c r="AE408" i="14"/>
  <c r="AD408" i="14"/>
  <c r="AC408" i="14"/>
  <c r="AC409" i="14" s="1"/>
  <c r="AC410" i="14" s="1"/>
  <c r="AC411" i="14" s="1"/>
  <c r="AC412" i="14" s="1"/>
  <c r="AC413" i="14" s="1"/>
  <c r="AC414" i="14" s="1"/>
  <c r="AC415" i="14" s="1"/>
  <c r="AC416" i="14" s="1"/>
  <c r="AC417" i="14" s="1"/>
  <c r="AC418" i="14" s="1"/>
  <c r="AC419" i="14" s="1"/>
  <c r="AC420" i="14" s="1"/>
  <c r="AC421" i="14" s="1"/>
  <c r="AC422" i="14" s="1"/>
  <c r="AC423" i="14" s="1"/>
  <c r="AC424" i="14" s="1"/>
  <c r="AC425" i="14" s="1"/>
  <c r="AC426" i="14" s="1"/>
  <c r="AC427" i="14" s="1"/>
  <c r="AC428" i="14" s="1"/>
  <c r="AC429" i="14" s="1"/>
  <c r="AC430" i="14" s="1"/>
  <c r="AC431" i="14" s="1"/>
  <c r="AC432" i="14" s="1"/>
  <c r="AC433" i="14" s="1"/>
  <c r="AC434" i="14" s="1"/>
  <c r="AC435" i="14" s="1"/>
  <c r="AC436" i="14" s="1"/>
  <c r="AC437" i="14" s="1"/>
  <c r="AC438" i="14" s="1"/>
  <c r="AC439" i="14" s="1"/>
  <c r="AC440" i="14" s="1"/>
  <c r="AC441" i="14" s="1"/>
  <c r="AC442" i="14" s="1"/>
  <c r="AC443" i="14" s="1"/>
  <c r="AC444" i="14" s="1"/>
  <c r="AC445" i="14" s="1"/>
  <c r="AC446" i="14" s="1"/>
  <c r="AC447" i="14" s="1"/>
  <c r="AC448" i="14" s="1"/>
  <c r="AC449" i="14" s="1"/>
  <c r="AC450" i="14" s="1"/>
  <c r="AC451" i="14" s="1"/>
  <c r="AC452" i="14" s="1"/>
  <c r="AC453" i="14" s="1"/>
  <c r="AC454" i="14" s="1"/>
  <c r="AC455" i="14" s="1"/>
  <c r="AC456" i="14" s="1"/>
  <c r="AC457" i="14" s="1"/>
  <c r="AB408" i="14"/>
  <c r="AB409" i="14" s="1"/>
  <c r="AB410" i="14" s="1"/>
  <c r="AB411" i="14" s="1"/>
  <c r="AB412" i="14" s="1"/>
  <c r="AB413" i="14" s="1"/>
  <c r="AB414" i="14" s="1"/>
  <c r="AB415" i="14" s="1"/>
  <c r="AB416" i="14" s="1"/>
  <c r="AB417" i="14" s="1"/>
  <c r="AB418" i="14" s="1"/>
  <c r="AB419" i="14" s="1"/>
  <c r="AB420" i="14" s="1"/>
  <c r="AB421" i="14" s="1"/>
  <c r="AB422" i="14" s="1"/>
  <c r="AB423" i="14" s="1"/>
  <c r="AB424" i="14" s="1"/>
  <c r="AB425" i="14" s="1"/>
  <c r="AB426" i="14" s="1"/>
  <c r="AB427" i="14" s="1"/>
  <c r="AB428" i="14" s="1"/>
  <c r="AB429" i="14" s="1"/>
  <c r="AB430" i="14" s="1"/>
  <c r="AB431" i="14" s="1"/>
  <c r="AB432" i="14" s="1"/>
  <c r="AB433" i="14" s="1"/>
  <c r="AB434" i="14" s="1"/>
  <c r="AB435" i="14" s="1"/>
  <c r="AB436" i="14" s="1"/>
  <c r="AB437" i="14" s="1"/>
  <c r="AB438" i="14" s="1"/>
  <c r="AB439" i="14" s="1"/>
  <c r="AB440" i="14" s="1"/>
  <c r="AB441" i="14" s="1"/>
  <c r="AB442" i="14" s="1"/>
  <c r="AB443" i="14" s="1"/>
  <c r="AB444" i="14" s="1"/>
  <c r="AB445" i="14" s="1"/>
  <c r="AB446" i="14" s="1"/>
  <c r="AB447" i="14" s="1"/>
  <c r="AB448" i="14" s="1"/>
  <c r="AB449" i="14" s="1"/>
  <c r="AB450" i="14" s="1"/>
  <c r="AB451" i="14" s="1"/>
  <c r="AB452" i="14" s="1"/>
  <c r="AB453" i="14" s="1"/>
  <c r="AB454" i="14" s="1"/>
  <c r="AB455" i="14" s="1"/>
  <c r="AB456" i="14" s="1"/>
  <c r="AB457" i="14" s="1"/>
  <c r="AA408" i="14"/>
  <c r="Z408" i="14"/>
  <c r="Y408" i="14"/>
  <c r="Y409" i="14" s="1"/>
  <c r="Y410" i="14" s="1"/>
  <c r="Y411" i="14" s="1"/>
  <c r="Y412" i="14" s="1"/>
  <c r="X408" i="14"/>
  <c r="X409" i="14" s="1"/>
  <c r="X410" i="14" s="1"/>
  <c r="W408" i="14"/>
  <c r="V408" i="14"/>
  <c r="U408" i="14"/>
  <c r="U409" i="14" s="1"/>
  <c r="U410" i="14" s="1"/>
  <c r="U411" i="14" s="1"/>
  <c r="U412" i="14" s="1"/>
  <c r="U413" i="14" s="1"/>
  <c r="T408" i="14"/>
  <c r="T409" i="14" s="1"/>
  <c r="T410" i="14" s="1"/>
  <c r="T411" i="14" s="1"/>
  <c r="T412" i="14" s="1"/>
  <c r="T413" i="14" s="1"/>
  <c r="S408" i="14"/>
  <c r="R408" i="14"/>
  <c r="Q408" i="14"/>
  <c r="Q409" i="14" s="1"/>
  <c r="Q410" i="14" s="1"/>
  <c r="Q411" i="14" s="1"/>
  <c r="Q412" i="14" s="1"/>
  <c r="Q413" i="14" s="1"/>
  <c r="Q414" i="14" s="1"/>
  <c r="Q415" i="14" s="1"/>
  <c r="Q416" i="14" s="1"/>
  <c r="Q417" i="14" s="1"/>
  <c r="Q418" i="14" s="1"/>
  <c r="Q419" i="14" s="1"/>
  <c r="Q420" i="14" s="1"/>
  <c r="Q421" i="14" s="1"/>
  <c r="Q422" i="14" s="1"/>
  <c r="Q423" i="14" s="1"/>
  <c r="Q424" i="14" s="1"/>
  <c r="Q425" i="14" s="1"/>
  <c r="Q426" i="14" s="1"/>
  <c r="Q427" i="14" s="1"/>
  <c r="Q428" i="14" s="1"/>
  <c r="Q429" i="14" s="1"/>
  <c r="Q430" i="14" s="1"/>
  <c r="Q431" i="14" s="1"/>
  <c r="Q432" i="14" s="1"/>
  <c r="Q433" i="14" s="1"/>
  <c r="Q434" i="14" s="1"/>
  <c r="Q435" i="14" s="1"/>
  <c r="Q436" i="14" s="1"/>
  <c r="Q437" i="14" s="1"/>
  <c r="Q438" i="14" s="1"/>
  <c r="Q439" i="14" s="1"/>
  <c r="Q440" i="14" s="1"/>
  <c r="Q441" i="14" s="1"/>
  <c r="Q442" i="14" s="1"/>
  <c r="Q443" i="14" s="1"/>
  <c r="Q444" i="14" s="1"/>
  <c r="Q445" i="14" s="1"/>
  <c r="Q446" i="14" s="1"/>
  <c r="Q447" i="14" s="1"/>
  <c r="Q448" i="14" s="1"/>
  <c r="Q449" i="14" s="1"/>
  <c r="Q450" i="14" s="1"/>
  <c r="Q451" i="14" s="1"/>
  <c r="Q452" i="14" s="1"/>
  <c r="Q453" i="14" s="1"/>
  <c r="Q454" i="14" s="1"/>
  <c r="Q455" i="14" s="1"/>
  <c r="Q456" i="14" s="1"/>
  <c r="Q457" i="14" s="1"/>
  <c r="P408" i="14"/>
  <c r="P409" i="14" s="1"/>
  <c r="P410" i="14" s="1"/>
  <c r="P411" i="14" s="1"/>
  <c r="P412" i="14" s="1"/>
  <c r="P413" i="14" s="1"/>
  <c r="P414" i="14" s="1"/>
  <c r="P415" i="14" s="1"/>
  <c r="P416" i="14" s="1"/>
  <c r="P417" i="14" s="1"/>
  <c r="P418" i="14" s="1"/>
  <c r="P419" i="14" s="1"/>
  <c r="P420" i="14" s="1"/>
  <c r="P421" i="14" s="1"/>
  <c r="P422" i="14" s="1"/>
  <c r="P423" i="14" s="1"/>
  <c r="P424" i="14" s="1"/>
  <c r="P425" i="14" s="1"/>
  <c r="P426" i="14" s="1"/>
  <c r="P427" i="14" s="1"/>
  <c r="P428" i="14" s="1"/>
  <c r="P429" i="14" s="1"/>
  <c r="P430" i="14" s="1"/>
  <c r="P431" i="14" s="1"/>
  <c r="P432" i="14" s="1"/>
  <c r="P433" i="14" s="1"/>
  <c r="P434" i="14" s="1"/>
  <c r="P435" i="14" s="1"/>
  <c r="P436" i="14" s="1"/>
  <c r="P437" i="14" s="1"/>
  <c r="P438" i="14" s="1"/>
  <c r="P439" i="14" s="1"/>
  <c r="P440" i="14" s="1"/>
  <c r="P441" i="14" s="1"/>
  <c r="P442" i="14" s="1"/>
  <c r="P443" i="14" s="1"/>
  <c r="P444" i="14" s="1"/>
  <c r="P445" i="14" s="1"/>
  <c r="P446" i="14" s="1"/>
  <c r="P447" i="14" s="1"/>
  <c r="P448" i="14" s="1"/>
  <c r="P449" i="14" s="1"/>
  <c r="P450" i="14" s="1"/>
  <c r="P451" i="14" s="1"/>
  <c r="P452" i="14" s="1"/>
  <c r="P453" i="14" s="1"/>
  <c r="P454" i="14" s="1"/>
  <c r="P455" i="14" s="1"/>
  <c r="P456" i="14" s="1"/>
  <c r="P457" i="14" s="1"/>
  <c r="O408" i="14"/>
  <c r="N408" i="14"/>
  <c r="M408" i="14"/>
  <c r="M409" i="14" s="1"/>
  <c r="M410" i="14" s="1"/>
  <c r="M411" i="14" s="1"/>
  <c r="M412" i="14" s="1"/>
  <c r="M413" i="14" s="1"/>
  <c r="M414" i="14" s="1"/>
  <c r="M415" i="14" s="1"/>
  <c r="M416" i="14" s="1"/>
  <c r="M417" i="14" s="1"/>
  <c r="M418" i="14" s="1"/>
  <c r="M419" i="14" s="1"/>
  <c r="M420" i="14" s="1"/>
  <c r="M421" i="14" s="1"/>
  <c r="M422" i="14" s="1"/>
  <c r="M423" i="14" s="1"/>
  <c r="M424" i="14" s="1"/>
  <c r="M425" i="14" s="1"/>
  <c r="M426" i="14" s="1"/>
  <c r="M427" i="14" s="1"/>
  <c r="M428" i="14" s="1"/>
  <c r="M429" i="14" s="1"/>
  <c r="M430" i="14" s="1"/>
  <c r="M431" i="14" s="1"/>
  <c r="M432" i="14" s="1"/>
  <c r="M433" i="14" s="1"/>
  <c r="M434" i="14" s="1"/>
  <c r="M435" i="14" s="1"/>
  <c r="M436" i="14" s="1"/>
  <c r="M437" i="14" s="1"/>
  <c r="M438" i="14" s="1"/>
  <c r="M439" i="14" s="1"/>
  <c r="M440" i="14" s="1"/>
  <c r="M441" i="14" s="1"/>
  <c r="M442" i="14" s="1"/>
  <c r="M443" i="14" s="1"/>
  <c r="M444" i="14" s="1"/>
  <c r="M445" i="14" s="1"/>
  <c r="M446" i="14" s="1"/>
  <c r="M447" i="14" s="1"/>
  <c r="M448" i="14" s="1"/>
  <c r="M449" i="14" s="1"/>
  <c r="M450" i="14" s="1"/>
  <c r="M451" i="14" s="1"/>
  <c r="M452" i="14" s="1"/>
  <c r="M453" i="14" s="1"/>
  <c r="M454" i="14" s="1"/>
  <c r="M455" i="14" s="1"/>
  <c r="M456" i="14" s="1"/>
  <c r="M457" i="14" s="1"/>
  <c r="L408" i="14"/>
  <c r="L409" i="14" s="1"/>
  <c r="L410" i="14" s="1"/>
  <c r="L411" i="14" s="1"/>
  <c r="L412" i="14" s="1"/>
  <c r="L413" i="14" s="1"/>
  <c r="L414" i="14" s="1"/>
  <c r="L415" i="14" s="1"/>
  <c r="L416" i="14" s="1"/>
  <c r="L417" i="14" s="1"/>
  <c r="L418" i="14" s="1"/>
  <c r="L419" i="14" s="1"/>
  <c r="L420" i="14" s="1"/>
  <c r="L421" i="14" s="1"/>
  <c r="L422" i="14" s="1"/>
  <c r="L423" i="14" s="1"/>
  <c r="L424" i="14" s="1"/>
  <c r="L425" i="14" s="1"/>
  <c r="L426" i="14" s="1"/>
  <c r="L427" i="14" s="1"/>
  <c r="L428" i="14" s="1"/>
  <c r="L429" i="14" s="1"/>
  <c r="L430" i="14" s="1"/>
  <c r="L431" i="14" s="1"/>
  <c r="L432" i="14" s="1"/>
  <c r="L433" i="14" s="1"/>
  <c r="L434" i="14" s="1"/>
  <c r="L435" i="14" s="1"/>
  <c r="L436" i="14" s="1"/>
  <c r="L437" i="14" s="1"/>
  <c r="L438" i="14" s="1"/>
  <c r="L439" i="14" s="1"/>
  <c r="L440" i="14" s="1"/>
  <c r="L441" i="14" s="1"/>
  <c r="L442" i="14" s="1"/>
  <c r="L443" i="14" s="1"/>
  <c r="L444" i="14" s="1"/>
  <c r="L445" i="14" s="1"/>
  <c r="L446" i="14" s="1"/>
  <c r="L447" i="14" s="1"/>
  <c r="L448" i="14" s="1"/>
  <c r="L449" i="14" s="1"/>
  <c r="L450" i="14" s="1"/>
  <c r="L451" i="14" s="1"/>
  <c r="L452" i="14" s="1"/>
  <c r="L453" i="14" s="1"/>
  <c r="L454" i="14" s="1"/>
  <c r="L455" i="14" s="1"/>
  <c r="L456" i="14" s="1"/>
  <c r="L457" i="14" s="1"/>
  <c r="K408" i="14"/>
  <c r="J408" i="14"/>
  <c r="I408" i="14"/>
  <c r="I409" i="14" s="1"/>
  <c r="I410" i="14" s="1"/>
  <c r="I411" i="14" s="1"/>
  <c r="I412" i="14" s="1"/>
  <c r="I413" i="14" s="1"/>
  <c r="I414" i="14" s="1"/>
  <c r="I415" i="14" s="1"/>
  <c r="I416" i="14" s="1"/>
  <c r="I417" i="14" s="1"/>
  <c r="H408" i="14"/>
  <c r="H409" i="14" s="1"/>
  <c r="H410" i="14" s="1"/>
  <c r="G408" i="14"/>
  <c r="F408" i="14"/>
  <c r="E408" i="14"/>
  <c r="E409" i="14" s="1"/>
  <c r="E410" i="14" s="1"/>
  <c r="E411" i="14" s="1"/>
  <c r="E412" i="14" s="1"/>
  <c r="E413" i="14" s="1"/>
  <c r="E414" i="14" s="1"/>
  <c r="E415" i="14" s="1"/>
  <c r="E416" i="14" s="1"/>
  <c r="E417" i="14" s="1"/>
  <c r="D408" i="14"/>
  <c r="D409" i="14" s="1"/>
  <c r="D410" i="14" s="1"/>
  <c r="D411" i="14" s="1"/>
  <c r="D412" i="14" s="1"/>
  <c r="D413" i="14" s="1"/>
  <c r="D414" i="14" s="1"/>
  <c r="D415" i="14" s="1"/>
  <c r="D416" i="14" s="1"/>
  <c r="D417" i="14" s="1"/>
  <c r="C408" i="14"/>
  <c r="B408" i="14"/>
  <c r="U361" i="14"/>
  <c r="U362" i="14" s="1"/>
  <c r="U363" i="14" s="1"/>
  <c r="U364" i="14" s="1"/>
  <c r="U365" i="14" s="1"/>
  <c r="U366" i="14" s="1"/>
  <c r="U367" i="14" s="1"/>
  <c r="U368" i="14" s="1"/>
  <c r="U369" i="14" s="1"/>
  <c r="U370" i="14" s="1"/>
  <c r="U371" i="14" s="1"/>
  <c r="U372" i="14" s="1"/>
  <c r="U373" i="14" s="1"/>
  <c r="U374" i="14" s="1"/>
  <c r="U375" i="14" s="1"/>
  <c r="U376" i="14" s="1"/>
  <c r="U377" i="14" s="1"/>
  <c r="U378" i="14" s="1"/>
  <c r="U379" i="14" s="1"/>
  <c r="U380" i="14" s="1"/>
  <c r="U381" i="14" s="1"/>
  <c r="U382" i="14" s="1"/>
  <c r="U383" i="14" s="1"/>
  <c r="U384" i="14" s="1"/>
  <c r="U385" i="14" s="1"/>
  <c r="U386" i="14" s="1"/>
  <c r="U387" i="14" s="1"/>
  <c r="U388" i="14" s="1"/>
  <c r="U389" i="14" s="1"/>
  <c r="U390" i="14" s="1"/>
  <c r="U391" i="14" s="1"/>
  <c r="U392" i="14" s="1"/>
  <c r="U393" i="14" s="1"/>
  <c r="U394" i="14" s="1"/>
  <c r="U395" i="14" s="1"/>
  <c r="U396" i="14" s="1"/>
  <c r="U397" i="14" s="1"/>
  <c r="U398" i="14" s="1"/>
  <c r="U399" i="14" s="1"/>
  <c r="U400" i="14" s="1"/>
  <c r="U401" i="14" s="1"/>
  <c r="U402" i="14" s="1"/>
  <c r="U403" i="14" s="1"/>
  <c r="U404" i="14" s="1"/>
  <c r="E361" i="14"/>
  <c r="E362" i="14" s="1"/>
  <c r="E363" i="14" s="1"/>
  <c r="E364" i="14" s="1"/>
  <c r="E365" i="14" s="1"/>
  <c r="E366" i="14" s="1"/>
  <c r="E367" i="14" s="1"/>
  <c r="E368" i="14" s="1"/>
  <c r="E369" i="14" s="1"/>
  <c r="E370" i="14" s="1"/>
  <c r="E371" i="14" s="1"/>
  <c r="E372" i="14" s="1"/>
  <c r="E373" i="14" s="1"/>
  <c r="E374" i="14" s="1"/>
  <c r="E375" i="14" s="1"/>
  <c r="E376" i="14" s="1"/>
  <c r="E377" i="14" s="1"/>
  <c r="E378" i="14" s="1"/>
  <c r="E379" i="14" s="1"/>
  <c r="E380" i="14" s="1"/>
  <c r="E381" i="14" s="1"/>
  <c r="E382" i="14" s="1"/>
  <c r="E383" i="14" s="1"/>
  <c r="E384" i="14" s="1"/>
  <c r="E385" i="14" s="1"/>
  <c r="E386" i="14" s="1"/>
  <c r="E387" i="14" s="1"/>
  <c r="E388" i="14" s="1"/>
  <c r="E389" i="14" s="1"/>
  <c r="E390" i="14" s="1"/>
  <c r="E391" i="14" s="1"/>
  <c r="E392" i="14" s="1"/>
  <c r="E393" i="14" s="1"/>
  <c r="E394" i="14" s="1"/>
  <c r="E395" i="14" s="1"/>
  <c r="E396" i="14" s="1"/>
  <c r="E397" i="14" s="1"/>
  <c r="E398" i="14" s="1"/>
  <c r="E399" i="14" s="1"/>
  <c r="E400" i="14" s="1"/>
  <c r="E401" i="14" s="1"/>
  <c r="E402" i="14" s="1"/>
  <c r="E403" i="14" s="1"/>
  <c r="E404" i="14" s="1"/>
  <c r="X360" i="14"/>
  <c r="X361" i="14" s="1"/>
  <c r="X362" i="14" s="1"/>
  <c r="X363" i="14" s="1"/>
  <c r="X364" i="14" s="1"/>
  <c r="X365" i="14" s="1"/>
  <c r="X366" i="14" s="1"/>
  <c r="X367" i="14" s="1"/>
  <c r="X368" i="14" s="1"/>
  <c r="X369" i="14" s="1"/>
  <c r="X370" i="14" s="1"/>
  <c r="X371" i="14" s="1"/>
  <c r="X372" i="14" s="1"/>
  <c r="X373" i="14" s="1"/>
  <c r="X374" i="14" s="1"/>
  <c r="X375" i="14" s="1"/>
  <c r="X376" i="14" s="1"/>
  <c r="X377" i="14" s="1"/>
  <c r="X378" i="14" s="1"/>
  <c r="X379" i="14" s="1"/>
  <c r="X380" i="14" s="1"/>
  <c r="X381" i="14" s="1"/>
  <c r="X382" i="14" s="1"/>
  <c r="X383" i="14" s="1"/>
  <c r="X384" i="14" s="1"/>
  <c r="X385" i="14" s="1"/>
  <c r="X386" i="14" s="1"/>
  <c r="X387" i="14" s="1"/>
  <c r="X388" i="14" s="1"/>
  <c r="X389" i="14" s="1"/>
  <c r="X390" i="14" s="1"/>
  <c r="X391" i="14" s="1"/>
  <c r="X392" i="14" s="1"/>
  <c r="X393" i="14" s="1"/>
  <c r="X394" i="14" s="1"/>
  <c r="X395" i="14" s="1"/>
  <c r="X396" i="14" s="1"/>
  <c r="X397" i="14" s="1"/>
  <c r="X398" i="14" s="1"/>
  <c r="X399" i="14" s="1"/>
  <c r="X400" i="14" s="1"/>
  <c r="X401" i="14" s="1"/>
  <c r="X402" i="14" s="1"/>
  <c r="X403" i="14" s="1"/>
  <c r="X404" i="14" s="1"/>
  <c r="H360" i="14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AA359" i="14"/>
  <c r="AA360" i="14" s="1"/>
  <c r="AA361" i="14" s="1"/>
  <c r="AA362" i="14" s="1"/>
  <c r="AA363" i="14" s="1"/>
  <c r="AA364" i="14" s="1"/>
  <c r="AA365" i="14" s="1"/>
  <c r="AA366" i="14" s="1"/>
  <c r="AA367" i="14" s="1"/>
  <c r="AA368" i="14" s="1"/>
  <c r="AA369" i="14" s="1"/>
  <c r="AA370" i="14" s="1"/>
  <c r="AA371" i="14" s="1"/>
  <c r="AA372" i="14" s="1"/>
  <c r="AA373" i="14" s="1"/>
  <c r="AA374" i="14" s="1"/>
  <c r="AA375" i="14" s="1"/>
  <c r="AA376" i="14" s="1"/>
  <c r="AA377" i="14" s="1"/>
  <c r="AA378" i="14" s="1"/>
  <c r="AA379" i="14" s="1"/>
  <c r="AA380" i="14" s="1"/>
  <c r="AA381" i="14" s="1"/>
  <c r="AA382" i="14" s="1"/>
  <c r="AA383" i="14" s="1"/>
  <c r="AA384" i="14" s="1"/>
  <c r="AA385" i="14" s="1"/>
  <c r="AA386" i="14" s="1"/>
  <c r="AA387" i="14" s="1"/>
  <c r="AA388" i="14" s="1"/>
  <c r="AA389" i="14" s="1"/>
  <c r="AA390" i="14" s="1"/>
  <c r="AA391" i="14" s="1"/>
  <c r="AA392" i="14" s="1"/>
  <c r="AA393" i="14" s="1"/>
  <c r="AA394" i="14" s="1"/>
  <c r="AA395" i="14" s="1"/>
  <c r="AA396" i="14" s="1"/>
  <c r="AA397" i="14" s="1"/>
  <c r="AA398" i="14" s="1"/>
  <c r="AA399" i="14" s="1"/>
  <c r="AA400" i="14" s="1"/>
  <c r="AA401" i="14" s="1"/>
  <c r="AA402" i="14" s="1"/>
  <c r="AA403" i="14" s="1"/>
  <c r="AA404" i="14" s="1"/>
  <c r="W359" i="14"/>
  <c r="W360" i="14" s="1"/>
  <c r="W361" i="14" s="1"/>
  <c r="W362" i="14" s="1"/>
  <c r="W363" i="14" s="1"/>
  <c r="W364" i="14" s="1"/>
  <c r="W365" i="14" s="1"/>
  <c r="W366" i="14" s="1"/>
  <c r="W367" i="14" s="1"/>
  <c r="W368" i="14" s="1"/>
  <c r="W369" i="14" s="1"/>
  <c r="W370" i="14" s="1"/>
  <c r="W371" i="14" s="1"/>
  <c r="W372" i="14" s="1"/>
  <c r="W373" i="14" s="1"/>
  <c r="W374" i="14" s="1"/>
  <c r="W375" i="14" s="1"/>
  <c r="W376" i="14" s="1"/>
  <c r="W377" i="14" s="1"/>
  <c r="W378" i="14" s="1"/>
  <c r="W379" i="14" s="1"/>
  <c r="W380" i="14" s="1"/>
  <c r="W381" i="14" s="1"/>
  <c r="W382" i="14" s="1"/>
  <c r="W383" i="14" s="1"/>
  <c r="W384" i="14" s="1"/>
  <c r="W385" i="14" s="1"/>
  <c r="W386" i="14" s="1"/>
  <c r="W387" i="14" s="1"/>
  <c r="W388" i="14" s="1"/>
  <c r="W389" i="14" s="1"/>
  <c r="W390" i="14" s="1"/>
  <c r="W391" i="14" s="1"/>
  <c r="W392" i="14" s="1"/>
  <c r="W393" i="14" s="1"/>
  <c r="W394" i="14" s="1"/>
  <c r="W395" i="14" s="1"/>
  <c r="W396" i="14" s="1"/>
  <c r="W397" i="14" s="1"/>
  <c r="W398" i="14" s="1"/>
  <c r="W399" i="14" s="1"/>
  <c r="W400" i="14" s="1"/>
  <c r="W401" i="14" s="1"/>
  <c r="W402" i="14" s="1"/>
  <c r="W403" i="14" s="1"/>
  <c r="W404" i="14" s="1"/>
  <c r="K359" i="14"/>
  <c r="K360" i="14" s="1"/>
  <c r="K361" i="14" s="1"/>
  <c r="K362" i="14" s="1"/>
  <c r="K363" i="14" s="1"/>
  <c r="K364" i="14" s="1"/>
  <c r="K365" i="14" s="1"/>
  <c r="K366" i="14" s="1"/>
  <c r="K367" i="14" s="1"/>
  <c r="K368" i="14" s="1"/>
  <c r="K369" i="14" s="1"/>
  <c r="K370" i="14" s="1"/>
  <c r="K371" i="14" s="1"/>
  <c r="K372" i="14" s="1"/>
  <c r="K373" i="14" s="1"/>
  <c r="K374" i="14" s="1"/>
  <c r="K375" i="14" s="1"/>
  <c r="K376" i="14" s="1"/>
  <c r="K377" i="14" s="1"/>
  <c r="K378" i="14" s="1"/>
  <c r="K379" i="14" s="1"/>
  <c r="K380" i="14" s="1"/>
  <c r="K381" i="14" s="1"/>
  <c r="K382" i="14" s="1"/>
  <c r="K383" i="14" s="1"/>
  <c r="K384" i="14" s="1"/>
  <c r="K385" i="14" s="1"/>
  <c r="K386" i="14" s="1"/>
  <c r="K387" i="14" s="1"/>
  <c r="K388" i="14" s="1"/>
  <c r="K389" i="14" s="1"/>
  <c r="K390" i="14" s="1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G359" i="14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AD358" i="14"/>
  <c r="AD359" i="14" s="1"/>
  <c r="AD360" i="14" s="1"/>
  <c r="AD361" i="14" s="1"/>
  <c r="AD362" i="14" s="1"/>
  <c r="AD363" i="14" s="1"/>
  <c r="AD364" i="14" s="1"/>
  <c r="AD365" i="14" s="1"/>
  <c r="AD366" i="14" s="1"/>
  <c r="AD367" i="14" s="1"/>
  <c r="AD368" i="14" s="1"/>
  <c r="AD369" i="14" s="1"/>
  <c r="AD370" i="14" s="1"/>
  <c r="AD371" i="14" s="1"/>
  <c r="AD372" i="14" s="1"/>
  <c r="AD373" i="14" s="1"/>
  <c r="AD374" i="14" s="1"/>
  <c r="AD375" i="14" s="1"/>
  <c r="AD376" i="14" s="1"/>
  <c r="AD377" i="14" s="1"/>
  <c r="AD378" i="14" s="1"/>
  <c r="AD379" i="14" s="1"/>
  <c r="AD380" i="14" s="1"/>
  <c r="AD381" i="14" s="1"/>
  <c r="AD382" i="14" s="1"/>
  <c r="AD383" i="14" s="1"/>
  <c r="AD384" i="14" s="1"/>
  <c r="AD385" i="14" s="1"/>
  <c r="AD386" i="14" s="1"/>
  <c r="AD387" i="14" s="1"/>
  <c r="AD388" i="14" s="1"/>
  <c r="AD389" i="14" s="1"/>
  <c r="AD390" i="14" s="1"/>
  <c r="AD391" i="14" s="1"/>
  <c r="AD392" i="14" s="1"/>
  <c r="AD393" i="14" s="1"/>
  <c r="AD394" i="14" s="1"/>
  <c r="AD395" i="14" s="1"/>
  <c r="AD396" i="14" s="1"/>
  <c r="AD397" i="14" s="1"/>
  <c r="AD398" i="14" s="1"/>
  <c r="AD399" i="14" s="1"/>
  <c r="AD400" i="14" s="1"/>
  <c r="AD401" i="14" s="1"/>
  <c r="AD402" i="14" s="1"/>
  <c r="AD403" i="14" s="1"/>
  <c r="AD404" i="14" s="1"/>
  <c r="Z358" i="14"/>
  <c r="Z359" i="14" s="1"/>
  <c r="Z360" i="14" s="1"/>
  <c r="Z361" i="14" s="1"/>
  <c r="Z362" i="14" s="1"/>
  <c r="Z363" i="14" s="1"/>
  <c r="Z364" i="14" s="1"/>
  <c r="Z365" i="14" s="1"/>
  <c r="Z366" i="14" s="1"/>
  <c r="Z367" i="14" s="1"/>
  <c r="Z368" i="14" s="1"/>
  <c r="Z369" i="14" s="1"/>
  <c r="Z370" i="14" s="1"/>
  <c r="Z371" i="14" s="1"/>
  <c r="Z372" i="14" s="1"/>
  <c r="Z373" i="14" s="1"/>
  <c r="Z374" i="14" s="1"/>
  <c r="Z375" i="14" s="1"/>
  <c r="Z376" i="14" s="1"/>
  <c r="Z377" i="14" s="1"/>
  <c r="Z378" i="14" s="1"/>
  <c r="Z379" i="14" s="1"/>
  <c r="Z380" i="14" s="1"/>
  <c r="Z381" i="14" s="1"/>
  <c r="Z382" i="14" s="1"/>
  <c r="Z383" i="14" s="1"/>
  <c r="Z384" i="14" s="1"/>
  <c r="Z385" i="14" s="1"/>
  <c r="Z386" i="14" s="1"/>
  <c r="Z387" i="14" s="1"/>
  <c r="Z388" i="14" s="1"/>
  <c r="Z389" i="14" s="1"/>
  <c r="Z390" i="14" s="1"/>
  <c r="Z391" i="14" s="1"/>
  <c r="Z392" i="14" s="1"/>
  <c r="Z393" i="14" s="1"/>
  <c r="Z394" i="14" s="1"/>
  <c r="Z395" i="14" s="1"/>
  <c r="Z396" i="14" s="1"/>
  <c r="Z397" i="14" s="1"/>
  <c r="Z398" i="14" s="1"/>
  <c r="Z399" i="14" s="1"/>
  <c r="Z400" i="14" s="1"/>
  <c r="Z401" i="14" s="1"/>
  <c r="Z402" i="14" s="1"/>
  <c r="Z403" i="14" s="1"/>
  <c r="Z404" i="14" s="1"/>
  <c r="N358" i="14"/>
  <c r="N359" i="14" s="1"/>
  <c r="N360" i="14" s="1"/>
  <c r="N361" i="14" s="1"/>
  <c r="N362" i="14" s="1"/>
  <c r="N363" i="14" s="1"/>
  <c r="N364" i="14" s="1"/>
  <c r="N365" i="14" s="1"/>
  <c r="N366" i="14" s="1"/>
  <c r="N367" i="14" s="1"/>
  <c r="N368" i="14" s="1"/>
  <c r="N369" i="14" s="1"/>
  <c r="N370" i="14" s="1"/>
  <c r="N371" i="14" s="1"/>
  <c r="N372" i="14" s="1"/>
  <c r="N373" i="14" s="1"/>
  <c r="N374" i="14" s="1"/>
  <c r="N375" i="14" s="1"/>
  <c r="N376" i="14" s="1"/>
  <c r="N377" i="14" s="1"/>
  <c r="N378" i="14" s="1"/>
  <c r="N379" i="14" s="1"/>
  <c r="N380" i="14" s="1"/>
  <c r="N381" i="14" s="1"/>
  <c r="N382" i="14" s="1"/>
  <c r="N383" i="14" s="1"/>
  <c r="N384" i="14" s="1"/>
  <c r="N385" i="14" s="1"/>
  <c r="N386" i="14" s="1"/>
  <c r="N387" i="14" s="1"/>
  <c r="N388" i="14" s="1"/>
  <c r="N389" i="14" s="1"/>
  <c r="N390" i="14" s="1"/>
  <c r="N391" i="14" s="1"/>
  <c r="N392" i="14" s="1"/>
  <c r="N393" i="14" s="1"/>
  <c r="N394" i="14" s="1"/>
  <c r="N395" i="14" s="1"/>
  <c r="N396" i="14" s="1"/>
  <c r="N397" i="14" s="1"/>
  <c r="N398" i="14" s="1"/>
  <c r="N399" i="14" s="1"/>
  <c r="N400" i="14" s="1"/>
  <c r="N401" i="14" s="1"/>
  <c r="N402" i="14" s="1"/>
  <c r="N403" i="14" s="1"/>
  <c r="N404" i="14" s="1"/>
  <c r="J358" i="14"/>
  <c r="J359" i="14" s="1"/>
  <c r="J360" i="14" s="1"/>
  <c r="J361" i="14" s="1"/>
  <c r="J362" i="14" s="1"/>
  <c r="J363" i="14" s="1"/>
  <c r="J364" i="14" s="1"/>
  <c r="J365" i="14" s="1"/>
  <c r="J366" i="14" s="1"/>
  <c r="J367" i="14" s="1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J390" i="14" s="1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AG357" i="14"/>
  <c r="AG358" i="14" s="1"/>
  <c r="AG359" i="14" s="1"/>
  <c r="AG360" i="14" s="1"/>
  <c r="AG361" i="14" s="1"/>
  <c r="AG362" i="14" s="1"/>
  <c r="AG363" i="14" s="1"/>
  <c r="AG364" i="14" s="1"/>
  <c r="AG365" i="14" s="1"/>
  <c r="AG366" i="14" s="1"/>
  <c r="AG367" i="14" s="1"/>
  <c r="AG368" i="14" s="1"/>
  <c r="AG369" i="14" s="1"/>
  <c r="AG370" i="14" s="1"/>
  <c r="AG371" i="14" s="1"/>
  <c r="AG372" i="14" s="1"/>
  <c r="AG373" i="14" s="1"/>
  <c r="AG374" i="14" s="1"/>
  <c r="AG375" i="14" s="1"/>
  <c r="AG376" i="14" s="1"/>
  <c r="AG377" i="14" s="1"/>
  <c r="AG378" i="14" s="1"/>
  <c r="AG379" i="14" s="1"/>
  <c r="AG380" i="14" s="1"/>
  <c r="AG381" i="14" s="1"/>
  <c r="AG382" i="14" s="1"/>
  <c r="AG383" i="14" s="1"/>
  <c r="AG384" i="14" s="1"/>
  <c r="AG385" i="14" s="1"/>
  <c r="AG386" i="14" s="1"/>
  <c r="AG387" i="14" s="1"/>
  <c r="AG388" i="14" s="1"/>
  <c r="AG389" i="14" s="1"/>
  <c r="AG390" i="14" s="1"/>
  <c r="AG391" i="14" s="1"/>
  <c r="AG392" i="14" s="1"/>
  <c r="AG393" i="14" s="1"/>
  <c r="AG394" i="14" s="1"/>
  <c r="AG395" i="14" s="1"/>
  <c r="AG396" i="14" s="1"/>
  <c r="AG397" i="14" s="1"/>
  <c r="AG398" i="14" s="1"/>
  <c r="AG399" i="14" s="1"/>
  <c r="AG400" i="14" s="1"/>
  <c r="AG401" i="14" s="1"/>
  <c r="AG402" i="14" s="1"/>
  <c r="AG403" i="14" s="1"/>
  <c r="AG404" i="14" s="1"/>
  <c r="AC357" i="14"/>
  <c r="AC358" i="14" s="1"/>
  <c r="AC359" i="14" s="1"/>
  <c r="AC360" i="14" s="1"/>
  <c r="AC361" i="14" s="1"/>
  <c r="AC362" i="14" s="1"/>
  <c r="AC363" i="14" s="1"/>
  <c r="AC364" i="14" s="1"/>
  <c r="AC365" i="14" s="1"/>
  <c r="AC366" i="14" s="1"/>
  <c r="AC367" i="14" s="1"/>
  <c r="AC368" i="14" s="1"/>
  <c r="AC369" i="14" s="1"/>
  <c r="AC370" i="14" s="1"/>
  <c r="AC371" i="14" s="1"/>
  <c r="AC372" i="14" s="1"/>
  <c r="AC373" i="14" s="1"/>
  <c r="AC374" i="14" s="1"/>
  <c r="AC375" i="14" s="1"/>
  <c r="AC376" i="14" s="1"/>
  <c r="AC377" i="14" s="1"/>
  <c r="AC378" i="14" s="1"/>
  <c r="AC379" i="14" s="1"/>
  <c r="AC380" i="14" s="1"/>
  <c r="AC381" i="14" s="1"/>
  <c r="AC382" i="14" s="1"/>
  <c r="AC383" i="14" s="1"/>
  <c r="AC384" i="14" s="1"/>
  <c r="AC385" i="14" s="1"/>
  <c r="AC386" i="14" s="1"/>
  <c r="AC387" i="14" s="1"/>
  <c r="AC388" i="14" s="1"/>
  <c r="AC389" i="14" s="1"/>
  <c r="AC390" i="14" s="1"/>
  <c r="AC391" i="14" s="1"/>
  <c r="AC392" i="14" s="1"/>
  <c r="AC393" i="14" s="1"/>
  <c r="AC394" i="14" s="1"/>
  <c r="AC395" i="14" s="1"/>
  <c r="AC396" i="14" s="1"/>
  <c r="AC397" i="14" s="1"/>
  <c r="AC398" i="14" s="1"/>
  <c r="AC399" i="14" s="1"/>
  <c r="AC400" i="14" s="1"/>
  <c r="AC401" i="14" s="1"/>
  <c r="AC402" i="14" s="1"/>
  <c r="AC403" i="14" s="1"/>
  <c r="AC404" i="14" s="1"/>
  <c r="Y357" i="14"/>
  <c r="Y358" i="14" s="1"/>
  <c r="Y359" i="14" s="1"/>
  <c r="Y360" i="14" s="1"/>
  <c r="Y361" i="14" s="1"/>
  <c r="Y362" i="14" s="1"/>
  <c r="Y363" i="14" s="1"/>
  <c r="Y364" i="14" s="1"/>
  <c r="Y365" i="14" s="1"/>
  <c r="Y366" i="14" s="1"/>
  <c r="Y367" i="14" s="1"/>
  <c r="Y368" i="14" s="1"/>
  <c r="Y369" i="14" s="1"/>
  <c r="Y370" i="14" s="1"/>
  <c r="Y371" i="14" s="1"/>
  <c r="Y372" i="14" s="1"/>
  <c r="Y373" i="14" s="1"/>
  <c r="Y374" i="14" s="1"/>
  <c r="Y375" i="14" s="1"/>
  <c r="Y376" i="14" s="1"/>
  <c r="Y377" i="14" s="1"/>
  <c r="Y378" i="14" s="1"/>
  <c r="Y379" i="14" s="1"/>
  <c r="Y380" i="14" s="1"/>
  <c r="Y381" i="14" s="1"/>
  <c r="Y382" i="14" s="1"/>
  <c r="Y383" i="14" s="1"/>
  <c r="Y384" i="14" s="1"/>
  <c r="Y385" i="14" s="1"/>
  <c r="Y386" i="14" s="1"/>
  <c r="Y387" i="14" s="1"/>
  <c r="Y388" i="14" s="1"/>
  <c r="Y389" i="14" s="1"/>
  <c r="Y390" i="14" s="1"/>
  <c r="Y391" i="14" s="1"/>
  <c r="Y392" i="14" s="1"/>
  <c r="Y393" i="14" s="1"/>
  <c r="Y394" i="14" s="1"/>
  <c r="Y395" i="14" s="1"/>
  <c r="Y396" i="14" s="1"/>
  <c r="Y397" i="14" s="1"/>
  <c r="Y398" i="14" s="1"/>
  <c r="Y399" i="14" s="1"/>
  <c r="Y400" i="14" s="1"/>
  <c r="Y401" i="14" s="1"/>
  <c r="Y402" i="14" s="1"/>
  <c r="Y403" i="14" s="1"/>
  <c r="Y404" i="14" s="1"/>
  <c r="U357" i="14"/>
  <c r="U358" i="14" s="1"/>
  <c r="U359" i="14" s="1"/>
  <c r="U360" i="14" s="1"/>
  <c r="Q357" i="14"/>
  <c r="Q358" i="14" s="1"/>
  <c r="Q359" i="14" s="1"/>
  <c r="Q360" i="14" s="1"/>
  <c r="Q361" i="14" s="1"/>
  <c r="Q362" i="14" s="1"/>
  <c r="Q363" i="14" s="1"/>
  <c r="Q364" i="14" s="1"/>
  <c r="Q365" i="14" s="1"/>
  <c r="Q366" i="14" s="1"/>
  <c r="Q367" i="14" s="1"/>
  <c r="Q368" i="14" s="1"/>
  <c r="Q369" i="14" s="1"/>
  <c r="Q370" i="14" s="1"/>
  <c r="Q371" i="14" s="1"/>
  <c r="Q372" i="14" s="1"/>
  <c r="Q373" i="14" s="1"/>
  <c r="Q374" i="14" s="1"/>
  <c r="Q375" i="14" s="1"/>
  <c r="Q376" i="14" s="1"/>
  <c r="Q377" i="14" s="1"/>
  <c r="Q378" i="14" s="1"/>
  <c r="Q379" i="14" s="1"/>
  <c r="Q380" i="14" s="1"/>
  <c r="Q381" i="14" s="1"/>
  <c r="Q382" i="14" s="1"/>
  <c r="Q383" i="14" s="1"/>
  <c r="Q384" i="14" s="1"/>
  <c r="Q385" i="14" s="1"/>
  <c r="Q386" i="14" s="1"/>
  <c r="Q387" i="14" s="1"/>
  <c r="Q388" i="14" s="1"/>
  <c r="Q389" i="14" s="1"/>
  <c r="Q390" i="14" s="1"/>
  <c r="Q391" i="14" s="1"/>
  <c r="Q392" i="14" s="1"/>
  <c r="Q393" i="14" s="1"/>
  <c r="Q394" i="14" s="1"/>
  <c r="Q395" i="14" s="1"/>
  <c r="Q396" i="14" s="1"/>
  <c r="Q397" i="14" s="1"/>
  <c r="Q398" i="14" s="1"/>
  <c r="Q399" i="14" s="1"/>
  <c r="Q400" i="14" s="1"/>
  <c r="Q401" i="14" s="1"/>
  <c r="Q402" i="14" s="1"/>
  <c r="Q403" i="14" s="1"/>
  <c r="Q404" i="14" s="1"/>
  <c r="M357" i="14"/>
  <c r="M358" i="14" s="1"/>
  <c r="M359" i="14" s="1"/>
  <c r="M360" i="14" s="1"/>
  <c r="M361" i="14" s="1"/>
  <c r="M362" i="14" s="1"/>
  <c r="M363" i="14" s="1"/>
  <c r="M364" i="14" s="1"/>
  <c r="M365" i="14" s="1"/>
  <c r="M366" i="14" s="1"/>
  <c r="M367" i="14" s="1"/>
  <c r="M368" i="14" s="1"/>
  <c r="M369" i="14" s="1"/>
  <c r="M370" i="14" s="1"/>
  <c r="M371" i="14" s="1"/>
  <c r="M372" i="14" s="1"/>
  <c r="M373" i="14" s="1"/>
  <c r="M374" i="14" s="1"/>
  <c r="M375" i="14" s="1"/>
  <c r="M376" i="14" s="1"/>
  <c r="M377" i="14" s="1"/>
  <c r="M378" i="14" s="1"/>
  <c r="M379" i="14" s="1"/>
  <c r="M380" i="14" s="1"/>
  <c r="M381" i="14" s="1"/>
  <c r="M382" i="14" s="1"/>
  <c r="M383" i="14" s="1"/>
  <c r="M384" i="14" s="1"/>
  <c r="M385" i="14" s="1"/>
  <c r="M386" i="14" s="1"/>
  <c r="M387" i="14" s="1"/>
  <c r="M388" i="14" s="1"/>
  <c r="M389" i="14" s="1"/>
  <c r="M390" i="14" s="1"/>
  <c r="M391" i="14" s="1"/>
  <c r="M392" i="14" s="1"/>
  <c r="M393" i="14" s="1"/>
  <c r="M394" i="14" s="1"/>
  <c r="M395" i="14" s="1"/>
  <c r="M396" i="14" s="1"/>
  <c r="M397" i="14" s="1"/>
  <c r="M398" i="14" s="1"/>
  <c r="M399" i="14" s="1"/>
  <c r="M400" i="14" s="1"/>
  <c r="M401" i="14" s="1"/>
  <c r="M402" i="14" s="1"/>
  <c r="M403" i="14" s="1"/>
  <c r="M404" i="14" s="1"/>
  <c r="I357" i="14"/>
  <c r="I358" i="14" s="1"/>
  <c r="I359" i="14" s="1"/>
  <c r="I360" i="14" s="1"/>
  <c r="I361" i="14" s="1"/>
  <c r="I362" i="14" s="1"/>
  <c r="I363" i="14" s="1"/>
  <c r="I364" i="14" s="1"/>
  <c r="I365" i="14" s="1"/>
  <c r="I366" i="14" s="1"/>
  <c r="I367" i="14" s="1"/>
  <c r="I368" i="14" s="1"/>
  <c r="I369" i="14" s="1"/>
  <c r="I370" i="14" s="1"/>
  <c r="I371" i="14" s="1"/>
  <c r="I372" i="14" s="1"/>
  <c r="I373" i="14" s="1"/>
  <c r="I374" i="14" s="1"/>
  <c r="I375" i="14" s="1"/>
  <c r="I376" i="14" s="1"/>
  <c r="I377" i="14" s="1"/>
  <c r="I378" i="14" s="1"/>
  <c r="I379" i="14" s="1"/>
  <c r="I380" i="14" s="1"/>
  <c r="I381" i="14" s="1"/>
  <c r="I382" i="14" s="1"/>
  <c r="I383" i="14" s="1"/>
  <c r="I384" i="14" s="1"/>
  <c r="I385" i="14" s="1"/>
  <c r="I386" i="14" s="1"/>
  <c r="I387" i="14" s="1"/>
  <c r="I388" i="14" s="1"/>
  <c r="I389" i="14" s="1"/>
  <c r="I390" i="14" s="1"/>
  <c r="I391" i="14" s="1"/>
  <c r="I392" i="14" s="1"/>
  <c r="I393" i="14" s="1"/>
  <c r="I394" i="14" s="1"/>
  <c r="I395" i="14" s="1"/>
  <c r="I396" i="14" s="1"/>
  <c r="I397" i="14" s="1"/>
  <c r="I398" i="14" s="1"/>
  <c r="I399" i="14" s="1"/>
  <c r="I400" i="14" s="1"/>
  <c r="I401" i="14" s="1"/>
  <c r="I402" i="14" s="1"/>
  <c r="I403" i="14" s="1"/>
  <c r="I404" i="14" s="1"/>
  <c r="E357" i="14"/>
  <c r="E358" i="14" s="1"/>
  <c r="E359" i="14" s="1"/>
  <c r="E360" i="14" s="1"/>
  <c r="AJ356" i="14"/>
  <c r="AJ357" i="14" s="1"/>
  <c r="AJ358" i="14" s="1"/>
  <c r="AJ359" i="14" s="1"/>
  <c r="AJ360" i="14" s="1"/>
  <c r="AJ361" i="14" s="1"/>
  <c r="AJ362" i="14" s="1"/>
  <c r="AJ363" i="14" s="1"/>
  <c r="AJ364" i="14" s="1"/>
  <c r="AJ365" i="14" s="1"/>
  <c r="AJ366" i="14" s="1"/>
  <c r="AJ367" i="14" s="1"/>
  <c r="AJ368" i="14" s="1"/>
  <c r="AJ369" i="14" s="1"/>
  <c r="AJ370" i="14" s="1"/>
  <c r="AJ371" i="14" s="1"/>
  <c r="AJ372" i="14" s="1"/>
  <c r="AJ373" i="14" s="1"/>
  <c r="AJ374" i="14" s="1"/>
  <c r="AJ375" i="14" s="1"/>
  <c r="AJ376" i="14" s="1"/>
  <c r="AJ377" i="14" s="1"/>
  <c r="AJ378" i="14" s="1"/>
  <c r="AJ379" i="14" s="1"/>
  <c r="AJ380" i="14" s="1"/>
  <c r="AJ381" i="14" s="1"/>
  <c r="AJ382" i="14" s="1"/>
  <c r="AJ383" i="14" s="1"/>
  <c r="AJ384" i="14" s="1"/>
  <c r="AJ385" i="14" s="1"/>
  <c r="AJ386" i="14" s="1"/>
  <c r="AJ387" i="14" s="1"/>
  <c r="AJ388" i="14" s="1"/>
  <c r="AJ389" i="14" s="1"/>
  <c r="AJ390" i="14" s="1"/>
  <c r="AJ391" i="14" s="1"/>
  <c r="AJ392" i="14" s="1"/>
  <c r="AJ393" i="14" s="1"/>
  <c r="AJ394" i="14" s="1"/>
  <c r="AJ395" i="14" s="1"/>
  <c r="AJ396" i="14" s="1"/>
  <c r="AJ397" i="14" s="1"/>
  <c r="AJ398" i="14" s="1"/>
  <c r="AJ399" i="14" s="1"/>
  <c r="AJ400" i="14" s="1"/>
  <c r="AJ401" i="14" s="1"/>
  <c r="AJ402" i="14" s="1"/>
  <c r="AJ403" i="14" s="1"/>
  <c r="AJ404" i="14" s="1"/>
  <c r="AG356" i="14"/>
  <c r="AF356" i="14"/>
  <c r="AF357" i="14" s="1"/>
  <c r="AF358" i="14" s="1"/>
  <c r="AF359" i="14" s="1"/>
  <c r="AF360" i="14" s="1"/>
  <c r="AF361" i="14" s="1"/>
  <c r="AF362" i="14" s="1"/>
  <c r="AF363" i="14" s="1"/>
  <c r="AF364" i="14" s="1"/>
  <c r="AF365" i="14" s="1"/>
  <c r="AF366" i="14" s="1"/>
  <c r="AF367" i="14" s="1"/>
  <c r="AF368" i="14" s="1"/>
  <c r="AF369" i="14" s="1"/>
  <c r="AF370" i="14" s="1"/>
  <c r="AF371" i="14" s="1"/>
  <c r="AF372" i="14" s="1"/>
  <c r="AF373" i="14" s="1"/>
  <c r="AF374" i="14" s="1"/>
  <c r="AF375" i="14" s="1"/>
  <c r="AF376" i="14" s="1"/>
  <c r="AF377" i="14" s="1"/>
  <c r="AF378" i="14" s="1"/>
  <c r="AF379" i="14" s="1"/>
  <c r="AF380" i="14" s="1"/>
  <c r="AF381" i="14" s="1"/>
  <c r="AF382" i="14" s="1"/>
  <c r="AF383" i="14" s="1"/>
  <c r="AF384" i="14" s="1"/>
  <c r="AF385" i="14" s="1"/>
  <c r="AF386" i="14" s="1"/>
  <c r="AF387" i="14" s="1"/>
  <c r="AF388" i="14" s="1"/>
  <c r="AF389" i="14" s="1"/>
  <c r="AF390" i="14" s="1"/>
  <c r="AF391" i="14" s="1"/>
  <c r="AF392" i="14" s="1"/>
  <c r="AF393" i="14" s="1"/>
  <c r="AF394" i="14" s="1"/>
  <c r="AF395" i="14" s="1"/>
  <c r="AF396" i="14" s="1"/>
  <c r="AF397" i="14" s="1"/>
  <c r="AF398" i="14" s="1"/>
  <c r="AF399" i="14" s="1"/>
  <c r="AF400" i="14" s="1"/>
  <c r="AF401" i="14" s="1"/>
  <c r="AF402" i="14" s="1"/>
  <c r="AF403" i="14" s="1"/>
  <c r="AF404" i="14" s="1"/>
  <c r="AC356" i="14"/>
  <c r="AB356" i="14"/>
  <c r="AB357" i="14" s="1"/>
  <c r="AB358" i="14" s="1"/>
  <c r="AB359" i="14" s="1"/>
  <c r="AB360" i="14" s="1"/>
  <c r="AB361" i="14" s="1"/>
  <c r="AB362" i="14" s="1"/>
  <c r="AB363" i="14" s="1"/>
  <c r="AB364" i="14" s="1"/>
  <c r="AB365" i="14" s="1"/>
  <c r="AB366" i="14" s="1"/>
  <c r="AB367" i="14" s="1"/>
  <c r="AB368" i="14" s="1"/>
  <c r="AB369" i="14" s="1"/>
  <c r="AB370" i="14" s="1"/>
  <c r="AB371" i="14" s="1"/>
  <c r="AB372" i="14" s="1"/>
  <c r="AB373" i="14" s="1"/>
  <c r="AB374" i="14" s="1"/>
  <c r="AB375" i="14" s="1"/>
  <c r="AB376" i="14" s="1"/>
  <c r="AB377" i="14" s="1"/>
  <c r="AB378" i="14" s="1"/>
  <c r="AB379" i="14" s="1"/>
  <c r="AB380" i="14" s="1"/>
  <c r="AB381" i="14" s="1"/>
  <c r="AB382" i="14" s="1"/>
  <c r="AB383" i="14" s="1"/>
  <c r="AB384" i="14" s="1"/>
  <c r="AB385" i="14" s="1"/>
  <c r="AB386" i="14" s="1"/>
  <c r="AB387" i="14" s="1"/>
  <c r="AB388" i="14" s="1"/>
  <c r="AB389" i="14" s="1"/>
  <c r="AB390" i="14" s="1"/>
  <c r="AB391" i="14" s="1"/>
  <c r="AB392" i="14" s="1"/>
  <c r="AB393" i="14" s="1"/>
  <c r="AB394" i="14" s="1"/>
  <c r="AB395" i="14" s="1"/>
  <c r="AB396" i="14" s="1"/>
  <c r="AB397" i="14" s="1"/>
  <c r="AB398" i="14" s="1"/>
  <c r="AB399" i="14" s="1"/>
  <c r="AB400" i="14" s="1"/>
  <c r="AB401" i="14" s="1"/>
  <c r="AB402" i="14" s="1"/>
  <c r="AB403" i="14" s="1"/>
  <c r="AB404" i="14" s="1"/>
  <c r="Y356" i="14"/>
  <c r="X356" i="14"/>
  <c r="X357" i="14" s="1"/>
  <c r="X358" i="14" s="1"/>
  <c r="X359" i="14" s="1"/>
  <c r="U356" i="14"/>
  <c r="T356" i="14"/>
  <c r="T357" i="14" s="1"/>
  <c r="T358" i="14" s="1"/>
  <c r="T359" i="14" s="1"/>
  <c r="T360" i="14" s="1"/>
  <c r="T361" i="14" s="1"/>
  <c r="T362" i="14" s="1"/>
  <c r="T363" i="14" s="1"/>
  <c r="T364" i="14" s="1"/>
  <c r="T365" i="14" s="1"/>
  <c r="T366" i="14" s="1"/>
  <c r="T367" i="14" s="1"/>
  <c r="T368" i="14" s="1"/>
  <c r="T369" i="14" s="1"/>
  <c r="T370" i="14" s="1"/>
  <c r="T371" i="14" s="1"/>
  <c r="T372" i="14" s="1"/>
  <c r="T373" i="14" s="1"/>
  <c r="T374" i="14" s="1"/>
  <c r="T375" i="14" s="1"/>
  <c r="T376" i="14" s="1"/>
  <c r="T377" i="14" s="1"/>
  <c r="T378" i="14" s="1"/>
  <c r="T379" i="14" s="1"/>
  <c r="T380" i="14" s="1"/>
  <c r="T381" i="14" s="1"/>
  <c r="T382" i="14" s="1"/>
  <c r="T383" i="14" s="1"/>
  <c r="T384" i="14" s="1"/>
  <c r="T385" i="14" s="1"/>
  <c r="T386" i="14" s="1"/>
  <c r="T387" i="14" s="1"/>
  <c r="T388" i="14" s="1"/>
  <c r="T389" i="14" s="1"/>
  <c r="T390" i="14" s="1"/>
  <c r="T391" i="14" s="1"/>
  <c r="T392" i="14" s="1"/>
  <c r="T393" i="14" s="1"/>
  <c r="T394" i="14" s="1"/>
  <c r="T395" i="14" s="1"/>
  <c r="T396" i="14" s="1"/>
  <c r="T397" i="14" s="1"/>
  <c r="T398" i="14" s="1"/>
  <c r="T399" i="14" s="1"/>
  <c r="T400" i="14" s="1"/>
  <c r="T401" i="14" s="1"/>
  <c r="T402" i="14" s="1"/>
  <c r="T403" i="14" s="1"/>
  <c r="T404" i="14" s="1"/>
  <c r="Q356" i="14"/>
  <c r="P356" i="14"/>
  <c r="P357" i="14" s="1"/>
  <c r="P358" i="14" s="1"/>
  <c r="P359" i="14" s="1"/>
  <c r="P360" i="14" s="1"/>
  <c r="P361" i="14" s="1"/>
  <c r="P362" i="14" s="1"/>
  <c r="P363" i="14" s="1"/>
  <c r="P364" i="14" s="1"/>
  <c r="P365" i="14" s="1"/>
  <c r="P366" i="14" s="1"/>
  <c r="P367" i="14" s="1"/>
  <c r="P368" i="14" s="1"/>
  <c r="P369" i="14" s="1"/>
  <c r="P370" i="14" s="1"/>
  <c r="P371" i="14" s="1"/>
  <c r="P372" i="14" s="1"/>
  <c r="P373" i="14" s="1"/>
  <c r="P374" i="14" s="1"/>
  <c r="P375" i="14" s="1"/>
  <c r="P376" i="14" s="1"/>
  <c r="P377" i="14" s="1"/>
  <c r="P378" i="14" s="1"/>
  <c r="P379" i="14" s="1"/>
  <c r="P380" i="14" s="1"/>
  <c r="P381" i="14" s="1"/>
  <c r="P382" i="14" s="1"/>
  <c r="P383" i="14" s="1"/>
  <c r="P384" i="14" s="1"/>
  <c r="P385" i="14" s="1"/>
  <c r="P386" i="14" s="1"/>
  <c r="P387" i="14" s="1"/>
  <c r="P388" i="14" s="1"/>
  <c r="P389" i="14" s="1"/>
  <c r="P390" i="14" s="1"/>
  <c r="P391" i="14" s="1"/>
  <c r="P392" i="14" s="1"/>
  <c r="P393" i="14" s="1"/>
  <c r="P394" i="14" s="1"/>
  <c r="P395" i="14" s="1"/>
  <c r="P396" i="14" s="1"/>
  <c r="P397" i="14" s="1"/>
  <c r="P398" i="14" s="1"/>
  <c r="P399" i="14" s="1"/>
  <c r="P400" i="14" s="1"/>
  <c r="P401" i="14" s="1"/>
  <c r="P402" i="14" s="1"/>
  <c r="P403" i="14" s="1"/>
  <c r="P404" i="14" s="1"/>
  <c r="M356" i="14"/>
  <c r="L356" i="14"/>
  <c r="L357" i="14" s="1"/>
  <c r="L358" i="14" s="1"/>
  <c r="L359" i="14" s="1"/>
  <c r="L360" i="14" s="1"/>
  <c r="L361" i="14" s="1"/>
  <c r="L362" i="14" s="1"/>
  <c r="L363" i="14" s="1"/>
  <c r="L364" i="14" s="1"/>
  <c r="L365" i="14" s="1"/>
  <c r="L366" i="14" s="1"/>
  <c r="L367" i="14" s="1"/>
  <c r="L368" i="14" s="1"/>
  <c r="L369" i="14" s="1"/>
  <c r="L370" i="14" s="1"/>
  <c r="L371" i="14" s="1"/>
  <c r="L372" i="14" s="1"/>
  <c r="L373" i="14" s="1"/>
  <c r="L374" i="14" s="1"/>
  <c r="L375" i="14" s="1"/>
  <c r="L376" i="14" s="1"/>
  <c r="L377" i="14" s="1"/>
  <c r="L378" i="14" s="1"/>
  <c r="L379" i="14" s="1"/>
  <c r="L380" i="14" s="1"/>
  <c r="L381" i="14" s="1"/>
  <c r="L382" i="14" s="1"/>
  <c r="L383" i="14" s="1"/>
  <c r="L384" i="14" s="1"/>
  <c r="L385" i="14" s="1"/>
  <c r="L386" i="14" s="1"/>
  <c r="L387" i="14" s="1"/>
  <c r="L388" i="14" s="1"/>
  <c r="L389" i="14" s="1"/>
  <c r="L390" i="14" s="1"/>
  <c r="L391" i="14" s="1"/>
  <c r="L392" i="14" s="1"/>
  <c r="L393" i="14" s="1"/>
  <c r="L394" i="14" s="1"/>
  <c r="L395" i="14" s="1"/>
  <c r="L396" i="14" s="1"/>
  <c r="L397" i="14" s="1"/>
  <c r="L398" i="14" s="1"/>
  <c r="L399" i="14" s="1"/>
  <c r="L400" i="14" s="1"/>
  <c r="L401" i="14" s="1"/>
  <c r="L402" i="14" s="1"/>
  <c r="L403" i="14" s="1"/>
  <c r="L404" i="14" s="1"/>
  <c r="I356" i="14"/>
  <c r="H356" i="14"/>
  <c r="H357" i="14" s="1"/>
  <c r="H358" i="14" s="1"/>
  <c r="H359" i="14" s="1"/>
  <c r="E356" i="14"/>
  <c r="D356" i="14"/>
  <c r="D357" i="14" s="1"/>
  <c r="D358" i="14" s="1"/>
  <c r="D359" i="14" s="1"/>
  <c r="D360" i="14" s="1"/>
  <c r="D361" i="14" s="1"/>
  <c r="D362" i="14" s="1"/>
  <c r="D363" i="14" s="1"/>
  <c r="D364" i="14" s="1"/>
  <c r="D365" i="14" s="1"/>
  <c r="D366" i="14" s="1"/>
  <c r="D367" i="14" s="1"/>
  <c r="D368" i="14" s="1"/>
  <c r="D369" i="14" s="1"/>
  <c r="D370" i="14" s="1"/>
  <c r="D371" i="14" s="1"/>
  <c r="D372" i="14" s="1"/>
  <c r="D373" i="14" s="1"/>
  <c r="D374" i="14" s="1"/>
  <c r="D375" i="14" s="1"/>
  <c r="D376" i="14" s="1"/>
  <c r="D377" i="14" s="1"/>
  <c r="D378" i="14" s="1"/>
  <c r="D379" i="14" s="1"/>
  <c r="D380" i="14" s="1"/>
  <c r="D381" i="14" s="1"/>
  <c r="D382" i="14" s="1"/>
  <c r="D383" i="14" s="1"/>
  <c r="D384" i="14" s="1"/>
  <c r="D385" i="14" s="1"/>
  <c r="D386" i="14" s="1"/>
  <c r="D387" i="14" s="1"/>
  <c r="D388" i="14" s="1"/>
  <c r="D389" i="14" s="1"/>
  <c r="D390" i="14" s="1"/>
  <c r="D391" i="14" s="1"/>
  <c r="D392" i="14" s="1"/>
  <c r="D393" i="14" s="1"/>
  <c r="D394" i="14" s="1"/>
  <c r="D395" i="14" s="1"/>
  <c r="D396" i="14" s="1"/>
  <c r="D397" i="14" s="1"/>
  <c r="D398" i="14" s="1"/>
  <c r="D399" i="14" s="1"/>
  <c r="D400" i="14" s="1"/>
  <c r="D401" i="14" s="1"/>
  <c r="D402" i="14" s="1"/>
  <c r="D403" i="14" s="1"/>
  <c r="D404" i="14" s="1"/>
  <c r="AJ355" i="14"/>
  <c r="AI355" i="14"/>
  <c r="AI356" i="14" s="1"/>
  <c r="AI357" i="14" s="1"/>
  <c r="AI358" i="14" s="1"/>
  <c r="AI359" i="14" s="1"/>
  <c r="AI360" i="14" s="1"/>
  <c r="AI361" i="14" s="1"/>
  <c r="AI362" i="14" s="1"/>
  <c r="AI363" i="14" s="1"/>
  <c r="AI364" i="14" s="1"/>
  <c r="AI365" i="14" s="1"/>
  <c r="AI366" i="14" s="1"/>
  <c r="AI367" i="14" s="1"/>
  <c r="AI368" i="14" s="1"/>
  <c r="AI369" i="14" s="1"/>
  <c r="AI370" i="14" s="1"/>
  <c r="AI371" i="14" s="1"/>
  <c r="AI372" i="14" s="1"/>
  <c r="AI373" i="14" s="1"/>
  <c r="AI374" i="14" s="1"/>
  <c r="AI375" i="14" s="1"/>
  <c r="AI376" i="14" s="1"/>
  <c r="AI377" i="14" s="1"/>
  <c r="AI378" i="14" s="1"/>
  <c r="AI379" i="14" s="1"/>
  <c r="AI380" i="14" s="1"/>
  <c r="AI381" i="14" s="1"/>
  <c r="AI382" i="14" s="1"/>
  <c r="AI383" i="14" s="1"/>
  <c r="AI384" i="14" s="1"/>
  <c r="AI385" i="14" s="1"/>
  <c r="AI386" i="14" s="1"/>
  <c r="AI387" i="14" s="1"/>
  <c r="AI388" i="14" s="1"/>
  <c r="AI389" i="14" s="1"/>
  <c r="AI390" i="14" s="1"/>
  <c r="AI391" i="14" s="1"/>
  <c r="AI392" i="14" s="1"/>
  <c r="AI393" i="14" s="1"/>
  <c r="AI394" i="14" s="1"/>
  <c r="AI395" i="14" s="1"/>
  <c r="AI396" i="14" s="1"/>
  <c r="AI397" i="14" s="1"/>
  <c r="AI398" i="14" s="1"/>
  <c r="AI399" i="14" s="1"/>
  <c r="AI400" i="14" s="1"/>
  <c r="AI401" i="14" s="1"/>
  <c r="AI402" i="14" s="1"/>
  <c r="AI403" i="14" s="1"/>
  <c r="AI404" i="14" s="1"/>
  <c r="AH355" i="14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G355" i="14"/>
  <c r="AF355" i="14"/>
  <c r="AE355" i="14"/>
  <c r="AE356" i="14" s="1"/>
  <c r="AE357" i="14" s="1"/>
  <c r="AE358" i="14" s="1"/>
  <c r="AE359" i="14" s="1"/>
  <c r="AE360" i="14" s="1"/>
  <c r="AE361" i="14" s="1"/>
  <c r="AE362" i="14" s="1"/>
  <c r="AE363" i="14" s="1"/>
  <c r="AE364" i="14" s="1"/>
  <c r="AE365" i="14" s="1"/>
  <c r="AE366" i="14" s="1"/>
  <c r="AE367" i="14" s="1"/>
  <c r="AE368" i="14" s="1"/>
  <c r="AE369" i="14" s="1"/>
  <c r="AE370" i="14" s="1"/>
  <c r="AE371" i="14" s="1"/>
  <c r="AE372" i="14" s="1"/>
  <c r="AE373" i="14" s="1"/>
  <c r="AE374" i="14" s="1"/>
  <c r="AE375" i="14" s="1"/>
  <c r="AE376" i="14" s="1"/>
  <c r="AE377" i="14" s="1"/>
  <c r="AE378" i="14" s="1"/>
  <c r="AE379" i="14" s="1"/>
  <c r="AE380" i="14" s="1"/>
  <c r="AE381" i="14" s="1"/>
  <c r="AE382" i="14" s="1"/>
  <c r="AE383" i="14" s="1"/>
  <c r="AE384" i="14" s="1"/>
  <c r="AE385" i="14" s="1"/>
  <c r="AE386" i="14" s="1"/>
  <c r="AE387" i="14" s="1"/>
  <c r="AE388" i="14" s="1"/>
  <c r="AE389" i="14" s="1"/>
  <c r="AE390" i="14" s="1"/>
  <c r="AE391" i="14" s="1"/>
  <c r="AE392" i="14" s="1"/>
  <c r="AE393" i="14" s="1"/>
  <c r="AE394" i="14" s="1"/>
  <c r="AE395" i="14" s="1"/>
  <c r="AE396" i="14" s="1"/>
  <c r="AE397" i="14" s="1"/>
  <c r="AE398" i="14" s="1"/>
  <c r="AE399" i="14" s="1"/>
  <c r="AE400" i="14" s="1"/>
  <c r="AE401" i="14" s="1"/>
  <c r="AE402" i="14" s="1"/>
  <c r="AE403" i="14" s="1"/>
  <c r="AE404" i="14" s="1"/>
  <c r="AD355" i="14"/>
  <c r="AD356" i="14" s="1"/>
  <c r="AD357" i="14" s="1"/>
  <c r="AC355" i="14"/>
  <c r="AB355" i="14"/>
  <c r="AA355" i="14"/>
  <c r="AA356" i="14" s="1"/>
  <c r="AA357" i="14" s="1"/>
  <c r="AA358" i="14" s="1"/>
  <c r="Z355" i="14"/>
  <c r="Z356" i="14" s="1"/>
  <c r="Z357" i="14" s="1"/>
  <c r="Y355" i="14"/>
  <c r="X355" i="14"/>
  <c r="W355" i="14"/>
  <c r="W356" i="14" s="1"/>
  <c r="W357" i="14" s="1"/>
  <c r="W358" i="14" s="1"/>
  <c r="V355" i="14"/>
  <c r="V356" i="14" s="1"/>
  <c r="V357" i="14" s="1"/>
  <c r="V358" i="14" s="1"/>
  <c r="V359" i="14" s="1"/>
  <c r="V360" i="14" s="1"/>
  <c r="V361" i="14" s="1"/>
  <c r="V362" i="14" s="1"/>
  <c r="V363" i="14" s="1"/>
  <c r="V364" i="14" s="1"/>
  <c r="V365" i="14" s="1"/>
  <c r="V366" i="14" s="1"/>
  <c r="V367" i="14" s="1"/>
  <c r="V368" i="14" s="1"/>
  <c r="V369" i="14" s="1"/>
  <c r="V370" i="14" s="1"/>
  <c r="V371" i="14" s="1"/>
  <c r="V372" i="14" s="1"/>
  <c r="V373" i="14" s="1"/>
  <c r="V374" i="14" s="1"/>
  <c r="V375" i="14" s="1"/>
  <c r="V376" i="14" s="1"/>
  <c r="V377" i="14" s="1"/>
  <c r="V378" i="14" s="1"/>
  <c r="V379" i="14" s="1"/>
  <c r="V380" i="14" s="1"/>
  <c r="V381" i="14" s="1"/>
  <c r="V382" i="14" s="1"/>
  <c r="V383" i="14" s="1"/>
  <c r="V384" i="14" s="1"/>
  <c r="V385" i="14" s="1"/>
  <c r="V386" i="14" s="1"/>
  <c r="V387" i="14" s="1"/>
  <c r="V388" i="14" s="1"/>
  <c r="V389" i="14" s="1"/>
  <c r="V390" i="14" s="1"/>
  <c r="V391" i="14" s="1"/>
  <c r="V392" i="14" s="1"/>
  <c r="V393" i="14" s="1"/>
  <c r="V394" i="14" s="1"/>
  <c r="V395" i="14" s="1"/>
  <c r="V396" i="14" s="1"/>
  <c r="V397" i="14" s="1"/>
  <c r="V398" i="14" s="1"/>
  <c r="V399" i="14" s="1"/>
  <c r="V400" i="14" s="1"/>
  <c r="V401" i="14" s="1"/>
  <c r="V402" i="14" s="1"/>
  <c r="V403" i="14" s="1"/>
  <c r="V404" i="14" s="1"/>
  <c r="U355" i="14"/>
  <c r="T355" i="14"/>
  <c r="S355" i="14"/>
  <c r="S356" i="14" s="1"/>
  <c r="S357" i="14" s="1"/>
  <c r="S358" i="14" s="1"/>
  <c r="S359" i="14" s="1"/>
  <c r="S360" i="14" s="1"/>
  <c r="S361" i="14" s="1"/>
  <c r="S362" i="14" s="1"/>
  <c r="S363" i="14" s="1"/>
  <c r="S364" i="14" s="1"/>
  <c r="S365" i="14" s="1"/>
  <c r="S366" i="14" s="1"/>
  <c r="S367" i="14" s="1"/>
  <c r="S368" i="14" s="1"/>
  <c r="S369" i="14" s="1"/>
  <c r="S370" i="14" s="1"/>
  <c r="S371" i="14" s="1"/>
  <c r="S372" i="14" s="1"/>
  <c r="S373" i="14" s="1"/>
  <c r="S374" i="14" s="1"/>
  <c r="S375" i="14" s="1"/>
  <c r="S376" i="14" s="1"/>
  <c r="S377" i="14" s="1"/>
  <c r="S378" i="14" s="1"/>
  <c r="S379" i="14" s="1"/>
  <c r="S380" i="14" s="1"/>
  <c r="S381" i="14" s="1"/>
  <c r="S382" i="14" s="1"/>
  <c r="S383" i="14" s="1"/>
  <c r="S384" i="14" s="1"/>
  <c r="S385" i="14" s="1"/>
  <c r="S386" i="14" s="1"/>
  <c r="S387" i="14" s="1"/>
  <c r="S388" i="14" s="1"/>
  <c r="S389" i="14" s="1"/>
  <c r="S390" i="14" s="1"/>
  <c r="S391" i="14" s="1"/>
  <c r="S392" i="14" s="1"/>
  <c r="S393" i="14" s="1"/>
  <c r="S394" i="14" s="1"/>
  <c r="S395" i="14" s="1"/>
  <c r="S396" i="14" s="1"/>
  <c r="S397" i="14" s="1"/>
  <c r="S398" i="14" s="1"/>
  <c r="S399" i="14" s="1"/>
  <c r="S400" i="14" s="1"/>
  <c r="S401" i="14" s="1"/>
  <c r="S402" i="14" s="1"/>
  <c r="S403" i="14" s="1"/>
  <c r="S404" i="14" s="1"/>
  <c r="R355" i="14"/>
  <c r="R356" i="14" s="1"/>
  <c r="R357" i="14" s="1"/>
  <c r="R358" i="14" s="1"/>
  <c r="R359" i="14" s="1"/>
  <c r="R360" i="14" s="1"/>
  <c r="R361" i="14" s="1"/>
  <c r="R362" i="14" s="1"/>
  <c r="R363" i="14" s="1"/>
  <c r="R364" i="14" s="1"/>
  <c r="R365" i="14" s="1"/>
  <c r="R366" i="14" s="1"/>
  <c r="R367" i="14" s="1"/>
  <c r="R368" i="14" s="1"/>
  <c r="R369" i="14" s="1"/>
  <c r="R370" i="14" s="1"/>
  <c r="R371" i="14" s="1"/>
  <c r="R372" i="14" s="1"/>
  <c r="R373" i="14" s="1"/>
  <c r="R374" i="14" s="1"/>
  <c r="R375" i="14" s="1"/>
  <c r="R376" i="14" s="1"/>
  <c r="R377" i="14" s="1"/>
  <c r="R378" i="14" s="1"/>
  <c r="R379" i="14" s="1"/>
  <c r="R380" i="14" s="1"/>
  <c r="R381" i="14" s="1"/>
  <c r="R382" i="14" s="1"/>
  <c r="R383" i="14" s="1"/>
  <c r="R384" i="14" s="1"/>
  <c r="R385" i="14" s="1"/>
  <c r="R386" i="14" s="1"/>
  <c r="R387" i="14" s="1"/>
  <c r="R388" i="14" s="1"/>
  <c r="R389" i="14" s="1"/>
  <c r="R390" i="14" s="1"/>
  <c r="R391" i="14" s="1"/>
  <c r="R392" i="14" s="1"/>
  <c r="R393" i="14" s="1"/>
  <c r="R394" i="14" s="1"/>
  <c r="R395" i="14" s="1"/>
  <c r="R396" i="14" s="1"/>
  <c r="R397" i="14" s="1"/>
  <c r="R398" i="14" s="1"/>
  <c r="R399" i="14" s="1"/>
  <c r="R400" i="14" s="1"/>
  <c r="R401" i="14" s="1"/>
  <c r="R402" i="14" s="1"/>
  <c r="R403" i="14" s="1"/>
  <c r="R404" i="14" s="1"/>
  <c r="Q355" i="14"/>
  <c r="P355" i="14"/>
  <c r="O355" i="14"/>
  <c r="O356" i="14" s="1"/>
  <c r="O357" i="14" s="1"/>
  <c r="O358" i="14" s="1"/>
  <c r="O359" i="14" s="1"/>
  <c r="O360" i="14" s="1"/>
  <c r="O361" i="14" s="1"/>
  <c r="O362" i="14" s="1"/>
  <c r="O363" i="14" s="1"/>
  <c r="O364" i="14" s="1"/>
  <c r="O365" i="14" s="1"/>
  <c r="O366" i="14" s="1"/>
  <c r="O367" i="14" s="1"/>
  <c r="O368" i="14" s="1"/>
  <c r="O369" i="14" s="1"/>
  <c r="O370" i="14" s="1"/>
  <c r="O371" i="14" s="1"/>
  <c r="O372" i="14" s="1"/>
  <c r="O373" i="14" s="1"/>
  <c r="O374" i="14" s="1"/>
  <c r="O375" i="14" s="1"/>
  <c r="O376" i="14" s="1"/>
  <c r="O377" i="14" s="1"/>
  <c r="O378" i="14" s="1"/>
  <c r="O379" i="14" s="1"/>
  <c r="O380" i="14" s="1"/>
  <c r="O381" i="14" s="1"/>
  <c r="O382" i="14" s="1"/>
  <c r="O383" i="14" s="1"/>
  <c r="O384" i="14" s="1"/>
  <c r="O385" i="14" s="1"/>
  <c r="O386" i="14" s="1"/>
  <c r="O387" i="14" s="1"/>
  <c r="O388" i="14" s="1"/>
  <c r="O389" i="14" s="1"/>
  <c r="O390" i="14" s="1"/>
  <c r="O391" i="14" s="1"/>
  <c r="O392" i="14" s="1"/>
  <c r="O393" i="14" s="1"/>
  <c r="O394" i="14" s="1"/>
  <c r="O395" i="14" s="1"/>
  <c r="O396" i="14" s="1"/>
  <c r="O397" i="14" s="1"/>
  <c r="O398" i="14" s="1"/>
  <c r="O399" i="14" s="1"/>
  <c r="O400" i="14" s="1"/>
  <c r="O401" i="14" s="1"/>
  <c r="O402" i="14" s="1"/>
  <c r="O403" i="14" s="1"/>
  <c r="O404" i="14" s="1"/>
  <c r="N355" i="14"/>
  <c r="N356" i="14" s="1"/>
  <c r="N357" i="14" s="1"/>
  <c r="M355" i="14"/>
  <c r="L355" i="14"/>
  <c r="K355" i="14"/>
  <c r="K356" i="14" s="1"/>
  <c r="K357" i="14" s="1"/>
  <c r="K358" i="14" s="1"/>
  <c r="J355" i="14"/>
  <c r="J356" i="14" s="1"/>
  <c r="J357" i="14" s="1"/>
  <c r="I355" i="14"/>
  <c r="H355" i="14"/>
  <c r="G355" i="14"/>
  <c r="G356" i="14" s="1"/>
  <c r="G357" i="14" s="1"/>
  <c r="G358" i="14" s="1"/>
  <c r="F355" i="14"/>
  <c r="F356" i="14" s="1"/>
  <c r="F357" i="14" s="1"/>
  <c r="F358" i="14" s="1"/>
  <c r="F359" i="14" s="1"/>
  <c r="F360" i="14" s="1"/>
  <c r="F361" i="14" s="1"/>
  <c r="F362" i="14" s="1"/>
  <c r="F363" i="14" s="1"/>
  <c r="F364" i="14" s="1"/>
  <c r="F365" i="14" s="1"/>
  <c r="F366" i="14" s="1"/>
  <c r="F367" i="14" s="1"/>
  <c r="F368" i="14" s="1"/>
  <c r="F369" i="14" s="1"/>
  <c r="F370" i="14" s="1"/>
  <c r="F371" i="14" s="1"/>
  <c r="F372" i="14" s="1"/>
  <c r="F373" i="14" s="1"/>
  <c r="F374" i="14" s="1"/>
  <c r="F375" i="14" s="1"/>
  <c r="F376" i="14" s="1"/>
  <c r="F377" i="14" s="1"/>
  <c r="F378" i="14" s="1"/>
  <c r="F379" i="14" s="1"/>
  <c r="F380" i="14" s="1"/>
  <c r="F381" i="14" s="1"/>
  <c r="F382" i="14" s="1"/>
  <c r="F383" i="14" s="1"/>
  <c r="F384" i="14" s="1"/>
  <c r="F385" i="14" s="1"/>
  <c r="F386" i="14" s="1"/>
  <c r="F387" i="14" s="1"/>
  <c r="F388" i="14" s="1"/>
  <c r="F389" i="14" s="1"/>
  <c r="F390" i="14" s="1"/>
  <c r="F391" i="14" s="1"/>
  <c r="F392" i="14" s="1"/>
  <c r="F393" i="14" s="1"/>
  <c r="F394" i="14" s="1"/>
  <c r="F395" i="14" s="1"/>
  <c r="F396" i="14" s="1"/>
  <c r="F397" i="14" s="1"/>
  <c r="F398" i="14" s="1"/>
  <c r="F399" i="14" s="1"/>
  <c r="F400" i="14" s="1"/>
  <c r="F401" i="14" s="1"/>
  <c r="F402" i="14" s="1"/>
  <c r="F403" i="14" s="1"/>
  <c r="F404" i="14" s="1"/>
  <c r="E355" i="14"/>
  <c r="D355" i="14"/>
  <c r="C355" i="14"/>
  <c r="C356" i="14" s="1"/>
  <c r="C357" i="14" s="1"/>
  <c r="C358" i="14" s="1"/>
  <c r="C359" i="14" s="1"/>
  <c r="C360" i="14" s="1"/>
  <c r="C361" i="14" s="1"/>
  <c r="C362" i="14" s="1"/>
  <c r="C363" i="14" s="1"/>
  <c r="C364" i="14" s="1"/>
  <c r="C365" i="14" s="1"/>
  <c r="C366" i="14" s="1"/>
  <c r="C367" i="14" s="1"/>
  <c r="C368" i="14" s="1"/>
  <c r="C369" i="14" s="1"/>
  <c r="C370" i="14" s="1"/>
  <c r="C371" i="14" s="1"/>
  <c r="C372" i="14" s="1"/>
  <c r="C373" i="14" s="1"/>
  <c r="C374" i="14" s="1"/>
  <c r="C375" i="14" s="1"/>
  <c r="C376" i="14" s="1"/>
  <c r="C377" i="14" s="1"/>
  <c r="C378" i="14" s="1"/>
  <c r="C379" i="14" s="1"/>
  <c r="C380" i="14" s="1"/>
  <c r="C381" i="14" s="1"/>
  <c r="C382" i="14" s="1"/>
  <c r="C383" i="14" s="1"/>
  <c r="C384" i="14" s="1"/>
  <c r="C385" i="14" s="1"/>
  <c r="C386" i="14" s="1"/>
  <c r="C387" i="14" s="1"/>
  <c r="C388" i="14" s="1"/>
  <c r="C389" i="14" s="1"/>
  <c r="C390" i="14" s="1"/>
  <c r="C391" i="14" s="1"/>
  <c r="C392" i="14" s="1"/>
  <c r="C393" i="14" s="1"/>
  <c r="C394" i="14" s="1"/>
  <c r="C395" i="14" s="1"/>
  <c r="C396" i="14" s="1"/>
  <c r="C397" i="14" s="1"/>
  <c r="C398" i="14" s="1"/>
  <c r="C399" i="14" s="1"/>
  <c r="C400" i="14" s="1"/>
  <c r="C401" i="14" s="1"/>
  <c r="C402" i="14" s="1"/>
  <c r="C403" i="14" s="1"/>
  <c r="C404" i="14" s="1"/>
  <c r="B355" i="14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AH351" i="14"/>
  <c r="Y351" i="14"/>
  <c r="X351" i="14"/>
  <c r="V351" i="14"/>
  <c r="U351" i="14"/>
  <c r="T351" i="14"/>
  <c r="Q351" i="14"/>
  <c r="O351" i="14"/>
  <c r="AH350" i="14"/>
  <c r="Y350" i="14"/>
  <c r="X350" i="14"/>
  <c r="V350" i="14"/>
  <c r="U350" i="14"/>
  <c r="T350" i="14"/>
  <c r="Q350" i="14"/>
  <c r="O350" i="14"/>
  <c r="AH349" i="14"/>
  <c r="Y349" i="14"/>
  <c r="X349" i="14"/>
  <c r="V349" i="14"/>
  <c r="U349" i="14"/>
  <c r="T349" i="14"/>
  <c r="Q349" i="14"/>
  <c r="O349" i="14"/>
  <c r="AH348" i="14"/>
  <c r="Y348" i="14"/>
  <c r="X348" i="14"/>
  <c r="V348" i="14"/>
  <c r="U348" i="14"/>
  <c r="T348" i="14"/>
  <c r="Q348" i="14"/>
  <c r="O348" i="14"/>
  <c r="AH347" i="14"/>
  <c r="Y347" i="14"/>
  <c r="X347" i="14"/>
  <c r="V347" i="14"/>
  <c r="U347" i="14"/>
  <c r="T347" i="14"/>
  <c r="Q347" i="14"/>
  <c r="O347" i="14"/>
  <c r="AH346" i="14"/>
  <c r="Y346" i="14"/>
  <c r="X346" i="14"/>
  <c r="V346" i="14"/>
  <c r="U346" i="14"/>
  <c r="T346" i="14"/>
  <c r="Q346" i="14"/>
  <c r="O346" i="14"/>
  <c r="AH345" i="14"/>
  <c r="Y345" i="14"/>
  <c r="X345" i="14"/>
  <c r="V345" i="14"/>
  <c r="U345" i="14"/>
  <c r="T345" i="14"/>
  <c r="Q345" i="14"/>
  <c r="O345" i="14"/>
  <c r="AH344" i="14"/>
  <c r="Y344" i="14"/>
  <c r="X344" i="14"/>
  <c r="V344" i="14"/>
  <c r="U344" i="14"/>
  <c r="T344" i="14"/>
  <c r="Q344" i="14"/>
  <c r="O344" i="14"/>
  <c r="AH343" i="14"/>
  <c r="Y343" i="14"/>
  <c r="X343" i="14"/>
  <c r="V343" i="14"/>
  <c r="U343" i="14"/>
  <c r="T343" i="14"/>
  <c r="Q343" i="14"/>
  <c r="O343" i="14"/>
  <c r="AH342" i="14"/>
  <c r="Y342" i="14"/>
  <c r="X342" i="14"/>
  <c r="V342" i="14"/>
  <c r="U342" i="14"/>
  <c r="T342" i="14"/>
  <c r="Q342" i="14"/>
  <c r="O342" i="14"/>
  <c r="AH341" i="14"/>
  <c r="Y341" i="14"/>
  <c r="X341" i="14"/>
  <c r="V341" i="14"/>
  <c r="U341" i="14"/>
  <c r="T341" i="14"/>
  <c r="Q341" i="14"/>
  <c r="O341" i="14"/>
  <c r="AH340" i="14"/>
  <c r="Y340" i="14"/>
  <c r="X340" i="14"/>
  <c r="V340" i="14"/>
  <c r="U340" i="14"/>
  <c r="T340" i="14"/>
  <c r="Q340" i="14"/>
  <c r="O340" i="14"/>
  <c r="AH339" i="14"/>
  <c r="Y339" i="14"/>
  <c r="X339" i="14"/>
  <c r="V339" i="14"/>
  <c r="U339" i="14"/>
  <c r="T339" i="14"/>
  <c r="Q339" i="14"/>
  <c r="O339" i="14"/>
  <c r="AH338" i="14"/>
  <c r="Y338" i="14"/>
  <c r="X338" i="14"/>
  <c r="V338" i="14"/>
  <c r="U338" i="14"/>
  <c r="T338" i="14"/>
  <c r="Q338" i="14"/>
  <c r="O338" i="14"/>
  <c r="AH337" i="14"/>
  <c r="Y337" i="14"/>
  <c r="X337" i="14"/>
  <c r="V337" i="14"/>
  <c r="U337" i="14"/>
  <c r="T337" i="14"/>
  <c r="Q337" i="14"/>
  <c r="O337" i="14"/>
  <c r="AH336" i="14"/>
  <c r="Y336" i="14"/>
  <c r="X336" i="14"/>
  <c r="V336" i="14"/>
  <c r="U336" i="14"/>
  <c r="T336" i="14"/>
  <c r="Q336" i="14"/>
  <c r="O336" i="14"/>
  <c r="AH335" i="14"/>
  <c r="Y335" i="14"/>
  <c r="X335" i="14"/>
  <c r="V335" i="14"/>
  <c r="U335" i="14"/>
  <c r="T335" i="14"/>
  <c r="Q335" i="14"/>
  <c r="O335" i="14"/>
  <c r="AH334" i="14"/>
  <c r="Y334" i="14"/>
  <c r="X334" i="14"/>
  <c r="V334" i="14"/>
  <c r="U334" i="14"/>
  <c r="T334" i="14"/>
  <c r="Q334" i="14"/>
  <c r="O334" i="14"/>
  <c r="AH333" i="14"/>
  <c r="Y333" i="14"/>
  <c r="X333" i="14"/>
  <c r="V333" i="14"/>
  <c r="U333" i="14"/>
  <c r="T333" i="14"/>
  <c r="Q333" i="14"/>
  <c r="O333" i="14"/>
  <c r="AH332" i="14"/>
  <c r="Y332" i="14"/>
  <c r="X332" i="14"/>
  <c r="V332" i="14"/>
  <c r="U332" i="14"/>
  <c r="T332" i="14"/>
  <c r="Q332" i="14"/>
  <c r="O332" i="14"/>
  <c r="AH331" i="14"/>
  <c r="AH330" i="14"/>
  <c r="AA328" i="14"/>
  <c r="AA329" i="14" s="1"/>
  <c r="AA330" i="14" s="1"/>
  <c r="AA331" i="14" s="1"/>
  <c r="AA332" i="14" s="1"/>
  <c r="AA333" i="14" s="1"/>
  <c r="AA334" i="14" s="1"/>
  <c r="AA335" i="14" s="1"/>
  <c r="AA336" i="14" s="1"/>
  <c r="AA337" i="14" s="1"/>
  <c r="AA338" i="14" s="1"/>
  <c r="AA339" i="14" s="1"/>
  <c r="AA340" i="14" s="1"/>
  <c r="AA341" i="14" s="1"/>
  <c r="AA342" i="14" s="1"/>
  <c r="AA343" i="14" s="1"/>
  <c r="AA344" i="14" s="1"/>
  <c r="AA345" i="14" s="1"/>
  <c r="AA346" i="14" s="1"/>
  <c r="AA347" i="14" s="1"/>
  <c r="AA348" i="14" s="1"/>
  <c r="AA349" i="14" s="1"/>
  <c r="AA350" i="14" s="1"/>
  <c r="AA351" i="14" s="1"/>
  <c r="K328" i="14"/>
  <c r="K329" i="14" s="1"/>
  <c r="K330" i="14" s="1"/>
  <c r="K331" i="14" s="1"/>
  <c r="K332" i="14" s="1"/>
  <c r="K333" i="14" s="1"/>
  <c r="K334" i="14" s="1"/>
  <c r="K335" i="14" s="1"/>
  <c r="K336" i="14" s="1"/>
  <c r="K337" i="14" s="1"/>
  <c r="K338" i="14" s="1"/>
  <c r="K339" i="14" s="1"/>
  <c r="K340" i="14" s="1"/>
  <c r="K341" i="14" s="1"/>
  <c r="K342" i="14" s="1"/>
  <c r="K343" i="14" s="1"/>
  <c r="K344" i="14" s="1"/>
  <c r="K345" i="14" s="1"/>
  <c r="K346" i="14" s="1"/>
  <c r="K347" i="14" s="1"/>
  <c r="K348" i="14" s="1"/>
  <c r="K349" i="14" s="1"/>
  <c r="K350" i="14" s="1"/>
  <c r="K351" i="14" s="1"/>
  <c r="Z327" i="14"/>
  <c r="Z328" i="14" s="1"/>
  <c r="Z329" i="14" s="1"/>
  <c r="Z330" i="14" s="1"/>
  <c r="Z331" i="14" s="1"/>
  <c r="Z332" i="14" s="1"/>
  <c r="Z333" i="14" s="1"/>
  <c r="Z334" i="14" s="1"/>
  <c r="Z335" i="14" s="1"/>
  <c r="Z336" i="14" s="1"/>
  <c r="Z337" i="14" s="1"/>
  <c r="Z338" i="14" s="1"/>
  <c r="Z339" i="14" s="1"/>
  <c r="Z340" i="14" s="1"/>
  <c r="Z341" i="14" s="1"/>
  <c r="Z342" i="14" s="1"/>
  <c r="Z343" i="14" s="1"/>
  <c r="Z344" i="14" s="1"/>
  <c r="Z345" i="14" s="1"/>
  <c r="Z346" i="14" s="1"/>
  <c r="Z347" i="14" s="1"/>
  <c r="Z348" i="14" s="1"/>
  <c r="Z349" i="14" s="1"/>
  <c r="Z350" i="14" s="1"/>
  <c r="Z351" i="14" s="1"/>
  <c r="J327" i="14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J351" i="14" s="1"/>
  <c r="AG326" i="14"/>
  <c r="AG327" i="14" s="1"/>
  <c r="AG328" i="14" s="1"/>
  <c r="AG329" i="14" s="1"/>
  <c r="AG330" i="14" s="1"/>
  <c r="AG331" i="14" s="1"/>
  <c r="AG332" i="14" s="1"/>
  <c r="AG333" i="14" s="1"/>
  <c r="AG334" i="14" s="1"/>
  <c r="AG335" i="14" s="1"/>
  <c r="AG336" i="14" s="1"/>
  <c r="AG337" i="14" s="1"/>
  <c r="AG338" i="14" s="1"/>
  <c r="AG339" i="14" s="1"/>
  <c r="AG340" i="14" s="1"/>
  <c r="AG341" i="14" s="1"/>
  <c r="AG342" i="14" s="1"/>
  <c r="AG343" i="14" s="1"/>
  <c r="AG344" i="14" s="1"/>
  <c r="AG345" i="14" s="1"/>
  <c r="AG346" i="14" s="1"/>
  <c r="AG347" i="14" s="1"/>
  <c r="AG348" i="14" s="1"/>
  <c r="AG349" i="14" s="1"/>
  <c r="AG350" i="14" s="1"/>
  <c r="AG351" i="14" s="1"/>
  <c r="AC326" i="14"/>
  <c r="AC327" i="14" s="1"/>
  <c r="AC328" i="14" s="1"/>
  <c r="AC329" i="14" s="1"/>
  <c r="AC330" i="14" s="1"/>
  <c r="AC331" i="14" s="1"/>
  <c r="AC332" i="14" s="1"/>
  <c r="AC333" i="14" s="1"/>
  <c r="AC334" i="14" s="1"/>
  <c r="AC335" i="14" s="1"/>
  <c r="AC336" i="14" s="1"/>
  <c r="AC337" i="14" s="1"/>
  <c r="AC338" i="14" s="1"/>
  <c r="AC339" i="14" s="1"/>
  <c r="AC340" i="14" s="1"/>
  <c r="AC341" i="14" s="1"/>
  <c r="AC342" i="14" s="1"/>
  <c r="AC343" i="14" s="1"/>
  <c r="AC344" i="14" s="1"/>
  <c r="AC345" i="14" s="1"/>
  <c r="AC346" i="14" s="1"/>
  <c r="AC347" i="14" s="1"/>
  <c r="AC348" i="14" s="1"/>
  <c r="AC349" i="14" s="1"/>
  <c r="AC350" i="14" s="1"/>
  <c r="AC351" i="14" s="1"/>
  <c r="Q326" i="14"/>
  <c r="Q327" i="14" s="1"/>
  <c r="Q328" i="14" s="1"/>
  <c r="Q329" i="14" s="1"/>
  <c r="Q330" i="14" s="1"/>
  <c r="Q331" i="14" s="1"/>
  <c r="M326" i="14"/>
  <c r="M327" i="14" s="1"/>
  <c r="M328" i="14" s="1"/>
  <c r="M329" i="14" s="1"/>
  <c r="M330" i="14" s="1"/>
  <c r="M331" i="14" s="1"/>
  <c r="M332" i="14" s="1"/>
  <c r="M333" i="14" s="1"/>
  <c r="M334" i="14" s="1"/>
  <c r="M335" i="14" s="1"/>
  <c r="M336" i="14" s="1"/>
  <c r="M337" i="14" s="1"/>
  <c r="M338" i="14" s="1"/>
  <c r="M339" i="14" s="1"/>
  <c r="M340" i="14" s="1"/>
  <c r="M341" i="14" s="1"/>
  <c r="M342" i="14" s="1"/>
  <c r="M343" i="14" s="1"/>
  <c r="M344" i="14" s="1"/>
  <c r="M345" i="14" s="1"/>
  <c r="M346" i="14" s="1"/>
  <c r="M347" i="14" s="1"/>
  <c r="M348" i="14" s="1"/>
  <c r="M349" i="14" s="1"/>
  <c r="M350" i="14" s="1"/>
  <c r="M351" i="14" s="1"/>
  <c r="AI324" i="14"/>
  <c r="AI325" i="14" s="1"/>
  <c r="AI326" i="14" s="1"/>
  <c r="AI327" i="14" s="1"/>
  <c r="AI328" i="14" s="1"/>
  <c r="AI329" i="14" s="1"/>
  <c r="AI330" i="14" s="1"/>
  <c r="AI331" i="14" s="1"/>
  <c r="AI332" i="14" s="1"/>
  <c r="AI333" i="14" s="1"/>
  <c r="AI334" i="14" s="1"/>
  <c r="AI335" i="14" s="1"/>
  <c r="AI336" i="14" s="1"/>
  <c r="AI337" i="14" s="1"/>
  <c r="AI338" i="14" s="1"/>
  <c r="AI339" i="14" s="1"/>
  <c r="AI340" i="14" s="1"/>
  <c r="AI341" i="14" s="1"/>
  <c r="AI342" i="14" s="1"/>
  <c r="AI343" i="14" s="1"/>
  <c r="AI344" i="14" s="1"/>
  <c r="AI345" i="14" s="1"/>
  <c r="AI346" i="14" s="1"/>
  <c r="AI347" i="14" s="1"/>
  <c r="AI348" i="14" s="1"/>
  <c r="AI349" i="14" s="1"/>
  <c r="AI350" i="14" s="1"/>
  <c r="AI351" i="14" s="1"/>
  <c r="AE324" i="14"/>
  <c r="AE325" i="14" s="1"/>
  <c r="AE326" i="14" s="1"/>
  <c r="AE327" i="14" s="1"/>
  <c r="AE328" i="14" s="1"/>
  <c r="AE329" i="14" s="1"/>
  <c r="AE330" i="14" s="1"/>
  <c r="AE331" i="14" s="1"/>
  <c r="AE332" i="14" s="1"/>
  <c r="AE333" i="14" s="1"/>
  <c r="AE334" i="14" s="1"/>
  <c r="AE335" i="14" s="1"/>
  <c r="AE336" i="14" s="1"/>
  <c r="AE337" i="14" s="1"/>
  <c r="AE338" i="14" s="1"/>
  <c r="AE339" i="14" s="1"/>
  <c r="AE340" i="14" s="1"/>
  <c r="AE341" i="14" s="1"/>
  <c r="AE342" i="14" s="1"/>
  <c r="AE343" i="14" s="1"/>
  <c r="AE344" i="14" s="1"/>
  <c r="AE345" i="14" s="1"/>
  <c r="AE346" i="14" s="1"/>
  <c r="AE347" i="14" s="1"/>
  <c r="AE348" i="14" s="1"/>
  <c r="AE349" i="14" s="1"/>
  <c r="AE350" i="14" s="1"/>
  <c r="AE351" i="14" s="1"/>
  <c r="AA324" i="14"/>
  <c r="AA325" i="14" s="1"/>
  <c r="AA326" i="14" s="1"/>
  <c r="AA327" i="14" s="1"/>
  <c r="W324" i="14"/>
  <c r="W325" i="14" s="1"/>
  <c r="W326" i="14" s="1"/>
  <c r="W327" i="14" s="1"/>
  <c r="W328" i="14" s="1"/>
  <c r="W329" i="14" s="1"/>
  <c r="W330" i="14" s="1"/>
  <c r="W331" i="14" s="1"/>
  <c r="W332" i="14" s="1"/>
  <c r="W333" i="14" s="1"/>
  <c r="W334" i="14" s="1"/>
  <c r="W335" i="14" s="1"/>
  <c r="W336" i="14" s="1"/>
  <c r="W337" i="14" s="1"/>
  <c r="W338" i="14" s="1"/>
  <c r="W339" i="14" s="1"/>
  <c r="W340" i="14" s="1"/>
  <c r="W341" i="14" s="1"/>
  <c r="W342" i="14" s="1"/>
  <c r="W343" i="14" s="1"/>
  <c r="W344" i="14" s="1"/>
  <c r="W345" i="14" s="1"/>
  <c r="W346" i="14" s="1"/>
  <c r="W347" i="14" s="1"/>
  <c r="W348" i="14" s="1"/>
  <c r="W349" i="14" s="1"/>
  <c r="W350" i="14" s="1"/>
  <c r="W351" i="14" s="1"/>
  <c r="S324" i="14"/>
  <c r="S325" i="14" s="1"/>
  <c r="S326" i="14" s="1"/>
  <c r="S327" i="14" s="1"/>
  <c r="S328" i="14" s="1"/>
  <c r="S329" i="14" s="1"/>
  <c r="S330" i="14" s="1"/>
  <c r="S331" i="14" s="1"/>
  <c r="S332" i="14" s="1"/>
  <c r="S333" i="14" s="1"/>
  <c r="S334" i="14" s="1"/>
  <c r="S335" i="14" s="1"/>
  <c r="S336" i="14" s="1"/>
  <c r="S337" i="14" s="1"/>
  <c r="S338" i="14" s="1"/>
  <c r="S339" i="14" s="1"/>
  <c r="S340" i="14" s="1"/>
  <c r="S341" i="14" s="1"/>
  <c r="S342" i="14" s="1"/>
  <c r="S343" i="14" s="1"/>
  <c r="S344" i="14" s="1"/>
  <c r="S345" i="14" s="1"/>
  <c r="S346" i="14" s="1"/>
  <c r="S347" i="14" s="1"/>
  <c r="S348" i="14" s="1"/>
  <c r="S349" i="14" s="1"/>
  <c r="S350" i="14" s="1"/>
  <c r="S351" i="14" s="1"/>
  <c r="O324" i="14"/>
  <c r="O325" i="14" s="1"/>
  <c r="O326" i="14" s="1"/>
  <c r="O327" i="14" s="1"/>
  <c r="O328" i="14" s="1"/>
  <c r="O329" i="14" s="1"/>
  <c r="O330" i="14" s="1"/>
  <c r="O331" i="14" s="1"/>
  <c r="K324" i="14"/>
  <c r="K325" i="14" s="1"/>
  <c r="K326" i="14" s="1"/>
  <c r="K327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C324" i="14"/>
  <c r="C325" i="14" s="1"/>
  <c r="C326" i="14" s="1"/>
  <c r="C327" i="14" s="1"/>
  <c r="C328" i="14" s="1"/>
  <c r="C329" i="14" s="1"/>
  <c r="C330" i="14" s="1"/>
  <c r="C331" i="14" s="1"/>
  <c r="C332" i="14" s="1"/>
  <c r="C333" i="14" s="1"/>
  <c r="C334" i="14" s="1"/>
  <c r="C335" i="14" s="1"/>
  <c r="C336" i="14" s="1"/>
  <c r="C337" i="14" s="1"/>
  <c r="C338" i="14" s="1"/>
  <c r="C339" i="14" s="1"/>
  <c r="C340" i="14" s="1"/>
  <c r="C341" i="14" s="1"/>
  <c r="C342" i="14" s="1"/>
  <c r="C343" i="14" s="1"/>
  <c r="C344" i="14" s="1"/>
  <c r="C345" i="14" s="1"/>
  <c r="C346" i="14" s="1"/>
  <c r="C347" i="14" s="1"/>
  <c r="C348" i="14" s="1"/>
  <c r="C349" i="14" s="1"/>
  <c r="C350" i="14" s="1"/>
  <c r="C351" i="14" s="1"/>
  <c r="AI323" i="14"/>
  <c r="AH323" i="14"/>
  <c r="AH324" i="14" s="1"/>
  <c r="AH325" i="14" s="1"/>
  <c r="AH326" i="14" s="1"/>
  <c r="AH327" i="14" s="1"/>
  <c r="AH328" i="14" s="1"/>
  <c r="AH329" i="14" s="1"/>
  <c r="AE323" i="14"/>
  <c r="AD323" i="14"/>
  <c r="AD324" i="14" s="1"/>
  <c r="AD325" i="14" s="1"/>
  <c r="AD326" i="14" s="1"/>
  <c r="AD327" i="14" s="1"/>
  <c r="AD328" i="14" s="1"/>
  <c r="AD329" i="14" s="1"/>
  <c r="AD330" i="14" s="1"/>
  <c r="AD331" i="14" s="1"/>
  <c r="AD332" i="14" s="1"/>
  <c r="AD333" i="14" s="1"/>
  <c r="AD334" i="14" s="1"/>
  <c r="AD335" i="14" s="1"/>
  <c r="AD336" i="14" s="1"/>
  <c r="AD337" i="14" s="1"/>
  <c r="AD338" i="14" s="1"/>
  <c r="AD339" i="14" s="1"/>
  <c r="AD340" i="14" s="1"/>
  <c r="AD341" i="14" s="1"/>
  <c r="AD342" i="14" s="1"/>
  <c r="AD343" i="14" s="1"/>
  <c r="AD344" i="14" s="1"/>
  <c r="AD345" i="14" s="1"/>
  <c r="AD346" i="14" s="1"/>
  <c r="AD347" i="14" s="1"/>
  <c r="AD348" i="14" s="1"/>
  <c r="AD349" i="14" s="1"/>
  <c r="AD350" i="14" s="1"/>
  <c r="AD351" i="14" s="1"/>
  <c r="AA323" i="14"/>
  <c r="Z323" i="14"/>
  <c r="Z324" i="14" s="1"/>
  <c r="Z325" i="14" s="1"/>
  <c r="Z326" i="14" s="1"/>
  <c r="W323" i="14"/>
  <c r="V323" i="14"/>
  <c r="V324" i="14" s="1"/>
  <c r="V325" i="14" s="1"/>
  <c r="V326" i="14" s="1"/>
  <c r="V327" i="14" s="1"/>
  <c r="V328" i="14" s="1"/>
  <c r="V329" i="14" s="1"/>
  <c r="V330" i="14" s="1"/>
  <c r="V331" i="14" s="1"/>
  <c r="S323" i="14"/>
  <c r="R323" i="14"/>
  <c r="R324" i="14" s="1"/>
  <c r="R325" i="14" s="1"/>
  <c r="R326" i="14" s="1"/>
  <c r="R327" i="14" s="1"/>
  <c r="R328" i="14" s="1"/>
  <c r="R329" i="14" s="1"/>
  <c r="R330" i="14" s="1"/>
  <c r="R331" i="14" s="1"/>
  <c r="R332" i="14" s="1"/>
  <c r="R333" i="14" s="1"/>
  <c r="R334" i="14" s="1"/>
  <c r="R335" i="14" s="1"/>
  <c r="R336" i="14" s="1"/>
  <c r="R337" i="14" s="1"/>
  <c r="R338" i="14" s="1"/>
  <c r="R339" i="14" s="1"/>
  <c r="R340" i="14" s="1"/>
  <c r="R341" i="14" s="1"/>
  <c r="R342" i="14" s="1"/>
  <c r="R343" i="14" s="1"/>
  <c r="R344" i="14" s="1"/>
  <c r="R345" i="14" s="1"/>
  <c r="R346" i="14" s="1"/>
  <c r="R347" i="14" s="1"/>
  <c r="R348" i="14" s="1"/>
  <c r="R349" i="14" s="1"/>
  <c r="R350" i="14" s="1"/>
  <c r="R351" i="14" s="1"/>
  <c r="O323" i="14"/>
  <c r="N323" i="14"/>
  <c r="N324" i="14" s="1"/>
  <c r="N325" i="14" s="1"/>
  <c r="N326" i="14" s="1"/>
  <c r="N327" i="14" s="1"/>
  <c r="N328" i="14" s="1"/>
  <c r="N329" i="14" s="1"/>
  <c r="N330" i="14" s="1"/>
  <c r="N331" i="14" s="1"/>
  <c r="N332" i="14" s="1"/>
  <c r="N333" i="14" s="1"/>
  <c r="N334" i="14" s="1"/>
  <c r="N335" i="14" s="1"/>
  <c r="N336" i="14" s="1"/>
  <c r="N337" i="14" s="1"/>
  <c r="N338" i="14" s="1"/>
  <c r="N339" i="14" s="1"/>
  <c r="N340" i="14" s="1"/>
  <c r="N341" i="14" s="1"/>
  <c r="N342" i="14" s="1"/>
  <c r="N343" i="14" s="1"/>
  <c r="N344" i="14" s="1"/>
  <c r="N345" i="14" s="1"/>
  <c r="N346" i="14" s="1"/>
  <c r="N347" i="14" s="1"/>
  <c r="N348" i="14" s="1"/>
  <c r="N349" i="14" s="1"/>
  <c r="N350" i="14" s="1"/>
  <c r="N351" i="14" s="1"/>
  <c r="K323" i="14"/>
  <c r="J323" i="14"/>
  <c r="J324" i="14" s="1"/>
  <c r="J325" i="14" s="1"/>
  <c r="J326" i="14" s="1"/>
  <c r="G323" i="14"/>
  <c r="F323" i="14"/>
  <c r="F324" i="14" s="1"/>
  <c r="F325" i="14" s="1"/>
  <c r="F326" i="14" s="1"/>
  <c r="F327" i="14" s="1"/>
  <c r="F328" i="14" s="1"/>
  <c r="F329" i="14" s="1"/>
  <c r="F330" i="14" s="1"/>
  <c r="F331" i="14" s="1"/>
  <c r="F332" i="14" s="1"/>
  <c r="F333" i="14" s="1"/>
  <c r="F334" i="14" s="1"/>
  <c r="F335" i="14" s="1"/>
  <c r="F336" i="14" s="1"/>
  <c r="F337" i="14" s="1"/>
  <c r="F338" i="14" s="1"/>
  <c r="F339" i="14" s="1"/>
  <c r="F340" i="14" s="1"/>
  <c r="F341" i="14" s="1"/>
  <c r="F342" i="14" s="1"/>
  <c r="F343" i="14" s="1"/>
  <c r="F344" i="14" s="1"/>
  <c r="F345" i="14" s="1"/>
  <c r="F346" i="14" s="1"/>
  <c r="F347" i="14" s="1"/>
  <c r="F348" i="14" s="1"/>
  <c r="F349" i="14" s="1"/>
  <c r="F350" i="14" s="1"/>
  <c r="F351" i="14" s="1"/>
  <c r="C323" i="14"/>
  <c r="B323" i="14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AJ322" i="14"/>
  <c r="AJ323" i="14" s="1"/>
  <c r="AJ324" i="14" s="1"/>
  <c r="AJ325" i="14" s="1"/>
  <c r="AJ326" i="14" s="1"/>
  <c r="AJ327" i="14" s="1"/>
  <c r="AJ328" i="14" s="1"/>
  <c r="AJ329" i="14" s="1"/>
  <c r="AJ330" i="14" s="1"/>
  <c r="AJ331" i="14" s="1"/>
  <c r="AJ332" i="14" s="1"/>
  <c r="AJ333" i="14" s="1"/>
  <c r="AJ334" i="14" s="1"/>
  <c r="AJ335" i="14" s="1"/>
  <c r="AJ336" i="14" s="1"/>
  <c r="AJ337" i="14" s="1"/>
  <c r="AJ338" i="14" s="1"/>
  <c r="AJ339" i="14" s="1"/>
  <c r="AJ340" i="14" s="1"/>
  <c r="AJ341" i="14" s="1"/>
  <c r="AJ342" i="14" s="1"/>
  <c r="AJ343" i="14" s="1"/>
  <c r="AJ344" i="14" s="1"/>
  <c r="AJ345" i="14" s="1"/>
  <c r="AJ346" i="14" s="1"/>
  <c r="AJ347" i="14" s="1"/>
  <c r="AJ348" i="14" s="1"/>
  <c r="AJ349" i="14" s="1"/>
  <c r="AJ350" i="14" s="1"/>
  <c r="AJ351" i="14" s="1"/>
  <c r="AI322" i="14"/>
  <c r="AH322" i="14"/>
  <c r="AG322" i="14"/>
  <c r="AG323" i="14" s="1"/>
  <c r="AG324" i="14" s="1"/>
  <c r="AG325" i="14" s="1"/>
  <c r="AF322" i="14"/>
  <c r="AF323" i="14" s="1"/>
  <c r="AF324" i="14" s="1"/>
  <c r="AF325" i="14" s="1"/>
  <c r="AF326" i="14" s="1"/>
  <c r="AF327" i="14" s="1"/>
  <c r="AF328" i="14" s="1"/>
  <c r="AF329" i="14" s="1"/>
  <c r="AF330" i="14" s="1"/>
  <c r="AF331" i="14" s="1"/>
  <c r="AF332" i="14" s="1"/>
  <c r="AF333" i="14" s="1"/>
  <c r="AF334" i="14" s="1"/>
  <c r="AF335" i="14" s="1"/>
  <c r="AF336" i="14" s="1"/>
  <c r="AF337" i="14" s="1"/>
  <c r="AF338" i="14" s="1"/>
  <c r="AF339" i="14" s="1"/>
  <c r="AF340" i="14" s="1"/>
  <c r="AF341" i="14" s="1"/>
  <c r="AF342" i="14" s="1"/>
  <c r="AF343" i="14" s="1"/>
  <c r="AF344" i="14" s="1"/>
  <c r="AF345" i="14" s="1"/>
  <c r="AF346" i="14" s="1"/>
  <c r="AF347" i="14" s="1"/>
  <c r="AF348" i="14" s="1"/>
  <c r="AF349" i="14" s="1"/>
  <c r="AF350" i="14" s="1"/>
  <c r="AF351" i="14" s="1"/>
  <c r="AE322" i="14"/>
  <c r="AD322" i="14"/>
  <c r="AC322" i="14"/>
  <c r="AC323" i="14" s="1"/>
  <c r="AC324" i="14" s="1"/>
  <c r="AC325" i="14" s="1"/>
  <c r="AB322" i="14"/>
  <c r="AB323" i="14" s="1"/>
  <c r="AB324" i="14" s="1"/>
  <c r="AB325" i="14" s="1"/>
  <c r="AB326" i="14" s="1"/>
  <c r="AB327" i="14" s="1"/>
  <c r="AB328" i="14" s="1"/>
  <c r="AB329" i="14" s="1"/>
  <c r="AB330" i="14" s="1"/>
  <c r="AB331" i="14" s="1"/>
  <c r="AB332" i="14" s="1"/>
  <c r="AB333" i="14" s="1"/>
  <c r="AB334" i="14" s="1"/>
  <c r="AB335" i="14" s="1"/>
  <c r="AB336" i="14" s="1"/>
  <c r="AB337" i="14" s="1"/>
  <c r="AB338" i="14" s="1"/>
  <c r="AB339" i="14" s="1"/>
  <c r="AB340" i="14" s="1"/>
  <c r="AB341" i="14" s="1"/>
  <c r="AB342" i="14" s="1"/>
  <c r="AB343" i="14" s="1"/>
  <c r="AB344" i="14" s="1"/>
  <c r="AB345" i="14" s="1"/>
  <c r="AB346" i="14" s="1"/>
  <c r="AB347" i="14" s="1"/>
  <c r="AB348" i="14" s="1"/>
  <c r="AB349" i="14" s="1"/>
  <c r="AB350" i="14" s="1"/>
  <c r="AB351" i="14" s="1"/>
  <c r="AA322" i="14"/>
  <c r="Z322" i="14"/>
  <c r="Y322" i="14"/>
  <c r="Y323" i="14" s="1"/>
  <c r="Y324" i="14" s="1"/>
  <c r="Y325" i="14" s="1"/>
  <c r="Y326" i="14" s="1"/>
  <c r="Y327" i="14" s="1"/>
  <c r="Y328" i="14" s="1"/>
  <c r="Y329" i="14" s="1"/>
  <c r="Y330" i="14" s="1"/>
  <c r="Y331" i="14" s="1"/>
  <c r="X322" i="14"/>
  <c r="X323" i="14" s="1"/>
  <c r="X324" i="14" s="1"/>
  <c r="X325" i="14" s="1"/>
  <c r="X326" i="14" s="1"/>
  <c r="X327" i="14" s="1"/>
  <c r="X328" i="14" s="1"/>
  <c r="X329" i="14" s="1"/>
  <c r="X330" i="14" s="1"/>
  <c r="X331" i="14" s="1"/>
  <c r="W322" i="14"/>
  <c r="V322" i="14"/>
  <c r="U322" i="14"/>
  <c r="U323" i="14" s="1"/>
  <c r="U324" i="14" s="1"/>
  <c r="U325" i="14" s="1"/>
  <c r="U326" i="14" s="1"/>
  <c r="U327" i="14" s="1"/>
  <c r="U328" i="14" s="1"/>
  <c r="U329" i="14" s="1"/>
  <c r="U330" i="14" s="1"/>
  <c r="U331" i="14" s="1"/>
  <c r="T322" i="14"/>
  <c r="T323" i="14" s="1"/>
  <c r="T324" i="14" s="1"/>
  <c r="T325" i="14" s="1"/>
  <c r="T326" i="14" s="1"/>
  <c r="T327" i="14" s="1"/>
  <c r="T328" i="14" s="1"/>
  <c r="T329" i="14" s="1"/>
  <c r="T330" i="14" s="1"/>
  <c r="T331" i="14" s="1"/>
  <c r="S322" i="14"/>
  <c r="R322" i="14"/>
  <c r="Q322" i="14"/>
  <c r="Q323" i="14" s="1"/>
  <c r="Q324" i="14" s="1"/>
  <c r="Q325" i="14" s="1"/>
  <c r="P322" i="14"/>
  <c r="P323" i="14" s="1"/>
  <c r="P324" i="14" s="1"/>
  <c r="P325" i="14" s="1"/>
  <c r="P326" i="14" s="1"/>
  <c r="P327" i="14" s="1"/>
  <c r="P328" i="14" s="1"/>
  <c r="P329" i="14" s="1"/>
  <c r="P330" i="14" s="1"/>
  <c r="P331" i="14" s="1"/>
  <c r="P332" i="14" s="1"/>
  <c r="P333" i="14" s="1"/>
  <c r="P334" i="14" s="1"/>
  <c r="P335" i="14" s="1"/>
  <c r="P336" i="14" s="1"/>
  <c r="P337" i="14" s="1"/>
  <c r="P338" i="14" s="1"/>
  <c r="P339" i="14" s="1"/>
  <c r="P340" i="14" s="1"/>
  <c r="P341" i="14" s="1"/>
  <c r="P342" i="14" s="1"/>
  <c r="P343" i="14" s="1"/>
  <c r="P344" i="14" s="1"/>
  <c r="P345" i="14" s="1"/>
  <c r="P346" i="14" s="1"/>
  <c r="P347" i="14" s="1"/>
  <c r="P348" i="14" s="1"/>
  <c r="P349" i="14" s="1"/>
  <c r="P350" i="14" s="1"/>
  <c r="P351" i="14" s="1"/>
  <c r="O322" i="14"/>
  <c r="N322" i="14"/>
  <c r="M322" i="14"/>
  <c r="M323" i="14" s="1"/>
  <c r="M324" i="14" s="1"/>
  <c r="M325" i="14" s="1"/>
  <c r="L322" i="14"/>
  <c r="L323" i="14" s="1"/>
  <c r="L324" i="14" s="1"/>
  <c r="L325" i="14" s="1"/>
  <c r="L326" i="14" s="1"/>
  <c r="L327" i="14" s="1"/>
  <c r="L328" i="14" s="1"/>
  <c r="L329" i="14" s="1"/>
  <c r="L330" i="14" s="1"/>
  <c r="L331" i="14" s="1"/>
  <c r="L332" i="14" s="1"/>
  <c r="L333" i="14" s="1"/>
  <c r="L334" i="14" s="1"/>
  <c r="L335" i="14" s="1"/>
  <c r="L336" i="14" s="1"/>
  <c r="L337" i="14" s="1"/>
  <c r="L338" i="14" s="1"/>
  <c r="L339" i="14" s="1"/>
  <c r="L340" i="14" s="1"/>
  <c r="L341" i="14" s="1"/>
  <c r="L342" i="14" s="1"/>
  <c r="L343" i="14" s="1"/>
  <c r="L344" i="14" s="1"/>
  <c r="L345" i="14" s="1"/>
  <c r="L346" i="14" s="1"/>
  <c r="L347" i="14" s="1"/>
  <c r="L348" i="14" s="1"/>
  <c r="L349" i="14" s="1"/>
  <c r="L350" i="14" s="1"/>
  <c r="L351" i="14" s="1"/>
  <c r="K322" i="14"/>
  <c r="J322" i="14"/>
  <c r="I322" i="14"/>
  <c r="I323" i="14" s="1"/>
  <c r="I324" i="14" s="1"/>
  <c r="I325" i="14" s="1"/>
  <c r="I326" i="14" s="1"/>
  <c r="I327" i="14" s="1"/>
  <c r="I328" i="14" s="1"/>
  <c r="I329" i="14" s="1"/>
  <c r="I330" i="14" s="1"/>
  <c r="I331" i="14" s="1"/>
  <c r="I332" i="14" s="1"/>
  <c r="I333" i="14" s="1"/>
  <c r="I334" i="14" s="1"/>
  <c r="I335" i="14" s="1"/>
  <c r="I336" i="14" s="1"/>
  <c r="I337" i="14" s="1"/>
  <c r="I338" i="14" s="1"/>
  <c r="I339" i="14" s="1"/>
  <c r="I340" i="14" s="1"/>
  <c r="I341" i="14" s="1"/>
  <c r="I342" i="14" s="1"/>
  <c r="I343" i="14" s="1"/>
  <c r="I344" i="14" s="1"/>
  <c r="I345" i="14" s="1"/>
  <c r="I346" i="14" s="1"/>
  <c r="I347" i="14" s="1"/>
  <c r="I348" i="14" s="1"/>
  <c r="I349" i="14" s="1"/>
  <c r="I350" i="14" s="1"/>
  <c r="I351" i="14" s="1"/>
  <c r="H322" i="14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G322" i="14"/>
  <c r="F322" i="14"/>
  <c r="E322" i="14"/>
  <c r="E323" i="14" s="1"/>
  <c r="E324" i="14" s="1"/>
  <c r="E325" i="14" s="1"/>
  <c r="E326" i="14" s="1"/>
  <c r="E327" i="14" s="1"/>
  <c r="E328" i="14" s="1"/>
  <c r="E329" i="14" s="1"/>
  <c r="E330" i="14" s="1"/>
  <c r="E331" i="14" s="1"/>
  <c r="E332" i="14" s="1"/>
  <c r="E333" i="14" s="1"/>
  <c r="E334" i="14" s="1"/>
  <c r="E335" i="14" s="1"/>
  <c r="E336" i="14" s="1"/>
  <c r="E337" i="14" s="1"/>
  <c r="E338" i="14" s="1"/>
  <c r="E339" i="14" s="1"/>
  <c r="E340" i="14" s="1"/>
  <c r="E341" i="14" s="1"/>
  <c r="E342" i="14" s="1"/>
  <c r="E343" i="14" s="1"/>
  <c r="E344" i="14" s="1"/>
  <c r="E345" i="14" s="1"/>
  <c r="E346" i="14" s="1"/>
  <c r="E347" i="14" s="1"/>
  <c r="E348" i="14" s="1"/>
  <c r="E349" i="14" s="1"/>
  <c r="E350" i="14" s="1"/>
  <c r="E351" i="14" s="1"/>
  <c r="D322" i="14"/>
  <c r="D323" i="14" s="1"/>
  <c r="D324" i="14" s="1"/>
  <c r="D325" i="14" s="1"/>
  <c r="D326" i="14" s="1"/>
  <c r="D327" i="14" s="1"/>
  <c r="D328" i="14" s="1"/>
  <c r="D329" i="14" s="1"/>
  <c r="D330" i="14" s="1"/>
  <c r="D331" i="14" s="1"/>
  <c r="D332" i="14" s="1"/>
  <c r="D333" i="14" s="1"/>
  <c r="D334" i="14" s="1"/>
  <c r="D335" i="14" s="1"/>
  <c r="D336" i="14" s="1"/>
  <c r="D337" i="14" s="1"/>
  <c r="D338" i="14" s="1"/>
  <c r="D339" i="14" s="1"/>
  <c r="D340" i="14" s="1"/>
  <c r="D341" i="14" s="1"/>
  <c r="D342" i="14" s="1"/>
  <c r="D343" i="14" s="1"/>
  <c r="D344" i="14" s="1"/>
  <c r="D345" i="14" s="1"/>
  <c r="D346" i="14" s="1"/>
  <c r="D347" i="14" s="1"/>
  <c r="D348" i="14" s="1"/>
  <c r="D349" i="14" s="1"/>
  <c r="D350" i="14" s="1"/>
  <c r="D351" i="14" s="1"/>
  <c r="C322" i="14"/>
  <c r="B322" i="14"/>
  <c r="U279" i="14"/>
  <c r="U280" i="14" s="1"/>
  <c r="U281" i="14" s="1"/>
  <c r="U282" i="14" s="1"/>
  <c r="U283" i="14" s="1"/>
  <c r="U284" i="14" s="1"/>
  <c r="U285" i="14" s="1"/>
  <c r="U286" i="14" s="1"/>
  <c r="U287" i="14" s="1"/>
  <c r="U288" i="14" s="1"/>
  <c r="U289" i="14" s="1"/>
  <c r="U290" i="14" s="1"/>
  <c r="U291" i="14" s="1"/>
  <c r="U292" i="14" s="1"/>
  <c r="U293" i="14" s="1"/>
  <c r="U294" i="14" s="1"/>
  <c r="U295" i="14" s="1"/>
  <c r="U296" i="14" s="1"/>
  <c r="U297" i="14" s="1"/>
  <c r="U298" i="14" s="1"/>
  <c r="U299" i="14" s="1"/>
  <c r="U300" i="14" s="1"/>
  <c r="U301" i="14" s="1"/>
  <c r="U302" i="14" s="1"/>
  <c r="U303" i="14" s="1"/>
  <c r="U304" i="14" s="1"/>
  <c r="U305" i="14" s="1"/>
  <c r="U306" i="14" s="1"/>
  <c r="U307" i="14" s="1"/>
  <c r="U308" i="14" s="1"/>
  <c r="U309" i="14" s="1"/>
  <c r="U310" i="14" s="1"/>
  <c r="U311" i="14" s="1"/>
  <c r="U312" i="14" s="1"/>
  <c r="U313" i="14" s="1"/>
  <c r="U314" i="14" s="1"/>
  <c r="U315" i="14" s="1"/>
  <c r="U316" i="14" s="1"/>
  <c r="U317" i="14" s="1"/>
  <c r="U318" i="14" s="1"/>
  <c r="E279" i="14"/>
  <c r="E280" i="14" s="1"/>
  <c r="E281" i="14" s="1"/>
  <c r="E282" i="14" s="1"/>
  <c r="E283" i="14" s="1"/>
  <c r="E284" i="14" s="1"/>
  <c r="E285" i="14" s="1"/>
  <c r="E286" i="14" s="1"/>
  <c r="E287" i="14" s="1"/>
  <c r="E288" i="14" s="1"/>
  <c r="E289" i="14" s="1"/>
  <c r="E290" i="14" s="1"/>
  <c r="E291" i="14" s="1"/>
  <c r="E292" i="14" s="1"/>
  <c r="E293" i="14" s="1"/>
  <c r="E294" i="14" s="1"/>
  <c r="E295" i="14" s="1"/>
  <c r="E296" i="14" s="1"/>
  <c r="E297" i="14" s="1"/>
  <c r="E298" i="14" s="1"/>
  <c r="E299" i="14" s="1"/>
  <c r="E300" i="14" s="1"/>
  <c r="E301" i="14" s="1"/>
  <c r="E302" i="14" s="1"/>
  <c r="E303" i="14" s="1"/>
  <c r="E304" i="14" s="1"/>
  <c r="E305" i="14" s="1"/>
  <c r="E306" i="14" s="1"/>
  <c r="E307" i="14" s="1"/>
  <c r="E308" i="14" s="1"/>
  <c r="E309" i="14" s="1"/>
  <c r="E310" i="14" s="1"/>
  <c r="E311" i="14" s="1"/>
  <c r="E312" i="14" s="1"/>
  <c r="E313" i="14" s="1"/>
  <c r="E314" i="14" s="1"/>
  <c r="E315" i="14" s="1"/>
  <c r="E316" i="14" s="1"/>
  <c r="E317" i="14" s="1"/>
  <c r="E318" i="14" s="1"/>
  <c r="AD276" i="14"/>
  <c r="AD277" i="14" s="1"/>
  <c r="AD278" i="14" s="1"/>
  <c r="AD279" i="14" s="1"/>
  <c r="AD280" i="14" s="1"/>
  <c r="AD281" i="14" s="1"/>
  <c r="AD282" i="14" s="1"/>
  <c r="AD283" i="14" s="1"/>
  <c r="AD284" i="14" s="1"/>
  <c r="AD285" i="14" s="1"/>
  <c r="AD286" i="14" s="1"/>
  <c r="AD287" i="14" s="1"/>
  <c r="AD288" i="14" s="1"/>
  <c r="AD289" i="14" s="1"/>
  <c r="AD290" i="14" s="1"/>
  <c r="AD291" i="14" s="1"/>
  <c r="AD292" i="14" s="1"/>
  <c r="AD293" i="14" s="1"/>
  <c r="AD294" i="14" s="1"/>
  <c r="AD295" i="14" s="1"/>
  <c r="AD296" i="14" s="1"/>
  <c r="AD297" i="14" s="1"/>
  <c r="AD298" i="14" s="1"/>
  <c r="AD299" i="14" s="1"/>
  <c r="AD300" i="14" s="1"/>
  <c r="AD301" i="14" s="1"/>
  <c r="AD302" i="14" s="1"/>
  <c r="AD303" i="14" s="1"/>
  <c r="AD304" i="14" s="1"/>
  <c r="AD305" i="14" s="1"/>
  <c r="AD306" i="14" s="1"/>
  <c r="AD307" i="14" s="1"/>
  <c r="AD308" i="14" s="1"/>
  <c r="AD309" i="14" s="1"/>
  <c r="AD310" i="14" s="1"/>
  <c r="AD311" i="14" s="1"/>
  <c r="AD312" i="14" s="1"/>
  <c r="AD313" i="14" s="1"/>
  <c r="AD314" i="14" s="1"/>
  <c r="AD315" i="14" s="1"/>
  <c r="AD316" i="14" s="1"/>
  <c r="AD317" i="14" s="1"/>
  <c r="AD318" i="14" s="1"/>
  <c r="N276" i="14"/>
  <c r="N277" i="14" s="1"/>
  <c r="N278" i="14" s="1"/>
  <c r="N279" i="14" s="1"/>
  <c r="N280" i="14" s="1"/>
  <c r="N281" i="14" s="1"/>
  <c r="N282" i="14" s="1"/>
  <c r="N283" i="14" s="1"/>
  <c r="N284" i="14" s="1"/>
  <c r="N285" i="14" s="1"/>
  <c r="N286" i="14" s="1"/>
  <c r="N287" i="14" s="1"/>
  <c r="N288" i="14" s="1"/>
  <c r="N289" i="14" s="1"/>
  <c r="N290" i="14" s="1"/>
  <c r="N291" i="14" s="1"/>
  <c r="N292" i="14" s="1"/>
  <c r="N293" i="14" s="1"/>
  <c r="N294" i="14" s="1"/>
  <c r="N295" i="14" s="1"/>
  <c r="N296" i="14" s="1"/>
  <c r="N297" i="14" s="1"/>
  <c r="N298" i="14" s="1"/>
  <c r="N299" i="14" s="1"/>
  <c r="N300" i="14" s="1"/>
  <c r="N301" i="14" s="1"/>
  <c r="N302" i="14" s="1"/>
  <c r="N303" i="14" s="1"/>
  <c r="N304" i="14" s="1"/>
  <c r="N305" i="14" s="1"/>
  <c r="N306" i="14" s="1"/>
  <c r="N307" i="14" s="1"/>
  <c r="N308" i="14" s="1"/>
  <c r="N309" i="14" s="1"/>
  <c r="N310" i="14" s="1"/>
  <c r="N311" i="14" s="1"/>
  <c r="N312" i="14" s="1"/>
  <c r="N313" i="14" s="1"/>
  <c r="N314" i="14" s="1"/>
  <c r="N315" i="14" s="1"/>
  <c r="N316" i="14" s="1"/>
  <c r="N317" i="14" s="1"/>
  <c r="N318" i="14" s="1"/>
  <c r="AG275" i="14"/>
  <c r="AG276" i="14" s="1"/>
  <c r="AG277" i="14" s="1"/>
  <c r="AG278" i="14" s="1"/>
  <c r="AG279" i="14" s="1"/>
  <c r="AG280" i="14" s="1"/>
  <c r="AG281" i="14" s="1"/>
  <c r="AG282" i="14" s="1"/>
  <c r="AG283" i="14" s="1"/>
  <c r="AG284" i="14" s="1"/>
  <c r="AG285" i="14" s="1"/>
  <c r="AG286" i="14" s="1"/>
  <c r="AG287" i="14" s="1"/>
  <c r="AG288" i="14" s="1"/>
  <c r="AG289" i="14" s="1"/>
  <c r="AG290" i="14" s="1"/>
  <c r="AG291" i="14" s="1"/>
  <c r="AG292" i="14" s="1"/>
  <c r="AG293" i="14" s="1"/>
  <c r="AG294" i="14" s="1"/>
  <c r="AG295" i="14" s="1"/>
  <c r="AG296" i="14" s="1"/>
  <c r="AG297" i="14" s="1"/>
  <c r="AG298" i="14" s="1"/>
  <c r="AG299" i="14" s="1"/>
  <c r="AG300" i="14" s="1"/>
  <c r="AG301" i="14" s="1"/>
  <c r="AG302" i="14" s="1"/>
  <c r="AG303" i="14" s="1"/>
  <c r="AG304" i="14" s="1"/>
  <c r="AG305" i="14" s="1"/>
  <c r="AG306" i="14" s="1"/>
  <c r="AG307" i="14" s="1"/>
  <c r="AG308" i="14" s="1"/>
  <c r="AG309" i="14" s="1"/>
  <c r="AG310" i="14" s="1"/>
  <c r="AG311" i="14" s="1"/>
  <c r="AG312" i="14" s="1"/>
  <c r="AG313" i="14" s="1"/>
  <c r="AG314" i="14" s="1"/>
  <c r="AG315" i="14" s="1"/>
  <c r="AG316" i="14" s="1"/>
  <c r="AG317" i="14" s="1"/>
  <c r="AG318" i="14" s="1"/>
  <c r="U275" i="14"/>
  <c r="U276" i="14" s="1"/>
  <c r="U277" i="14" s="1"/>
  <c r="U278" i="14" s="1"/>
  <c r="Q275" i="14"/>
  <c r="Q276" i="14" s="1"/>
  <c r="Q277" i="14" s="1"/>
  <c r="Q278" i="14" s="1"/>
  <c r="Q279" i="14" s="1"/>
  <c r="Q280" i="14" s="1"/>
  <c r="Q281" i="14" s="1"/>
  <c r="Q282" i="14" s="1"/>
  <c r="Q283" i="14" s="1"/>
  <c r="Q284" i="14" s="1"/>
  <c r="Q285" i="14" s="1"/>
  <c r="Q286" i="14" s="1"/>
  <c r="Q287" i="14" s="1"/>
  <c r="Q288" i="14" s="1"/>
  <c r="Q289" i="14" s="1"/>
  <c r="Q290" i="14" s="1"/>
  <c r="Q291" i="14" s="1"/>
  <c r="Q292" i="14" s="1"/>
  <c r="Q293" i="14" s="1"/>
  <c r="Q294" i="14" s="1"/>
  <c r="Q295" i="14" s="1"/>
  <c r="Q296" i="14" s="1"/>
  <c r="Q297" i="14" s="1"/>
  <c r="Q298" i="14" s="1"/>
  <c r="Q299" i="14" s="1"/>
  <c r="Q300" i="14" s="1"/>
  <c r="Q301" i="14" s="1"/>
  <c r="Q302" i="14" s="1"/>
  <c r="Q303" i="14" s="1"/>
  <c r="Q304" i="14" s="1"/>
  <c r="Q305" i="14" s="1"/>
  <c r="Q306" i="14" s="1"/>
  <c r="Q307" i="14" s="1"/>
  <c r="Q308" i="14" s="1"/>
  <c r="Q309" i="14" s="1"/>
  <c r="Q310" i="14" s="1"/>
  <c r="Q311" i="14" s="1"/>
  <c r="Q312" i="14" s="1"/>
  <c r="Q313" i="14" s="1"/>
  <c r="Q314" i="14" s="1"/>
  <c r="Q315" i="14" s="1"/>
  <c r="Q316" i="14" s="1"/>
  <c r="Q317" i="14" s="1"/>
  <c r="Q318" i="14" s="1"/>
  <c r="E275" i="14"/>
  <c r="E276" i="14" s="1"/>
  <c r="E277" i="14" s="1"/>
  <c r="E278" i="14" s="1"/>
  <c r="AJ274" i="14"/>
  <c r="AJ275" i="14" s="1"/>
  <c r="AJ276" i="14" s="1"/>
  <c r="AJ277" i="14" s="1"/>
  <c r="AJ278" i="14" s="1"/>
  <c r="AJ279" i="14" s="1"/>
  <c r="AJ280" i="14" s="1"/>
  <c r="AJ281" i="14" s="1"/>
  <c r="AJ282" i="14" s="1"/>
  <c r="AJ283" i="14" s="1"/>
  <c r="AJ284" i="14" s="1"/>
  <c r="AJ285" i="14" s="1"/>
  <c r="AJ286" i="14" s="1"/>
  <c r="AJ287" i="14" s="1"/>
  <c r="AJ288" i="14" s="1"/>
  <c r="AJ289" i="14" s="1"/>
  <c r="AJ290" i="14" s="1"/>
  <c r="AJ291" i="14" s="1"/>
  <c r="AJ292" i="14" s="1"/>
  <c r="AJ293" i="14" s="1"/>
  <c r="AJ294" i="14" s="1"/>
  <c r="AJ295" i="14" s="1"/>
  <c r="AJ296" i="14" s="1"/>
  <c r="AJ297" i="14" s="1"/>
  <c r="AJ298" i="14" s="1"/>
  <c r="AJ299" i="14" s="1"/>
  <c r="AJ300" i="14" s="1"/>
  <c r="AJ301" i="14" s="1"/>
  <c r="AJ302" i="14" s="1"/>
  <c r="AJ303" i="14" s="1"/>
  <c r="AJ304" i="14" s="1"/>
  <c r="AJ305" i="14" s="1"/>
  <c r="AJ306" i="14" s="1"/>
  <c r="AJ307" i="14" s="1"/>
  <c r="AJ308" i="14" s="1"/>
  <c r="AJ309" i="14" s="1"/>
  <c r="AJ310" i="14" s="1"/>
  <c r="AJ311" i="14" s="1"/>
  <c r="AJ312" i="14" s="1"/>
  <c r="AJ313" i="14" s="1"/>
  <c r="AJ314" i="14" s="1"/>
  <c r="AJ315" i="14" s="1"/>
  <c r="AJ316" i="14" s="1"/>
  <c r="AJ317" i="14" s="1"/>
  <c r="AJ318" i="14" s="1"/>
  <c r="T274" i="14"/>
  <c r="T275" i="14" s="1"/>
  <c r="T276" i="14" s="1"/>
  <c r="T277" i="14" s="1"/>
  <c r="T278" i="14" s="1"/>
  <c r="T279" i="14" s="1"/>
  <c r="T280" i="14" s="1"/>
  <c r="T281" i="14" s="1"/>
  <c r="T282" i="14" s="1"/>
  <c r="T283" i="14" s="1"/>
  <c r="T284" i="14" s="1"/>
  <c r="T285" i="14" s="1"/>
  <c r="T286" i="14" s="1"/>
  <c r="T287" i="14" s="1"/>
  <c r="T288" i="14" s="1"/>
  <c r="T289" i="14" s="1"/>
  <c r="T290" i="14" s="1"/>
  <c r="T291" i="14" s="1"/>
  <c r="T292" i="14" s="1"/>
  <c r="T293" i="14" s="1"/>
  <c r="T294" i="14" s="1"/>
  <c r="T295" i="14" s="1"/>
  <c r="T296" i="14" s="1"/>
  <c r="T297" i="14" s="1"/>
  <c r="T298" i="14" s="1"/>
  <c r="T299" i="14" s="1"/>
  <c r="T300" i="14" s="1"/>
  <c r="T301" i="14" s="1"/>
  <c r="T302" i="14" s="1"/>
  <c r="T303" i="14" s="1"/>
  <c r="T304" i="14" s="1"/>
  <c r="T305" i="14" s="1"/>
  <c r="T306" i="14" s="1"/>
  <c r="T307" i="14" s="1"/>
  <c r="T308" i="14" s="1"/>
  <c r="T309" i="14" s="1"/>
  <c r="T310" i="14" s="1"/>
  <c r="T311" i="14" s="1"/>
  <c r="T312" i="14" s="1"/>
  <c r="T313" i="14" s="1"/>
  <c r="T314" i="14" s="1"/>
  <c r="T315" i="14" s="1"/>
  <c r="T316" i="14" s="1"/>
  <c r="T317" i="14" s="1"/>
  <c r="T318" i="14" s="1"/>
  <c r="D274" i="14"/>
  <c r="D275" i="14" s="1"/>
  <c r="D276" i="14" s="1"/>
  <c r="D277" i="14" s="1"/>
  <c r="D278" i="14" s="1"/>
  <c r="D279" i="14" s="1"/>
  <c r="D280" i="14" s="1"/>
  <c r="D281" i="14" s="1"/>
  <c r="D282" i="14" s="1"/>
  <c r="D283" i="14" s="1"/>
  <c r="D284" i="14" s="1"/>
  <c r="D285" i="14" s="1"/>
  <c r="D286" i="14" s="1"/>
  <c r="D287" i="14" s="1"/>
  <c r="D288" i="14" s="1"/>
  <c r="D289" i="14" s="1"/>
  <c r="D290" i="14" s="1"/>
  <c r="D291" i="14" s="1"/>
  <c r="D292" i="14" s="1"/>
  <c r="D293" i="14" s="1"/>
  <c r="D294" i="14" s="1"/>
  <c r="D295" i="14" s="1"/>
  <c r="D296" i="14" s="1"/>
  <c r="D297" i="14" s="1"/>
  <c r="D298" i="14" s="1"/>
  <c r="D299" i="14" s="1"/>
  <c r="D300" i="14" s="1"/>
  <c r="D301" i="14" s="1"/>
  <c r="D302" i="14" s="1"/>
  <c r="D303" i="14" s="1"/>
  <c r="D304" i="14" s="1"/>
  <c r="D305" i="14" s="1"/>
  <c r="D306" i="14" s="1"/>
  <c r="D307" i="14" s="1"/>
  <c r="D308" i="14" s="1"/>
  <c r="D309" i="14" s="1"/>
  <c r="D310" i="14" s="1"/>
  <c r="D311" i="14" s="1"/>
  <c r="D312" i="14" s="1"/>
  <c r="D313" i="14" s="1"/>
  <c r="D314" i="14" s="1"/>
  <c r="D315" i="14" s="1"/>
  <c r="D316" i="14" s="1"/>
  <c r="D317" i="14" s="1"/>
  <c r="D318" i="14" s="1"/>
  <c r="AD272" i="14"/>
  <c r="AD273" i="14" s="1"/>
  <c r="AD274" i="14" s="1"/>
  <c r="AD275" i="14" s="1"/>
  <c r="Z272" i="14"/>
  <c r="Z273" i="14" s="1"/>
  <c r="Z274" i="14" s="1"/>
  <c r="Z275" i="14" s="1"/>
  <c r="Z276" i="14" s="1"/>
  <c r="Z277" i="14" s="1"/>
  <c r="Z278" i="14" s="1"/>
  <c r="Z279" i="14" s="1"/>
  <c r="Z280" i="14" s="1"/>
  <c r="Z281" i="14" s="1"/>
  <c r="Z282" i="14" s="1"/>
  <c r="Z283" i="14" s="1"/>
  <c r="Z284" i="14" s="1"/>
  <c r="Z285" i="14" s="1"/>
  <c r="Z286" i="14" s="1"/>
  <c r="Z287" i="14" s="1"/>
  <c r="Z288" i="14" s="1"/>
  <c r="Z289" i="14" s="1"/>
  <c r="Z290" i="14" s="1"/>
  <c r="Z291" i="14" s="1"/>
  <c r="Z292" i="14" s="1"/>
  <c r="Z293" i="14" s="1"/>
  <c r="Z294" i="14" s="1"/>
  <c r="Z295" i="14" s="1"/>
  <c r="Z296" i="14" s="1"/>
  <c r="Z297" i="14" s="1"/>
  <c r="Z298" i="14" s="1"/>
  <c r="Z299" i="14" s="1"/>
  <c r="Z300" i="14" s="1"/>
  <c r="Z301" i="14" s="1"/>
  <c r="Z302" i="14" s="1"/>
  <c r="Z303" i="14" s="1"/>
  <c r="Z304" i="14" s="1"/>
  <c r="Z305" i="14" s="1"/>
  <c r="Z306" i="14" s="1"/>
  <c r="Z307" i="14" s="1"/>
  <c r="Z308" i="14" s="1"/>
  <c r="Z309" i="14" s="1"/>
  <c r="Z310" i="14" s="1"/>
  <c r="Z311" i="14" s="1"/>
  <c r="Z312" i="14" s="1"/>
  <c r="Z313" i="14" s="1"/>
  <c r="Z314" i="14" s="1"/>
  <c r="Z315" i="14" s="1"/>
  <c r="Z316" i="14" s="1"/>
  <c r="Z317" i="14" s="1"/>
  <c r="Z318" i="14" s="1"/>
  <c r="V272" i="14"/>
  <c r="V273" i="14" s="1"/>
  <c r="V274" i="14" s="1"/>
  <c r="V275" i="14" s="1"/>
  <c r="V276" i="14" s="1"/>
  <c r="V277" i="14" s="1"/>
  <c r="V278" i="14" s="1"/>
  <c r="V279" i="14" s="1"/>
  <c r="V280" i="14" s="1"/>
  <c r="V281" i="14" s="1"/>
  <c r="V282" i="14" s="1"/>
  <c r="V283" i="14" s="1"/>
  <c r="V284" i="14" s="1"/>
  <c r="V285" i="14" s="1"/>
  <c r="V286" i="14" s="1"/>
  <c r="V287" i="14" s="1"/>
  <c r="V288" i="14" s="1"/>
  <c r="V289" i="14" s="1"/>
  <c r="V290" i="14" s="1"/>
  <c r="V291" i="14" s="1"/>
  <c r="V292" i="14" s="1"/>
  <c r="V293" i="14" s="1"/>
  <c r="V294" i="14" s="1"/>
  <c r="V295" i="14" s="1"/>
  <c r="V296" i="14" s="1"/>
  <c r="V297" i="14" s="1"/>
  <c r="V298" i="14" s="1"/>
  <c r="V299" i="14" s="1"/>
  <c r="V300" i="14" s="1"/>
  <c r="V301" i="14" s="1"/>
  <c r="V302" i="14" s="1"/>
  <c r="V303" i="14" s="1"/>
  <c r="V304" i="14" s="1"/>
  <c r="V305" i="14" s="1"/>
  <c r="V306" i="14" s="1"/>
  <c r="V307" i="14" s="1"/>
  <c r="V308" i="14" s="1"/>
  <c r="V309" i="14" s="1"/>
  <c r="V310" i="14" s="1"/>
  <c r="V311" i="14" s="1"/>
  <c r="V312" i="14" s="1"/>
  <c r="V313" i="14" s="1"/>
  <c r="V314" i="14" s="1"/>
  <c r="V315" i="14" s="1"/>
  <c r="V316" i="14" s="1"/>
  <c r="V317" i="14" s="1"/>
  <c r="V318" i="14" s="1"/>
  <c r="N272" i="14"/>
  <c r="N273" i="14" s="1"/>
  <c r="N274" i="14" s="1"/>
  <c r="N275" i="14" s="1"/>
  <c r="J272" i="14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F272" i="14"/>
  <c r="F273" i="14" s="1"/>
  <c r="F274" i="14" s="1"/>
  <c r="F275" i="14" s="1"/>
  <c r="F276" i="14" s="1"/>
  <c r="F277" i="14" s="1"/>
  <c r="F278" i="14" s="1"/>
  <c r="F279" i="14" s="1"/>
  <c r="F280" i="14" s="1"/>
  <c r="F281" i="14" s="1"/>
  <c r="F282" i="14" s="1"/>
  <c r="F283" i="14" s="1"/>
  <c r="F284" i="14" s="1"/>
  <c r="F285" i="14" s="1"/>
  <c r="F286" i="14" s="1"/>
  <c r="F287" i="14" s="1"/>
  <c r="F288" i="14" s="1"/>
  <c r="F289" i="14" s="1"/>
  <c r="F290" i="14" s="1"/>
  <c r="F291" i="14" s="1"/>
  <c r="F292" i="14" s="1"/>
  <c r="F293" i="14" s="1"/>
  <c r="F294" i="14" s="1"/>
  <c r="F295" i="14" s="1"/>
  <c r="F296" i="14" s="1"/>
  <c r="F297" i="14" s="1"/>
  <c r="F298" i="14" s="1"/>
  <c r="F299" i="14" s="1"/>
  <c r="F300" i="14" s="1"/>
  <c r="F301" i="14" s="1"/>
  <c r="F302" i="14" s="1"/>
  <c r="F303" i="14" s="1"/>
  <c r="F304" i="14" s="1"/>
  <c r="F305" i="14" s="1"/>
  <c r="F306" i="14" s="1"/>
  <c r="F307" i="14" s="1"/>
  <c r="F308" i="14" s="1"/>
  <c r="F309" i="14" s="1"/>
  <c r="F310" i="14" s="1"/>
  <c r="F311" i="14" s="1"/>
  <c r="F312" i="14" s="1"/>
  <c r="F313" i="14" s="1"/>
  <c r="F314" i="14" s="1"/>
  <c r="F315" i="14" s="1"/>
  <c r="F316" i="14" s="1"/>
  <c r="F317" i="14" s="1"/>
  <c r="F318" i="14" s="1"/>
  <c r="AG271" i="14"/>
  <c r="AG272" i="14" s="1"/>
  <c r="AG273" i="14" s="1"/>
  <c r="AG274" i="14" s="1"/>
  <c r="AC271" i="14"/>
  <c r="AC272" i="14" s="1"/>
  <c r="AC273" i="14" s="1"/>
  <c r="AC274" i="14" s="1"/>
  <c r="AC275" i="14" s="1"/>
  <c r="AC276" i="14" s="1"/>
  <c r="AC277" i="14" s="1"/>
  <c r="AC278" i="14" s="1"/>
  <c r="AC279" i="14" s="1"/>
  <c r="AC280" i="14" s="1"/>
  <c r="AC281" i="14" s="1"/>
  <c r="AC282" i="14" s="1"/>
  <c r="AC283" i="14" s="1"/>
  <c r="AC284" i="14" s="1"/>
  <c r="AC285" i="14" s="1"/>
  <c r="AC286" i="14" s="1"/>
  <c r="AC287" i="14" s="1"/>
  <c r="AC288" i="14" s="1"/>
  <c r="AC289" i="14" s="1"/>
  <c r="AC290" i="14" s="1"/>
  <c r="AC291" i="14" s="1"/>
  <c r="AC292" i="14" s="1"/>
  <c r="AC293" i="14" s="1"/>
  <c r="AC294" i="14" s="1"/>
  <c r="AC295" i="14" s="1"/>
  <c r="AC296" i="14" s="1"/>
  <c r="AC297" i="14" s="1"/>
  <c r="AC298" i="14" s="1"/>
  <c r="AC299" i="14" s="1"/>
  <c r="AC300" i="14" s="1"/>
  <c r="AC301" i="14" s="1"/>
  <c r="AC302" i="14" s="1"/>
  <c r="AC303" i="14" s="1"/>
  <c r="AC304" i="14" s="1"/>
  <c r="AC305" i="14" s="1"/>
  <c r="AC306" i="14" s="1"/>
  <c r="AC307" i="14" s="1"/>
  <c r="AC308" i="14" s="1"/>
  <c r="AC309" i="14" s="1"/>
  <c r="AC310" i="14" s="1"/>
  <c r="AC311" i="14" s="1"/>
  <c r="AC312" i="14" s="1"/>
  <c r="AC313" i="14" s="1"/>
  <c r="AC314" i="14" s="1"/>
  <c r="AC315" i="14" s="1"/>
  <c r="AC316" i="14" s="1"/>
  <c r="AC317" i="14" s="1"/>
  <c r="AC318" i="14" s="1"/>
  <c r="Y271" i="14"/>
  <c r="Y272" i="14" s="1"/>
  <c r="Y273" i="14" s="1"/>
  <c r="Y274" i="14" s="1"/>
  <c r="Y275" i="14" s="1"/>
  <c r="Y276" i="14" s="1"/>
  <c r="Y277" i="14" s="1"/>
  <c r="Y278" i="14" s="1"/>
  <c r="Y279" i="14" s="1"/>
  <c r="Y280" i="14" s="1"/>
  <c r="Y281" i="14" s="1"/>
  <c r="Y282" i="14" s="1"/>
  <c r="Y283" i="14" s="1"/>
  <c r="Y284" i="14" s="1"/>
  <c r="Y285" i="14" s="1"/>
  <c r="Y286" i="14" s="1"/>
  <c r="Y287" i="14" s="1"/>
  <c r="Y288" i="14" s="1"/>
  <c r="Y289" i="14" s="1"/>
  <c r="Y290" i="14" s="1"/>
  <c r="Y291" i="14" s="1"/>
  <c r="Y292" i="14" s="1"/>
  <c r="Y293" i="14" s="1"/>
  <c r="Y294" i="14" s="1"/>
  <c r="Y295" i="14" s="1"/>
  <c r="Y296" i="14" s="1"/>
  <c r="Y297" i="14" s="1"/>
  <c r="Y298" i="14" s="1"/>
  <c r="Y299" i="14" s="1"/>
  <c r="Y300" i="14" s="1"/>
  <c r="Y301" i="14" s="1"/>
  <c r="Y302" i="14" s="1"/>
  <c r="Y303" i="14" s="1"/>
  <c r="Y304" i="14" s="1"/>
  <c r="Y305" i="14" s="1"/>
  <c r="Y306" i="14" s="1"/>
  <c r="Y307" i="14" s="1"/>
  <c r="Y308" i="14" s="1"/>
  <c r="Y309" i="14" s="1"/>
  <c r="Y310" i="14" s="1"/>
  <c r="Y311" i="14" s="1"/>
  <c r="Y312" i="14" s="1"/>
  <c r="Y313" i="14" s="1"/>
  <c r="Y314" i="14" s="1"/>
  <c r="Y315" i="14" s="1"/>
  <c r="Y316" i="14" s="1"/>
  <c r="Y317" i="14" s="1"/>
  <c r="Y318" i="14" s="1"/>
  <c r="U271" i="14"/>
  <c r="U272" i="14" s="1"/>
  <c r="U273" i="14" s="1"/>
  <c r="U274" i="14" s="1"/>
  <c r="Q271" i="14"/>
  <c r="Q272" i="14" s="1"/>
  <c r="Q273" i="14" s="1"/>
  <c r="Q274" i="14" s="1"/>
  <c r="M271" i="14"/>
  <c r="M272" i="14" s="1"/>
  <c r="M273" i="14" s="1"/>
  <c r="M274" i="14" s="1"/>
  <c r="M275" i="14" s="1"/>
  <c r="M276" i="14" s="1"/>
  <c r="M277" i="14" s="1"/>
  <c r="M278" i="14" s="1"/>
  <c r="M279" i="14" s="1"/>
  <c r="M280" i="14" s="1"/>
  <c r="M281" i="14" s="1"/>
  <c r="M282" i="14" s="1"/>
  <c r="M283" i="14" s="1"/>
  <c r="M284" i="14" s="1"/>
  <c r="M285" i="14" s="1"/>
  <c r="M286" i="14" s="1"/>
  <c r="M287" i="14" s="1"/>
  <c r="M288" i="14" s="1"/>
  <c r="M289" i="14" s="1"/>
  <c r="M290" i="14" s="1"/>
  <c r="M291" i="14" s="1"/>
  <c r="M292" i="14" s="1"/>
  <c r="M293" i="14" s="1"/>
  <c r="M294" i="14" s="1"/>
  <c r="M295" i="14" s="1"/>
  <c r="M296" i="14" s="1"/>
  <c r="M297" i="14" s="1"/>
  <c r="M298" i="14" s="1"/>
  <c r="M299" i="14" s="1"/>
  <c r="M300" i="14" s="1"/>
  <c r="M301" i="14" s="1"/>
  <c r="M302" i="14" s="1"/>
  <c r="M303" i="14" s="1"/>
  <c r="M304" i="14" s="1"/>
  <c r="M305" i="14" s="1"/>
  <c r="M306" i="14" s="1"/>
  <c r="M307" i="14" s="1"/>
  <c r="M308" i="14" s="1"/>
  <c r="M309" i="14" s="1"/>
  <c r="M310" i="14" s="1"/>
  <c r="M311" i="14" s="1"/>
  <c r="M312" i="14" s="1"/>
  <c r="M313" i="14" s="1"/>
  <c r="M314" i="14" s="1"/>
  <c r="M315" i="14" s="1"/>
  <c r="M316" i="14" s="1"/>
  <c r="M317" i="14" s="1"/>
  <c r="M318" i="14" s="1"/>
  <c r="I271" i="14"/>
  <c r="I272" i="14" s="1"/>
  <c r="I273" i="14" s="1"/>
  <c r="I274" i="14" s="1"/>
  <c r="I275" i="14" s="1"/>
  <c r="I276" i="14" s="1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I296" i="14" s="1"/>
  <c r="I297" i="14" s="1"/>
  <c r="I298" i="14" s="1"/>
  <c r="I299" i="14" s="1"/>
  <c r="I300" i="14" s="1"/>
  <c r="I301" i="14" s="1"/>
  <c r="I302" i="14" s="1"/>
  <c r="I303" i="14" s="1"/>
  <c r="I304" i="14" s="1"/>
  <c r="I305" i="14" s="1"/>
  <c r="I306" i="14" s="1"/>
  <c r="I307" i="14" s="1"/>
  <c r="I308" i="14" s="1"/>
  <c r="I309" i="14" s="1"/>
  <c r="I310" i="14" s="1"/>
  <c r="I311" i="14" s="1"/>
  <c r="I312" i="14" s="1"/>
  <c r="I313" i="14" s="1"/>
  <c r="I314" i="14" s="1"/>
  <c r="I315" i="14" s="1"/>
  <c r="I316" i="14" s="1"/>
  <c r="I317" i="14" s="1"/>
  <c r="I318" i="14" s="1"/>
  <c r="E271" i="14"/>
  <c r="E272" i="14" s="1"/>
  <c r="E273" i="14" s="1"/>
  <c r="E274" i="14" s="1"/>
  <c r="AJ270" i="14"/>
  <c r="AJ271" i="14" s="1"/>
  <c r="AJ272" i="14" s="1"/>
  <c r="AJ273" i="14" s="1"/>
  <c r="AG270" i="14"/>
  <c r="AF270" i="14"/>
  <c r="AF271" i="14" s="1"/>
  <c r="AF272" i="14" s="1"/>
  <c r="AF273" i="14" s="1"/>
  <c r="AF274" i="14" s="1"/>
  <c r="AF275" i="14" s="1"/>
  <c r="AF276" i="14" s="1"/>
  <c r="AF277" i="14" s="1"/>
  <c r="AF278" i="14" s="1"/>
  <c r="AF279" i="14" s="1"/>
  <c r="AF280" i="14" s="1"/>
  <c r="AF281" i="14" s="1"/>
  <c r="AF282" i="14" s="1"/>
  <c r="AF283" i="14" s="1"/>
  <c r="AF284" i="14" s="1"/>
  <c r="AF285" i="14" s="1"/>
  <c r="AF286" i="14" s="1"/>
  <c r="AF287" i="14" s="1"/>
  <c r="AF288" i="14" s="1"/>
  <c r="AF289" i="14" s="1"/>
  <c r="AF290" i="14" s="1"/>
  <c r="AF291" i="14" s="1"/>
  <c r="AF292" i="14" s="1"/>
  <c r="AF293" i="14" s="1"/>
  <c r="AF294" i="14" s="1"/>
  <c r="AF295" i="14" s="1"/>
  <c r="AF296" i="14" s="1"/>
  <c r="AF297" i="14" s="1"/>
  <c r="AF298" i="14" s="1"/>
  <c r="AF299" i="14" s="1"/>
  <c r="AF300" i="14" s="1"/>
  <c r="AF301" i="14" s="1"/>
  <c r="AF302" i="14" s="1"/>
  <c r="AF303" i="14" s="1"/>
  <c r="AF304" i="14" s="1"/>
  <c r="AF305" i="14" s="1"/>
  <c r="AF306" i="14" s="1"/>
  <c r="AF307" i="14" s="1"/>
  <c r="AF308" i="14" s="1"/>
  <c r="AF309" i="14" s="1"/>
  <c r="AF310" i="14" s="1"/>
  <c r="AF311" i="14" s="1"/>
  <c r="AF312" i="14" s="1"/>
  <c r="AF313" i="14" s="1"/>
  <c r="AF314" i="14" s="1"/>
  <c r="AF315" i="14" s="1"/>
  <c r="AF316" i="14" s="1"/>
  <c r="AF317" i="14" s="1"/>
  <c r="AF318" i="14" s="1"/>
  <c r="AC270" i="14"/>
  <c r="AB270" i="14"/>
  <c r="AB271" i="14" s="1"/>
  <c r="AB272" i="14" s="1"/>
  <c r="AB273" i="14" s="1"/>
  <c r="AB274" i="14" s="1"/>
  <c r="AB275" i="14" s="1"/>
  <c r="AB276" i="14" s="1"/>
  <c r="AB277" i="14" s="1"/>
  <c r="AB278" i="14" s="1"/>
  <c r="AB279" i="14" s="1"/>
  <c r="AB280" i="14" s="1"/>
  <c r="AB281" i="14" s="1"/>
  <c r="AB282" i="14" s="1"/>
  <c r="AB283" i="14" s="1"/>
  <c r="AB284" i="14" s="1"/>
  <c r="AB285" i="14" s="1"/>
  <c r="AB286" i="14" s="1"/>
  <c r="AB287" i="14" s="1"/>
  <c r="AB288" i="14" s="1"/>
  <c r="AB289" i="14" s="1"/>
  <c r="AB290" i="14" s="1"/>
  <c r="AB291" i="14" s="1"/>
  <c r="AB292" i="14" s="1"/>
  <c r="AB293" i="14" s="1"/>
  <c r="AB294" i="14" s="1"/>
  <c r="AB295" i="14" s="1"/>
  <c r="AB296" i="14" s="1"/>
  <c r="AB297" i="14" s="1"/>
  <c r="AB298" i="14" s="1"/>
  <c r="AB299" i="14" s="1"/>
  <c r="AB300" i="14" s="1"/>
  <c r="AB301" i="14" s="1"/>
  <c r="AB302" i="14" s="1"/>
  <c r="AB303" i="14" s="1"/>
  <c r="AB304" i="14" s="1"/>
  <c r="AB305" i="14" s="1"/>
  <c r="AB306" i="14" s="1"/>
  <c r="AB307" i="14" s="1"/>
  <c r="AB308" i="14" s="1"/>
  <c r="AB309" i="14" s="1"/>
  <c r="AB310" i="14" s="1"/>
  <c r="AB311" i="14" s="1"/>
  <c r="AB312" i="14" s="1"/>
  <c r="AB313" i="14" s="1"/>
  <c r="AB314" i="14" s="1"/>
  <c r="AB315" i="14" s="1"/>
  <c r="AB316" i="14" s="1"/>
  <c r="AB317" i="14" s="1"/>
  <c r="AB318" i="14" s="1"/>
  <c r="Y270" i="14"/>
  <c r="X270" i="14"/>
  <c r="X271" i="14" s="1"/>
  <c r="X272" i="14" s="1"/>
  <c r="X273" i="14" s="1"/>
  <c r="X274" i="14" s="1"/>
  <c r="X275" i="14" s="1"/>
  <c r="X276" i="14" s="1"/>
  <c r="X277" i="14" s="1"/>
  <c r="X278" i="14" s="1"/>
  <c r="X279" i="14" s="1"/>
  <c r="X280" i="14" s="1"/>
  <c r="X281" i="14" s="1"/>
  <c r="X282" i="14" s="1"/>
  <c r="X283" i="14" s="1"/>
  <c r="X284" i="14" s="1"/>
  <c r="X285" i="14" s="1"/>
  <c r="X286" i="14" s="1"/>
  <c r="X287" i="14" s="1"/>
  <c r="X288" i="14" s="1"/>
  <c r="X289" i="14" s="1"/>
  <c r="X290" i="14" s="1"/>
  <c r="X291" i="14" s="1"/>
  <c r="X292" i="14" s="1"/>
  <c r="X293" i="14" s="1"/>
  <c r="X294" i="14" s="1"/>
  <c r="X295" i="14" s="1"/>
  <c r="X296" i="14" s="1"/>
  <c r="X297" i="14" s="1"/>
  <c r="X298" i="14" s="1"/>
  <c r="X299" i="14" s="1"/>
  <c r="X300" i="14" s="1"/>
  <c r="X301" i="14" s="1"/>
  <c r="X302" i="14" s="1"/>
  <c r="X303" i="14" s="1"/>
  <c r="X304" i="14" s="1"/>
  <c r="X305" i="14" s="1"/>
  <c r="X306" i="14" s="1"/>
  <c r="X307" i="14" s="1"/>
  <c r="X308" i="14" s="1"/>
  <c r="X309" i="14" s="1"/>
  <c r="X310" i="14" s="1"/>
  <c r="X311" i="14" s="1"/>
  <c r="X312" i="14" s="1"/>
  <c r="X313" i="14" s="1"/>
  <c r="X314" i="14" s="1"/>
  <c r="X315" i="14" s="1"/>
  <c r="X316" i="14" s="1"/>
  <c r="X317" i="14" s="1"/>
  <c r="X318" i="14" s="1"/>
  <c r="U270" i="14"/>
  <c r="T270" i="14"/>
  <c r="T271" i="14" s="1"/>
  <c r="T272" i="14" s="1"/>
  <c r="T273" i="14" s="1"/>
  <c r="Q270" i="14"/>
  <c r="P270" i="14"/>
  <c r="P271" i="14" s="1"/>
  <c r="P272" i="14" s="1"/>
  <c r="P273" i="14" s="1"/>
  <c r="P274" i="14" s="1"/>
  <c r="P275" i="14" s="1"/>
  <c r="P276" i="14" s="1"/>
  <c r="P277" i="14" s="1"/>
  <c r="P278" i="14" s="1"/>
  <c r="P279" i="14" s="1"/>
  <c r="P280" i="14" s="1"/>
  <c r="P281" i="14" s="1"/>
  <c r="P282" i="14" s="1"/>
  <c r="P283" i="14" s="1"/>
  <c r="P284" i="14" s="1"/>
  <c r="P285" i="14" s="1"/>
  <c r="P286" i="14" s="1"/>
  <c r="P287" i="14" s="1"/>
  <c r="P288" i="14" s="1"/>
  <c r="P289" i="14" s="1"/>
  <c r="P290" i="14" s="1"/>
  <c r="P291" i="14" s="1"/>
  <c r="P292" i="14" s="1"/>
  <c r="P293" i="14" s="1"/>
  <c r="P294" i="14" s="1"/>
  <c r="P295" i="14" s="1"/>
  <c r="P296" i="14" s="1"/>
  <c r="P297" i="14" s="1"/>
  <c r="P298" i="14" s="1"/>
  <c r="P299" i="14" s="1"/>
  <c r="P300" i="14" s="1"/>
  <c r="P301" i="14" s="1"/>
  <c r="P302" i="14" s="1"/>
  <c r="P303" i="14" s="1"/>
  <c r="P304" i="14" s="1"/>
  <c r="P305" i="14" s="1"/>
  <c r="P306" i="14" s="1"/>
  <c r="P307" i="14" s="1"/>
  <c r="P308" i="14" s="1"/>
  <c r="P309" i="14" s="1"/>
  <c r="P310" i="14" s="1"/>
  <c r="P311" i="14" s="1"/>
  <c r="P312" i="14" s="1"/>
  <c r="P313" i="14" s="1"/>
  <c r="P314" i="14" s="1"/>
  <c r="P315" i="14" s="1"/>
  <c r="P316" i="14" s="1"/>
  <c r="P317" i="14" s="1"/>
  <c r="P318" i="14" s="1"/>
  <c r="M270" i="14"/>
  <c r="L270" i="14"/>
  <c r="L271" i="14" s="1"/>
  <c r="L272" i="14" s="1"/>
  <c r="L273" i="14" s="1"/>
  <c r="L274" i="14" s="1"/>
  <c r="L275" i="14" s="1"/>
  <c r="L276" i="14" s="1"/>
  <c r="L277" i="14" s="1"/>
  <c r="L278" i="14" s="1"/>
  <c r="L279" i="14" s="1"/>
  <c r="L280" i="14" s="1"/>
  <c r="L281" i="14" s="1"/>
  <c r="L282" i="14" s="1"/>
  <c r="L283" i="14" s="1"/>
  <c r="L284" i="14" s="1"/>
  <c r="L285" i="14" s="1"/>
  <c r="L286" i="14" s="1"/>
  <c r="L287" i="14" s="1"/>
  <c r="L288" i="14" s="1"/>
  <c r="L289" i="14" s="1"/>
  <c r="L290" i="14" s="1"/>
  <c r="L291" i="14" s="1"/>
  <c r="L292" i="14" s="1"/>
  <c r="L293" i="14" s="1"/>
  <c r="L294" i="14" s="1"/>
  <c r="L295" i="14" s="1"/>
  <c r="L296" i="14" s="1"/>
  <c r="L297" i="14" s="1"/>
  <c r="L298" i="14" s="1"/>
  <c r="L299" i="14" s="1"/>
  <c r="L300" i="14" s="1"/>
  <c r="L301" i="14" s="1"/>
  <c r="L302" i="14" s="1"/>
  <c r="L303" i="14" s="1"/>
  <c r="L304" i="14" s="1"/>
  <c r="L305" i="14" s="1"/>
  <c r="L306" i="14" s="1"/>
  <c r="L307" i="14" s="1"/>
  <c r="L308" i="14" s="1"/>
  <c r="L309" i="14" s="1"/>
  <c r="L310" i="14" s="1"/>
  <c r="L311" i="14" s="1"/>
  <c r="L312" i="14" s="1"/>
  <c r="L313" i="14" s="1"/>
  <c r="L314" i="14" s="1"/>
  <c r="L315" i="14" s="1"/>
  <c r="L316" i="14" s="1"/>
  <c r="L317" i="14" s="1"/>
  <c r="L318" i="14" s="1"/>
  <c r="I270" i="14"/>
  <c r="H270" i="14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E270" i="14"/>
  <c r="D270" i="14"/>
  <c r="D271" i="14" s="1"/>
  <c r="D272" i="14" s="1"/>
  <c r="D273" i="14" s="1"/>
  <c r="AJ269" i="14"/>
  <c r="AI269" i="14"/>
  <c r="AI270" i="14" s="1"/>
  <c r="AI271" i="14" s="1"/>
  <c r="AI272" i="14" s="1"/>
  <c r="AI273" i="14" s="1"/>
  <c r="AI274" i="14" s="1"/>
  <c r="AI275" i="14" s="1"/>
  <c r="AI276" i="14" s="1"/>
  <c r="AI277" i="14" s="1"/>
  <c r="AI278" i="14" s="1"/>
  <c r="AI279" i="14" s="1"/>
  <c r="AI280" i="14" s="1"/>
  <c r="AI281" i="14" s="1"/>
  <c r="AI282" i="14" s="1"/>
  <c r="AI283" i="14" s="1"/>
  <c r="AI284" i="14" s="1"/>
  <c r="AI285" i="14" s="1"/>
  <c r="AI286" i="14" s="1"/>
  <c r="AI287" i="14" s="1"/>
  <c r="AI288" i="14" s="1"/>
  <c r="AI289" i="14" s="1"/>
  <c r="AI290" i="14" s="1"/>
  <c r="AI291" i="14" s="1"/>
  <c r="AI292" i="14" s="1"/>
  <c r="AI293" i="14" s="1"/>
  <c r="AI294" i="14" s="1"/>
  <c r="AI295" i="14" s="1"/>
  <c r="AI296" i="14" s="1"/>
  <c r="AI297" i="14" s="1"/>
  <c r="AI298" i="14" s="1"/>
  <c r="AI299" i="14" s="1"/>
  <c r="AI300" i="14" s="1"/>
  <c r="AI301" i="14" s="1"/>
  <c r="AI302" i="14" s="1"/>
  <c r="AI303" i="14" s="1"/>
  <c r="AI304" i="14" s="1"/>
  <c r="AI305" i="14" s="1"/>
  <c r="AI306" i="14" s="1"/>
  <c r="AI307" i="14" s="1"/>
  <c r="AI308" i="14" s="1"/>
  <c r="AI309" i="14" s="1"/>
  <c r="AI310" i="14" s="1"/>
  <c r="AI311" i="14" s="1"/>
  <c r="AI312" i="14" s="1"/>
  <c r="AI313" i="14" s="1"/>
  <c r="AI314" i="14" s="1"/>
  <c r="AI315" i="14" s="1"/>
  <c r="AI316" i="14" s="1"/>
  <c r="AI317" i="14" s="1"/>
  <c r="AI318" i="14" s="1"/>
  <c r="AH269" i="14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G269" i="14"/>
  <c r="AF269" i="14"/>
  <c r="AE269" i="14"/>
  <c r="AE270" i="14" s="1"/>
  <c r="AE271" i="14" s="1"/>
  <c r="AE272" i="14" s="1"/>
  <c r="AE273" i="14" s="1"/>
  <c r="AE274" i="14" s="1"/>
  <c r="AE275" i="14" s="1"/>
  <c r="AE276" i="14" s="1"/>
  <c r="AE277" i="14" s="1"/>
  <c r="AE278" i="14" s="1"/>
  <c r="AE279" i="14" s="1"/>
  <c r="AE280" i="14" s="1"/>
  <c r="AE281" i="14" s="1"/>
  <c r="AE282" i="14" s="1"/>
  <c r="AE283" i="14" s="1"/>
  <c r="AE284" i="14" s="1"/>
  <c r="AE285" i="14" s="1"/>
  <c r="AE286" i="14" s="1"/>
  <c r="AE287" i="14" s="1"/>
  <c r="AE288" i="14" s="1"/>
  <c r="AE289" i="14" s="1"/>
  <c r="AE290" i="14" s="1"/>
  <c r="AE291" i="14" s="1"/>
  <c r="AE292" i="14" s="1"/>
  <c r="AE293" i="14" s="1"/>
  <c r="AE294" i="14" s="1"/>
  <c r="AE295" i="14" s="1"/>
  <c r="AE296" i="14" s="1"/>
  <c r="AE297" i="14" s="1"/>
  <c r="AE298" i="14" s="1"/>
  <c r="AE299" i="14" s="1"/>
  <c r="AE300" i="14" s="1"/>
  <c r="AE301" i="14" s="1"/>
  <c r="AE302" i="14" s="1"/>
  <c r="AE303" i="14" s="1"/>
  <c r="AE304" i="14" s="1"/>
  <c r="AE305" i="14" s="1"/>
  <c r="AE306" i="14" s="1"/>
  <c r="AE307" i="14" s="1"/>
  <c r="AE308" i="14" s="1"/>
  <c r="AE309" i="14" s="1"/>
  <c r="AE310" i="14" s="1"/>
  <c r="AE311" i="14" s="1"/>
  <c r="AE312" i="14" s="1"/>
  <c r="AE313" i="14" s="1"/>
  <c r="AE314" i="14" s="1"/>
  <c r="AE315" i="14" s="1"/>
  <c r="AE316" i="14" s="1"/>
  <c r="AE317" i="14" s="1"/>
  <c r="AE318" i="14" s="1"/>
  <c r="AD269" i="14"/>
  <c r="AD270" i="14" s="1"/>
  <c r="AD271" i="14" s="1"/>
  <c r="AC269" i="14"/>
  <c r="AB269" i="14"/>
  <c r="AA269" i="14"/>
  <c r="AA270" i="14" s="1"/>
  <c r="AA271" i="14" s="1"/>
  <c r="AA272" i="14" s="1"/>
  <c r="AA273" i="14" s="1"/>
  <c r="AA274" i="14" s="1"/>
  <c r="AA275" i="14" s="1"/>
  <c r="AA276" i="14" s="1"/>
  <c r="AA277" i="14" s="1"/>
  <c r="AA278" i="14" s="1"/>
  <c r="AA279" i="14" s="1"/>
  <c r="AA280" i="14" s="1"/>
  <c r="AA281" i="14" s="1"/>
  <c r="AA282" i="14" s="1"/>
  <c r="AA283" i="14" s="1"/>
  <c r="AA284" i="14" s="1"/>
  <c r="AA285" i="14" s="1"/>
  <c r="AA286" i="14" s="1"/>
  <c r="AA287" i="14" s="1"/>
  <c r="AA288" i="14" s="1"/>
  <c r="AA289" i="14" s="1"/>
  <c r="AA290" i="14" s="1"/>
  <c r="AA291" i="14" s="1"/>
  <c r="AA292" i="14" s="1"/>
  <c r="AA293" i="14" s="1"/>
  <c r="AA294" i="14" s="1"/>
  <c r="AA295" i="14" s="1"/>
  <c r="AA296" i="14" s="1"/>
  <c r="AA297" i="14" s="1"/>
  <c r="AA298" i="14" s="1"/>
  <c r="AA299" i="14" s="1"/>
  <c r="AA300" i="14" s="1"/>
  <c r="AA301" i="14" s="1"/>
  <c r="AA302" i="14" s="1"/>
  <c r="AA303" i="14" s="1"/>
  <c r="AA304" i="14" s="1"/>
  <c r="AA305" i="14" s="1"/>
  <c r="AA306" i="14" s="1"/>
  <c r="AA307" i="14" s="1"/>
  <c r="AA308" i="14" s="1"/>
  <c r="AA309" i="14" s="1"/>
  <c r="AA310" i="14" s="1"/>
  <c r="AA311" i="14" s="1"/>
  <c r="AA312" i="14" s="1"/>
  <c r="AA313" i="14" s="1"/>
  <c r="AA314" i="14" s="1"/>
  <c r="AA315" i="14" s="1"/>
  <c r="AA316" i="14" s="1"/>
  <c r="AA317" i="14" s="1"/>
  <c r="AA318" i="14" s="1"/>
  <c r="Z269" i="14"/>
  <c r="Z270" i="14" s="1"/>
  <c r="Z271" i="14" s="1"/>
  <c r="Y269" i="14"/>
  <c r="X269" i="14"/>
  <c r="W269" i="14"/>
  <c r="W270" i="14" s="1"/>
  <c r="W271" i="14" s="1"/>
  <c r="W272" i="14" s="1"/>
  <c r="W273" i="14" s="1"/>
  <c r="W274" i="14" s="1"/>
  <c r="W275" i="14" s="1"/>
  <c r="W276" i="14" s="1"/>
  <c r="W277" i="14" s="1"/>
  <c r="W278" i="14" s="1"/>
  <c r="W279" i="14" s="1"/>
  <c r="W280" i="14" s="1"/>
  <c r="W281" i="14" s="1"/>
  <c r="W282" i="14" s="1"/>
  <c r="W283" i="14" s="1"/>
  <c r="W284" i="14" s="1"/>
  <c r="W285" i="14" s="1"/>
  <c r="W286" i="14" s="1"/>
  <c r="W287" i="14" s="1"/>
  <c r="W288" i="14" s="1"/>
  <c r="W289" i="14" s="1"/>
  <c r="W290" i="14" s="1"/>
  <c r="W291" i="14" s="1"/>
  <c r="W292" i="14" s="1"/>
  <c r="W293" i="14" s="1"/>
  <c r="W294" i="14" s="1"/>
  <c r="W295" i="14" s="1"/>
  <c r="W296" i="14" s="1"/>
  <c r="W297" i="14" s="1"/>
  <c r="W298" i="14" s="1"/>
  <c r="W299" i="14" s="1"/>
  <c r="W300" i="14" s="1"/>
  <c r="W301" i="14" s="1"/>
  <c r="W302" i="14" s="1"/>
  <c r="W303" i="14" s="1"/>
  <c r="W304" i="14" s="1"/>
  <c r="W305" i="14" s="1"/>
  <c r="W306" i="14" s="1"/>
  <c r="W307" i="14" s="1"/>
  <c r="W308" i="14" s="1"/>
  <c r="W309" i="14" s="1"/>
  <c r="W310" i="14" s="1"/>
  <c r="W311" i="14" s="1"/>
  <c r="W312" i="14" s="1"/>
  <c r="W313" i="14" s="1"/>
  <c r="W314" i="14" s="1"/>
  <c r="W315" i="14" s="1"/>
  <c r="W316" i="14" s="1"/>
  <c r="W317" i="14" s="1"/>
  <c r="W318" i="14" s="1"/>
  <c r="V269" i="14"/>
  <c r="V270" i="14" s="1"/>
  <c r="V271" i="14" s="1"/>
  <c r="U269" i="14"/>
  <c r="T269" i="14"/>
  <c r="S269" i="14"/>
  <c r="S270" i="14" s="1"/>
  <c r="S271" i="14" s="1"/>
  <c r="S272" i="14" s="1"/>
  <c r="S273" i="14" s="1"/>
  <c r="S274" i="14" s="1"/>
  <c r="S275" i="14" s="1"/>
  <c r="S276" i="14" s="1"/>
  <c r="S277" i="14" s="1"/>
  <c r="S278" i="14" s="1"/>
  <c r="S279" i="14" s="1"/>
  <c r="S280" i="14" s="1"/>
  <c r="S281" i="14" s="1"/>
  <c r="S282" i="14" s="1"/>
  <c r="S283" i="14" s="1"/>
  <c r="S284" i="14" s="1"/>
  <c r="S285" i="14" s="1"/>
  <c r="S286" i="14" s="1"/>
  <c r="S287" i="14" s="1"/>
  <c r="S288" i="14" s="1"/>
  <c r="S289" i="14" s="1"/>
  <c r="S290" i="14" s="1"/>
  <c r="S291" i="14" s="1"/>
  <c r="S292" i="14" s="1"/>
  <c r="S293" i="14" s="1"/>
  <c r="S294" i="14" s="1"/>
  <c r="S295" i="14" s="1"/>
  <c r="S296" i="14" s="1"/>
  <c r="S297" i="14" s="1"/>
  <c r="S298" i="14" s="1"/>
  <c r="S299" i="14" s="1"/>
  <c r="S300" i="14" s="1"/>
  <c r="S301" i="14" s="1"/>
  <c r="S302" i="14" s="1"/>
  <c r="S303" i="14" s="1"/>
  <c r="S304" i="14" s="1"/>
  <c r="S305" i="14" s="1"/>
  <c r="S306" i="14" s="1"/>
  <c r="S307" i="14" s="1"/>
  <c r="S308" i="14" s="1"/>
  <c r="S309" i="14" s="1"/>
  <c r="S310" i="14" s="1"/>
  <c r="S311" i="14" s="1"/>
  <c r="S312" i="14" s="1"/>
  <c r="S313" i="14" s="1"/>
  <c r="S314" i="14" s="1"/>
  <c r="S315" i="14" s="1"/>
  <c r="S316" i="14" s="1"/>
  <c r="S317" i="14" s="1"/>
  <c r="S318" i="14" s="1"/>
  <c r="R269" i="14"/>
  <c r="R270" i="14" s="1"/>
  <c r="R271" i="14" s="1"/>
  <c r="R272" i="14" s="1"/>
  <c r="R273" i="14" s="1"/>
  <c r="R274" i="14" s="1"/>
  <c r="R275" i="14" s="1"/>
  <c r="R276" i="14" s="1"/>
  <c r="R277" i="14" s="1"/>
  <c r="R278" i="14" s="1"/>
  <c r="R279" i="14" s="1"/>
  <c r="R280" i="14" s="1"/>
  <c r="R281" i="14" s="1"/>
  <c r="R282" i="14" s="1"/>
  <c r="R283" i="14" s="1"/>
  <c r="R284" i="14" s="1"/>
  <c r="R285" i="14" s="1"/>
  <c r="R286" i="14" s="1"/>
  <c r="R287" i="14" s="1"/>
  <c r="R288" i="14" s="1"/>
  <c r="R289" i="14" s="1"/>
  <c r="R290" i="14" s="1"/>
  <c r="R291" i="14" s="1"/>
  <c r="R292" i="14" s="1"/>
  <c r="R293" i="14" s="1"/>
  <c r="R294" i="14" s="1"/>
  <c r="R295" i="14" s="1"/>
  <c r="R296" i="14" s="1"/>
  <c r="R297" i="14" s="1"/>
  <c r="R298" i="14" s="1"/>
  <c r="R299" i="14" s="1"/>
  <c r="R300" i="14" s="1"/>
  <c r="R301" i="14" s="1"/>
  <c r="R302" i="14" s="1"/>
  <c r="R303" i="14" s="1"/>
  <c r="R304" i="14" s="1"/>
  <c r="R305" i="14" s="1"/>
  <c r="R306" i="14" s="1"/>
  <c r="R307" i="14" s="1"/>
  <c r="R308" i="14" s="1"/>
  <c r="R309" i="14" s="1"/>
  <c r="R310" i="14" s="1"/>
  <c r="R311" i="14" s="1"/>
  <c r="R312" i="14" s="1"/>
  <c r="R313" i="14" s="1"/>
  <c r="R314" i="14" s="1"/>
  <c r="R315" i="14" s="1"/>
  <c r="R316" i="14" s="1"/>
  <c r="R317" i="14" s="1"/>
  <c r="R318" i="14" s="1"/>
  <c r="Q269" i="14"/>
  <c r="P269" i="14"/>
  <c r="O269" i="14"/>
  <c r="O270" i="14" s="1"/>
  <c r="O271" i="14" s="1"/>
  <c r="O272" i="14" s="1"/>
  <c r="O273" i="14" s="1"/>
  <c r="O274" i="14" s="1"/>
  <c r="O275" i="14" s="1"/>
  <c r="O276" i="14" s="1"/>
  <c r="O277" i="14" s="1"/>
  <c r="O278" i="14" s="1"/>
  <c r="O279" i="14" s="1"/>
  <c r="O280" i="14" s="1"/>
  <c r="O281" i="14" s="1"/>
  <c r="O282" i="14" s="1"/>
  <c r="O283" i="14" s="1"/>
  <c r="O284" i="14" s="1"/>
  <c r="O285" i="14" s="1"/>
  <c r="O286" i="14" s="1"/>
  <c r="O287" i="14" s="1"/>
  <c r="O288" i="14" s="1"/>
  <c r="O289" i="14" s="1"/>
  <c r="O290" i="14" s="1"/>
  <c r="O291" i="14" s="1"/>
  <c r="O292" i="14" s="1"/>
  <c r="O293" i="14" s="1"/>
  <c r="O294" i="14" s="1"/>
  <c r="O295" i="14" s="1"/>
  <c r="O296" i="14" s="1"/>
  <c r="O297" i="14" s="1"/>
  <c r="O298" i="14" s="1"/>
  <c r="O299" i="14" s="1"/>
  <c r="O300" i="14" s="1"/>
  <c r="O301" i="14" s="1"/>
  <c r="O302" i="14" s="1"/>
  <c r="O303" i="14" s="1"/>
  <c r="O304" i="14" s="1"/>
  <c r="O305" i="14" s="1"/>
  <c r="O306" i="14" s="1"/>
  <c r="O307" i="14" s="1"/>
  <c r="O308" i="14" s="1"/>
  <c r="O309" i="14" s="1"/>
  <c r="O310" i="14" s="1"/>
  <c r="O311" i="14" s="1"/>
  <c r="O312" i="14" s="1"/>
  <c r="O313" i="14" s="1"/>
  <c r="O314" i="14" s="1"/>
  <c r="O315" i="14" s="1"/>
  <c r="O316" i="14" s="1"/>
  <c r="O317" i="14" s="1"/>
  <c r="O318" i="14" s="1"/>
  <c r="N269" i="14"/>
  <c r="N270" i="14" s="1"/>
  <c r="N271" i="14" s="1"/>
  <c r="M269" i="14"/>
  <c r="L269" i="14"/>
  <c r="K269" i="14"/>
  <c r="K270" i="14" s="1"/>
  <c r="K271" i="14" s="1"/>
  <c r="K272" i="14" s="1"/>
  <c r="K273" i="14" s="1"/>
  <c r="K274" i="14" s="1"/>
  <c r="K275" i="14" s="1"/>
  <c r="K276" i="14" s="1"/>
  <c r="K277" i="14" s="1"/>
  <c r="K278" i="14" s="1"/>
  <c r="K279" i="14" s="1"/>
  <c r="K280" i="14" s="1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K294" i="14" s="1"/>
  <c r="K295" i="14" s="1"/>
  <c r="K296" i="14" s="1"/>
  <c r="K297" i="14" s="1"/>
  <c r="K298" i="14" s="1"/>
  <c r="K299" i="14" s="1"/>
  <c r="K300" i="14" s="1"/>
  <c r="K301" i="14" s="1"/>
  <c r="K302" i="14" s="1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J269" i="14"/>
  <c r="J270" i="14" s="1"/>
  <c r="J271" i="14" s="1"/>
  <c r="I269" i="14"/>
  <c r="H269" i="14"/>
  <c r="G269" i="14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F269" i="14"/>
  <c r="F270" i="14" s="1"/>
  <c r="F271" i="14" s="1"/>
  <c r="E269" i="14"/>
  <c r="D269" i="14"/>
  <c r="C269" i="14"/>
  <c r="C270" i="14" s="1"/>
  <c r="C271" i="14" s="1"/>
  <c r="C272" i="14" s="1"/>
  <c r="C273" i="14" s="1"/>
  <c r="C274" i="14" s="1"/>
  <c r="C275" i="14" s="1"/>
  <c r="C276" i="14" s="1"/>
  <c r="C277" i="14" s="1"/>
  <c r="C278" i="14" s="1"/>
  <c r="C279" i="14" s="1"/>
  <c r="C280" i="14" s="1"/>
  <c r="C281" i="14" s="1"/>
  <c r="C282" i="14" s="1"/>
  <c r="C283" i="14" s="1"/>
  <c r="C284" i="14" s="1"/>
  <c r="C285" i="14" s="1"/>
  <c r="C286" i="14" s="1"/>
  <c r="C287" i="14" s="1"/>
  <c r="C288" i="14" s="1"/>
  <c r="C289" i="14" s="1"/>
  <c r="C290" i="14" s="1"/>
  <c r="C291" i="14" s="1"/>
  <c r="C292" i="14" s="1"/>
  <c r="C293" i="14" s="1"/>
  <c r="C294" i="14" s="1"/>
  <c r="C295" i="14" s="1"/>
  <c r="C296" i="14" s="1"/>
  <c r="C297" i="14" s="1"/>
  <c r="C298" i="14" s="1"/>
  <c r="C299" i="14" s="1"/>
  <c r="C300" i="14" s="1"/>
  <c r="C301" i="14" s="1"/>
  <c r="C302" i="14" s="1"/>
  <c r="C303" i="14" s="1"/>
  <c r="C304" i="14" s="1"/>
  <c r="C305" i="14" s="1"/>
  <c r="C306" i="14" s="1"/>
  <c r="C307" i="14" s="1"/>
  <c r="C308" i="14" s="1"/>
  <c r="C309" i="14" s="1"/>
  <c r="C310" i="14" s="1"/>
  <c r="C311" i="14" s="1"/>
  <c r="C312" i="14" s="1"/>
  <c r="C313" i="14" s="1"/>
  <c r="C314" i="14" s="1"/>
  <c r="C315" i="14" s="1"/>
  <c r="C316" i="14" s="1"/>
  <c r="C317" i="14" s="1"/>
  <c r="C318" i="14" s="1"/>
  <c r="B269" i="14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AH218" i="14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D218" i="14"/>
  <c r="AD219" i="14" s="1"/>
  <c r="AD220" i="14" s="1"/>
  <c r="AD221" i="14" s="1"/>
  <c r="AD222" i="14" s="1"/>
  <c r="AD223" i="14" s="1"/>
  <c r="AD224" i="14" s="1"/>
  <c r="AD225" i="14" s="1"/>
  <c r="AD226" i="14" s="1"/>
  <c r="AD227" i="14" s="1"/>
  <c r="AD228" i="14" s="1"/>
  <c r="AD229" i="14" s="1"/>
  <c r="AD230" i="14" s="1"/>
  <c r="AD231" i="14" s="1"/>
  <c r="AD232" i="14" s="1"/>
  <c r="AD233" i="14" s="1"/>
  <c r="AD234" i="14" s="1"/>
  <c r="AD235" i="14" s="1"/>
  <c r="AD236" i="14" s="1"/>
  <c r="AD237" i="14" s="1"/>
  <c r="AD238" i="14" s="1"/>
  <c r="AD239" i="14" s="1"/>
  <c r="AD240" i="14" s="1"/>
  <c r="AD241" i="14" s="1"/>
  <c r="AD242" i="14" s="1"/>
  <c r="AD243" i="14" s="1"/>
  <c r="AD244" i="14" s="1"/>
  <c r="AD245" i="14" s="1"/>
  <c r="AD246" i="14" s="1"/>
  <c r="AD247" i="14" s="1"/>
  <c r="AD248" i="14" s="1"/>
  <c r="AD249" i="14" s="1"/>
  <c r="AD250" i="14" s="1"/>
  <c r="AD251" i="14" s="1"/>
  <c r="AD252" i="14" s="1"/>
  <c r="AD253" i="14" s="1"/>
  <c r="AD254" i="14" s="1"/>
  <c r="AD255" i="14" s="1"/>
  <c r="AD256" i="14" s="1"/>
  <c r="AD257" i="14" s="1"/>
  <c r="AD258" i="14" s="1"/>
  <c r="AD259" i="14" s="1"/>
  <c r="AD260" i="14" s="1"/>
  <c r="AD261" i="14" s="1"/>
  <c r="AD262" i="14" s="1"/>
  <c r="AD263" i="14" s="1"/>
  <c r="AD264" i="14" s="1"/>
  <c r="AD265" i="14" s="1"/>
  <c r="Z218" i="14"/>
  <c r="Z219" i="14" s="1"/>
  <c r="Z220" i="14" s="1"/>
  <c r="Z221" i="14" s="1"/>
  <c r="Z222" i="14" s="1"/>
  <c r="Z223" i="14" s="1"/>
  <c r="Z224" i="14" s="1"/>
  <c r="Z225" i="14" s="1"/>
  <c r="Z226" i="14" s="1"/>
  <c r="Z227" i="14" s="1"/>
  <c r="Z228" i="14" s="1"/>
  <c r="Z229" i="14" s="1"/>
  <c r="Z230" i="14" s="1"/>
  <c r="Z231" i="14" s="1"/>
  <c r="Z232" i="14" s="1"/>
  <c r="Z233" i="14" s="1"/>
  <c r="Z234" i="14" s="1"/>
  <c r="Z235" i="14" s="1"/>
  <c r="Z236" i="14" s="1"/>
  <c r="Z237" i="14" s="1"/>
  <c r="Z238" i="14" s="1"/>
  <c r="Z239" i="14" s="1"/>
  <c r="Z240" i="14" s="1"/>
  <c r="Z241" i="14" s="1"/>
  <c r="Z242" i="14" s="1"/>
  <c r="Z243" i="14" s="1"/>
  <c r="Z244" i="14" s="1"/>
  <c r="Z245" i="14" s="1"/>
  <c r="Z246" i="14" s="1"/>
  <c r="Z247" i="14" s="1"/>
  <c r="Z248" i="14" s="1"/>
  <c r="Z249" i="14" s="1"/>
  <c r="Z250" i="14" s="1"/>
  <c r="Z251" i="14" s="1"/>
  <c r="Z252" i="14" s="1"/>
  <c r="Z253" i="14" s="1"/>
  <c r="Z254" i="14" s="1"/>
  <c r="Z255" i="14" s="1"/>
  <c r="Z256" i="14" s="1"/>
  <c r="Z257" i="14" s="1"/>
  <c r="Z258" i="14" s="1"/>
  <c r="Z259" i="14" s="1"/>
  <c r="Z260" i="14" s="1"/>
  <c r="Z261" i="14" s="1"/>
  <c r="Z262" i="14" s="1"/>
  <c r="Z263" i="14" s="1"/>
  <c r="Z264" i="14" s="1"/>
  <c r="Z265" i="14" s="1"/>
  <c r="V218" i="14"/>
  <c r="V219" i="14" s="1"/>
  <c r="V220" i="14" s="1"/>
  <c r="V221" i="14" s="1"/>
  <c r="V222" i="14" s="1"/>
  <c r="V223" i="14" s="1"/>
  <c r="V224" i="14" s="1"/>
  <c r="V225" i="14" s="1"/>
  <c r="V226" i="14" s="1"/>
  <c r="V227" i="14" s="1"/>
  <c r="V228" i="14" s="1"/>
  <c r="V229" i="14" s="1"/>
  <c r="V230" i="14" s="1"/>
  <c r="V231" i="14" s="1"/>
  <c r="V232" i="14" s="1"/>
  <c r="V233" i="14" s="1"/>
  <c r="V234" i="14" s="1"/>
  <c r="V235" i="14" s="1"/>
  <c r="V236" i="14" s="1"/>
  <c r="V237" i="14" s="1"/>
  <c r="V238" i="14" s="1"/>
  <c r="V239" i="14" s="1"/>
  <c r="V240" i="14" s="1"/>
  <c r="V241" i="14" s="1"/>
  <c r="V242" i="14" s="1"/>
  <c r="V243" i="14" s="1"/>
  <c r="V244" i="14" s="1"/>
  <c r="V245" i="14" s="1"/>
  <c r="V246" i="14" s="1"/>
  <c r="V247" i="14" s="1"/>
  <c r="V248" i="14" s="1"/>
  <c r="V249" i="14" s="1"/>
  <c r="V250" i="14" s="1"/>
  <c r="V251" i="14" s="1"/>
  <c r="V252" i="14" s="1"/>
  <c r="V253" i="14" s="1"/>
  <c r="V254" i="14" s="1"/>
  <c r="V255" i="14" s="1"/>
  <c r="V256" i="14" s="1"/>
  <c r="V257" i="14" s="1"/>
  <c r="V258" i="14" s="1"/>
  <c r="V259" i="14" s="1"/>
  <c r="V260" i="14" s="1"/>
  <c r="V261" i="14" s="1"/>
  <c r="V262" i="14" s="1"/>
  <c r="V263" i="14" s="1"/>
  <c r="V264" i="14" s="1"/>
  <c r="V265" i="14" s="1"/>
  <c r="R218" i="14"/>
  <c r="R219" i="14" s="1"/>
  <c r="R220" i="14" s="1"/>
  <c r="R221" i="14" s="1"/>
  <c r="R222" i="14" s="1"/>
  <c r="R223" i="14" s="1"/>
  <c r="R224" i="14" s="1"/>
  <c r="R225" i="14" s="1"/>
  <c r="R226" i="14" s="1"/>
  <c r="R227" i="14" s="1"/>
  <c r="R228" i="14" s="1"/>
  <c r="R229" i="14" s="1"/>
  <c r="R230" i="14" s="1"/>
  <c r="R231" i="14" s="1"/>
  <c r="R232" i="14" s="1"/>
  <c r="R233" i="14" s="1"/>
  <c r="R234" i="14" s="1"/>
  <c r="R235" i="14" s="1"/>
  <c r="R236" i="14" s="1"/>
  <c r="R237" i="14" s="1"/>
  <c r="R238" i="14" s="1"/>
  <c r="R239" i="14" s="1"/>
  <c r="R240" i="14" s="1"/>
  <c r="R241" i="14" s="1"/>
  <c r="R242" i="14" s="1"/>
  <c r="R243" i="14" s="1"/>
  <c r="R244" i="14" s="1"/>
  <c r="R245" i="14" s="1"/>
  <c r="R246" i="14" s="1"/>
  <c r="R247" i="14" s="1"/>
  <c r="R248" i="14" s="1"/>
  <c r="R249" i="14" s="1"/>
  <c r="R250" i="14" s="1"/>
  <c r="R251" i="14" s="1"/>
  <c r="R252" i="14" s="1"/>
  <c r="R253" i="14" s="1"/>
  <c r="R254" i="14" s="1"/>
  <c r="R255" i="14" s="1"/>
  <c r="R256" i="14" s="1"/>
  <c r="R257" i="14" s="1"/>
  <c r="R258" i="14" s="1"/>
  <c r="R259" i="14" s="1"/>
  <c r="R260" i="14" s="1"/>
  <c r="R261" i="14" s="1"/>
  <c r="R262" i="14" s="1"/>
  <c r="R263" i="14" s="1"/>
  <c r="R264" i="14" s="1"/>
  <c r="R265" i="14" s="1"/>
  <c r="N218" i="14"/>
  <c r="N219" i="14" s="1"/>
  <c r="N220" i="14" s="1"/>
  <c r="N221" i="14" s="1"/>
  <c r="N222" i="14" s="1"/>
  <c r="N223" i="14" s="1"/>
  <c r="N224" i="14" s="1"/>
  <c r="N225" i="14" s="1"/>
  <c r="N226" i="14" s="1"/>
  <c r="N227" i="14" s="1"/>
  <c r="N228" i="14" s="1"/>
  <c r="N229" i="14" s="1"/>
  <c r="N230" i="14" s="1"/>
  <c r="N231" i="14" s="1"/>
  <c r="N232" i="14" s="1"/>
  <c r="N233" i="14" s="1"/>
  <c r="N234" i="14" s="1"/>
  <c r="N235" i="14" s="1"/>
  <c r="N236" i="14" s="1"/>
  <c r="N237" i="14" s="1"/>
  <c r="N238" i="14" s="1"/>
  <c r="N239" i="14" s="1"/>
  <c r="N240" i="14" s="1"/>
  <c r="N241" i="14" s="1"/>
  <c r="N242" i="14" s="1"/>
  <c r="N243" i="14" s="1"/>
  <c r="N244" i="14" s="1"/>
  <c r="N245" i="14" s="1"/>
  <c r="N246" i="14" s="1"/>
  <c r="N247" i="14" s="1"/>
  <c r="N248" i="14" s="1"/>
  <c r="N249" i="14" s="1"/>
  <c r="N250" i="14" s="1"/>
  <c r="N251" i="14" s="1"/>
  <c r="N252" i="14" s="1"/>
  <c r="N253" i="14" s="1"/>
  <c r="N254" i="14" s="1"/>
  <c r="N255" i="14" s="1"/>
  <c r="N256" i="14" s="1"/>
  <c r="N257" i="14" s="1"/>
  <c r="N258" i="14" s="1"/>
  <c r="N259" i="14" s="1"/>
  <c r="N260" i="14" s="1"/>
  <c r="N261" i="14" s="1"/>
  <c r="N262" i="14" s="1"/>
  <c r="N263" i="14" s="1"/>
  <c r="N264" i="14" s="1"/>
  <c r="N265" i="14" s="1"/>
  <c r="J218" i="14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F218" i="14"/>
  <c r="F219" i="14" s="1"/>
  <c r="F220" i="14" s="1"/>
  <c r="F221" i="14" s="1"/>
  <c r="F222" i="14" s="1"/>
  <c r="F223" i="14" s="1"/>
  <c r="F224" i="14" s="1"/>
  <c r="F225" i="14" s="1"/>
  <c r="F226" i="14" s="1"/>
  <c r="F227" i="14" s="1"/>
  <c r="F228" i="14" s="1"/>
  <c r="F229" i="14" s="1"/>
  <c r="F230" i="14" s="1"/>
  <c r="F231" i="14" s="1"/>
  <c r="F232" i="14" s="1"/>
  <c r="F233" i="14" s="1"/>
  <c r="F234" i="14" s="1"/>
  <c r="F235" i="14" s="1"/>
  <c r="F236" i="14" s="1"/>
  <c r="F237" i="14" s="1"/>
  <c r="F238" i="14" s="1"/>
  <c r="F239" i="14" s="1"/>
  <c r="F240" i="14" s="1"/>
  <c r="F241" i="14" s="1"/>
  <c r="F242" i="14" s="1"/>
  <c r="F243" i="14" s="1"/>
  <c r="F244" i="14" s="1"/>
  <c r="F245" i="14" s="1"/>
  <c r="F246" i="14" s="1"/>
  <c r="F247" i="14" s="1"/>
  <c r="F248" i="14" s="1"/>
  <c r="F249" i="14" s="1"/>
  <c r="F250" i="14" s="1"/>
  <c r="F251" i="14" s="1"/>
  <c r="F252" i="14" s="1"/>
  <c r="F253" i="14" s="1"/>
  <c r="F254" i="14" s="1"/>
  <c r="F255" i="14" s="1"/>
  <c r="F256" i="14" s="1"/>
  <c r="F257" i="14" s="1"/>
  <c r="F258" i="14" s="1"/>
  <c r="F259" i="14" s="1"/>
  <c r="F260" i="14" s="1"/>
  <c r="F261" i="14" s="1"/>
  <c r="F262" i="14" s="1"/>
  <c r="F263" i="14" s="1"/>
  <c r="F264" i="14" s="1"/>
  <c r="F265" i="14" s="1"/>
  <c r="B218" i="14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AH217" i="14"/>
  <c r="AG217" i="14"/>
  <c r="AG218" i="14" s="1"/>
  <c r="AG219" i="14" s="1"/>
  <c r="AG220" i="14" s="1"/>
  <c r="AG221" i="14" s="1"/>
  <c r="AG222" i="14" s="1"/>
  <c r="AG223" i="14" s="1"/>
  <c r="AG224" i="14" s="1"/>
  <c r="AG225" i="14" s="1"/>
  <c r="AG226" i="14" s="1"/>
  <c r="AG227" i="14" s="1"/>
  <c r="AG228" i="14" s="1"/>
  <c r="AG229" i="14" s="1"/>
  <c r="AG230" i="14" s="1"/>
  <c r="AG231" i="14" s="1"/>
  <c r="AG232" i="14" s="1"/>
  <c r="AG233" i="14" s="1"/>
  <c r="AG234" i="14" s="1"/>
  <c r="AG235" i="14" s="1"/>
  <c r="AG236" i="14" s="1"/>
  <c r="AG237" i="14" s="1"/>
  <c r="AG238" i="14" s="1"/>
  <c r="AG239" i="14" s="1"/>
  <c r="AG240" i="14" s="1"/>
  <c r="AG241" i="14" s="1"/>
  <c r="AG242" i="14" s="1"/>
  <c r="AG243" i="14" s="1"/>
  <c r="AG244" i="14" s="1"/>
  <c r="AG245" i="14" s="1"/>
  <c r="AG246" i="14" s="1"/>
  <c r="AG247" i="14" s="1"/>
  <c r="AG248" i="14" s="1"/>
  <c r="AG249" i="14" s="1"/>
  <c r="AG250" i="14" s="1"/>
  <c r="AG251" i="14" s="1"/>
  <c r="AG252" i="14" s="1"/>
  <c r="AG253" i="14" s="1"/>
  <c r="AG254" i="14" s="1"/>
  <c r="AG255" i="14" s="1"/>
  <c r="AG256" i="14" s="1"/>
  <c r="AG257" i="14" s="1"/>
  <c r="AG258" i="14" s="1"/>
  <c r="AG259" i="14" s="1"/>
  <c r="AG260" i="14" s="1"/>
  <c r="AG261" i="14" s="1"/>
  <c r="AG262" i="14" s="1"/>
  <c r="AG263" i="14" s="1"/>
  <c r="AG264" i="14" s="1"/>
  <c r="AG265" i="14" s="1"/>
  <c r="AD217" i="14"/>
  <c r="AC217" i="14"/>
  <c r="AC218" i="14" s="1"/>
  <c r="AC219" i="14" s="1"/>
  <c r="AC220" i="14" s="1"/>
  <c r="AC221" i="14" s="1"/>
  <c r="AC222" i="14" s="1"/>
  <c r="AC223" i="14" s="1"/>
  <c r="AC224" i="14" s="1"/>
  <c r="AC225" i="14" s="1"/>
  <c r="AC226" i="14" s="1"/>
  <c r="AC227" i="14" s="1"/>
  <c r="AC228" i="14" s="1"/>
  <c r="AC229" i="14" s="1"/>
  <c r="AC230" i="14" s="1"/>
  <c r="AC231" i="14" s="1"/>
  <c r="AC232" i="14" s="1"/>
  <c r="AC233" i="14" s="1"/>
  <c r="AC234" i="14" s="1"/>
  <c r="AC235" i="14" s="1"/>
  <c r="AC236" i="14" s="1"/>
  <c r="AC237" i="14" s="1"/>
  <c r="AC238" i="14" s="1"/>
  <c r="AC239" i="14" s="1"/>
  <c r="AC240" i="14" s="1"/>
  <c r="AC241" i="14" s="1"/>
  <c r="AC242" i="14" s="1"/>
  <c r="AC243" i="14" s="1"/>
  <c r="AC244" i="14" s="1"/>
  <c r="AC245" i="14" s="1"/>
  <c r="AC246" i="14" s="1"/>
  <c r="AC247" i="14" s="1"/>
  <c r="AC248" i="14" s="1"/>
  <c r="AC249" i="14" s="1"/>
  <c r="AC250" i="14" s="1"/>
  <c r="AC251" i="14" s="1"/>
  <c r="AC252" i="14" s="1"/>
  <c r="AC253" i="14" s="1"/>
  <c r="AC254" i="14" s="1"/>
  <c r="AC255" i="14" s="1"/>
  <c r="AC256" i="14" s="1"/>
  <c r="AC257" i="14" s="1"/>
  <c r="AC258" i="14" s="1"/>
  <c r="AC259" i="14" s="1"/>
  <c r="AC260" i="14" s="1"/>
  <c r="AC261" i="14" s="1"/>
  <c r="AC262" i="14" s="1"/>
  <c r="AC263" i="14" s="1"/>
  <c r="AC264" i="14" s="1"/>
  <c r="AC265" i="14" s="1"/>
  <c r="Z217" i="14"/>
  <c r="Y217" i="14"/>
  <c r="Y218" i="14" s="1"/>
  <c r="Y219" i="14" s="1"/>
  <c r="Y220" i="14" s="1"/>
  <c r="Y221" i="14" s="1"/>
  <c r="Y222" i="14" s="1"/>
  <c r="Y223" i="14" s="1"/>
  <c r="Y224" i="14" s="1"/>
  <c r="Y225" i="14" s="1"/>
  <c r="Y226" i="14" s="1"/>
  <c r="Y227" i="14" s="1"/>
  <c r="Y228" i="14" s="1"/>
  <c r="Y229" i="14" s="1"/>
  <c r="Y230" i="14" s="1"/>
  <c r="Y231" i="14" s="1"/>
  <c r="Y232" i="14" s="1"/>
  <c r="Y233" i="14" s="1"/>
  <c r="Y234" i="14" s="1"/>
  <c r="Y235" i="14" s="1"/>
  <c r="Y236" i="14" s="1"/>
  <c r="Y237" i="14" s="1"/>
  <c r="Y238" i="14" s="1"/>
  <c r="Y239" i="14" s="1"/>
  <c r="Y240" i="14" s="1"/>
  <c r="Y241" i="14" s="1"/>
  <c r="Y242" i="14" s="1"/>
  <c r="Y243" i="14" s="1"/>
  <c r="Y244" i="14" s="1"/>
  <c r="Y245" i="14" s="1"/>
  <c r="Y246" i="14" s="1"/>
  <c r="Y247" i="14" s="1"/>
  <c r="Y248" i="14" s="1"/>
  <c r="Y249" i="14" s="1"/>
  <c r="Y250" i="14" s="1"/>
  <c r="Y251" i="14" s="1"/>
  <c r="Y252" i="14" s="1"/>
  <c r="Y253" i="14" s="1"/>
  <c r="Y254" i="14" s="1"/>
  <c r="Y255" i="14" s="1"/>
  <c r="Y256" i="14" s="1"/>
  <c r="Y257" i="14" s="1"/>
  <c r="Y258" i="14" s="1"/>
  <c r="Y259" i="14" s="1"/>
  <c r="Y260" i="14" s="1"/>
  <c r="Y261" i="14" s="1"/>
  <c r="Y262" i="14" s="1"/>
  <c r="Y263" i="14" s="1"/>
  <c r="Y264" i="14" s="1"/>
  <c r="Y265" i="14" s="1"/>
  <c r="V217" i="14"/>
  <c r="U217" i="14"/>
  <c r="U218" i="14" s="1"/>
  <c r="U219" i="14" s="1"/>
  <c r="U220" i="14" s="1"/>
  <c r="U221" i="14" s="1"/>
  <c r="U222" i="14" s="1"/>
  <c r="U223" i="14" s="1"/>
  <c r="U224" i="14" s="1"/>
  <c r="U225" i="14" s="1"/>
  <c r="U226" i="14" s="1"/>
  <c r="U227" i="14" s="1"/>
  <c r="U228" i="14" s="1"/>
  <c r="U229" i="14" s="1"/>
  <c r="U230" i="14" s="1"/>
  <c r="U231" i="14" s="1"/>
  <c r="U232" i="14" s="1"/>
  <c r="U233" i="14" s="1"/>
  <c r="U234" i="14" s="1"/>
  <c r="U235" i="14" s="1"/>
  <c r="U236" i="14" s="1"/>
  <c r="U237" i="14" s="1"/>
  <c r="U238" i="14" s="1"/>
  <c r="U239" i="14" s="1"/>
  <c r="U240" i="14" s="1"/>
  <c r="U241" i="14" s="1"/>
  <c r="U242" i="14" s="1"/>
  <c r="U243" i="14" s="1"/>
  <c r="U244" i="14" s="1"/>
  <c r="U245" i="14" s="1"/>
  <c r="U246" i="14" s="1"/>
  <c r="U247" i="14" s="1"/>
  <c r="U248" i="14" s="1"/>
  <c r="U249" i="14" s="1"/>
  <c r="U250" i="14" s="1"/>
  <c r="U251" i="14" s="1"/>
  <c r="U252" i="14" s="1"/>
  <c r="U253" i="14" s="1"/>
  <c r="U254" i="14" s="1"/>
  <c r="U255" i="14" s="1"/>
  <c r="U256" i="14" s="1"/>
  <c r="U257" i="14" s="1"/>
  <c r="U258" i="14" s="1"/>
  <c r="U259" i="14" s="1"/>
  <c r="U260" i="14" s="1"/>
  <c r="U261" i="14" s="1"/>
  <c r="U262" i="14" s="1"/>
  <c r="U263" i="14" s="1"/>
  <c r="U264" i="14" s="1"/>
  <c r="U265" i="14" s="1"/>
  <c r="R217" i="14"/>
  <c r="Q217" i="14"/>
  <c r="Q218" i="14" s="1"/>
  <c r="Q219" i="14" s="1"/>
  <c r="Q220" i="14" s="1"/>
  <c r="Q221" i="14" s="1"/>
  <c r="Q222" i="14" s="1"/>
  <c r="Q223" i="14" s="1"/>
  <c r="Q224" i="14" s="1"/>
  <c r="Q225" i="14" s="1"/>
  <c r="Q226" i="14" s="1"/>
  <c r="Q227" i="14" s="1"/>
  <c r="Q228" i="14" s="1"/>
  <c r="Q229" i="14" s="1"/>
  <c r="Q230" i="14" s="1"/>
  <c r="Q231" i="14" s="1"/>
  <c r="Q232" i="14" s="1"/>
  <c r="Q233" i="14" s="1"/>
  <c r="Q234" i="14" s="1"/>
  <c r="Q235" i="14" s="1"/>
  <c r="Q236" i="14" s="1"/>
  <c r="Q237" i="14" s="1"/>
  <c r="Q238" i="14" s="1"/>
  <c r="Q239" i="14" s="1"/>
  <c r="Q240" i="14" s="1"/>
  <c r="Q241" i="14" s="1"/>
  <c r="Q242" i="14" s="1"/>
  <c r="Q243" i="14" s="1"/>
  <c r="Q244" i="14" s="1"/>
  <c r="Q245" i="14" s="1"/>
  <c r="Q246" i="14" s="1"/>
  <c r="Q247" i="14" s="1"/>
  <c r="Q248" i="14" s="1"/>
  <c r="Q249" i="14" s="1"/>
  <c r="Q250" i="14" s="1"/>
  <c r="Q251" i="14" s="1"/>
  <c r="Q252" i="14" s="1"/>
  <c r="Q253" i="14" s="1"/>
  <c r="Q254" i="14" s="1"/>
  <c r="Q255" i="14" s="1"/>
  <c r="Q256" i="14" s="1"/>
  <c r="Q257" i="14" s="1"/>
  <c r="Q258" i="14" s="1"/>
  <c r="Q259" i="14" s="1"/>
  <c r="Q260" i="14" s="1"/>
  <c r="Q261" i="14" s="1"/>
  <c r="Q262" i="14" s="1"/>
  <c r="Q263" i="14" s="1"/>
  <c r="Q264" i="14" s="1"/>
  <c r="Q265" i="14" s="1"/>
  <c r="N217" i="14"/>
  <c r="M217" i="14"/>
  <c r="M218" i="14" s="1"/>
  <c r="M219" i="14" s="1"/>
  <c r="M220" i="14" s="1"/>
  <c r="M221" i="14" s="1"/>
  <c r="M222" i="14" s="1"/>
  <c r="M223" i="14" s="1"/>
  <c r="M224" i="14" s="1"/>
  <c r="M225" i="14" s="1"/>
  <c r="M226" i="14" s="1"/>
  <c r="M227" i="14" s="1"/>
  <c r="M228" i="14" s="1"/>
  <c r="M229" i="14" s="1"/>
  <c r="M230" i="14" s="1"/>
  <c r="M231" i="14" s="1"/>
  <c r="M232" i="14" s="1"/>
  <c r="M233" i="14" s="1"/>
  <c r="M234" i="14" s="1"/>
  <c r="M235" i="14" s="1"/>
  <c r="M236" i="14" s="1"/>
  <c r="M237" i="14" s="1"/>
  <c r="M238" i="14" s="1"/>
  <c r="M239" i="14" s="1"/>
  <c r="M240" i="14" s="1"/>
  <c r="M241" i="14" s="1"/>
  <c r="M242" i="14" s="1"/>
  <c r="M243" i="14" s="1"/>
  <c r="M244" i="14" s="1"/>
  <c r="M245" i="14" s="1"/>
  <c r="M246" i="14" s="1"/>
  <c r="M247" i="14" s="1"/>
  <c r="M248" i="14" s="1"/>
  <c r="M249" i="14" s="1"/>
  <c r="M250" i="14" s="1"/>
  <c r="M251" i="14" s="1"/>
  <c r="M252" i="14" s="1"/>
  <c r="M253" i="14" s="1"/>
  <c r="M254" i="14" s="1"/>
  <c r="M255" i="14" s="1"/>
  <c r="M256" i="14" s="1"/>
  <c r="M257" i="14" s="1"/>
  <c r="M258" i="14" s="1"/>
  <c r="M259" i="14" s="1"/>
  <c r="M260" i="14" s="1"/>
  <c r="M261" i="14" s="1"/>
  <c r="M262" i="14" s="1"/>
  <c r="M263" i="14" s="1"/>
  <c r="M264" i="14" s="1"/>
  <c r="M265" i="14" s="1"/>
  <c r="J217" i="14"/>
  <c r="I217" i="14"/>
  <c r="I218" i="14" s="1"/>
  <c r="I219" i="14" s="1"/>
  <c r="I220" i="14" s="1"/>
  <c r="I221" i="14" s="1"/>
  <c r="I222" i="14" s="1"/>
  <c r="I223" i="14" s="1"/>
  <c r="I224" i="14" s="1"/>
  <c r="I225" i="14" s="1"/>
  <c r="I226" i="14" s="1"/>
  <c r="I227" i="14" s="1"/>
  <c r="I228" i="14" s="1"/>
  <c r="I229" i="14" s="1"/>
  <c r="I230" i="14" s="1"/>
  <c r="I231" i="14" s="1"/>
  <c r="I232" i="14" s="1"/>
  <c r="I233" i="14" s="1"/>
  <c r="I234" i="14" s="1"/>
  <c r="I235" i="14" s="1"/>
  <c r="I236" i="14" s="1"/>
  <c r="I237" i="14" s="1"/>
  <c r="I238" i="14" s="1"/>
  <c r="I239" i="14" s="1"/>
  <c r="I240" i="14" s="1"/>
  <c r="I241" i="14" s="1"/>
  <c r="I242" i="14" s="1"/>
  <c r="I243" i="14" s="1"/>
  <c r="I244" i="14" s="1"/>
  <c r="I245" i="14" s="1"/>
  <c r="I246" i="14" s="1"/>
  <c r="I247" i="14" s="1"/>
  <c r="I248" i="14" s="1"/>
  <c r="I249" i="14" s="1"/>
  <c r="I250" i="14" s="1"/>
  <c r="I251" i="14" s="1"/>
  <c r="I252" i="14" s="1"/>
  <c r="I253" i="14" s="1"/>
  <c r="I254" i="14" s="1"/>
  <c r="I255" i="14" s="1"/>
  <c r="I256" i="14" s="1"/>
  <c r="I257" i="14" s="1"/>
  <c r="I258" i="14" s="1"/>
  <c r="I259" i="14" s="1"/>
  <c r="I260" i="14" s="1"/>
  <c r="I261" i="14" s="1"/>
  <c r="I262" i="14" s="1"/>
  <c r="I263" i="14" s="1"/>
  <c r="I264" i="14" s="1"/>
  <c r="I265" i="14" s="1"/>
  <c r="F217" i="14"/>
  <c r="E217" i="14"/>
  <c r="E218" i="14" s="1"/>
  <c r="E219" i="14" s="1"/>
  <c r="E220" i="14" s="1"/>
  <c r="E221" i="14" s="1"/>
  <c r="E222" i="14" s="1"/>
  <c r="E223" i="14" s="1"/>
  <c r="E224" i="14" s="1"/>
  <c r="E225" i="14" s="1"/>
  <c r="E226" i="14" s="1"/>
  <c r="E227" i="14" s="1"/>
  <c r="E228" i="14" s="1"/>
  <c r="E229" i="14" s="1"/>
  <c r="E230" i="14" s="1"/>
  <c r="E231" i="14" s="1"/>
  <c r="E232" i="14" s="1"/>
  <c r="E233" i="14" s="1"/>
  <c r="E234" i="14" s="1"/>
  <c r="E235" i="14" s="1"/>
  <c r="E236" i="14" s="1"/>
  <c r="E237" i="14" s="1"/>
  <c r="E238" i="14" s="1"/>
  <c r="E239" i="14" s="1"/>
  <c r="E240" i="14" s="1"/>
  <c r="E241" i="14" s="1"/>
  <c r="E242" i="14" s="1"/>
  <c r="E243" i="14" s="1"/>
  <c r="E244" i="14" s="1"/>
  <c r="E245" i="14" s="1"/>
  <c r="E246" i="14" s="1"/>
  <c r="E247" i="14" s="1"/>
  <c r="E248" i="14" s="1"/>
  <c r="E249" i="14" s="1"/>
  <c r="E250" i="14" s="1"/>
  <c r="E251" i="14" s="1"/>
  <c r="E252" i="14" s="1"/>
  <c r="E253" i="14" s="1"/>
  <c r="E254" i="14" s="1"/>
  <c r="E255" i="14" s="1"/>
  <c r="E256" i="14" s="1"/>
  <c r="E257" i="14" s="1"/>
  <c r="E258" i="14" s="1"/>
  <c r="E259" i="14" s="1"/>
  <c r="E260" i="14" s="1"/>
  <c r="E261" i="14" s="1"/>
  <c r="E262" i="14" s="1"/>
  <c r="E263" i="14" s="1"/>
  <c r="E264" i="14" s="1"/>
  <c r="E265" i="14" s="1"/>
  <c r="B217" i="14"/>
  <c r="AJ216" i="14"/>
  <c r="AJ217" i="14" s="1"/>
  <c r="AJ218" i="14" s="1"/>
  <c r="AJ219" i="14" s="1"/>
  <c r="AJ220" i="14" s="1"/>
  <c r="AJ221" i="14" s="1"/>
  <c r="AJ222" i="14" s="1"/>
  <c r="AJ223" i="14" s="1"/>
  <c r="AJ224" i="14" s="1"/>
  <c r="AJ225" i="14" s="1"/>
  <c r="AJ226" i="14" s="1"/>
  <c r="AJ227" i="14" s="1"/>
  <c r="AJ228" i="14" s="1"/>
  <c r="AJ229" i="14" s="1"/>
  <c r="AJ230" i="14" s="1"/>
  <c r="AJ231" i="14" s="1"/>
  <c r="AJ232" i="14" s="1"/>
  <c r="AJ233" i="14" s="1"/>
  <c r="AJ234" i="14" s="1"/>
  <c r="AJ235" i="14" s="1"/>
  <c r="AJ236" i="14" s="1"/>
  <c r="AJ237" i="14" s="1"/>
  <c r="AJ238" i="14" s="1"/>
  <c r="AJ239" i="14" s="1"/>
  <c r="AJ240" i="14" s="1"/>
  <c r="AJ241" i="14" s="1"/>
  <c r="AJ242" i="14" s="1"/>
  <c r="AJ243" i="14" s="1"/>
  <c r="AJ244" i="14" s="1"/>
  <c r="AJ245" i="14" s="1"/>
  <c r="AJ246" i="14" s="1"/>
  <c r="AJ247" i="14" s="1"/>
  <c r="AJ248" i="14" s="1"/>
  <c r="AJ249" i="14" s="1"/>
  <c r="AJ250" i="14" s="1"/>
  <c r="AJ251" i="14" s="1"/>
  <c r="AJ252" i="14" s="1"/>
  <c r="AJ253" i="14" s="1"/>
  <c r="AJ254" i="14" s="1"/>
  <c r="AJ255" i="14" s="1"/>
  <c r="AJ256" i="14" s="1"/>
  <c r="AJ257" i="14" s="1"/>
  <c r="AJ258" i="14" s="1"/>
  <c r="AJ259" i="14" s="1"/>
  <c r="AJ260" i="14" s="1"/>
  <c r="AJ261" i="14" s="1"/>
  <c r="AJ262" i="14" s="1"/>
  <c r="AJ263" i="14" s="1"/>
  <c r="AJ264" i="14" s="1"/>
  <c r="AJ265" i="14" s="1"/>
  <c r="AI216" i="14"/>
  <c r="AI217" i="14" s="1"/>
  <c r="AI218" i="14" s="1"/>
  <c r="AI219" i="14" s="1"/>
  <c r="AI220" i="14" s="1"/>
  <c r="AI221" i="14" s="1"/>
  <c r="AI222" i="14" s="1"/>
  <c r="AI223" i="14" s="1"/>
  <c r="AI224" i="14" s="1"/>
  <c r="AI225" i="14" s="1"/>
  <c r="AI226" i="14" s="1"/>
  <c r="AI227" i="14" s="1"/>
  <c r="AI228" i="14" s="1"/>
  <c r="AI229" i="14" s="1"/>
  <c r="AI230" i="14" s="1"/>
  <c r="AI231" i="14" s="1"/>
  <c r="AI232" i="14" s="1"/>
  <c r="AI233" i="14" s="1"/>
  <c r="AI234" i="14" s="1"/>
  <c r="AI235" i="14" s="1"/>
  <c r="AI236" i="14" s="1"/>
  <c r="AI237" i="14" s="1"/>
  <c r="AI238" i="14" s="1"/>
  <c r="AI239" i="14" s="1"/>
  <c r="AI240" i="14" s="1"/>
  <c r="AI241" i="14" s="1"/>
  <c r="AI242" i="14" s="1"/>
  <c r="AI243" i="14" s="1"/>
  <c r="AI244" i="14" s="1"/>
  <c r="AI245" i="14" s="1"/>
  <c r="AI246" i="14" s="1"/>
  <c r="AI247" i="14" s="1"/>
  <c r="AI248" i="14" s="1"/>
  <c r="AI249" i="14" s="1"/>
  <c r="AI250" i="14" s="1"/>
  <c r="AI251" i="14" s="1"/>
  <c r="AI252" i="14" s="1"/>
  <c r="AI253" i="14" s="1"/>
  <c r="AI254" i="14" s="1"/>
  <c r="AI255" i="14" s="1"/>
  <c r="AI256" i="14" s="1"/>
  <c r="AI257" i="14" s="1"/>
  <c r="AI258" i="14" s="1"/>
  <c r="AI259" i="14" s="1"/>
  <c r="AI260" i="14" s="1"/>
  <c r="AI261" i="14" s="1"/>
  <c r="AI262" i="14" s="1"/>
  <c r="AI263" i="14" s="1"/>
  <c r="AI264" i="14" s="1"/>
  <c r="AI265" i="14" s="1"/>
  <c r="AH216" i="14"/>
  <c r="AG216" i="14"/>
  <c r="AF216" i="14"/>
  <c r="AF217" i="14" s="1"/>
  <c r="AF218" i="14" s="1"/>
  <c r="AF219" i="14" s="1"/>
  <c r="AF220" i="14" s="1"/>
  <c r="AF221" i="14" s="1"/>
  <c r="AF222" i="14" s="1"/>
  <c r="AF223" i="14" s="1"/>
  <c r="AF224" i="14" s="1"/>
  <c r="AF225" i="14" s="1"/>
  <c r="AF226" i="14" s="1"/>
  <c r="AF227" i="14" s="1"/>
  <c r="AF228" i="14" s="1"/>
  <c r="AF229" i="14" s="1"/>
  <c r="AF230" i="14" s="1"/>
  <c r="AF231" i="14" s="1"/>
  <c r="AF232" i="14" s="1"/>
  <c r="AF233" i="14" s="1"/>
  <c r="AF234" i="14" s="1"/>
  <c r="AF235" i="14" s="1"/>
  <c r="AF236" i="14" s="1"/>
  <c r="AF237" i="14" s="1"/>
  <c r="AF238" i="14" s="1"/>
  <c r="AF239" i="14" s="1"/>
  <c r="AF240" i="14" s="1"/>
  <c r="AF241" i="14" s="1"/>
  <c r="AF242" i="14" s="1"/>
  <c r="AF243" i="14" s="1"/>
  <c r="AF244" i="14" s="1"/>
  <c r="AF245" i="14" s="1"/>
  <c r="AF246" i="14" s="1"/>
  <c r="AF247" i="14" s="1"/>
  <c r="AF248" i="14" s="1"/>
  <c r="AF249" i="14" s="1"/>
  <c r="AF250" i="14" s="1"/>
  <c r="AF251" i="14" s="1"/>
  <c r="AF252" i="14" s="1"/>
  <c r="AF253" i="14" s="1"/>
  <c r="AF254" i="14" s="1"/>
  <c r="AF255" i="14" s="1"/>
  <c r="AF256" i="14" s="1"/>
  <c r="AF257" i="14" s="1"/>
  <c r="AF258" i="14" s="1"/>
  <c r="AF259" i="14" s="1"/>
  <c r="AF260" i="14" s="1"/>
  <c r="AF261" i="14" s="1"/>
  <c r="AF262" i="14" s="1"/>
  <c r="AF263" i="14" s="1"/>
  <c r="AF264" i="14" s="1"/>
  <c r="AF265" i="14" s="1"/>
  <c r="AE216" i="14"/>
  <c r="AE217" i="14" s="1"/>
  <c r="AE218" i="14" s="1"/>
  <c r="AE219" i="14" s="1"/>
  <c r="AE220" i="14" s="1"/>
  <c r="AE221" i="14" s="1"/>
  <c r="AE222" i="14" s="1"/>
  <c r="AE223" i="14" s="1"/>
  <c r="AE224" i="14" s="1"/>
  <c r="AE225" i="14" s="1"/>
  <c r="AE226" i="14" s="1"/>
  <c r="AE227" i="14" s="1"/>
  <c r="AE228" i="14" s="1"/>
  <c r="AE229" i="14" s="1"/>
  <c r="AE230" i="14" s="1"/>
  <c r="AE231" i="14" s="1"/>
  <c r="AE232" i="14" s="1"/>
  <c r="AE233" i="14" s="1"/>
  <c r="AE234" i="14" s="1"/>
  <c r="AE235" i="14" s="1"/>
  <c r="AE236" i="14" s="1"/>
  <c r="AE237" i="14" s="1"/>
  <c r="AE238" i="14" s="1"/>
  <c r="AE239" i="14" s="1"/>
  <c r="AE240" i="14" s="1"/>
  <c r="AE241" i="14" s="1"/>
  <c r="AE242" i="14" s="1"/>
  <c r="AE243" i="14" s="1"/>
  <c r="AE244" i="14" s="1"/>
  <c r="AE245" i="14" s="1"/>
  <c r="AE246" i="14" s="1"/>
  <c r="AE247" i="14" s="1"/>
  <c r="AE248" i="14" s="1"/>
  <c r="AE249" i="14" s="1"/>
  <c r="AE250" i="14" s="1"/>
  <c r="AE251" i="14" s="1"/>
  <c r="AE252" i="14" s="1"/>
  <c r="AE253" i="14" s="1"/>
  <c r="AE254" i="14" s="1"/>
  <c r="AE255" i="14" s="1"/>
  <c r="AE256" i="14" s="1"/>
  <c r="AE257" i="14" s="1"/>
  <c r="AE258" i="14" s="1"/>
  <c r="AE259" i="14" s="1"/>
  <c r="AE260" i="14" s="1"/>
  <c r="AE261" i="14" s="1"/>
  <c r="AE262" i="14" s="1"/>
  <c r="AE263" i="14" s="1"/>
  <c r="AE264" i="14" s="1"/>
  <c r="AE265" i="14" s="1"/>
  <c r="AD216" i="14"/>
  <c r="AC216" i="14"/>
  <c r="AB216" i="14"/>
  <c r="AB217" i="14" s="1"/>
  <c r="AB218" i="14" s="1"/>
  <c r="AB219" i="14" s="1"/>
  <c r="AB220" i="14" s="1"/>
  <c r="AB221" i="14" s="1"/>
  <c r="AB222" i="14" s="1"/>
  <c r="AB223" i="14" s="1"/>
  <c r="AB224" i="14" s="1"/>
  <c r="AB225" i="14" s="1"/>
  <c r="AB226" i="14" s="1"/>
  <c r="AB227" i="14" s="1"/>
  <c r="AB228" i="14" s="1"/>
  <c r="AB229" i="14" s="1"/>
  <c r="AB230" i="14" s="1"/>
  <c r="AB231" i="14" s="1"/>
  <c r="AB232" i="14" s="1"/>
  <c r="AB233" i="14" s="1"/>
  <c r="AB234" i="14" s="1"/>
  <c r="AB235" i="14" s="1"/>
  <c r="AB236" i="14" s="1"/>
  <c r="AB237" i="14" s="1"/>
  <c r="AB238" i="14" s="1"/>
  <c r="AB239" i="14" s="1"/>
  <c r="AB240" i="14" s="1"/>
  <c r="AB241" i="14" s="1"/>
  <c r="AB242" i="14" s="1"/>
  <c r="AB243" i="14" s="1"/>
  <c r="AB244" i="14" s="1"/>
  <c r="AB245" i="14" s="1"/>
  <c r="AB246" i="14" s="1"/>
  <c r="AB247" i="14" s="1"/>
  <c r="AB248" i="14" s="1"/>
  <c r="AB249" i="14" s="1"/>
  <c r="AB250" i="14" s="1"/>
  <c r="AB251" i="14" s="1"/>
  <c r="AB252" i="14" s="1"/>
  <c r="AB253" i="14" s="1"/>
  <c r="AB254" i="14" s="1"/>
  <c r="AB255" i="14" s="1"/>
  <c r="AB256" i="14" s="1"/>
  <c r="AB257" i="14" s="1"/>
  <c r="AB258" i="14" s="1"/>
  <c r="AB259" i="14" s="1"/>
  <c r="AB260" i="14" s="1"/>
  <c r="AB261" i="14" s="1"/>
  <c r="AB262" i="14" s="1"/>
  <c r="AB263" i="14" s="1"/>
  <c r="AB264" i="14" s="1"/>
  <c r="AB265" i="14" s="1"/>
  <c r="AA216" i="14"/>
  <c r="AA217" i="14" s="1"/>
  <c r="AA218" i="14" s="1"/>
  <c r="AA219" i="14" s="1"/>
  <c r="AA220" i="14" s="1"/>
  <c r="AA221" i="14" s="1"/>
  <c r="AA222" i="14" s="1"/>
  <c r="AA223" i="14" s="1"/>
  <c r="AA224" i="14" s="1"/>
  <c r="AA225" i="14" s="1"/>
  <c r="AA226" i="14" s="1"/>
  <c r="AA227" i="14" s="1"/>
  <c r="AA228" i="14" s="1"/>
  <c r="AA229" i="14" s="1"/>
  <c r="AA230" i="14" s="1"/>
  <c r="AA231" i="14" s="1"/>
  <c r="AA232" i="14" s="1"/>
  <c r="AA233" i="14" s="1"/>
  <c r="AA234" i="14" s="1"/>
  <c r="AA235" i="14" s="1"/>
  <c r="AA236" i="14" s="1"/>
  <c r="AA237" i="14" s="1"/>
  <c r="AA238" i="14" s="1"/>
  <c r="AA239" i="14" s="1"/>
  <c r="AA240" i="14" s="1"/>
  <c r="AA241" i="14" s="1"/>
  <c r="AA242" i="14" s="1"/>
  <c r="AA243" i="14" s="1"/>
  <c r="AA244" i="14" s="1"/>
  <c r="AA245" i="14" s="1"/>
  <c r="AA246" i="14" s="1"/>
  <c r="AA247" i="14" s="1"/>
  <c r="AA248" i="14" s="1"/>
  <c r="AA249" i="14" s="1"/>
  <c r="AA250" i="14" s="1"/>
  <c r="AA251" i="14" s="1"/>
  <c r="AA252" i="14" s="1"/>
  <c r="AA253" i="14" s="1"/>
  <c r="AA254" i="14" s="1"/>
  <c r="AA255" i="14" s="1"/>
  <c r="AA256" i="14" s="1"/>
  <c r="AA257" i="14" s="1"/>
  <c r="AA258" i="14" s="1"/>
  <c r="AA259" i="14" s="1"/>
  <c r="AA260" i="14" s="1"/>
  <c r="AA261" i="14" s="1"/>
  <c r="AA262" i="14" s="1"/>
  <c r="AA263" i="14" s="1"/>
  <c r="AA264" i="14" s="1"/>
  <c r="AA265" i="14" s="1"/>
  <c r="Z216" i="14"/>
  <c r="Y216" i="14"/>
  <c r="X216" i="14"/>
  <c r="X217" i="14" s="1"/>
  <c r="X218" i="14" s="1"/>
  <c r="X219" i="14" s="1"/>
  <c r="X220" i="14" s="1"/>
  <c r="X221" i="14" s="1"/>
  <c r="X222" i="14" s="1"/>
  <c r="X223" i="14" s="1"/>
  <c r="X224" i="14" s="1"/>
  <c r="X225" i="14" s="1"/>
  <c r="X226" i="14" s="1"/>
  <c r="X227" i="14" s="1"/>
  <c r="X228" i="14" s="1"/>
  <c r="X229" i="14" s="1"/>
  <c r="X230" i="14" s="1"/>
  <c r="X231" i="14" s="1"/>
  <c r="X232" i="14" s="1"/>
  <c r="X233" i="14" s="1"/>
  <c r="X234" i="14" s="1"/>
  <c r="X235" i="14" s="1"/>
  <c r="X236" i="14" s="1"/>
  <c r="X237" i="14" s="1"/>
  <c r="X238" i="14" s="1"/>
  <c r="X239" i="14" s="1"/>
  <c r="X240" i="14" s="1"/>
  <c r="X241" i="14" s="1"/>
  <c r="X242" i="14" s="1"/>
  <c r="X243" i="14" s="1"/>
  <c r="X244" i="14" s="1"/>
  <c r="X245" i="14" s="1"/>
  <c r="X246" i="14" s="1"/>
  <c r="X247" i="14" s="1"/>
  <c r="X248" i="14" s="1"/>
  <c r="X249" i="14" s="1"/>
  <c r="X250" i="14" s="1"/>
  <c r="X251" i="14" s="1"/>
  <c r="X252" i="14" s="1"/>
  <c r="X253" i="14" s="1"/>
  <c r="X254" i="14" s="1"/>
  <c r="X255" i="14" s="1"/>
  <c r="X256" i="14" s="1"/>
  <c r="X257" i="14" s="1"/>
  <c r="X258" i="14" s="1"/>
  <c r="X259" i="14" s="1"/>
  <c r="X260" i="14" s="1"/>
  <c r="X261" i="14" s="1"/>
  <c r="X262" i="14" s="1"/>
  <c r="X263" i="14" s="1"/>
  <c r="X264" i="14" s="1"/>
  <c r="X265" i="14" s="1"/>
  <c r="W216" i="14"/>
  <c r="W217" i="14" s="1"/>
  <c r="W218" i="14" s="1"/>
  <c r="W219" i="14" s="1"/>
  <c r="W220" i="14" s="1"/>
  <c r="W221" i="14" s="1"/>
  <c r="W222" i="14" s="1"/>
  <c r="W223" i="14" s="1"/>
  <c r="W224" i="14" s="1"/>
  <c r="W225" i="14" s="1"/>
  <c r="W226" i="14" s="1"/>
  <c r="W227" i="14" s="1"/>
  <c r="W228" i="14" s="1"/>
  <c r="W229" i="14" s="1"/>
  <c r="W230" i="14" s="1"/>
  <c r="W231" i="14" s="1"/>
  <c r="W232" i="14" s="1"/>
  <c r="W233" i="14" s="1"/>
  <c r="W234" i="14" s="1"/>
  <c r="W235" i="14" s="1"/>
  <c r="W236" i="14" s="1"/>
  <c r="W237" i="14" s="1"/>
  <c r="W238" i="14" s="1"/>
  <c r="W239" i="14" s="1"/>
  <c r="W240" i="14" s="1"/>
  <c r="W241" i="14" s="1"/>
  <c r="W242" i="14" s="1"/>
  <c r="W243" i="14" s="1"/>
  <c r="W244" i="14" s="1"/>
  <c r="W245" i="14" s="1"/>
  <c r="W246" i="14" s="1"/>
  <c r="W247" i="14" s="1"/>
  <c r="W248" i="14" s="1"/>
  <c r="W249" i="14" s="1"/>
  <c r="W250" i="14" s="1"/>
  <c r="W251" i="14" s="1"/>
  <c r="W252" i="14" s="1"/>
  <c r="W253" i="14" s="1"/>
  <c r="W254" i="14" s="1"/>
  <c r="W255" i="14" s="1"/>
  <c r="W256" i="14" s="1"/>
  <c r="W257" i="14" s="1"/>
  <c r="W258" i="14" s="1"/>
  <c r="W259" i="14" s="1"/>
  <c r="W260" i="14" s="1"/>
  <c r="W261" i="14" s="1"/>
  <c r="W262" i="14" s="1"/>
  <c r="W263" i="14" s="1"/>
  <c r="W264" i="14" s="1"/>
  <c r="W265" i="14" s="1"/>
  <c r="V216" i="14"/>
  <c r="U216" i="14"/>
  <c r="T216" i="14"/>
  <c r="T217" i="14" s="1"/>
  <c r="T218" i="14" s="1"/>
  <c r="T219" i="14" s="1"/>
  <c r="T220" i="14" s="1"/>
  <c r="T221" i="14" s="1"/>
  <c r="T222" i="14" s="1"/>
  <c r="T223" i="14" s="1"/>
  <c r="T224" i="14" s="1"/>
  <c r="T225" i="14" s="1"/>
  <c r="T226" i="14" s="1"/>
  <c r="T227" i="14" s="1"/>
  <c r="T228" i="14" s="1"/>
  <c r="T229" i="14" s="1"/>
  <c r="T230" i="14" s="1"/>
  <c r="T231" i="14" s="1"/>
  <c r="T232" i="14" s="1"/>
  <c r="T233" i="14" s="1"/>
  <c r="T234" i="14" s="1"/>
  <c r="T235" i="14" s="1"/>
  <c r="T236" i="14" s="1"/>
  <c r="T237" i="14" s="1"/>
  <c r="T238" i="14" s="1"/>
  <c r="T239" i="14" s="1"/>
  <c r="T240" i="14" s="1"/>
  <c r="T241" i="14" s="1"/>
  <c r="T242" i="14" s="1"/>
  <c r="T243" i="14" s="1"/>
  <c r="T244" i="14" s="1"/>
  <c r="T245" i="14" s="1"/>
  <c r="T246" i="14" s="1"/>
  <c r="T247" i="14" s="1"/>
  <c r="T248" i="14" s="1"/>
  <c r="T249" i="14" s="1"/>
  <c r="T250" i="14" s="1"/>
  <c r="T251" i="14" s="1"/>
  <c r="T252" i="14" s="1"/>
  <c r="T253" i="14" s="1"/>
  <c r="T254" i="14" s="1"/>
  <c r="T255" i="14" s="1"/>
  <c r="T256" i="14" s="1"/>
  <c r="T257" i="14" s="1"/>
  <c r="T258" i="14" s="1"/>
  <c r="T259" i="14" s="1"/>
  <c r="T260" i="14" s="1"/>
  <c r="T261" i="14" s="1"/>
  <c r="T262" i="14" s="1"/>
  <c r="T263" i="14" s="1"/>
  <c r="T264" i="14" s="1"/>
  <c r="T265" i="14" s="1"/>
  <c r="S216" i="14"/>
  <c r="S217" i="14" s="1"/>
  <c r="S218" i="14" s="1"/>
  <c r="S219" i="14" s="1"/>
  <c r="S220" i="14" s="1"/>
  <c r="S221" i="14" s="1"/>
  <c r="S222" i="14" s="1"/>
  <c r="S223" i="14" s="1"/>
  <c r="S224" i="14" s="1"/>
  <c r="S225" i="14" s="1"/>
  <c r="S226" i="14" s="1"/>
  <c r="S227" i="14" s="1"/>
  <c r="S228" i="14" s="1"/>
  <c r="S229" i="14" s="1"/>
  <c r="S230" i="14" s="1"/>
  <c r="S231" i="14" s="1"/>
  <c r="S232" i="14" s="1"/>
  <c r="S233" i="14" s="1"/>
  <c r="S234" i="14" s="1"/>
  <c r="S235" i="14" s="1"/>
  <c r="S236" i="14" s="1"/>
  <c r="S237" i="14" s="1"/>
  <c r="S238" i="14" s="1"/>
  <c r="S239" i="14" s="1"/>
  <c r="S240" i="14" s="1"/>
  <c r="S241" i="14" s="1"/>
  <c r="S242" i="14" s="1"/>
  <c r="S243" i="14" s="1"/>
  <c r="S244" i="14" s="1"/>
  <c r="S245" i="14" s="1"/>
  <c r="S246" i="14" s="1"/>
  <c r="S247" i="14" s="1"/>
  <c r="S248" i="14" s="1"/>
  <c r="S249" i="14" s="1"/>
  <c r="S250" i="14" s="1"/>
  <c r="S251" i="14" s="1"/>
  <c r="S252" i="14" s="1"/>
  <c r="S253" i="14" s="1"/>
  <c r="S254" i="14" s="1"/>
  <c r="S255" i="14" s="1"/>
  <c r="S256" i="14" s="1"/>
  <c r="S257" i="14" s="1"/>
  <c r="S258" i="14" s="1"/>
  <c r="S259" i="14" s="1"/>
  <c r="S260" i="14" s="1"/>
  <c r="S261" i="14" s="1"/>
  <c r="S262" i="14" s="1"/>
  <c r="S263" i="14" s="1"/>
  <c r="S264" i="14" s="1"/>
  <c r="S265" i="14" s="1"/>
  <c r="R216" i="14"/>
  <c r="Q216" i="14"/>
  <c r="P216" i="14"/>
  <c r="P217" i="14" s="1"/>
  <c r="P218" i="14" s="1"/>
  <c r="P219" i="14" s="1"/>
  <c r="P220" i="14" s="1"/>
  <c r="P221" i="14" s="1"/>
  <c r="P222" i="14" s="1"/>
  <c r="P223" i="14" s="1"/>
  <c r="P224" i="14" s="1"/>
  <c r="P225" i="14" s="1"/>
  <c r="P226" i="14" s="1"/>
  <c r="P227" i="14" s="1"/>
  <c r="P228" i="14" s="1"/>
  <c r="P229" i="14" s="1"/>
  <c r="P230" i="14" s="1"/>
  <c r="P231" i="14" s="1"/>
  <c r="P232" i="14" s="1"/>
  <c r="P233" i="14" s="1"/>
  <c r="P234" i="14" s="1"/>
  <c r="P235" i="14" s="1"/>
  <c r="P236" i="14" s="1"/>
  <c r="P237" i="14" s="1"/>
  <c r="P238" i="14" s="1"/>
  <c r="P239" i="14" s="1"/>
  <c r="P240" i="14" s="1"/>
  <c r="P241" i="14" s="1"/>
  <c r="P242" i="14" s="1"/>
  <c r="P243" i="14" s="1"/>
  <c r="P244" i="14" s="1"/>
  <c r="P245" i="14" s="1"/>
  <c r="P246" i="14" s="1"/>
  <c r="P247" i="14" s="1"/>
  <c r="P248" i="14" s="1"/>
  <c r="P249" i="14" s="1"/>
  <c r="P250" i="14" s="1"/>
  <c r="P251" i="14" s="1"/>
  <c r="P252" i="14" s="1"/>
  <c r="P253" i="14" s="1"/>
  <c r="P254" i="14" s="1"/>
  <c r="P255" i="14" s="1"/>
  <c r="P256" i="14" s="1"/>
  <c r="P257" i="14" s="1"/>
  <c r="P258" i="14" s="1"/>
  <c r="P259" i="14" s="1"/>
  <c r="P260" i="14" s="1"/>
  <c r="P261" i="14" s="1"/>
  <c r="P262" i="14" s="1"/>
  <c r="P263" i="14" s="1"/>
  <c r="P264" i="14" s="1"/>
  <c r="P265" i="14" s="1"/>
  <c r="O216" i="14"/>
  <c r="O217" i="14" s="1"/>
  <c r="O218" i="14" s="1"/>
  <c r="O219" i="14" s="1"/>
  <c r="O220" i="14" s="1"/>
  <c r="O221" i="14" s="1"/>
  <c r="O222" i="14" s="1"/>
  <c r="O223" i="14" s="1"/>
  <c r="O224" i="14" s="1"/>
  <c r="O225" i="14" s="1"/>
  <c r="O226" i="14" s="1"/>
  <c r="O227" i="14" s="1"/>
  <c r="O228" i="14" s="1"/>
  <c r="O229" i="14" s="1"/>
  <c r="O230" i="14" s="1"/>
  <c r="O231" i="14" s="1"/>
  <c r="O232" i="14" s="1"/>
  <c r="O233" i="14" s="1"/>
  <c r="O234" i="14" s="1"/>
  <c r="O235" i="14" s="1"/>
  <c r="O236" i="14" s="1"/>
  <c r="O237" i="14" s="1"/>
  <c r="O238" i="14" s="1"/>
  <c r="O239" i="14" s="1"/>
  <c r="O240" i="14" s="1"/>
  <c r="O241" i="14" s="1"/>
  <c r="O242" i="14" s="1"/>
  <c r="O243" i="14" s="1"/>
  <c r="O244" i="14" s="1"/>
  <c r="O245" i="14" s="1"/>
  <c r="O246" i="14" s="1"/>
  <c r="O247" i="14" s="1"/>
  <c r="O248" i="14" s="1"/>
  <c r="O249" i="14" s="1"/>
  <c r="O250" i="14" s="1"/>
  <c r="O251" i="14" s="1"/>
  <c r="O252" i="14" s="1"/>
  <c r="O253" i="14" s="1"/>
  <c r="O254" i="14" s="1"/>
  <c r="O255" i="14" s="1"/>
  <c r="O256" i="14" s="1"/>
  <c r="O257" i="14" s="1"/>
  <c r="O258" i="14" s="1"/>
  <c r="O259" i="14" s="1"/>
  <c r="O260" i="14" s="1"/>
  <c r="O261" i="14" s="1"/>
  <c r="O262" i="14" s="1"/>
  <c r="O263" i="14" s="1"/>
  <c r="O264" i="14" s="1"/>
  <c r="O265" i="14" s="1"/>
  <c r="N216" i="14"/>
  <c r="M216" i="14"/>
  <c r="L216" i="14"/>
  <c r="L217" i="14" s="1"/>
  <c r="L218" i="14" s="1"/>
  <c r="L219" i="14" s="1"/>
  <c r="L220" i="14" s="1"/>
  <c r="L221" i="14" s="1"/>
  <c r="L222" i="14" s="1"/>
  <c r="L223" i="14" s="1"/>
  <c r="L224" i="14" s="1"/>
  <c r="L225" i="14" s="1"/>
  <c r="L226" i="14" s="1"/>
  <c r="L227" i="14" s="1"/>
  <c r="L228" i="14" s="1"/>
  <c r="L229" i="14" s="1"/>
  <c r="L230" i="14" s="1"/>
  <c r="L231" i="14" s="1"/>
  <c r="L232" i="14" s="1"/>
  <c r="L233" i="14" s="1"/>
  <c r="L234" i="14" s="1"/>
  <c r="L235" i="14" s="1"/>
  <c r="L236" i="14" s="1"/>
  <c r="L237" i="14" s="1"/>
  <c r="L238" i="14" s="1"/>
  <c r="L239" i="14" s="1"/>
  <c r="L240" i="14" s="1"/>
  <c r="L241" i="14" s="1"/>
  <c r="L242" i="14" s="1"/>
  <c r="L243" i="14" s="1"/>
  <c r="L244" i="14" s="1"/>
  <c r="L245" i="14" s="1"/>
  <c r="L246" i="14" s="1"/>
  <c r="L247" i="14" s="1"/>
  <c r="L248" i="14" s="1"/>
  <c r="L249" i="14" s="1"/>
  <c r="L250" i="14" s="1"/>
  <c r="L251" i="14" s="1"/>
  <c r="L252" i="14" s="1"/>
  <c r="L253" i="14" s="1"/>
  <c r="L254" i="14" s="1"/>
  <c r="L255" i="14" s="1"/>
  <c r="L256" i="14" s="1"/>
  <c r="L257" i="14" s="1"/>
  <c r="L258" i="14" s="1"/>
  <c r="L259" i="14" s="1"/>
  <c r="L260" i="14" s="1"/>
  <c r="L261" i="14" s="1"/>
  <c r="L262" i="14" s="1"/>
  <c r="L263" i="14" s="1"/>
  <c r="L264" i="14" s="1"/>
  <c r="L265" i="14" s="1"/>
  <c r="K216" i="14"/>
  <c r="K217" i="14" s="1"/>
  <c r="K218" i="14" s="1"/>
  <c r="K219" i="14" s="1"/>
  <c r="K220" i="14" s="1"/>
  <c r="K221" i="14" s="1"/>
  <c r="K222" i="14" s="1"/>
  <c r="K223" i="14" s="1"/>
  <c r="K224" i="14" s="1"/>
  <c r="K225" i="14" s="1"/>
  <c r="K226" i="14" s="1"/>
  <c r="K227" i="14" s="1"/>
  <c r="K228" i="14" s="1"/>
  <c r="K229" i="14" s="1"/>
  <c r="K230" i="14" s="1"/>
  <c r="K231" i="14" s="1"/>
  <c r="K232" i="14" s="1"/>
  <c r="K233" i="14" s="1"/>
  <c r="K234" i="14" s="1"/>
  <c r="K235" i="14" s="1"/>
  <c r="K236" i="14" s="1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K250" i="14" s="1"/>
  <c r="K251" i="14" s="1"/>
  <c r="K252" i="14" s="1"/>
  <c r="K253" i="14" s="1"/>
  <c r="K254" i="14" s="1"/>
  <c r="K255" i="14" s="1"/>
  <c r="K256" i="14" s="1"/>
  <c r="K257" i="14" s="1"/>
  <c r="K258" i="14" s="1"/>
  <c r="K259" i="14" s="1"/>
  <c r="K260" i="14" s="1"/>
  <c r="K261" i="14" s="1"/>
  <c r="K262" i="14" s="1"/>
  <c r="K263" i="14" s="1"/>
  <c r="K264" i="14" s="1"/>
  <c r="K265" i="14" s="1"/>
  <c r="J216" i="14"/>
  <c r="I216" i="14"/>
  <c r="H216" i="14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G216" i="14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F216" i="14"/>
  <c r="E216" i="14"/>
  <c r="D216" i="14"/>
  <c r="D217" i="14" s="1"/>
  <c r="D218" i="14" s="1"/>
  <c r="D219" i="14" s="1"/>
  <c r="D220" i="14" s="1"/>
  <c r="D221" i="14" s="1"/>
  <c r="D222" i="14" s="1"/>
  <c r="D223" i="14" s="1"/>
  <c r="D224" i="14" s="1"/>
  <c r="D225" i="14" s="1"/>
  <c r="D226" i="14" s="1"/>
  <c r="D227" i="14" s="1"/>
  <c r="D228" i="14" s="1"/>
  <c r="D229" i="14" s="1"/>
  <c r="D230" i="14" s="1"/>
  <c r="D231" i="14" s="1"/>
  <c r="D232" i="14" s="1"/>
  <c r="D233" i="14" s="1"/>
  <c r="D234" i="14" s="1"/>
  <c r="D235" i="14" s="1"/>
  <c r="D236" i="14" s="1"/>
  <c r="D237" i="14" s="1"/>
  <c r="D238" i="14" s="1"/>
  <c r="D239" i="14" s="1"/>
  <c r="D240" i="14" s="1"/>
  <c r="D241" i="14" s="1"/>
  <c r="D242" i="14" s="1"/>
  <c r="D243" i="14" s="1"/>
  <c r="D244" i="14" s="1"/>
  <c r="D245" i="14" s="1"/>
  <c r="D246" i="14" s="1"/>
  <c r="D247" i="14" s="1"/>
  <c r="D248" i="14" s="1"/>
  <c r="D249" i="14" s="1"/>
  <c r="D250" i="14" s="1"/>
  <c r="D251" i="14" s="1"/>
  <c r="D252" i="14" s="1"/>
  <c r="D253" i="14" s="1"/>
  <c r="D254" i="14" s="1"/>
  <c r="D255" i="14" s="1"/>
  <c r="D256" i="14" s="1"/>
  <c r="D257" i="14" s="1"/>
  <c r="D258" i="14" s="1"/>
  <c r="D259" i="14" s="1"/>
  <c r="D260" i="14" s="1"/>
  <c r="D261" i="14" s="1"/>
  <c r="D262" i="14" s="1"/>
  <c r="D263" i="14" s="1"/>
  <c r="D264" i="14" s="1"/>
  <c r="D265" i="14" s="1"/>
  <c r="C216" i="14"/>
  <c r="C217" i="14" s="1"/>
  <c r="C218" i="14" s="1"/>
  <c r="C219" i="14" s="1"/>
  <c r="C220" i="14" s="1"/>
  <c r="C221" i="14" s="1"/>
  <c r="C222" i="14" s="1"/>
  <c r="C223" i="14" s="1"/>
  <c r="C224" i="14" s="1"/>
  <c r="C225" i="14" s="1"/>
  <c r="C226" i="14" s="1"/>
  <c r="C227" i="14" s="1"/>
  <c r="C228" i="14" s="1"/>
  <c r="C229" i="14" s="1"/>
  <c r="C230" i="14" s="1"/>
  <c r="C231" i="14" s="1"/>
  <c r="C232" i="14" s="1"/>
  <c r="C233" i="14" s="1"/>
  <c r="C234" i="14" s="1"/>
  <c r="C235" i="14" s="1"/>
  <c r="C236" i="14" s="1"/>
  <c r="C237" i="14" s="1"/>
  <c r="C238" i="14" s="1"/>
  <c r="C239" i="14" s="1"/>
  <c r="C240" i="14" s="1"/>
  <c r="C241" i="14" s="1"/>
  <c r="C242" i="14" s="1"/>
  <c r="C243" i="14" s="1"/>
  <c r="C244" i="14" s="1"/>
  <c r="C245" i="14" s="1"/>
  <c r="C246" i="14" s="1"/>
  <c r="C247" i="14" s="1"/>
  <c r="C248" i="14" s="1"/>
  <c r="C249" i="14" s="1"/>
  <c r="C250" i="14" s="1"/>
  <c r="C251" i="14" s="1"/>
  <c r="C252" i="14" s="1"/>
  <c r="C253" i="14" s="1"/>
  <c r="C254" i="14" s="1"/>
  <c r="C255" i="14" s="1"/>
  <c r="C256" i="14" s="1"/>
  <c r="C257" i="14" s="1"/>
  <c r="C258" i="14" s="1"/>
  <c r="C259" i="14" s="1"/>
  <c r="C260" i="14" s="1"/>
  <c r="C261" i="14" s="1"/>
  <c r="C262" i="14" s="1"/>
  <c r="C263" i="14" s="1"/>
  <c r="C264" i="14" s="1"/>
  <c r="C265" i="14" s="1"/>
  <c r="B216" i="14"/>
  <c r="AJ165" i="14"/>
  <c r="AJ166" i="14" s="1"/>
  <c r="AJ167" i="14" s="1"/>
  <c r="AJ168" i="14" s="1"/>
  <c r="AJ169" i="14" s="1"/>
  <c r="AJ170" i="14" s="1"/>
  <c r="AJ171" i="14" s="1"/>
  <c r="AJ172" i="14" s="1"/>
  <c r="AJ173" i="14" s="1"/>
  <c r="AJ174" i="14" s="1"/>
  <c r="AJ175" i="14" s="1"/>
  <c r="AJ176" i="14" s="1"/>
  <c r="AJ177" i="14" s="1"/>
  <c r="AJ178" i="14" s="1"/>
  <c r="AJ179" i="14" s="1"/>
  <c r="AJ180" i="14" s="1"/>
  <c r="AJ181" i="14" s="1"/>
  <c r="AJ182" i="14" s="1"/>
  <c r="AJ183" i="14" s="1"/>
  <c r="AJ184" i="14" s="1"/>
  <c r="AJ185" i="14" s="1"/>
  <c r="AJ186" i="14" s="1"/>
  <c r="AJ187" i="14" s="1"/>
  <c r="AJ188" i="14" s="1"/>
  <c r="AJ189" i="14" s="1"/>
  <c r="AJ190" i="14" s="1"/>
  <c r="AJ191" i="14" s="1"/>
  <c r="AJ192" i="14" s="1"/>
  <c r="AJ193" i="14" s="1"/>
  <c r="AJ194" i="14" s="1"/>
  <c r="AJ195" i="14" s="1"/>
  <c r="AJ196" i="14" s="1"/>
  <c r="AJ197" i="14" s="1"/>
  <c r="AJ198" i="14" s="1"/>
  <c r="AJ199" i="14" s="1"/>
  <c r="AJ200" i="14" s="1"/>
  <c r="AJ201" i="14" s="1"/>
  <c r="AJ202" i="14" s="1"/>
  <c r="AJ203" i="14" s="1"/>
  <c r="AJ204" i="14" s="1"/>
  <c r="AJ205" i="14" s="1"/>
  <c r="AJ206" i="14" s="1"/>
  <c r="AJ207" i="14" s="1"/>
  <c r="AJ208" i="14" s="1"/>
  <c r="AJ209" i="14" s="1"/>
  <c r="AJ210" i="14" s="1"/>
  <c r="AJ211" i="14" s="1"/>
  <c r="AJ212" i="14" s="1"/>
  <c r="AF165" i="14"/>
  <c r="AF166" i="14" s="1"/>
  <c r="AF167" i="14" s="1"/>
  <c r="AF168" i="14" s="1"/>
  <c r="AF169" i="14" s="1"/>
  <c r="AF170" i="14" s="1"/>
  <c r="AF171" i="14" s="1"/>
  <c r="AF172" i="14" s="1"/>
  <c r="AF173" i="14" s="1"/>
  <c r="AF174" i="14" s="1"/>
  <c r="AF175" i="14" s="1"/>
  <c r="AF176" i="14" s="1"/>
  <c r="AF177" i="14" s="1"/>
  <c r="AF178" i="14" s="1"/>
  <c r="AF179" i="14" s="1"/>
  <c r="AF180" i="14" s="1"/>
  <c r="AF181" i="14" s="1"/>
  <c r="AF182" i="14" s="1"/>
  <c r="AF183" i="14" s="1"/>
  <c r="AF184" i="14" s="1"/>
  <c r="AF185" i="14" s="1"/>
  <c r="AF186" i="14" s="1"/>
  <c r="AF187" i="14" s="1"/>
  <c r="AF188" i="14" s="1"/>
  <c r="AF189" i="14" s="1"/>
  <c r="AF190" i="14" s="1"/>
  <c r="AF191" i="14" s="1"/>
  <c r="AF192" i="14" s="1"/>
  <c r="AF193" i="14" s="1"/>
  <c r="AF194" i="14" s="1"/>
  <c r="AF195" i="14" s="1"/>
  <c r="AF196" i="14" s="1"/>
  <c r="AF197" i="14" s="1"/>
  <c r="AF198" i="14" s="1"/>
  <c r="AF199" i="14" s="1"/>
  <c r="AF200" i="14" s="1"/>
  <c r="AF201" i="14" s="1"/>
  <c r="AF202" i="14" s="1"/>
  <c r="AF203" i="14" s="1"/>
  <c r="AF204" i="14" s="1"/>
  <c r="AF205" i="14" s="1"/>
  <c r="AF206" i="14" s="1"/>
  <c r="AF207" i="14" s="1"/>
  <c r="AF208" i="14" s="1"/>
  <c r="AF209" i="14" s="1"/>
  <c r="AF210" i="14" s="1"/>
  <c r="AF211" i="14" s="1"/>
  <c r="AF212" i="14" s="1"/>
  <c r="AB165" i="14"/>
  <c r="AB166" i="14" s="1"/>
  <c r="AB167" i="14" s="1"/>
  <c r="AB168" i="14" s="1"/>
  <c r="AB169" i="14" s="1"/>
  <c r="AB170" i="14" s="1"/>
  <c r="AB171" i="14" s="1"/>
  <c r="AB172" i="14" s="1"/>
  <c r="AB173" i="14" s="1"/>
  <c r="AB174" i="14" s="1"/>
  <c r="AB175" i="14" s="1"/>
  <c r="AB176" i="14" s="1"/>
  <c r="AB177" i="14" s="1"/>
  <c r="AB178" i="14" s="1"/>
  <c r="AB179" i="14" s="1"/>
  <c r="AB180" i="14" s="1"/>
  <c r="AB181" i="14" s="1"/>
  <c r="AB182" i="14" s="1"/>
  <c r="AB183" i="14" s="1"/>
  <c r="AB184" i="14" s="1"/>
  <c r="AB185" i="14" s="1"/>
  <c r="AB186" i="14" s="1"/>
  <c r="AB187" i="14" s="1"/>
  <c r="AB188" i="14" s="1"/>
  <c r="AB189" i="14" s="1"/>
  <c r="AB190" i="14" s="1"/>
  <c r="AB191" i="14" s="1"/>
  <c r="AB192" i="14" s="1"/>
  <c r="AB193" i="14" s="1"/>
  <c r="AB194" i="14" s="1"/>
  <c r="AB195" i="14" s="1"/>
  <c r="AB196" i="14" s="1"/>
  <c r="AB197" i="14" s="1"/>
  <c r="AB198" i="14" s="1"/>
  <c r="AB199" i="14" s="1"/>
  <c r="AB200" i="14" s="1"/>
  <c r="AB201" i="14" s="1"/>
  <c r="AB202" i="14" s="1"/>
  <c r="AB203" i="14" s="1"/>
  <c r="AB204" i="14" s="1"/>
  <c r="AB205" i="14" s="1"/>
  <c r="AB206" i="14" s="1"/>
  <c r="AB207" i="14" s="1"/>
  <c r="AB208" i="14" s="1"/>
  <c r="AB209" i="14" s="1"/>
  <c r="AB210" i="14" s="1"/>
  <c r="AB211" i="14" s="1"/>
  <c r="AB212" i="14" s="1"/>
  <c r="X165" i="14"/>
  <c r="X166" i="14" s="1"/>
  <c r="X167" i="14" s="1"/>
  <c r="X168" i="14" s="1"/>
  <c r="X169" i="14" s="1"/>
  <c r="X170" i="14" s="1"/>
  <c r="X171" i="14" s="1"/>
  <c r="X172" i="14" s="1"/>
  <c r="X173" i="14" s="1"/>
  <c r="X174" i="14" s="1"/>
  <c r="X175" i="14" s="1"/>
  <c r="X176" i="14" s="1"/>
  <c r="X177" i="14" s="1"/>
  <c r="X178" i="14" s="1"/>
  <c r="X179" i="14" s="1"/>
  <c r="X180" i="14" s="1"/>
  <c r="X181" i="14" s="1"/>
  <c r="X182" i="14" s="1"/>
  <c r="X183" i="14" s="1"/>
  <c r="X184" i="14" s="1"/>
  <c r="X185" i="14" s="1"/>
  <c r="X186" i="14" s="1"/>
  <c r="X187" i="14" s="1"/>
  <c r="X188" i="14" s="1"/>
  <c r="X189" i="14" s="1"/>
  <c r="X190" i="14" s="1"/>
  <c r="X191" i="14" s="1"/>
  <c r="X192" i="14" s="1"/>
  <c r="X193" i="14" s="1"/>
  <c r="X194" i="14" s="1"/>
  <c r="X195" i="14" s="1"/>
  <c r="X196" i="14" s="1"/>
  <c r="X197" i="14" s="1"/>
  <c r="X198" i="14" s="1"/>
  <c r="X199" i="14" s="1"/>
  <c r="X200" i="14" s="1"/>
  <c r="X201" i="14" s="1"/>
  <c r="X202" i="14" s="1"/>
  <c r="X203" i="14" s="1"/>
  <c r="X204" i="14" s="1"/>
  <c r="X205" i="14" s="1"/>
  <c r="X206" i="14" s="1"/>
  <c r="X207" i="14" s="1"/>
  <c r="X208" i="14" s="1"/>
  <c r="X209" i="14" s="1"/>
  <c r="X210" i="14" s="1"/>
  <c r="X211" i="14" s="1"/>
  <c r="X212" i="14" s="1"/>
  <c r="T165" i="14"/>
  <c r="T166" i="14" s="1"/>
  <c r="T167" i="14" s="1"/>
  <c r="T168" i="14" s="1"/>
  <c r="T169" i="14" s="1"/>
  <c r="T170" i="14" s="1"/>
  <c r="T171" i="14" s="1"/>
  <c r="T172" i="14" s="1"/>
  <c r="T173" i="14" s="1"/>
  <c r="T174" i="14" s="1"/>
  <c r="T175" i="14" s="1"/>
  <c r="T176" i="14" s="1"/>
  <c r="T177" i="14" s="1"/>
  <c r="T178" i="14" s="1"/>
  <c r="T179" i="14" s="1"/>
  <c r="T180" i="14" s="1"/>
  <c r="T181" i="14" s="1"/>
  <c r="T182" i="14" s="1"/>
  <c r="T183" i="14" s="1"/>
  <c r="T184" i="14" s="1"/>
  <c r="T185" i="14" s="1"/>
  <c r="T186" i="14" s="1"/>
  <c r="T187" i="14" s="1"/>
  <c r="T188" i="14" s="1"/>
  <c r="T189" i="14" s="1"/>
  <c r="T190" i="14" s="1"/>
  <c r="T191" i="14" s="1"/>
  <c r="T192" i="14" s="1"/>
  <c r="T193" i="14" s="1"/>
  <c r="T194" i="14" s="1"/>
  <c r="T195" i="14" s="1"/>
  <c r="T196" i="14" s="1"/>
  <c r="T197" i="14" s="1"/>
  <c r="T198" i="14" s="1"/>
  <c r="T199" i="14" s="1"/>
  <c r="T200" i="14" s="1"/>
  <c r="T201" i="14" s="1"/>
  <c r="T202" i="14" s="1"/>
  <c r="T203" i="14" s="1"/>
  <c r="T204" i="14" s="1"/>
  <c r="T205" i="14" s="1"/>
  <c r="T206" i="14" s="1"/>
  <c r="T207" i="14" s="1"/>
  <c r="T208" i="14" s="1"/>
  <c r="T209" i="14" s="1"/>
  <c r="T210" i="14" s="1"/>
  <c r="T211" i="14" s="1"/>
  <c r="T212" i="14" s="1"/>
  <c r="P165" i="14"/>
  <c r="P166" i="14" s="1"/>
  <c r="P167" i="14" s="1"/>
  <c r="P168" i="14" s="1"/>
  <c r="P169" i="14" s="1"/>
  <c r="P170" i="14" s="1"/>
  <c r="P171" i="14" s="1"/>
  <c r="P172" i="14" s="1"/>
  <c r="P173" i="14" s="1"/>
  <c r="P174" i="14" s="1"/>
  <c r="P175" i="14" s="1"/>
  <c r="P176" i="14" s="1"/>
  <c r="P177" i="14" s="1"/>
  <c r="P178" i="14" s="1"/>
  <c r="P179" i="14" s="1"/>
  <c r="P180" i="14" s="1"/>
  <c r="P181" i="14" s="1"/>
  <c r="P182" i="14" s="1"/>
  <c r="P183" i="14" s="1"/>
  <c r="P184" i="14" s="1"/>
  <c r="P185" i="14" s="1"/>
  <c r="P186" i="14" s="1"/>
  <c r="P187" i="14" s="1"/>
  <c r="P188" i="14" s="1"/>
  <c r="P189" i="14" s="1"/>
  <c r="P190" i="14" s="1"/>
  <c r="P191" i="14" s="1"/>
  <c r="P192" i="14" s="1"/>
  <c r="P193" i="14" s="1"/>
  <c r="P194" i="14" s="1"/>
  <c r="P195" i="14" s="1"/>
  <c r="P196" i="14" s="1"/>
  <c r="P197" i="14" s="1"/>
  <c r="P198" i="14" s="1"/>
  <c r="P199" i="14" s="1"/>
  <c r="P200" i="14" s="1"/>
  <c r="P201" i="14" s="1"/>
  <c r="P202" i="14" s="1"/>
  <c r="P203" i="14" s="1"/>
  <c r="P204" i="14" s="1"/>
  <c r="P205" i="14" s="1"/>
  <c r="P206" i="14" s="1"/>
  <c r="P207" i="14" s="1"/>
  <c r="P208" i="14" s="1"/>
  <c r="P209" i="14" s="1"/>
  <c r="P210" i="14" s="1"/>
  <c r="P211" i="14" s="1"/>
  <c r="P212" i="14" s="1"/>
  <c r="L165" i="14"/>
  <c r="L166" i="14" s="1"/>
  <c r="L167" i="14" s="1"/>
  <c r="L168" i="14" s="1"/>
  <c r="L169" i="14" s="1"/>
  <c r="L170" i="14" s="1"/>
  <c r="L171" i="14" s="1"/>
  <c r="L172" i="14" s="1"/>
  <c r="L173" i="14" s="1"/>
  <c r="L174" i="14" s="1"/>
  <c r="L175" i="14" s="1"/>
  <c r="L176" i="14" s="1"/>
  <c r="L177" i="14" s="1"/>
  <c r="L178" i="14" s="1"/>
  <c r="L179" i="14" s="1"/>
  <c r="L180" i="14" s="1"/>
  <c r="L181" i="14" s="1"/>
  <c r="L182" i="14" s="1"/>
  <c r="L183" i="14" s="1"/>
  <c r="L184" i="14" s="1"/>
  <c r="L185" i="14" s="1"/>
  <c r="L186" i="14" s="1"/>
  <c r="L187" i="14" s="1"/>
  <c r="L188" i="14" s="1"/>
  <c r="L189" i="14" s="1"/>
  <c r="L190" i="14" s="1"/>
  <c r="L191" i="14" s="1"/>
  <c r="L192" i="14" s="1"/>
  <c r="L193" i="14" s="1"/>
  <c r="L194" i="14" s="1"/>
  <c r="L195" i="14" s="1"/>
  <c r="L196" i="14" s="1"/>
  <c r="L197" i="14" s="1"/>
  <c r="L198" i="14" s="1"/>
  <c r="L199" i="14" s="1"/>
  <c r="L200" i="14" s="1"/>
  <c r="L201" i="14" s="1"/>
  <c r="L202" i="14" s="1"/>
  <c r="L203" i="14" s="1"/>
  <c r="L204" i="14" s="1"/>
  <c r="L205" i="14" s="1"/>
  <c r="L206" i="14" s="1"/>
  <c r="L207" i="14" s="1"/>
  <c r="L208" i="14" s="1"/>
  <c r="L209" i="14" s="1"/>
  <c r="L210" i="14" s="1"/>
  <c r="L211" i="14" s="1"/>
  <c r="L212" i="14" s="1"/>
  <c r="H165" i="14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D165" i="14"/>
  <c r="D166" i="14" s="1"/>
  <c r="D167" i="14" s="1"/>
  <c r="D168" i="14" s="1"/>
  <c r="D169" i="14" s="1"/>
  <c r="D170" i="14" s="1"/>
  <c r="D171" i="14" s="1"/>
  <c r="D172" i="14" s="1"/>
  <c r="D173" i="14" s="1"/>
  <c r="D174" i="14" s="1"/>
  <c r="D175" i="14" s="1"/>
  <c r="D176" i="14" s="1"/>
  <c r="D177" i="14" s="1"/>
  <c r="D178" i="14" s="1"/>
  <c r="D179" i="14" s="1"/>
  <c r="D180" i="14" s="1"/>
  <c r="D181" i="14" s="1"/>
  <c r="D182" i="14" s="1"/>
  <c r="D183" i="14" s="1"/>
  <c r="D184" i="14" s="1"/>
  <c r="D185" i="14" s="1"/>
  <c r="D186" i="14" s="1"/>
  <c r="D187" i="14" s="1"/>
  <c r="D188" i="14" s="1"/>
  <c r="D189" i="14" s="1"/>
  <c r="D190" i="14" s="1"/>
  <c r="D191" i="14" s="1"/>
  <c r="D192" i="14" s="1"/>
  <c r="D193" i="14" s="1"/>
  <c r="D194" i="14" s="1"/>
  <c r="D195" i="14" s="1"/>
  <c r="D196" i="14" s="1"/>
  <c r="D197" i="14" s="1"/>
  <c r="D198" i="14" s="1"/>
  <c r="D199" i="14" s="1"/>
  <c r="D200" i="14" s="1"/>
  <c r="D201" i="14" s="1"/>
  <c r="D202" i="14" s="1"/>
  <c r="D203" i="14" s="1"/>
  <c r="D204" i="14" s="1"/>
  <c r="D205" i="14" s="1"/>
  <c r="D206" i="14" s="1"/>
  <c r="D207" i="14" s="1"/>
  <c r="D208" i="14" s="1"/>
  <c r="D209" i="14" s="1"/>
  <c r="D210" i="14" s="1"/>
  <c r="D211" i="14" s="1"/>
  <c r="D212" i="14" s="1"/>
  <c r="AJ164" i="14"/>
  <c r="AI164" i="14"/>
  <c r="AI165" i="14" s="1"/>
  <c r="AI166" i="14" s="1"/>
  <c r="AI167" i="14" s="1"/>
  <c r="AI168" i="14" s="1"/>
  <c r="AI169" i="14" s="1"/>
  <c r="AI170" i="14" s="1"/>
  <c r="AI171" i="14" s="1"/>
  <c r="AI172" i="14" s="1"/>
  <c r="AI173" i="14" s="1"/>
  <c r="AI174" i="14" s="1"/>
  <c r="AI175" i="14" s="1"/>
  <c r="AI176" i="14" s="1"/>
  <c r="AI177" i="14" s="1"/>
  <c r="AI178" i="14" s="1"/>
  <c r="AI179" i="14" s="1"/>
  <c r="AI180" i="14" s="1"/>
  <c r="AI181" i="14" s="1"/>
  <c r="AI182" i="14" s="1"/>
  <c r="AI183" i="14" s="1"/>
  <c r="AI184" i="14" s="1"/>
  <c r="AI185" i="14" s="1"/>
  <c r="AI186" i="14" s="1"/>
  <c r="AI187" i="14" s="1"/>
  <c r="AI188" i="14" s="1"/>
  <c r="AI189" i="14" s="1"/>
  <c r="AI190" i="14" s="1"/>
  <c r="AI191" i="14" s="1"/>
  <c r="AI192" i="14" s="1"/>
  <c r="AI193" i="14" s="1"/>
  <c r="AI194" i="14" s="1"/>
  <c r="AI195" i="14" s="1"/>
  <c r="AI196" i="14" s="1"/>
  <c r="AI197" i="14" s="1"/>
  <c r="AI198" i="14" s="1"/>
  <c r="AI199" i="14" s="1"/>
  <c r="AI200" i="14" s="1"/>
  <c r="AI201" i="14" s="1"/>
  <c r="AI202" i="14" s="1"/>
  <c r="AI203" i="14" s="1"/>
  <c r="AI204" i="14" s="1"/>
  <c r="AI205" i="14" s="1"/>
  <c r="AI206" i="14" s="1"/>
  <c r="AI207" i="14" s="1"/>
  <c r="AI208" i="14" s="1"/>
  <c r="AI209" i="14" s="1"/>
  <c r="AI210" i="14" s="1"/>
  <c r="AI211" i="14" s="1"/>
  <c r="AI212" i="14" s="1"/>
  <c r="AF164" i="14"/>
  <c r="AE164" i="14"/>
  <c r="AE165" i="14" s="1"/>
  <c r="AE166" i="14" s="1"/>
  <c r="AE167" i="14" s="1"/>
  <c r="AE168" i="14" s="1"/>
  <c r="AE169" i="14" s="1"/>
  <c r="AE170" i="14" s="1"/>
  <c r="AE171" i="14" s="1"/>
  <c r="AE172" i="14" s="1"/>
  <c r="AE173" i="14" s="1"/>
  <c r="AE174" i="14" s="1"/>
  <c r="AE175" i="14" s="1"/>
  <c r="AE176" i="14" s="1"/>
  <c r="AE177" i="14" s="1"/>
  <c r="AE178" i="14" s="1"/>
  <c r="AE179" i="14" s="1"/>
  <c r="AE180" i="14" s="1"/>
  <c r="AE181" i="14" s="1"/>
  <c r="AE182" i="14" s="1"/>
  <c r="AE183" i="14" s="1"/>
  <c r="AE184" i="14" s="1"/>
  <c r="AE185" i="14" s="1"/>
  <c r="AE186" i="14" s="1"/>
  <c r="AE187" i="14" s="1"/>
  <c r="AE188" i="14" s="1"/>
  <c r="AE189" i="14" s="1"/>
  <c r="AE190" i="14" s="1"/>
  <c r="AE191" i="14" s="1"/>
  <c r="AE192" i="14" s="1"/>
  <c r="AE193" i="14" s="1"/>
  <c r="AE194" i="14" s="1"/>
  <c r="AE195" i="14" s="1"/>
  <c r="AE196" i="14" s="1"/>
  <c r="AE197" i="14" s="1"/>
  <c r="AE198" i="14" s="1"/>
  <c r="AE199" i="14" s="1"/>
  <c r="AE200" i="14" s="1"/>
  <c r="AE201" i="14" s="1"/>
  <c r="AE202" i="14" s="1"/>
  <c r="AE203" i="14" s="1"/>
  <c r="AE204" i="14" s="1"/>
  <c r="AE205" i="14" s="1"/>
  <c r="AE206" i="14" s="1"/>
  <c r="AE207" i="14" s="1"/>
  <c r="AE208" i="14" s="1"/>
  <c r="AE209" i="14" s="1"/>
  <c r="AE210" i="14" s="1"/>
  <c r="AE211" i="14" s="1"/>
  <c r="AE212" i="14" s="1"/>
  <c r="AB164" i="14"/>
  <c r="AA164" i="14"/>
  <c r="AA165" i="14" s="1"/>
  <c r="AA166" i="14" s="1"/>
  <c r="AA167" i="14" s="1"/>
  <c r="AA168" i="14" s="1"/>
  <c r="AA169" i="14" s="1"/>
  <c r="AA170" i="14" s="1"/>
  <c r="AA171" i="14" s="1"/>
  <c r="AA172" i="14" s="1"/>
  <c r="AA173" i="14" s="1"/>
  <c r="AA174" i="14" s="1"/>
  <c r="AA175" i="14" s="1"/>
  <c r="AA176" i="14" s="1"/>
  <c r="AA177" i="14" s="1"/>
  <c r="AA178" i="14" s="1"/>
  <c r="AA179" i="14" s="1"/>
  <c r="AA180" i="14" s="1"/>
  <c r="AA181" i="14" s="1"/>
  <c r="AA182" i="14" s="1"/>
  <c r="AA183" i="14" s="1"/>
  <c r="AA184" i="14" s="1"/>
  <c r="AA185" i="14" s="1"/>
  <c r="AA186" i="14" s="1"/>
  <c r="AA187" i="14" s="1"/>
  <c r="AA188" i="14" s="1"/>
  <c r="AA189" i="14" s="1"/>
  <c r="AA190" i="14" s="1"/>
  <c r="AA191" i="14" s="1"/>
  <c r="AA192" i="14" s="1"/>
  <c r="AA193" i="14" s="1"/>
  <c r="AA194" i="14" s="1"/>
  <c r="AA195" i="14" s="1"/>
  <c r="AA196" i="14" s="1"/>
  <c r="AA197" i="14" s="1"/>
  <c r="AA198" i="14" s="1"/>
  <c r="AA199" i="14" s="1"/>
  <c r="AA200" i="14" s="1"/>
  <c r="AA201" i="14" s="1"/>
  <c r="AA202" i="14" s="1"/>
  <c r="AA203" i="14" s="1"/>
  <c r="AA204" i="14" s="1"/>
  <c r="AA205" i="14" s="1"/>
  <c r="AA206" i="14" s="1"/>
  <c r="AA207" i="14" s="1"/>
  <c r="AA208" i="14" s="1"/>
  <c r="AA209" i="14" s="1"/>
  <c r="AA210" i="14" s="1"/>
  <c r="AA211" i="14" s="1"/>
  <c r="AA212" i="14" s="1"/>
  <c r="X164" i="14"/>
  <c r="W164" i="14"/>
  <c r="W165" i="14" s="1"/>
  <c r="W166" i="14" s="1"/>
  <c r="W167" i="14" s="1"/>
  <c r="W168" i="14" s="1"/>
  <c r="W169" i="14" s="1"/>
  <c r="W170" i="14" s="1"/>
  <c r="W171" i="14" s="1"/>
  <c r="W172" i="14" s="1"/>
  <c r="W173" i="14" s="1"/>
  <c r="W174" i="14" s="1"/>
  <c r="W175" i="14" s="1"/>
  <c r="W176" i="14" s="1"/>
  <c r="W177" i="14" s="1"/>
  <c r="W178" i="14" s="1"/>
  <c r="W179" i="14" s="1"/>
  <c r="W180" i="14" s="1"/>
  <c r="W181" i="14" s="1"/>
  <c r="W182" i="14" s="1"/>
  <c r="W183" i="14" s="1"/>
  <c r="W184" i="14" s="1"/>
  <c r="W185" i="14" s="1"/>
  <c r="W186" i="14" s="1"/>
  <c r="W187" i="14" s="1"/>
  <c r="W188" i="14" s="1"/>
  <c r="W189" i="14" s="1"/>
  <c r="W190" i="14" s="1"/>
  <c r="W191" i="14" s="1"/>
  <c r="W192" i="14" s="1"/>
  <c r="W193" i="14" s="1"/>
  <c r="W194" i="14" s="1"/>
  <c r="W195" i="14" s="1"/>
  <c r="W196" i="14" s="1"/>
  <c r="W197" i="14" s="1"/>
  <c r="W198" i="14" s="1"/>
  <c r="W199" i="14" s="1"/>
  <c r="W200" i="14" s="1"/>
  <c r="W201" i="14" s="1"/>
  <c r="W202" i="14" s="1"/>
  <c r="W203" i="14" s="1"/>
  <c r="W204" i="14" s="1"/>
  <c r="W205" i="14" s="1"/>
  <c r="W206" i="14" s="1"/>
  <c r="W207" i="14" s="1"/>
  <c r="W208" i="14" s="1"/>
  <c r="W209" i="14" s="1"/>
  <c r="W210" i="14" s="1"/>
  <c r="W211" i="14" s="1"/>
  <c r="W212" i="14" s="1"/>
  <c r="T164" i="14"/>
  <c r="S164" i="14"/>
  <c r="S165" i="14" s="1"/>
  <c r="S166" i="14" s="1"/>
  <c r="S167" i="14" s="1"/>
  <c r="S168" i="14" s="1"/>
  <c r="S169" i="14" s="1"/>
  <c r="S170" i="14" s="1"/>
  <c r="S171" i="14" s="1"/>
  <c r="S172" i="14" s="1"/>
  <c r="S173" i="14" s="1"/>
  <c r="S174" i="14" s="1"/>
  <c r="S175" i="14" s="1"/>
  <c r="S176" i="14" s="1"/>
  <c r="S177" i="14" s="1"/>
  <c r="S178" i="14" s="1"/>
  <c r="S179" i="14" s="1"/>
  <c r="S180" i="14" s="1"/>
  <c r="S181" i="14" s="1"/>
  <c r="S182" i="14" s="1"/>
  <c r="S183" i="14" s="1"/>
  <c r="S184" i="14" s="1"/>
  <c r="S185" i="14" s="1"/>
  <c r="S186" i="14" s="1"/>
  <c r="S187" i="14" s="1"/>
  <c r="S188" i="14" s="1"/>
  <c r="S189" i="14" s="1"/>
  <c r="S190" i="14" s="1"/>
  <c r="S191" i="14" s="1"/>
  <c r="S192" i="14" s="1"/>
  <c r="S193" i="14" s="1"/>
  <c r="S194" i="14" s="1"/>
  <c r="S195" i="14" s="1"/>
  <c r="S196" i="14" s="1"/>
  <c r="S197" i="14" s="1"/>
  <c r="S198" i="14" s="1"/>
  <c r="S199" i="14" s="1"/>
  <c r="S200" i="14" s="1"/>
  <c r="S201" i="14" s="1"/>
  <c r="S202" i="14" s="1"/>
  <c r="S203" i="14" s="1"/>
  <c r="S204" i="14" s="1"/>
  <c r="S205" i="14" s="1"/>
  <c r="S206" i="14" s="1"/>
  <c r="S207" i="14" s="1"/>
  <c r="S208" i="14" s="1"/>
  <c r="S209" i="14" s="1"/>
  <c r="S210" i="14" s="1"/>
  <c r="S211" i="14" s="1"/>
  <c r="S212" i="14" s="1"/>
  <c r="P164" i="14"/>
  <c r="O164" i="14"/>
  <c r="O165" i="14" s="1"/>
  <c r="O166" i="14" s="1"/>
  <c r="O167" i="14" s="1"/>
  <c r="O168" i="14" s="1"/>
  <c r="O169" i="14" s="1"/>
  <c r="O170" i="14" s="1"/>
  <c r="O171" i="14" s="1"/>
  <c r="O172" i="14" s="1"/>
  <c r="O173" i="14" s="1"/>
  <c r="O174" i="14" s="1"/>
  <c r="O175" i="14" s="1"/>
  <c r="O176" i="14" s="1"/>
  <c r="O177" i="14" s="1"/>
  <c r="O178" i="14" s="1"/>
  <c r="O179" i="14" s="1"/>
  <c r="O180" i="14" s="1"/>
  <c r="O181" i="14" s="1"/>
  <c r="O182" i="14" s="1"/>
  <c r="O183" i="14" s="1"/>
  <c r="O184" i="14" s="1"/>
  <c r="O185" i="14" s="1"/>
  <c r="O186" i="14" s="1"/>
  <c r="O187" i="14" s="1"/>
  <c r="O188" i="14" s="1"/>
  <c r="O189" i="14" s="1"/>
  <c r="O190" i="14" s="1"/>
  <c r="O191" i="14" s="1"/>
  <c r="O192" i="14" s="1"/>
  <c r="O193" i="14" s="1"/>
  <c r="O194" i="14" s="1"/>
  <c r="O195" i="14" s="1"/>
  <c r="O196" i="14" s="1"/>
  <c r="O197" i="14" s="1"/>
  <c r="O198" i="14" s="1"/>
  <c r="O199" i="14" s="1"/>
  <c r="O200" i="14" s="1"/>
  <c r="O201" i="14" s="1"/>
  <c r="O202" i="14" s="1"/>
  <c r="O203" i="14" s="1"/>
  <c r="O204" i="14" s="1"/>
  <c r="O205" i="14" s="1"/>
  <c r="O206" i="14" s="1"/>
  <c r="O207" i="14" s="1"/>
  <c r="O208" i="14" s="1"/>
  <c r="O209" i="14" s="1"/>
  <c r="O210" i="14" s="1"/>
  <c r="O211" i="14" s="1"/>
  <c r="O212" i="14" s="1"/>
  <c r="L164" i="14"/>
  <c r="K164" i="14"/>
  <c r="K165" i="14" s="1"/>
  <c r="K166" i="14" s="1"/>
  <c r="K167" i="14" s="1"/>
  <c r="K168" i="14" s="1"/>
  <c r="K169" i="14" s="1"/>
  <c r="K170" i="14" s="1"/>
  <c r="K171" i="14" s="1"/>
  <c r="K172" i="14" s="1"/>
  <c r="K173" i="14" s="1"/>
  <c r="K174" i="14" s="1"/>
  <c r="K175" i="14" s="1"/>
  <c r="K176" i="14" s="1"/>
  <c r="K177" i="14" s="1"/>
  <c r="K178" i="14" s="1"/>
  <c r="K179" i="14" s="1"/>
  <c r="K180" i="14" s="1"/>
  <c r="K181" i="14" s="1"/>
  <c r="K182" i="14" s="1"/>
  <c r="K183" i="14" s="1"/>
  <c r="K184" i="14" s="1"/>
  <c r="K185" i="14" s="1"/>
  <c r="K186" i="14" s="1"/>
  <c r="K187" i="14" s="1"/>
  <c r="K188" i="14" s="1"/>
  <c r="K189" i="14" s="1"/>
  <c r="K190" i="14" s="1"/>
  <c r="K191" i="14" s="1"/>
  <c r="K192" i="14" s="1"/>
  <c r="K193" i="14" s="1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H164" i="14"/>
  <c r="G164" i="14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D164" i="14"/>
  <c r="C164" i="14"/>
  <c r="C165" i="14" s="1"/>
  <c r="C166" i="14" s="1"/>
  <c r="C167" i="14" s="1"/>
  <c r="C168" i="14" s="1"/>
  <c r="C169" i="14" s="1"/>
  <c r="C170" i="14" s="1"/>
  <c r="C171" i="14" s="1"/>
  <c r="C172" i="14" s="1"/>
  <c r="C173" i="14" s="1"/>
  <c r="C174" i="14" s="1"/>
  <c r="C175" i="14" s="1"/>
  <c r="C176" i="14" s="1"/>
  <c r="C177" i="14" s="1"/>
  <c r="C178" i="14" s="1"/>
  <c r="C179" i="14" s="1"/>
  <c r="C180" i="14" s="1"/>
  <c r="C181" i="14" s="1"/>
  <c r="C182" i="14" s="1"/>
  <c r="C183" i="14" s="1"/>
  <c r="C184" i="14" s="1"/>
  <c r="C185" i="14" s="1"/>
  <c r="C186" i="14" s="1"/>
  <c r="C187" i="14" s="1"/>
  <c r="C188" i="14" s="1"/>
  <c r="C189" i="14" s="1"/>
  <c r="C190" i="14" s="1"/>
  <c r="C191" i="14" s="1"/>
  <c r="C192" i="14" s="1"/>
  <c r="C193" i="14" s="1"/>
  <c r="C194" i="14" s="1"/>
  <c r="C195" i="14" s="1"/>
  <c r="C196" i="14" s="1"/>
  <c r="C197" i="14" s="1"/>
  <c r="C198" i="14" s="1"/>
  <c r="C199" i="14" s="1"/>
  <c r="C200" i="14" s="1"/>
  <c r="C201" i="14" s="1"/>
  <c r="C202" i="14" s="1"/>
  <c r="C203" i="14" s="1"/>
  <c r="C204" i="14" s="1"/>
  <c r="C205" i="14" s="1"/>
  <c r="C206" i="14" s="1"/>
  <c r="C207" i="14" s="1"/>
  <c r="C208" i="14" s="1"/>
  <c r="C209" i="14" s="1"/>
  <c r="C210" i="14" s="1"/>
  <c r="C211" i="14" s="1"/>
  <c r="C212" i="14" s="1"/>
  <c r="AJ163" i="14"/>
  <c r="AI163" i="14"/>
  <c r="AH163" i="14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G163" i="14"/>
  <c r="AG164" i="14" s="1"/>
  <c r="AG165" i="14" s="1"/>
  <c r="AG166" i="14" s="1"/>
  <c r="AG167" i="14" s="1"/>
  <c r="AG168" i="14" s="1"/>
  <c r="AG169" i="14" s="1"/>
  <c r="AG170" i="14" s="1"/>
  <c r="AG171" i="14" s="1"/>
  <c r="AG172" i="14" s="1"/>
  <c r="AG173" i="14" s="1"/>
  <c r="AG174" i="14" s="1"/>
  <c r="AG175" i="14" s="1"/>
  <c r="AG176" i="14" s="1"/>
  <c r="AG177" i="14" s="1"/>
  <c r="AG178" i="14" s="1"/>
  <c r="AG179" i="14" s="1"/>
  <c r="AG180" i="14" s="1"/>
  <c r="AG181" i="14" s="1"/>
  <c r="AG182" i="14" s="1"/>
  <c r="AG183" i="14" s="1"/>
  <c r="AG184" i="14" s="1"/>
  <c r="AG185" i="14" s="1"/>
  <c r="AG186" i="14" s="1"/>
  <c r="AG187" i="14" s="1"/>
  <c r="AG188" i="14" s="1"/>
  <c r="AG189" i="14" s="1"/>
  <c r="AG190" i="14" s="1"/>
  <c r="AG191" i="14" s="1"/>
  <c r="AG192" i="14" s="1"/>
  <c r="AG193" i="14" s="1"/>
  <c r="AG194" i="14" s="1"/>
  <c r="AG195" i="14" s="1"/>
  <c r="AG196" i="14" s="1"/>
  <c r="AG197" i="14" s="1"/>
  <c r="AG198" i="14" s="1"/>
  <c r="AG199" i="14" s="1"/>
  <c r="AG200" i="14" s="1"/>
  <c r="AG201" i="14" s="1"/>
  <c r="AG202" i="14" s="1"/>
  <c r="AG203" i="14" s="1"/>
  <c r="AG204" i="14" s="1"/>
  <c r="AG205" i="14" s="1"/>
  <c r="AG206" i="14" s="1"/>
  <c r="AG207" i="14" s="1"/>
  <c r="AG208" i="14" s="1"/>
  <c r="AG209" i="14" s="1"/>
  <c r="AG210" i="14" s="1"/>
  <c r="AG211" i="14" s="1"/>
  <c r="AG212" i="14" s="1"/>
  <c r="AF163" i="14"/>
  <c r="AE163" i="14"/>
  <c r="AD163" i="14"/>
  <c r="AD164" i="14" s="1"/>
  <c r="AD165" i="14" s="1"/>
  <c r="AD166" i="14" s="1"/>
  <c r="AD167" i="14" s="1"/>
  <c r="AD168" i="14" s="1"/>
  <c r="AD169" i="14" s="1"/>
  <c r="AD170" i="14" s="1"/>
  <c r="AD171" i="14" s="1"/>
  <c r="AD172" i="14" s="1"/>
  <c r="AD173" i="14" s="1"/>
  <c r="AD174" i="14" s="1"/>
  <c r="AD175" i="14" s="1"/>
  <c r="AD176" i="14" s="1"/>
  <c r="AD177" i="14" s="1"/>
  <c r="AD178" i="14" s="1"/>
  <c r="AD179" i="14" s="1"/>
  <c r="AD180" i="14" s="1"/>
  <c r="AD181" i="14" s="1"/>
  <c r="AD182" i="14" s="1"/>
  <c r="AD183" i="14" s="1"/>
  <c r="AD184" i="14" s="1"/>
  <c r="AD185" i="14" s="1"/>
  <c r="AD186" i="14" s="1"/>
  <c r="AD187" i="14" s="1"/>
  <c r="AD188" i="14" s="1"/>
  <c r="AD189" i="14" s="1"/>
  <c r="AD190" i="14" s="1"/>
  <c r="AD191" i="14" s="1"/>
  <c r="AD192" i="14" s="1"/>
  <c r="AD193" i="14" s="1"/>
  <c r="AD194" i="14" s="1"/>
  <c r="AD195" i="14" s="1"/>
  <c r="AD196" i="14" s="1"/>
  <c r="AD197" i="14" s="1"/>
  <c r="AD198" i="14" s="1"/>
  <c r="AD199" i="14" s="1"/>
  <c r="AD200" i="14" s="1"/>
  <c r="AD201" i="14" s="1"/>
  <c r="AD202" i="14" s="1"/>
  <c r="AD203" i="14" s="1"/>
  <c r="AD204" i="14" s="1"/>
  <c r="AD205" i="14" s="1"/>
  <c r="AD206" i="14" s="1"/>
  <c r="AD207" i="14" s="1"/>
  <c r="AD208" i="14" s="1"/>
  <c r="AD209" i="14" s="1"/>
  <c r="AD210" i="14" s="1"/>
  <c r="AD211" i="14" s="1"/>
  <c r="AD212" i="14" s="1"/>
  <c r="AC163" i="14"/>
  <c r="AC164" i="14" s="1"/>
  <c r="AC165" i="14" s="1"/>
  <c r="AC166" i="14" s="1"/>
  <c r="AC167" i="14" s="1"/>
  <c r="AC168" i="14" s="1"/>
  <c r="AC169" i="14" s="1"/>
  <c r="AC170" i="14" s="1"/>
  <c r="AC171" i="14" s="1"/>
  <c r="AC172" i="14" s="1"/>
  <c r="AC173" i="14" s="1"/>
  <c r="AC174" i="14" s="1"/>
  <c r="AC175" i="14" s="1"/>
  <c r="AC176" i="14" s="1"/>
  <c r="AC177" i="14" s="1"/>
  <c r="AC178" i="14" s="1"/>
  <c r="AC179" i="14" s="1"/>
  <c r="AC180" i="14" s="1"/>
  <c r="AC181" i="14" s="1"/>
  <c r="AC182" i="14" s="1"/>
  <c r="AC183" i="14" s="1"/>
  <c r="AC184" i="14" s="1"/>
  <c r="AC185" i="14" s="1"/>
  <c r="AC186" i="14" s="1"/>
  <c r="AC187" i="14" s="1"/>
  <c r="AC188" i="14" s="1"/>
  <c r="AC189" i="14" s="1"/>
  <c r="AC190" i="14" s="1"/>
  <c r="AC191" i="14" s="1"/>
  <c r="AC192" i="14" s="1"/>
  <c r="AC193" i="14" s="1"/>
  <c r="AC194" i="14" s="1"/>
  <c r="AC195" i="14" s="1"/>
  <c r="AC196" i="14" s="1"/>
  <c r="AC197" i="14" s="1"/>
  <c r="AC198" i="14" s="1"/>
  <c r="AC199" i="14" s="1"/>
  <c r="AC200" i="14" s="1"/>
  <c r="AC201" i="14" s="1"/>
  <c r="AC202" i="14" s="1"/>
  <c r="AC203" i="14" s="1"/>
  <c r="AC204" i="14" s="1"/>
  <c r="AC205" i="14" s="1"/>
  <c r="AC206" i="14" s="1"/>
  <c r="AC207" i="14" s="1"/>
  <c r="AC208" i="14" s="1"/>
  <c r="AC209" i="14" s="1"/>
  <c r="AC210" i="14" s="1"/>
  <c r="AC211" i="14" s="1"/>
  <c r="AC212" i="14" s="1"/>
  <c r="AB163" i="14"/>
  <c r="AA163" i="14"/>
  <c r="Z163" i="14"/>
  <c r="Z164" i="14" s="1"/>
  <c r="Z165" i="14" s="1"/>
  <c r="Z166" i="14" s="1"/>
  <c r="Z167" i="14" s="1"/>
  <c r="Z168" i="14" s="1"/>
  <c r="Z169" i="14" s="1"/>
  <c r="Z170" i="14" s="1"/>
  <c r="Z171" i="14" s="1"/>
  <c r="Z172" i="14" s="1"/>
  <c r="Z173" i="14" s="1"/>
  <c r="Z174" i="14" s="1"/>
  <c r="Z175" i="14" s="1"/>
  <c r="Z176" i="14" s="1"/>
  <c r="Z177" i="14" s="1"/>
  <c r="Z178" i="14" s="1"/>
  <c r="Z179" i="14" s="1"/>
  <c r="Z180" i="14" s="1"/>
  <c r="Z181" i="14" s="1"/>
  <c r="Z182" i="14" s="1"/>
  <c r="Z183" i="14" s="1"/>
  <c r="Z184" i="14" s="1"/>
  <c r="Z185" i="14" s="1"/>
  <c r="Z186" i="14" s="1"/>
  <c r="Z187" i="14" s="1"/>
  <c r="Z188" i="14" s="1"/>
  <c r="Z189" i="14" s="1"/>
  <c r="Z190" i="14" s="1"/>
  <c r="Z191" i="14" s="1"/>
  <c r="Z192" i="14" s="1"/>
  <c r="Z193" i="14" s="1"/>
  <c r="Z194" i="14" s="1"/>
  <c r="Z195" i="14" s="1"/>
  <c r="Z196" i="14" s="1"/>
  <c r="Z197" i="14" s="1"/>
  <c r="Z198" i="14" s="1"/>
  <c r="Z199" i="14" s="1"/>
  <c r="Z200" i="14" s="1"/>
  <c r="Z201" i="14" s="1"/>
  <c r="Z202" i="14" s="1"/>
  <c r="Z203" i="14" s="1"/>
  <c r="Z204" i="14" s="1"/>
  <c r="Z205" i="14" s="1"/>
  <c r="Z206" i="14" s="1"/>
  <c r="Z207" i="14" s="1"/>
  <c r="Z208" i="14" s="1"/>
  <c r="Z209" i="14" s="1"/>
  <c r="Z210" i="14" s="1"/>
  <c r="Z211" i="14" s="1"/>
  <c r="Z212" i="14" s="1"/>
  <c r="Y163" i="14"/>
  <c r="Y164" i="14" s="1"/>
  <c r="Y165" i="14" s="1"/>
  <c r="Y166" i="14" s="1"/>
  <c r="Y167" i="14" s="1"/>
  <c r="Y168" i="14" s="1"/>
  <c r="Y169" i="14" s="1"/>
  <c r="Y170" i="14" s="1"/>
  <c r="Y171" i="14" s="1"/>
  <c r="Y172" i="14" s="1"/>
  <c r="Y173" i="14" s="1"/>
  <c r="Y174" i="14" s="1"/>
  <c r="Y175" i="14" s="1"/>
  <c r="Y176" i="14" s="1"/>
  <c r="Y177" i="14" s="1"/>
  <c r="Y178" i="14" s="1"/>
  <c r="Y179" i="14" s="1"/>
  <c r="Y180" i="14" s="1"/>
  <c r="Y181" i="14" s="1"/>
  <c r="Y182" i="14" s="1"/>
  <c r="Y183" i="14" s="1"/>
  <c r="Y184" i="14" s="1"/>
  <c r="Y185" i="14" s="1"/>
  <c r="Y186" i="14" s="1"/>
  <c r="Y187" i="14" s="1"/>
  <c r="Y188" i="14" s="1"/>
  <c r="Y189" i="14" s="1"/>
  <c r="Y190" i="14" s="1"/>
  <c r="Y191" i="14" s="1"/>
  <c r="Y192" i="14" s="1"/>
  <c r="Y193" i="14" s="1"/>
  <c r="Y194" i="14" s="1"/>
  <c r="Y195" i="14" s="1"/>
  <c r="Y196" i="14" s="1"/>
  <c r="Y197" i="14" s="1"/>
  <c r="Y198" i="14" s="1"/>
  <c r="Y199" i="14" s="1"/>
  <c r="Y200" i="14" s="1"/>
  <c r="Y201" i="14" s="1"/>
  <c r="Y202" i="14" s="1"/>
  <c r="Y203" i="14" s="1"/>
  <c r="Y204" i="14" s="1"/>
  <c r="Y205" i="14" s="1"/>
  <c r="Y206" i="14" s="1"/>
  <c r="Y207" i="14" s="1"/>
  <c r="Y208" i="14" s="1"/>
  <c r="Y209" i="14" s="1"/>
  <c r="Y210" i="14" s="1"/>
  <c r="Y211" i="14" s="1"/>
  <c r="Y212" i="14" s="1"/>
  <c r="X163" i="14"/>
  <c r="W163" i="14"/>
  <c r="V163" i="14"/>
  <c r="V164" i="14" s="1"/>
  <c r="V165" i="14" s="1"/>
  <c r="V166" i="14" s="1"/>
  <c r="V167" i="14" s="1"/>
  <c r="V168" i="14" s="1"/>
  <c r="V169" i="14" s="1"/>
  <c r="V170" i="14" s="1"/>
  <c r="V171" i="14" s="1"/>
  <c r="V172" i="14" s="1"/>
  <c r="V173" i="14" s="1"/>
  <c r="V174" i="14" s="1"/>
  <c r="V175" i="14" s="1"/>
  <c r="V176" i="14" s="1"/>
  <c r="V177" i="14" s="1"/>
  <c r="V178" i="14" s="1"/>
  <c r="V179" i="14" s="1"/>
  <c r="V180" i="14" s="1"/>
  <c r="V181" i="14" s="1"/>
  <c r="V182" i="14" s="1"/>
  <c r="V183" i="14" s="1"/>
  <c r="V184" i="14" s="1"/>
  <c r="V185" i="14" s="1"/>
  <c r="V186" i="14" s="1"/>
  <c r="V187" i="14" s="1"/>
  <c r="V188" i="14" s="1"/>
  <c r="V189" i="14" s="1"/>
  <c r="V190" i="14" s="1"/>
  <c r="V191" i="14" s="1"/>
  <c r="V192" i="14" s="1"/>
  <c r="V193" i="14" s="1"/>
  <c r="V194" i="14" s="1"/>
  <c r="V195" i="14" s="1"/>
  <c r="V196" i="14" s="1"/>
  <c r="V197" i="14" s="1"/>
  <c r="V198" i="14" s="1"/>
  <c r="V199" i="14" s="1"/>
  <c r="V200" i="14" s="1"/>
  <c r="V201" i="14" s="1"/>
  <c r="V202" i="14" s="1"/>
  <c r="V203" i="14" s="1"/>
  <c r="V204" i="14" s="1"/>
  <c r="V205" i="14" s="1"/>
  <c r="V206" i="14" s="1"/>
  <c r="V207" i="14" s="1"/>
  <c r="V208" i="14" s="1"/>
  <c r="V209" i="14" s="1"/>
  <c r="V210" i="14" s="1"/>
  <c r="V211" i="14" s="1"/>
  <c r="V212" i="14" s="1"/>
  <c r="U163" i="14"/>
  <c r="U164" i="14" s="1"/>
  <c r="U165" i="14" s="1"/>
  <c r="U166" i="14" s="1"/>
  <c r="U167" i="14" s="1"/>
  <c r="U168" i="14" s="1"/>
  <c r="U169" i="14" s="1"/>
  <c r="U170" i="14" s="1"/>
  <c r="U171" i="14" s="1"/>
  <c r="U172" i="14" s="1"/>
  <c r="U173" i="14" s="1"/>
  <c r="U174" i="14" s="1"/>
  <c r="U175" i="14" s="1"/>
  <c r="U176" i="14" s="1"/>
  <c r="U177" i="14" s="1"/>
  <c r="U178" i="14" s="1"/>
  <c r="U179" i="14" s="1"/>
  <c r="U180" i="14" s="1"/>
  <c r="U181" i="14" s="1"/>
  <c r="U182" i="14" s="1"/>
  <c r="U183" i="14" s="1"/>
  <c r="U184" i="14" s="1"/>
  <c r="U185" i="14" s="1"/>
  <c r="U186" i="14" s="1"/>
  <c r="U187" i="14" s="1"/>
  <c r="U188" i="14" s="1"/>
  <c r="U189" i="14" s="1"/>
  <c r="U190" i="14" s="1"/>
  <c r="U191" i="14" s="1"/>
  <c r="U192" i="14" s="1"/>
  <c r="U193" i="14" s="1"/>
  <c r="U194" i="14" s="1"/>
  <c r="U195" i="14" s="1"/>
  <c r="U196" i="14" s="1"/>
  <c r="U197" i="14" s="1"/>
  <c r="U198" i="14" s="1"/>
  <c r="U199" i="14" s="1"/>
  <c r="U200" i="14" s="1"/>
  <c r="U201" i="14" s="1"/>
  <c r="U202" i="14" s="1"/>
  <c r="U203" i="14" s="1"/>
  <c r="U204" i="14" s="1"/>
  <c r="U205" i="14" s="1"/>
  <c r="U206" i="14" s="1"/>
  <c r="U207" i="14" s="1"/>
  <c r="U208" i="14" s="1"/>
  <c r="U209" i="14" s="1"/>
  <c r="U210" i="14" s="1"/>
  <c r="U211" i="14" s="1"/>
  <c r="U212" i="14" s="1"/>
  <c r="T163" i="14"/>
  <c r="S163" i="14"/>
  <c r="R163" i="14"/>
  <c r="R164" i="14" s="1"/>
  <c r="R165" i="14" s="1"/>
  <c r="R166" i="14" s="1"/>
  <c r="R167" i="14" s="1"/>
  <c r="R168" i="14" s="1"/>
  <c r="R169" i="14" s="1"/>
  <c r="R170" i="14" s="1"/>
  <c r="R171" i="14" s="1"/>
  <c r="R172" i="14" s="1"/>
  <c r="R173" i="14" s="1"/>
  <c r="R174" i="14" s="1"/>
  <c r="R175" i="14" s="1"/>
  <c r="R176" i="14" s="1"/>
  <c r="R177" i="14" s="1"/>
  <c r="R178" i="14" s="1"/>
  <c r="R179" i="14" s="1"/>
  <c r="R180" i="14" s="1"/>
  <c r="R181" i="14" s="1"/>
  <c r="R182" i="14" s="1"/>
  <c r="R183" i="14" s="1"/>
  <c r="R184" i="14" s="1"/>
  <c r="R185" i="14" s="1"/>
  <c r="R186" i="14" s="1"/>
  <c r="R187" i="14" s="1"/>
  <c r="R188" i="14" s="1"/>
  <c r="R189" i="14" s="1"/>
  <c r="R190" i="14" s="1"/>
  <c r="R191" i="14" s="1"/>
  <c r="R192" i="14" s="1"/>
  <c r="R193" i="14" s="1"/>
  <c r="R194" i="14" s="1"/>
  <c r="R195" i="14" s="1"/>
  <c r="R196" i="14" s="1"/>
  <c r="R197" i="14" s="1"/>
  <c r="R198" i="14" s="1"/>
  <c r="R199" i="14" s="1"/>
  <c r="R200" i="14" s="1"/>
  <c r="R201" i="14" s="1"/>
  <c r="R202" i="14" s="1"/>
  <c r="R203" i="14" s="1"/>
  <c r="R204" i="14" s="1"/>
  <c r="R205" i="14" s="1"/>
  <c r="R206" i="14" s="1"/>
  <c r="R207" i="14" s="1"/>
  <c r="R208" i="14" s="1"/>
  <c r="R209" i="14" s="1"/>
  <c r="R210" i="14" s="1"/>
  <c r="R211" i="14" s="1"/>
  <c r="R212" i="14" s="1"/>
  <c r="Q163" i="14"/>
  <c r="Q164" i="14" s="1"/>
  <c r="Q165" i="14" s="1"/>
  <c r="Q166" i="14" s="1"/>
  <c r="Q167" i="14" s="1"/>
  <c r="Q168" i="14" s="1"/>
  <c r="Q169" i="14" s="1"/>
  <c r="Q170" i="14" s="1"/>
  <c r="Q171" i="14" s="1"/>
  <c r="Q172" i="14" s="1"/>
  <c r="Q173" i="14" s="1"/>
  <c r="Q174" i="14" s="1"/>
  <c r="Q175" i="14" s="1"/>
  <c r="Q176" i="14" s="1"/>
  <c r="Q177" i="14" s="1"/>
  <c r="Q178" i="14" s="1"/>
  <c r="Q179" i="14" s="1"/>
  <c r="Q180" i="14" s="1"/>
  <c r="Q181" i="14" s="1"/>
  <c r="Q182" i="14" s="1"/>
  <c r="Q183" i="14" s="1"/>
  <c r="Q184" i="14" s="1"/>
  <c r="Q185" i="14" s="1"/>
  <c r="Q186" i="14" s="1"/>
  <c r="Q187" i="14" s="1"/>
  <c r="Q188" i="14" s="1"/>
  <c r="Q189" i="14" s="1"/>
  <c r="Q190" i="14" s="1"/>
  <c r="Q191" i="14" s="1"/>
  <c r="Q192" i="14" s="1"/>
  <c r="Q193" i="14" s="1"/>
  <c r="Q194" i="14" s="1"/>
  <c r="Q195" i="14" s="1"/>
  <c r="Q196" i="14" s="1"/>
  <c r="Q197" i="14" s="1"/>
  <c r="Q198" i="14" s="1"/>
  <c r="Q199" i="14" s="1"/>
  <c r="Q200" i="14" s="1"/>
  <c r="Q201" i="14" s="1"/>
  <c r="Q202" i="14" s="1"/>
  <c r="Q203" i="14" s="1"/>
  <c r="Q204" i="14" s="1"/>
  <c r="Q205" i="14" s="1"/>
  <c r="Q206" i="14" s="1"/>
  <c r="Q207" i="14" s="1"/>
  <c r="Q208" i="14" s="1"/>
  <c r="Q209" i="14" s="1"/>
  <c r="Q210" i="14" s="1"/>
  <c r="Q211" i="14" s="1"/>
  <c r="Q212" i="14" s="1"/>
  <c r="P163" i="14"/>
  <c r="O163" i="14"/>
  <c r="N163" i="14"/>
  <c r="N164" i="14" s="1"/>
  <c r="N165" i="14" s="1"/>
  <c r="N166" i="14" s="1"/>
  <c r="N167" i="14" s="1"/>
  <c r="N168" i="14" s="1"/>
  <c r="N169" i="14" s="1"/>
  <c r="N170" i="14" s="1"/>
  <c r="N171" i="14" s="1"/>
  <c r="N172" i="14" s="1"/>
  <c r="N173" i="14" s="1"/>
  <c r="N174" i="14" s="1"/>
  <c r="N175" i="14" s="1"/>
  <c r="N176" i="14" s="1"/>
  <c r="N177" i="14" s="1"/>
  <c r="N178" i="14" s="1"/>
  <c r="N179" i="14" s="1"/>
  <c r="N180" i="14" s="1"/>
  <c r="N181" i="14" s="1"/>
  <c r="N182" i="14" s="1"/>
  <c r="N183" i="14" s="1"/>
  <c r="N184" i="14" s="1"/>
  <c r="N185" i="14" s="1"/>
  <c r="N186" i="14" s="1"/>
  <c r="N187" i="14" s="1"/>
  <c r="N188" i="14" s="1"/>
  <c r="N189" i="14" s="1"/>
  <c r="N190" i="14" s="1"/>
  <c r="N191" i="14" s="1"/>
  <c r="N192" i="14" s="1"/>
  <c r="N193" i="14" s="1"/>
  <c r="N194" i="14" s="1"/>
  <c r="N195" i="14" s="1"/>
  <c r="N196" i="14" s="1"/>
  <c r="N197" i="14" s="1"/>
  <c r="N198" i="14" s="1"/>
  <c r="N199" i="14" s="1"/>
  <c r="N200" i="14" s="1"/>
  <c r="N201" i="14" s="1"/>
  <c r="N202" i="14" s="1"/>
  <c r="N203" i="14" s="1"/>
  <c r="N204" i="14" s="1"/>
  <c r="N205" i="14" s="1"/>
  <c r="N206" i="14" s="1"/>
  <c r="N207" i="14" s="1"/>
  <c r="N208" i="14" s="1"/>
  <c r="N209" i="14" s="1"/>
  <c r="N210" i="14" s="1"/>
  <c r="N211" i="14" s="1"/>
  <c r="N212" i="14" s="1"/>
  <c r="M163" i="14"/>
  <c r="M164" i="14" s="1"/>
  <c r="M165" i="14" s="1"/>
  <c r="M166" i="14" s="1"/>
  <c r="M167" i="14" s="1"/>
  <c r="M168" i="14" s="1"/>
  <c r="M169" i="14" s="1"/>
  <c r="M170" i="14" s="1"/>
  <c r="M171" i="14" s="1"/>
  <c r="M172" i="14" s="1"/>
  <c r="M173" i="14" s="1"/>
  <c r="M174" i="14" s="1"/>
  <c r="M175" i="14" s="1"/>
  <c r="M176" i="14" s="1"/>
  <c r="M177" i="14" s="1"/>
  <c r="M178" i="14" s="1"/>
  <c r="M179" i="14" s="1"/>
  <c r="M180" i="14" s="1"/>
  <c r="M181" i="14" s="1"/>
  <c r="M182" i="14" s="1"/>
  <c r="M183" i="14" s="1"/>
  <c r="M184" i="14" s="1"/>
  <c r="M185" i="14" s="1"/>
  <c r="M186" i="14" s="1"/>
  <c r="M187" i="14" s="1"/>
  <c r="M188" i="14" s="1"/>
  <c r="M189" i="14" s="1"/>
  <c r="M190" i="14" s="1"/>
  <c r="M191" i="14" s="1"/>
  <c r="M192" i="14" s="1"/>
  <c r="M193" i="14" s="1"/>
  <c r="M194" i="14" s="1"/>
  <c r="M195" i="14" s="1"/>
  <c r="M196" i="14" s="1"/>
  <c r="M197" i="14" s="1"/>
  <c r="M198" i="14" s="1"/>
  <c r="M199" i="14" s="1"/>
  <c r="M200" i="14" s="1"/>
  <c r="M201" i="14" s="1"/>
  <c r="M202" i="14" s="1"/>
  <c r="M203" i="14" s="1"/>
  <c r="M204" i="14" s="1"/>
  <c r="M205" i="14" s="1"/>
  <c r="M206" i="14" s="1"/>
  <c r="M207" i="14" s="1"/>
  <c r="M208" i="14" s="1"/>
  <c r="M209" i="14" s="1"/>
  <c r="M210" i="14" s="1"/>
  <c r="M211" i="14" s="1"/>
  <c r="M212" i="14" s="1"/>
  <c r="L163" i="14"/>
  <c r="K163" i="14"/>
  <c r="J163" i="14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I163" i="14"/>
  <c r="I164" i="14" s="1"/>
  <c r="I165" i="14" s="1"/>
  <c r="I166" i="14" s="1"/>
  <c r="I167" i="14" s="1"/>
  <c r="I168" i="14" s="1"/>
  <c r="I169" i="14" s="1"/>
  <c r="I170" i="14" s="1"/>
  <c r="I171" i="14" s="1"/>
  <c r="I172" i="14" s="1"/>
  <c r="I173" i="14" s="1"/>
  <c r="I174" i="14" s="1"/>
  <c r="I175" i="14" s="1"/>
  <c r="I176" i="14" s="1"/>
  <c r="I177" i="14" s="1"/>
  <c r="I178" i="14" s="1"/>
  <c r="I179" i="14" s="1"/>
  <c r="I180" i="14" s="1"/>
  <c r="I181" i="14" s="1"/>
  <c r="I182" i="14" s="1"/>
  <c r="I183" i="14" s="1"/>
  <c r="I184" i="14" s="1"/>
  <c r="I185" i="14" s="1"/>
  <c r="I186" i="14" s="1"/>
  <c r="I187" i="14" s="1"/>
  <c r="I188" i="14" s="1"/>
  <c r="I189" i="14" s="1"/>
  <c r="I190" i="14" s="1"/>
  <c r="I191" i="14" s="1"/>
  <c r="I192" i="14" s="1"/>
  <c r="I193" i="14" s="1"/>
  <c r="I194" i="14" s="1"/>
  <c r="I195" i="14" s="1"/>
  <c r="I196" i="14" s="1"/>
  <c r="I197" i="14" s="1"/>
  <c r="I198" i="14" s="1"/>
  <c r="I199" i="14" s="1"/>
  <c r="I200" i="14" s="1"/>
  <c r="I201" i="14" s="1"/>
  <c r="I202" i="14" s="1"/>
  <c r="I203" i="14" s="1"/>
  <c r="I204" i="14" s="1"/>
  <c r="I205" i="14" s="1"/>
  <c r="I206" i="14" s="1"/>
  <c r="I207" i="14" s="1"/>
  <c r="I208" i="14" s="1"/>
  <c r="I209" i="14" s="1"/>
  <c r="I210" i="14" s="1"/>
  <c r="I211" i="14" s="1"/>
  <c r="I212" i="14" s="1"/>
  <c r="H163" i="14"/>
  <c r="G163" i="14"/>
  <c r="F163" i="14"/>
  <c r="F164" i="14" s="1"/>
  <c r="F165" i="14" s="1"/>
  <c r="F166" i="14" s="1"/>
  <c r="F167" i="14" s="1"/>
  <c r="F168" i="14" s="1"/>
  <c r="F169" i="14" s="1"/>
  <c r="F170" i="14" s="1"/>
  <c r="F171" i="14" s="1"/>
  <c r="F172" i="14" s="1"/>
  <c r="F173" i="14" s="1"/>
  <c r="F174" i="14" s="1"/>
  <c r="F175" i="14" s="1"/>
  <c r="F176" i="14" s="1"/>
  <c r="F177" i="14" s="1"/>
  <c r="F178" i="14" s="1"/>
  <c r="F179" i="14" s="1"/>
  <c r="F180" i="14" s="1"/>
  <c r="F181" i="14" s="1"/>
  <c r="F182" i="14" s="1"/>
  <c r="F183" i="14" s="1"/>
  <c r="F184" i="14" s="1"/>
  <c r="F185" i="14" s="1"/>
  <c r="F186" i="14" s="1"/>
  <c r="F187" i="14" s="1"/>
  <c r="F188" i="14" s="1"/>
  <c r="F189" i="14" s="1"/>
  <c r="F190" i="14" s="1"/>
  <c r="F191" i="14" s="1"/>
  <c r="F192" i="14" s="1"/>
  <c r="F193" i="14" s="1"/>
  <c r="F194" i="14" s="1"/>
  <c r="F195" i="14" s="1"/>
  <c r="F196" i="14" s="1"/>
  <c r="F197" i="14" s="1"/>
  <c r="F198" i="14" s="1"/>
  <c r="F199" i="14" s="1"/>
  <c r="F200" i="14" s="1"/>
  <c r="F201" i="14" s="1"/>
  <c r="F202" i="14" s="1"/>
  <c r="F203" i="14" s="1"/>
  <c r="F204" i="14" s="1"/>
  <c r="F205" i="14" s="1"/>
  <c r="F206" i="14" s="1"/>
  <c r="F207" i="14" s="1"/>
  <c r="F208" i="14" s="1"/>
  <c r="F209" i="14" s="1"/>
  <c r="F210" i="14" s="1"/>
  <c r="F211" i="14" s="1"/>
  <c r="F212" i="14" s="1"/>
  <c r="E163" i="14"/>
  <c r="E164" i="14" s="1"/>
  <c r="E165" i="14" s="1"/>
  <c r="E166" i="14" s="1"/>
  <c r="E167" i="14" s="1"/>
  <c r="E168" i="14" s="1"/>
  <c r="E169" i="14" s="1"/>
  <c r="E170" i="14" s="1"/>
  <c r="E171" i="14" s="1"/>
  <c r="E172" i="14" s="1"/>
  <c r="E173" i="14" s="1"/>
  <c r="E174" i="14" s="1"/>
  <c r="E175" i="14" s="1"/>
  <c r="E176" i="14" s="1"/>
  <c r="E177" i="14" s="1"/>
  <c r="E178" i="14" s="1"/>
  <c r="E179" i="14" s="1"/>
  <c r="E180" i="14" s="1"/>
  <c r="E181" i="14" s="1"/>
  <c r="E182" i="14" s="1"/>
  <c r="E183" i="14" s="1"/>
  <c r="E184" i="14" s="1"/>
  <c r="E185" i="14" s="1"/>
  <c r="E186" i="14" s="1"/>
  <c r="E187" i="14" s="1"/>
  <c r="E188" i="14" s="1"/>
  <c r="E189" i="14" s="1"/>
  <c r="E190" i="14" s="1"/>
  <c r="E191" i="14" s="1"/>
  <c r="E192" i="14" s="1"/>
  <c r="E193" i="14" s="1"/>
  <c r="E194" i="14" s="1"/>
  <c r="E195" i="14" s="1"/>
  <c r="E196" i="14" s="1"/>
  <c r="E197" i="14" s="1"/>
  <c r="E198" i="14" s="1"/>
  <c r="E199" i="14" s="1"/>
  <c r="E200" i="14" s="1"/>
  <c r="E201" i="14" s="1"/>
  <c r="E202" i="14" s="1"/>
  <c r="E203" i="14" s="1"/>
  <c r="E204" i="14" s="1"/>
  <c r="E205" i="14" s="1"/>
  <c r="E206" i="14" s="1"/>
  <c r="E207" i="14" s="1"/>
  <c r="E208" i="14" s="1"/>
  <c r="E209" i="14" s="1"/>
  <c r="E210" i="14" s="1"/>
  <c r="E211" i="14" s="1"/>
  <c r="E212" i="14" s="1"/>
  <c r="D163" i="14"/>
  <c r="C163" i="14"/>
  <c r="B163" i="14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AC112" i="14"/>
  <c r="AC113" i="14" s="1"/>
  <c r="AC114" i="14" s="1"/>
  <c r="AC115" i="14" s="1"/>
  <c r="AC116" i="14" s="1"/>
  <c r="AC117" i="14" s="1"/>
  <c r="AC118" i="14" s="1"/>
  <c r="AC119" i="14" s="1"/>
  <c r="AC120" i="14" s="1"/>
  <c r="AC121" i="14" s="1"/>
  <c r="AC122" i="14" s="1"/>
  <c r="AC123" i="14" s="1"/>
  <c r="AC124" i="14" s="1"/>
  <c r="AC125" i="14" s="1"/>
  <c r="AC126" i="14" s="1"/>
  <c r="AC127" i="14" s="1"/>
  <c r="AC128" i="14" s="1"/>
  <c r="AC129" i="14" s="1"/>
  <c r="AC130" i="14" s="1"/>
  <c r="AC131" i="14" s="1"/>
  <c r="AC132" i="14" s="1"/>
  <c r="AC133" i="14" s="1"/>
  <c r="AC134" i="14" s="1"/>
  <c r="AC135" i="14" s="1"/>
  <c r="AC136" i="14" s="1"/>
  <c r="AC137" i="14" s="1"/>
  <c r="AC138" i="14" s="1"/>
  <c r="AC139" i="14" s="1"/>
  <c r="AC140" i="14" s="1"/>
  <c r="AC141" i="14" s="1"/>
  <c r="AC142" i="14" s="1"/>
  <c r="AC143" i="14" s="1"/>
  <c r="AC144" i="14" s="1"/>
  <c r="AC145" i="14" s="1"/>
  <c r="AC146" i="14" s="1"/>
  <c r="AC147" i="14" s="1"/>
  <c r="AC148" i="14" s="1"/>
  <c r="AC149" i="14" s="1"/>
  <c r="AC150" i="14" s="1"/>
  <c r="AC151" i="14" s="1"/>
  <c r="AC152" i="14" s="1"/>
  <c r="AC153" i="14" s="1"/>
  <c r="AC154" i="14" s="1"/>
  <c r="AC155" i="14" s="1"/>
  <c r="AC156" i="14" s="1"/>
  <c r="AC157" i="14" s="1"/>
  <c r="AC158" i="14" s="1"/>
  <c r="AC159" i="14" s="1"/>
  <c r="Y112" i="14"/>
  <c r="Y113" i="14" s="1"/>
  <c r="Y114" i="14" s="1"/>
  <c r="Y115" i="14" s="1"/>
  <c r="Y116" i="14" s="1"/>
  <c r="Y117" i="14" s="1"/>
  <c r="Y118" i="14" s="1"/>
  <c r="Y119" i="14" s="1"/>
  <c r="Y120" i="14" s="1"/>
  <c r="Y121" i="14" s="1"/>
  <c r="Y122" i="14" s="1"/>
  <c r="Y123" i="14" s="1"/>
  <c r="Y124" i="14" s="1"/>
  <c r="Y125" i="14" s="1"/>
  <c r="Y126" i="14" s="1"/>
  <c r="Y127" i="14" s="1"/>
  <c r="Y128" i="14" s="1"/>
  <c r="Y129" i="14" s="1"/>
  <c r="Y130" i="14" s="1"/>
  <c r="Y131" i="14" s="1"/>
  <c r="Y132" i="14" s="1"/>
  <c r="Y133" i="14" s="1"/>
  <c r="Y134" i="14" s="1"/>
  <c r="Y135" i="14" s="1"/>
  <c r="Y136" i="14" s="1"/>
  <c r="Y137" i="14" s="1"/>
  <c r="Y138" i="14" s="1"/>
  <c r="Y139" i="14" s="1"/>
  <c r="Y140" i="14" s="1"/>
  <c r="Y141" i="14" s="1"/>
  <c r="Y142" i="14" s="1"/>
  <c r="Y143" i="14" s="1"/>
  <c r="Y144" i="14" s="1"/>
  <c r="Y145" i="14" s="1"/>
  <c r="Y146" i="14" s="1"/>
  <c r="Y147" i="14" s="1"/>
  <c r="Y148" i="14" s="1"/>
  <c r="Y149" i="14" s="1"/>
  <c r="Y150" i="14" s="1"/>
  <c r="Y151" i="14" s="1"/>
  <c r="Y152" i="14" s="1"/>
  <c r="Y153" i="14" s="1"/>
  <c r="Y154" i="14" s="1"/>
  <c r="Y155" i="14" s="1"/>
  <c r="Y156" i="14" s="1"/>
  <c r="Y157" i="14" s="1"/>
  <c r="Y158" i="14" s="1"/>
  <c r="Y159" i="14" s="1"/>
  <c r="M112" i="14"/>
  <c r="M113" i="14" s="1"/>
  <c r="M114" i="14" s="1"/>
  <c r="M115" i="14" s="1"/>
  <c r="M116" i="14" s="1"/>
  <c r="M117" i="14" s="1"/>
  <c r="M118" i="14" s="1"/>
  <c r="M119" i="14" s="1"/>
  <c r="M120" i="14" s="1"/>
  <c r="M121" i="14" s="1"/>
  <c r="M122" i="14" s="1"/>
  <c r="M123" i="14" s="1"/>
  <c r="M124" i="14" s="1"/>
  <c r="M125" i="14" s="1"/>
  <c r="M126" i="14" s="1"/>
  <c r="M127" i="14" s="1"/>
  <c r="M128" i="14" s="1"/>
  <c r="M129" i="14" s="1"/>
  <c r="M130" i="14" s="1"/>
  <c r="M131" i="14" s="1"/>
  <c r="M132" i="14" s="1"/>
  <c r="M133" i="14" s="1"/>
  <c r="M134" i="14" s="1"/>
  <c r="M135" i="14" s="1"/>
  <c r="M136" i="14" s="1"/>
  <c r="M137" i="14" s="1"/>
  <c r="M138" i="14" s="1"/>
  <c r="M139" i="14" s="1"/>
  <c r="M140" i="14" s="1"/>
  <c r="M141" i="14" s="1"/>
  <c r="M142" i="14" s="1"/>
  <c r="M143" i="14" s="1"/>
  <c r="M144" i="14" s="1"/>
  <c r="M145" i="14" s="1"/>
  <c r="M146" i="14" s="1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I112" i="14"/>
  <c r="I113" i="14" s="1"/>
  <c r="I114" i="14" s="1"/>
  <c r="I115" i="14" s="1"/>
  <c r="I116" i="14" s="1"/>
  <c r="I117" i="14" s="1"/>
  <c r="I118" i="14" s="1"/>
  <c r="I119" i="14" s="1"/>
  <c r="I120" i="14" s="1"/>
  <c r="I121" i="14" s="1"/>
  <c r="I122" i="14" s="1"/>
  <c r="I123" i="14" s="1"/>
  <c r="I124" i="14" s="1"/>
  <c r="I125" i="14" s="1"/>
  <c r="I126" i="14" s="1"/>
  <c r="I127" i="14" s="1"/>
  <c r="I128" i="14" s="1"/>
  <c r="I129" i="14" s="1"/>
  <c r="I130" i="14" s="1"/>
  <c r="I131" i="14" s="1"/>
  <c r="I132" i="14" s="1"/>
  <c r="I133" i="14" s="1"/>
  <c r="I134" i="14" s="1"/>
  <c r="I135" i="14" s="1"/>
  <c r="I136" i="14" s="1"/>
  <c r="I137" i="14" s="1"/>
  <c r="I138" i="14" s="1"/>
  <c r="I139" i="14" s="1"/>
  <c r="I140" i="14" s="1"/>
  <c r="I141" i="14" s="1"/>
  <c r="I142" i="14" s="1"/>
  <c r="I143" i="14" s="1"/>
  <c r="I144" i="14" s="1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I157" i="14" s="1"/>
  <c r="I158" i="14" s="1"/>
  <c r="I159" i="14" s="1"/>
  <c r="AL111" i="14"/>
  <c r="AL112" i="14" s="1"/>
  <c r="AL113" i="14" s="1"/>
  <c r="AL114" i="14" s="1"/>
  <c r="AL115" i="14" s="1"/>
  <c r="AL116" i="14" s="1"/>
  <c r="AL117" i="14" s="1"/>
  <c r="AL118" i="14" s="1"/>
  <c r="AL119" i="14" s="1"/>
  <c r="AL120" i="14" s="1"/>
  <c r="AL121" i="14" s="1"/>
  <c r="AL122" i="14" s="1"/>
  <c r="AL123" i="14" s="1"/>
  <c r="AL124" i="14" s="1"/>
  <c r="AL125" i="14" s="1"/>
  <c r="AL126" i="14" s="1"/>
  <c r="AL127" i="14" s="1"/>
  <c r="AL128" i="14" s="1"/>
  <c r="AL129" i="14" s="1"/>
  <c r="AL130" i="14" s="1"/>
  <c r="AL131" i="14" s="1"/>
  <c r="AL132" i="14" s="1"/>
  <c r="AL133" i="14" s="1"/>
  <c r="AL134" i="14" s="1"/>
  <c r="AL135" i="14" s="1"/>
  <c r="AL136" i="14" s="1"/>
  <c r="AL137" i="14" s="1"/>
  <c r="AL138" i="14" s="1"/>
  <c r="AL139" i="14" s="1"/>
  <c r="AL140" i="14" s="1"/>
  <c r="AL141" i="14" s="1"/>
  <c r="AL142" i="14" s="1"/>
  <c r="AL143" i="14" s="1"/>
  <c r="AL144" i="14" s="1"/>
  <c r="AL145" i="14" s="1"/>
  <c r="AL146" i="14" s="1"/>
  <c r="AL147" i="14" s="1"/>
  <c r="AL148" i="14" s="1"/>
  <c r="AL149" i="14" s="1"/>
  <c r="AL150" i="14" s="1"/>
  <c r="AL151" i="14" s="1"/>
  <c r="AL152" i="14" s="1"/>
  <c r="AL153" i="14" s="1"/>
  <c r="AL154" i="14" s="1"/>
  <c r="AL155" i="14" s="1"/>
  <c r="AL156" i="14" s="1"/>
  <c r="AL157" i="14" s="1"/>
  <c r="AL158" i="14" s="1"/>
  <c r="AL159" i="14" s="1"/>
  <c r="AI111" i="14"/>
  <c r="AI112" i="14" s="1"/>
  <c r="AI113" i="14" s="1"/>
  <c r="AI114" i="14" s="1"/>
  <c r="AI115" i="14" s="1"/>
  <c r="AI116" i="14" s="1"/>
  <c r="AI117" i="14" s="1"/>
  <c r="AI118" i="14" s="1"/>
  <c r="AI119" i="14" s="1"/>
  <c r="AI120" i="14" s="1"/>
  <c r="AI121" i="14" s="1"/>
  <c r="AI122" i="14" s="1"/>
  <c r="AI123" i="14" s="1"/>
  <c r="AI124" i="14" s="1"/>
  <c r="AI125" i="14" s="1"/>
  <c r="AI126" i="14" s="1"/>
  <c r="AI127" i="14" s="1"/>
  <c r="AI128" i="14" s="1"/>
  <c r="AI129" i="14" s="1"/>
  <c r="AI130" i="14" s="1"/>
  <c r="AI131" i="14" s="1"/>
  <c r="AI132" i="14" s="1"/>
  <c r="AI133" i="14" s="1"/>
  <c r="AI134" i="14" s="1"/>
  <c r="AI135" i="14" s="1"/>
  <c r="AI136" i="14" s="1"/>
  <c r="AI137" i="14" s="1"/>
  <c r="AI138" i="14" s="1"/>
  <c r="AI139" i="14" s="1"/>
  <c r="AI140" i="14" s="1"/>
  <c r="AI141" i="14" s="1"/>
  <c r="AI142" i="14" s="1"/>
  <c r="AI143" i="14" s="1"/>
  <c r="AI144" i="14" s="1"/>
  <c r="AI145" i="14" s="1"/>
  <c r="AI146" i="14" s="1"/>
  <c r="AI147" i="14" s="1"/>
  <c r="AI148" i="14" s="1"/>
  <c r="AI149" i="14" s="1"/>
  <c r="AI150" i="14" s="1"/>
  <c r="AI151" i="14" s="1"/>
  <c r="AI152" i="14" s="1"/>
  <c r="AI153" i="14" s="1"/>
  <c r="AI154" i="14" s="1"/>
  <c r="AI155" i="14" s="1"/>
  <c r="AI156" i="14" s="1"/>
  <c r="AI157" i="14" s="1"/>
  <c r="AI158" i="14" s="1"/>
  <c r="AI159" i="14" s="1"/>
  <c r="AH111" i="14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D111" i="14"/>
  <c r="AD112" i="14" s="1"/>
  <c r="AD113" i="14" s="1"/>
  <c r="AD114" i="14" s="1"/>
  <c r="AD115" i="14" s="1"/>
  <c r="AD116" i="14" s="1"/>
  <c r="AD117" i="14" s="1"/>
  <c r="AD118" i="14" s="1"/>
  <c r="AD119" i="14" s="1"/>
  <c r="AD120" i="14" s="1"/>
  <c r="AD121" i="14" s="1"/>
  <c r="AD122" i="14" s="1"/>
  <c r="AD123" i="14" s="1"/>
  <c r="AD124" i="14" s="1"/>
  <c r="AD125" i="14" s="1"/>
  <c r="AD126" i="14" s="1"/>
  <c r="AD127" i="14" s="1"/>
  <c r="AD128" i="14" s="1"/>
  <c r="AD129" i="14" s="1"/>
  <c r="AD130" i="14" s="1"/>
  <c r="AD131" i="14" s="1"/>
  <c r="AD132" i="14" s="1"/>
  <c r="AD133" i="14" s="1"/>
  <c r="AD134" i="14" s="1"/>
  <c r="AD135" i="14" s="1"/>
  <c r="AD136" i="14" s="1"/>
  <c r="AD137" i="14" s="1"/>
  <c r="AD138" i="14" s="1"/>
  <c r="AD139" i="14" s="1"/>
  <c r="AD140" i="14" s="1"/>
  <c r="AD141" i="14" s="1"/>
  <c r="AD142" i="14" s="1"/>
  <c r="AD143" i="14" s="1"/>
  <c r="AD144" i="14" s="1"/>
  <c r="AD145" i="14" s="1"/>
  <c r="AD146" i="14" s="1"/>
  <c r="AD147" i="14" s="1"/>
  <c r="AD148" i="14" s="1"/>
  <c r="AD149" i="14" s="1"/>
  <c r="AD150" i="14" s="1"/>
  <c r="AD151" i="14" s="1"/>
  <c r="AD152" i="14" s="1"/>
  <c r="AD153" i="14" s="1"/>
  <c r="AD154" i="14" s="1"/>
  <c r="AD155" i="14" s="1"/>
  <c r="AD156" i="14" s="1"/>
  <c r="AD157" i="14" s="1"/>
  <c r="AD158" i="14" s="1"/>
  <c r="AD159" i="14" s="1"/>
  <c r="Z111" i="14"/>
  <c r="Z112" i="14" s="1"/>
  <c r="Z113" i="14" s="1"/>
  <c r="Z114" i="14" s="1"/>
  <c r="Z115" i="14" s="1"/>
  <c r="Z116" i="14" s="1"/>
  <c r="Z117" i="14" s="1"/>
  <c r="Z118" i="14" s="1"/>
  <c r="Z119" i="14" s="1"/>
  <c r="Z120" i="14" s="1"/>
  <c r="Z121" i="14" s="1"/>
  <c r="Z122" i="14" s="1"/>
  <c r="Z123" i="14" s="1"/>
  <c r="Z124" i="14" s="1"/>
  <c r="Z125" i="14" s="1"/>
  <c r="Z126" i="14" s="1"/>
  <c r="Z127" i="14" s="1"/>
  <c r="Z128" i="14" s="1"/>
  <c r="Z129" i="14" s="1"/>
  <c r="Z130" i="14" s="1"/>
  <c r="Z131" i="14" s="1"/>
  <c r="Z132" i="14" s="1"/>
  <c r="Z133" i="14" s="1"/>
  <c r="Z134" i="14" s="1"/>
  <c r="Z135" i="14" s="1"/>
  <c r="Z136" i="14" s="1"/>
  <c r="Z137" i="14" s="1"/>
  <c r="Z138" i="14" s="1"/>
  <c r="Z139" i="14" s="1"/>
  <c r="Z140" i="14" s="1"/>
  <c r="Z141" i="14" s="1"/>
  <c r="Z142" i="14" s="1"/>
  <c r="Z143" i="14" s="1"/>
  <c r="Z144" i="14" s="1"/>
  <c r="Z145" i="14" s="1"/>
  <c r="Z146" i="14" s="1"/>
  <c r="Z147" i="14" s="1"/>
  <c r="Z148" i="14" s="1"/>
  <c r="Z149" i="14" s="1"/>
  <c r="Z150" i="14" s="1"/>
  <c r="Z151" i="14" s="1"/>
  <c r="Z152" i="14" s="1"/>
  <c r="Z153" i="14" s="1"/>
  <c r="Z154" i="14" s="1"/>
  <c r="Z155" i="14" s="1"/>
  <c r="Z156" i="14" s="1"/>
  <c r="Z157" i="14" s="1"/>
  <c r="Z158" i="14" s="1"/>
  <c r="Z159" i="14" s="1"/>
  <c r="V111" i="14"/>
  <c r="V112" i="14" s="1"/>
  <c r="V113" i="14" s="1"/>
  <c r="V114" i="14" s="1"/>
  <c r="V115" i="14" s="1"/>
  <c r="V116" i="14" s="1"/>
  <c r="V117" i="14" s="1"/>
  <c r="V118" i="14" s="1"/>
  <c r="V119" i="14" s="1"/>
  <c r="V120" i="14" s="1"/>
  <c r="V121" i="14" s="1"/>
  <c r="V122" i="14" s="1"/>
  <c r="V123" i="14" s="1"/>
  <c r="V124" i="14" s="1"/>
  <c r="V125" i="14" s="1"/>
  <c r="V126" i="14" s="1"/>
  <c r="V127" i="14" s="1"/>
  <c r="V128" i="14" s="1"/>
  <c r="V129" i="14" s="1"/>
  <c r="V130" i="14" s="1"/>
  <c r="V131" i="14" s="1"/>
  <c r="V132" i="14" s="1"/>
  <c r="V133" i="14" s="1"/>
  <c r="V134" i="14" s="1"/>
  <c r="V135" i="14" s="1"/>
  <c r="V136" i="14" s="1"/>
  <c r="V137" i="14" s="1"/>
  <c r="V138" i="14" s="1"/>
  <c r="V139" i="14" s="1"/>
  <c r="V140" i="14" s="1"/>
  <c r="V141" i="14" s="1"/>
  <c r="V142" i="14" s="1"/>
  <c r="V143" i="14" s="1"/>
  <c r="V144" i="14" s="1"/>
  <c r="V145" i="14" s="1"/>
  <c r="V146" i="14" s="1"/>
  <c r="V147" i="14" s="1"/>
  <c r="V148" i="14" s="1"/>
  <c r="V149" i="14" s="1"/>
  <c r="V150" i="14" s="1"/>
  <c r="V151" i="14" s="1"/>
  <c r="V152" i="14" s="1"/>
  <c r="V153" i="14" s="1"/>
  <c r="V154" i="14" s="1"/>
  <c r="V155" i="14" s="1"/>
  <c r="V156" i="14" s="1"/>
  <c r="V157" i="14" s="1"/>
  <c r="V158" i="14" s="1"/>
  <c r="V159" i="14" s="1"/>
  <c r="S111" i="14"/>
  <c r="S112" i="14" s="1"/>
  <c r="S113" i="14" s="1"/>
  <c r="S114" i="14" s="1"/>
  <c r="S115" i="14" s="1"/>
  <c r="S116" i="14" s="1"/>
  <c r="S117" i="14" s="1"/>
  <c r="S118" i="14" s="1"/>
  <c r="S119" i="14" s="1"/>
  <c r="S120" i="14" s="1"/>
  <c r="S121" i="14" s="1"/>
  <c r="S122" i="14" s="1"/>
  <c r="S123" i="14" s="1"/>
  <c r="S124" i="14" s="1"/>
  <c r="S125" i="14" s="1"/>
  <c r="S126" i="14" s="1"/>
  <c r="S127" i="14" s="1"/>
  <c r="S128" i="14" s="1"/>
  <c r="S129" i="14" s="1"/>
  <c r="S130" i="14" s="1"/>
  <c r="S131" i="14" s="1"/>
  <c r="S132" i="14" s="1"/>
  <c r="S133" i="14" s="1"/>
  <c r="S134" i="14" s="1"/>
  <c r="S135" i="14" s="1"/>
  <c r="S136" i="14" s="1"/>
  <c r="S137" i="14" s="1"/>
  <c r="S138" i="14" s="1"/>
  <c r="S139" i="14" s="1"/>
  <c r="S140" i="14" s="1"/>
  <c r="S141" i="14" s="1"/>
  <c r="S142" i="14" s="1"/>
  <c r="S143" i="14" s="1"/>
  <c r="S144" i="14" s="1"/>
  <c r="S145" i="14" s="1"/>
  <c r="S146" i="14" s="1"/>
  <c r="S147" i="14" s="1"/>
  <c r="S148" i="14" s="1"/>
  <c r="S149" i="14" s="1"/>
  <c r="S150" i="14" s="1"/>
  <c r="S151" i="14" s="1"/>
  <c r="S152" i="14" s="1"/>
  <c r="S153" i="14" s="1"/>
  <c r="S154" i="14" s="1"/>
  <c r="S155" i="14" s="1"/>
  <c r="S156" i="14" s="1"/>
  <c r="S157" i="14" s="1"/>
  <c r="S158" i="14" s="1"/>
  <c r="S159" i="14" s="1"/>
  <c r="R111" i="14"/>
  <c r="R112" i="14" s="1"/>
  <c r="R113" i="14" s="1"/>
  <c r="R114" i="14" s="1"/>
  <c r="R115" i="14" s="1"/>
  <c r="R116" i="14" s="1"/>
  <c r="R117" i="14" s="1"/>
  <c r="R118" i="14" s="1"/>
  <c r="R119" i="14" s="1"/>
  <c r="R120" i="14" s="1"/>
  <c r="R121" i="14" s="1"/>
  <c r="R122" i="14" s="1"/>
  <c r="R123" i="14" s="1"/>
  <c r="R124" i="14" s="1"/>
  <c r="R125" i="14" s="1"/>
  <c r="R126" i="14" s="1"/>
  <c r="R127" i="14" s="1"/>
  <c r="R128" i="14" s="1"/>
  <c r="R129" i="14" s="1"/>
  <c r="R130" i="14" s="1"/>
  <c r="R131" i="14" s="1"/>
  <c r="R132" i="14" s="1"/>
  <c r="R133" i="14" s="1"/>
  <c r="R134" i="14" s="1"/>
  <c r="R135" i="14" s="1"/>
  <c r="R136" i="14" s="1"/>
  <c r="R137" i="14" s="1"/>
  <c r="R138" i="14" s="1"/>
  <c r="R139" i="14" s="1"/>
  <c r="R140" i="14" s="1"/>
  <c r="R141" i="14" s="1"/>
  <c r="R142" i="14" s="1"/>
  <c r="R143" i="14" s="1"/>
  <c r="R144" i="14" s="1"/>
  <c r="R145" i="14" s="1"/>
  <c r="R146" i="14" s="1"/>
  <c r="R147" i="14" s="1"/>
  <c r="R148" i="14" s="1"/>
  <c r="R149" i="14" s="1"/>
  <c r="R150" i="14" s="1"/>
  <c r="R151" i="14" s="1"/>
  <c r="R152" i="14" s="1"/>
  <c r="R153" i="14" s="1"/>
  <c r="R154" i="14" s="1"/>
  <c r="R155" i="14" s="1"/>
  <c r="R156" i="14" s="1"/>
  <c r="R157" i="14" s="1"/>
  <c r="R158" i="14" s="1"/>
  <c r="R159" i="14" s="1"/>
  <c r="N111" i="14"/>
  <c r="N112" i="14" s="1"/>
  <c r="N113" i="14" s="1"/>
  <c r="N114" i="14" s="1"/>
  <c r="N115" i="14" s="1"/>
  <c r="N116" i="14" s="1"/>
  <c r="N117" i="14" s="1"/>
  <c r="N118" i="14" s="1"/>
  <c r="N119" i="14" s="1"/>
  <c r="N120" i="14" s="1"/>
  <c r="N121" i="14" s="1"/>
  <c r="N122" i="14" s="1"/>
  <c r="N123" i="14" s="1"/>
  <c r="N124" i="14" s="1"/>
  <c r="N125" i="14" s="1"/>
  <c r="N126" i="14" s="1"/>
  <c r="N127" i="14" s="1"/>
  <c r="N128" i="14" s="1"/>
  <c r="N129" i="14" s="1"/>
  <c r="N130" i="14" s="1"/>
  <c r="N131" i="14" s="1"/>
  <c r="N132" i="14" s="1"/>
  <c r="N133" i="14" s="1"/>
  <c r="N134" i="14" s="1"/>
  <c r="N135" i="14" s="1"/>
  <c r="N136" i="14" s="1"/>
  <c r="N137" i="14" s="1"/>
  <c r="N138" i="14" s="1"/>
  <c r="N139" i="14" s="1"/>
  <c r="N140" i="14" s="1"/>
  <c r="N141" i="14" s="1"/>
  <c r="N142" i="14" s="1"/>
  <c r="N143" i="14" s="1"/>
  <c r="N144" i="14" s="1"/>
  <c r="N145" i="14" s="1"/>
  <c r="N146" i="14" s="1"/>
  <c r="N147" i="14" s="1"/>
  <c r="N148" i="14" s="1"/>
  <c r="N149" i="14" s="1"/>
  <c r="N150" i="14" s="1"/>
  <c r="N151" i="14" s="1"/>
  <c r="N152" i="14" s="1"/>
  <c r="N153" i="14" s="1"/>
  <c r="N154" i="14" s="1"/>
  <c r="N155" i="14" s="1"/>
  <c r="N156" i="14" s="1"/>
  <c r="N157" i="14" s="1"/>
  <c r="N158" i="14" s="1"/>
  <c r="N159" i="14" s="1"/>
  <c r="J111" i="14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F111" i="14"/>
  <c r="F112" i="14" s="1"/>
  <c r="F113" i="14" s="1"/>
  <c r="F114" i="14" s="1"/>
  <c r="F115" i="14" s="1"/>
  <c r="F116" i="14" s="1"/>
  <c r="F117" i="14" s="1"/>
  <c r="F118" i="14" s="1"/>
  <c r="F119" i="14" s="1"/>
  <c r="F120" i="14" s="1"/>
  <c r="F121" i="14" s="1"/>
  <c r="F122" i="14" s="1"/>
  <c r="F123" i="14" s="1"/>
  <c r="F124" i="14" s="1"/>
  <c r="F125" i="14" s="1"/>
  <c r="F126" i="14" s="1"/>
  <c r="F127" i="14" s="1"/>
  <c r="F128" i="14" s="1"/>
  <c r="F129" i="14" s="1"/>
  <c r="F130" i="14" s="1"/>
  <c r="F131" i="14" s="1"/>
  <c r="F132" i="14" s="1"/>
  <c r="F133" i="14" s="1"/>
  <c r="F134" i="14" s="1"/>
  <c r="F135" i="14" s="1"/>
  <c r="F136" i="14" s="1"/>
  <c r="F137" i="14" s="1"/>
  <c r="F138" i="14" s="1"/>
  <c r="F139" i="14" s="1"/>
  <c r="F140" i="14" s="1"/>
  <c r="F141" i="14" s="1"/>
  <c r="F142" i="14" s="1"/>
  <c r="F143" i="14" s="1"/>
  <c r="F144" i="14" s="1"/>
  <c r="F145" i="14" s="1"/>
  <c r="F146" i="14" s="1"/>
  <c r="F147" i="14" s="1"/>
  <c r="F148" i="14" s="1"/>
  <c r="F149" i="14" s="1"/>
  <c r="F150" i="14" s="1"/>
  <c r="F151" i="14" s="1"/>
  <c r="F152" i="14" s="1"/>
  <c r="F153" i="14" s="1"/>
  <c r="F154" i="14" s="1"/>
  <c r="F155" i="14" s="1"/>
  <c r="F156" i="14" s="1"/>
  <c r="F157" i="14" s="1"/>
  <c r="F158" i="14" s="1"/>
  <c r="F159" i="14" s="1"/>
  <c r="C111" i="14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2" i="14" s="1"/>
  <c r="C123" i="14" s="1"/>
  <c r="C124" i="14" s="1"/>
  <c r="C125" i="14" s="1"/>
  <c r="C126" i="14" s="1"/>
  <c r="C127" i="14" s="1"/>
  <c r="C128" i="14" s="1"/>
  <c r="C129" i="14" s="1"/>
  <c r="C130" i="14" s="1"/>
  <c r="C131" i="14" s="1"/>
  <c r="C132" i="14" s="1"/>
  <c r="C133" i="14" s="1"/>
  <c r="C134" i="14" s="1"/>
  <c r="C135" i="14" s="1"/>
  <c r="C136" i="14" s="1"/>
  <c r="C137" i="14" s="1"/>
  <c r="C138" i="14" s="1"/>
  <c r="C139" i="14" s="1"/>
  <c r="C140" i="14" s="1"/>
  <c r="C141" i="14" s="1"/>
  <c r="C142" i="14" s="1"/>
  <c r="C143" i="14" s="1"/>
  <c r="C144" i="14" s="1"/>
  <c r="C145" i="14" s="1"/>
  <c r="C146" i="14" s="1"/>
  <c r="C147" i="14" s="1"/>
  <c r="C148" i="14" s="1"/>
  <c r="C149" i="14" s="1"/>
  <c r="C150" i="14" s="1"/>
  <c r="C151" i="14" s="1"/>
  <c r="C152" i="14" s="1"/>
  <c r="C153" i="14" s="1"/>
  <c r="C154" i="14" s="1"/>
  <c r="C155" i="14" s="1"/>
  <c r="C156" i="14" s="1"/>
  <c r="C157" i="14" s="1"/>
  <c r="C158" i="14" s="1"/>
  <c r="C159" i="14" s="1"/>
  <c r="B111" i="14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AL110" i="14"/>
  <c r="AK110" i="14"/>
  <c r="AK111" i="14" s="1"/>
  <c r="AK112" i="14" s="1"/>
  <c r="AK113" i="14" s="1"/>
  <c r="AK114" i="14" s="1"/>
  <c r="AK115" i="14" s="1"/>
  <c r="AK116" i="14" s="1"/>
  <c r="AK117" i="14" s="1"/>
  <c r="AK118" i="14" s="1"/>
  <c r="AK119" i="14" s="1"/>
  <c r="AK120" i="14" s="1"/>
  <c r="AK121" i="14" s="1"/>
  <c r="AK122" i="14" s="1"/>
  <c r="AK123" i="14" s="1"/>
  <c r="AK124" i="14" s="1"/>
  <c r="AK125" i="14" s="1"/>
  <c r="AK126" i="14" s="1"/>
  <c r="AK127" i="14" s="1"/>
  <c r="AK128" i="14" s="1"/>
  <c r="AK129" i="14" s="1"/>
  <c r="AK130" i="14" s="1"/>
  <c r="AK131" i="14" s="1"/>
  <c r="AK132" i="14" s="1"/>
  <c r="AK133" i="14" s="1"/>
  <c r="AK134" i="14" s="1"/>
  <c r="AK135" i="14" s="1"/>
  <c r="AK136" i="14" s="1"/>
  <c r="AK137" i="14" s="1"/>
  <c r="AK138" i="14" s="1"/>
  <c r="AK139" i="14" s="1"/>
  <c r="AK140" i="14" s="1"/>
  <c r="AK141" i="14" s="1"/>
  <c r="AK142" i="14" s="1"/>
  <c r="AK143" i="14" s="1"/>
  <c r="AK144" i="14" s="1"/>
  <c r="AK145" i="14" s="1"/>
  <c r="AK146" i="14" s="1"/>
  <c r="AK147" i="14" s="1"/>
  <c r="AK148" i="14" s="1"/>
  <c r="AK149" i="14" s="1"/>
  <c r="AK150" i="14" s="1"/>
  <c r="AK151" i="14" s="1"/>
  <c r="AK152" i="14" s="1"/>
  <c r="AK153" i="14" s="1"/>
  <c r="AK154" i="14" s="1"/>
  <c r="AK155" i="14" s="1"/>
  <c r="AK156" i="14" s="1"/>
  <c r="AK157" i="14" s="1"/>
  <c r="AK158" i="14" s="1"/>
  <c r="AK159" i="14" s="1"/>
  <c r="AJ110" i="14"/>
  <c r="AJ111" i="14" s="1"/>
  <c r="AJ112" i="14" s="1"/>
  <c r="AJ113" i="14" s="1"/>
  <c r="AJ114" i="14" s="1"/>
  <c r="AJ115" i="14" s="1"/>
  <c r="AJ116" i="14" s="1"/>
  <c r="AJ117" i="14" s="1"/>
  <c r="AJ118" i="14" s="1"/>
  <c r="AJ119" i="14" s="1"/>
  <c r="AJ120" i="14" s="1"/>
  <c r="AJ121" i="14" s="1"/>
  <c r="AJ122" i="14" s="1"/>
  <c r="AJ123" i="14" s="1"/>
  <c r="AJ124" i="14" s="1"/>
  <c r="AJ125" i="14" s="1"/>
  <c r="AJ126" i="14" s="1"/>
  <c r="AJ127" i="14" s="1"/>
  <c r="AJ128" i="14" s="1"/>
  <c r="AJ129" i="14" s="1"/>
  <c r="AJ130" i="14" s="1"/>
  <c r="AJ131" i="14" s="1"/>
  <c r="AJ132" i="14" s="1"/>
  <c r="AJ133" i="14" s="1"/>
  <c r="AJ134" i="14" s="1"/>
  <c r="AJ135" i="14" s="1"/>
  <c r="AJ136" i="14" s="1"/>
  <c r="AJ137" i="14" s="1"/>
  <c r="AJ138" i="14" s="1"/>
  <c r="AJ139" i="14" s="1"/>
  <c r="AJ140" i="14" s="1"/>
  <c r="AJ141" i="14" s="1"/>
  <c r="AJ142" i="14" s="1"/>
  <c r="AJ143" i="14" s="1"/>
  <c r="AJ144" i="14" s="1"/>
  <c r="AJ145" i="14" s="1"/>
  <c r="AJ146" i="14" s="1"/>
  <c r="AJ147" i="14" s="1"/>
  <c r="AJ148" i="14" s="1"/>
  <c r="AJ149" i="14" s="1"/>
  <c r="AJ150" i="14" s="1"/>
  <c r="AJ151" i="14" s="1"/>
  <c r="AJ152" i="14" s="1"/>
  <c r="AJ153" i="14" s="1"/>
  <c r="AJ154" i="14" s="1"/>
  <c r="AJ155" i="14" s="1"/>
  <c r="AJ156" i="14" s="1"/>
  <c r="AJ157" i="14" s="1"/>
  <c r="AJ158" i="14" s="1"/>
  <c r="AJ159" i="14" s="1"/>
  <c r="AI110" i="14"/>
  <c r="AH110" i="14"/>
  <c r="AG110" i="14"/>
  <c r="AG111" i="14" s="1"/>
  <c r="AG112" i="14" s="1"/>
  <c r="AG113" i="14" s="1"/>
  <c r="AG114" i="14" s="1"/>
  <c r="AG115" i="14" s="1"/>
  <c r="AG116" i="14" s="1"/>
  <c r="AG117" i="14" s="1"/>
  <c r="AG118" i="14" s="1"/>
  <c r="AG119" i="14" s="1"/>
  <c r="AG120" i="14" s="1"/>
  <c r="AG121" i="14" s="1"/>
  <c r="AG122" i="14" s="1"/>
  <c r="AG123" i="14" s="1"/>
  <c r="AG124" i="14" s="1"/>
  <c r="AG125" i="14" s="1"/>
  <c r="AG126" i="14" s="1"/>
  <c r="AG127" i="14" s="1"/>
  <c r="AG128" i="14" s="1"/>
  <c r="AG129" i="14" s="1"/>
  <c r="AG130" i="14" s="1"/>
  <c r="AG131" i="14" s="1"/>
  <c r="AG132" i="14" s="1"/>
  <c r="AG133" i="14" s="1"/>
  <c r="AG134" i="14" s="1"/>
  <c r="AG135" i="14" s="1"/>
  <c r="AG136" i="14" s="1"/>
  <c r="AG137" i="14" s="1"/>
  <c r="AG138" i="14" s="1"/>
  <c r="AG139" i="14" s="1"/>
  <c r="AG140" i="14" s="1"/>
  <c r="AG141" i="14" s="1"/>
  <c r="AG142" i="14" s="1"/>
  <c r="AG143" i="14" s="1"/>
  <c r="AG144" i="14" s="1"/>
  <c r="AG145" i="14" s="1"/>
  <c r="AG146" i="14" s="1"/>
  <c r="AG147" i="14" s="1"/>
  <c r="AG148" i="14" s="1"/>
  <c r="AG149" i="14" s="1"/>
  <c r="AG150" i="14" s="1"/>
  <c r="AG151" i="14" s="1"/>
  <c r="AG152" i="14" s="1"/>
  <c r="AG153" i="14" s="1"/>
  <c r="AG154" i="14" s="1"/>
  <c r="AG155" i="14" s="1"/>
  <c r="AG156" i="14" s="1"/>
  <c r="AG157" i="14" s="1"/>
  <c r="AG158" i="14" s="1"/>
  <c r="AG159" i="14" s="1"/>
  <c r="AF110" i="14"/>
  <c r="AF111" i="14" s="1"/>
  <c r="AF112" i="14" s="1"/>
  <c r="AF113" i="14" s="1"/>
  <c r="AF114" i="14" s="1"/>
  <c r="AF115" i="14" s="1"/>
  <c r="AF116" i="14" s="1"/>
  <c r="AF117" i="14" s="1"/>
  <c r="AF118" i="14" s="1"/>
  <c r="AF119" i="14" s="1"/>
  <c r="AF120" i="14" s="1"/>
  <c r="AF121" i="14" s="1"/>
  <c r="AF122" i="14" s="1"/>
  <c r="AF123" i="14" s="1"/>
  <c r="AF124" i="14" s="1"/>
  <c r="AF125" i="14" s="1"/>
  <c r="AF126" i="14" s="1"/>
  <c r="AF127" i="14" s="1"/>
  <c r="AF128" i="14" s="1"/>
  <c r="AF129" i="14" s="1"/>
  <c r="AF130" i="14" s="1"/>
  <c r="AF131" i="14" s="1"/>
  <c r="AF132" i="14" s="1"/>
  <c r="AF133" i="14" s="1"/>
  <c r="AF134" i="14" s="1"/>
  <c r="AF135" i="14" s="1"/>
  <c r="AF136" i="14" s="1"/>
  <c r="AF137" i="14" s="1"/>
  <c r="AF138" i="14" s="1"/>
  <c r="AF139" i="14" s="1"/>
  <c r="AF140" i="14" s="1"/>
  <c r="AF141" i="14" s="1"/>
  <c r="AF142" i="14" s="1"/>
  <c r="AF143" i="14" s="1"/>
  <c r="AF144" i="14" s="1"/>
  <c r="AF145" i="14" s="1"/>
  <c r="AF146" i="14" s="1"/>
  <c r="AF147" i="14" s="1"/>
  <c r="AF148" i="14" s="1"/>
  <c r="AF149" i="14" s="1"/>
  <c r="AF150" i="14" s="1"/>
  <c r="AF151" i="14" s="1"/>
  <c r="AF152" i="14" s="1"/>
  <c r="AF153" i="14" s="1"/>
  <c r="AF154" i="14" s="1"/>
  <c r="AF155" i="14" s="1"/>
  <c r="AF156" i="14" s="1"/>
  <c r="AF157" i="14" s="1"/>
  <c r="AF158" i="14" s="1"/>
  <c r="AF159" i="14" s="1"/>
  <c r="AE110" i="14"/>
  <c r="AE111" i="14" s="1"/>
  <c r="AE112" i="14" s="1"/>
  <c r="AE113" i="14" s="1"/>
  <c r="AE114" i="14" s="1"/>
  <c r="AE115" i="14" s="1"/>
  <c r="AE116" i="14" s="1"/>
  <c r="AE117" i="14" s="1"/>
  <c r="AE118" i="14" s="1"/>
  <c r="AE119" i="14" s="1"/>
  <c r="AE120" i="14" s="1"/>
  <c r="AE121" i="14" s="1"/>
  <c r="AE122" i="14" s="1"/>
  <c r="AE123" i="14" s="1"/>
  <c r="AE124" i="14" s="1"/>
  <c r="AE125" i="14" s="1"/>
  <c r="AE126" i="14" s="1"/>
  <c r="AE127" i="14" s="1"/>
  <c r="AE128" i="14" s="1"/>
  <c r="AE129" i="14" s="1"/>
  <c r="AE130" i="14" s="1"/>
  <c r="AE131" i="14" s="1"/>
  <c r="AE132" i="14" s="1"/>
  <c r="AE133" i="14" s="1"/>
  <c r="AE134" i="14" s="1"/>
  <c r="AE135" i="14" s="1"/>
  <c r="AE136" i="14" s="1"/>
  <c r="AE137" i="14" s="1"/>
  <c r="AE138" i="14" s="1"/>
  <c r="AE139" i="14" s="1"/>
  <c r="AE140" i="14" s="1"/>
  <c r="AE141" i="14" s="1"/>
  <c r="AE142" i="14" s="1"/>
  <c r="AE143" i="14" s="1"/>
  <c r="AE144" i="14" s="1"/>
  <c r="AE145" i="14" s="1"/>
  <c r="AE146" i="14" s="1"/>
  <c r="AE147" i="14" s="1"/>
  <c r="AE148" i="14" s="1"/>
  <c r="AE149" i="14" s="1"/>
  <c r="AE150" i="14" s="1"/>
  <c r="AE151" i="14" s="1"/>
  <c r="AE152" i="14" s="1"/>
  <c r="AE153" i="14" s="1"/>
  <c r="AE154" i="14" s="1"/>
  <c r="AE155" i="14" s="1"/>
  <c r="AE156" i="14" s="1"/>
  <c r="AE157" i="14" s="1"/>
  <c r="AE158" i="14" s="1"/>
  <c r="AE159" i="14" s="1"/>
  <c r="AD110" i="14"/>
  <c r="AC110" i="14"/>
  <c r="AC111" i="14" s="1"/>
  <c r="AB110" i="14"/>
  <c r="AB111" i="14" s="1"/>
  <c r="AB112" i="14" s="1"/>
  <c r="AB113" i="14" s="1"/>
  <c r="AB114" i="14" s="1"/>
  <c r="AB115" i="14" s="1"/>
  <c r="AB116" i="14" s="1"/>
  <c r="AB117" i="14" s="1"/>
  <c r="AB118" i="14" s="1"/>
  <c r="AB119" i="14" s="1"/>
  <c r="AB120" i="14" s="1"/>
  <c r="AB121" i="14" s="1"/>
  <c r="AB122" i="14" s="1"/>
  <c r="AB123" i="14" s="1"/>
  <c r="AB124" i="14" s="1"/>
  <c r="AB125" i="14" s="1"/>
  <c r="AB126" i="14" s="1"/>
  <c r="AB127" i="14" s="1"/>
  <c r="AB128" i="14" s="1"/>
  <c r="AB129" i="14" s="1"/>
  <c r="AB130" i="14" s="1"/>
  <c r="AB131" i="14" s="1"/>
  <c r="AB132" i="14" s="1"/>
  <c r="AB133" i="14" s="1"/>
  <c r="AB134" i="14" s="1"/>
  <c r="AB135" i="14" s="1"/>
  <c r="AB136" i="14" s="1"/>
  <c r="AB137" i="14" s="1"/>
  <c r="AB138" i="14" s="1"/>
  <c r="AB139" i="14" s="1"/>
  <c r="AB140" i="14" s="1"/>
  <c r="AB141" i="14" s="1"/>
  <c r="AB142" i="14" s="1"/>
  <c r="AB143" i="14" s="1"/>
  <c r="AB144" i="14" s="1"/>
  <c r="AB145" i="14" s="1"/>
  <c r="AB146" i="14" s="1"/>
  <c r="AB147" i="14" s="1"/>
  <c r="AB148" i="14" s="1"/>
  <c r="AB149" i="14" s="1"/>
  <c r="AB150" i="14" s="1"/>
  <c r="AB151" i="14" s="1"/>
  <c r="AB152" i="14" s="1"/>
  <c r="AB153" i="14" s="1"/>
  <c r="AB154" i="14" s="1"/>
  <c r="AB155" i="14" s="1"/>
  <c r="AB156" i="14" s="1"/>
  <c r="AB157" i="14" s="1"/>
  <c r="AB158" i="14" s="1"/>
  <c r="AB159" i="14" s="1"/>
  <c r="AA110" i="14"/>
  <c r="AA111" i="14" s="1"/>
  <c r="AA112" i="14" s="1"/>
  <c r="AA113" i="14" s="1"/>
  <c r="AA114" i="14" s="1"/>
  <c r="AA115" i="14" s="1"/>
  <c r="AA116" i="14" s="1"/>
  <c r="AA117" i="14" s="1"/>
  <c r="AA118" i="14" s="1"/>
  <c r="AA119" i="14" s="1"/>
  <c r="AA120" i="14" s="1"/>
  <c r="AA121" i="14" s="1"/>
  <c r="AA122" i="14" s="1"/>
  <c r="AA123" i="14" s="1"/>
  <c r="AA124" i="14" s="1"/>
  <c r="AA125" i="14" s="1"/>
  <c r="AA126" i="14" s="1"/>
  <c r="AA127" i="14" s="1"/>
  <c r="AA128" i="14" s="1"/>
  <c r="AA129" i="14" s="1"/>
  <c r="AA130" i="14" s="1"/>
  <c r="AA131" i="14" s="1"/>
  <c r="AA132" i="14" s="1"/>
  <c r="AA133" i="14" s="1"/>
  <c r="AA134" i="14" s="1"/>
  <c r="AA135" i="14" s="1"/>
  <c r="AA136" i="14" s="1"/>
  <c r="AA137" i="14" s="1"/>
  <c r="AA138" i="14" s="1"/>
  <c r="AA139" i="14" s="1"/>
  <c r="AA140" i="14" s="1"/>
  <c r="AA141" i="14" s="1"/>
  <c r="AA142" i="14" s="1"/>
  <c r="AA143" i="14" s="1"/>
  <c r="AA144" i="14" s="1"/>
  <c r="AA145" i="14" s="1"/>
  <c r="AA146" i="14" s="1"/>
  <c r="AA147" i="14" s="1"/>
  <c r="AA148" i="14" s="1"/>
  <c r="AA149" i="14" s="1"/>
  <c r="AA150" i="14" s="1"/>
  <c r="AA151" i="14" s="1"/>
  <c r="AA152" i="14" s="1"/>
  <c r="AA153" i="14" s="1"/>
  <c r="AA154" i="14" s="1"/>
  <c r="AA155" i="14" s="1"/>
  <c r="AA156" i="14" s="1"/>
  <c r="AA157" i="14" s="1"/>
  <c r="AA158" i="14" s="1"/>
  <c r="AA159" i="14" s="1"/>
  <c r="Z110" i="14"/>
  <c r="Y110" i="14"/>
  <c r="Y111" i="14" s="1"/>
  <c r="X110" i="14"/>
  <c r="X111" i="14" s="1"/>
  <c r="X112" i="14" s="1"/>
  <c r="X113" i="14" s="1"/>
  <c r="X114" i="14" s="1"/>
  <c r="X115" i="14" s="1"/>
  <c r="X116" i="14" s="1"/>
  <c r="X117" i="14" s="1"/>
  <c r="X118" i="14" s="1"/>
  <c r="X119" i="14" s="1"/>
  <c r="X120" i="14" s="1"/>
  <c r="X121" i="14" s="1"/>
  <c r="X122" i="14" s="1"/>
  <c r="X123" i="14" s="1"/>
  <c r="X124" i="14" s="1"/>
  <c r="X125" i="14" s="1"/>
  <c r="X126" i="14" s="1"/>
  <c r="X127" i="14" s="1"/>
  <c r="X128" i="14" s="1"/>
  <c r="X129" i="14" s="1"/>
  <c r="X130" i="14" s="1"/>
  <c r="X131" i="14" s="1"/>
  <c r="X132" i="14" s="1"/>
  <c r="X133" i="14" s="1"/>
  <c r="X134" i="14" s="1"/>
  <c r="X135" i="14" s="1"/>
  <c r="X136" i="14" s="1"/>
  <c r="X137" i="14" s="1"/>
  <c r="X138" i="14" s="1"/>
  <c r="X139" i="14" s="1"/>
  <c r="X140" i="14" s="1"/>
  <c r="X141" i="14" s="1"/>
  <c r="X142" i="14" s="1"/>
  <c r="X143" i="14" s="1"/>
  <c r="X144" i="14" s="1"/>
  <c r="X145" i="14" s="1"/>
  <c r="X146" i="14" s="1"/>
  <c r="X147" i="14" s="1"/>
  <c r="X148" i="14" s="1"/>
  <c r="X149" i="14" s="1"/>
  <c r="X150" i="14" s="1"/>
  <c r="X151" i="14" s="1"/>
  <c r="X152" i="14" s="1"/>
  <c r="X153" i="14" s="1"/>
  <c r="X154" i="14" s="1"/>
  <c r="X155" i="14" s="1"/>
  <c r="X156" i="14" s="1"/>
  <c r="X157" i="14" s="1"/>
  <c r="X158" i="14" s="1"/>
  <c r="X159" i="14" s="1"/>
  <c r="W110" i="14"/>
  <c r="W111" i="14" s="1"/>
  <c r="W112" i="14" s="1"/>
  <c r="W113" i="14" s="1"/>
  <c r="W114" i="14" s="1"/>
  <c r="W115" i="14" s="1"/>
  <c r="W116" i="14" s="1"/>
  <c r="W117" i="14" s="1"/>
  <c r="W118" i="14" s="1"/>
  <c r="W119" i="14" s="1"/>
  <c r="W120" i="14" s="1"/>
  <c r="W121" i="14" s="1"/>
  <c r="W122" i="14" s="1"/>
  <c r="W123" i="14" s="1"/>
  <c r="W124" i="14" s="1"/>
  <c r="W125" i="14" s="1"/>
  <c r="W126" i="14" s="1"/>
  <c r="W127" i="14" s="1"/>
  <c r="W128" i="14" s="1"/>
  <c r="W129" i="14" s="1"/>
  <c r="W130" i="14" s="1"/>
  <c r="W131" i="14" s="1"/>
  <c r="W132" i="14" s="1"/>
  <c r="W133" i="14" s="1"/>
  <c r="W134" i="14" s="1"/>
  <c r="W135" i="14" s="1"/>
  <c r="W136" i="14" s="1"/>
  <c r="W137" i="14" s="1"/>
  <c r="W138" i="14" s="1"/>
  <c r="W139" i="14" s="1"/>
  <c r="W140" i="14" s="1"/>
  <c r="W141" i="14" s="1"/>
  <c r="W142" i="14" s="1"/>
  <c r="W143" i="14" s="1"/>
  <c r="W144" i="14" s="1"/>
  <c r="W145" i="14" s="1"/>
  <c r="W146" i="14" s="1"/>
  <c r="W147" i="14" s="1"/>
  <c r="W148" i="14" s="1"/>
  <c r="W149" i="14" s="1"/>
  <c r="W150" i="14" s="1"/>
  <c r="W151" i="14" s="1"/>
  <c r="W152" i="14" s="1"/>
  <c r="W153" i="14" s="1"/>
  <c r="W154" i="14" s="1"/>
  <c r="W155" i="14" s="1"/>
  <c r="W156" i="14" s="1"/>
  <c r="W157" i="14" s="1"/>
  <c r="W158" i="14" s="1"/>
  <c r="W159" i="14" s="1"/>
  <c r="V110" i="14"/>
  <c r="U110" i="14"/>
  <c r="U111" i="14" s="1"/>
  <c r="U112" i="14" s="1"/>
  <c r="U113" i="14" s="1"/>
  <c r="U114" i="14" s="1"/>
  <c r="U115" i="14" s="1"/>
  <c r="U116" i="14" s="1"/>
  <c r="U117" i="14" s="1"/>
  <c r="U118" i="14" s="1"/>
  <c r="U119" i="14" s="1"/>
  <c r="U120" i="14" s="1"/>
  <c r="U121" i="14" s="1"/>
  <c r="U122" i="14" s="1"/>
  <c r="U123" i="14" s="1"/>
  <c r="U124" i="14" s="1"/>
  <c r="U125" i="14" s="1"/>
  <c r="U126" i="14" s="1"/>
  <c r="U127" i="14" s="1"/>
  <c r="U128" i="14" s="1"/>
  <c r="U129" i="14" s="1"/>
  <c r="U130" i="14" s="1"/>
  <c r="U131" i="14" s="1"/>
  <c r="U132" i="14" s="1"/>
  <c r="U133" i="14" s="1"/>
  <c r="U134" i="14" s="1"/>
  <c r="U135" i="14" s="1"/>
  <c r="U136" i="14" s="1"/>
  <c r="U137" i="14" s="1"/>
  <c r="U138" i="14" s="1"/>
  <c r="U139" i="14" s="1"/>
  <c r="U140" i="14" s="1"/>
  <c r="U141" i="14" s="1"/>
  <c r="U142" i="14" s="1"/>
  <c r="U143" i="14" s="1"/>
  <c r="U144" i="14" s="1"/>
  <c r="U145" i="14" s="1"/>
  <c r="U146" i="14" s="1"/>
  <c r="U147" i="14" s="1"/>
  <c r="U148" i="14" s="1"/>
  <c r="U149" i="14" s="1"/>
  <c r="U150" i="14" s="1"/>
  <c r="U151" i="14" s="1"/>
  <c r="U152" i="14" s="1"/>
  <c r="U153" i="14" s="1"/>
  <c r="U154" i="14" s="1"/>
  <c r="U155" i="14" s="1"/>
  <c r="U156" i="14" s="1"/>
  <c r="U157" i="14" s="1"/>
  <c r="U158" i="14" s="1"/>
  <c r="U159" i="14" s="1"/>
  <c r="T110" i="14"/>
  <c r="T111" i="14" s="1"/>
  <c r="T112" i="14" s="1"/>
  <c r="T113" i="14" s="1"/>
  <c r="T114" i="14" s="1"/>
  <c r="T115" i="14" s="1"/>
  <c r="T116" i="14" s="1"/>
  <c r="T117" i="14" s="1"/>
  <c r="T118" i="14" s="1"/>
  <c r="T119" i="14" s="1"/>
  <c r="T120" i="14" s="1"/>
  <c r="T121" i="14" s="1"/>
  <c r="T122" i="14" s="1"/>
  <c r="T123" i="14" s="1"/>
  <c r="T124" i="14" s="1"/>
  <c r="T125" i="14" s="1"/>
  <c r="T126" i="14" s="1"/>
  <c r="T127" i="14" s="1"/>
  <c r="T128" i="14" s="1"/>
  <c r="T129" i="14" s="1"/>
  <c r="T130" i="14" s="1"/>
  <c r="T131" i="14" s="1"/>
  <c r="T132" i="14" s="1"/>
  <c r="T133" i="14" s="1"/>
  <c r="T134" i="14" s="1"/>
  <c r="T135" i="14" s="1"/>
  <c r="T136" i="14" s="1"/>
  <c r="T137" i="14" s="1"/>
  <c r="T138" i="14" s="1"/>
  <c r="T139" i="14" s="1"/>
  <c r="T140" i="14" s="1"/>
  <c r="T141" i="14" s="1"/>
  <c r="T142" i="14" s="1"/>
  <c r="T143" i="14" s="1"/>
  <c r="T144" i="14" s="1"/>
  <c r="T145" i="14" s="1"/>
  <c r="T146" i="14" s="1"/>
  <c r="T147" i="14" s="1"/>
  <c r="T148" i="14" s="1"/>
  <c r="T149" i="14" s="1"/>
  <c r="T150" i="14" s="1"/>
  <c r="T151" i="14" s="1"/>
  <c r="T152" i="14" s="1"/>
  <c r="T153" i="14" s="1"/>
  <c r="T154" i="14" s="1"/>
  <c r="T155" i="14" s="1"/>
  <c r="T156" i="14" s="1"/>
  <c r="T157" i="14" s="1"/>
  <c r="T158" i="14" s="1"/>
  <c r="T159" i="14" s="1"/>
  <c r="S110" i="14"/>
  <c r="R110" i="14"/>
  <c r="Q110" i="14"/>
  <c r="Q111" i="14" s="1"/>
  <c r="Q112" i="14" s="1"/>
  <c r="Q113" i="14" s="1"/>
  <c r="Q114" i="14" s="1"/>
  <c r="Q115" i="14" s="1"/>
  <c r="Q116" i="14" s="1"/>
  <c r="Q117" i="14" s="1"/>
  <c r="Q118" i="14" s="1"/>
  <c r="Q119" i="14" s="1"/>
  <c r="Q120" i="14" s="1"/>
  <c r="Q121" i="14" s="1"/>
  <c r="Q122" i="14" s="1"/>
  <c r="Q123" i="14" s="1"/>
  <c r="Q124" i="14" s="1"/>
  <c r="Q125" i="14" s="1"/>
  <c r="Q126" i="14" s="1"/>
  <c r="Q127" i="14" s="1"/>
  <c r="Q128" i="14" s="1"/>
  <c r="Q129" i="14" s="1"/>
  <c r="Q130" i="14" s="1"/>
  <c r="Q131" i="14" s="1"/>
  <c r="Q132" i="14" s="1"/>
  <c r="Q133" i="14" s="1"/>
  <c r="Q134" i="14" s="1"/>
  <c r="Q135" i="14" s="1"/>
  <c r="Q136" i="14" s="1"/>
  <c r="Q137" i="14" s="1"/>
  <c r="Q138" i="14" s="1"/>
  <c r="Q139" i="14" s="1"/>
  <c r="Q140" i="14" s="1"/>
  <c r="Q141" i="14" s="1"/>
  <c r="Q142" i="14" s="1"/>
  <c r="Q143" i="14" s="1"/>
  <c r="Q144" i="14" s="1"/>
  <c r="Q145" i="14" s="1"/>
  <c r="Q146" i="14" s="1"/>
  <c r="Q147" i="14" s="1"/>
  <c r="Q148" i="14" s="1"/>
  <c r="Q149" i="14" s="1"/>
  <c r="Q150" i="14" s="1"/>
  <c r="Q151" i="14" s="1"/>
  <c r="Q152" i="14" s="1"/>
  <c r="Q153" i="14" s="1"/>
  <c r="Q154" i="14" s="1"/>
  <c r="Q155" i="14" s="1"/>
  <c r="Q156" i="14" s="1"/>
  <c r="Q157" i="14" s="1"/>
  <c r="Q158" i="14" s="1"/>
  <c r="Q159" i="14" s="1"/>
  <c r="P110" i="14"/>
  <c r="P111" i="14" s="1"/>
  <c r="P112" i="14" s="1"/>
  <c r="P113" i="14" s="1"/>
  <c r="P114" i="14" s="1"/>
  <c r="P115" i="14" s="1"/>
  <c r="P116" i="14" s="1"/>
  <c r="P117" i="14" s="1"/>
  <c r="P118" i="14" s="1"/>
  <c r="P119" i="14" s="1"/>
  <c r="P120" i="14" s="1"/>
  <c r="P121" i="14" s="1"/>
  <c r="P122" i="14" s="1"/>
  <c r="P123" i="14" s="1"/>
  <c r="P124" i="14" s="1"/>
  <c r="P125" i="14" s="1"/>
  <c r="P126" i="14" s="1"/>
  <c r="P127" i="14" s="1"/>
  <c r="P128" i="14" s="1"/>
  <c r="P129" i="14" s="1"/>
  <c r="P130" i="14" s="1"/>
  <c r="P131" i="14" s="1"/>
  <c r="P132" i="14" s="1"/>
  <c r="P133" i="14" s="1"/>
  <c r="P134" i="14" s="1"/>
  <c r="P135" i="14" s="1"/>
  <c r="P136" i="14" s="1"/>
  <c r="P137" i="14" s="1"/>
  <c r="P138" i="14" s="1"/>
  <c r="P139" i="14" s="1"/>
  <c r="P140" i="14" s="1"/>
  <c r="P141" i="14" s="1"/>
  <c r="P142" i="14" s="1"/>
  <c r="P143" i="14" s="1"/>
  <c r="P144" i="14" s="1"/>
  <c r="P145" i="14" s="1"/>
  <c r="P146" i="14" s="1"/>
  <c r="P147" i="14" s="1"/>
  <c r="P148" i="14" s="1"/>
  <c r="P149" i="14" s="1"/>
  <c r="P150" i="14" s="1"/>
  <c r="P151" i="14" s="1"/>
  <c r="P152" i="14" s="1"/>
  <c r="P153" i="14" s="1"/>
  <c r="P154" i="14" s="1"/>
  <c r="P155" i="14" s="1"/>
  <c r="P156" i="14" s="1"/>
  <c r="P157" i="14" s="1"/>
  <c r="P158" i="14" s="1"/>
  <c r="P159" i="14" s="1"/>
  <c r="O110" i="14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O132" i="14" s="1"/>
  <c r="O133" i="14" s="1"/>
  <c r="O134" i="14" s="1"/>
  <c r="O135" i="14" s="1"/>
  <c r="O136" i="14" s="1"/>
  <c r="O137" i="14" s="1"/>
  <c r="O138" i="14" s="1"/>
  <c r="O139" i="14" s="1"/>
  <c r="O140" i="14" s="1"/>
  <c r="O141" i="14" s="1"/>
  <c r="O142" i="14" s="1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N110" i="14"/>
  <c r="M110" i="14"/>
  <c r="M111" i="14" s="1"/>
  <c r="L110" i="14"/>
  <c r="L111" i="14" s="1"/>
  <c r="L112" i="14" s="1"/>
  <c r="L113" i="14" s="1"/>
  <c r="L114" i="14" s="1"/>
  <c r="L115" i="14" s="1"/>
  <c r="L116" i="14" s="1"/>
  <c r="L117" i="14" s="1"/>
  <c r="L118" i="14" s="1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29" i="14" s="1"/>
  <c r="L130" i="14" s="1"/>
  <c r="L131" i="14" s="1"/>
  <c r="L132" i="14" s="1"/>
  <c r="L133" i="14" s="1"/>
  <c r="L134" i="14" s="1"/>
  <c r="L135" i="14" s="1"/>
  <c r="L136" i="14" s="1"/>
  <c r="L137" i="14" s="1"/>
  <c r="L138" i="14" s="1"/>
  <c r="L139" i="14" s="1"/>
  <c r="L140" i="14" s="1"/>
  <c r="L141" i="14" s="1"/>
  <c r="L142" i="14" s="1"/>
  <c r="L143" i="14" s="1"/>
  <c r="L144" i="14" s="1"/>
  <c r="L145" i="14" s="1"/>
  <c r="L146" i="14" s="1"/>
  <c r="L147" i="14" s="1"/>
  <c r="L148" i="14" s="1"/>
  <c r="L149" i="14" s="1"/>
  <c r="L150" i="14" s="1"/>
  <c r="L151" i="14" s="1"/>
  <c r="L152" i="14" s="1"/>
  <c r="L153" i="14" s="1"/>
  <c r="L154" i="14" s="1"/>
  <c r="L155" i="14" s="1"/>
  <c r="L156" i="14" s="1"/>
  <c r="L157" i="14" s="1"/>
  <c r="L158" i="14" s="1"/>
  <c r="L159" i="14" s="1"/>
  <c r="K110" i="14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K132" i="14" s="1"/>
  <c r="K133" i="14" s="1"/>
  <c r="K134" i="14" s="1"/>
  <c r="K135" i="14" s="1"/>
  <c r="K136" i="14" s="1"/>
  <c r="K137" i="14" s="1"/>
  <c r="K138" i="14" s="1"/>
  <c r="K139" i="14" s="1"/>
  <c r="K140" i="14" s="1"/>
  <c r="K141" i="14" s="1"/>
  <c r="K142" i="14" s="1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J110" i="14"/>
  <c r="I110" i="14"/>
  <c r="I111" i="14" s="1"/>
  <c r="H110" i="14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G110" i="14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F110" i="14"/>
  <c r="E110" i="14"/>
  <c r="E111" i="14" s="1"/>
  <c r="E112" i="14" s="1"/>
  <c r="E113" i="14" s="1"/>
  <c r="E114" i="14" s="1"/>
  <c r="E115" i="14" s="1"/>
  <c r="E116" i="14" s="1"/>
  <c r="E117" i="14" s="1"/>
  <c r="E118" i="14" s="1"/>
  <c r="E119" i="14" s="1"/>
  <c r="E120" i="14" s="1"/>
  <c r="E121" i="14" s="1"/>
  <c r="E122" i="14" s="1"/>
  <c r="E123" i="14" s="1"/>
  <c r="E124" i="14" s="1"/>
  <c r="E125" i="14" s="1"/>
  <c r="E126" i="14" s="1"/>
  <c r="E127" i="14" s="1"/>
  <c r="E128" i="14" s="1"/>
  <c r="E129" i="14" s="1"/>
  <c r="E130" i="14" s="1"/>
  <c r="E131" i="14" s="1"/>
  <c r="E132" i="14" s="1"/>
  <c r="E133" i="14" s="1"/>
  <c r="E134" i="14" s="1"/>
  <c r="E135" i="14" s="1"/>
  <c r="E136" i="14" s="1"/>
  <c r="E137" i="14" s="1"/>
  <c r="E138" i="14" s="1"/>
  <c r="E139" i="14" s="1"/>
  <c r="E140" i="14" s="1"/>
  <c r="E141" i="14" s="1"/>
  <c r="E142" i="14" s="1"/>
  <c r="E143" i="14" s="1"/>
  <c r="E144" i="14" s="1"/>
  <c r="E145" i="14" s="1"/>
  <c r="E146" i="14" s="1"/>
  <c r="E147" i="14" s="1"/>
  <c r="E148" i="14" s="1"/>
  <c r="E149" i="14" s="1"/>
  <c r="E150" i="14" s="1"/>
  <c r="E151" i="14" s="1"/>
  <c r="E152" i="14" s="1"/>
  <c r="E153" i="14" s="1"/>
  <c r="E154" i="14" s="1"/>
  <c r="E155" i="14" s="1"/>
  <c r="E156" i="14" s="1"/>
  <c r="E157" i="14" s="1"/>
  <c r="E158" i="14" s="1"/>
  <c r="E159" i="14" s="1"/>
  <c r="D110" i="14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D137" i="14" s="1"/>
  <c r="D138" i="14" s="1"/>
  <c r="D139" i="14" s="1"/>
  <c r="D140" i="14" s="1"/>
  <c r="D141" i="14" s="1"/>
  <c r="D142" i="14" s="1"/>
  <c r="D143" i="14" s="1"/>
  <c r="D144" i="14" s="1"/>
  <c r="D145" i="14" s="1"/>
  <c r="D146" i="14" s="1"/>
  <c r="D147" i="14" s="1"/>
  <c r="D148" i="14" s="1"/>
  <c r="D149" i="14" s="1"/>
  <c r="D150" i="14" s="1"/>
  <c r="D151" i="14" s="1"/>
  <c r="D152" i="14" s="1"/>
  <c r="D153" i="14" s="1"/>
  <c r="D154" i="14" s="1"/>
  <c r="D155" i="14" s="1"/>
  <c r="D156" i="14" s="1"/>
  <c r="D157" i="14" s="1"/>
  <c r="D158" i="14" s="1"/>
  <c r="D159" i="14" s="1"/>
  <c r="C110" i="14"/>
  <c r="B110" i="14"/>
  <c r="AL107" i="14"/>
  <c r="AL106" i="14"/>
  <c r="AL105" i="14"/>
  <c r="AL104" i="14"/>
  <c r="AL103" i="14"/>
  <c r="AL102" i="14"/>
  <c r="AL101" i="14"/>
  <c r="AL100" i="14"/>
  <c r="AL99" i="14"/>
  <c r="AL98" i="14"/>
  <c r="AL97" i="14"/>
  <c r="AL96" i="14"/>
  <c r="AL95" i="14"/>
  <c r="AL94" i="14"/>
  <c r="AL93" i="14"/>
  <c r="AL92" i="14"/>
  <c r="AL91" i="14"/>
  <c r="AL90" i="14"/>
  <c r="AL89" i="14"/>
  <c r="AL88" i="14"/>
  <c r="AL87" i="14"/>
  <c r="AL86" i="14"/>
  <c r="AL85" i="14"/>
  <c r="AL84" i="14"/>
  <c r="AL83" i="14"/>
  <c r="AL82" i="14"/>
  <c r="AL81" i="14"/>
  <c r="AL80" i="14"/>
  <c r="AL79" i="14"/>
  <c r="AL78" i="14"/>
  <c r="AL77" i="14"/>
  <c r="AL76" i="14"/>
  <c r="AL75" i="14"/>
  <c r="AL74" i="14"/>
  <c r="AL73" i="14"/>
  <c r="AL72" i="14"/>
  <c r="AL71" i="14"/>
  <c r="AL70" i="14"/>
  <c r="AL69" i="14"/>
  <c r="AL68" i="14"/>
  <c r="AL67" i="14"/>
  <c r="AL66" i="14"/>
  <c r="AL65" i="14"/>
  <c r="AL64" i="14"/>
  <c r="AL63" i="14"/>
  <c r="AL62" i="14"/>
  <c r="AL61" i="14"/>
  <c r="AL60" i="14"/>
  <c r="AL59" i="14"/>
  <c r="AI59" i="14"/>
  <c r="AI60" i="14" s="1"/>
  <c r="AI61" i="14" s="1"/>
  <c r="AI62" i="14" s="1"/>
  <c r="AI63" i="14" s="1"/>
  <c r="AI64" i="14" s="1"/>
  <c r="AI65" i="14" s="1"/>
  <c r="AI66" i="14" s="1"/>
  <c r="AI67" i="14" s="1"/>
  <c r="AI68" i="14" s="1"/>
  <c r="AI69" i="14" s="1"/>
  <c r="AI70" i="14" s="1"/>
  <c r="AI71" i="14" s="1"/>
  <c r="AI72" i="14" s="1"/>
  <c r="AI73" i="14" s="1"/>
  <c r="AI74" i="14" s="1"/>
  <c r="AI75" i="14" s="1"/>
  <c r="AI76" i="14" s="1"/>
  <c r="AI77" i="14" s="1"/>
  <c r="AI78" i="14" s="1"/>
  <c r="AI79" i="14" s="1"/>
  <c r="AI80" i="14" s="1"/>
  <c r="AI81" i="14" s="1"/>
  <c r="AI82" i="14" s="1"/>
  <c r="AI83" i="14" s="1"/>
  <c r="AI84" i="14" s="1"/>
  <c r="AI85" i="14" s="1"/>
  <c r="AI86" i="14" s="1"/>
  <c r="AI87" i="14" s="1"/>
  <c r="AI88" i="14" s="1"/>
  <c r="AI89" i="14" s="1"/>
  <c r="AI90" i="14" s="1"/>
  <c r="AI91" i="14" s="1"/>
  <c r="AI92" i="14" s="1"/>
  <c r="AI93" i="14" s="1"/>
  <c r="AI94" i="14" s="1"/>
  <c r="AI95" i="14" s="1"/>
  <c r="AI96" i="14" s="1"/>
  <c r="AI97" i="14" s="1"/>
  <c r="AI98" i="14" s="1"/>
  <c r="AI99" i="14" s="1"/>
  <c r="AI100" i="14" s="1"/>
  <c r="AI101" i="14" s="1"/>
  <c r="AI102" i="14" s="1"/>
  <c r="AI103" i="14" s="1"/>
  <c r="AI104" i="14" s="1"/>
  <c r="AI105" i="14" s="1"/>
  <c r="AI106" i="14" s="1"/>
  <c r="AE59" i="14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71" i="14" s="1"/>
  <c r="AE72" i="14" s="1"/>
  <c r="AE73" i="14" s="1"/>
  <c r="AE74" i="14" s="1"/>
  <c r="AE75" i="14" s="1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AE95" i="14" s="1"/>
  <c r="AE96" i="14" s="1"/>
  <c r="AE97" i="14" s="1"/>
  <c r="AE98" i="14" s="1"/>
  <c r="AE99" i="14" s="1"/>
  <c r="AE100" i="14" s="1"/>
  <c r="AE101" i="14" s="1"/>
  <c r="AE102" i="14" s="1"/>
  <c r="AE103" i="14" s="1"/>
  <c r="AE104" i="14" s="1"/>
  <c r="AE105" i="14" s="1"/>
  <c r="AE106" i="14" s="1"/>
  <c r="AA59" i="14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71" i="14" s="1"/>
  <c r="AA72" i="14" s="1"/>
  <c r="AA73" i="14" s="1"/>
  <c r="AA74" i="14" s="1"/>
  <c r="AA75" i="14" s="1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AA95" i="14" s="1"/>
  <c r="AA96" i="14" s="1"/>
  <c r="AA97" i="14" s="1"/>
  <c r="AA98" i="14" s="1"/>
  <c r="AA99" i="14" s="1"/>
  <c r="AA100" i="14" s="1"/>
  <c r="AA101" i="14" s="1"/>
  <c r="AA102" i="14" s="1"/>
  <c r="AA103" i="14" s="1"/>
  <c r="AA104" i="14" s="1"/>
  <c r="AA105" i="14" s="1"/>
  <c r="AA106" i="14" s="1"/>
  <c r="W59" i="14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W95" i="14" s="1"/>
  <c r="W96" i="14" s="1"/>
  <c r="W97" i="14" s="1"/>
  <c r="W98" i="14" s="1"/>
  <c r="W99" i="14" s="1"/>
  <c r="W100" i="14" s="1"/>
  <c r="W101" i="14" s="1"/>
  <c r="W102" i="14" s="1"/>
  <c r="W103" i="14" s="1"/>
  <c r="W104" i="14" s="1"/>
  <c r="W105" i="14" s="1"/>
  <c r="W106" i="14" s="1"/>
  <c r="S59" i="14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S95" i="14" s="1"/>
  <c r="S96" i="14" s="1"/>
  <c r="S97" i="14" s="1"/>
  <c r="S98" i="14" s="1"/>
  <c r="S99" i="14" s="1"/>
  <c r="S100" i="14" s="1"/>
  <c r="S101" i="14" s="1"/>
  <c r="S102" i="14" s="1"/>
  <c r="S103" i="14" s="1"/>
  <c r="S104" i="14" s="1"/>
  <c r="S105" i="14" s="1"/>
  <c r="S106" i="14" s="1"/>
  <c r="O59" i="14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O95" i="14" s="1"/>
  <c r="O96" i="14" s="1"/>
  <c r="O97" i="14" s="1"/>
  <c r="O98" i="14" s="1"/>
  <c r="O99" i="14" s="1"/>
  <c r="O100" i="14" s="1"/>
  <c r="O101" i="14" s="1"/>
  <c r="O102" i="14" s="1"/>
  <c r="O103" i="14" s="1"/>
  <c r="O104" i="14" s="1"/>
  <c r="O105" i="14" s="1"/>
  <c r="O106" i="14" s="1"/>
  <c r="K59" i="14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K105" i="14" s="1"/>
  <c r="K106" i="14" s="1"/>
  <c r="G59" i="14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C59" i="14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AL58" i="14"/>
  <c r="AJ58" i="14"/>
  <c r="AJ59" i="14" s="1"/>
  <c r="AJ60" i="14" s="1"/>
  <c r="AJ61" i="14" s="1"/>
  <c r="AJ62" i="14" s="1"/>
  <c r="AJ63" i="14" s="1"/>
  <c r="AJ64" i="14" s="1"/>
  <c r="AJ65" i="14" s="1"/>
  <c r="AJ66" i="14" s="1"/>
  <c r="AJ67" i="14" s="1"/>
  <c r="AJ68" i="14" s="1"/>
  <c r="AJ69" i="14" s="1"/>
  <c r="AJ70" i="14" s="1"/>
  <c r="AJ71" i="14" s="1"/>
  <c r="AJ72" i="14" s="1"/>
  <c r="AJ73" i="14" s="1"/>
  <c r="AJ74" i="14" s="1"/>
  <c r="AJ75" i="14" s="1"/>
  <c r="AJ76" i="14" s="1"/>
  <c r="AJ77" i="14" s="1"/>
  <c r="AJ78" i="14" s="1"/>
  <c r="AJ79" i="14" s="1"/>
  <c r="AJ80" i="14" s="1"/>
  <c r="AJ81" i="14" s="1"/>
  <c r="AJ82" i="14" s="1"/>
  <c r="AJ83" i="14" s="1"/>
  <c r="AJ84" i="14" s="1"/>
  <c r="AJ85" i="14" s="1"/>
  <c r="AJ86" i="14" s="1"/>
  <c r="AJ87" i="14" s="1"/>
  <c r="AJ88" i="14" s="1"/>
  <c r="AJ89" i="14" s="1"/>
  <c r="AJ90" i="14" s="1"/>
  <c r="AJ91" i="14" s="1"/>
  <c r="AJ92" i="14" s="1"/>
  <c r="AJ93" i="14" s="1"/>
  <c r="AJ94" i="14" s="1"/>
  <c r="AJ95" i="14" s="1"/>
  <c r="AJ96" i="14" s="1"/>
  <c r="AJ97" i="14" s="1"/>
  <c r="AJ98" i="14" s="1"/>
  <c r="AJ99" i="14" s="1"/>
  <c r="AJ100" i="14" s="1"/>
  <c r="AJ101" i="14" s="1"/>
  <c r="AJ102" i="14" s="1"/>
  <c r="AJ103" i="14" s="1"/>
  <c r="AJ104" i="14" s="1"/>
  <c r="AJ105" i="14" s="1"/>
  <c r="AJ106" i="14" s="1"/>
  <c r="AI58" i="14"/>
  <c r="AF58" i="14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71" i="14" s="1"/>
  <c r="AF72" i="14" s="1"/>
  <c r="AF73" i="14" s="1"/>
  <c r="AF74" i="14" s="1"/>
  <c r="AF75" i="14" s="1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AF95" i="14" s="1"/>
  <c r="AF96" i="14" s="1"/>
  <c r="AF97" i="14" s="1"/>
  <c r="AF98" i="14" s="1"/>
  <c r="AF99" i="14" s="1"/>
  <c r="AF100" i="14" s="1"/>
  <c r="AF101" i="14" s="1"/>
  <c r="AF102" i="14" s="1"/>
  <c r="AF103" i="14" s="1"/>
  <c r="AF104" i="14" s="1"/>
  <c r="AF105" i="14" s="1"/>
  <c r="AF106" i="14" s="1"/>
  <c r="AE58" i="14"/>
  <c r="AB58" i="14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AB95" i="14" s="1"/>
  <c r="AB96" i="14" s="1"/>
  <c r="AB97" i="14" s="1"/>
  <c r="AB98" i="14" s="1"/>
  <c r="AB99" i="14" s="1"/>
  <c r="AB100" i="14" s="1"/>
  <c r="AB101" i="14" s="1"/>
  <c r="AB102" i="14" s="1"/>
  <c r="AB103" i="14" s="1"/>
  <c r="AB104" i="14" s="1"/>
  <c r="AB105" i="14" s="1"/>
  <c r="AB106" i="14" s="1"/>
  <c r="AA58" i="14"/>
  <c r="X58" i="14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X95" i="14" s="1"/>
  <c r="X96" i="14" s="1"/>
  <c r="X97" i="14" s="1"/>
  <c r="X98" i="14" s="1"/>
  <c r="X99" i="14" s="1"/>
  <c r="X100" i="14" s="1"/>
  <c r="X101" i="14" s="1"/>
  <c r="X102" i="14" s="1"/>
  <c r="X103" i="14" s="1"/>
  <c r="X104" i="14" s="1"/>
  <c r="X105" i="14" s="1"/>
  <c r="X106" i="14" s="1"/>
  <c r="W58" i="14"/>
  <c r="T58" i="14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T95" i="14" s="1"/>
  <c r="T96" i="14" s="1"/>
  <c r="T97" i="14" s="1"/>
  <c r="T98" i="14" s="1"/>
  <c r="T99" i="14" s="1"/>
  <c r="T100" i="14" s="1"/>
  <c r="T101" i="14" s="1"/>
  <c r="T102" i="14" s="1"/>
  <c r="T103" i="14" s="1"/>
  <c r="T104" i="14" s="1"/>
  <c r="T105" i="14" s="1"/>
  <c r="T106" i="14" s="1"/>
  <c r="S58" i="14"/>
  <c r="P58" i="14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P95" i="14" s="1"/>
  <c r="P96" i="14" s="1"/>
  <c r="P97" i="14" s="1"/>
  <c r="P98" i="14" s="1"/>
  <c r="P99" i="14" s="1"/>
  <c r="P100" i="14" s="1"/>
  <c r="P101" i="14" s="1"/>
  <c r="P102" i="14" s="1"/>
  <c r="P103" i="14" s="1"/>
  <c r="P104" i="14" s="1"/>
  <c r="P105" i="14" s="1"/>
  <c r="P106" i="14" s="1"/>
  <c r="O58" i="14"/>
  <c r="L58" i="14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95" i="14" s="1"/>
  <c r="L96" i="14" s="1"/>
  <c r="L97" i="14" s="1"/>
  <c r="L98" i="14" s="1"/>
  <c r="L99" i="14" s="1"/>
  <c r="L100" i="14" s="1"/>
  <c r="L101" i="14" s="1"/>
  <c r="L102" i="14" s="1"/>
  <c r="L103" i="14" s="1"/>
  <c r="L104" i="14" s="1"/>
  <c r="L105" i="14" s="1"/>
  <c r="L106" i="14" s="1"/>
  <c r="K58" i="14"/>
  <c r="H58" i="14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G58" i="14"/>
  <c r="D58" i="14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C58" i="14"/>
  <c r="AL57" i="14"/>
  <c r="AK57" i="14"/>
  <c r="AK58" i="14" s="1"/>
  <c r="AK59" i="14" s="1"/>
  <c r="AK60" i="14" s="1"/>
  <c r="AK61" i="14" s="1"/>
  <c r="AK62" i="14" s="1"/>
  <c r="AK63" i="14" s="1"/>
  <c r="AK64" i="14" s="1"/>
  <c r="AK65" i="14" s="1"/>
  <c r="AK66" i="14" s="1"/>
  <c r="AK67" i="14" s="1"/>
  <c r="AK68" i="14" s="1"/>
  <c r="AK69" i="14" s="1"/>
  <c r="AK70" i="14" s="1"/>
  <c r="AK71" i="14" s="1"/>
  <c r="AK72" i="14" s="1"/>
  <c r="AK73" i="14" s="1"/>
  <c r="AK74" i="14" s="1"/>
  <c r="AK75" i="14" s="1"/>
  <c r="AK76" i="14" s="1"/>
  <c r="AK77" i="14" s="1"/>
  <c r="AK78" i="14" s="1"/>
  <c r="AK79" i="14" s="1"/>
  <c r="AK80" i="14" s="1"/>
  <c r="AK81" i="14" s="1"/>
  <c r="AK82" i="14" s="1"/>
  <c r="AK83" i="14" s="1"/>
  <c r="AK84" i="14" s="1"/>
  <c r="AK85" i="14" s="1"/>
  <c r="AK86" i="14" s="1"/>
  <c r="AK87" i="14" s="1"/>
  <c r="AK88" i="14" s="1"/>
  <c r="AK89" i="14" s="1"/>
  <c r="AK90" i="14" s="1"/>
  <c r="AK91" i="14" s="1"/>
  <c r="AK92" i="14" s="1"/>
  <c r="AK93" i="14" s="1"/>
  <c r="AK94" i="14" s="1"/>
  <c r="AK95" i="14" s="1"/>
  <c r="AK96" i="14" s="1"/>
  <c r="AK97" i="14" s="1"/>
  <c r="AK98" i="14" s="1"/>
  <c r="AK99" i="14" s="1"/>
  <c r="AK100" i="14" s="1"/>
  <c r="AK101" i="14" s="1"/>
  <c r="AK102" i="14" s="1"/>
  <c r="AK103" i="14" s="1"/>
  <c r="AK104" i="14" s="1"/>
  <c r="AK105" i="14" s="1"/>
  <c r="AK106" i="14" s="1"/>
  <c r="AJ57" i="14"/>
  <c r="AI57" i="14"/>
  <c r="AH57" i="14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G57" i="14"/>
  <c r="AG58" i="14" s="1"/>
  <c r="AG59" i="14" s="1"/>
  <c r="AG60" i="14" s="1"/>
  <c r="AG61" i="14" s="1"/>
  <c r="AG62" i="14" s="1"/>
  <c r="AG63" i="14" s="1"/>
  <c r="AG64" i="14" s="1"/>
  <c r="AG65" i="14" s="1"/>
  <c r="AG66" i="14" s="1"/>
  <c r="AG67" i="14" s="1"/>
  <c r="AG68" i="14" s="1"/>
  <c r="AG69" i="14" s="1"/>
  <c r="AG70" i="14" s="1"/>
  <c r="AG71" i="14" s="1"/>
  <c r="AG72" i="14" s="1"/>
  <c r="AG73" i="14" s="1"/>
  <c r="AG74" i="14" s="1"/>
  <c r="AG75" i="14" s="1"/>
  <c r="AG76" i="14" s="1"/>
  <c r="AG77" i="14" s="1"/>
  <c r="AG78" i="14" s="1"/>
  <c r="AG79" i="14" s="1"/>
  <c r="AG80" i="14" s="1"/>
  <c r="AG81" i="14" s="1"/>
  <c r="AG82" i="14" s="1"/>
  <c r="AG83" i="14" s="1"/>
  <c r="AG84" i="14" s="1"/>
  <c r="AG85" i="14" s="1"/>
  <c r="AG86" i="14" s="1"/>
  <c r="AG87" i="14" s="1"/>
  <c r="AG88" i="14" s="1"/>
  <c r="AG89" i="14" s="1"/>
  <c r="AG90" i="14" s="1"/>
  <c r="AG91" i="14" s="1"/>
  <c r="AG92" i="14" s="1"/>
  <c r="AG93" i="14" s="1"/>
  <c r="AG94" i="14" s="1"/>
  <c r="AG95" i="14" s="1"/>
  <c r="AG96" i="14" s="1"/>
  <c r="AG97" i="14" s="1"/>
  <c r="AG98" i="14" s="1"/>
  <c r="AG99" i="14" s="1"/>
  <c r="AG100" i="14" s="1"/>
  <c r="AG101" i="14" s="1"/>
  <c r="AG102" i="14" s="1"/>
  <c r="AG103" i="14" s="1"/>
  <c r="AG104" i="14" s="1"/>
  <c r="AG105" i="14" s="1"/>
  <c r="AG106" i="14" s="1"/>
  <c r="AF57" i="14"/>
  <c r="AE57" i="14"/>
  <c r="AD57" i="14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71" i="14" s="1"/>
  <c r="AD72" i="14" s="1"/>
  <c r="AD73" i="14" s="1"/>
  <c r="AD74" i="14" s="1"/>
  <c r="AD75" i="14" s="1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AD95" i="14" s="1"/>
  <c r="AD96" i="14" s="1"/>
  <c r="AD97" i="14" s="1"/>
  <c r="AD98" i="14" s="1"/>
  <c r="AD99" i="14" s="1"/>
  <c r="AD100" i="14" s="1"/>
  <c r="AD101" i="14" s="1"/>
  <c r="AD102" i="14" s="1"/>
  <c r="AD103" i="14" s="1"/>
  <c r="AD104" i="14" s="1"/>
  <c r="AD105" i="14" s="1"/>
  <c r="AD106" i="14" s="1"/>
  <c r="AC57" i="14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71" i="14" s="1"/>
  <c r="AC72" i="14" s="1"/>
  <c r="AC73" i="14" s="1"/>
  <c r="AC74" i="14" s="1"/>
  <c r="AC75" i="14" s="1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AC95" i="14" s="1"/>
  <c r="AC96" i="14" s="1"/>
  <c r="AC97" i="14" s="1"/>
  <c r="AC98" i="14" s="1"/>
  <c r="AC99" i="14" s="1"/>
  <c r="AC100" i="14" s="1"/>
  <c r="AC101" i="14" s="1"/>
  <c r="AC102" i="14" s="1"/>
  <c r="AC103" i="14" s="1"/>
  <c r="AC104" i="14" s="1"/>
  <c r="AC105" i="14" s="1"/>
  <c r="AC106" i="14" s="1"/>
  <c r="AB57" i="14"/>
  <c r="AA57" i="14"/>
  <c r="Z57" i="14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Z95" i="14" s="1"/>
  <c r="Z96" i="14" s="1"/>
  <c r="Z97" i="14" s="1"/>
  <c r="Z98" i="14" s="1"/>
  <c r="Z99" i="14" s="1"/>
  <c r="Z100" i="14" s="1"/>
  <c r="Z101" i="14" s="1"/>
  <c r="Z102" i="14" s="1"/>
  <c r="Z103" i="14" s="1"/>
  <c r="Z104" i="14" s="1"/>
  <c r="Z105" i="14" s="1"/>
  <c r="Z106" i="14" s="1"/>
  <c r="Y57" i="14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Y95" i="14" s="1"/>
  <c r="Y96" i="14" s="1"/>
  <c r="Y97" i="14" s="1"/>
  <c r="Y98" i="14" s="1"/>
  <c r="Y99" i="14" s="1"/>
  <c r="Y100" i="14" s="1"/>
  <c r="Y101" i="14" s="1"/>
  <c r="Y102" i="14" s="1"/>
  <c r="Y103" i="14" s="1"/>
  <c r="Y104" i="14" s="1"/>
  <c r="Y105" i="14" s="1"/>
  <c r="Y106" i="14" s="1"/>
  <c r="X57" i="14"/>
  <c r="W57" i="14"/>
  <c r="V57" i="14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V95" i="14" s="1"/>
  <c r="V96" i="14" s="1"/>
  <c r="V97" i="14" s="1"/>
  <c r="V98" i="14" s="1"/>
  <c r="V99" i="14" s="1"/>
  <c r="V100" i="14" s="1"/>
  <c r="V101" i="14" s="1"/>
  <c r="V102" i="14" s="1"/>
  <c r="V103" i="14" s="1"/>
  <c r="V104" i="14" s="1"/>
  <c r="V105" i="14" s="1"/>
  <c r="V106" i="14" s="1"/>
  <c r="U57" i="14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U95" i="14" s="1"/>
  <c r="U96" i="14" s="1"/>
  <c r="U97" i="14" s="1"/>
  <c r="U98" i="14" s="1"/>
  <c r="U99" i="14" s="1"/>
  <c r="U100" i="14" s="1"/>
  <c r="U101" i="14" s="1"/>
  <c r="U102" i="14" s="1"/>
  <c r="U103" i="14" s="1"/>
  <c r="U104" i="14" s="1"/>
  <c r="U105" i="14" s="1"/>
  <c r="U106" i="14" s="1"/>
  <c r="T57" i="14"/>
  <c r="S57" i="14"/>
  <c r="R57" i="14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R95" i="14" s="1"/>
  <c r="R96" i="14" s="1"/>
  <c r="R97" i="14" s="1"/>
  <c r="R98" i="14" s="1"/>
  <c r="R99" i="14" s="1"/>
  <c r="R100" i="14" s="1"/>
  <c r="R101" i="14" s="1"/>
  <c r="R102" i="14" s="1"/>
  <c r="R103" i="14" s="1"/>
  <c r="R104" i="14" s="1"/>
  <c r="R105" i="14" s="1"/>
  <c r="R106" i="14" s="1"/>
  <c r="Q57" i="14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Q95" i="14" s="1"/>
  <c r="Q96" i="14" s="1"/>
  <c r="Q97" i="14" s="1"/>
  <c r="Q98" i="14" s="1"/>
  <c r="Q99" i="14" s="1"/>
  <c r="Q100" i="14" s="1"/>
  <c r="Q101" i="14" s="1"/>
  <c r="Q102" i="14" s="1"/>
  <c r="Q103" i="14" s="1"/>
  <c r="Q104" i="14" s="1"/>
  <c r="Q105" i="14" s="1"/>
  <c r="Q106" i="14" s="1"/>
  <c r="P57" i="14"/>
  <c r="O57" i="14"/>
  <c r="N57" i="14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95" i="14" s="1"/>
  <c r="N96" i="14" s="1"/>
  <c r="N97" i="14" s="1"/>
  <c r="N98" i="14" s="1"/>
  <c r="N99" i="14" s="1"/>
  <c r="N100" i="14" s="1"/>
  <c r="N101" i="14" s="1"/>
  <c r="N102" i="14" s="1"/>
  <c r="N103" i="14" s="1"/>
  <c r="N104" i="14" s="1"/>
  <c r="N105" i="14" s="1"/>
  <c r="N106" i="14" s="1"/>
  <c r="M57" i="14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M95" i="14" s="1"/>
  <c r="M96" i="14" s="1"/>
  <c r="M97" i="14" s="1"/>
  <c r="M98" i="14" s="1"/>
  <c r="M99" i="14" s="1"/>
  <c r="M100" i="14" s="1"/>
  <c r="M101" i="14" s="1"/>
  <c r="M102" i="14" s="1"/>
  <c r="M103" i="14" s="1"/>
  <c r="M104" i="14" s="1"/>
  <c r="M105" i="14" s="1"/>
  <c r="M106" i="14" s="1"/>
  <c r="L57" i="14"/>
  <c r="K57" i="14"/>
  <c r="J57" i="14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I57" i="14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95" i="14" s="1"/>
  <c r="I96" i="14" s="1"/>
  <c r="I97" i="14" s="1"/>
  <c r="I98" i="14" s="1"/>
  <c r="I99" i="14" s="1"/>
  <c r="I100" i="14" s="1"/>
  <c r="I101" i="14" s="1"/>
  <c r="I102" i="14" s="1"/>
  <c r="I103" i="14" s="1"/>
  <c r="I104" i="14" s="1"/>
  <c r="I105" i="14" s="1"/>
  <c r="I106" i="14" s="1"/>
  <c r="H57" i="14"/>
  <c r="G57" i="14"/>
  <c r="F57" i="14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F71" i="14" s="1"/>
  <c r="F72" i="14" s="1"/>
  <c r="F73" i="14" s="1"/>
  <c r="F74" i="14" s="1"/>
  <c r="F75" i="14" s="1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95" i="14" s="1"/>
  <c r="F96" i="14" s="1"/>
  <c r="F97" i="14" s="1"/>
  <c r="F98" i="14" s="1"/>
  <c r="F99" i="14" s="1"/>
  <c r="F100" i="14" s="1"/>
  <c r="F101" i="14" s="1"/>
  <c r="F102" i="14" s="1"/>
  <c r="F103" i="14" s="1"/>
  <c r="F104" i="14" s="1"/>
  <c r="F105" i="14" s="1"/>
  <c r="F106" i="14" s="1"/>
  <c r="E57" i="14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E71" i="14" s="1"/>
  <c r="E72" i="14" s="1"/>
  <c r="E73" i="14" s="1"/>
  <c r="E74" i="14" s="1"/>
  <c r="E75" i="14" s="1"/>
  <c r="E76" i="14" s="1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E95" i="14" s="1"/>
  <c r="E96" i="14" s="1"/>
  <c r="E97" i="14" s="1"/>
  <c r="E98" i="14" s="1"/>
  <c r="E99" i="14" s="1"/>
  <c r="E100" i="14" s="1"/>
  <c r="E101" i="14" s="1"/>
  <c r="E102" i="14" s="1"/>
  <c r="E103" i="14" s="1"/>
  <c r="E104" i="14" s="1"/>
  <c r="E105" i="14" s="1"/>
  <c r="E106" i="14" s="1"/>
  <c r="D57" i="14"/>
  <c r="C57" i="14"/>
  <c r="B57" i="14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AL54" i="14"/>
  <c r="AL53" i="14"/>
  <c r="AL52" i="14"/>
  <c r="AL51" i="14"/>
  <c r="AL50" i="14"/>
  <c r="AL49" i="14"/>
  <c r="AL48" i="14"/>
  <c r="AL47" i="14"/>
  <c r="AL46" i="14"/>
  <c r="AL45" i="14"/>
  <c r="AL44" i="14"/>
  <c r="AL43" i="14"/>
  <c r="AL42" i="14"/>
  <c r="AL41" i="14"/>
  <c r="AL40" i="14"/>
  <c r="AL39" i="14"/>
  <c r="AL38" i="14"/>
  <c r="AL37" i="14"/>
  <c r="AL36" i="14"/>
  <c r="AL35" i="14"/>
  <c r="AL34" i="14"/>
  <c r="AL33" i="14"/>
  <c r="AL32" i="14"/>
  <c r="AL31" i="14"/>
  <c r="AL30" i="14"/>
  <c r="AL29" i="14"/>
  <c r="AL28" i="14"/>
  <c r="AL27" i="14"/>
  <c r="AL26" i="14"/>
  <c r="AL25" i="14"/>
  <c r="AL24" i="14"/>
  <c r="AL23" i="14"/>
  <c r="Q23" i="14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AL22" i="14"/>
  <c r="AL21" i="14"/>
  <c r="AL20" i="14"/>
  <c r="AL19" i="14"/>
  <c r="AL18" i="14"/>
  <c r="AL17" i="14"/>
  <c r="AL16" i="14"/>
  <c r="AL15" i="14"/>
  <c r="AL14" i="14"/>
  <c r="AL13" i="14"/>
  <c r="AL12" i="14"/>
  <c r="AL11" i="14"/>
  <c r="AL10" i="14"/>
  <c r="AL9" i="14"/>
  <c r="AL8" i="14"/>
  <c r="AL7" i="14"/>
  <c r="AL6" i="14"/>
  <c r="AK6" i="14"/>
  <c r="AK7" i="14" s="1"/>
  <c r="AK8" i="14" s="1"/>
  <c r="AK9" i="14" s="1"/>
  <c r="AK10" i="14" s="1"/>
  <c r="AK11" i="14" s="1"/>
  <c r="AK12" i="14" s="1"/>
  <c r="AK13" i="14" s="1"/>
  <c r="AK14" i="14" s="1"/>
  <c r="AK15" i="14" s="1"/>
  <c r="AK16" i="14" s="1"/>
  <c r="AK17" i="14" s="1"/>
  <c r="AK18" i="14" s="1"/>
  <c r="AK19" i="14" s="1"/>
  <c r="AK20" i="14" s="1"/>
  <c r="AK21" i="14" s="1"/>
  <c r="AK22" i="14" s="1"/>
  <c r="AK23" i="14" s="1"/>
  <c r="AK24" i="14" s="1"/>
  <c r="AK25" i="14" s="1"/>
  <c r="AK26" i="14" s="1"/>
  <c r="AK27" i="14" s="1"/>
  <c r="AK28" i="14" s="1"/>
  <c r="AK29" i="14" s="1"/>
  <c r="AK30" i="14" s="1"/>
  <c r="AK31" i="14" s="1"/>
  <c r="AK32" i="14" s="1"/>
  <c r="AK33" i="14" s="1"/>
  <c r="AK34" i="14" s="1"/>
  <c r="AK35" i="14" s="1"/>
  <c r="AK36" i="14" s="1"/>
  <c r="AK37" i="14" s="1"/>
  <c r="AK38" i="14" s="1"/>
  <c r="AK39" i="14" s="1"/>
  <c r="AK40" i="14" s="1"/>
  <c r="AK41" i="14" s="1"/>
  <c r="AK42" i="14" s="1"/>
  <c r="AK43" i="14" s="1"/>
  <c r="AK44" i="14" s="1"/>
  <c r="AK45" i="14" s="1"/>
  <c r="AK46" i="14" s="1"/>
  <c r="AK47" i="14" s="1"/>
  <c r="AK48" i="14" s="1"/>
  <c r="AK49" i="14" s="1"/>
  <c r="AK50" i="14" s="1"/>
  <c r="AK51" i="14" s="1"/>
  <c r="AK52" i="14" s="1"/>
  <c r="AK53" i="14" s="1"/>
  <c r="AG6" i="14"/>
  <c r="AG7" i="14" s="1"/>
  <c r="AG8" i="14" s="1"/>
  <c r="AG9" i="14" s="1"/>
  <c r="AG10" i="14" s="1"/>
  <c r="AG11" i="14" s="1"/>
  <c r="AG12" i="14" s="1"/>
  <c r="AG13" i="14" s="1"/>
  <c r="AG14" i="14" s="1"/>
  <c r="AG15" i="14" s="1"/>
  <c r="AG16" i="14" s="1"/>
  <c r="AG17" i="14" s="1"/>
  <c r="AG18" i="14" s="1"/>
  <c r="AG19" i="14" s="1"/>
  <c r="AG20" i="14" s="1"/>
  <c r="AG21" i="14" s="1"/>
  <c r="AG22" i="14" s="1"/>
  <c r="AG23" i="14" s="1"/>
  <c r="AG24" i="14" s="1"/>
  <c r="AG25" i="14" s="1"/>
  <c r="AG26" i="14" s="1"/>
  <c r="AG27" i="14" s="1"/>
  <c r="AG28" i="14" s="1"/>
  <c r="AG29" i="14" s="1"/>
  <c r="AG30" i="14" s="1"/>
  <c r="AG31" i="14" s="1"/>
  <c r="AG32" i="14" s="1"/>
  <c r="AG33" i="14" s="1"/>
  <c r="AG34" i="14" s="1"/>
  <c r="AG35" i="14" s="1"/>
  <c r="AG36" i="14" s="1"/>
  <c r="AG37" i="14" s="1"/>
  <c r="AG38" i="14" s="1"/>
  <c r="AG39" i="14" s="1"/>
  <c r="AG40" i="14" s="1"/>
  <c r="AG41" i="14" s="1"/>
  <c r="AG42" i="14" s="1"/>
  <c r="AG43" i="14" s="1"/>
  <c r="AG44" i="14" s="1"/>
  <c r="AG45" i="14" s="1"/>
  <c r="AG46" i="14" s="1"/>
  <c r="AG47" i="14" s="1"/>
  <c r="AG48" i="14" s="1"/>
  <c r="AG49" i="14" s="1"/>
  <c r="AG50" i="14" s="1"/>
  <c r="AG51" i="14" s="1"/>
  <c r="AG52" i="14" s="1"/>
  <c r="AG53" i="14" s="1"/>
  <c r="AC6" i="14"/>
  <c r="AC7" i="14" s="1"/>
  <c r="AC8" i="14" s="1"/>
  <c r="AC9" i="14" s="1"/>
  <c r="AC10" i="14" s="1"/>
  <c r="AC11" i="14" s="1"/>
  <c r="AC12" i="14" s="1"/>
  <c r="AC13" i="14" s="1"/>
  <c r="AC14" i="14" s="1"/>
  <c r="AC15" i="14" s="1"/>
  <c r="AC16" i="14" s="1"/>
  <c r="AC17" i="14" s="1"/>
  <c r="AC18" i="14" s="1"/>
  <c r="AC19" i="14" s="1"/>
  <c r="AC20" i="14" s="1"/>
  <c r="AC21" i="14" s="1"/>
  <c r="AC22" i="14" s="1"/>
  <c r="AC23" i="14" s="1"/>
  <c r="AC24" i="14" s="1"/>
  <c r="AC25" i="14" s="1"/>
  <c r="AC26" i="14" s="1"/>
  <c r="AC27" i="14" s="1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47" i="14" s="1"/>
  <c r="AC48" i="14" s="1"/>
  <c r="AC49" i="14" s="1"/>
  <c r="AC50" i="14" s="1"/>
  <c r="AC51" i="14" s="1"/>
  <c r="AC52" i="14" s="1"/>
  <c r="AC53" i="14" s="1"/>
  <c r="Y6" i="14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U6" i="14"/>
  <c r="U7" i="14" s="1"/>
  <c r="U8" i="14" s="1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Q6" i="14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M6" i="14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I6" i="14"/>
  <c r="I7" i="14" s="1"/>
  <c r="I8" i="14" s="1"/>
  <c r="I9" i="14" s="1"/>
  <c r="I10" i="14" s="1"/>
  <c r="I11" i="14" s="1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E6" i="14"/>
  <c r="E7" i="14" s="1"/>
  <c r="E8" i="14" s="1"/>
  <c r="E9" i="14" s="1"/>
  <c r="E10" i="14" s="1"/>
  <c r="E11" i="14" s="1"/>
  <c r="E12" i="14" s="1"/>
  <c r="E13" i="14" s="1"/>
  <c r="E14" i="14" s="1"/>
  <c r="E15" i="14" s="1"/>
  <c r="E16" i="14" s="1"/>
  <c r="E17" i="14" s="1"/>
  <c r="E18" i="14" s="1"/>
  <c r="E19" i="14" s="1"/>
  <c r="E20" i="14" s="1"/>
  <c r="E21" i="14" s="1"/>
  <c r="E22" i="14" s="1"/>
  <c r="E23" i="14" s="1"/>
  <c r="E24" i="14" s="1"/>
  <c r="E25" i="14" s="1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47" i="14" s="1"/>
  <c r="E48" i="14" s="1"/>
  <c r="E49" i="14" s="1"/>
  <c r="E50" i="14" s="1"/>
  <c r="E51" i="14" s="1"/>
  <c r="E52" i="14" s="1"/>
  <c r="E53" i="14" s="1"/>
  <c r="AL5" i="14"/>
  <c r="AK5" i="14"/>
  <c r="AH5" i="14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G5" i="14"/>
  <c r="AD5" i="14"/>
  <c r="AD6" i="14" s="1"/>
  <c r="AD7" i="14" s="1"/>
  <c r="AD8" i="14" s="1"/>
  <c r="AD9" i="14" s="1"/>
  <c r="AD10" i="14" s="1"/>
  <c r="AD11" i="14" s="1"/>
  <c r="AD12" i="14" s="1"/>
  <c r="AD13" i="14" s="1"/>
  <c r="AD14" i="14" s="1"/>
  <c r="AD15" i="14" s="1"/>
  <c r="AD16" i="14" s="1"/>
  <c r="AD17" i="14" s="1"/>
  <c r="AD18" i="14" s="1"/>
  <c r="AD19" i="14" s="1"/>
  <c r="AD20" i="14" s="1"/>
  <c r="AD21" i="14" s="1"/>
  <c r="AD22" i="14" s="1"/>
  <c r="AD23" i="14" s="1"/>
  <c r="AD24" i="14" s="1"/>
  <c r="AD25" i="14" s="1"/>
  <c r="AD26" i="14" s="1"/>
  <c r="AD27" i="14" s="1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D47" i="14" s="1"/>
  <c r="AD48" i="14" s="1"/>
  <c r="AD49" i="14" s="1"/>
  <c r="AD50" i="14" s="1"/>
  <c r="AD51" i="14" s="1"/>
  <c r="AD52" i="14" s="1"/>
  <c r="AD53" i="14" s="1"/>
  <c r="AC5" i="14"/>
  <c r="Z5" i="14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Y5" i="14"/>
  <c r="V5" i="14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U5" i="14"/>
  <c r="R5" i="14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Q5" i="14"/>
  <c r="N5" i="14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M5" i="14"/>
  <c r="J5" i="14"/>
  <c r="J6" i="14" s="1"/>
  <c r="J7" i="14" s="1"/>
  <c r="J8" i="14" s="1"/>
  <c r="J9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I5" i="14"/>
  <c r="F5" i="14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F26" i="14" s="1"/>
  <c r="F27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F47" i="14" s="1"/>
  <c r="F48" i="14" s="1"/>
  <c r="F49" i="14" s="1"/>
  <c r="F50" i="14" s="1"/>
  <c r="F51" i="14" s="1"/>
  <c r="F52" i="14" s="1"/>
  <c r="F53" i="14" s="1"/>
  <c r="E5" i="14"/>
  <c r="B5" i="14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AL4" i="14"/>
  <c r="AK4" i="14"/>
  <c r="AJ4" i="14"/>
  <c r="AJ5" i="14" s="1"/>
  <c r="AJ6" i="14" s="1"/>
  <c r="AJ7" i="14" s="1"/>
  <c r="AJ8" i="14" s="1"/>
  <c r="AJ9" i="14" s="1"/>
  <c r="AJ10" i="14" s="1"/>
  <c r="AJ11" i="14" s="1"/>
  <c r="AJ12" i="14" s="1"/>
  <c r="AJ13" i="14" s="1"/>
  <c r="AJ14" i="14" s="1"/>
  <c r="AJ15" i="14" s="1"/>
  <c r="AJ16" i="14" s="1"/>
  <c r="AJ17" i="14" s="1"/>
  <c r="AJ18" i="14" s="1"/>
  <c r="AJ19" i="14" s="1"/>
  <c r="AJ20" i="14" s="1"/>
  <c r="AJ21" i="14" s="1"/>
  <c r="AJ22" i="14" s="1"/>
  <c r="AJ23" i="14" s="1"/>
  <c r="AJ24" i="14" s="1"/>
  <c r="AJ25" i="14" s="1"/>
  <c r="AJ26" i="14" s="1"/>
  <c r="AJ27" i="14" s="1"/>
  <c r="AJ28" i="14" s="1"/>
  <c r="AJ29" i="14" s="1"/>
  <c r="AJ30" i="14" s="1"/>
  <c r="AJ31" i="14" s="1"/>
  <c r="AJ32" i="14" s="1"/>
  <c r="AJ33" i="14" s="1"/>
  <c r="AJ34" i="14" s="1"/>
  <c r="AJ35" i="14" s="1"/>
  <c r="AJ36" i="14" s="1"/>
  <c r="AJ37" i="14" s="1"/>
  <c r="AJ38" i="14" s="1"/>
  <c r="AJ39" i="14" s="1"/>
  <c r="AJ40" i="14" s="1"/>
  <c r="AJ41" i="14" s="1"/>
  <c r="AJ42" i="14" s="1"/>
  <c r="AJ43" i="14" s="1"/>
  <c r="AJ44" i="14" s="1"/>
  <c r="AJ45" i="14" s="1"/>
  <c r="AJ46" i="14" s="1"/>
  <c r="AJ47" i="14" s="1"/>
  <c r="AJ48" i="14" s="1"/>
  <c r="AJ49" i="14" s="1"/>
  <c r="AJ50" i="14" s="1"/>
  <c r="AJ51" i="14" s="1"/>
  <c r="AJ52" i="14" s="1"/>
  <c r="AJ53" i="14" s="1"/>
  <c r="AI4" i="14"/>
  <c r="AI5" i="14" s="1"/>
  <c r="AI6" i="14" s="1"/>
  <c r="AI7" i="14" s="1"/>
  <c r="AI8" i="14" s="1"/>
  <c r="AI9" i="14" s="1"/>
  <c r="AI10" i="14" s="1"/>
  <c r="AI11" i="14" s="1"/>
  <c r="AI12" i="14" s="1"/>
  <c r="AI13" i="14" s="1"/>
  <c r="AI14" i="14" s="1"/>
  <c r="AI15" i="14" s="1"/>
  <c r="AI16" i="14" s="1"/>
  <c r="AI17" i="14" s="1"/>
  <c r="AI18" i="14" s="1"/>
  <c r="AI19" i="14" s="1"/>
  <c r="AI20" i="14" s="1"/>
  <c r="AI21" i="14" s="1"/>
  <c r="AI22" i="14" s="1"/>
  <c r="AI23" i="14" s="1"/>
  <c r="AI24" i="14" s="1"/>
  <c r="AI25" i="14" s="1"/>
  <c r="AI26" i="14" s="1"/>
  <c r="AI27" i="14" s="1"/>
  <c r="AI28" i="14" s="1"/>
  <c r="AI29" i="14" s="1"/>
  <c r="AI30" i="14" s="1"/>
  <c r="AI31" i="14" s="1"/>
  <c r="AI32" i="14" s="1"/>
  <c r="AI33" i="14" s="1"/>
  <c r="AI34" i="14" s="1"/>
  <c r="AI35" i="14" s="1"/>
  <c r="AI36" i="14" s="1"/>
  <c r="AI37" i="14" s="1"/>
  <c r="AI38" i="14" s="1"/>
  <c r="AI39" i="14" s="1"/>
  <c r="AI40" i="14" s="1"/>
  <c r="AI41" i="14" s="1"/>
  <c r="AI42" i="14" s="1"/>
  <c r="AI43" i="14" s="1"/>
  <c r="AI44" i="14" s="1"/>
  <c r="AI45" i="14" s="1"/>
  <c r="AI46" i="14" s="1"/>
  <c r="AI47" i="14" s="1"/>
  <c r="AI48" i="14" s="1"/>
  <c r="AI49" i="14" s="1"/>
  <c r="AI50" i="14" s="1"/>
  <c r="AI51" i="14" s="1"/>
  <c r="AI52" i="14" s="1"/>
  <c r="AI53" i="14" s="1"/>
  <c r="AH4" i="14"/>
  <c r="AG4" i="14"/>
  <c r="AF4" i="14"/>
  <c r="AF5" i="14" s="1"/>
  <c r="AF6" i="14" s="1"/>
  <c r="AF7" i="14" s="1"/>
  <c r="AF8" i="14" s="1"/>
  <c r="AF9" i="14" s="1"/>
  <c r="AF10" i="14" s="1"/>
  <c r="AF11" i="14" s="1"/>
  <c r="AF12" i="14" s="1"/>
  <c r="AF13" i="14" s="1"/>
  <c r="AF14" i="14" s="1"/>
  <c r="AF15" i="14" s="1"/>
  <c r="AF16" i="14" s="1"/>
  <c r="AF17" i="14" s="1"/>
  <c r="AF18" i="14" s="1"/>
  <c r="AF19" i="14" s="1"/>
  <c r="AF20" i="14" s="1"/>
  <c r="AF21" i="14" s="1"/>
  <c r="AF22" i="14" s="1"/>
  <c r="AF23" i="14" s="1"/>
  <c r="AF24" i="14" s="1"/>
  <c r="AF25" i="14" s="1"/>
  <c r="AF26" i="14" s="1"/>
  <c r="AF27" i="14" s="1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F47" i="14" s="1"/>
  <c r="AF48" i="14" s="1"/>
  <c r="AF49" i="14" s="1"/>
  <c r="AF50" i="14" s="1"/>
  <c r="AF51" i="14" s="1"/>
  <c r="AF52" i="14" s="1"/>
  <c r="AF53" i="14" s="1"/>
  <c r="AE4" i="14"/>
  <c r="AE5" i="14" s="1"/>
  <c r="AE6" i="14" s="1"/>
  <c r="AE7" i="14" s="1"/>
  <c r="AE8" i="14" s="1"/>
  <c r="AE9" i="14" s="1"/>
  <c r="AE10" i="14" s="1"/>
  <c r="AE11" i="14" s="1"/>
  <c r="AE12" i="14" s="1"/>
  <c r="AE13" i="14" s="1"/>
  <c r="AE14" i="14" s="1"/>
  <c r="AE15" i="14" s="1"/>
  <c r="AE16" i="14" s="1"/>
  <c r="AE17" i="14" s="1"/>
  <c r="AE18" i="14" s="1"/>
  <c r="AE19" i="14" s="1"/>
  <c r="AE20" i="14" s="1"/>
  <c r="AE21" i="14" s="1"/>
  <c r="AE22" i="14" s="1"/>
  <c r="AE23" i="14" s="1"/>
  <c r="AE24" i="14" s="1"/>
  <c r="AE25" i="14" s="1"/>
  <c r="AE26" i="14" s="1"/>
  <c r="AE27" i="14" s="1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E47" i="14" s="1"/>
  <c r="AE48" i="14" s="1"/>
  <c r="AE49" i="14" s="1"/>
  <c r="AE50" i="14" s="1"/>
  <c r="AE51" i="14" s="1"/>
  <c r="AE52" i="14" s="1"/>
  <c r="AE53" i="14" s="1"/>
  <c r="AD4" i="14"/>
  <c r="AC4" i="14"/>
  <c r="AB4" i="14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A4" i="14"/>
  <c r="AA5" i="14" s="1"/>
  <c r="AA6" i="14" s="1"/>
  <c r="AA7" i="14" s="1"/>
  <c r="Z4" i="14"/>
  <c r="Y4" i="14"/>
  <c r="X4" i="14"/>
  <c r="X5" i="14" s="1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W4" i="14"/>
  <c r="W5" i="14" s="1"/>
  <c r="W6" i="14" s="1"/>
  <c r="W7" i="14" s="1"/>
  <c r="W8" i="14" s="1"/>
  <c r="W9" i="14" s="1"/>
  <c r="W10" i="14" s="1"/>
  <c r="W11" i="14" s="1"/>
  <c r="W12" i="14" s="1"/>
  <c r="W13" i="14" s="1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V4" i="14"/>
  <c r="U4" i="14"/>
  <c r="T4" i="14"/>
  <c r="T5" i="14" s="1"/>
  <c r="T6" i="14" s="1"/>
  <c r="T7" i="14" s="1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S4" i="14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R4" i="14"/>
  <c r="Q4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N4" i="14"/>
  <c r="M4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J4" i="14"/>
  <c r="I4" i="14"/>
  <c r="H4" i="14"/>
  <c r="H5" i="14" s="1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G4" i="14"/>
  <c r="G5" i="14" s="1"/>
  <c r="G6" i="14" s="1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F4" i="14"/>
  <c r="E4" i="14"/>
  <c r="D4" i="14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C4" i="14"/>
  <c r="C5" i="14" s="1"/>
  <c r="C6" i="14" s="1"/>
  <c r="C7" i="14" s="1"/>
  <c r="C8" i="14" s="1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B4" i="14"/>
  <c r="A47" i="13"/>
  <c r="I47" i="13" s="1"/>
  <c r="J43" i="13"/>
  <c r="I43" i="13"/>
  <c r="J42" i="13"/>
  <c r="I42" i="13"/>
  <c r="J41" i="13"/>
  <c r="I41" i="13"/>
  <c r="J40" i="13"/>
  <c r="I40" i="13"/>
  <c r="J39" i="13"/>
  <c r="I39" i="13"/>
  <c r="J38" i="13"/>
  <c r="I38" i="13"/>
  <c r="J37" i="13"/>
  <c r="I37" i="13"/>
  <c r="B1" i="13"/>
  <c r="B76" i="13" s="1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F49" i="12"/>
  <c r="F48" i="12"/>
  <c r="AW605" i="10"/>
  <c r="AV605" i="10"/>
  <c r="AU605" i="10"/>
  <c r="AT605" i="10"/>
  <c r="AS605" i="10"/>
  <c r="AR605" i="10"/>
  <c r="AQ605" i="10"/>
  <c r="AP605" i="10"/>
  <c r="AO605" i="10"/>
  <c r="AN605" i="10"/>
  <c r="AM605" i="10"/>
  <c r="AL605" i="10"/>
  <c r="AK605" i="10"/>
  <c r="AJ605" i="10"/>
  <c r="AI605" i="10"/>
  <c r="AH605" i="10"/>
  <c r="AG605" i="10"/>
  <c r="AF605" i="10"/>
  <c r="AE605" i="10"/>
  <c r="AD605" i="10"/>
  <c r="AC605" i="10"/>
  <c r="AB605" i="10"/>
  <c r="AA605" i="10"/>
  <c r="Z605" i="10"/>
  <c r="Y605" i="10"/>
  <c r="X605" i="10"/>
  <c r="W605" i="10"/>
  <c r="V605" i="10"/>
  <c r="U605" i="10"/>
  <c r="T605" i="10"/>
  <c r="S605" i="10"/>
  <c r="R605" i="10"/>
  <c r="Q605" i="10"/>
  <c r="P605" i="10"/>
  <c r="O605" i="10"/>
  <c r="N605" i="10"/>
  <c r="M605" i="10"/>
  <c r="L605" i="10"/>
  <c r="K605" i="10"/>
  <c r="J605" i="10"/>
  <c r="I605" i="10"/>
  <c r="H605" i="10"/>
  <c r="G605" i="10"/>
  <c r="F605" i="10"/>
  <c r="E605" i="10"/>
  <c r="D605" i="10"/>
  <c r="C605" i="10"/>
  <c r="B605" i="10"/>
  <c r="V536" i="10"/>
  <c r="AW521" i="10"/>
  <c r="AV521" i="10"/>
  <c r="AU521" i="10"/>
  <c r="AT521" i="10"/>
  <c r="AS521" i="10"/>
  <c r="AR521" i="10"/>
  <c r="AQ521" i="10"/>
  <c r="AP521" i="10"/>
  <c r="AO521" i="10"/>
  <c r="AN521" i="10"/>
  <c r="AM521" i="10"/>
  <c r="AL521" i="10"/>
  <c r="AK521" i="10"/>
  <c r="AJ521" i="10"/>
  <c r="AI521" i="10"/>
  <c r="AH521" i="10"/>
  <c r="AG521" i="10"/>
  <c r="AF521" i="10"/>
  <c r="AE521" i="10"/>
  <c r="AD521" i="10"/>
  <c r="AC521" i="10"/>
  <c r="AB521" i="10"/>
  <c r="AA521" i="10"/>
  <c r="Z521" i="10"/>
  <c r="Y521" i="10"/>
  <c r="X521" i="10"/>
  <c r="W521" i="10"/>
  <c r="V521" i="10"/>
  <c r="U521" i="10"/>
  <c r="T521" i="10"/>
  <c r="S521" i="10"/>
  <c r="R521" i="10"/>
  <c r="Q521" i="10"/>
  <c r="P521" i="10"/>
  <c r="O521" i="10"/>
  <c r="N521" i="10"/>
  <c r="M521" i="10"/>
  <c r="L521" i="10"/>
  <c r="K521" i="10"/>
  <c r="J521" i="10"/>
  <c r="I521" i="10"/>
  <c r="H521" i="10"/>
  <c r="G521" i="10"/>
  <c r="F521" i="10"/>
  <c r="E521" i="10"/>
  <c r="D521" i="10"/>
  <c r="C521" i="10"/>
  <c r="B521" i="10"/>
  <c r="AW466" i="10"/>
  <c r="AV466" i="10"/>
  <c r="AU466" i="10"/>
  <c r="AT466" i="10"/>
  <c r="AS466" i="10"/>
  <c r="AR466" i="10"/>
  <c r="AQ466" i="10"/>
  <c r="AP466" i="10"/>
  <c r="AO466" i="10"/>
  <c r="AN466" i="10"/>
  <c r="AM466" i="10"/>
  <c r="AL466" i="10"/>
  <c r="AK466" i="10"/>
  <c r="AJ466" i="10"/>
  <c r="AI466" i="10"/>
  <c r="AH466" i="10"/>
  <c r="AG466" i="10"/>
  <c r="AF466" i="10"/>
  <c r="AE466" i="10"/>
  <c r="AD466" i="10"/>
  <c r="AC466" i="10"/>
  <c r="AB466" i="10"/>
  <c r="AA466" i="10"/>
  <c r="Z466" i="10"/>
  <c r="Y466" i="10"/>
  <c r="X466" i="10"/>
  <c r="W466" i="10"/>
  <c r="V466" i="10"/>
  <c r="U466" i="10"/>
  <c r="T466" i="10"/>
  <c r="S466" i="10"/>
  <c r="R466" i="10"/>
  <c r="Q466" i="10"/>
  <c r="P466" i="10"/>
  <c r="O466" i="10"/>
  <c r="N466" i="10"/>
  <c r="M466" i="10"/>
  <c r="L466" i="10"/>
  <c r="K466" i="10"/>
  <c r="J466" i="10"/>
  <c r="I466" i="10"/>
  <c r="H466" i="10"/>
  <c r="G466" i="10"/>
  <c r="F466" i="10"/>
  <c r="E466" i="10"/>
  <c r="D466" i="10"/>
  <c r="C466" i="10"/>
  <c r="B466" i="10"/>
  <c r="AW419" i="10"/>
  <c r="AV419" i="10"/>
  <c r="AU419" i="10"/>
  <c r="AT419" i="10"/>
  <c r="AS419" i="10"/>
  <c r="AR419" i="10"/>
  <c r="AQ419" i="10"/>
  <c r="AP419" i="10"/>
  <c r="AO419" i="10"/>
  <c r="AN419" i="10"/>
  <c r="AM419" i="10"/>
  <c r="AL419" i="10"/>
  <c r="AK419" i="10"/>
  <c r="AJ419" i="10"/>
  <c r="AI419" i="10"/>
  <c r="AH419" i="10"/>
  <c r="AG419" i="10"/>
  <c r="AF419" i="10"/>
  <c r="AE419" i="10"/>
  <c r="AD419" i="10"/>
  <c r="AC419" i="10"/>
  <c r="AB419" i="10"/>
  <c r="AA419" i="10"/>
  <c r="Z419" i="10"/>
  <c r="Y419" i="10"/>
  <c r="X419" i="10"/>
  <c r="W419" i="10"/>
  <c r="V419" i="10"/>
  <c r="U419" i="10"/>
  <c r="T419" i="10"/>
  <c r="S419" i="10"/>
  <c r="R419" i="10"/>
  <c r="Q419" i="10"/>
  <c r="P419" i="10"/>
  <c r="O419" i="10"/>
  <c r="N419" i="10"/>
  <c r="M419" i="10"/>
  <c r="L419" i="10"/>
  <c r="K419" i="10"/>
  <c r="J419" i="10"/>
  <c r="I419" i="10"/>
  <c r="H419" i="10"/>
  <c r="G419" i="10"/>
  <c r="F419" i="10"/>
  <c r="E419" i="10"/>
  <c r="D419" i="10"/>
  <c r="C419" i="10"/>
  <c r="B419" i="10"/>
  <c r="AW356" i="10"/>
  <c r="AV356" i="10"/>
  <c r="AU356" i="10"/>
  <c r="AT356" i="10"/>
  <c r="AS356" i="10"/>
  <c r="AR356" i="10"/>
  <c r="AQ356" i="10"/>
  <c r="AP356" i="10"/>
  <c r="AO356" i="10"/>
  <c r="AN356" i="10"/>
  <c r="AM356" i="10"/>
  <c r="AL356" i="10"/>
  <c r="AK356" i="10"/>
  <c r="AJ356" i="10"/>
  <c r="AI356" i="10"/>
  <c r="AH356" i="10"/>
  <c r="AG356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AW298" i="10"/>
  <c r="AV298" i="10"/>
  <c r="AU298" i="10"/>
  <c r="AT298" i="10"/>
  <c r="AS298" i="10"/>
  <c r="AR298" i="10"/>
  <c r="AQ298" i="10"/>
  <c r="AP298" i="10"/>
  <c r="AO298" i="10"/>
  <c r="AN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N262" i="10"/>
  <c r="N26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241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N68" i="9"/>
  <c r="N67" i="9"/>
  <c r="M67" i="9"/>
  <c r="B67" i="9"/>
  <c r="N66" i="9"/>
  <c r="M66" i="9"/>
  <c r="L66" i="9"/>
  <c r="B66" i="9"/>
  <c r="N65" i="9"/>
  <c r="M65" i="9"/>
  <c r="L65" i="9"/>
  <c r="K65" i="9"/>
  <c r="B65" i="9"/>
  <c r="N64" i="9"/>
  <c r="M64" i="9"/>
  <c r="L64" i="9"/>
  <c r="K64" i="9"/>
  <c r="J64" i="9"/>
  <c r="N63" i="9"/>
  <c r="M63" i="9"/>
  <c r="L63" i="9"/>
  <c r="K63" i="9"/>
  <c r="J63" i="9"/>
  <c r="I63" i="9"/>
  <c r="N62" i="9"/>
  <c r="M62" i="9"/>
  <c r="L62" i="9"/>
  <c r="K62" i="9"/>
  <c r="J62" i="9"/>
  <c r="I62" i="9"/>
  <c r="H62" i="9"/>
  <c r="N61" i="9"/>
  <c r="M61" i="9"/>
  <c r="L61" i="9"/>
  <c r="K61" i="9"/>
  <c r="J61" i="9"/>
  <c r="I61" i="9"/>
  <c r="H61" i="9"/>
  <c r="G61" i="9"/>
  <c r="N52" i="9"/>
  <c r="N51" i="9"/>
  <c r="M51" i="9"/>
  <c r="N50" i="9"/>
  <c r="M50" i="9"/>
  <c r="L50" i="9"/>
  <c r="N49" i="9"/>
  <c r="M49" i="9"/>
  <c r="L49" i="9"/>
  <c r="K49" i="9"/>
  <c r="N48" i="9"/>
  <c r="M48" i="9"/>
  <c r="L48" i="9"/>
  <c r="K48" i="9"/>
  <c r="J48" i="9"/>
  <c r="N47" i="9"/>
  <c r="M47" i="9"/>
  <c r="L47" i="9"/>
  <c r="K47" i="9"/>
  <c r="J47" i="9"/>
  <c r="I47" i="9"/>
  <c r="N46" i="9"/>
  <c r="M46" i="9"/>
  <c r="L46" i="9"/>
  <c r="K46" i="9"/>
  <c r="J46" i="9"/>
  <c r="I46" i="9"/>
  <c r="H46" i="9"/>
  <c r="N45" i="9"/>
  <c r="M45" i="9"/>
  <c r="L45" i="9"/>
  <c r="K45" i="9"/>
  <c r="J45" i="9"/>
  <c r="I45" i="9"/>
  <c r="H45" i="9"/>
  <c r="G45" i="9"/>
  <c r="N28" i="9"/>
  <c r="N27" i="9"/>
  <c r="M27" i="9"/>
  <c r="B27" i="9"/>
  <c r="N26" i="9"/>
  <c r="M26" i="9"/>
  <c r="L26" i="9"/>
  <c r="B26" i="9"/>
  <c r="N25" i="9"/>
  <c r="M25" i="9"/>
  <c r="L25" i="9"/>
  <c r="K25" i="9"/>
  <c r="B25" i="9"/>
  <c r="N24" i="9"/>
  <c r="M24" i="9"/>
  <c r="L24" i="9"/>
  <c r="K24" i="9"/>
  <c r="J24" i="9"/>
  <c r="N23" i="9"/>
  <c r="M23" i="9"/>
  <c r="L23" i="9"/>
  <c r="K23" i="9"/>
  <c r="J23" i="9"/>
  <c r="I23" i="9"/>
  <c r="N22" i="9"/>
  <c r="M22" i="9"/>
  <c r="L22" i="9"/>
  <c r="K22" i="9"/>
  <c r="J22" i="9"/>
  <c r="I22" i="9"/>
  <c r="H22" i="9"/>
  <c r="N21" i="9"/>
  <c r="M21" i="9"/>
  <c r="L21" i="9"/>
  <c r="K21" i="9"/>
  <c r="J21" i="9"/>
  <c r="I21" i="9"/>
  <c r="H21" i="9"/>
  <c r="G21" i="9"/>
  <c r="N12" i="9"/>
  <c r="N11" i="9"/>
  <c r="M11" i="9"/>
  <c r="N10" i="9"/>
  <c r="M10" i="9"/>
  <c r="L10" i="9"/>
  <c r="N9" i="9"/>
  <c r="M9" i="9"/>
  <c r="L9" i="9"/>
  <c r="K9" i="9"/>
  <c r="N8" i="9"/>
  <c r="M8" i="9"/>
  <c r="L8" i="9"/>
  <c r="K8" i="9"/>
  <c r="J8" i="9"/>
  <c r="N7" i="9"/>
  <c r="M7" i="9"/>
  <c r="L7" i="9"/>
  <c r="K7" i="9"/>
  <c r="J7" i="9"/>
  <c r="I7" i="9"/>
  <c r="N6" i="9"/>
  <c r="M6" i="9"/>
  <c r="L6" i="9"/>
  <c r="K6" i="9"/>
  <c r="J6" i="9"/>
  <c r="I6" i="9"/>
  <c r="H6" i="9"/>
  <c r="N5" i="9"/>
  <c r="M5" i="9"/>
  <c r="L5" i="9"/>
  <c r="K5" i="9"/>
  <c r="J5" i="9"/>
  <c r="I5" i="9"/>
  <c r="H5" i="9"/>
  <c r="G5" i="9"/>
  <c r="K546" i="8"/>
  <c r="Q544" i="8"/>
  <c r="Q541" i="8"/>
  <c r="E541" i="8"/>
  <c r="B541" i="8"/>
  <c r="E540" i="8"/>
  <c r="E539" i="8"/>
  <c r="I536" i="8"/>
  <c r="A535" i="8"/>
  <c r="K539" i="8" s="1"/>
  <c r="K13" i="8"/>
  <c r="Q11" i="8"/>
  <c r="Q8" i="8"/>
  <c r="E8" i="8"/>
  <c r="E7" i="8"/>
  <c r="J6" i="8"/>
  <c r="E6" i="8"/>
  <c r="K2" i="8"/>
  <c r="A2" i="8"/>
  <c r="B8" i="8" s="1"/>
  <c r="E230" i="7"/>
  <c r="D230" i="7"/>
  <c r="E228" i="7"/>
  <c r="D228" i="7"/>
  <c r="C216" i="7"/>
  <c r="B216" i="7"/>
  <c r="C208" i="7"/>
  <c r="B208" i="7"/>
  <c r="C201" i="7"/>
  <c r="B201" i="7"/>
  <c r="C200" i="7"/>
  <c r="B200" i="7"/>
  <c r="C199" i="7"/>
  <c r="B199" i="7"/>
  <c r="E184" i="7"/>
  <c r="D184" i="7"/>
  <c r="C184" i="7"/>
  <c r="B184" i="7"/>
  <c r="E183" i="7"/>
  <c r="D183" i="7"/>
  <c r="C183" i="7"/>
  <c r="B183" i="7"/>
  <c r="E131" i="7"/>
  <c r="D131" i="7"/>
  <c r="C131" i="7"/>
  <c r="B131" i="7"/>
  <c r="D130" i="7"/>
  <c r="B130" i="7"/>
  <c r="E129" i="7"/>
  <c r="D129" i="7"/>
  <c r="C129" i="7"/>
  <c r="B129" i="7"/>
  <c r="E120" i="7"/>
  <c r="D120" i="7"/>
  <c r="C120" i="7"/>
  <c r="B120" i="7"/>
  <c r="E119" i="7"/>
  <c r="D119" i="7"/>
  <c r="C119" i="7"/>
  <c r="B119" i="7"/>
  <c r="E69" i="7"/>
  <c r="D69" i="7"/>
  <c r="C69" i="7"/>
  <c r="B69" i="7"/>
  <c r="D68" i="7"/>
  <c r="B68" i="7"/>
  <c r="E67" i="7"/>
  <c r="D67" i="7"/>
  <c r="C67" i="7"/>
  <c r="B67" i="7"/>
  <c r="E58" i="7"/>
  <c r="D58" i="7"/>
  <c r="C58" i="7"/>
  <c r="B58" i="7"/>
  <c r="E57" i="7"/>
  <c r="D57" i="7"/>
  <c r="C57" i="7"/>
  <c r="B57" i="7"/>
  <c r="D51" i="7"/>
  <c r="B51" i="7"/>
  <c r="E50" i="7"/>
  <c r="D50" i="7"/>
  <c r="C50" i="7"/>
  <c r="B50" i="7"/>
  <c r="I49" i="7"/>
  <c r="H47" i="7"/>
  <c r="C47" i="7"/>
  <c r="E46" i="7"/>
  <c r="D46" i="7"/>
  <c r="C46" i="7"/>
  <c r="B46" i="7"/>
  <c r="H45" i="7"/>
  <c r="E45" i="7"/>
  <c r="D45" i="7"/>
  <c r="C45" i="7"/>
  <c r="B45" i="7"/>
  <c r="D44" i="7"/>
  <c r="B44" i="7"/>
  <c r="I43" i="7"/>
  <c r="I46" i="7" s="1"/>
  <c r="H43" i="7"/>
  <c r="H49" i="7" s="1"/>
  <c r="E43" i="7"/>
  <c r="E42" i="7"/>
  <c r="D42" i="7"/>
  <c r="D43" i="7" s="1"/>
  <c r="C42" i="7"/>
  <c r="C43" i="7" s="1"/>
  <c r="B42" i="7"/>
  <c r="B43" i="7" s="1"/>
  <c r="E41" i="7"/>
  <c r="D41" i="7"/>
  <c r="C41" i="7"/>
  <c r="B41" i="7"/>
  <c r="E40" i="7"/>
  <c r="D40" i="7"/>
  <c r="C40" i="7"/>
  <c r="B40" i="7"/>
  <c r="D39" i="7"/>
  <c r="B39" i="7"/>
  <c r="E31" i="7"/>
  <c r="D31" i="7"/>
  <c r="C31" i="7"/>
  <c r="B31" i="7"/>
  <c r="E30" i="7"/>
  <c r="D30" i="7"/>
  <c r="C30" i="7"/>
  <c r="B30" i="7"/>
  <c r="E26" i="7"/>
  <c r="D26" i="7"/>
  <c r="K25" i="7"/>
  <c r="J25" i="7"/>
  <c r="E25" i="7"/>
  <c r="D25" i="7"/>
  <c r="K24" i="7"/>
  <c r="J24" i="7"/>
  <c r="E22" i="7"/>
  <c r="D22" i="7"/>
  <c r="O21" i="7"/>
  <c r="E21" i="7"/>
  <c r="D21" i="7"/>
  <c r="E20" i="7"/>
  <c r="D20" i="7"/>
  <c r="K19" i="7"/>
  <c r="K23" i="7" s="1"/>
  <c r="J19" i="7"/>
  <c r="J23" i="7" s="1"/>
  <c r="P17" i="7"/>
  <c r="E17" i="7"/>
  <c r="D17" i="7"/>
  <c r="K16" i="7"/>
  <c r="K22" i="7" s="1"/>
  <c r="J16" i="7"/>
  <c r="J22" i="7" s="1"/>
  <c r="E16" i="7"/>
  <c r="D16" i="7"/>
  <c r="P15" i="7"/>
  <c r="Q14" i="7"/>
  <c r="P14" i="7"/>
  <c r="O13" i="7"/>
  <c r="H13" i="7"/>
  <c r="G13" i="7"/>
  <c r="F13" i="7"/>
  <c r="E13" i="7"/>
  <c r="O12" i="7"/>
  <c r="O19" i="7" s="1"/>
  <c r="H12" i="7"/>
  <c r="G12" i="7"/>
  <c r="F12" i="7"/>
  <c r="E12" i="7"/>
  <c r="J9" i="7"/>
  <c r="I9" i="7"/>
  <c r="H9" i="7"/>
  <c r="G9" i="7"/>
  <c r="F9" i="7"/>
  <c r="E9" i="7"/>
  <c r="D9" i="7"/>
  <c r="J8" i="7"/>
  <c r="I8" i="7"/>
  <c r="H8" i="7"/>
  <c r="G8" i="7"/>
  <c r="F8" i="7"/>
  <c r="E8" i="7"/>
  <c r="D8" i="7"/>
  <c r="J7" i="7"/>
  <c r="I7" i="7"/>
  <c r="H7" i="7"/>
  <c r="G7" i="7"/>
  <c r="F7" i="7"/>
  <c r="E7" i="7"/>
  <c r="D7" i="7"/>
  <c r="J6" i="7"/>
  <c r="I6" i="7"/>
  <c r="H6" i="7"/>
  <c r="G6" i="7"/>
  <c r="F6" i="7"/>
  <c r="E6" i="7"/>
  <c r="D6" i="7"/>
  <c r="Q5" i="7"/>
  <c r="P5" i="7"/>
  <c r="J5" i="7"/>
  <c r="I5" i="7"/>
  <c r="H5" i="7"/>
  <c r="G5" i="7"/>
  <c r="F5" i="7"/>
  <c r="E5" i="7"/>
  <c r="D5" i="7"/>
  <c r="Q4" i="7"/>
  <c r="P4" i="7"/>
  <c r="J4" i="7"/>
  <c r="I4" i="7"/>
  <c r="H4" i="7"/>
  <c r="G4" i="7"/>
  <c r="F4" i="7"/>
  <c r="E4" i="7"/>
  <c r="D4" i="7"/>
  <c r="Q3" i="7"/>
  <c r="P3" i="7"/>
  <c r="J3" i="7"/>
  <c r="I3" i="7"/>
  <c r="H3" i="7"/>
  <c r="G3" i="7"/>
  <c r="F3" i="7"/>
  <c r="E3" i="7"/>
  <c r="D3" i="7"/>
  <c r="E1" i="7"/>
  <c r="C12" i="7" s="1"/>
  <c r="D1" i="7"/>
  <c r="B1" i="7"/>
  <c r="A1" i="7"/>
  <c r="A67" i="13" s="1"/>
  <c r="B49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V28" i="6"/>
  <c r="U28" i="6"/>
  <c r="T28" i="6"/>
  <c r="S28" i="6"/>
  <c r="R28" i="6"/>
  <c r="Q28" i="6"/>
  <c r="P28" i="6"/>
  <c r="O28" i="6"/>
  <c r="L28" i="6"/>
  <c r="J28" i="6"/>
  <c r="I28" i="6"/>
  <c r="H28" i="6"/>
  <c r="G28" i="6"/>
  <c r="F28" i="6"/>
  <c r="E28" i="6"/>
  <c r="D28" i="6"/>
  <c r="C28" i="6"/>
  <c r="N27" i="6"/>
  <c r="N26" i="6"/>
  <c r="M26" i="6"/>
  <c r="A26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V6" i="6"/>
  <c r="U6" i="6"/>
  <c r="T6" i="6"/>
  <c r="S6" i="6"/>
  <c r="R6" i="6"/>
  <c r="Q6" i="6"/>
  <c r="P6" i="6"/>
  <c r="O6" i="6"/>
  <c r="L6" i="6"/>
  <c r="J6" i="6"/>
  <c r="I6" i="6"/>
  <c r="H6" i="6"/>
  <c r="G6" i="6"/>
  <c r="F6" i="6"/>
  <c r="E6" i="6"/>
  <c r="D6" i="6"/>
  <c r="C6" i="6"/>
  <c r="V5" i="6"/>
  <c r="U5" i="6"/>
  <c r="T5" i="6"/>
  <c r="S5" i="6"/>
  <c r="R5" i="6"/>
  <c r="Q5" i="6"/>
  <c r="P5" i="6"/>
  <c r="O5" i="6"/>
  <c r="L5" i="6"/>
  <c r="J5" i="6"/>
  <c r="I5" i="6"/>
  <c r="H5" i="6"/>
  <c r="G5" i="6"/>
  <c r="F5" i="6"/>
  <c r="E5" i="6"/>
  <c r="D5" i="6"/>
  <c r="C5" i="6"/>
  <c r="N4" i="6"/>
  <c r="M4" i="6"/>
  <c r="M27" i="6" s="1"/>
  <c r="B4" i="6"/>
  <c r="B27" i="6" s="1"/>
  <c r="A4" i="6"/>
  <c r="A27" i="6" s="1"/>
  <c r="N3" i="6"/>
  <c r="B3" i="6"/>
  <c r="B26" i="6" s="1"/>
  <c r="B49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R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S27" i="5"/>
  <c r="A27" i="5"/>
  <c r="S26" i="5"/>
  <c r="A26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R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T4" i="5"/>
  <c r="S4" i="5"/>
  <c r="B4" i="5"/>
  <c r="A4" i="5"/>
  <c r="T3" i="5"/>
  <c r="B3" i="5"/>
  <c r="B49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U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W27" i="4"/>
  <c r="B27" i="4"/>
  <c r="A27" i="4"/>
  <c r="V26" i="4"/>
  <c r="A26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U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W4" i="4"/>
  <c r="V4" i="4"/>
  <c r="V27" i="4" s="1"/>
  <c r="B4" i="4"/>
  <c r="A4" i="4"/>
  <c r="W3" i="4"/>
  <c r="W26" i="4" s="1"/>
  <c r="B3" i="4"/>
  <c r="B26" i="4" s="1"/>
  <c r="B29" i="3"/>
  <c r="W25" i="3"/>
  <c r="C25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AN3" i="3"/>
  <c r="AN24" i="3" s="1"/>
  <c r="M9" i="7" s="1"/>
  <c r="AM3" i="3"/>
  <c r="AM24" i="3" s="1"/>
  <c r="M8" i="7" s="1"/>
  <c r="AL3" i="3"/>
  <c r="AL24" i="3" s="1"/>
  <c r="M7" i="7" s="1"/>
  <c r="AK3" i="3"/>
  <c r="AK24" i="3" s="1"/>
  <c r="M6" i="7" s="1"/>
  <c r="AJ3" i="3"/>
  <c r="AJ24" i="3" s="1"/>
  <c r="M5" i="7" s="1"/>
  <c r="AI3" i="3"/>
  <c r="AI24" i="3" s="1"/>
  <c r="M4" i="7" s="1"/>
  <c r="AH3" i="3"/>
  <c r="AH24" i="3" s="1"/>
  <c r="M3" i="7" s="1"/>
  <c r="AG3" i="3"/>
  <c r="AG24" i="3" s="1"/>
  <c r="AG25" i="3" s="1"/>
  <c r="AG26" i="3" s="1"/>
  <c r="AF3" i="3"/>
  <c r="AF24" i="3" s="1"/>
  <c r="AF25" i="3" s="1"/>
  <c r="AF26" i="3" s="1"/>
  <c r="AE3" i="3"/>
  <c r="AE24" i="3" s="1"/>
  <c r="AE25" i="3" s="1"/>
  <c r="AE26" i="3" s="1"/>
  <c r="AD3" i="3"/>
  <c r="AD24" i="3" s="1"/>
  <c r="AD25" i="3" s="1"/>
  <c r="AD26" i="3" s="1"/>
  <c r="AC3" i="3"/>
  <c r="AC24" i="3" s="1"/>
  <c r="AC25" i="3" s="1"/>
  <c r="AC26" i="3" s="1"/>
  <c r="AB3" i="3"/>
  <c r="AB24" i="3" s="1"/>
  <c r="AB25" i="3" s="1"/>
  <c r="AB26" i="3" s="1"/>
  <c r="C21" i="7" s="1"/>
  <c r="AA3" i="3"/>
  <c r="AA24" i="3" s="1"/>
  <c r="AA25" i="3" s="1"/>
  <c r="AA26" i="3" s="1"/>
  <c r="Z3" i="3"/>
  <c r="Z24" i="3" s="1"/>
  <c r="Z25" i="3" s="1"/>
  <c r="Z26" i="3" s="1"/>
  <c r="Y3" i="3"/>
  <c r="Y24" i="3" s="1"/>
  <c r="Y25" i="3" s="1"/>
  <c r="Y26" i="3" s="1"/>
  <c r="C17" i="7" s="1"/>
  <c r="X3" i="3"/>
  <c r="X24" i="3" s="1"/>
  <c r="X25" i="3" s="1"/>
  <c r="X26" i="3" s="1"/>
  <c r="W3" i="3"/>
  <c r="W24" i="3" s="1"/>
  <c r="T3" i="3"/>
  <c r="T24" i="3" s="1"/>
  <c r="L9" i="7" s="1"/>
  <c r="S3" i="3"/>
  <c r="S24" i="3" s="1"/>
  <c r="L8" i="7" s="1"/>
  <c r="R3" i="3"/>
  <c r="R24" i="3" s="1"/>
  <c r="L7" i="7" s="1"/>
  <c r="Q3" i="3"/>
  <c r="Q24" i="3" s="1"/>
  <c r="L6" i="7" s="1"/>
  <c r="P3" i="3"/>
  <c r="P24" i="3" s="1"/>
  <c r="L5" i="7" s="1"/>
  <c r="O3" i="3"/>
  <c r="O24" i="3" s="1"/>
  <c r="L4" i="7" s="1"/>
  <c r="N3" i="3"/>
  <c r="N24" i="3" s="1"/>
  <c r="L3" i="7" s="1"/>
  <c r="M3" i="3"/>
  <c r="M24" i="3" s="1"/>
  <c r="M25" i="3" s="1"/>
  <c r="M26" i="3" s="1"/>
  <c r="L3" i="3"/>
  <c r="L24" i="3" s="1"/>
  <c r="L25" i="3" s="1"/>
  <c r="L26" i="3" s="1"/>
  <c r="K3" i="3"/>
  <c r="K24" i="3" s="1"/>
  <c r="K25" i="3" s="1"/>
  <c r="K26" i="3" s="1"/>
  <c r="J3" i="3"/>
  <c r="J24" i="3" s="1"/>
  <c r="J25" i="3" s="1"/>
  <c r="J26" i="3" s="1"/>
  <c r="I3" i="3"/>
  <c r="I24" i="3" s="1"/>
  <c r="I25" i="3" s="1"/>
  <c r="I26" i="3" s="1"/>
  <c r="H3" i="3"/>
  <c r="H24" i="3" s="1"/>
  <c r="H25" i="3" s="1"/>
  <c r="H26" i="3" s="1"/>
  <c r="B21" i="7" s="1"/>
  <c r="G3" i="3"/>
  <c r="G24" i="3" s="1"/>
  <c r="G25" i="3" s="1"/>
  <c r="G26" i="3" s="1"/>
  <c r="F3" i="3"/>
  <c r="F24" i="3" s="1"/>
  <c r="F25" i="3" s="1"/>
  <c r="F26" i="3" s="1"/>
  <c r="J12" i="7" s="1"/>
  <c r="E3" i="3"/>
  <c r="E24" i="3" s="1"/>
  <c r="E25" i="3" s="1"/>
  <c r="E26" i="3" s="1"/>
  <c r="B17" i="7" s="1"/>
  <c r="D3" i="3"/>
  <c r="D24" i="3" s="1"/>
  <c r="D25" i="3" s="1"/>
  <c r="D26" i="3" s="1"/>
  <c r="C3" i="3"/>
  <c r="C24" i="3" s="1"/>
  <c r="S63" i="2"/>
  <c r="R63" i="2"/>
  <c r="Y62" i="2"/>
  <c r="Y61" i="2"/>
  <c r="Y60" i="2"/>
  <c r="Y59" i="2"/>
  <c r="Y58" i="2"/>
  <c r="Y57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Y56" i="2" s="1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R55" i="2"/>
  <c r="Q55" i="2"/>
  <c r="P55" i="2"/>
  <c r="O55" i="2"/>
  <c r="N55" i="2"/>
  <c r="M55" i="2"/>
  <c r="L55" i="2"/>
  <c r="K55" i="2"/>
  <c r="J55" i="2"/>
  <c r="I55" i="2"/>
  <c r="H55" i="2"/>
  <c r="G55" i="2"/>
  <c r="Y55" i="2" s="1"/>
  <c r="F55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Y54" i="2" s="1"/>
  <c r="Y53" i="2"/>
  <c r="AV52" i="2" a="1"/>
  <c r="AV52" i="2" s="1"/>
  <c r="AU52" i="2" a="1"/>
  <c r="AU52" i="2" s="1"/>
  <c r="AS52" i="2" a="1"/>
  <c r="AS52" i="2" s="1"/>
  <c r="AR52" i="2" a="1"/>
  <c r="AR52" i="2" s="1"/>
  <c r="AQ52" i="2" a="1"/>
  <c r="AQ52" i="2" s="1"/>
  <c r="AM52" i="2" a="1"/>
  <c r="AM52" i="2" s="1"/>
  <c r="AG52" i="2" a="1"/>
  <c r="AG52" i="2" s="1"/>
  <c r="AD52" i="2" a="1"/>
  <c r="AD52" i="2" s="1"/>
  <c r="AC52" i="2" a="1"/>
  <c r="AC52" i="2" s="1"/>
  <c r="AB52" i="2" a="1"/>
  <c r="AB52" i="2" s="1"/>
  <c r="W52" i="2" a="1"/>
  <c r="W52" i="2"/>
  <c r="V52" i="2" a="1"/>
  <c r="V52" i="2"/>
  <c r="T52" i="2" a="1"/>
  <c r="T52" i="2"/>
  <c r="S52" i="2" a="1"/>
  <c r="S52" i="2"/>
  <c r="R52" i="2" a="1"/>
  <c r="R52" i="2"/>
  <c r="N52" i="2" a="1"/>
  <c r="N52" i="2"/>
  <c r="H52" i="2" a="1"/>
  <c r="H52" i="2"/>
  <c r="E52" i="2" a="1"/>
  <c r="E52" i="2"/>
  <c r="D52" i="2" a="1"/>
  <c r="D52" i="2"/>
  <c r="C52" i="2" a="1"/>
  <c r="C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Y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AA37" i="2"/>
  <c r="Z37" i="2"/>
  <c r="B37" i="2"/>
  <c r="A37" i="2"/>
  <c r="AA36" i="2"/>
  <c r="Z36" i="2"/>
  <c r="B36" i="2"/>
  <c r="A36" i="2"/>
  <c r="F30" i="2"/>
  <c r="Y29" i="2"/>
  <c r="Y28" i="2"/>
  <c r="Y27" i="2"/>
  <c r="Y26" i="2"/>
  <c r="Y25" i="2"/>
  <c r="Y24" i="2"/>
  <c r="Y23" i="2"/>
  <c r="Y22" i="2"/>
  <c r="Y21" i="2"/>
  <c r="Y20" i="2"/>
  <c r="AT19" i="2" a="1"/>
  <c r="AT19" i="2"/>
  <c r="AS19" i="2" a="1"/>
  <c r="AS19" i="2" s="1"/>
  <c r="AR19" i="2" a="1"/>
  <c r="AR19" i="2"/>
  <c r="AQ19" i="2" a="1"/>
  <c r="AQ19" i="2" s="1"/>
  <c r="AM19" i="2" a="1"/>
  <c r="AM19" i="2" s="1"/>
  <c r="AG19" i="2" a="1"/>
  <c r="AG19" i="2" s="1"/>
  <c r="AD19" i="2" a="1"/>
  <c r="AD19" i="2" s="1"/>
  <c r="AC19" i="2" a="1"/>
  <c r="AC19" i="2" s="1"/>
  <c r="AB19" i="2" a="1"/>
  <c r="AB19" i="2" s="1"/>
  <c r="U19" i="2" a="1"/>
  <c r="U19" i="2"/>
  <c r="T19" i="2" a="1"/>
  <c r="T19" i="2"/>
  <c r="S19" i="2" a="1"/>
  <c r="S19" i="2"/>
  <c r="R19" i="2" a="1"/>
  <c r="R19" i="2"/>
  <c r="N19" i="2" a="1"/>
  <c r="N19" i="2"/>
  <c r="H19" i="2" a="1"/>
  <c r="H19" i="2"/>
  <c r="E19" i="2" a="1"/>
  <c r="E19" i="2"/>
  <c r="D19" i="2" a="1"/>
  <c r="D19" i="2" s="1"/>
  <c r="C19" i="2" a="1"/>
  <c r="C19" i="2" s="1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AV5" i="2"/>
  <c r="AV33" i="2" s="1"/>
  <c r="AU5" i="2"/>
  <c r="AU33" i="2" s="1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Y5" i="2"/>
  <c r="W5" i="2"/>
  <c r="W33" i="2" s="1"/>
  <c r="V5" i="2"/>
  <c r="V33" i="2" s="1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N64" i="1"/>
  <c r="M64" i="1"/>
  <c r="N63" i="1"/>
  <c r="E49" i="7" s="1"/>
  <c r="M63" i="1"/>
  <c r="D49" i="7" s="1"/>
  <c r="N62" i="1"/>
  <c r="M62" i="1"/>
  <c r="N61" i="1"/>
  <c r="M61" i="1"/>
  <c r="D60" i="1"/>
  <c r="N53" i="1"/>
  <c r="M53" i="1"/>
  <c r="N52" i="1"/>
  <c r="M52" i="1"/>
  <c r="N51" i="1"/>
  <c r="M51" i="1"/>
  <c r="N50" i="1"/>
  <c r="M50" i="1"/>
  <c r="N49" i="1"/>
  <c r="E48" i="7" s="1"/>
  <c r="M49" i="1"/>
  <c r="B48" i="7" s="1"/>
  <c r="N48" i="1"/>
  <c r="M48" i="1"/>
  <c r="N47" i="1"/>
  <c r="M47" i="1"/>
  <c r="N46" i="1"/>
  <c r="M46" i="1"/>
  <c r="C30" i="1"/>
  <c r="B30" i="1"/>
  <c r="N29" i="1"/>
  <c r="M29" i="1"/>
  <c r="N28" i="1"/>
  <c r="M28" i="1"/>
  <c r="N27" i="1"/>
  <c r="M27" i="1"/>
  <c r="C27" i="1"/>
  <c r="G26" i="1"/>
  <c r="E130" i="7" s="1"/>
  <c r="C26" i="1"/>
  <c r="E44" i="7" s="1"/>
  <c r="C24" i="1"/>
  <c r="C23" i="1"/>
  <c r="C22" i="1"/>
  <c r="C21" i="1"/>
  <c r="C20" i="1"/>
  <c r="C19" i="1"/>
  <c r="C18" i="1"/>
  <c r="C17" i="1"/>
  <c r="C16" i="1"/>
  <c r="C15" i="1"/>
  <c r="N14" i="1"/>
  <c r="M14" i="1"/>
  <c r="C14" i="1"/>
  <c r="N13" i="1"/>
  <c r="M13" i="1"/>
  <c r="C13" i="1"/>
  <c r="N12" i="1"/>
  <c r="M12" i="1"/>
  <c r="C12" i="1"/>
  <c r="N11" i="1"/>
  <c r="M11" i="1"/>
  <c r="C11" i="1"/>
  <c r="N10" i="1"/>
  <c r="M10" i="1"/>
  <c r="C10" i="1"/>
  <c r="N9" i="1"/>
  <c r="M9" i="1"/>
  <c r="C7" i="1"/>
  <c r="N6" i="1"/>
  <c r="M6" i="1"/>
  <c r="C6" i="1"/>
  <c r="C5" i="1"/>
  <c r="C4" i="1"/>
  <c r="M3" i="1"/>
  <c r="N3" i="1" s="1"/>
  <c r="M2" i="1"/>
  <c r="N2" i="1" s="1"/>
  <c r="N1" i="1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B61" i="9"/>
  <c r="B52" i="9"/>
  <c r="B48" i="9"/>
  <c r="B22" i="9"/>
  <c r="B20" i="9"/>
  <c r="B19" i="9"/>
  <c r="B13" i="9"/>
  <c r="B9" i="9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B64" i="9"/>
  <c r="B57" i="9"/>
  <c r="B51" i="9"/>
  <c r="B21" i="9"/>
  <c r="B10" i="9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B63" i="9"/>
  <c r="B58" i="9"/>
  <c r="B55" i="9"/>
  <c r="B54" i="9"/>
  <c r="B50" i="9"/>
  <c r="B24" i="9"/>
  <c r="B17" i="9"/>
  <c r="B11" i="9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B62" i="9"/>
  <c r="B60" i="9"/>
  <c r="B59" i="9"/>
  <c r="B53" i="9"/>
  <c r="B49" i="9"/>
  <c r="B23" i="9"/>
  <c r="B18" i="9"/>
  <c r="B15" i="9"/>
  <c r="B14" i="9"/>
  <c r="B12" i="9"/>
  <c r="B8" i="9"/>
  <c r="V41" i="6"/>
  <c r="R41" i="6"/>
  <c r="G41" i="6"/>
  <c r="C41" i="6"/>
  <c r="S40" i="6"/>
  <c r="O40" i="6"/>
  <c r="H40" i="6"/>
  <c r="D40" i="6"/>
  <c r="T39" i="6"/>
  <c r="P39" i="6"/>
  <c r="I39" i="6"/>
  <c r="E39" i="6"/>
  <c r="U38" i="6"/>
  <c r="Q38" i="6"/>
  <c r="J38" i="6"/>
  <c r="F38" i="6"/>
  <c r="V37" i="6"/>
  <c r="R37" i="6"/>
  <c r="G37" i="6"/>
  <c r="C37" i="6"/>
  <c r="S36" i="6"/>
  <c r="O36" i="6"/>
  <c r="H36" i="6"/>
  <c r="D36" i="6"/>
  <c r="T35" i="6"/>
  <c r="P35" i="6"/>
  <c r="I35" i="6"/>
  <c r="E35" i="6"/>
  <c r="U34" i="6"/>
  <c r="Q34" i="6"/>
  <c r="J34" i="6"/>
  <c r="F34" i="6"/>
  <c r="V33" i="6"/>
  <c r="R33" i="6"/>
  <c r="G33" i="6"/>
  <c r="C33" i="6"/>
  <c r="S32" i="6"/>
  <c r="O32" i="6"/>
  <c r="H32" i="6"/>
  <c r="D32" i="6"/>
  <c r="T31" i="6"/>
  <c r="P31" i="6"/>
  <c r="I31" i="6"/>
  <c r="E31" i="6"/>
  <c r="U30" i="6"/>
  <c r="Q30" i="6"/>
  <c r="J30" i="6"/>
  <c r="F30" i="6"/>
  <c r="V29" i="6"/>
  <c r="R29" i="6"/>
  <c r="G29" i="6"/>
  <c r="C29" i="6"/>
  <c r="U18" i="6"/>
  <c r="Q18" i="6"/>
  <c r="J18" i="6"/>
  <c r="F18" i="6"/>
  <c r="V17" i="6"/>
  <c r="R17" i="6"/>
  <c r="G17" i="6"/>
  <c r="C17" i="6"/>
  <c r="S16" i="6"/>
  <c r="O16" i="6"/>
  <c r="H16" i="6"/>
  <c r="D16" i="6"/>
  <c r="T15" i="6"/>
  <c r="P15" i="6"/>
  <c r="I15" i="6"/>
  <c r="E15" i="6"/>
  <c r="U14" i="6"/>
  <c r="Q14" i="6"/>
  <c r="J14" i="6"/>
  <c r="F14" i="6"/>
  <c r="V13" i="6"/>
  <c r="R13" i="6"/>
  <c r="G13" i="6"/>
  <c r="C13" i="6"/>
  <c r="S12" i="6"/>
  <c r="O12" i="6"/>
  <c r="H12" i="6"/>
  <c r="D12" i="6"/>
  <c r="T11" i="6"/>
  <c r="P11" i="6"/>
  <c r="I11" i="6"/>
  <c r="E11" i="6"/>
  <c r="U10" i="6"/>
  <c r="Q10" i="6"/>
  <c r="J10" i="6"/>
  <c r="F10" i="6"/>
  <c r="V9" i="6"/>
  <c r="R9" i="6"/>
  <c r="G9" i="6"/>
  <c r="C9" i="6"/>
  <c r="S8" i="6"/>
  <c r="O8" i="6"/>
  <c r="H8" i="6"/>
  <c r="D8" i="6"/>
  <c r="T7" i="6"/>
  <c r="P7" i="6"/>
  <c r="I7" i="6"/>
  <c r="E7" i="6"/>
  <c r="AE41" i="5"/>
  <c r="AA41" i="5"/>
  <c r="W41" i="5"/>
  <c r="P41" i="5"/>
  <c r="L41" i="5"/>
  <c r="H41" i="5"/>
  <c r="D41" i="5"/>
  <c r="AF40" i="5"/>
  <c r="AB40" i="5"/>
  <c r="X40" i="5"/>
  <c r="M40" i="5"/>
  <c r="I40" i="5"/>
  <c r="E40" i="5"/>
  <c r="AG39" i="5"/>
  <c r="AC39" i="5"/>
  <c r="Y39" i="5"/>
  <c r="U39" i="5"/>
  <c r="N39" i="5"/>
  <c r="J39" i="5"/>
  <c r="F39" i="5"/>
  <c r="AH38" i="5"/>
  <c r="AD38" i="5"/>
  <c r="Z38" i="5"/>
  <c r="V38" i="5"/>
  <c r="O38" i="5"/>
  <c r="K38" i="5"/>
  <c r="G38" i="5"/>
  <c r="C38" i="5"/>
  <c r="AE37" i="5"/>
  <c r="AA37" i="5"/>
  <c r="W37" i="5"/>
  <c r="P37" i="5"/>
  <c r="L37" i="5"/>
  <c r="H37" i="5"/>
  <c r="D37" i="5"/>
  <c r="AF36" i="5"/>
  <c r="AB36" i="5"/>
  <c r="X36" i="5"/>
  <c r="M36" i="5"/>
  <c r="I36" i="5"/>
  <c r="E36" i="5"/>
  <c r="AG35" i="5"/>
  <c r="AC35" i="5"/>
  <c r="Y35" i="5"/>
  <c r="U35" i="5"/>
  <c r="N35" i="5"/>
  <c r="J35" i="5"/>
  <c r="F35" i="5"/>
  <c r="AH34" i="5"/>
  <c r="AD34" i="5"/>
  <c r="Z34" i="5"/>
  <c r="V34" i="5"/>
  <c r="O34" i="5"/>
  <c r="K34" i="5"/>
  <c r="G34" i="5"/>
  <c r="C34" i="5"/>
  <c r="AE33" i="5"/>
  <c r="AA33" i="5"/>
  <c r="W33" i="5"/>
  <c r="P33" i="5"/>
  <c r="L33" i="5"/>
  <c r="H33" i="5"/>
  <c r="D33" i="5"/>
  <c r="AF32" i="5"/>
  <c r="AB32" i="5"/>
  <c r="X32" i="5"/>
  <c r="M32" i="5"/>
  <c r="I32" i="5"/>
  <c r="E32" i="5"/>
  <c r="AG31" i="5"/>
  <c r="AC31" i="5"/>
  <c r="Y31" i="5"/>
  <c r="U31" i="5"/>
  <c r="N31" i="5"/>
  <c r="J31" i="5"/>
  <c r="F31" i="5"/>
  <c r="AH30" i="5"/>
  <c r="AD30" i="5"/>
  <c r="Z30" i="5"/>
  <c r="V30" i="5"/>
  <c r="O30" i="5"/>
  <c r="K30" i="5"/>
  <c r="G30" i="5"/>
  <c r="C30" i="5"/>
  <c r="AE29" i="5"/>
  <c r="AA29" i="5"/>
  <c r="W29" i="5"/>
  <c r="P29" i="5"/>
  <c r="L29" i="5"/>
  <c r="H29" i="5"/>
  <c r="D29" i="5"/>
  <c r="AH18" i="5"/>
  <c r="AD18" i="5"/>
  <c r="Z18" i="5"/>
  <c r="V18" i="5"/>
  <c r="O18" i="5"/>
  <c r="K18" i="5"/>
  <c r="G18" i="5"/>
  <c r="C18" i="5"/>
  <c r="AE17" i="5"/>
  <c r="AA17" i="5"/>
  <c r="W17" i="5"/>
  <c r="P17" i="5"/>
  <c r="L17" i="5"/>
  <c r="H17" i="5"/>
  <c r="D17" i="5"/>
  <c r="AF16" i="5"/>
  <c r="AB16" i="5"/>
  <c r="X16" i="5"/>
  <c r="M16" i="5"/>
  <c r="I16" i="5"/>
  <c r="E16" i="5"/>
  <c r="AG15" i="5"/>
  <c r="AC15" i="5"/>
  <c r="Y15" i="5"/>
  <c r="U15" i="5"/>
  <c r="N15" i="5"/>
  <c r="J15" i="5"/>
  <c r="F15" i="5"/>
  <c r="AH14" i="5"/>
  <c r="AD14" i="5"/>
  <c r="Z14" i="5"/>
  <c r="V14" i="5"/>
  <c r="O14" i="5"/>
  <c r="K14" i="5"/>
  <c r="G14" i="5"/>
  <c r="C14" i="5"/>
  <c r="AE13" i="5"/>
  <c r="AA13" i="5"/>
  <c r="W13" i="5"/>
  <c r="P13" i="5"/>
  <c r="L13" i="5"/>
  <c r="H13" i="5"/>
  <c r="D13" i="5"/>
  <c r="AF12" i="5"/>
  <c r="AB12" i="5"/>
  <c r="X12" i="5"/>
  <c r="M12" i="5"/>
  <c r="I12" i="5"/>
  <c r="E12" i="5"/>
  <c r="AG11" i="5"/>
  <c r="AC11" i="5"/>
  <c r="Y11" i="5"/>
  <c r="U11" i="5"/>
  <c r="N11" i="5"/>
  <c r="J11" i="5"/>
  <c r="F11" i="5"/>
  <c r="AH10" i="5"/>
  <c r="AD10" i="5"/>
  <c r="Z10" i="5"/>
  <c r="V10" i="5"/>
  <c r="O10" i="5"/>
  <c r="K10" i="5"/>
  <c r="G10" i="5"/>
  <c r="C10" i="5"/>
  <c r="AE9" i="5"/>
  <c r="AA9" i="5"/>
  <c r="W9" i="5"/>
  <c r="P9" i="5"/>
  <c r="L9" i="5"/>
  <c r="H9" i="5"/>
  <c r="D9" i="5"/>
  <c r="AF8" i="5"/>
  <c r="AB8" i="5"/>
  <c r="X8" i="5"/>
  <c r="M8" i="5"/>
  <c r="I8" i="5"/>
  <c r="E8" i="5"/>
  <c r="AG7" i="5"/>
  <c r="AC7" i="5"/>
  <c r="Y7" i="5"/>
  <c r="U7" i="5"/>
  <c r="N7" i="5"/>
  <c r="J7" i="5"/>
  <c r="F7" i="5"/>
  <c r="AH6" i="5"/>
  <c r="AD6" i="5"/>
  <c r="Z6" i="5"/>
  <c r="V6" i="5"/>
  <c r="AN41" i="4"/>
  <c r="AJ41" i="4"/>
  <c r="AF41" i="4"/>
  <c r="AB41" i="4"/>
  <c r="X41" i="4"/>
  <c r="Q41" i="4"/>
  <c r="M41" i="4"/>
  <c r="I41" i="4"/>
  <c r="E41" i="4"/>
  <c r="AM40" i="4"/>
  <c r="AI40" i="4"/>
  <c r="AE40" i="4"/>
  <c r="AA40" i="4"/>
  <c r="P40" i="4"/>
  <c r="L40" i="4"/>
  <c r="H40" i="4"/>
  <c r="D40" i="4"/>
  <c r="AL39" i="4"/>
  <c r="AH39" i="4"/>
  <c r="AD39" i="4"/>
  <c r="Z39" i="4"/>
  <c r="S39" i="4"/>
  <c r="O39" i="4"/>
  <c r="K39" i="4"/>
  <c r="G39" i="4"/>
  <c r="C39" i="4"/>
  <c r="AK38" i="4"/>
  <c r="AG38" i="4"/>
  <c r="AC38" i="4"/>
  <c r="Y38" i="4"/>
  <c r="R38" i="4"/>
  <c r="N38" i="4"/>
  <c r="J38" i="4"/>
  <c r="F38" i="4"/>
  <c r="AN37" i="4"/>
  <c r="AJ37" i="4"/>
  <c r="AF37" i="4"/>
  <c r="AB37" i="4"/>
  <c r="X37" i="4"/>
  <c r="Q37" i="4"/>
  <c r="M37" i="4"/>
  <c r="I37" i="4"/>
  <c r="E37" i="4"/>
  <c r="AM36" i="4"/>
  <c r="AI36" i="4"/>
  <c r="AE36" i="4"/>
  <c r="AA36" i="4"/>
  <c r="P36" i="4"/>
  <c r="L36" i="4"/>
  <c r="H36" i="4"/>
  <c r="D36" i="4"/>
  <c r="AL35" i="4"/>
  <c r="AH35" i="4"/>
  <c r="AD35" i="4"/>
  <c r="Z35" i="4"/>
  <c r="S35" i="4"/>
  <c r="O35" i="4"/>
  <c r="K35" i="4"/>
  <c r="G35" i="4"/>
  <c r="C35" i="4"/>
  <c r="AK34" i="4"/>
  <c r="AG34" i="4"/>
  <c r="AC34" i="4"/>
  <c r="Y34" i="4"/>
  <c r="R34" i="4"/>
  <c r="N34" i="4"/>
  <c r="J34" i="4"/>
  <c r="F34" i="4"/>
  <c r="AN33" i="4"/>
  <c r="AJ33" i="4"/>
  <c r="AF33" i="4"/>
  <c r="AB33" i="4"/>
  <c r="X33" i="4"/>
  <c r="Q33" i="4"/>
  <c r="M33" i="4"/>
  <c r="I33" i="4"/>
  <c r="E33" i="4"/>
  <c r="AM32" i="4"/>
  <c r="AI32" i="4"/>
  <c r="AE32" i="4"/>
  <c r="AA32" i="4"/>
  <c r="P32" i="4"/>
  <c r="L32" i="4"/>
  <c r="H32" i="4"/>
  <c r="D32" i="4"/>
  <c r="AL31" i="4"/>
  <c r="AH31" i="4"/>
  <c r="AD31" i="4"/>
  <c r="Z31" i="4"/>
  <c r="S31" i="4"/>
  <c r="O31" i="4"/>
  <c r="K31" i="4"/>
  <c r="G31" i="4"/>
  <c r="C31" i="4"/>
  <c r="AK30" i="4"/>
  <c r="AG30" i="4"/>
  <c r="AC30" i="4"/>
  <c r="Y30" i="4"/>
  <c r="R30" i="4"/>
  <c r="N30" i="4"/>
  <c r="J30" i="4"/>
  <c r="F30" i="4"/>
  <c r="AN29" i="4"/>
  <c r="AJ29" i="4"/>
  <c r="AF29" i="4"/>
  <c r="AB29" i="4"/>
  <c r="X29" i="4"/>
  <c r="Q29" i="4"/>
  <c r="M29" i="4"/>
  <c r="I29" i="4"/>
  <c r="E29" i="4"/>
  <c r="AK18" i="4"/>
  <c r="AG18" i="4"/>
  <c r="AC18" i="4"/>
  <c r="Y18" i="4"/>
  <c r="R18" i="4"/>
  <c r="N18" i="4"/>
  <c r="J18" i="4"/>
  <c r="F18" i="4"/>
  <c r="AN17" i="4"/>
  <c r="AJ17" i="4"/>
  <c r="AF17" i="4"/>
  <c r="AB17" i="4"/>
  <c r="X17" i="4"/>
  <c r="Q17" i="4"/>
  <c r="M17" i="4"/>
  <c r="I17" i="4"/>
  <c r="E17" i="4"/>
  <c r="AM16" i="4"/>
  <c r="AI16" i="4"/>
  <c r="AE16" i="4"/>
  <c r="AA16" i="4"/>
  <c r="P16" i="4"/>
  <c r="L16" i="4"/>
  <c r="H16" i="4"/>
  <c r="D16" i="4"/>
  <c r="AL15" i="4"/>
  <c r="AH15" i="4"/>
  <c r="AD15" i="4"/>
  <c r="Z15" i="4"/>
  <c r="S15" i="4"/>
  <c r="O15" i="4"/>
  <c r="K15" i="4"/>
  <c r="G15" i="4"/>
  <c r="C15" i="4"/>
  <c r="AK14" i="4"/>
  <c r="AG14" i="4"/>
  <c r="AC14" i="4"/>
  <c r="Y14" i="4"/>
  <c r="R14" i="4"/>
  <c r="N14" i="4"/>
  <c r="J14" i="4"/>
  <c r="F14" i="4"/>
  <c r="AN13" i="4"/>
  <c r="AJ13" i="4"/>
  <c r="AF13" i="4"/>
  <c r="AB13" i="4"/>
  <c r="X13" i="4"/>
  <c r="Q13" i="4"/>
  <c r="M13" i="4"/>
  <c r="I13" i="4"/>
  <c r="E13" i="4"/>
  <c r="AM12" i="4"/>
  <c r="AI12" i="4"/>
  <c r="AE12" i="4"/>
  <c r="AA12" i="4"/>
  <c r="P12" i="4"/>
  <c r="L12" i="4"/>
  <c r="H12" i="4"/>
  <c r="D12" i="4"/>
  <c r="AL11" i="4"/>
  <c r="AH11" i="4"/>
  <c r="AD11" i="4"/>
  <c r="Z11" i="4"/>
  <c r="S11" i="4"/>
  <c r="O11" i="4"/>
  <c r="K11" i="4"/>
  <c r="G11" i="4"/>
  <c r="C11" i="4"/>
  <c r="AK10" i="4"/>
  <c r="AG10" i="4"/>
  <c r="AC10" i="4"/>
  <c r="Y10" i="4"/>
  <c r="R10" i="4"/>
  <c r="N10" i="4"/>
  <c r="J10" i="4"/>
  <c r="F10" i="4"/>
  <c r="AN9" i="4"/>
  <c r="AJ9" i="4"/>
  <c r="AF9" i="4"/>
  <c r="AB9" i="4"/>
  <c r="X9" i="4"/>
  <c r="Q9" i="4"/>
  <c r="M9" i="4"/>
  <c r="I9" i="4"/>
  <c r="E9" i="4"/>
  <c r="AM8" i="4"/>
  <c r="AI8" i="4"/>
  <c r="AE8" i="4"/>
  <c r="AA8" i="4"/>
  <c r="P8" i="4"/>
  <c r="L8" i="4"/>
  <c r="H8" i="4"/>
  <c r="D8" i="4"/>
  <c r="AL7" i="4"/>
  <c r="AH7" i="4"/>
  <c r="AD7" i="4"/>
  <c r="Z7" i="4"/>
  <c r="S7" i="4"/>
  <c r="O7" i="4"/>
  <c r="K7" i="4"/>
  <c r="G7" i="4"/>
  <c r="C7" i="4"/>
  <c r="AK6" i="4"/>
  <c r="AG6" i="4"/>
  <c r="AC6" i="4"/>
  <c r="Y6" i="4"/>
  <c r="R6" i="4"/>
  <c r="N6" i="4"/>
  <c r="J6" i="4"/>
  <c r="F6" i="4"/>
  <c r="AS51" i="2"/>
  <c r="AO51" i="2"/>
  <c r="AK51" i="2"/>
  <c r="AG51" i="2"/>
  <c r="AC51" i="2"/>
  <c r="V51" i="2"/>
  <c r="R51" i="2"/>
  <c r="N51" i="2"/>
  <c r="J51" i="2"/>
  <c r="F51" i="2"/>
  <c r="AV50" i="2"/>
  <c r="AR50" i="2"/>
  <c r="AN50" i="2"/>
  <c r="AJ50" i="2"/>
  <c r="AF50" i="2"/>
  <c r="AB50" i="2"/>
  <c r="U50" i="2"/>
  <c r="Q50" i="2"/>
  <c r="M50" i="2"/>
  <c r="I50" i="2"/>
  <c r="E50" i="2"/>
  <c r="AU49" i="2"/>
  <c r="AQ49" i="2"/>
  <c r="AM49" i="2"/>
  <c r="AI49" i="2"/>
  <c r="AE49" i="2"/>
  <c r="T49" i="2"/>
  <c r="P49" i="2"/>
  <c r="L49" i="2"/>
  <c r="H49" i="2"/>
  <c r="D49" i="2"/>
  <c r="AT48" i="2"/>
  <c r="AP48" i="2"/>
  <c r="AL48" i="2"/>
  <c r="AH48" i="2"/>
  <c r="AD48" i="2"/>
  <c r="W48" i="2"/>
  <c r="S48" i="2"/>
  <c r="O48" i="2"/>
  <c r="K48" i="2"/>
  <c r="G48" i="2"/>
  <c r="C48" i="2"/>
  <c r="AS47" i="2"/>
  <c r="AO47" i="2"/>
  <c r="AK47" i="2"/>
  <c r="AG47" i="2"/>
  <c r="AC47" i="2"/>
  <c r="V47" i="2"/>
  <c r="R47" i="2"/>
  <c r="N47" i="2"/>
  <c r="J47" i="2"/>
  <c r="F47" i="2"/>
  <c r="AV46" i="2"/>
  <c r="AR46" i="2"/>
  <c r="AN46" i="2"/>
  <c r="AJ46" i="2"/>
  <c r="AF46" i="2"/>
  <c r="AB46" i="2"/>
  <c r="U46" i="2"/>
  <c r="Q46" i="2"/>
  <c r="M46" i="2"/>
  <c r="I46" i="2"/>
  <c r="E46" i="2"/>
  <c r="AU45" i="2"/>
  <c r="AQ45" i="2"/>
  <c r="AM45" i="2"/>
  <c r="AI45" i="2"/>
  <c r="AE45" i="2"/>
  <c r="T45" i="2"/>
  <c r="P45" i="2"/>
  <c r="L45" i="2"/>
  <c r="H45" i="2"/>
  <c r="D45" i="2"/>
  <c r="AT44" i="2"/>
  <c r="AP44" i="2"/>
  <c r="AL44" i="2"/>
  <c r="AH44" i="2"/>
  <c r="AD44" i="2"/>
  <c r="W44" i="2"/>
  <c r="S44" i="2"/>
  <c r="O44" i="2"/>
  <c r="K44" i="2"/>
  <c r="G44" i="2"/>
  <c r="C44" i="2"/>
  <c r="AS43" i="2"/>
  <c r="AO43" i="2"/>
  <c r="AK43" i="2"/>
  <c r="AG43" i="2"/>
  <c r="AC43" i="2"/>
  <c r="V43" i="2"/>
  <c r="R43" i="2"/>
  <c r="N43" i="2"/>
  <c r="J43" i="2"/>
  <c r="F43" i="2"/>
  <c r="AV42" i="2"/>
  <c r="AR42" i="2"/>
  <c r="AN42" i="2"/>
  <c r="AJ42" i="2"/>
  <c r="AF42" i="2"/>
  <c r="AB42" i="2"/>
  <c r="U42" i="2"/>
  <c r="Q42" i="2"/>
  <c r="M42" i="2"/>
  <c r="I42" i="2"/>
  <c r="E42" i="2"/>
  <c r="AU41" i="2"/>
  <c r="AQ41" i="2"/>
  <c r="AM41" i="2"/>
  <c r="AI41" i="2"/>
  <c r="AE41" i="2"/>
  <c r="T41" i="2"/>
  <c r="P41" i="2"/>
  <c r="L41" i="2"/>
  <c r="H41" i="2"/>
  <c r="D41" i="2"/>
  <c r="AT40" i="2"/>
  <c r="AP40" i="2"/>
  <c r="AL40" i="2"/>
  <c r="AH40" i="2"/>
  <c r="AD40" i="2"/>
  <c r="W40" i="2"/>
  <c r="S40" i="2"/>
  <c r="O40" i="2"/>
  <c r="K40" i="2"/>
  <c r="G40" i="2"/>
  <c r="C40" i="2"/>
  <c r="AS39" i="2"/>
  <c r="AO39" i="2"/>
  <c r="AK39" i="2"/>
  <c r="AG39" i="2"/>
  <c r="AC39" i="2"/>
  <c r="V39" i="2"/>
  <c r="R39" i="2"/>
  <c r="N39" i="2"/>
  <c r="J39" i="2"/>
  <c r="F39" i="2"/>
  <c r="W36" i="2"/>
  <c r="S36" i="2"/>
  <c r="O36" i="2"/>
  <c r="K36" i="2"/>
  <c r="G36" i="2"/>
  <c r="C36" i="2"/>
  <c r="AS18" i="2"/>
  <c r="AO18" i="2"/>
  <c r="AK18" i="2"/>
  <c r="AG18" i="2"/>
  <c r="AC18" i="2"/>
  <c r="T18" i="2"/>
  <c r="P18" i="2"/>
  <c r="L18" i="2"/>
  <c r="H18" i="2"/>
  <c r="D18" i="2"/>
  <c r="AR17" i="2"/>
  <c r="AN17" i="2"/>
  <c r="AJ17" i="2"/>
  <c r="AF17" i="2"/>
  <c r="AB17" i="2"/>
  <c r="S17" i="2"/>
  <c r="O17" i="2"/>
  <c r="K17" i="2"/>
  <c r="G17" i="2"/>
  <c r="C17" i="2"/>
  <c r="AQ16" i="2"/>
  <c r="AM16" i="2"/>
  <c r="AI16" i="2"/>
  <c r="AE16" i="2"/>
  <c r="R16" i="2"/>
  <c r="N16" i="2"/>
  <c r="J16" i="2"/>
  <c r="F16" i="2"/>
  <c r="AT15" i="2"/>
  <c r="AP15" i="2"/>
  <c r="AL15" i="2"/>
  <c r="AH15" i="2"/>
  <c r="AD15" i="2"/>
  <c r="U15" i="2"/>
  <c r="Q15" i="2"/>
  <c r="M15" i="2"/>
  <c r="I15" i="2"/>
  <c r="E15" i="2"/>
  <c r="AS14" i="2"/>
  <c r="AO14" i="2"/>
  <c r="AK14" i="2"/>
  <c r="AG14" i="2"/>
  <c r="AC14" i="2"/>
  <c r="T14" i="2"/>
  <c r="P14" i="2"/>
  <c r="L14" i="2"/>
  <c r="H14" i="2"/>
  <c r="D14" i="2"/>
  <c r="AR13" i="2"/>
  <c r="AN13" i="2"/>
  <c r="AJ13" i="2"/>
  <c r="AF13" i="2"/>
  <c r="AB13" i="2"/>
  <c r="S13" i="2"/>
  <c r="O13" i="2"/>
  <c r="K13" i="2"/>
  <c r="G13" i="2"/>
  <c r="C13" i="2"/>
  <c r="AQ12" i="2"/>
  <c r="AM12" i="2"/>
  <c r="AI12" i="2"/>
  <c r="AE12" i="2"/>
  <c r="R12" i="2"/>
  <c r="N12" i="2"/>
  <c r="J12" i="2"/>
  <c r="F12" i="2"/>
  <c r="AT11" i="2"/>
  <c r="AP11" i="2"/>
  <c r="AL11" i="2"/>
  <c r="AH11" i="2"/>
  <c r="AD11" i="2"/>
  <c r="U11" i="2"/>
  <c r="Q11" i="2"/>
  <c r="M11" i="2"/>
  <c r="I11" i="2"/>
  <c r="E11" i="2"/>
  <c r="AS10" i="2"/>
  <c r="AO10" i="2"/>
  <c r="AK10" i="2"/>
  <c r="AG10" i="2"/>
  <c r="AC10" i="2"/>
  <c r="T10" i="2"/>
  <c r="P10" i="2"/>
  <c r="L10" i="2"/>
  <c r="H10" i="2"/>
  <c r="D10" i="2"/>
  <c r="AR9" i="2"/>
  <c r="AN9" i="2"/>
  <c r="AJ9" i="2"/>
  <c r="AF9" i="2"/>
  <c r="AB9" i="2"/>
  <c r="S9" i="2"/>
  <c r="O9" i="2"/>
  <c r="K9" i="2"/>
  <c r="G9" i="2"/>
  <c r="C9" i="2"/>
  <c r="AQ8" i="2"/>
  <c r="AM8" i="2"/>
  <c r="AI8" i="2"/>
  <c r="AE8" i="2"/>
  <c r="R8" i="2"/>
  <c r="N8" i="2"/>
  <c r="J8" i="2"/>
  <c r="F8" i="2"/>
  <c r="AT7" i="2"/>
  <c r="AP7" i="2"/>
  <c r="AL7" i="2"/>
  <c r="AH7" i="2"/>
  <c r="AD7" i="2"/>
  <c r="U7" i="2"/>
  <c r="Q7" i="2"/>
  <c r="M7" i="2"/>
  <c r="I7" i="2"/>
  <c r="E7" i="2"/>
  <c r="AS6" i="2"/>
  <c r="AO6" i="2"/>
  <c r="AK6" i="2"/>
  <c r="AG6" i="2"/>
  <c r="AC6" i="2"/>
  <c r="T6" i="2"/>
  <c r="P6" i="2"/>
  <c r="L6" i="2"/>
  <c r="H6" i="2"/>
  <c r="D6" i="2"/>
  <c r="AS4" i="2"/>
  <c r="AO4" i="2"/>
  <c r="AK4" i="2"/>
  <c r="AG4" i="2"/>
  <c r="AC4" i="2"/>
  <c r="U4" i="2"/>
  <c r="Q4" i="2"/>
  <c r="M4" i="2"/>
  <c r="I4" i="2"/>
  <c r="E4" i="2"/>
  <c r="AU3" i="2"/>
  <c r="AQ3" i="2"/>
  <c r="AM3" i="2"/>
  <c r="AI3" i="2"/>
  <c r="AE3" i="2"/>
  <c r="W3" i="2"/>
  <c r="S3" i="2"/>
  <c r="O3" i="2"/>
  <c r="K3" i="2"/>
  <c r="G3" i="2"/>
  <c r="C3" i="2"/>
  <c r="U41" i="6"/>
  <c r="Q41" i="6"/>
  <c r="J41" i="6"/>
  <c r="F41" i="6"/>
  <c r="V40" i="6"/>
  <c r="R40" i="6"/>
  <c r="G40" i="6"/>
  <c r="C40" i="6"/>
  <c r="S39" i="6"/>
  <c r="O39" i="6"/>
  <c r="H39" i="6"/>
  <c r="D39" i="6"/>
  <c r="T38" i="6"/>
  <c r="P38" i="6"/>
  <c r="I38" i="6"/>
  <c r="E38" i="6"/>
  <c r="U37" i="6"/>
  <c r="Q37" i="6"/>
  <c r="J37" i="6"/>
  <c r="F37" i="6"/>
  <c r="V36" i="6"/>
  <c r="R36" i="6"/>
  <c r="G36" i="6"/>
  <c r="C36" i="6"/>
  <c r="S35" i="6"/>
  <c r="O35" i="6"/>
  <c r="H35" i="6"/>
  <c r="D35" i="6"/>
  <c r="T34" i="6"/>
  <c r="P34" i="6"/>
  <c r="I34" i="6"/>
  <c r="E34" i="6"/>
  <c r="U33" i="6"/>
  <c r="Q33" i="6"/>
  <c r="J33" i="6"/>
  <c r="F33" i="6"/>
  <c r="V32" i="6"/>
  <c r="R32" i="6"/>
  <c r="G32" i="6"/>
  <c r="C32" i="6"/>
  <c r="S31" i="6"/>
  <c r="O31" i="6"/>
  <c r="H31" i="6"/>
  <c r="D31" i="6"/>
  <c r="T30" i="6"/>
  <c r="P30" i="6"/>
  <c r="I30" i="6"/>
  <c r="E30" i="6"/>
  <c r="U29" i="6"/>
  <c r="Q29" i="6"/>
  <c r="J29" i="6"/>
  <c r="F29" i="6"/>
  <c r="T18" i="6"/>
  <c r="P18" i="6"/>
  <c r="I18" i="6"/>
  <c r="E18" i="6"/>
  <c r="U17" i="6"/>
  <c r="Q17" i="6"/>
  <c r="J17" i="6"/>
  <c r="F17" i="6"/>
  <c r="V16" i="6"/>
  <c r="R16" i="6"/>
  <c r="G16" i="6"/>
  <c r="C16" i="6"/>
  <c r="S15" i="6"/>
  <c r="O15" i="6"/>
  <c r="H15" i="6"/>
  <c r="D15" i="6"/>
  <c r="T14" i="6"/>
  <c r="P14" i="6"/>
  <c r="I14" i="6"/>
  <c r="E14" i="6"/>
  <c r="U13" i="6"/>
  <c r="Q13" i="6"/>
  <c r="J13" i="6"/>
  <c r="F13" i="6"/>
  <c r="V12" i="6"/>
  <c r="R12" i="6"/>
  <c r="G12" i="6"/>
  <c r="C12" i="6"/>
  <c r="S11" i="6"/>
  <c r="O11" i="6"/>
  <c r="H11" i="6"/>
  <c r="D11" i="6"/>
  <c r="T10" i="6"/>
  <c r="P10" i="6"/>
  <c r="I10" i="6"/>
  <c r="E10" i="6"/>
  <c r="U9" i="6"/>
  <c r="Q9" i="6"/>
  <c r="J9" i="6"/>
  <c r="F9" i="6"/>
  <c r="V8" i="6"/>
  <c r="R8" i="6"/>
  <c r="G8" i="6"/>
  <c r="C8" i="6"/>
  <c r="S7" i="6"/>
  <c r="O7" i="6"/>
  <c r="H7" i="6"/>
  <c r="D7" i="6"/>
  <c r="AH41" i="5"/>
  <c r="AD41" i="5"/>
  <c r="Z41" i="5"/>
  <c r="V41" i="5"/>
  <c r="O41" i="5"/>
  <c r="K41" i="5"/>
  <c r="G41" i="5"/>
  <c r="C41" i="5"/>
  <c r="AE40" i="5"/>
  <c r="AA40" i="5"/>
  <c r="W40" i="5"/>
  <c r="P40" i="5"/>
  <c r="L40" i="5"/>
  <c r="H40" i="5"/>
  <c r="D40" i="5"/>
  <c r="AF39" i="5"/>
  <c r="AB39" i="5"/>
  <c r="X39" i="5"/>
  <c r="M39" i="5"/>
  <c r="I39" i="5"/>
  <c r="E39" i="5"/>
  <c r="AG38" i="5"/>
  <c r="AC38" i="5"/>
  <c r="Y38" i="5"/>
  <c r="U38" i="5"/>
  <c r="N38" i="5"/>
  <c r="J38" i="5"/>
  <c r="F38" i="5"/>
  <c r="AH37" i="5"/>
  <c r="AD37" i="5"/>
  <c r="Z37" i="5"/>
  <c r="V37" i="5"/>
  <c r="O37" i="5"/>
  <c r="K37" i="5"/>
  <c r="G37" i="5"/>
  <c r="C37" i="5"/>
  <c r="AE36" i="5"/>
  <c r="AA36" i="5"/>
  <c r="W36" i="5"/>
  <c r="P36" i="5"/>
  <c r="L36" i="5"/>
  <c r="H36" i="5"/>
  <c r="D36" i="5"/>
  <c r="AF35" i="5"/>
  <c r="AB35" i="5"/>
  <c r="X35" i="5"/>
  <c r="M35" i="5"/>
  <c r="I35" i="5"/>
  <c r="E35" i="5"/>
  <c r="AG34" i="5"/>
  <c r="AC34" i="5"/>
  <c r="Y34" i="5"/>
  <c r="U34" i="5"/>
  <c r="N34" i="5"/>
  <c r="J34" i="5"/>
  <c r="F34" i="5"/>
  <c r="AH33" i="5"/>
  <c r="AD33" i="5"/>
  <c r="Z33" i="5"/>
  <c r="V33" i="5"/>
  <c r="O33" i="5"/>
  <c r="K33" i="5"/>
  <c r="G33" i="5"/>
  <c r="C33" i="5"/>
  <c r="AE32" i="5"/>
  <c r="AA32" i="5"/>
  <c r="W32" i="5"/>
  <c r="P32" i="5"/>
  <c r="L32" i="5"/>
  <c r="H32" i="5"/>
  <c r="D32" i="5"/>
  <c r="AF31" i="5"/>
  <c r="AB31" i="5"/>
  <c r="X31" i="5"/>
  <c r="M31" i="5"/>
  <c r="I31" i="5"/>
  <c r="E31" i="5"/>
  <c r="AG30" i="5"/>
  <c r="AC30" i="5"/>
  <c r="Y30" i="5"/>
  <c r="U30" i="5"/>
  <c r="N30" i="5"/>
  <c r="J30" i="5"/>
  <c r="F30" i="5"/>
  <c r="AH29" i="5"/>
  <c r="AD29" i="5"/>
  <c r="Z29" i="5"/>
  <c r="V29" i="5"/>
  <c r="O29" i="5"/>
  <c r="K29" i="5"/>
  <c r="G29" i="5"/>
  <c r="C29" i="5"/>
  <c r="AG18" i="5"/>
  <c r="AC18" i="5"/>
  <c r="Y18" i="5"/>
  <c r="U18" i="5"/>
  <c r="N18" i="5"/>
  <c r="J18" i="5"/>
  <c r="F18" i="5"/>
  <c r="AH17" i="5"/>
  <c r="AD17" i="5"/>
  <c r="Z17" i="5"/>
  <c r="V17" i="5"/>
  <c r="O17" i="5"/>
  <c r="K17" i="5"/>
  <c r="G17" i="5"/>
  <c r="C17" i="5"/>
  <c r="AE16" i="5"/>
  <c r="AA16" i="5"/>
  <c r="W16" i="5"/>
  <c r="P16" i="5"/>
  <c r="L16" i="5"/>
  <c r="H16" i="5"/>
  <c r="D16" i="5"/>
  <c r="AF15" i="5"/>
  <c r="AB15" i="5"/>
  <c r="X15" i="5"/>
  <c r="M15" i="5"/>
  <c r="I15" i="5"/>
  <c r="E15" i="5"/>
  <c r="AG14" i="5"/>
  <c r="AC14" i="5"/>
  <c r="Y14" i="5"/>
  <c r="U14" i="5"/>
  <c r="N14" i="5"/>
  <c r="J14" i="5"/>
  <c r="F14" i="5"/>
  <c r="AH13" i="5"/>
  <c r="AD13" i="5"/>
  <c r="Z13" i="5"/>
  <c r="V13" i="5"/>
  <c r="O13" i="5"/>
  <c r="K13" i="5"/>
  <c r="G13" i="5"/>
  <c r="C13" i="5"/>
  <c r="AE12" i="5"/>
  <c r="AA12" i="5"/>
  <c r="W12" i="5"/>
  <c r="P12" i="5"/>
  <c r="L12" i="5"/>
  <c r="H12" i="5"/>
  <c r="D12" i="5"/>
  <c r="AF11" i="5"/>
  <c r="AB11" i="5"/>
  <c r="X11" i="5"/>
  <c r="M11" i="5"/>
  <c r="I11" i="5"/>
  <c r="E11" i="5"/>
  <c r="AG10" i="5"/>
  <c r="AC10" i="5"/>
  <c r="Y10" i="5"/>
  <c r="U10" i="5"/>
  <c r="N10" i="5"/>
  <c r="J10" i="5"/>
  <c r="F10" i="5"/>
  <c r="AH9" i="5"/>
  <c r="AD9" i="5"/>
  <c r="Z9" i="5"/>
  <c r="V9" i="5"/>
  <c r="O9" i="5"/>
  <c r="K9" i="5"/>
  <c r="G9" i="5"/>
  <c r="C9" i="5"/>
  <c r="AE8" i="5"/>
  <c r="AA8" i="5"/>
  <c r="W8" i="5"/>
  <c r="P8" i="5"/>
  <c r="L8" i="5"/>
  <c r="H8" i="5"/>
  <c r="D8" i="5"/>
  <c r="AF7" i="5"/>
  <c r="AB7" i="5"/>
  <c r="X7" i="5"/>
  <c r="M7" i="5"/>
  <c r="I7" i="5"/>
  <c r="E7" i="5"/>
  <c r="AG6" i="5"/>
  <c r="AC6" i="5"/>
  <c r="Y6" i="5"/>
  <c r="U6" i="5"/>
  <c r="AE3" i="5"/>
  <c r="AA3" i="5"/>
  <c r="W3" i="5"/>
  <c r="AM41" i="4"/>
  <c r="AI41" i="4"/>
  <c r="AE41" i="4"/>
  <c r="AA41" i="4"/>
  <c r="P41" i="4"/>
  <c r="L41" i="4"/>
  <c r="H41" i="4"/>
  <c r="D41" i="4"/>
  <c r="AL40" i="4"/>
  <c r="AH40" i="4"/>
  <c r="AD40" i="4"/>
  <c r="Z40" i="4"/>
  <c r="S40" i="4"/>
  <c r="O40" i="4"/>
  <c r="K40" i="4"/>
  <c r="G40" i="4"/>
  <c r="C40" i="4"/>
  <c r="AK39" i="4"/>
  <c r="AG39" i="4"/>
  <c r="AC39" i="4"/>
  <c r="Y39" i="4"/>
  <c r="R39" i="4"/>
  <c r="N39" i="4"/>
  <c r="J39" i="4"/>
  <c r="F39" i="4"/>
  <c r="AN38" i="4"/>
  <c r="AJ38" i="4"/>
  <c r="AF38" i="4"/>
  <c r="AB38" i="4"/>
  <c r="X38" i="4"/>
  <c r="Q38" i="4"/>
  <c r="M38" i="4"/>
  <c r="I38" i="4"/>
  <c r="E38" i="4"/>
  <c r="AM37" i="4"/>
  <c r="AI37" i="4"/>
  <c r="AE37" i="4"/>
  <c r="AA37" i="4"/>
  <c r="P37" i="4"/>
  <c r="L37" i="4"/>
  <c r="H37" i="4"/>
  <c r="D37" i="4"/>
  <c r="AL36" i="4"/>
  <c r="AH36" i="4"/>
  <c r="AD36" i="4"/>
  <c r="Z36" i="4"/>
  <c r="S36" i="4"/>
  <c r="O36" i="4"/>
  <c r="K36" i="4"/>
  <c r="G36" i="4"/>
  <c r="C36" i="4"/>
  <c r="AK35" i="4"/>
  <c r="AG35" i="4"/>
  <c r="AC35" i="4"/>
  <c r="Y35" i="4"/>
  <c r="R35" i="4"/>
  <c r="N35" i="4"/>
  <c r="J35" i="4"/>
  <c r="F35" i="4"/>
  <c r="AN34" i="4"/>
  <c r="AJ34" i="4"/>
  <c r="AF34" i="4"/>
  <c r="AB34" i="4"/>
  <c r="X34" i="4"/>
  <c r="Q34" i="4"/>
  <c r="M34" i="4"/>
  <c r="I34" i="4"/>
  <c r="E34" i="4"/>
  <c r="AM33" i="4"/>
  <c r="AI33" i="4"/>
  <c r="AE33" i="4"/>
  <c r="AA33" i="4"/>
  <c r="P33" i="4"/>
  <c r="L33" i="4"/>
  <c r="H33" i="4"/>
  <c r="D33" i="4"/>
  <c r="AL32" i="4"/>
  <c r="AH32" i="4"/>
  <c r="AD32" i="4"/>
  <c r="Z32" i="4"/>
  <c r="S32" i="4"/>
  <c r="O32" i="4"/>
  <c r="K32" i="4"/>
  <c r="G32" i="4"/>
  <c r="C32" i="4"/>
  <c r="AK31" i="4"/>
  <c r="AG31" i="4"/>
  <c r="AC31" i="4"/>
  <c r="Y31" i="4"/>
  <c r="R31" i="4"/>
  <c r="N31" i="4"/>
  <c r="J31" i="4"/>
  <c r="F31" i="4"/>
  <c r="AN30" i="4"/>
  <c r="AJ30" i="4"/>
  <c r="AF30" i="4"/>
  <c r="AB30" i="4"/>
  <c r="X30" i="4"/>
  <c r="Q30" i="4"/>
  <c r="M30" i="4"/>
  <c r="I30" i="4"/>
  <c r="E30" i="4"/>
  <c r="AM29" i="4"/>
  <c r="AI29" i="4"/>
  <c r="AE29" i="4"/>
  <c r="AA29" i="4"/>
  <c r="P29" i="4"/>
  <c r="L29" i="4"/>
  <c r="H29" i="4"/>
  <c r="D29" i="4"/>
  <c r="AN18" i="4"/>
  <c r="AJ18" i="4"/>
  <c r="AF18" i="4"/>
  <c r="AB18" i="4"/>
  <c r="X18" i="4"/>
  <c r="Q18" i="4"/>
  <c r="M18" i="4"/>
  <c r="I18" i="4"/>
  <c r="E18" i="4"/>
  <c r="AM17" i="4"/>
  <c r="AI17" i="4"/>
  <c r="AE17" i="4"/>
  <c r="AA17" i="4"/>
  <c r="P17" i="4"/>
  <c r="L17" i="4"/>
  <c r="H17" i="4"/>
  <c r="D17" i="4"/>
  <c r="AL16" i="4"/>
  <c r="AH16" i="4"/>
  <c r="AD16" i="4"/>
  <c r="Z16" i="4"/>
  <c r="S16" i="4"/>
  <c r="O16" i="4"/>
  <c r="K16" i="4"/>
  <c r="G16" i="4"/>
  <c r="C16" i="4"/>
  <c r="AK15" i="4"/>
  <c r="AG15" i="4"/>
  <c r="AC15" i="4"/>
  <c r="Y15" i="4"/>
  <c r="R15" i="4"/>
  <c r="N15" i="4"/>
  <c r="J15" i="4"/>
  <c r="F15" i="4"/>
  <c r="AN14" i="4"/>
  <c r="AJ14" i="4"/>
  <c r="AF14" i="4"/>
  <c r="AB14" i="4"/>
  <c r="X14" i="4"/>
  <c r="Q14" i="4"/>
  <c r="M14" i="4"/>
  <c r="I14" i="4"/>
  <c r="E14" i="4"/>
  <c r="AM13" i="4"/>
  <c r="AI13" i="4"/>
  <c r="AE13" i="4"/>
  <c r="AA13" i="4"/>
  <c r="P13" i="4"/>
  <c r="L13" i="4"/>
  <c r="H13" i="4"/>
  <c r="D13" i="4"/>
  <c r="AL12" i="4"/>
  <c r="AH12" i="4"/>
  <c r="AD12" i="4"/>
  <c r="Z12" i="4"/>
  <c r="S12" i="4"/>
  <c r="O12" i="4"/>
  <c r="K12" i="4"/>
  <c r="G12" i="4"/>
  <c r="C12" i="4"/>
  <c r="AK11" i="4"/>
  <c r="AG11" i="4"/>
  <c r="AC11" i="4"/>
  <c r="Y11" i="4"/>
  <c r="R11" i="4"/>
  <c r="N11" i="4"/>
  <c r="J11" i="4"/>
  <c r="F11" i="4"/>
  <c r="AN10" i="4"/>
  <c r="AJ10" i="4"/>
  <c r="AF10" i="4"/>
  <c r="AB10" i="4"/>
  <c r="X10" i="4"/>
  <c r="Q10" i="4"/>
  <c r="M10" i="4"/>
  <c r="I10" i="4"/>
  <c r="E10" i="4"/>
  <c r="AM9" i="4"/>
  <c r="AI9" i="4"/>
  <c r="AE9" i="4"/>
  <c r="AA9" i="4"/>
  <c r="P9" i="4"/>
  <c r="L9" i="4"/>
  <c r="H9" i="4"/>
  <c r="D9" i="4"/>
  <c r="AL8" i="4"/>
  <c r="AH8" i="4"/>
  <c r="AD8" i="4"/>
  <c r="Z8" i="4"/>
  <c r="S8" i="4"/>
  <c r="O8" i="4"/>
  <c r="K8" i="4"/>
  <c r="G8" i="4"/>
  <c r="C8" i="4"/>
  <c r="AK7" i="4"/>
  <c r="AG7" i="4"/>
  <c r="AC7" i="4"/>
  <c r="Y7" i="4"/>
  <c r="R7" i="4"/>
  <c r="N7" i="4"/>
  <c r="J7" i="4"/>
  <c r="F7" i="4"/>
  <c r="AN6" i="4"/>
  <c r="AJ6" i="4"/>
  <c r="AF6" i="4"/>
  <c r="AB6" i="4"/>
  <c r="X6" i="4"/>
  <c r="Q6" i="4"/>
  <c r="M6" i="4"/>
  <c r="I6" i="4"/>
  <c r="E6" i="4"/>
  <c r="AN3" i="4"/>
  <c r="AJ3" i="4"/>
  <c r="AF3" i="4"/>
  <c r="AB3" i="4"/>
  <c r="X3" i="4"/>
  <c r="Q3" i="4"/>
  <c r="M3" i="4"/>
  <c r="I3" i="4"/>
  <c r="E3" i="4"/>
  <c r="AV51" i="2"/>
  <c r="AR51" i="2"/>
  <c r="AN51" i="2"/>
  <c r="AJ51" i="2"/>
  <c r="AF51" i="2"/>
  <c r="AB51" i="2"/>
  <c r="U51" i="2"/>
  <c r="Q51" i="2"/>
  <c r="M51" i="2"/>
  <c r="I51" i="2"/>
  <c r="E51" i="2"/>
  <c r="AU50" i="2"/>
  <c r="AQ50" i="2"/>
  <c r="AM50" i="2"/>
  <c r="AI50" i="2"/>
  <c r="AE50" i="2"/>
  <c r="T50" i="2"/>
  <c r="P50" i="2"/>
  <c r="L50" i="2"/>
  <c r="H50" i="2"/>
  <c r="D50" i="2"/>
  <c r="AT49" i="2"/>
  <c r="AP49" i="2"/>
  <c r="AL49" i="2"/>
  <c r="AH49" i="2"/>
  <c r="AD49" i="2"/>
  <c r="W49" i="2"/>
  <c r="S49" i="2"/>
  <c r="O49" i="2"/>
  <c r="K49" i="2"/>
  <c r="G49" i="2"/>
  <c r="C49" i="2"/>
  <c r="AS48" i="2"/>
  <c r="AO48" i="2"/>
  <c r="AK48" i="2"/>
  <c r="AG48" i="2"/>
  <c r="AC48" i="2"/>
  <c r="V48" i="2"/>
  <c r="R48" i="2"/>
  <c r="N48" i="2"/>
  <c r="J48" i="2"/>
  <c r="F48" i="2"/>
  <c r="AV47" i="2"/>
  <c r="AR47" i="2"/>
  <c r="AN47" i="2"/>
  <c r="AJ47" i="2"/>
  <c r="AF47" i="2"/>
  <c r="AB47" i="2"/>
  <c r="U47" i="2"/>
  <c r="Q47" i="2"/>
  <c r="M47" i="2"/>
  <c r="I47" i="2"/>
  <c r="E47" i="2"/>
  <c r="AU46" i="2"/>
  <c r="AQ46" i="2"/>
  <c r="AM46" i="2"/>
  <c r="AI46" i="2"/>
  <c r="AE46" i="2"/>
  <c r="T46" i="2"/>
  <c r="P46" i="2"/>
  <c r="L46" i="2"/>
  <c r="H46" i="2"/>
  <c r="D46" i="2"/>
  <c r="AT45" i="2"/>
  <c r="AP45" i="2"/>
  <c r="AL45" i="2"/>
  <c r="AH45" i="2"/>
  <c r="AD45" i="2"/>
  <c r="W45" i="2"/>
  <c r="S45" i="2"/>
  <c r="O45" i="2"/>
  <c r="K45" i="2"/>
  <c r="G45" i="2"/>
  <c r="C45" i="2"/>
  <c r="AS44" i="2"/>
  <c r="AO44" i="2"/>
  <c r="AK44" i="2"/>
  <c r="AG44" i="2"/>
  <c r="AC44" i="2"/>
  <c r="V44" i="2"/>
  <c r="R44" i="2"/>
  <c r="N44" i="2"/>
  <c r="J44" i="2"/>
  <c r="F44" i="2"/>
  <c r="AV43" i="2"/>
  <c r="AR43" i="2"/>
  <c r="AN43" i="2"/>
  <c r="AJ43" i="2"/>
  <c r="AF43" i="2"/>
  <c r="AB43" i="2"/>
  <c r="U43" i="2"/>
  <c r="Q43" i="2"/>
  <c r="M43" i="2"/>
  <c r="I43" i="2"/>
  <c r="E43" i="2"/>
  <c r="AU42" i="2"/>
  <c r="AQ42" i="2"/>
  <c r="AM42" i="2"/>
  <c r="AI42" i="2"/>
  <c r="AE42" i="2"/>
  <c r="T42" i="2"/>
  <c r="P42" i="2"/>
  <c r="L42" i="2"/>
  <c r="H42" i="2"/>
  <c r="D42" i="2"/>
  <c r="AT41" i="2"/>
  <c r="AP41" i="2"/>
  <c r="AL41" i="2"/>
  <c r="AH41" i="2"/>
  <c r="AD41" i="2"/>
  <c r="W41" i="2"/>
  <c r="S41" i="2"/>
  <c r="O41" i="2"/>
  <c r="K41" i="2"/>
  <c r="G41" i="2"/>
  <c r="C41" i="2"/>
  <c r="AS40" i="2"/>
  <c r="AO40" i="2"/>
  <c r="AK40" i="2"/>
  <c r="AG40" i="2"/>
  <c r="AC40" i="2"/>
  <c r="V40" i="2"/>
  <c r="R40" i="2"/>
  <c r="N40" i="2"/>
  <c r="J40" i="2"/>
  <c r="F40" i="2"/>
  <c r="AV39" i="2"/>
  <c r="AR39" i="2"/>
  <c r="AN39" i="2"/>
  <c r="AJ39" i="2"/>
  <c r="AF39" i="2"/>
  <c r="AB39" i="2"/>
  <c r="U39" i="2"/>
  <c r="Q39" i="2"/>
  <c r="M39" i="2"/>
  <c r="I39" i="2"/>
  <c r="E39" i="2"/>
  <c r="AR18" i="2"/>
  <c r="AN18" i="2"/>
  <c r="AJ18" i="2"/>
  <c r="AF18" i="2"/>
  <c r="AB18" i="2"/>
  <c r="S18" i="2"/>
  <c r="O18" i="2"/>
  <c r="K18" i="2"/>
  <c r="G18" i="2"/>
  <c r="C18" i="2"/>
  <c r="AQ17" i="2"/>
  <c r="AM17" i="2"/>
  <c r="AI17" i="2"/>
  <c r="AE17" i="2"/>
  <c r="R17" i="2"/>
  <c r="N17" i="2"/>
  <c r="J17" i="2"/>
  <c r="F17" i="2"/>
  <c r="AT16" i="2"/>
  <c r="AP16" i="2"/>
  <c r="AL16" i="2"/>
  <c r="AH16" i="2"/>
  <c r="AD16" i="2"/>
  <c r="U16" i="2"/>
  <c r="Q16" i="2"/>
  <c r="M16" i="2"/>
  <c r="I16" i="2"/>
  <c r="E16" i="2"/>
  <c r="AS15" i="2"/>
  <c r="AO15" i="2"/>
  <c r="AK15" i="2"/>
  <c r="AG15" i="2"/>
  <c r="AC15" i="2"/>
  <c r="T15" i="2"/>
  <c r="P15" i="2"/>
  <c r="L15" i="2"/>
  <c r="H15" i="2"/>
  <c r="D15" i="2"/>
  <c r="AR14" i="2"/>
  <c r="AN14" i="2"/>
  <c r="AJ14" i="2"/>
  <c r="AF14" i="2"/>
  <c r="AB14" i="2"/>
  <c r="S14" i="2"/>
  <c r="O14" i="2"/>
  <c r="K14" i="2"/>
  <c r="G14" i="2"/>
  <c r="C14" i="2"/>
  <c r="AQ13" i="2"/>
  <c r="AM13" i="2"/>
  <c r="AI13" i="2"/>
  <c r="AE13" i="2"/>
  <c r="R13" i="2"/>
  <c r="N13" i="2"/>
  <c r="J13" i="2"/>
  <c r="F13" i="2"/>
  <c r="AT12" i="2"/>
  <c r="AP12" i="2"/>
  <c r="AL12" i="2"/>
  <c r="AH12" i="2"/>
  <c r="AD12" i="2"/>
  <c r="U12" i="2"/>
  <c r="Q12" i="2"/>
  <c r="M12" i="2"/>
  <c r="I12" i="2"/>
  <c r="E12" i="2"/>
  <c r="AS11" i="2"/>
  <c r="AO11" i="2"/>
  <c r="AK11" i="2"/>
  <c r="AG11" i="2"/>
  <c r="AC11" i="2"/>
  <c r="T11" i="2"/>
  <c r="P11" i="2"/>
  <c r="L11" i="2"/>
  <c r="H11" i="2"/>
  <c r="D11" i="2"/>
  <c r="AR10" i="2"/>
  <c r="AN10" i="2"/>
  <c r="AJ10" i="2"/>
  <c r="AF10" i="2"/>
  <c r="AB10" i="2"/>
  <c r="S10" i="2"/>
  <c r="O10" i="2"/>
  <c r="K10" i="2"/>
  <c r="G10" i="2"/>
  <c r="C10" i="2"/>
  <c r="AQ9" i="2"/>
  <c r="AM9" i="2"/>
  <c r="AI9" i="2"/>
  <c r="AE9" i="2"/>
  <c r="R9" i="2"/>
  <c r="N9" i="2"/>
  <c r="J9" i="2"/>
  <c r="F9" i="2"/>
  <c r="AT8" i="2"/>
  <c r="AP8" i="2"/>
  <c r="AL8" i="2"/>
  <c r="AH8" i="2"/>
  <c r="AD8" i="2"/>
  <c r="U8" i="2"/>
  <c r="Q8" i="2"/>
  <c r="M8" i="2"/>
  <c r="I8" i="2"/>
  <c r="E8" i="2"/>
  <c r="AS7" i="2"/>
  <c r="AO7" i="2"/>
  <c r="AK7" i="2"/>
  <c r="AG7" i="2"/>
  <c r="AC7" i="2"/>
  <c r="T7" i="2"/>
  <c r="P7" i="2"/>
  <c r="L7" i="2"/>
  <c r="H7" i="2"/>
  <c r="D7" i="2"/>
  <c r="AR6" i="2"/>
  <c r="AN6" i="2"/>
  <c r="AJ6" i="2"/>
  <c r="AF6" i="2"/>
  <c r="AB6" i="2"/>
  <c r="S6" i="2"/>
  <c r="O6" i="2"/>
  <c r="K6" i="2"/>
  <c r="G6" i="2"/>
  <c r="C6" i="2"/>
  <c r="AV4" i="2"/>
  <c r="AR4" i="2"/>
  <c r="AN4" i="2"/>
  <c r="AJ4" i="2"/>
  <c r="AF4" i="2"/>
  <c r="AB4" i="2"/>
  <c r="T4" i="2"/>
  <c r="P4" i="2"/>
  <c r="L4" i="2"/>
  <c r="H4" i="2"/>
  <c r="D4" i="2"/>
  <c r="AT3" i="2"/>
  <c r="AP3" i="2"/>
  <c r="AL3" i="2"/>
  <c r="AH3" i="2"/>
  <c r="AD3" i="2"/>
  <c r="V3" i="2"/>
  <c r="R3" i="2"/>
  <c r="N3" i="2"/>
  <c r="J3" i="2"/>
  <c r="F3" i="2"/>
  <c r="T41" i="6"/>
  <c r="P41" i="6"/>
  <c r="I41" i="6"/>
  <c r="E41" i="6"/>
  <c r="U40" i="6"/>
  <c r="Q40" i="6"/>
  <c r="J40" i="6"/>
  <c r="F40" i="6"/>
  <c r="V39" i="6"/>
  <c r="R39" i="6"/>
  <c r="G39" i="6"/>
  <c r="C39" i="6"/>
  <c r="S38" i="6"/>
  <c r="O38" i="6"/>
  <c r="H38" i="6"/>
  <c r="D38" i="6"/>
  <c r="T37" i="6"/>
  <c r="P37" i="6"/>
  <c r="I37" i="6"/>
  <c r="E37" i="6"/>
  <c r="U36" i="6"/>
  <c r="Q36" i="6"/>
  <c r="J36" i="6"/>
  <c r="F36" i="6"/>
  <c r="V35" i="6"/>
  <c r="R35" i="6"/>
  <c r="G35" i="6"/>
  <c r="C35" i="6"/>
  <c r="S34" i="6"/>
  <c r="O34" i="6"/>
  <c r="H34" i="6"/>
  <c r="D34" i="6"/>
  <c r="T33" i="6"/>
  <c r="P33" i="6"/>
  <c r="I33" i="6"/>
  <c r="E33" i="6"/>
  <c r="U32" i="6"/>
  <c r="Q32" i="6"/>
  <c r="J32" i="6"/>
  <c r="F32" i="6"/>
  <c r="V31" i="6"/>
  <c r="R31" i="6"/>
  <c r="G31" i="6"/>
  <c r="C31" i="6"/>
  <c r="S30" i="6"/>
  <c r="O30" i="6"/>
  <c r="H30" i="6"/>
  <c r="D30" i="6"/>
  <c r="T29" i="6"/>
  <c r="P29" i="6"/>
  <c r="I29" i="6"/>
  <c r="E29" i="6"/>
  <c r="S18" i="6"/>
  <c r="O18" i="6"/>
  <c r="H18" i="6"/>
  <c r="D18" i="6"/>
  <c r="T17" i="6"/>
  <c r="P17" i="6"/>
  <c r="I17" i="6"/>
  <c r="E17" i="6"/>
  <c r="U16" i="6"/>
  <c r="Q16" i="6"/>
  <c r="J16" i="6"/>
  <c r="F16" i="6"/>
  <c r="V15" i="6"/>
  <c r="R15" i="6"/>
  <c r="G15" i="6"/>
  <c r="C15" i="6"/>
  <c r="S14" i="6"/>
  <c r="O14" i="6"/>
  <c r="H14" i="6"/>
  <c r="D14" i="6"/>
  <c r="T13" i="6"/>
  <c r="P13" i="6"/>
  <c r="I13" i="6"/>
  <c r="E13" i="6"/>
  <c r="U12" i="6"/>
  <c r="Q12" i="6"/>
  <c r="J12" i="6"/>
  <c r="F12" i="6"/>
  <c r="V11" i="6"/>
  <c r="R11" i="6"/>
  <c r="G11" i="6"/>
  <c r="C11" i="6"/>
  <c r="S10" i="6"/>
  <c r="O10" i="6"/>
  <c r="H10" i="6"/>
  <c r="D10" i="6"/>
  <c r="T9" i="6"/>
  <c r="P9" i="6"/>
  <c r="I9" i="6"/>
  <c r="E9" i="6"/>
  <c r="U8" i="6"/>
  <c r="Q8" i="6"/>
  <c r="J8" i="6"/>
  <c r="F8" i="6"/>
  <c r="V7" i="6"/>
  <c r="R7" i="6"/>
  <c r="G7" i="6"/>
  <c r="C7" i="6"/>
  <c r="U4" i="6"/>
  <c r="Q4" i="6"/>
  <c r="G4" i="6"/>
  <c r="C4" i="6"/>
  <c r="AG41" i="5"/>
  <c r="AC41" i="5"/>
  <c r="Y41" i="5"/>
  <c r="U41" i="5"/>
  <c r="N41" i="5"/>
  <c r="J41" i="5"/>
  <c r="F41" i="5"/>
  <c r="AH40" i="5"/>
  <c r="AD40" i="5"/>
  <c r="Z40" i="5"/>
  <c r="V40" i="5"/>
  <c r="O40" i="5"/>
  <c r="K40" i="5"/>
  <c r="G40" i="5"/>
  <c r="C40" i="5"/>
  <c r="AE39" i="5"/>
  <c r="AA39" i="5"/>
  <c r="W39" i="5"/>
  <c r="P39" i="5"/>
  <c r="L39" i="5"/>
  <c r="H39" i="5"/>
  <c r="D39" i="5"/>
  <c r="AF38" i="5"/>
  <c r="AB38" i="5"/>
  <c r="X38" i="5"/>
  <c r="M38" i="5"/>
  <c r="I38" i="5"/>
  <c r="E38" i="5"/>
  <c r="AG37" i="5"/>
  <c r="AC37" i="5"/>
  <c r="Y37" i="5"/>
  <c r="U37" i="5"/>
  <c r="N37" i="5"/>
  <c r="J37" i="5"/>
  <c r="F37" i="5"/>
  <c r="AH36" i="5"/>
  <c r="AD36" i="5"/>
  <c r="Z36" i="5"/>
  <c r="V36" i="5"/>
  <c r="O36" i="5"/>
  <c r="K36" i="5"/>
  <c r="G36" i="5"/>
  <c r="C36" i="5"/>
  <c r="AE35" i="5"/>
  <c r="AA35" i="5"/>
  <c r="W35" i="5"/>
  <c r="P35" i="5"/>
  <c r="L35" i="5"/>
  <c r="H35" i="5"/>
  <c r="D35" i="5"/>
  <c r="AF34" i="5"/>
  <c r="AB34" i="5"/>
  <c r="X34" i="5"/>
  <c r="M34" i="5"/>
  <c r="I34" i="5"/>
  <c r="E34" i="5"/>
  <c r="AG33" i="5"/>
  <c r="AC33" i="5"/>
  <c r="Y33" i="5"/>
  <c r="U33" i="5"/>
  <c r="N33" i="5"/>
  <c r="J33" i="5"/>
  <c r="F33" i="5"/>
  <c r="AH32" i="5"/>
  <c r="AD32" i="5"/>
  <c r="Z32" i="5"/>
  <c r="V32" i="5"/>
  <c r="O32" i="5"/>
  <c r="K32" i="5"/>
  <c r="G32" i="5"/>
  <c r="C32" i="5"/>
  <c r="AE31" i="5"/>
  <c r="AA31" i="5"/>
  <c r="W31" i="5"/>
  <c r="P31" i="5"/>
  <c r="L31" i="5"/>
  <c r="H31" i="5"/>
  <c r="D31" i="5"/>
  <c r="AF30" i="5"/>
  <c r="AB30" i="5"/>
  <c r="X30" i="5"/>
  <c r="M30" i="5"/>
  <c r="I30" i="5"/>
  <c r="E30" i="5"/>
  <c r="AG29" i="5"/>
  <c r="AC29" i="5"/>
  <c r="Y29" i="5"/>
  <c r="U29" i="5"/>
  <c r="N29" i="5"/>
  <c r="J29" i="5"/>
  <c r="F29" i="5"/>
  <c r="AF18" i="5"/>
  <c r="AB18" i="5"/>
  <c r="X18" i="5"/>
  <c r="M18" i="5"/>
  <c r="I18" i="5"/>
  <c r="E18" i="5"/>
  <c r="AG17" i="5"/>
  <c r="AC17" i="5"/>
  <c r="Y17" i="5"/>
  <c r="U17" i="5"/>
  <c r="N17" i="5"/>
  <c r="J17" i="5"/>
  <c r="F17" i="5"/>
  <c r="AH16" i="5"/>
  <c r="AD16" i="5"/>
  <c r="Z16" i="5"/>
  <c r="V16" i="5"/>
  <c r="O16" i="5"/>
  <c r="K16" i="5"/>
  <c r="G16" i="5"/>
  <c r="C16" i="5"/>
  <c r="AE15" i="5"/>
  <c r="AA15" i="5"/>
  <c r="W15" i="5"/>
  <c r="P15" i="5"/>
  <c r="L15" i="5"/>
  <c r="H15" i="5"/>
  <c r="D15" i="5"/>
  <c r="AF14" i="5"/>
  <c r="AB14" i="5"/>
  <c r="X14" i="5"/>
  <c r="M14" i="5"/>
  <c r="I14" i="5"/>
  <c r="E14" i="5"/>
  <c r="AG13" i="5"/>
  <c r="AC13" i="5"/>
  <c r="Y13" i="5"/>
  <c r="U13" i="5"/>
  <c r="N13" i="5"/>
  <c r="J13" i="5"/>
  <c r="F13" i="5"/>
  <c r="AH12" i="5"/>
  <c r="AD12" i="5"/>
  <c r="Z12" i="5"/>
  <c r="V12" i="5"/>
  <c r="O12" i="5"/>
  <c r="K12" i="5"/>
  <c r="G12" i="5"/>
  <c r="C12" i="5"/>
  <c r="AE11" i="5"/>
  <c r="AA11" i="5"/>
  <c r="W11" i="5"/>
  <c r="P11" i="5"/>
  <c r="L11" i="5"/>
  <c r="H11" i="5"/>
  <c r="D11" i="5"/>
  <c r="AF10" i="5"/>
  <c r="AB10" i="5"/>
  <c r="X10" i="5"/>
  <c r="M10" i="5"/>
  <c r="I10" i="5"/>
  <c r="E10" i="5"/>
  <c r="AG9" i="5"/>
  <c r="AC9" i="5"/>
  <c r="Y9" i="5"/>
  <c r="U9" i="5"/>
  <c r="N9" i="5"/>
  <c r="J9" i="5"/>
  <c r="F9" i="5"/>
  <c r="AH8" i="5"/>
  <c r="AD8" i="5"/>
  <c r="Z8" i="5"/>
  <c r="V8" i="5"/>
  <c r="O8" i="5"/>
  <c r="K8" i="5"/>
  <c r="G8" i="5"/>
  <c r="C8" i="5"/>
  <c r="AE7" i="5"/>
  <c r="AA7" i="5"/>
  <c r="W7" i="5"/>
  <c r="P7" i="5"/>
  <c r="L7" i="5"/>
  <c r="H7" i="5"/>
  <c r="D7" i="5"/>
  <c r="AF6" i="5"/>
  <c r="AB6" i="5"/>
  <c r="X6" i="5"/>
  <c r="AH4" i="5"/>
  <c r="AD4" i="5"/>
  <c r="Z4" i="5"/>
  <c r="V4" i="5"/>
  <c r="P4" i="5"/>
  <c r="L4" i="5"/>
  <c r="H4" i="5"/>
  <c r="D4" i="5"/>
  <c r="AH3" i="5"/>
  <c r="AD3" i="5"/>
  <c r="Z3" i="5"/>
  <c r="V3" i="5"/>
  <c r="O3" i="5"/>
  <c r="K3" i="5"/>
  <c r="G3" i="5"/>
  <c r="C3" i="5"/>
  <c r="AL41" i="4"/>
  <c r="AH41" i="4"/>
  <c r="AD41" i="4"/>
  <c r="Z41" i="4"/>
  <c r="S41" i="4"/>
  <c r="O41" i="4"/>
  <c r="K41" i="4"/>
  <c r="G41" i="4"/>
  <c r="C41" i="4"/>
  <c r="AK40" i="4"/>
  <c r="AG40" i="4"/>
  <c r="AC40" i="4"/>
  <c r="Y40" i="4"/>
  <c r="R40" i="4"/>
  <c r="N40" i="4"/>
  <c r="J40" i="4"/>
  <c r="F40" i="4"/>
  <c r="AN39" i="4"/>
  <c r="AJ39" i="4"/>
  <c r="AF39" i="4"/>
  <c r="AB39" i="4"/>
  <c r="X39" i="4"/>
  <c r="Q39" i="4"/>
  <c r="M39" i="4"/>
  <c r="I39" i="4"/>
  <c r="E39" i="4"/>
  <c r="AM38" i="4"/>
  <c r="AI38" i="4"/>
  <c r="AE38" i="4"/>
  <c r="AA38" i="4"/>
  <c r="P38" i="4"/>
  <c r="L38" i="4"/>
  <c r="H38" i="4"/>
  <c r="D38" i="4"/>
  <c r="AL37" i="4"/>
  <c r="AH37" i="4"/>
  <c r="AD37" i="4"/>
  <c r="Z37" i="4"/>
  <c r="S37" i="4"/>
  <c r="O37" i="4"/>
  <c r="K37" i="4"/>
  <c r="G37" i="4"/>
  <c r="C37" i="4"/>
  <c r="AK36" i="4"/>
  <c r="AG36" i="4"/>
  <c r="AC36" i="4"/>
  <c r="Y36" i="4"/>
  <c r="R36" i="4"/>
  <c r="N36" i="4"/>
  <c r="J36" i="4"/>
  <c r="F36" i="4"/>
  <c r="AN35" i="4"/>
  <c r="AJ35" i="4"/>
  <c r="AF35" i="4"/>
  <c r="AB35" i="4"/>
  <c r="X35" i="4"/>
  <c r="Q35" i="4"/>
  <c r="M35" i="4"/>
  <c r="I35" i="4"/>
  <c r="E35" i="4"/>
  <c r="AM34" i="4"/>
  <c r="AI34" i="4"/>
  <c r="AE34" i="4"/>
  <c r="AA34" i="4"/>
  <c r="P34" i="4"/>
  <c r="L34" i="4"/>
  <c r="H34" i="4"/>
  <c r="D34" i="4"/>
  <c r="AL33" i="4"/>
  <c r="AH33" i="4"/>
  <c r="AD33" i="4"/>
  <c r="Z33" i="4"/>
  <c r="S33" i="4"/>
  <c r="O33" i="4"/>
  <c r="K33" i="4"/>
  <c r="G33" i="4"/>
  <c r="C33" i="4"/>
  <c r="AK32" i="4"/>
  <c r="AG32" i="4"/>
  <c r="AC32" i="4"/>
  <c r="Y32" i="4"/>
  <c r="R32" i="4"/>
  <c r="N32" i="4"/>
  <c r="J32" i="4"/>
  <c r="F32" i="4"/>
  <c r="AN31" i="4"/>
  <c r="AJ31" i="4"/>
  <c r="AF31" i="4"/>
  <c r="AB31" i="4"/>
  <c r="X31" i="4"/>
  <c r="Q31" i="4"/>
  <c r="M31" i="4"/>
  <c r="I31" i="4"/>
  <c r="E31" i="4"/>
  <c r="AM30" i="4"/>
  <c r="AI30" i="4"/>
  <c r="AE30" i="4"/>
  <c r="AA30" i="4"/>
  <c r="P30" i="4"/>
  <c r="L30" i="4"/>
  <c r="H30" i="4"/>
  <c r="D30" i="4"/>
  <c r="AL29" i="4"/>
  <c r="AH29" i="4"/>
  <c r="AD29" i="4"/>
  <c r="Z29" i="4"/>
  <c r="S29" i="4"/>
  <c r="O29" i="4"/>
  <c r="K29" i="4"/>
  <c r="G29" i="4"/>
  <c r="C29" i="4"/>
  <c r="AM18" i="4"/>
  <c r="AI18" i="4"/>
  <c r="AE18" i="4"/>
  <c r="AA18" i="4"/>
  <c r="P18" i="4"/>
  <c r="L18" i="4"/>
  <c r="H18" i="4"/>
  <c r="D18" i="4"/>
  <c r="AL17" i="4"/>
  <c r="AH17" i="4"/>
  <c r="AD17" i="4"/>
  <c r="Z17" i="4"/>
  <c r="S17" i="4"/>
  <c r="O17" i="4"/>
  <c r="K17" i="4"/>
  <c r="G17" i="4"/>
  <c r="C17" i="4"/>
  <c r="AK16" i="4"/>
  <c r="AG16" i="4"/>
  <c r="AC16" i="4"/>
  <c r="Y16" i="4"/>
  <c r="R16" i="4"/>
  <c r="N16" i="4"/>
  <c r="J16" i="4"/>
  <c r="F16" i="4"/>
  <c r="AN15" i="4"/>
  <c r="AJ15" i="4"/>
  <c r="AF15" i="4"/>
  <c r="AB15" i="4"/>
  <c r="X15" i="4"/>
  <c r="Q15" i="4"/>
  <c r="M15" i="4"/>
  <c r="I15" i="4"/>
  <c r="E15" i="4"/>
  <c r="AM14" i="4"/>
  <c r="AI14" i="4"/>
  <c r="AE14" i="4"/>
  <c r="AA14" i="4"/>
  <c r="P14" i="4"/>
  <c r="L14" i="4"/>
  <c r="H14" i="4"/>
  <c r="D14" i="4"/>
  <c r="AL13" i="4"/>
  <c r="AH13" i="4"/>
  <c r="AD13" i="4"/>
  <c r="Z13" i="4"/>
  <c r="S13" i="4"/>
  <c r="O13" i="4"/>
  <c r="K13" i="4"/>
  <c r="G13" i="4"/>
  <c r="C13" i="4"/>
  <c r="AK12" i="4"/>
  <c r="AG12" i="4"/>
  <c r="AC12" i="4"/>
  <c r="Y12" i="4"/>
  <c r="R12" i="4"/>
  <c r="N12" i="4"/>
  <c r="J12" i="4"/>
  <c r="F12" i="4"/>
  <c r="AN11" i="4"/>
  <c r="AJ11" i="4"/>
  <c r="AF11" i="4"/>
  <c r="AB11" i="4"/>
  <c r="X11" i="4"/>
  <c r="Q11" i="4"/>
  <c r="M11" i="4"/>
  <c r="I11" i="4"/>
  <c r="E11" i="4"/>
  <c r="AM10" i="4"/>
  <c r="AI10" i="4"/>
  <c r="AE10" i="4"/>
  <c r="AA10" i="4"/>
  <c r="P10" i="4"/>
  <c r="L10" i="4"/>
  <c r="H10" i="4"/>
  <c r="D10" i="4"/>
  <c r="AL9" i="4"/>
  <c r="AH9" i="4"/>
  <c r="AD9" i="4"/>
  <c r="Z9" i="4"/>
  <c r="S9" i="4"/>
  <c r="O9" i="4"/>
  <c r="K9" i="4"/>
  <c r="G9" i="4"/>
  <c r="C9" i="4"/>
  <c r="AK8" i="4"/>
  <c r="AG8" i="4"/>
  <c r="AC8" i="4"/>
  <c r="Y8" i="4"/>
  <c r="R8" i="4"/>
  <c r="N8" i="4"/>
  <c r="J8" i="4"/>
  <c r="F8" i="4"/>
  <c r="AN7" i="4"/>
  <c r="AJ7" i="4"/>
  <c r="AF7" i="4"/>
  <c r="AB7" i="4"/>
  <c r="X7" i="4"/>
  <c r="Q7" i="4"/>
  <c r="M7" i="4"/>
  <c r="I7" i="4"/>
  <c r="E7" i="4"/>
  <c r="AM6" i="4"/>
  <c r="AI6" i="4"/>
  <c r="AE6" i="4"/>
  <c r="AA6" i="4"/>
  <c r="P6" i="4"/>
  <c r="L6" i="4"/>
  <c r="H6" i="4"/>
  <c r="D6" i="4"/>
  <c r="AK4" i="4"/>
  <c r="AG4" i="4"/>
  <c r="AC4" i="4"/>
  <c r="Y4" i="4"/>
  <c r="S4" i="4"/>
  <c r="O4" i="4"/>
  <c r="K4" i="4"/>
  <c r="G4" i="4"/>
  <c r="C4" i="4"/>
  <c r="AM3" i="4"/>
  <c r="AI3" i="4"/>
  <c r="AE3" i="4"/>
  <c r="AA3" i="4"/>
  <c r="P3" i="4"/>
  <c r="L3" i="4"/>
  <c r="H3" i="4"/>
  <c r="D3" i="4"/>
  <c r="AU51" i="2"/>
  <c r="AQ51" i="2"/>
  <c r="AM51" i="2"/>
  <c r="AI51" i="2"/>
  <c r="AE51" i="2"/>
  <c r="T51" i="2"/>
  <c r="P51" i="2"/>
  <c r="L51" i="2"/>
  <c r="H51" i="2"/>
  <c r="D51" i="2"/>
  <c r="AT50" i="2"/>
  <c r="AP50" i="2"/>
  <c r="AL50" i="2"/>
  <c r="AH50" i="2"/>
  <c r="AD50" i="2"/>
  <c r="W50" i="2"/>
  <c r="S50" i="2"/>
  <c r="O50" i="2"/>
  <c r="K50" i="2"/>
  <c r="G50" i="2"/>
  <c r="C50" i="2"/>
  <c r="AS49" i="2"/>
  <c r="AO49" i="2"/>
  <c r="AK49" i="2"/>
  <c r="AG49" i="2"/>
  <c r="AC49" i="2"/>
  <c r="V49" i="2"/>
  <c r="R49" i="2"/>
  <c r="N49" i="2"/>
  <c r="J49" i="2"/>
  <c r="F49" i="2"/>
  <c r="AV48" i="2"/>
  <c r="AR48" i="2"/>
  <c r="AN48" i="2"/>
  <c r="AJ48" i="2"/>
  <c r="AF48" i="2"/>
  <c r="AB48" i="2"/>
  <c r="U48" i="2"/>
  <c r="Q48" i="2"/>
  <c r="M48" i="2"/>
  <c r="I48" i="2"/>
  <c r="E48" i="2"/>
  <c r="AU47" i="2"/>
  <c r="AQ47" i="2"/>
  <c r="AM47" i="2"/>
  <c r="AI47" i="2"/>
  <c r="AE47" i="2"/>
  <c r="T47" i="2"/>
  <c r="P47" i="2"/>
  <c r="L47" i="2"/>
  <c r="H47" i="2"/>
  <c r="D47" i="2"/>
  <c r="AT46" i="2"/>
  <c r="AP46" i="2"/>
  <c r="AL46" i="2"/>
  <c r="AH46" i="2"/>
  <c r="AD46" i="2"/>
  <c r="W46" i="2"/>
  <c r="S46" i="2"/>
  <c r="O46" i="2"/>
  <c r="K46" i="2"/>
  <c r="G46" i="2"/>
  <c r="C46" i="2"/>
  <c r="AS45" i="2"/>
  <c r="AO45" i="2"/>
  <c r="AK45" i="2"/>
  <c r="AG45" i="2"/>
  <c r="AC45" i="2"/>
  <c r="V45" i="2"/>
  <c r="R45" i="2"/>
  <c r="N45" i="2"/>
  <c r="J45" i="2"/>
  <c r="F45" i="2"/>
  <c r="AV44" i="2"/>
  <c r="AR44" i="2"/>
  <c r="AN44" i="2"/>
  <c r="AJ44" i="2"/>
  <c r="AF44" i="2"/>
  <c r="AB44" i="2"/>
  <c r="U44" i="2"/>
  <c r="Q44" i="2"/>
  <c r="M44" i="2"/>
  <c r="I44" i="2"/>
  <c r="E44" i="2"/>
  <c r="AU43" i="2"/>
  <c r="AQ43" i="2"/>
  <c r="AM43" i="2"/>
  <c r="AI43" i="2"/>
  <c r="AE43" i="2"/>
  <c r="T43" i="2"/>
  <c r="P43" i="2"/>
  <c r="L43" i="2"/>
  <c r="H43" i="2"/>
  <c r="D43" i="2"/>
  <c r="AT42" i="2"/>
  <c r="AP42" i="2"/>
  <c r="AL42" i="2"/>
  <c r="AH42" i="2"/>
  <c r="AD42" i="2"/>
  <c r="W42" i="2"/>
  <c r="S42" i="2"/>
  <c r="O42" i="2"/>
  <c r="K42" i="2"/>
  <c r="G42" i="2"/>
  <c r="C42" i="2"/>
  <c r="AS41" i="2"/>
  <c r="AO41" i="2"/>
  <c r="AK41" i="2"/>
  <c r="AG41" i="2"/>
  <c r="AC41" i="2"/>
  <c r="V41" i="2"/>
  <c r="R41" i="2"/>
  <c r="N41" i="2"/>
  <c r="J41" i="2"/>
  <c r="F41" i="2"/>
  <c r="AV40" i="2"/>
  <c r="AR40" i="2"/>
  <c r="AN40" i="2"/>
  <c r="AJ40" i="2"/>
  <c r="AF40" i="2"/>
  <c r="AB40" i="2"/>
  <c r="U40" i="2"/>
  <c r="Q40" i="2"/>
  <c r="M40" i="2"/>
  <c r="I40" i="2"/>
  <c r="E40" i="2"/>
  <c r="AU39" i="2"/>
  <c r="AQ39" i="2"/>
  <c r="AM39" i="2"/>
  <c r="AI39" i="2"/>
  <c r="AE39" i="2"/>
  <c r="T39" i="2"/>
  <c r="P39" i="2"/>
  <c r="L39" i="2"/>
  <c r="H39" i="2"/>
  <c r="D39" i="2"/>
  <c r="AQ18" i="2"/>
  <c r="AM18" i="2"/>
  <c r="AI18" i="2"/>
  <c r="AE18" i="2"/>
  <c r="R18" i="2"/>
  <c r="N18" i="2"/>
  <c r="J18" i="2"/>
  <c r="F18" i="2"/>
  <c r="AT17" i="2"/>
  <c r="AP17" i="2"/>
  <c r="AL17" i="2"/>
  <c r="AH17" i="2"/>
  <c r="AD17" i="2"/>
  <c r="U17" i="2"/>
  <c r="Q17" i="2"/>
  <c r="M17" i="2"/>
  <c r="I17" i="2"/>
  <c r="E17" i="2"/>
  <c r="AS16" i="2"/>
  <c r="AO16" i="2"/>
  <c r="AK16" i="2"/>
  <c r="AG16" i="2"/>
  <c r="AC16" i="2"/>
  <c r="T16" i="2"/>
  <c r="P16" i="2"/>
  <c r="L16" i="2"/>
  <c r="H16" i="2"/>
  <c r="D16" i="2"/>
  <c r="AR15" i="2"/>
  <c r="AN15" i="2"/>
  <c r="AJ15" i="2"/>
  <c r="AF15" i="2"/>
  <c r="AB15" i="2"/>
  <c r="S15" i="2"/>
  <c r="O15" i="2"/>
  <c r="K15" i="2"/>
  <c r="G15" i="2"/>
  <c r="C15" i="2"/>
  <c r="AQ14" i="2"/>
  <c r="AM14" i="2"/>
  <c r="AI14" i="2"/>
  <c r="AE14" i="2"/>
  <c r="R14" i="2"/>
  <c r="N14" i="2"/>
  <c r="J14" i="2"/>
  <c r="F14" i="2"/>
  <c r="AT13" i="2"/>
  <c r="AP13" i="2"/>
  <c r="AL13" i="2"/>
  <c r="AH13" i="2"/>
  <c r="AD13" i="2"/>
  <c r="U13" i="2"/>
  <c r="Q13" i="2"/>
  <c r="M13" i="2"/>
  <c r="I13" i="2"/>
  <c r="E13" i="2"/>
  <c r="AS12" i="2"/>
  <c r="AO12" i="2"/>
  <c r="AK12" i="2"/>
  <c r="AG12" i="2"/>
  <c r="AC12" i="2"/>
  <c r="T12" i="2"/>
  <c r="P12" i="2"/>
  <c r="L12" i="2"/>
  <c r="H12" i="2"/>
  <c r="D12" i="2"/>
  <c r="AR11" i="2"/>
  <c r="AN11" i="2"/>
  <c r="AJ11" i="2"/>
  <c r="AF11" i="2"/>
  <c r="AB11" i="2"/>
  <c r="S11" i="2"/>
  <c r="O11" i="2"/>
  <c r="K11" i="2"/>
  <c r="G11" i="2"/>
  <c r="C11" i="2"/>
  <c r="AQ10" i="2"/>
  <c r="AM10" i="2"/>
  <c r="AI10" i="2"/>
  <c r="AE10" i="2"/>
  <c r="R10" i="2"/>
  <c r="N10" i="2"/>
  <c r="J10" i="2"/>
  <c r="F10" i="2"/>
  <c r="AT9" i="2"/>
  <c r="AP9" i="2"/>
  <c r="AL9" i="2"/>
  <c r="AH9" i="2"/>
  <c r="AD9" i="2"/>
  <c r="U9" i="2"/>
  <c r="Q9" i="2"/>
  <c r="M9" i="2"/>
  <c r="I9" i="2"/>
  <c r="E9" i="2"/>
  <c r="AS8" i="2"/>
  <c r="AO8" i="2"/>
  <c r="AK8" i="2"/>
  <c r="AG8" i="2"/>
  <c r="AC8" i="2"/>
  <c r="T8" i="2"/>
  <c r="P8" i="2"/>
  <c r="L8" i="2"/>
  <c r="H8" i="2"/>
  <c r="D8" i="2"/>
  <c r="AR7" i="2"/>
  <c r="AN7" i="2"/>
  <c r="AJ7" i="2"/>
  <c r="AF7" i="2"/>
  <c r="AB7" i="2"/>
  <c r="S7" i="2"/>
  <c r="O7" i="2"/>
  <c r="K7" i="2"/>
  <c r="G7" i="2"/>
  <c r="C7" i="2"/>
  <c r="AQ6" i="2"/>
  <c r="AM6" i="2"/>
  <c r="AI6" i="2"/>
  <c r="AE6" i="2"/>
  <c r="R6" i="2"/>
  <c r="N6" i="2"/>
  <c r="J6" i="2"/>
  <c r="F6" i="2"/>
  <c r="AU4" i="2"/>
  <c r="AQ4" i="2"/>
  <c r="AM4" i="2"/>
  <c r="AI4" i="2"/>
  <c r="AE4" i="2"/>
  <c r="W4" i="2"/>
  <c r="S4" i="2"/>
  <c r="O4" i="2"/>
  <c r="K4" i="2"/>
  <c r="G4" i="2"/>
  <c r="C4" i="2"/>
  <c r="AS3" i="2"/>
  <c r="AO3" i="2"/>
  <c r="AK3" i="2"/>
  <c r="AG3" i="2"/>
  <c r="AC3" i="2"/>
  <c r="U3" i="2"/>
  <c r="Q3" i="2"/>
  <c r="M3" i="2"/>
  <c r="I3" i="2"/>
  <c r="E3" i="2"/>
  <c r="S41" i="6"/>
  <c r="O41" i="6"/>
  <c r="H41" i="6"/>
  <c r="D41" i="6"/>
  <c r="T40" i="6"/>
  <c r="P40" i="6"/>
  <c r="I40" i="6"/>
  <c r="E40" i="6"/>
  <c r="U39" i="6"/>
  <c r="Q39" i="6"/>
  <c r="J39" i="6"/>
  <c r="F39" i="6"/>
  <c r="V38" i="6"/>
  <c r="R38" i="6"/>
  <c r="G38" i="6"/>
  <c r="C38" i="6"/>
  <c r="S37" i="6"/>
  <c r="O37" i="6"/>
  <c r="H37" i="6"/>
  <c r="D37" i="6"/>
  <c r="T36" i="6"/>
  <c r="P36" i="6"/>
  <c r="I36" i="6"/>
  <c r="E36" i="6"/>
  <c r="U35" i="6"/>
  <c r="Q35" i="6"/>
  <c r="J35" i="6"/>
  <c r="F35" i="6"/>
  <c r="V34" i="6"/>
  <c r="R34" i="6"/>
  <c r="G34" i="6"/>
  <c r="C34" i="6"/>
  <c r="S33" i="6"/>
  <c r="O33" i="6"/>
  <c r="H33" i="6"/>
  <c r="D33" i="6"/>
  <c r="T32" i="6"/>
  <c r="P32" i="6"/>
  <c r="I32" i="6"/>
  <c r="E32" i="6"/>
  <c r="U31" i="6"/>
  <c r="Q31" i="6"/>
  <c r="J31" i="6"/>
  <c r="F31" i="6"/>
  <c r="V30" i="6"/>
  <c r="R30" i="6"/>
  <c r="G30" i="6"/>
  <c r="C30" i="6"/>
  <c r="S29" i="6"/>
  <c r="O29" i="6"/>
  <c r="H29" i="6"/>
  <c r="D29" i="6"/>
  <c r="V18" i="6"/>
  <c r="R18" i="6"/>
  <c r="G18" i="6"/>
  <c r="C18" i="6"/>
  <c r="S17" i="6"/>
  <c r="O17" i="6"/>
  <c r="H17" i="6"/>
  <c r="D17" i="6"/>
  <c r="T16" i="6"/>
  <c r="P16" i="6"/>
  <c r="I16" i="6"/>
  <c r="E16" i="6"/>
  <c r="U15" i="6"/>
  <c r="Q15" i="6"/>
  <c r="J15" i="6"/>
  <c r="F15" i="6"/>
  <c r="V14" i="6"/>
  <c r="R14" i="6"/>
  <c r="G14" i="6"/>
  <c r="C14" i="6"/>
  <c r="S13" i="6"/>
  <c r="O13" i="6"/>
  <c r="H13" i="6"/>
  <c r="D13" i="6"/>
  <c r="T12" i="6"/>
  <c r="P12" i="6"/>
  <c r="I12" i="6"/>
  <c r="E12" i="6"/>
  <c r="U11" i="6"/>
  <c r="Q11" i="6"/>
  <c r="J11" i="6"/>
  <c r="F11" i="6"/>
  <c r="V10" i="6"/>
  <c r="R10" i="6"/>
  <c r="G10" i="6"/>
  <c r="C10" i="6"/>
  <c r="S9" i="6"/>
  <c r="O9" i="6"/>
  <c r="H9" i="6"/>
  <c r="D9" i="6"/>
  <c r="T8" i="6"/>
  <c r="P8" i="6"/>
  <c r="I8" i="6"/>
  <c r="E8" i="6"/>
  <c r="U7" i="6"/>
  <c r="Q7" i="6"/>
  <c r="J7" i="6"/>
  <c r="F7" i="6"/>
  <c r="AF41" i="5"/>
  <c r="AB41" i="5"/>
  <c r="X41" i="5"/>
  <c r="M41" i="5"/>
  <c r="I41" i="5"/>
  <c r="E41" i="5"/>
  <c r="AG40" i="5"/>
  <c r="AC40" i="5"/>
  <c r="Y40" i="5"/>
  <c r="U40" i="5"/>
  <c r="N40" i="5"/>
  <c r="J40" i="5"/>
  <c r="F40" i="5"/>
  <c r="AH39" i="5"/>
  <c r="AD39" i="5"/>
  <c r="Z39" i="5"/>
  <c r="V39" i="5"/>
  <c r="O39" i="5"/>
  <c r="K39" i="5"/>
  <c r="G39" i="5"/>
  <c r="C39" i="5"/>
  <c r="AE38" i="5"/>
  <c r="AA38" i="5"/>
  <c r="W38" i="5"/>
  <c r="P38" i="5"/>
  <c r="L38" i="5"/>
  <c r="H38" i="5"/>
  <c r="D38" i="5"/>
  <c r="AF37" i="5"/>
  <c r="AB37" i="5"/>
  <c r="X37" i="5"/>
  <c r="M37" i="5"/>
  <c r="I37" i="5"/>
  <c r="E37" i="5"/>
  <c r="AG36" i="5"/>
  <c r="AC36" i="5"/>
  <c r="Y36" i="5"/>
  <c r="U36" i="5"/>
  <c r="N36" i="5"/>
  <c r="J36" i="5"/>
  <c r="F36" i="5"/>
  <c r="AH35" i="5"/>
  <c r="AD35" i="5"/>
  <c r="Z35" i="5"/>
  <c r="V35" i="5"/>
  <c r="O35" i="5"/>
  <c r="K35" i="5"/>
  <c r="G35" i="5"/>
  <c r="C35" i="5"/>
  <c r="AE34" i="5"/>
  <c r="AA34" i="5"/>
  <c r="W34" i="5"/>
  <c r="P34" i="5"/>
  <c r="L34" i="5"/>
  <c r="H34" i="5"/>
  <c r="D34" i="5"/>
  <c r="AF33" i="5"/>
  <c r="AB33" i="5"/>
  <c r="X33" i="5"/>
  <c r="M33" i="5"/>
  <c r="I33" i="5"/>
  <c r="E33" i="5"/>
  <c r="AG32" i="5"/>
  <c r="AC32" i="5"/>
  <c r="Y32" i="5"/>
  <c r="U32" i="5"/>
  <c r="N32" i="5"/>
  <c r="J32" i="5"/>
  <c r="F32" i="5"/>
  <c r="AH31" i="5"/>
  <c r="AD31" i="5"/>
  <c r="Z31" i="5"/>
  <c r="V31" i="5"/>
  <c r="O31" i="5"/>
  <c r="K31" i="5"/>
  <c r="G31" i="5"/>
  <c r="C31" i="5"/>
  <c r="AE30" i="5"/>
  <c r="AA30" i="5"/>
  <c r="W30" i="5"/>
  <c r="P30" i="5"/>
  <c r="L30" i="5"/>
  <c r="H30" i="5"/>
  <c r="D30" i="5"/>
  <c r="AF29" i="5"/>
  <c r="AB29" i="5"/>
  <c r="X29" i="5"/>
  <c r="M29" i="5"/>
  <c r="I29" i="5"/>
  <c r="E29" i="5"/>
  <c r="AE18" i="5"/>
  <c r="AA18" i="5"/>
  <c r="W18" i="5"/>
  <c r="P18" i="5"/>
  <c r="L18" i="5"/>
  <c r="H18" i="5"/>
  <c r="D18" i="5"/>
  <c r="AF17" i="5"/>
  <c r="AB17" i="5"/>
  <c r="X17" i="5"/>
  <c r="M17" i="5"/>
  <c r="I17" i="5"/>
  <c r="E17" i="5"/>
  <c r="AG16" i="5"/>
  <c r="AC16" i="5"/>
  <c r="Y16" i="5"/>
  <c r="U16" i="5"/>
  <c r="N16" i="5"/>
  <c r="J16" i="5"/>
  <c r="F16" i="5"/>
  <c r="AH15" i="5"/>
  <c r="AD15" i="5"/>
  <c r="Z15" i="5"/>
  <c r="V15" i="5"/>
  <c r="O15" i="5"/>
  <c r="K15" i="5"/>
  <c r="G15" i="5"/>
  <c r="C15" i="5"/>
  <c r="AE14" i="5"/>
  <c r="AA14" i="5"/>
  <c r="W14" i="5"/>
  <c r="P14" i="5"/>
  <c r="L14" i="5"/>
  <c r="H14" i="5"/>
  <c r="D14" i="5"/>
  <c r="AF13" i="5"/>
  <c r="AB13" i="5"/>
  <c r="X13" i="5"/>
  <c r="M13" i="5"/>
  <c r="I13" i="5"/>
  <c r="E13" i="5"/>
  <c r="AG12" i="5"/>
  <c r="AC12" i="5"/>
  <c r="Y12" i="5"/>
  <c r="U12" i="5"/>
  <c r="N12" i="5"/>
  <c r="J12" i="5"/>
  <c r="F12" i="5"/>
  <c r="AH11" i="5"/>
  <c r="AD11" i="5"/>
  <c r="Z11" i="5"/>
  <c r="V11" i="5"/>
  <c r="O11" i="5"/>
  <c r="K11" i="5"/>
  <c r="G11" i="5"/>
  <c r="C11" i="5"/>
  <c r="AE10" i="5"/>
  <c r="AA10" i="5"/>
  <c r="W10" i="5"/>
  <c r="P10" i="5"/>
  <c r="L10" i="5"/>
  <c r="H10" i="5"/>
  <c r="D10" i="5"/>
  <c r="AF9" i="5"/>
  <c r="AB9" i="5"/>
  <c r="X9" i="5"/>
  <c r="M9" i="5"/>
  <c r="I9" i="5"/>
  <c r="E9" i="5"/>
  <c r="AG8" i="5"/>
  <c r="AC8" i="5"/>
  <c r="Y8" i="5"/>
  <c r="U8" i="5"/>
  <c r="N8" i="5"/>
  <c r="J8" i="5"/>
  <c r="F8" i="5"/>
  <c r="AH7" i="5"/>
  <c r="AD7" i="5"/>
  <c r="Z7" i="5"/>
  <c r="V7" i="5"/>
  <c r="O7" i="5"/>
  <c r="K7" i="5"/>
  <c r="G7" i="5"/>
  <c r="C7" i="5"/>
  <c r="AE6" i="5"/>
  <c r="AA6" i="5"/>
  <c r="W6" i="5"/>
  <c r="AG4" i="5"/>
  <c r="AC4" i="5"/>
  <c r="Y4" i="5"/>
  <c r="U4" i="5"/>
  <c r="O4" i="5"/>
  <c r="K4" i="5"/>
  <c r="G4" i="5"/>
  <c r="C4" i="5"/>
  <c r="AG3" i="5"/>
  <c r="AC3" i="5"/>
  <c r="Y3" i="5"/>
  <c r="U3" i="5"/>
  <c r="AK41" i="4"/>
  <c r="AG41" i="4"/>
  <c r="AC41" i="4"/>
  <c r="Y41" i="4"/>
  <c r="R41" i="4"/>
  <c r="N41" i="4"/>
  <c r="J41" i="4"/>
  <c r="F41" i="4"/>
  <c r="AN40" i="4"/>
  <c r="AJ40" i="4"/>
  <c r="AF40" i="4"/>
  <c r="AB40" i="4"/>
  <c r="X40" i="4"/>
  <c r="Q40" i="4"/>
  <c r="M40" i="4"/>
  <c r="I40" i="4"/>
  <c r="E40" i="4"/>
  <c r="AM39" i="4"/>
  <c r="AI39" i="4"/>
  <c r="AE39" i="4"/>
  <c r="AA39" i="4"/>
  <c r="P39" i="4"/>
  <c r="L39" i="4"/>
  <c r="H39" i="4"/>
  <c r="D39" i="4"/>
  <c r="AL38" i="4"/>
  <c r="AH38" i="4"/>
  <c r="AD38" i="4"/>
  <c r="Z38" i="4"/>
  <c r="S38" i="4"/>
  <c r="O38" i="4"/>
  <c r="K38" i="4"/>
  <c r="G38" i="4"/>
  <c r="C38" i="4"/>
  <c r="AK37" i="4"/>
  <c r="AG37" i="4"/>
  <c r="AC37" i="4"/>
  <c r="Y37" i="4"/>
  <c r="R37" i="4"/>
  <c r="N37" i="4"/>
  <c r="J37" i="4"/>
  <c r="F37" i="4"/>
  <c r="AN36" i="4"/>
  <c r="AJ36" i="4"/>
  <c r="AF36" i="4"/>
  <c r="AB36" i="4"/>
  <c r="X36" i="4"/>
  <c r="Q36" i="4"/>
  <c r="M36" i="4"/>
  <c r="I36" i="4"/>
  <c r="E36" i="4"/>
  <c r="AM35" i="4"/>
  <c r="AI35" i="4"/>
  <c r="AE35" i="4"/>
  <c r="AA35" i="4"/>
  <c r="P35" i="4"/>
  <c r="L35" i="4"/>
  <c r="H35" i="4"/>
  <c r="D35" i="4"/>
  <c r="AL34" i="4"/>
  <c r="AH34" i="4"/>
  <c r="AD34" i="4"/>
  <c r="Z34" i="4"/>
  <c r="S34" i="4"/>
  <c r="O34" i="4"/>
  <c r="K34" i="4"/>
  <c r="G34" i="4"/>
  <c r="C34" i="4"/>
  <c r="AK33" i="4"/>
  <c r="AG33" i="4"/>
  <c r="AC33" i="4"/>
  <c r="Y33" i="4"/>
  <c r="R33" i="4"/>
  <c r="N33" i="4"/>
  <c r="J33" i="4"/>
  <c r="F33" i="4"/>
  <c r="AN32" i="4"/>
  <c r="AJ32" i="4"/>
  <c r="AF32" i="4"/>
  <c r="AB32" i="4"/>
  <c r="X32" i="4"/>
  <c r="Q32" i="4"/>
  <c r="M32" i="4"/>
  <c r="I32" i="4"/>
  <c r="E32" i="4"/>
  <c r="AM31" i="4"/>
  <c r="AI31" i="4"/>
  <c r="AE31" i="4"/>
  <c r="AA31" i="4"/>
  <c r="P31" i="4"/>
  <c r="L31" i="4"/>
  <c r="H31" i="4"/>
  <c r="D31" i="4"/>
  <c r="AL30" i="4"/>
  <c r="AH30" i="4"/>
  <c r="AD30" i="4"/>
  <c r="Z30" i="4"/>
  <c r="S30" i="4"/>
  <c r="O30" i="4"/>
  <c r="K30" i="4"/>
  <c r="G30" i="4"/>
  <c r="C30" i="4"/>
  <c r="AK29" i="4"/>
  <c r="AG29" i="4"/>
  <c r="AC29" i="4"/>
  <c r="Y29" i="4"/>
  <c r="R29" i="4"/>
  <c r="N29" i="4"/>
  <c r="J29" i="4"/>
  <c r="F29" i="4"/>
  <c r="AL18" i="4"/>
  <c r="AH18" i="4"/>
  <c r="AD18" i="4"/>
  <c r="Z18" i="4"/>
  <c r="S18" i="4"/>
  <c r="O18" i="4"/>
  <c r="K18" i="4"/>
  <c r="G18" i="4"/>
  <c r="C18" i="4"/>
  <c r="AK17" i="4"/>
  <c r="AG17" i="4"/>
  <c r="AC17" i="4"/>
  <c r="Y17" i="4"/>
  <c r="R17" i="4"/>
  <c r="N17" i="4"/>
  <c r="J17" i="4"/>
  <c r="F17" i="4"/>
  <c r="AN16" i="4"/>
  <c r="AJ16" i="4"/>
  <c r="AF16" i="4"/>
  <c r="AB16" i="4"/>
  <c r="X16" i="4"/>
  <c r="Q16" i="4"/>
  <c r="M16" i="4"/>
  <c r="I16" i="4"/>
  <c r="E16" i="4"/>
  <c r="AM15" i="4"/>
  <c r="AI15" i="4"/>
  <c r="AE15" i="4"/>
  <c r="AA15" i="4"/>
  <c r="P15" i="4"/>
  <c r="L15" i="4"/>
  <c r="H15" i="4"/>
  <c r="D15" i="4"/>
  <c r="AL14" i="4"/>
  <c r="AH14" i="4"/>
  <c r="AD14" i="4"/>
  <c r="Z14" i="4"/>
  <c r="S14" i="4"/>
  <c r="O14" i="4"/>
  <c r="K14" i="4"/>
  <c r="G14" i="4"/>
  <c r="C14" i="4"/>
  <c r="AK13" i="4"/>
  <c r="AG13" i="4"/>
  <c r="AC13" i="4"/>
  <c r="Y13" i="4"/>
  <c r="R13" i="4"/>
  <c r="N13" i="4"/>
  <c r="J13" i="4"/>
  <c r="F13" i="4"/>
  <c r="AN12" i="4"/>
  <c r="AJ12" i="4"/>
  <c r="AF12" i="4"/>
  <c r="AB12" i="4"/>
  <c r="X12" i="4"/>
  <c r="Q12" i="4"/>
  <c r="M12" i="4"/>
  <c r="I12" i="4"/>
  <c r="E12" i="4"/>
  <c r="AM11" i="4"/>
  <c r="AI11" i="4"/>
  <c r="AE11" i="4"/>
  <c r="AA11" i="4"/>
  <c r="P11" i="4"/>
  <c r="L11" i="4"/>
  <c r="H11" i="4"/>
  <c r="D11" i="4"/>
  <c r="AL10" i="4"/>
  <c r="AH10" i="4"/>
  <c r="AD10" i="4"/>
  <c r="Z10" i="4"/>
  <c r="S10" i="4"/>
  <c r="O10" i="4"/>
  <c r="K10" i="4"/>
  <c r="G10" i="4"/>
  <c r="C10" i="4"/>
  <c r="AK9" i="4"/>
  <c r="AG9" i="4"/>
  <c r="AC9" i="4"/>
  <c r="Y9" i="4"/>
  <c r="R9" i="4"/>
  <c r="N9" i="4"/>
  <c r="J9" i="4"/>
  <c r="F9" i="4"/>
  <c r="AN8" i="4"/>
  <c r="AJ8" i="4"/>
  <c r="AF8" i="4"/>
  <c r="AB8" i="4"/>
  <c r="X8" i="4"/>
  <c r="Q8" i="4"/>
  <c r="M8" i="4"/>
  <c r="I8" i="4"/>
  <c r="E8" i="4"/>
  <c r="AM7" i="4"/>
  <c r="AI7" i="4"/>
  <c r="AE7" i="4"/>
  <c r="AA7" i="4"/>
  <c r="P7" i="4"/>
  <c r="L7" i="4"/>
  <c r="H7" i="4"/>
  <c r="D7" i="4"/>
  <c r="AL6" i="4"/>
  <c r="AH6" i="4"/>
  <c r="AD6" i="4"/>
  <c r="Z6" i="4"/>
  <c r="S6" i="4"/>
  <c r="O6" i="4"/>
  <c r="K6" i="4"/>
  <c r="G6" i="4"/>
  <c r="C6" i="4"/>
  <c r="AL3" i="4"/>
  <c r="AH3" i="4"/>
  <c r="AD3" i="4"/>
  <c r="Z3" i="4"/>
  <c r="S3" i="4"/>
  <c r="O3" i="4"/>
  <c r="K3" i="4"/>
  <c r="G3" i="4"/>
  <c r="C3" i="4"/>
  <c r="AT51" i="2"/>
  <c r="AP51" i="2"/>
  <c r="AL51" i="2"/>
  <c r="AH51" i="2"/>
  <c r="AD51" i="2"/>
  <c r="W51" i="2"/>
  <c r="S51" i="2"/>
  <c r="O51" i="2"/>
  <c r="K51" i="2"/>
  <c r="G51" i="2"/>
  <c r="C51" i="2"/>
  <c r="AS50" i="2"/>
  <c r="AO50" i="2"/>
  <c r="AK50" i="2"/>
  <c r="AG50" i="2"/>
  <c r="AC50" i="2"/>
  <c r="V50" i="2"/>
  <c r="R50" i="2"/>
  <c r="N50" i="2"/>
  <c r="J50" i="2"/>
  <c r="F50" i="2"/>
  <c r="AV49" i="2"/>
  <c r="AR49" i="2"/>
  <c r="AN49" i="2"/>
  <c r="AJ49" i="2"/>
  <c r="AF49" i="2"/>
  <c r="AB49" i="2"/>
  <c r="U49" i="2"/>
  <c r="Q49" i="2"/>
  <c r="M49" i="2"/>
  <c r="I49" i="2"/>
  <c r="E49" i="2"/>
  <c r="AU48" i="2"/>
  <c r="AQ48" i="2"/>
  <c r="AM48" i="2"/>
  <c r="AI48" i="2"/>
  <c r="AE48" i="2"/>
  <c r="T48" i="2"/>
  <c r="P48" i="2"/>
  <c r="L48" i="2"/>
  <c r="H48" i="2"/>
  <c r="D48" i="2"/>
  <c r="AT47" i="2"/>
  <c r="AP47" i="2"/>
  <c r="AL47" i="2"/>
  <c r="AH47" i="2"/>
  <c r="AD47" i="2"/>
  <c r="W47" i="2"/>
  <c r="S47" i="2"/>
  <c r="O47" i="2"/>
  <c r="K47" i="2"/>
  <c r="G47" i="2"/>
  <c r="C47" i="2"/>
  <c r="AS46" i="2"/>
  <c r="AO46" i="2"/>
  <c r="AK46" i="2"/>
  <c r="AG46" i="2"/>
  <c r="AC46" i="2"/>
  <c r="V46" i="2"/>
  <c r="R46" i="2"/>
  <c r="N46" i="2"/>
  <c r="J46" i="2"/>
  <c r="F46" i="2"/>
  <c r="AV45" i="2"/>
  <c r="AR45" i="2"/>
  <c r="AN45" i="2"/>
  <c r="AJ45" i="2"/>
  <c r="AF45" i="2"/>
  <c r="AB45" i="2"/>
  <c r="U45" i="2"/>
  <c r="Q45" i="2"/>
  <c r="M45" i="2"/>
  <c r="I45" i="2"/>
  <c r="E45" i="2"/>
  <c r="AU44" i="2"/>
  <c r="AQ44" i="2"/>
  <c r="AM44" i="2"/>
  <c r="AI44" i="2"/>
  <c r="AE44" i="2"/>
  <c r="T44" i="2"/>
  <c r="P44" i="2"/>
  <c r="L44" i="2"/>
  <c r="H44" i="2"/>
  <c r="D44" i="2"/>
  <c r="AT43" i="2"/>
  <c r="AP43" i="2"/>
  <c r="AL43" i="2"/>
  <c r="AH43" i="2"/>
  <c r="AD43" i="2"/>
  <c r="W43" i="2"/>
  <c r="S43" i="2"/>
  <c r="O43" i="2"/>
  <c r="K43" i="2"/>
  <c r="G43" i="2"/>
  <c r="C43" i="2"/>
  <c r="AS42" i="2"/>
  <c r="AO42" i="2"/>
  <c r="AK42" i="2"/>
  <c r="AG42" i="2"/>
  <c r="AC42" i="2"/>
  <c r="V42" i="2"/>
  <c r="R42" i="2"/>
  <c r="N42" i="2"/>
  <c r="J42" i="2"/>
  <c r="F42" i="2"/>
  <c r="AV41" i="2"/>
  <c r="AR41" i="2"/>
  <c r="AN41" i="2"/>
  <c r="AJ41" i="2"/>
  <c r="AF41" i="2"/>
  <c r="AB41" i="2"/>
  <c r="U41" i="2"/>
  <c r="Q41" i="2"/>
  <c r="M41" i="2"/>
  <c r="I41" i="2"/>
  <c r="E41" i="2"/>
  <c r="AU40" i="2"/>
  <c r="AQ40" i="2"/>
  <c r="AM40" i="2"/>
  <c r="AI40" i="2"/>
  <c r="AE40" i="2"/>
  <c r="T40" i="2"/>
  <c r="P40" i="2"/>
  <c r="L40" i="2"/>
  <c r="H40" i="2"/>
  <c r="D40" i="2"/>
  <c r="AT39" i="2"/>
  <c r="AP39" i="2"/>
  <c r="AL39" i="2"/>
  <c r="AH39" i="2"/>
  <c r="AD39" i="2"/>
  <c r="W39" i="2"/>
  <c r="S39" i="2"/>
  <c r="O39" i="2"/>
  <c r="K39" i="2"/>
  <c r="G39" i="2"/>
  <c r="C39" i="2"/>
  <c r="T36" i="2"/>
  <c r="P36" i="2"/>
  <c r="L36" i="2"/>
  <c r="H36" i="2"/>
  <c r="D36" i="2"/>
  <c r="AT18" i="2"/>
  <c r="AP18" i="2"/>
  <c r="AL18" i="2"/>
  <c r="AH18" i="2"/>
  <c r="AD18" i="2"/>
  <c r="U18" i="2"/>
  <c r="Q18" i="2"/>
  <c r="M18" i="2"/>
  <c r="I18" i="2"/>
  <c r="E18" i="2"/>
  <c r="AS17" i="2"/>
  <c r="AO17" i="2"/>
  <c r="AK17" i="2"/>
  <c r="AG17" i="2"/>
  <c r="AC17" i="2"/>
  <c r="T17" i="2"/>
  <c r="P17" i="2"/>
  <c r="L17" i="2"/>
  <c r="H17" i="2"/>
  <c r="D17" i="2"/>
  <c r="AR16" i="2"/>
  <c r="AN16" i="2"/>
  <c r="AJ16" i="2"/>
  <c r="AF16" i="2"/>
  <c r="AB16" i="2"/>
  <c r="S16" i="2"/>
  <c r="O16" i="2"/>
  <c r="K16" i="2"/>
  <c r="G16" i="2"/>
  <c r="C16" i="2"/>
  <c r="AQ15" i="2"/>
  <c r="AM15" i="2"/>
  <c r="AI15" i="2"/>
  <c r="AE15" i="2"/>
  <c r="R15" i="2"/>
  <c r="N15" i="2"/>
  <c r="J15" i="2"/>
  <c r="F15" i="2"/>
  <c r="AT14" i="2"/>
  <c r="AP14" i="2"/>
  <c r="AL14" i="2"/>
  <c r="AH14" i="2"/>
  <c r="AD14" i="2"/>
  <c r="U14" i="2"/>
  <c r="Q14" i="2"/>
  <c r="M14" i="2"/>
  <c r="I14" i="2"/>
  <c r="E14" i="2"/>
  <c r="AS13" i="2"/>
  <c r="AO13" i="2"/>
  <c r="AK13" i="2"/>
  <c r="AG13" i="2"/>
  <c r="AC13" i="2"/>
  <c r="T13" i="2"/>
  <c r="P13" i="2"/>
  <c r="L13" i="2"/>
  <c r="H13" i="2"/>
  <c r="D13" i="2"/>
  <c r="AR12" i="2"/>
  <c r="AN12" i="2"/>
  <c r="AJ12" i="2"/>
  <c r="AF12" i="2"/>
  <c r="AB12" i="2"/>
  <c r="S12" i="2"/>
  <c r="O12" i="2"/>
  <c r="K12" i="2"/>
  <c r="G12" i="2"/>
  <c r="C12" i="2"/>
  <c r="AQ11" i="2"/>
  <c r="AM11" i="2"/>
  <c r="AI11" i="2"/>
  <c r="AE11" i="2"/>
  <c r="R11" i="2"/>
  <c r="N11" i="2"/>
  <c r="J11" i="2"/>
  <c r="F11" i="2"/>
  <c r="AT10" i="2"/>
  <c r="AP10" i="2"/>
  <c r="AL10" i="2"/>
  <c r="AH10" i="2"/>
  <c r="AD10" i="2"/>
  <c r="U10" i="2"/>
  <c r="Q10" i="2"/>
  <c r="M10" i="2"/>
  <c r="I10" i="2"/>
  <c r="E10" i="2"/>
  <c r="AS9" i="2"/>
  <c r="AO9" i="2"/>
  <c r="AK9" i="2"/>
  <c r="AG9" i="2"/>
  <c r="AC9" i="2"/>
  <c r="T9" i="2"/>
  <c r="P9" i="2"/>
  <c r="L9" i="2"/>
  <c r="H9" i="2"/>
  <c r="D9" i="2"/>
  <c r="AR8" i="2"/>
  <c r="AN8" i="2"/>
  <c r="AJ8" i="2"/>
  <c r="AF8" i="2"/>
  <c r="AB8" i="2"/>
  <c r="S8" i="2"/>
  <c r="O8" i="2"/>
  <c r="K8" i="2"/>
  <c r="G8" i="2"/>
  <c r="C8" i="2"/>
  <c r="AQ7" i="2"/>
  <c r="AM7" i="2"/>
  <c r="AI7" i="2"/>
  <c r="AE7" i="2"/>
  <c r="R7" i="2"/>
  <c r="N7" i="2"/>
  <c r="J7" i="2"/>
  <c r="F7" i="2"/>
  <c r="AT6" i="2"/>
  <c r="AP6" i="2"/>
  <c r="AL6" i="2"/>
  <c r="AH6" i="2"/>
  <c r="AD6" i="2"/>
  <c r="U6" i="2"/>
  <c r="Q6" i="2"/>
  <c r="M6" i="2"/>
  <c r="I6" i="2"/>
  <c r="E6" i="2"/>
  <c r="AT4" i="2"/>
  <c r="AP4" i="2"/>
  <c r="AL4" i="2"/>
  <c r="AH4" i="2"/>
  <c r="AD4" i="2"/>
  <c r="V4" i="2"/>
  <c r="R4" i="2"/>
  <c r="N4" i="2"/>
  <c r="J4" i="2"/>
  <c r="F4" i="2"/>
  <c r="AV3" i="2"/>
  <c r="AR3" i="2"/>
  <c r="AN3" i="2"/>
  <c r="AJ3" i="2"/>
  <c r="AF3" i="2"/>
  <c r="AB3" i="2"/>
  <c r="T3" i="2"/>
  <c r="P3" i="2"/>
  <c r="L3" i="2"/>
  <c r="H3" i="2"/>
  <c r="D3" i="2"/>
  <c r="AE4" i="5"/>
  <c r="M3" i="5"/>
  <c r="P27" i="4"/>
  <c r="AS36" i="2"/>
  <c r="K27" i="7"/>
  <c r="AF4" i="5"/>
  <c r="AM4" i="4"/>
  <c r="N4" i="5"/>
  <c r="U37" i="2"/>
  <c r="J27" i="7"/>
  <c r="AL27" i="4"/>
  <c r="T26" i="6"/>
  <c r="M4" i="5"/>
  <c r="AF3" i="5"/>
  <c r="AU37" i="2"/>
  <c r="AF21" i="5" l="1"/>
  <c r="Q10" i="8"/>
  <c r="Q543" i="8"/>
  <c r="M21" i="5"/>
  <c r="D31" i="2"/>
  <c r="H31" i="2"/>
  <c r="T31" i="2"/>
  <c r="AB31" i="2"/>
  <c r="AR31" i="2"/>
  <c r="AV31" i="2"/>
  <c r="K18" i="7" s="1"/>
  <c r="V32" i="2"/>
  <c r="J20" i="7" s="1"/>
  <c r="C21" i="4"/>
  <c r="G21" i="4"/>
  <c r="K21" i="4"/>
  <c r="O21" i="4"/>
  <c r="S21" i="4"/>
  <c r="U21" i="5"/>
  <c r="Y21" i="5"/>
  <c r="AC21" i="5"/>
  <c r="AG21" i="5"/>
  <c r="U31" i="2"/>
  <c r="AC31" i="2"/>
  <c r="AG31" i="2"/>
  <c r="AS31" i="2"/>
  <c r="W32" i="2"/>
  <c r="J21" i="7" s="1"/>
  <c r="AU32" i="2"/>
  <c r="K20" i="7" s="1"/>
  <c r="E64" i="2"/>
  <c r="AM21" i="4"/>
  <c r="C21" i="5"/>
  <c r="G21" i="5"/>
  <c r="K21" i="5"/>
  <c r="O21" i="5"/>
  <c r="V21" i="5"/>
  <c r="Z21" i="5"/>
  <c r="AD21" i="5"/>
  <c r="AH21" i="5"/>
  <c r="N31" i="2"/>
  <c r="R31" i="2"/>
  <c r="V31" i="2"/>
  <c r="J17" i="7" s="1"/>
  <c r="AL31" i="2"/>
  <c r="AT31" i="2"/>
  <c r="AV32" i="2"/>
  <c r="K21" i="7" s="1"/>
  <c r="AE21" i="5"/>
  <c r="C31" i="2"/>
  <c r="S31" i="2"/>
  <c r="W31" i="2"/>
  <c r="J18" i="7" s="1"/>
  <c r="AM31" i="2"/>
  <c r="AQ31" i="2"/>
  <c r="AU31" i="2"/>
  <c r="K17" i="7" s="1"/>
  <c r="E31" i="2"/>
  <c r="AD31" i="2"/>
  <c r="AD64" i="2"/>
  <c r="AP52" i="2" a="1"/>
  <c r="AP52" i="2" s="1"/>
  <c r="AO52" i="2" a="1"/>
  <c r="AO52" i="2" s="1"/>
  <c r="AT52" i="2" a="1"/>
  <c r="AT52" i="2" s="1"/>
  <c r="AK52" i="2" a="1"/>
  <c r="AK52" i="2" s="1"/>
  <c r="AN52" i="2" a="1"/>
  <c r="AN52" i="2" s="1"/>
  <c r="AI52" i="2" a="1"/>
  <c r="AI52" i="2" s="1"/>
  <c r="AJ52" i="2" a="1"/>
  <c r="AJ52" i="2" s="1"/>
  <c r="AL52" i="2" a="1"/>
  <c r="AL52" i="2" s="1"/>
  <c r="AE52" i="2" a="1"/>
  <c r="AE52" i="2" s="1"/>
  <c r="Y52" i="2" s="1"/>
  <c r="AF52" i="2" a="1"/>
  <c r="AF52" i="2" s="1"/>
  <c r="AH52" i="2" a="1"/>
  <c r="AH52" i="2" s="1"/>
  <c r="Q19" i="2" a="1"/>
  <c r="Q19" i="2" s="1"/>
  <c r="Q31" i="2" s="1"/>
  <c r="P19" i="2" a="1"/>
  <c r="P19" i="2" s="1"/>
  <c r="P31" i="2" s="1"/>
  <c r="L19" i="2" a="1"/>
  <c r="L19" i="2" s="1"/>
  <c r="L31" i="2" s="1"/>
  <c r="O19" i="2" a="1"/>
  <c r="O19" i="2" s="1"/>
  <c r="O31" i="2" s="1"/>
  <c r="J19" i="2" a="1"/>
  <c r="J19" i="2" s="1"/>
  <c r="J31" i="2" s="1"/>
  <c r="K19" i="2" a="1"/>
  <c r="K19" i="2" s="1"/>
  <c r="K31" i="2" s="1"/>
  <c r="M19" i="2" a="1"/>
  <c r="M19" i="2" s="1"/>
  <c r="M31" i="2" s="1"/>
  <c r="F19" i="2" a="1"/>
  <c r="F19" i="2" s="1"/>
  <c r="F31" i="2" s="1"/>
  <c r="G19" i="2" a="1"/>
  <c r="G19" i="2" s="1"/>
  <c r="G31" i="2" s="1"/>
  <c r="I19" i="2" a="1"/>
  <c r="I19" i="2" s="1"/>
  <c r="I31" i="2" s="1"/>
  <c r="AP19" i="2" a="1"/>
  <c r="AP19" i="2" s="1"/>
  <c r="AP31" i="2" s="1"/>
  <c r="AO19" i="2" a="1"/>
  <c r="AO19" i="2" s="1"/>
  <c r="AO31" i="2" s="1"/>
  <c r="AK19" i="2" a="1"/>
  <c r="AK19" i="2" s="1"/>
  <c r="AK31" i="2" s="1"/>
  <c r="AN19" i="2" a="1"/>
  <c r="AN19" i="2" s="1"/>
  <c r="AN31" i="2" s="1"/>
  <c r="AI19" i="2" a="1"/>
  <c r="AI19" i="2" s="1"/>
  <c r="AI31" i="2" s="1"/>
  <c r="AJ19" i="2" a="1"/>
  <c r="AJ19" i="2" s="1"/>
  <c r="AJ31" i="2" s="1"/>
  <c r="AL19" i="2" a="1"/>
  <c r="AL19" i="2" s="1"/>
  <c r="AE19" i="2" a="1"/>
  <c r="AE19" i="2" s="1"/>
  <c r="AE31" i="2" s="1"/>
  <c r="AF19" i="2" a="1"/>
  <c r="AF19" i="2" s="1"/>
  <c r="AF31" i="2" s="1"/>
  <c r="AH19" i="2" a="1"/>
  <c r="AH19" i="2" s="1"/>
  <c r="AH31" i="2" s="1"/>
  <c r="Q52" i="2" a="1"/>
  <c r="Q52" i="2" s="1"/>
  <c r="P52" i="2" a="1"/>
  <c r="P52" i="2" s="1"/>
  <c r="U52" i="2" a="1"/>
  <c r="U52" i="2" s="1"/>
  <c r="L52" i="2" a="1"/>
  <c r="L52" i="2" s="1"/>
  <c r="O52" i="2" a="1"/>
  <c r="O52" i="2" s="1"/>
  <c r="J52" i="2" a="1"/>
  <c r="J52" i="2" s="1"/>
  <c r="K52" i="2" a="1"/>
  <c r="K52" i="2" s="1"/>
  <c r="M52" i="2" a="1"/>
  <c r="M52" i="2" s="1"/>
  <c r="F52" i="2" a="1"/>
  <c r="F52" i="2" s="1"/>
  <c r="G52" i="2" a="1"/>
  <c r="G52" i="2" s="1"/>
  <c r="I52" i="2" a="1"/>
  <c r="I52" i="2" s="1"/>
  <c r="A57" i="13"/>
  <c r="D47" i="7"/>
  <c r="C217" i="7"/>
  <c r="D12" i="7"/>
  <c r="B13" i="7"/>
  <c r="K13" i="7"/>
  <c r="O16" i="7"/>
  <c r="C19" i="7"/>
  <c r="O22" i="7"/>
  <c r="C27" i="7"/>
  <c r="C39" i="7"/>
  <c r="I44" i="7"/>
  <c r="B47" i="7"/>
  <c r="I47" i="7"/>
  <c r="I48" i="7"/>
  <c r="C51" i="7"/>
  <c r="E68" i="7"/>
  <c r="K535" i="8"/>
  <c r="C7" i="7"/>
  <c r="K7" i="7"/>
  <c r="C9" i="7"/>
  <c r="K9" i="7"/>
  <c r="C13" i="7"/>
  <c r="B23" i="7"/>
  <c r="B24" i="7"/>
  <c r="C44" i="7"/>
  <c r="C48" i="7"/>
  <c r="B49" i="7"/>
  <c r="C130" i="7"/>
  <c r="K536" i="8"/>
  <c r="J536" i="8"/>
  <c r="B26" i="5"/>
  <c r="T26" i="5"/>
  <c r="B27" i="5"/>
  <c r="T27" i="5"/>
  <c r="I67" i="13"/>
  <c r="E67" i="13"/>
  <c r="H67" i="13"/>
  <c r="D67" i="13"/>
  <c r="G67" i="13"/>
  <c r="C67" i="13"/>
  <c r="F67" i="13"/>
  <c r="B67" i="13"/>
  <c r="B12" i="7"/>
  <c r="K12" i="7"/>
  <c r="D13" i="7"/>
  <c r="O14" i="7"/>
  <c r="B16" i="7"/>
  <c r="O18" i="7"/>
  <c r="O20" i="7"/>
  <c r="B22" i="7"/>
  <c r="C23" i="7"/>
  <c r="C24" i="7"/>
  <c r="E39" i="7"/>
  <c r="H50" i="7"/>
  <c r="H48" i="7"/>
  <c r="H46" i="7"/>
  <c r="H44" i="7"/>
  <c r="I45" i="7"/>
  <c r="E47" i="7"/>
  <c r="D48" i="7"/>
  <c r="C49" i="7"/>
  <c r="I50" i="7"/>
  <c r="E51" i="7"/>
  <c r="C68" i="7"/>
  <c r="K6" i="8"/>
  <c r="C3" i="7"/>
  <c r="K3" i="7"/>
  <c r="C4" i="7"/>
  <c r="K4" i="7"/>
  <c r="C5" i="7"/>
  <c r="K5" i="7"/>
  <c r="C6" i="7"/>
  <c r="K6" i="7"/>
  <c r="C8" i="7"/>
  <c r="K8" i="7"/>
  <c r="J13" i="7"/>
  <c r="C16" i="7"/>
  <c r="B19" i="7"/>
  <c r="C22" i="7"/>
  <c r="B214" i="7"/>
  <c r="B27" i="7"/>
  <c r="B217" i="7"/>
  <c r="J9" i="8"/>
  <c r="I4" i="8"/>
  <c r="J4" i="8" s="1"/>
  <c r="I3" i="8"/>
  <c r="I2" i="8"/>
  <c r="B9" i="8"/>
  <c r="L6" i="8"/>
  <c r="M4" i="8"/>
  <c r="E2" i="8"/>
  <c r="J539" i="8"/>
  <c r="J542" i="8"/>
  <c r="I537" i="8"/>
  <c r="I535" i="8"/>
  <c r="B542" i="8"/>
  <c r="L539" i="8"/>
  <c r="M537" i="8"/>
  <c r="E535" i="8"/>
  <c r="AA761" i="14"/>
  <c r="AA762" i="14" s="1"/>
  <c r="AA763" i="14" s="1"/>
  <c r="AA764" i="14" s="1"/>
  <c r="AA765" i="14" s="1"/>
  <c r="AA766" i="14" s="1"/>
  <c r="AA767" i="14" s="1"/>
  <c r="AA768" i="14" s="1"/>
  <c r="AA769" i="14" s="1"/>
  <c r="AA770" i="14" s="1"/>
  <c r="AA771" i="14" s="1"/>
  <c r="AA772" i="14" s="1"/>
  <c r="AA773" i="14" s="1"/>
  <c r="AA774" i="14" s="1"/>
  <c r="AA775" i="14" s="1"/>
  <c r="AA776" i="14" s="1"/>
  <c r="AA777" i="14" s="1"/>
  <c r="AA778" i="14" s="1"/>
  <c r="AA779" i="14" s="1"/>
  <c r="AA780" i="14" s="1"/>
  <c r="AA781" i="14" s="1"/>
  <c r="AA782" i="14" s="1"/>
  <c r="AA783" i="14" s="1"/>
  <c r="AA784" i="14" s="1"/>
  <c r="AA785" i="14" s="1"/>
  <c r="AA786" i="14" s="1"/>
  <c r="AA787" i="14" s="1"/>
  <c r="AA788" i="14" s="1"/>
  <c r="AA789" i="14" s="1"/>
  <c r="AA790" i="14" s="1"/>
  <c r="AA791" i="14" s="1"/>
  <c r="AA792" i="14" s="1"/>
  <c r="AA793" i="14" s="1"/>
  <c r="AA794" i="14" s="1"/>
  <c r="AA795" i="14" s="1"/>
  <c r="AA796" i="14" s="1"/>
  <c r="AA797" i="14" s="1"/>
  <c r="AA798" i="14" s="1"/>
  <c r="AA799" i="14" s="1"/>
  <c r="AA800" i="14" s="1"/>
  <c r="AA801" i="14" s="1"/>
  <c r="AA802" i="14" s="1"/>
  <c r="AA803" i="14" s="1"/>
  <c r="AA804" i="14" s="1"/>
  <c r="AA805" i="14" s="1"/>
  <c r="AA806" i="14" s="1"/>
  <c r="AA807" i="14" s="1"/>
  <c r="AA808" i="14" s="1"/>
  <c r="AA809" i="14" s="1"/>
  <c r="AA810" i="14" s="1"/>
  <c r="AA8" i="14"/>
  <c r="AA9" i="14" s="1"/>
  <c r="AA10" i="14" s="1"/>
  <c r="AA11" i="14" s="1"/>
  <c r="AA12" i="14" s="1"/>
  <c r="AA13" i="14" s="1"/>
  <c r="AA14" i="14" s="1"/>
  <c r="AA15" i="14" s="1"/>
  <c r="AA16" i="14" s="1"/>
  <c r="AA17" i="14" s="1"/>
  <c r="AA18" i="14" s="1"/>
  <c r="AA19" i="14" s="1"/>
  <c r="AA20" i="14" s="1"/>
  <c r="AA21" i="14" s="1"/>
  <c r="AA22" i="14" s="1"/>
  <c r="AA23" i="14" s="1"/>
  <c r="AA24" i="14" s="1"/>
  <c r="AA25" i="14" s="1"/>
  <c r="AA26" i="14" s="1"/>
  <c r="AA27" i="14" s="1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47" i="14" s="1"/>
  <c r="AA48" i="14" s="1"/>
  <c r="AA49" i="14" s="1"/>
  <c r="AA50" i="14" s="1"/>
  <c r="AA51" i="14" s="1"/>
  <c r="AA52" i="14" s="1"/>
  <c r="AA53" i="14" s="1"/>
  <c r="I51" i="13"/>
  <c r="I50" i="13"/>
  <c r="I49" i="13"/>
  <c r="I48" i="13"/>
  <c r="C1" i="13"/>
  <c r="B47" i="13"/>
  <c r="F47" i="13"/>
  <c r="C47" i="13"/>
  <c r="G47" i="13"/>
  <c r="D47" i="13"/>
  <c r="H47" i="13"/>
  <c r="E47" i="13"/>
  <c r="D231" i="7"/>
  <c r="J26" i="4"/>
  <c r="I26" i="4"/>
  <c r="H26" i="4"/>
  <c r="K26" i="4"/>
  <c r="AJ27" i="4"/>
  <c r="J27" i="6"/>
  <c r="H27" i="6"/>
  <c r="AB26" i="4"/>
  <c r="AE26" i="4"/>
  <c r="AD26" i="4"/>
  <c r="AC26" i="4"/>
  <c r="I26" i="6"/>
  <c r="G26" i="6"/>
  <c r="B178" i="7"/>
  <c r="B188" i="7"/>
  <c r="AL36" i="2"/>
  <c r="J37" i="2"/>
  <c r="AB37" i="2"/>
  <c r="AR37" i="2"/>
  <c r="N4" i="4"/>
  <c r="AF4" i="4"/>
  <c r="I27" i="4"/>
  <c r="AE27" i="4"/>
  <c r="J3" i="5"/>
  <c r="P3" i="6"/>
  <c r="P4" i="6"/>
  <c r="Q27" i="6"/>
  <c r="I36" i="2"/>
  <c r="AE36" i="2"/>
  <c r="AU36" i="2"/>
  <c r="O37" i="2"/>
  <c r="AG37" i="2"/>
  <c r="F27" i="4"/>
  <c r="F3" i="6"/>
  <c r="R26" i="6"/>
  <c r="N36" i="2"/>
  <c r="AF36" i="2"/>
  <c r="AV36" i="2"/>
  <c r="P37" i="2"/>
  <c r="AL37" i="2"/>
  <c r="H4" i="4"/>
  <c r="AD4" i="4"/>
  <c r="G27" i="4"/>
  <c r="Y27" i="4"/>
  <c r="D3" i="5"/>
  <c r="E4" i="5"/>
  <c r="C3" i="6"/>
  <c r="D4" i="6"/>
  <c r="O26" i="6"/>
  <c r="AO36" i="2"/>
  <c r="Q37" i="2"/>
  <c r="AQ37" i="2"/>
  <c r="R3" i="4"/>
  <c r="AK3" i="4"/>
  <c r="Q4" i="4"/>
  <c r="D27" i="4"/>
  <c r="AD27" i="4"/>
  <c r="X3" i="5"/>
  <c r="X4" i="5"/>
  <c r="O3" i="6"/>
  <c r="O4" i="6"/>
  <c r="F26" i="4"/>
  <c r="E26" i="4"/>
  <c r="D26" i="4"/>
  <c r="G26" i="4"/>
  <c r="AF27" i="4"/>
  <c r="F27" i="6"/>
  <c r="D27" i="6"/>
  <c r="B54" i="7"/>
  <c r="AN26" i="4"/>
  <c r="X26" i="4"/>
  <c r="AA26" i="4"/>
  <c r="Z26" i="4"/>
  <c r="Y26" i="4"/>
  <c r="E26" i="6"/>
  <c r="C26" i="6"/>
  <c r="C188" i="7"/>
  <c r="AP36" i="2"/>
  <c r="N37" i="2"/>
  <c r="AF37" i="2"/>
  <c r="AV37" i="2"/>
  <c r="R4" i="4"/>
  <c r="AJ4" i="4"/>
  <c r="M27" i="4"/>
  <c r="AI27" i="4"/>
  <c r="N3" i="5"/>
  <c r="T3" i="6"/>
  <c r="T4" i="6"/>
  <c r="U27" i="6"/>
  <c r="E231" i="7"/>
  <c r="M36" i="2"/>
  <c r="AI36" i="2"/>
  <c r="C37" i="2"/>
  <c r="S37" i="2"/>
  <c r="AK37" i="2"/>
  <c r="J27" i="4"/>
  <c r="J3" i="6"/>
  <c r="V26" i="6"/>
  <c r="R36" i="2"/>
  <c r="AJ36" i="2"/>
  <c r="D37" i="2"/>
  <c r="T37" i="2"/>
  <c r="AP37" i="2"/>
  <c r="L4" i="4"/>
  <c r="AH4" i="4"/>
  <c r="K27" i="4"/>
  <c r="AC27" i="4"/>
  <c r="H3" i="5"/>
  <c r="I4" i="5"/>
  <c r="G3" i="6"/>
  <c r="H4" i="6"/>
  <c r="S26" i="6"/>
  <c r="AC36" i="2"/>
  <c r="E37" i="2"/>
  <c r="AE37" i="2"/>
  <c r="F3" i="4"/>
  <c r="Y3" i="4"/>
  <c r="E4" i="4"/>
  <c r="AA4" i="4"/>
  <c r="H27" i="4"/>
  <c r="AH27" i="4"/>
  <c r="AB3" i="5"/>
  <c r="AB4" i="5"/>
  <c r="S3" i="6"/>
  <c r="S4" i="6"/>
  <c r="R26" i="4"/>
  <c r="Q26" i="4"/>
  <c r="P26" i="4"/>
  <c r="S26" i="4"/>
  <c r="C26" i="4"/>
  <c r="AB27" i="4"/>
  <c r="I27" i="6"/>
  <c r="G27" i="6"/>
  <c r="AJ26" i="4"/>
  <c r="AM26" i="4"/>
  <c r="AL26" i="4"/>
  <c r="AK26" i="4"/>
  <c r="J26" i="6"/>
  <c r="H26" i="6"/>
  <c r="T27" i="6"/>
  <c r="AD36" i="2"/>
  <c r="AT36" i="2"/>
  <c r="R37" i="2"/>
  <c r="AJ37" i="2"/>
  <c r="F4" i="4"/>
  <c r="X4" i="4"/>
  <c r="AN4" i="4"/>
  <c r="Q27" i="4"/>
  <c r="AM27" i="4"/>
  <c r="E3" i="6"/>
  <c r="F4" i="6"/>
  <c r="Q26" i="6"/>
  <c r="Q36" i="2"/>
  <c r="AM36" i="2"/>
  <c r="G37" i="2"/>
  <c r="W37" i="2"/>
  <c r="AO37" i="2"/>
  <c r="N27" i="4"/>
  <c r="Q3" i="6"/>
  <c r="R27" i="6"/>
  <c r="F36" i="2"/>
  <c r="V36" i="2"/>
  <c r="AN36" i="2"/>
  <c r="H37" i="2"/>
  <c r="AD37" i="2"/>
  <c r="AT37" i="2"/>
  <c r="P4" i="4"/>
  <c r="AL4" i="4"/>
  <c r="O27" i="4"/>
  <c r="AG27" i="4"/>
  <c r="L3" i="5"/>
  <c r="W4" i="5"/>
  <c r="R3" i="6"/>
  <c r="R4" i="6"/>
  <c r="O27" i="6"/>
  <c r="AG36" i="2"/>
  <c r="I37" i="2"/>
  <c r="AI37" i="2"/>
  <c r="J3" i="4"/>
  <c r="AC3" i="4"/>
  <c r="I4" i="4"/>
  <c r="AE4" i="4"/>
  <c r="L27" i="4"/>
  <c r="E3" i="5"/>
  <c r="F4" i="5"/>
  <c r="D3" i="6"/>
  <c r="E4" i="6"/>
  <c r="P26" i="6"/>
  <c r="C27" i="4"/>
  <c r="V3" i="6"/>
  <c r="V4" i="6"/>
  <c r="AK36" i="2"/>
  <c r="M37" i="2"/>
  <c r="N3" i="4"/>
  <c r="AG3" i="4"/>
  <c r="M4" i="4"/>
  <c r="Z27" i="4"/>
  <c r="I3" i="5"/>
  <c r="P27" i="6"/>
  <c r="C218" i="7"/>
  <c r="B179" i="7"/>
  <c r="B218" i="7"/>
  <c r="C179" i="7"/>
  <c r="N26" i="4"/>
  <c r="M26" i="4"/>
  <c r="L26" i="4"/>
  <c r="O26" i="4"/>
  <c r="AN27" i="4"/>
  <c r="X27" i="4"/>
  <c r="E27" i="6"/>
  <c r="C27" i="6"/>
  <c r="AF26" i="4"/>
  <c r="AI26" i="4"/>
  <c r="AH26" i="4"/>
  <c r="AG26" i="4"/>
  <c r="F26" i="6"/>
  <c r="D26" i="6"/>
  <c r="AH36" i="2"/>
  <c r="F37" i="2"/>
  <c r="V37" i="2"/>
  <c r="AN37" i="2"/>
  <c r="J4" i="4"/>
  <c r="AB4" i="4"/>
  <c r="E27" i="4"/>
  <c r="AA27" i="4"/>
  <c r="F3" i="5"/>
  <c r="I3" i="6"/>
  <c r="J4" i="6"/>
  <c r="U26" i="6"/>
  <c r="E36" i="2"/>
  <c r="U36" i="2"/>
  <c r="AQ36" i="2"/>
  <c r="K37" i="2"/>
  <c r="AC37" i="2"/>
  <c r="AS37" i="2"/>
  <c r="R27" i="4"/>
  <c r="U3" i="6"/>
  <c r="V27" i="6"/>
  <c r="J36" i="2"/>
  <c r="AB36" i="2"/>
  <c r="AR36" i="2"/>
  <c r="L37" i="2"/>
  <c r="AH37" i="2"/>
  <c r="D4" i="4"/>
  <c r="Z4" i="4"/>
  <c r="S27" i="4"/>
  <c r="AK27" i="4"/>
  <c r="P3" i="5"/>
  <c r="AA4" i="5"/>
  <c r="S27" i="6"/>
  <c r="AM37" i="2"/>
  <c r="AI4" i="4"/>
  <c r="J4" i="5"/>
  <c r="H3" i="6"/>
  <c r="I4" i="6"/>
  <c r="C178" i="7"/>
  <c r="B45" i="9" l="1"/>
  <c r="H21" i="6"/>
  <c r="AI21" i="4"/>
  <c r="AA21" i="5"/>
  <c r="P21" i="5"/>
  <c r="Z21" i="4"/>
  <c r="D21" i="4"/>
  <c r="L64" i="2"/>
  <c r="AR64" i="2"/>
  <c r="AB64" i="2"/>
  <c r="J64" i="2"/>
  <c r="U21" i="6"/>
  <c r="AS64" i="2"/>
  <c r="K64" i="2"/>
  <c r="AQ64" i="2"/>
  <c r="U64" i="2"/>
  <c r="U44" i="6"/>
  <c r="I21" i="6"/>
  <c r="F21" i="5"/>
  <c r="AB21" i="4"/>
  <c r="AH64" i="2"/>
  <c r="D44" i="6"/>
  <c r="F44" i="6"/>
  <c r="AG44" i="4"/>
  <c r="AH44" i="4"/>
  <c r="AI44" i="4"/>
  <c r="AF44" i="4"/>
  <c r="O44" i="4"/>
  <c r="L44" i="4"/>
  <c r="M44" i="4"/>
  <c r="N44" i="4"/>
  <c r="B46" i="9"/>
  <c r="B6" i="9"/>
  <c r="C219" i="7"/>
  <c r="I21" i="5"/>
  <c r="M21" i="4"/>
  <c r="AG21" i="4"/>
  <c r="N21" i="4"/>
  <c r="AK64" i="2"/>
  <c r="V21" i="6"/>
  <c r="P44" i="6"/>
  <c r="D21" i="6"/>
  <c r="E21" i="5"/>
  <c r="AE21" i="4"/>
  <c r="I21" i="4"/>
  <c r="AC21" i="4"/>
  <c r="J21" i="4"/>
  <c r="AG64" i="2"/>
  <c r="R21" i="6"/>
  <c r="W21" i="5"/>
  <c r="L21" i="5"/>
  <c r="AL21" i="4"/>
  <c r="P21" i="4"/>
  <c r="H64" i="2"/>
  <c r="AN64" i="2"/>
  <c r="V64" i="2"/>
  <c r="F64" i="2"/>
  <c r="Q21" i="6"/>
  <c r="W64" i="2"/>
  <c r="G64" i="2"/>
  <c r="AM64" i="2"/>
  <c r="Q64" i="2"/>
  <c r="Q44" i="6"/>
  <c r="E21" i="6"/>
  <c r="AN21" i="4"/>
  <c r="X21" i="4"/>
  <c r="AT64" i="2"/>
  <c r="T44" i="6"/>
  <c r="H44" i="6"/>
  <c r="J44" i="6"/>
  <c r="AK44" i="4"/>
  <c r="AL44" i="4"/>
  <c r="AM44" i="4"/>
  <c r="AJ44" i="4"/>
  <c r="C44" i="4"/>
  <c r="S44" i="4"/>
  <c r="P44" i="4"/>
  <c r="Q44" i="4"/>
  <c r="R44" i="4"/>
  <c r="S21" i="6"/>
  <c r="AB21" i="5"/>
  <c r="AA21" i="4"/>
  <c r="E21" i="4"/>
  <c r="Y21" i="4"/>
  <c r="F21" i="4"/>
  <c r="AC64" i="2"/>
  <c r="S44" i="6"/>
  <c r="G21" i="6"/>
  <c r="H21" i="5"/>
  <c r="AH21" i="4"/>
  <c r="L21" i="4"/>
  <c r="T64" i="2"/>
  <c r="D64" i="2"/>
  <c r="AJ64" i="2"/>
  <c r="R64" i="2"/>
  <c r="V44" i="6"/>
  <c r="J21" i="6"/>
  <c r="S64" i="2"/>
  <c r="C64" i="2"/>
  <c r="AI64" i="2"/>
  <c r="M64" i="2"/>
  <c r="T21" i="6"/>
  <c r="N21" i="5"/>
  <c r="AJ21" i="4"/>
  <c r="AP64" i="2"/>
  <c r="C189" i="7"/>
  <c r="C44" i="6"/>
  <c r="E44" i="6"/>
  <c r="Y44" i="4"/>
  <c r="Z44" i="4"/>
  <c r="AA44" i="4"/>
  <c r="X44" i="4"/>
  <c r="AN44" i="4"/>
  <c r="B55" i="7"/>
  <c r="B56" i="7"/>
  <c r="G44" i="4"/>
  <c r="D44" i="4"/>
  <c r="E44" i="4"/>
  <c r="F44" i="4"/>
  <c r="O21" i="6"/>
  <c r="X21" i="5"/>
  <c r="Q21" i="4"/>
  <c r="AK21" i="4"/>
  <c r="R21" i="4"/>
  <c r="AO64" i="2"/>
  <c r="O44" i="6"/>
  <c r="C21" i="6"/>
  <c r="D21" i="5"/>
  <c r="AD21" i="4"/>
  <c r="H21" i="4"/>
  <c r="P64" i="2"/>
  <c r="AV64" i="2"/>
  <c r="AF64" i="2"/>
  <c r="N64" i="2"/>
  <c r="R44" i="6"/>
  <c r="F21" i="6"/>
  <c r="O64" i="2"/>
  <c r="AU64" i="2"/>
  <c r="AE64" i="2"/>
  <c r="I64" i="2"/>
  <c r="P21" i="6"/>
  <c r="J21" i="5"/>
  <c r="AF21" i="4"/>
  <c r="AL64" i="2"/>
  <c r="B189" i="7"/>
  <c r="B5" i="9"/>
  <c r="G44" i="6"/>
  <c r="I44" i="6"/>
  <c r="AC44" i="4"/>
  <c r="AD44" i="4"/>
  <c r="AE44" i="4"/>
  <c r="AB44" i="4"/>
  <c r="K44" i="4"/>
  <c r="H44" i="4"/>
  <c r="I44" i="4"/>
  <c r="J44" i="4"/>
  <c r="C51" i="13"/>
  <c r="C50" i="13"/>
  <c r="C49" i="13"/>
  <c r="C48" i="13"/>
  <c r="C53" i="13" s="1"/>
  <c r="B72" i="13"/>
  <c r="B71" i="13"/>
  <c r="B70" i="13"/>
  <c r="B69" i="13"/>
  <c r="B68" i="13"/>
  <c r="B73" i="13" s="1"/>
  <c r="C25" i="7"/>
  <c r="C20" i="7"/>
  <c r="E59" i="9"/>
  <c r="B543" i="8"/>
  <c r="E171" i="7"/>
  <c r="C171" i="7"/>
  <c r="B52" i="13"/>
  <c r="B51" i="13"/>
  <c r="B50" i="13"/>
  <c r="B49" i="13"/>
  <c r="B48" i="13"/>
  <c r="K4" i="8"/>
  <c r="K3" i="8"/>
  <c r="E51" i="13"/>
  <c r="E50" i="13"/>
  <c r="E49" i="13"/>
  <c r="E48" i="13"/>
  <c r="I53" i="13"/>
  <c r="D71" i="13"/>
  <c r="D70" i="13"/>
  <c r="D69" i="13"/>
  <c r="D68" i="13"/>
  <c r="H51" i="13"/>
  <c r="H50" i="13"/>
  <c r="H49" i="13"/>
  <c r="H48" i="13"/>
  <c r="F51" i="13"/>
  <c r="F50" i="13"/>
  <c r="F49" i="13"/>
  <c r="F48" i="13"/>
  <c r="L13" i="8"/>
  <c r="L12" i="8"/>
  <c r="L14" i="8"/>
  <c r="L11" i="8"/>
  <c r="F71" i="13"/>
  <c r="F70" i="13"/>
  <c r="F69" i="13"/>
  <c r="F68" i="13"/>
  <c r="H71" i="13"/>
  <c r="H70" i="13"/>
  <c r="H69" i="13"/>
  <c r="H68" i="13"/>
  <c r="Q16" i="7"/>
  <c r="P16" i="7"/>
  <c r="G57" i="13"/>
  <c r="C57" i="13"/>
  <c r="F57" i="13"/>
  <c r="B57" i="13"/>
  <c r="I57" i="13"/>
  <c r="E57" i="13"/>
  <c r="H57" i="13"/>
  <c r="D57" i="13"/>
  <c r="C18" i="7"/>
  <c r="K26" i="7"/>
  <c r="B18" i="7"/>
  <c r="J26" i="7"/>
  <c r="J537" i="8"/>
  <c r="K537" i="8"/>
  <c r="B219" i="7"/>
  <c r="C71" i="13"/>
  <c r="C70" i="13"/>
  <c r="C69" i="13"/>
  <c r="C68" i="13"/>
  <c r="E71" i="13"/>
  <c r="E70" i="13"/>
  <c r="E69" i="13"/>
  <c r="E68" i="13"/>
  <c r="Y19" i="2"/>
  <c r="C110" i="7"/>
  <c r="E110" i="7"/>
  <c r="B110" i="7"/>
  <c r="D110" i="7"/>
  <c r="E19" i="9"/>
  <c r="D171" i="7"/>
  <c r="B10" i="8"/>
  <c r="B171" i="7"/>
  <c r="D51" i="13"/>
  <c r="D50" i="13"/>
  <c r="D49" i="13"/>
  <c r="D48" i="13"/>
  <c r="D53" i="13" s="1"/>
  <c r="G51" i="13"/>
  <c r="G50" i="13"/>
  <c r="G49" i="13"/>
  <c r="G48" i="13"/>
  <c r="G53" i="13" s="1"/>
  <c r="B25" i="7"/>
  <c r="B20" i="7"/>
  <c r="G71" i="13"/>
  <c r="G70" i="13"/>
  <c r="G69" i="13"/>
  <c r="G68" i="13"/>
  <c r="I71" i="13"/>
  <c r="I70" i="13"/>
  <c r="I69" i="13"/>
  <c r="I68" i="13"/>
  <c r="B190" i="7"/>
  <c r="D190" i="7"/>
  <c r="E190" i="7"/>
  <c r="C190" i="7"/>
  <c r="E229" i="7"/>
  <c r="E227" i="7"/>
  <c r="C54" i="7"/>
  <c r="D224" i="7"/>
  <c r="E54" i="7"/>
  <c r="D188" i="7"/>
  <c r="D54" i="7"/>
  <c r="D179" i="7"/>
  <c r="E224" i="7"/>
  <c r="AG27" i="5"/>
  <c r="AF27" i="5"/>
  <c r="AA27" i="5"/>
  <c r="Z27" i="5"/>
  <c r="E178" i="7"/>
  <c r="B195" i="7"/>
  <c r="G27" i="5"/>
  <c r="F27" i="5"/>
  <c r="P27" i="5"/>
  <c r="C116" i="7"/>
  <c r="B180" i="7"/>
  <c r="U26" i="5"/>
  <c r="AE26" i="5"/>
  <c r="AD26" i="5"/>
  <c r="B177" i="7"/>
  <c r="C26" i="5"/>
  <c r="M26" i="5"/>
  <c r="L26" i="5"/>
  <c r="E177" i="7"/>
  <c r="AC27" i="5"/>
  <c r="AB27" i="5"/>
  <c r="W27" i="5"/>
  <c r="V27" i="5"/>
  <c r="D195" i="7"/>
  <c r="C27" i="5"/>
  <c r="M27" i="5"/>
  <c r="L27" i="5"/>
  <c r="B116" i="7"/>
  <c r="AG26" i="5"/>
  <c r="AF26" i="5"/>
  <c r="AA26" i="5"/>
  <c r="Z26" i="5"/>
  <c r="D225" i="7"/>
  <c r="O26" i="5"/>
  <c r="N26" i="5"/>
  <c r="I26" i="5"/>
  <c r="H26" i="5"/>
  <c r="D229" i="7"/>
  <c r="K27" i="5"/>
  <c r="D27" i="5"/>
  <c r="E116" i="7"/>
  <c r="Y26" i="5"/>
  <c r="AH26" i="5"/>
  <c r="D177" i="7"/>
  <c r="E179" i="7"/>
  <c r="D227" i="7"/>
  <c r="E188" i="7"/>
  <c r="D178" i="7"/>
  <c r="C177" i="7"/>
  <c r="Y27" i="5"/>
  <c r="X27" i="5"/>
  <c r="AH27" i="5"/>
  <c r="E225" i="7"/>
  <c r="O27" i="5"/>
  <c r="N27" i="5"/>
  <c r="I27" i="5"/>
  <c r="H27" i="5"/>
  <c r="C180" i="7"/>
  <c r="E195" i="7"/>
  <c r="AC26" i="5"/>
  <c r="AB26" i="5"/>
  <c r="W26" i="5"/>
  <c r="V26" i="5"/>
  <c r="K26" i="5"/>
  <c r="J26" i="5"/>
  <c r="E26" i="5"/>
  <c r="D26" i="5"/>
  <c r="D226" i="7"/>
  <c r="E226" i="7"/>
  <c r="U27" i="5"/>
  <c r="AE27" i="5"/>
  <c r="AD27" i="5"/>
  <c r="J27" i="5"/>
  <c r="E27" i="5"/>
  <c r="D116" i="7"/>
  <c r="C195" i="7"/>
  <c r="X26" i="5"/>
  <c r="G26" i="5"/>
  <c r="F26" i="5"/>
  <c r="P26" i="5"/>
  <c r="P44" i="5" l="1"/>
  <c r="F44" i="5"/>
  <c r="G44" i="5"/>
  <c r="X44" i="5"/>
  <c r="D117" i="7"/>
  <c r="D118" i="7"/>
  <c r="D44" i="5"/>
  <c r="E44" i="5"/>
  <c r="J44" i="5"/>
  <c r="K44" i="5"/>
  <c r="V44" i="5"/>
  <c r="W44" i="5"/>
  <c r="AB44" i="5"/>
  <c r="AC44" i="5"/>
  <c r="B538" i="8"/>
  <c r="B539" i="8" s="1"/>
  <c r="B68" i="9"/>
  <c r="B44" i="9"/>
  <c r="E4" i="8"/>
  <c r="E189" i="7"/>
  <c r="Q9" i="8"/>
  <c r="E538" i="8"/>
  <c r="E3" i="8"/>
  <c r="AH44" i="5"/>
  <c r="Y44" i="5"/>
  <c r="E117" i="7"/>
  <c r="E118" i="7"/>
  <c r="Q12" i="8"/>
  <c r="H44" i="5"/>
  <c r="I44" i="5"/>
  <c r="N44" i="5"/>
  <c r="O44" i="5"/>
  <c r="Z44" i="5"/>
  <c r="AA44" i="5"/>
  <c r="AF44" i="5"/>
  <c r="AG44" i="5"/>
  <c r="B118" i="7"/>
  <c r="B117" i="7"/>
  <c r="B5" i="8"/>
  <c r="B6" i="8" s="1"/>
  <c r="E536" i="8"/>
  <c r="L44" i="5"/>
  <c r="M44" i="5"/>
  <c r="C44" i="5"/>
  <c r="B4" i="9"/>
  <c r="E7" i="9" s="1"/>
  <c r="AD44" i="5"/>
  <c r="AE44" i="5"/>
  <c r="U44" i="5"/>
  <c r="B28" i="9"/>
  <c r="C117" i="7"/>
  <c r="C118" i="7"/>
  <c r="E537" i="8"/>
  <c r="K540" i="8"/>
  <c r="J540" i="8"/>
  <c r="L540" i="8"/>
  <c r="E5" i="8"/>
  <c r="D56" i="7"/>
  <c r="D55" i="7"/>
  <c r="D189" i="7"/>
  <c r="E56" i="7"/>
  <c r="E55" i="7"/>
  <c r="J7" i="8"/>
  <c r="K7" i="8"/>
  <c r="L7" i="8"/>
  <c r="C55" i="7"/>
  <c r="C56" i="7"/>
  <c r="Q542" i="8"/>
  <c r="Q545" i="8"/>
  <c r="C61" i="13"/>
  <c r="C60" i="13"/>
  <c r="C59" i="13"/>
  <c r="C58" i="13"/>
  <c r="E172" i="7"/>
  <c r="E10" i="9"/>
  <c r="E11" i="9"/>
  <c r="E8" i="9"/>
  <c r="E13" i="9"/>
  <c r="C221" i="7"/>
  <c r="C527" i="8"/>
  <c r="C523" i="8"/>
  <c r="C519" i="8"/>
  <c r="C515" i="8"/>
  <c r="C511" i="8"/>
  <c r="C507" i="8"/>
  <c r="C503" i="8"/>
  <c r="C499" i="8"/>
  <c r="C495" i="8"/>
  <c r="C491" i="8"/>
  <c r="C487" i="8"/>
  <c r="C483" i="8"/>
  <c r="C479" i="8"/>
  <c r="C475" i="8"/>
  <c r="C471" i="8"/>
  <c r="C467" i="8"/>
  <c r="C463" i="8"/>
  <c r="C459" i="8"/>
  <c r="C455" i="8"/>
  <c r="C451" i="8"/>
  <c r="C447" i="8"/>
  <c r="C443" i="8"/>
  <c r="C439" i="8"/>
  <c r="C435" i="8"/>
  <c r="C431" i="8"/>
  <c r="C427" i="8"/>
  <c r="C423" i="8"/>
  <c r="C419" i="8"/>
  <c r="C415" i="8"/>
  <c r="C411" i="8"/>
  <c r="C407" i="8"/>
  <c r="C403" i="8"/>
  <c r="C399" i="8"/>
  <c r="C395" i="8"/>
  <c r="C391" i="8"/>
  <c r="C387" i="8"/>
  <c r="C383" i="8"/>
  <c r="C379" i="8"/>
  <c r="C375" i="8"/>
  <c r="C371" i="8"/>
  <c r="C367" i="8"/>
  <c r="C363" i="8"/>
  <c r="C359" i="8"/>
  <c r="C355" i="8"/>
  <c r="C351" i="8"/>
  <c r="C347" i="8"/>
  <c r="C343" i="8"/>
  <c r="C339" i="8"/>
  <c r="C335" i="8"/>
  <c r="C331" i="8"/>
  <c r="C327" i="8"/>
  <c r="C323" i="8"/>
  <c r="C319" i="8"/>
  <c r="C315" i="8"/>
  <c r="C311" i="8"/>
  <c r="C307" i="8"/>
  <c r="C303" i="8"/>
  <c r="C299" i="8"/>
  <c r="C295" i="8"/>
  <c r="C291" i="8"/>
  <c r="C287" i="8"/>
  <c r="C283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528" i="8"/>
  <c r="C524" i="8"/>
  <c r="C520" i="8"/>
  <c r="C516" i="8"/>
  <c r="C512" i="8"/>
  <c r="C508" i="8"/>
  <c r="C504" i="8"/>
  <c r="C500" i="8"/>
  <c r="C496" i="8"/>
  <c r="C492" i="8"/>
  <c r="C488" i="8"/>
  <c r="C484" i="8"/>
  <c r="C480" i="8"/>
  <c r="C476" i="8"/>
  <c r="C472" i="8"/>
  <c r="C468" i="8"/>
  <c r="C464" i="8"/>
  <c r="C460" i="8"/>
  <c r="C456" i="8"/>
  <c r="C452" i="8"/>
  <c r="C448" i="8"/>
  <c r="C444" i="8"/>
  <c r="C440" i="8"/>
  <c r="C436" i="8"/>
  <c r="C432" i="8"/>
  <c r="C428" i="8"/>
  <c r="C424" i="8"/>
  <c r="C420" i="8"/>
  <c r="C416" i="8"/>
  <c r="C412" i="8"/>
  <c r="C408" i="8"/>
  <c r="C404" i="8"/>
  <c r="C400" i="8"/>
  <c r="C396" i="8"/>
  <c r="C392" i="8"/>
  <c r="C388" i="8"/>
  <c r="C384" i="8"/>
  <c r="C380" i="8"/>
  <c r="C376" i="8"/>
  <c r="C372" i="8"/>
  <c r="C368" i="8"/>
  <c r="C364" i="8"/>
  <c r="C360" i="8"/>
  <c r="C356" i="8"/>
  <c r="C352" i="8"/>
  <c r="C348" i="8"/>
  <c r="C344" i="8"/>
  <c r="C340" i="8"/>
  <c r="C336" i="8"/>
  <c r="C332" i="8"/>
  <c r="C328" i="8"/>
  <c r="C324" i="8"/>
  <c r="C320" i="8"/>
  <c r="C316" i="8"/>
  <c r="C312" i="8"/>
  <c r="C308" i="8"/>
  <c r="C304" i="8"/>
  <c r="C300" i="8"/>
  <c r="C296" i="8"/>
  <c r="C292" i="8"/>
  <c r="C288" i="8"/>
  <c r="C284" i="8"/>
  <c r="C280" i="8"/>
  <c r="C276" i="8"/>
  <c r="C272" i="8"/>
  <c r="C268" i="8"/>
  <c r="C264" i="8"/>
  <c r="C260" i="8"/>
  <c r="C256" i="8"/>
  <c r="C252" i="8"/>
  <c r="C248" i="8"/>
  <c r="C244" i="8"/>
  <c r="C240" i="8"/>
  <c r="C236" i="8"/>
  <c r="C232" i="8"/>
  <c r="C228" i="8"/>
  <c r="C224" i="8"/>
  <c r="C220" i="8"/>
  <c r="C216" i="8"/>
  <c r="C212" i="8"/>
  <c r="C208" i="8"/>
  <c r="C204" i="8"/>
  <c r="C200" i="8"/>
  <c r="C196" i="8"/>
  <c r="C192" i="8"/>
  <c r="C188" i="8"/>
  <c r="C184" i="8"/>
  <c r="C180" i="8"/>
  <c r="C176" i="8"/>
  <c r="C172" i="8"/>
  <c r="C168" i="8"/>
  <c r="C164" i="8"/>
  <c r="C160" i="8"/>
  <c r="C156" i="8"/>
  <c r="C152" i="8"/>
  <c r="C148" i="8"/>
  <c r="C144" i="8"/>
  <c r="C140" i="8"/>
  <c r="C136" i="8"/>
  <c r="C132" i="8"/>
  <c r="C128" i="8"/>
  <c r="C124" i="8"/>
  <c r="C120" i="8"/>
  <c r="C116" i="8"/>
  <c r="C112" i="8"/>
  <c r="C108" i="8"/>
  <c r="C104" i="8"/>
  <c r="C100" i="8"/>
  <c r="C96" i="8"/>
  <c r="C92" i="8"/>
  <c r="C88" i="8"/>
  <c r="C84" i="8"/>
  <c r="C80" i="8"/>
  <c r="C76" i="8"/>
  <c r="C72" i="8"/>
  <c r="C68" i="8"/>
  <c r="C64" i="8"/>
  <c r="C60" i="8"/>
  <c r="C56" i="8"/>
  <c r="C52" i="8"/>
  <c r="C48" i="8"/>
  <c r="C44" i="8"/>
  <c r="C40" i="8"/>
  <c r="C36" i="8"/>
  <c r="C32" i="8"/>
  <c r="C28" i="8"/>
  <c r="C24" i="8"/>
  <c r="C20" i="8"/>
  <c r="C529" i="8"/>
  <c r="C525" i="8"/>
  <c r="C521" i="8"/>
  <c r="C517" i="8"/>
  <c r="C513" i="8"/>
  <c r="C509" i="8"/>
  <c r="C505" i="8"/>
  <c r="C501" i="8"/>
  <c r="C497" i="8"/>
  <c r="C493" i="8"/>
  <c r="C489" i="8"/>
  <c r="C485" i="8"/>
  <c r="C481" i="8"/>
  <c r="C477" i="8"/>
  <c r="C473" i="8"/>
  <c r="C469" i="8"/>
  <c r="C465" i="8"/>
  <c r="C461" i="8"/>
  <c r="C457" i="8"/>
  <c r="C453" i="8"/>
  <c r="C449" i="8"/>
  <c r="C445" i="8"/>
  <c r="C441" i="8"/>
  <c r="C437" i="8"/>
  <c r="C433" i="8"/>
  <c r="C429" i="8"/>
  <c r="C425" i="8"/>
  <c r="C421" i="8"/>
  <c r="C417" i="8"/>
  <c r="C413" i="8"/>
  <c r="C409" i="8"/>
  <c r="C405" i="8"/>
  <c r="C401" i="8"/>
  <c r="C397" i="8"/>
  <c r="C393" i="8"/>
  <c r="C389" i="8"/>
  <c r="C385" i="8"/>
  <c r="C381" i="8"/>
  <c r="C377" i="8"/>
  <c r="C373" i="8"/>
  <c r="C369" i="8"/>
  <c r="C365" i="8"/>
  <c r="C361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1" i="8"/>
  <c r="C117" i="8"/>
  <c r="C113" i="8"/>
  <c r="C109" i="8"/>
  <c r="C105" i="8"/>
  <c r="C101" i="8"/>
  <c r="C97" i="8"/>
  <c r="C93" i="8"/>
  <c r="C89" i="8"/>
  <c r="C85" i="8"/>
  <c r="C81" i="8"/>
  <c r="C77" i="8"/>
  <c r="C73" i="8"/>
  <c r="C69" i="8"/>
  <c r="C65" i="8"/>
  <c r="C61" i="8"/>
  <c r="C57" i="8"/>
  <c r="C53" i="8"/>
  <c r="C49" i="8"/>
  <c r="C45" i="8"/>
  <c r="C41" i="8"/>
  <c r="C37" i="8"/>
  <c r="C33" i="8"/>
  <c r="C29" i="8"/>
  <c r="C25" i="8"/>
  <c r="C21" i="8"/>
  <c r="C526" i="8"/>
  <c r="C510" i="8"/>
  <c r="C494" i="8"/>
  <c r="C478" i="8"/>
  <c r="C462" i="8"/>
  <c r="C446" i="8"/>
  <c r="C430" i="8"/>
  <c r="C414" i="8"/>
  <c r="C398" i="8"/>
  <c r="C382" i="8"/>
  <c r="C366" i="8"/>
  <c r="C350" i="8"/>
  <c r="C334" i="8"/>
  <c r="C318" i="8"/>
  <c r="C302" i="8"/>
  <c r="C286" i="8"/>
  <c r="C270" i="8"/>
  <c r="C254" i="8"/>
  <c r="C238" i="8"/>
  <c r="C222" i="8"/>
  <c r="C206" i="8"/>
  <c r="C190" i="8"/>
  <c r="C183" i="8"/>
  <c r="C175" i="8"/>
  <c r="C167" i="8"/>
  <c r="C159" i="8"/>
  <c r="C151" i="8"/>
  <c r="C143" i="8"/>
  <c r="C135" i="8"/>
  <c r="C127" i="8"/>
  <c r="C119" i="8"/>
  <c r="C111" i="8"/>
  <c r="C103" i="8"/>
  <c r="C95" i="8"/>
  <c r="C87" i="8"/>
  <c r="C79" i="8"/>
  <c r="C71" i="8"/>
  <c r="C63" i="8"/>
  <c r="C55" i="8"/>
  <c r="C47" i="8"/>
  <c r="C39" i="8"/>
  <c r="C31" i="8"/>
  <c r="C23" i="8"/>
  <c r="C514" i="8"/>
  <c r="C498" i="8"/>
  <c r="C482" i="8"/>
  <c r="C466" i="8"/>
  <c r="C450" i="8"/>
  <c r="C434" i="8"/>
  <c r="C418" i="8"/>
  <c r="C402" i="8"/>
  <c r="C386" i="8"/>
  <c r="C370" i="8"/>
  <c r="C354" i="8"/>
  <c r="C338" i="8"/>
  <c r="C322" i="8"/>
  <c r="C306" i="8"/>
  <c r="C290" i="8"/>
  <c r="C274" i="8"/>
  <c r="C258" i="8"/>
  <c r="C242" i="8"/>
  <c r="C226" i="8"/>
  <c r="C210" i="8"/>
  <c r="C194" i="8"/>
  <c r="C182" i="8"/>
  <c r="C174" i="8"/>
  <c r="C166" i="8"/>
  <c r="C158" i="8"/>
  <c r="C150" i="8"/>
  <c r="C142" i="8"/>
  <c r="C134" i="8"/>
  <c r="C126" i="8"/>
  <c r="C118" i="8"/>
  <c r="C110" i="8"/>
  <c r="C102" i="8"/>
  <c r="C94" i="8"/>
  <c r="C86" i="8"/>
  <c r="C78" i="8"/>
  <c r="C70" i="8"/>
  <c r="C62" i="8"/>
  <c r="C54" i="8"/>
  <c r="C46" i="8"/>
  <c r="C38" i="8"/>
  <c r="C30" i="8"/>
  <c r="C22" i="8"/>
  <c r="C518" i="8"/>
  <c r="C502" i="8"/>
  <c r="C486" i="8"/>
  <c r="C470" i="8"/>
  <c r="C454" i="8"/>
  <c r="C438" i="8"/>
  <c r="C422" i="8"/>
  <c r="C406" i="8"/>
  <c r="C390" i="8"/>
  <c r="C374" i="8"/>
  <c r="C358" i="8"/>
  <c r="C342" i="8"/>
  <c r="C326" i="8"/>
  <c r="C310" i="8"/>
  <c r="C294" i="8"/>
  <c r="C278" i="8"/>
  <c r="C262" i="8"/>
  <c r="C246" i="8"/>
  <c r="C230" i="8"/>
  <c r="C214" i="8"/>
  <c r="C198" i="8"/>
  <c r="C179" i="8"/>
  <c r="C171" i="8"/>
  <c r="C163" i="8"/>
  <c r="C155" i="8"/>
  <c r="C147" i="8"/>
  <c r="C139" i="8"/>
  <c r="C131" i="8"/>
  <c r="C123" i="8"/>
  <c r="C115" i="8"/>
  <c r="C107" i="8"/>
  <c r="C99" i="8"/>
  <c r="C91" i="8"/>
  <c r="C83" i="8"/>
  <c r="C75" i="8"/>
  <c r="C67" i="8"/>
  <c r="C59" i="8"/>
  <c r="C51" i="8"/>
  <c r="C43" i="8"/>
  <c r="C35" i="8"/>
  <c r="C27" i="8"/>
  <c r="C19" i="8"/>
  <c r="C522" i="8"/>
  <c r="C506" i="8"/>
  <c r="C490" i="8"/>
  <c r="C474" i="8"/>
  <c r="C458" i="8"/>
  <c r="C442" i="8"/>
  <c r="C426" i="8"/>
  <c r="C410" i="8"/>
  <c r="C394" i="8"/>
  <c r="C378" i="8"/>
  <c r="C362" i="8"/>
  <c r="C346" i="8"/>
  <c r="C330" i="8"/>
  <c r="C314" i="8"/>
  <c r="C298" i="8"/>
  <c r="C282" i="8"/>
  <c r="C266" i="8"/>
  <c r="C250" i="8"/>
  <c r="C234" i="8"/>
  <c r="C218" i="8"/>
  <c r="C202" i="8"/>
  <c r="C186" i="8"/>
  <c r="C178" i="8"/>
  <c r="C170" i="8"/>
  <c r="C162" i="8"/>
  <c r="C154" i="8"/>
  <c r="C146" i="8"/>
  <c r="C138" i="8"/>
  <c r="C130" i="8"/>
  <c r="C122" i="8"/>
  <c r="C114" i="8"/>
  <c r="C106" i="8"/>
  <c r="C98" i="8"/>
  <c r="C90" i="8"/>
  <c r="C82" i="8"/>
  <c r="C74" i="8"/>
  <c r="C66" i="8"/>
  <c r="C58" i="8"/>
  <c r="C50" i="8"/>
  <c r="C42" i="8"/>
  <c r="C34" i="8"/>
  <c r="C26" i="8"/>
  <c r="C18" i="8"/>
  <c r="B111" i="7"/>
  <c r="I61" i="13"/>
  <c r="I60" i="13"/>
  <c r="I59" i="13"/>
  <c r="I58" i="13"/>
  <c r="G61" i="13"/>
  <c r="G60" i="13"/>
  <c r="G59" i="13"/>
  <c r="G58" i="13"/>
  <c r="F49" i="8"/>
  <c r="F81" i="8"/>
  <c r="F113" i="8"/>
  <c r="F145" i="8"/>
  <c r="F177" i="8"/>
  <c r="F233" i="8"/>
  <c r="F297" i="8"/>
  <c r="F361" i="8"/>
  <c r="F425" i="8"/>
  <c r="F489" i="8"/>
  <c r="F26" i="8"/>
  <c r="F58" i="8"/>
  <c r="F90" i="8"/>
  <c r="F122" i="8"/>
  <c r="F154" i="8"/>
  <c r="F197" i="8"/>
  <c r="F261" i="8"/>
  <c r="F325" i="8"/>
  <c r="F389" i="8"/>
  <c r="F453" i="8"/>
  <c r="F517" i="8"/>
  <c r="F45" i="8"/>
  <c r="F77" i="8"/>
  <c r="F109" i="8"/>
  <c r="F141" i="8"/>
  <c r="F173" i="8"/>
  <c r="F225" i="8"/>
  <c r="F289" i="8"/>
  <c r="F353" i="8"/>
  <c r="F417" i="8"/>
  <c r="F481" i="8"/>
  <c r="F22" i="8"/>
  <c r="F54" i="8"/>
  <c r="F86" i="8"/>
  <c r="F118" i="8"/>
  <c r="F150" i="8"/>
  <c r="F182" i="8"/>
  <c r="F237" i="8"/>
  <c r="F301" i="8"/>
  <c r="F365" i="8"/>
  <c r="F429" i="8"/>
  <c r="F493" i="8"/>
  <c r="F24" i="8"/>
  <c r="F40" i="8"/>
  <c r="F56" i="8"/>
  <c r="F72" i="8"/>
  <c r="F88" i="8"/>
  <c r="F104" i="8"/>
  <c r="F120" i="8"/>
  <c r="F136" i="8"/>
  <c r="F152" i="8"/>
  <c r="F168" i="8"/>
  <c r="F184" i="8"/>
  <c r="F200" i="8"/>
  <c r="F216" i="8"/>
  <c r="F232" i="8"/>
  <c r="F248" i="8"/>
  <c r="F264" i="8"/>
  <c r="F280" i="8"/>
  <c r="F296" i="8"/>
  <c r="F312" i="8"/>
  <c r="F328" i="8"/>
  <c r="F344" i="8"/>
  <c r="F360" i="8"/>
  <c r="F376" i="8"/>
  <c r="F392" i="8"/>
  <c r="F408" i="8"/>
  <c r="F424" i="8"/>
  <c r="F440" i="8"/>
  <c r="F456" i="8"/>
  <c r="F472" i="8"/>
  <c r="F488" i="8"/>
  <c r="F504" i="8"/>
  <c r="F520" i="8"/>
  <c r="F23" i="8"/>
  <c r="F39" i="8"/>
  <c r="F55" i="8"/>
  <c r="F71" i="8"/>
  <c r="F87" i="8"/>
  <c r="F103" i="8"/>
  <c r="F119" i="8"/>
  <c r="F135" i="8"/>
  <c r="F151" i="8"/>
  <c r="F167" i="8"/>
  <c r="F183" i="8"/>
  <c r="F199" i="8"/>
  <c r="F215" i="8"/>
  <c r="F231" i="8"/>
  <c r="F247" i="8"/>
  <c r="F263" i="8"/>
  <c r="F279" i="8"/>
  <c r="F295" i="8"/>
  <c r="F311" i="8"/>
  <c r="F327" i="8"/>
  <c r="F343" i="8"/>
  <c r="F359" i="8"/>
  <c r="F375" i="8"/>
  <c r="F391" i="8"/>
  <c r="F407" i="8"/>
  <c r="F423" i="8"/>
  <c r="F439" i="8"/>
  <c r="F455" i="8"/>
  <c r="F471" i="8"/>
  <c r="F487" i="8"/>
  <c r="F503" i="8"/>
  <c r="F519" i="8"/>
  <c r="F190" i="8"/>
  <c r="F206" i="8"/>
  <c r="F222" i="8"/>
  <c r="F238" i="8"/>
  <c r="F254" i="8"/>
  <c r="F270" i="8"/>
  <c r="F286" i="8"/>
  <c r="F302" i="8"/>
  <c r="F318" i="8"/>
  <c r="F334" i="8"/>
  <c r="F350" i="8"/>
  <c r="F366" i="8"/>
  <c r="F382" i="8"/>
  <c r="F398" i="8"/>
  <c r="F414" i="8"/>
  <c r="F430" i="8"/>
  <c r="F446" i="8"/>
  <c r="F462" i="8"/>
  <c r="F478" i="8"/>
  <c r="F494" i="8"/>
  <c r="F510" i="8"/>
  <c r="F526" i="8"/>
  <c r="C1059" i="8"/>
  <c r="C1055" i="8"/>
  <c r="C1051" i="8"/>
  <c r="C1047" i="8"/>
  <c r="C1043" i="8"/>
  <c r="C1039" i="8"/>
  <c r="C1035" i="8"/>
  <c r="C1031" i="8"/>
  <c r="C1027" i="8"/>
  <c r="C1023" i="8"/>
  <c r="C1019" i="8"/>
  <c r="C1015" i="8"/>
  <c r="C1011" i="8"/>
  <c r="C1007" i="8"/>
  <c r="C1003" i="8"/>
  <c r="C999" i="8"/>
  <c r="C995" i="8"/>
  <c r="C991" i="8"/>
  <c r="C987" i="8"/>
  <c r="C983" i="8"/>
  <c r="C979" i="8"/>
  <c r="C975" i="8"/>
  <c r="C971" i="8"/>
  <c r="C967" i="8"/>
  <c r="C963" i="8"/>
  <c r="C959" i="8"/>
  <c r="C955" i="8"/>
  <c r="C951" i="8"/>
  <c r="C947" i="8"/>
  <c r="C943" i="8"/>
  <c r="C939" i="8"/>
  <c r="C935" i="8"/>
  <c r="C931" i="8"/>
  <c r="C927" i="8"/>
  <c r="C923" i="8"/>
  <c r="C919" i="8"/>
  <c r="C915" i="8"/>
  <c r="C911" i="8"/>
  <c r="C907" i="8"/>
  <c r="C903" i="8"/>
  <c r="C899" i="8"/>
  <c r="C895" i="8"/>
  <c r="C891" i="8"/>
  <c r="C887" i="8"/>
  <c r="C883" i="8"/>
  <c r="C879" i="8"/>
  <c r="C875" i="8"/>
  <c r="C871" i="8"/>
  <c r="C867" i="8"/>
  <c r="C863" i="8"/>
  <c r="C1060" i="8"/>
  <c r="C1056" i="8"/>
  <c r="C1052" i="8"/>
  <c r="C1048" i="8"/>
  <c r="C1044" i="8"/>
  <c r="C1040" i="8"/>
  <c r="C1036" i="8"/>
  <c r="C1032" i="8"/>
  <c r="C1028" i="8"/>
  <c r="C1024" i="8"/>
  <c r="C1020" i="8"/>
  <c r="C1016" i="8"/>
  <c r="C1012" i="8"/>
  <c r="C1008" i="8"/>
  <c r="C1004" i="8"/>
  <c r="C1000" i="8"/>
  <c r="C996" i="8"/>
  <c r="C992" i="8"/>
  <c r="C988" i="8"/>
  <c r="C984" i="8"/>
  <c r="C980" i="8"/>
  <c r="C976" i="8"/>
  <c r="C972" i="8"/>
  <c r="C968" i="8"/>
  <c r="C964" i="8"/>
  <c r="C960" i="8"/>
  <c r="C956" i="8"/>
  <c r="C952" i="8"/>
  <c r="C948" i="8"/>
  <c r="C944" i="8"/>
  <c r="C940" i="8"/>
  <c r="C936" i="8"/>
  <c r="C932" i="8"/>
  <c r="C928" i="8"/>
  <c r="C924" i="8"/>
  <c r="C920" i="8"/>
  <c r="C916" i="8"/>
  <c r="C912" i="8"/>
  <c r="C908" i="8"/>
  <c r="C904" i="8"/>
  <c r="C900" i="8"/>
  <c r="C896" i="8"/>
  <c r="C892" i="8"/>
  <c r="C888" i="8"/>
  <c r="C884" i="8"/>
  <c r="C880" i="8"/>
  <c r="C876" i="8"/>
  <c r="C872" i="8"/>
  <c r="C868" i="8"/>
  <c r="C864" i="8"/>
  <c r="C860" i="8"/>
  <c r="C856" i="8"/>
  <c r="C852" i="8"/>
  <c r="C848" i="8"/>
  <c r="C844" i="8"/>
  <c r="C840" i="8"/>
  <c r="C836" i="8"/>
  <c r="C832" i="8"/>
  <c r="C828" i="8"/>
  <c r="C824" i="8"/>
  <c r="C820" i="8"/>
  <c r="C816" i="8"/>
  <c r="C812" i="8"/>
  <c r="C808" i="8"/>
  <c r="C804" i="8"/>
  <c r="C800" i="8"/>
  <c r="C796" i="8"/>
  <c r="C792" i="8"/>
  <c r="C788" i="8"/>
  <c r="C784" i="8"/>
  <c r="C780" i="8"/>
  <c r="C776" i="8"/>
  <c r="C772" i="8"/>
  <c r="C768" i="8"/>
  <c r="C764" i="8"/>
  <c r="C760" i="8"/>
  <c r="C756" i="8"/>
  <c r="C1061" i="8"/>
  <c r="C1057" i="8"/>
  <c r="C1053" i="8"/>
  <c r="C1049" i="8"/>
  <c r="C1045" i="8"/>
  <c r="C1041" i="8"/>
  <c r="C1037" i="8"/>
  <c r="C1033" i="8"/>
  <c r="C1029" i="8"/>
  <c r="C1025" i="8"/>
  <c r="C1021" i="8"/>
  <c r="C1017" i="8"/>
  <c r="C1013" i="8"/>
  <c r="C1009" i="8"/>
  <c r="C1005" i="8"/>
  <c r="C1001" i="8"/>
  <c r="C997" i="8"/>
  <c r="C993" i="8"/>
  <c r="C989" i="8"/>
  <c r="C985" i="8"/>
  <c r="C981" i="8"/>
  <c r="C977" i="8"/>
  <c r="C973" i="8"/>
  <c r="C969" i="8"/>
  <c r="C965" i="8"/>
  <c r="C961" i="8"/>
  <c r="C957" i="8"/>
  <c r="C953" i="8"/>
  <c r="C949" i="8"/>
  <c r="C945" i="8"/>
  <c r="C941" i="8"/>
  <c r="C937" i="8"/>
  <c r="C933" i="8"/>
  <c r="C929" i="8"/>
  <c r="C925" i="8"/>
  <c r="C921" i="8"/>
  <c r="C917" i="8"/>
  <c r="C913" i="8"/>
  <c r="C909" i="8"/>
  <c r="C905" i="8"/>
  <c r="C901" i="8"/>
  <c r="C897" i="8"/>
  <c r="C893" i="8"/>
  <c r="C889" i="8"/>
  <c r="C885" i="8"/>
  <c r="C881" i="8"/>
  <c r="C877" i="8"/>
  <c r="C873" i="8"/>
  <c r="C869" i="8"/>
  <c r="C865" i="8"/>
  <c r="C861" i="8"/>
  <c r="C857" i="8"/>
  <c r="C853" i="8"/>
  <c r="C849" i="8"/>
  <c r="C845" i="8"/>
  <c r="C841" i="8"/>
  <c r="C837" i="8"/>
  <c r="C833" i="8"/>
  <c r="C829" i="8"/>
  <c r="C825" i="8"/>
  <c r="C821" i="8"/>
  <c r="C817" i="8"/>
  <c r="C813" i="8"/>
  <c r="C809" i="8"/>
  <c r="C805" i="8"/>
  <c r="C801" i="8"/>
  <c r="C797" i="8"/>
  <c r="C793" i="8"/>
  <c r="C789" i="8"/>
  <c r="C785" i="8"/>
  <c r="C781" i="8"/>
  <c r="C777" i="8"/>
  <c r="C773" i="8"/>
  <c r="C769" i="8"/>
  <c r="C765" i="8"/>
  <c r="C761" i="8"/>
  <c r="C757" i="8"/>
  <c r="C753" i="8"/>
  <c r="C749" i="8"/>
  <c r="C1062" i="8"/>
  <c r="C1058" i="8"/>
  <c r="C1054" i="8"/>
  <c r="C1050" i="8"/>
  <c r="C1046" i="8"/>
  <c r="C1042" i="8"/>
  <c r="C1038" i="8"/>
  <c r="C1034" i="8"/>
  <c r="C1030" i="8"/>
  <c r="C1026" i="8"/>
  <c r="C1022" i="8"/>
  <c r="C1018" i="8"/>
  <c r="C1014" i="8"/>
  <c r="C1010" i="8"/>
  <c r="C1006" i="8"/>
  <c r="C1002" i="8"/>
  <c r="C998" i="8"/>
  <c r="C994" i="8"/>
  <c r="C990" i="8"/>
  <c r="C986" i="8"/>
  <c r="C982" i="8"/>
  <c r="C978" i="8"/>
  <c r="C974" i="8"/>
  <c r="C970" i="8"/>
  <c r="C966" i="8"/>
  <c r="C962" i="8"/>
  <c r="C958" i="8"/>
  <c r="C954" i="8"/>
  <c r="C950" i="8"/>
  <c r="C946" i="8"/>
  <c r="C942" i="8"/>
  <c r="C938" i="8"/>
  <c r="C934" i="8"/>
  <c r="C930" i="8"/>
  <c r="C926" i="8"/>
  <c r="C922" i="8"/>
  <c r="C918" i="8"/>
  <c r="C914" i="8"/>
  <c r="C910" i="8"/>
  <c r="C906" i="8"/>
  <c r="C902" i="8"/>
  <c r="C898" i="8"/>
  <c r="C894" i="8"/>
  <c r="C890" i="8"/>
  <c r="C886" i="8"/>
  <c r="C882" i="8"/>
  <c r="C878" i="8"/>
  <c r="C874" i="8"/>
  <c r="C870" i="8"/>
  <c r="C866" i="8"/>
  <c r="C862" i="8"/>
  <c r="C858" i="8"/>
  <c r="C854" i="8"/>
  <c r="C850" i="8"/>
  <c r="C846" i="8"/>
  <c r="C842" i="8"/>
  <c r="C838" i="8"/>
  <c r="C834" i="8"/>
  <c r="C830" i="8"/>
  <c r="C826" i="8"/>
  <c r="C822" i="8"/>
  <c r="C818" i="8"/>
  <c r="C814" i="8"/>
  <c r="C810" i="8"/>
  <c r="C806" i="8"/>
  <c r="C802" i="8"/>
  <c r="C798" i="8"/>
  <c r="C794" i="8"/>
  <c r="C790" i="8"/>
  <c r="C786" i="8"/>
  <c r="C782" i="8"/>
  <c r="C778" i="8"/>
  <c r="C774" i="8"/>
  <c r="C770" i="8"/>
  <c r="C766" i="8"/>
  <c r="C762" i="8"/>
  <c r="C758" i="8"/>
  <c r="C754" i="8"/>
  <c r="C750" i="8"/>
  <c r="C746" i="8"/>
  <c r="C851" i="8"/>
  <c r="C835" i="8"/>
  <c r="C819" i="8"/>
  <c r="C803" i="8"/>
  <c r="C787" i="8"/>
  <c r="C771" i="8"/>
  <c r="C755" i="8"/>
  <c r="C752" i="8"/>
  <c r="C744" i="8"/>
  <c r="C740" i="8"/>
  <c r="C736" i="8"/>
  <c r="C732" i="8"/>
  <c r="C728" i="8"/>
  <c r="C724" i="8"/>
  <c r="C720" i="8"/>
  <c r="C716" i="8"/>
  <c r="C712" i="8"/>
  <c r="C708" i="8"/>
  <c r="C704" i="8"/>
  <c r="C700" i="8"/>
  <c r="C696" i="8"/>
  <c r="C692" i="8"/>
  <c r="C688" i="8"/>
  <c r="C684" i="8"/>
  <c r="C680" i="8"/>
  <c r="C676" i="8"/>
  <c r="C672" i="8"/>
  <c r="C668" i="8"/>
  <c r="C664" i="8"/>
  <c r="C660" i="8"/>
  <c r="C656" i="8"/>
  <c r="C652" i="8"/>
  <c r="C648" i="8"/>
  <c r="C644" i="8"/>
  <c r="C640" i="8"/>
  <c r="C636" i="8"/>
  <c r="C632" i="8"/>
  <c r="C628" i="8"/>
  <c r="C624" i="8"/>
  <c r="C620" i="8"/>
  <c r="C616" i="8"/>
  <c r="C612" i="8"/>
  <c r="C608" i="8"/>
  <c r="C604" i="8"/>
  <c r="C600" i="8"/>
  <c r="C596" i="8"/>
  <c r="C592" i="8"/>
  <c r="C588" i="8"/>
  <c r="C584" i="8"/>
  <c r="C580" i="8"/>
  <c r="C576" i="8"/>
  <c r="C572" i="8"/>
  <c r="C568" i="8"/>
  <c r="C564" i="8"/>
  <c r="C560" i="8"/>
  <c r="C556" i="8"/>
  <c r="C552" i="8"/>
  <c r="C855" i="8"/>
  <c r="C839" i="8"/>
  <c r="C823" i="8"/>
  <c r="C807" i="8"/>
  <c r="C791" i="8"/>
  <c r="C775" i="8"/>
  <c r="C759" i="8"/>
  <c r="C751" i="8"/>
  <c r="C745" i="8"/>
  <c r="C741" i="8"/>
  <c r="C737" i="8"/>
  <c r="C733" i="8"/>
  <c r="C729" i="8"/>
  <c r="C725" i="8"/>
  <c r="C721" i="8"/>
  <c r="C717" i="8"/>
  <c r="C713" i="8"/>
  <c r="C709" i="8"/>
  <c r="C705" i="8"/>
  <c r="C701" i="8"/>
  <c r="C697" i="8"/>
  <c r="C693" i="8"/>
  <c r="C689" i="8"/>
  <c r="C685" i="8"/>
  <c r="C681" i="8"/>
  <c r="C677" i="8"/>
  <c r="C673" i="8"/>
  <c r="C669" i="8"/>
  <c r="C665" i="8"/>
  <c r="C661" i="8"/>
  <c r="C657" i="8"/>
  <c r="C653" i="8"/>
  <c r="C649" i="8"/>
  <c r="C645" i="8"/>
  <c r="C641" i="8"/>
  <c r="C637" i="8"/>
  <c r="C633" i="8"/>
  <c r="C629" i="8"/>
  <c r="C625" i="8"/>
  <c r="C621" i="8"/>
  <c r="C617" i="8"/>
  <c r="C613" i="8"/>
  <c r="C609" i="8"/>
  <c r="C605" i="8"/>
  <c r="C601" i="8"/>
  <c r="C597" i="8"/>
  <c r="C593" i="8"/>
  <c r="C589" i="8"/>
  <c r="C585" i="8"/>
  <c r="C581" i="8"/>
  <c r="C577" i="8"/>
  <c r="C573" i="8"/>
  <c r="C569" i="8"/>
  <c r="C565" i="8"/>
  <c r="C561" i="8"/>
  <c r="C557" i="8"/>
  <c r="C553" i="8"/>
  <c r="C859" i="8"/>
  <c r="C843" i="8"/>
  <c r="C827" i="8"/>
  <c r="C811" i="8"/>
  <c r="C795" i="8"/>
  <c r="C779" i="8"/>
  <c r="C763" i="8"/>
  <c r="C748" i="8"/>
  <c r="C742" i="8"/>
  <c r="C738" i="8"/>
  <c r="C734" i="8"/>
  <c r="C730" i="8"/>
  <c r="C726" i="8"/>
  <c r="C722" i="8"/>
  <c r="C718" i="8"/>
  <c r="C714" i="8"/>
  <c r="C710" i="8"/>
  <c r="C706" i="8"/>
  <c r="C702" i="8"/>
  <c r="C698" i="8"/>
  <c r="C694" i="8"/>
  <c r="C690" i="8"/>
  <c r="C686" i="8"/>
  <c r="C682" i="8"/>
  <c r="C678" i="8"/>
  <c r="C674" i="8"/>
  <c r="C670" i="8"/>
  <c r="C666" i="8"/>
  <c r="C662" i="8"/>
  <c r="C658" i="8"/>
  <c r="C654" i="8"/>
  <c r="C650" i="8"/>
  <c r="C646" i="8"/>
  <c r="C642" i="8"/>
  <c r="C638" i="8"/>
  <c r="C634" i="8"/>
  <c r="C630" i="8"/>
  <c r="C626" i="8"/>
  <c r="C622" i="8"/>
  <c r="C618" i="8"/>
  <c r="C614" i="8"/>
  <c r="C610" i="8"/>
  <c r="C606" i="8"/>
  <c r="C602" i="8"/>
  <c r="C598" i="8"/>
  <c r="C594" i="8"/>
  <c r="C590" i="8"/>
  <c r="C586" i="8"/>
  <c r="C582" i="8"/>
  <c r="C578" i="8"/>
  <c r="C574" i="8"/>
  <c r="C570" i="8"/>
  <c r="C566" i="8"/>
  <c r="C562" i="8"/>
  <c r="C558" i="8"/>
  <c r="C554" i="8"/>
  <c r="C815" i="8"/>
  <c r="C731" i="8"/>
  <c r="C715" i="8"/>
  <c r="C699" i="8"/>
  <c r="C683" i="8"/>
  <c r="C667" i="8"/>
  <c r="C651" i="8"/>
  <c r="C635" i="8"/>
  <c r="C619" i="8"/>
  <c r="C603" i="8"/>
  <c r="C587" i="8"/>
  <c r="C571" i="8"/>
  <c r="C555" i="8"/>
  <c r="C831" i="8"/>
  <c r="C767" i="8"/>
  <c r="C735" i="8"/>
  <c r="C719" i="8"/>
  <c r="C703" i="8"/>
  <c r="C687" i="8"/>
  <c r="C671" i="8"/>
  <c r="C655" i="8"/>
  <c r="C639" i="8"/>
  <c r="C623" i="8"/>
  <c r="C607" i="8"/>
  <c r="C591" i="8"/>
  <c r="C575" i="8"/>
  <c r="C559" i="8"/>
  <c r="C847" i="8"/>
  <c r="C783" i="8"/>
  <c r="C739" i="8"/>
  <c r="C723" i="8"/>
  <c r="C707" i="8"/>
  <c r="C691" i="8"/>
  <c r="C675" i="8"/>
  <c r="C659" i="8"/>
  <c r="C643" i="8"/>
  <c r="C627" i="8"/>
  <c r="C611" i="8"/>
  <c r="C595" i="8"/>
  <c r="C579" i="8"/>
  <c r="C563" i="8"/>
  <c r="C799" i="8"/>
  <c r="C747" i="8"/>
  <c r="C743" i="8"/>
  <c r="C727" i="8"/>
  <c r="C711" i="8"/>
  <c r="C695" i="8"/>
  <c r="C679" i="8"/>
  <c r="C663" i="8"/>
  <c r="C647" i="8"/>
  <c r="C631" i="8"/>
  <c r="C615" i="8"/>
  <c r="C599" i="8"/>
  <c r="C583" i="8"/>
  <c r="C567" i="8"/>
  <c r="C551" i="8"/>
  <c r="F582" i="8"/>
  <c r="F646" i="8"/>
  <c r="F710" i="8"/>
  <c r="F846" i="8"/>
  <c r="F610" i="8"/>
  <c r="F674" i="8"/>
  <c r="F738" i="8"/>
  <c r="F574" i="8"/>
  <c r="F638" i="8"/>
  <c r="F702" i="8"/>
  <c r="F814" i="8"/>
  <c r="F602" i="8"/>
  <c r="F666" i="8"/>
  <c r="F730" i="8"/>
  <c r="F557" i="8"/>
  <c r="F573" i="8"/>
  <c r="F589" i="8"/>
  <c r="F605" i="8"/>
  <c r="F621" i="8"/>
  <c r="F637" i="8"/>
  <c r="F653" i="8"/>
  <c r="F669" i="8"/>
  <c r="F685" i="8"/>
  <c r="F701" i="8"/>
  <c r="F717" i="8"/>
  <c r="F733" i="8"/>
  <c r="F747" i="8"/>
  <c r="F810" i="8"/>
  <c r="F552" i="8"/>
  <c r="F568" i="8"/>
  <c r="F584" i="8"/>
  <c r="F600" i="8"/>
  <c r="F616" i="8"/>
  <c r="F632" i="8"/>
  <c r="F648" i="8"/>
  <c r="F664" i="8"/>
  <c r="F680" i="8"/>
  <c r="F696" i="8"/>
  <c r="F712" i="8"/>
  <c r="F728" i="8"/>
  <c r="F744" i="8"/>
  <c r="F790" i="8"/>
  <c r="F854" i="8"/>
  <c r="F563" i="8"/>
  <c r="F579" i="8"/>
  <c r="F595" i="8"/>
  <c r="F611" i="8"/>
  <c r="F627" i="8"/>
  <c r="F643" i="8"/>
  <c r="F659" i="8"/>
  <c r="F675" i="8"/>
  <c r="F691" i="8"/>
  <c r="F707" i="8"/>
  <c r="F723" i="8"/>
  <c r="F739" i="8"/>
  <c r="F770" i="8"/>
  <c r="F834" i="8"/>
  <c r="F757" i="8"/>
  <c r="F773" i="8"/>
  <c r="F789" i="8"/>
  <c r="F805" i="8"/>
  <c r="F821" i="8"/>
  <c r="F837" i="8"/>
  <c r="F853" i="8"/>
  <c r="F869" i="8"/>
  <c r="F885" i="8"/>
  <c r="F901" i="8"/>
  <c r="F917" i="8"/>
  <c r="F933" i="8"/>
  <c r="F949" i="8"/>
  <c r="F965" i="8"/>
  <c r="F981" i="8"/>
  <c r="F997" i="8"/>
  <c r="F1013" i="8"/>
  <c r="F1029" i="8"/>
  <c r="F1045" i="8"/>
  <c r="F1061" i="8"/>
  <c r="F760" i="8"/>
  <c r="F776" i="8"/>
  <c r="F792" i="8"/>
  <c r="F808" i="8"/>
  <c r="F824" i="8"/>
  <c r="F840" i="8"/>
  <c r="F856" i="8"/>
  <c r="F872" i="8"/>
  <c r="F888" i="8"/>
  <c r="F904" i="8"/>
  <c r="F920" i="8"/>
  <c r="F936" i="8"/>
  <c r="F952" i="8"/>
  <c r="F968" i="8"/>
  <c r="F984" i="8"/>
  <c r="F1000" i="8"/>
  <c r="F1016" i="8"/>
  <c r="F1032" i="8"/>
  <c r="F1048" i="8"/>
  <c r="F755" i="8"/>
  <c r="F771" i="8"/>
  <c r="F787" i="8"/>
  <c r="F803" i="8"/>
  <c r="F819" i="8"/>
  <c r="F835" i="8"/>
  <c r="F851" i="8"/>
  <c r="F867" i="8"/>
  <c r="F883" i="8"/>
  <c r="F899" i="8"/>
  <c r="F915" i="8"/>
  <c r="F931" i="8"/>
  <c r="F947" i="8"/>
  <c r="F963" i="8"/>
  <c r="F979" i="8"/>
  <c r="F995" i="8"/>
  <c r="F1011" i="8"/>
  <c r="F1027" i="8"/>
  <c r="F1043" i="8"/>
  <c r="F1059" i="8"/>
  <c r="F878" i="8"/>
  <c r="F894" i="8"/>
  <c r="F910" i="8"/>
  <c r="F926" i="8"/>
  <c r="F942" i="8"/>
  <c r="F958" i="8"/>
  <c r="F974" i="8"/>
  <c r="F990" i="8"/>
  <c r="F1006" i="8"/>
  <c r="F1022" i="8"/>
  <c r="F1038" i="8"/>
  <c r="F1054" i="8"/>
  <c r="B221" i="7"/>
  <c r="B172" i="7"/>
  <c r="D111" i="7"/>
  <c r="E61" i="13"/>
  <c r="E60" i="13"/>
  <c r="E59" i="13"/>
  <c r="E58" i="13"/>
  <c r="D172" i="7"/>
  <c r="E111" i="7"/>
  <c r="D61" i="13"/>
  <c r="D60" i="13"/>
  <c r="D59" i="13"/>
  <c r="D58" i="13"/>
  <c r="B62" i="13"/>
  <c r="B61" i="13"/>
  <c r="B60" i="13"/>
  <c r="B59" i="13"/>
  <c r="B58" i="13"/>
  <c r="B63" i="13" s="1"/>
  <c r="H73" i="13"/>
  <c r="F73" i="13"/>
  <c r="F53" i="13"/>
  <c r="H53" i="13"/>
  <c r="D73" i="13"/>
  <c r="B53" i="13"/>
  <c r="E68" i="9"/>
  <c r="E64" i="9"/>
  <c r="E67" i="9"/>
  <c r="E63" i="9"/>
  <c r="E66" i="9"/>
  <c r="E62" i="9"/>
  <c r="E69" i="9"/>
  <c r="E65" i="9"/>
  <c r="E61" i="9"/>
  <c r="E70" i="9" s="1"/>
  <c r="I73" i="13"/>
  <c r="G73" i="13"/>
  <c r="E29" i="9"/>
  <c r="E25" i="9"/>
  <c r="E21" i="9"/>
  <c r="E28" i="9"/>
  <c r="E24" i="9"/>
  <c r="E27" i="9"/>
  <c r="E23" i="9"/>
  <c r="E26" i="9"/>
  <c r="E22" i="9"/>
  <c r="C111" i="7"/>
  <c r="E73" i="13"/>
  <c r="C73" i="13"/>
  <c r="H61" i="13"/>
  <c r="H60" i="13"/>
  <c r="H59" i="13"/>
  <c r="H58" i="13"/>
  <c r="H63" i="13" s="1"/>
  <c r="F61" i="13"/>
  <c r="F60" i="13"/>
  <c r="F59" i="13"/>
  <c r="F58" i="13"/>
  <c r="F63" i="13" s="1"/>
  <c r="F33" i="8"/>
  <c r="F65" i="8"/>
  <c r="F97" i="8"/>
  <c r="F129" i="8"/>
  <c r="F161" i="8"/>
  <c r="F201" i="8"/>
  <c r="F265" i="8"/>
  <c r="F329" i="8"/>
  <c r="F393" i="8"/>
  <c r="F457" i="8"/>
  <c r="F521" i="8"/>
  <c r="F42" i="8"/>
  <c r="F74" i="8"/>
  <c r="F106" i="8"/>
  <c r="F138" i="8"/>
  <c r="F170" i="8"/>
  <c r="F229" i="8"/>
  <c r="F293" i="8"/>
  <c r="F357" i="8"/>
  <c r="F421" i="8"/>
  <c r="F485" i="8"/>
  <c r="F29" i="8"/>
  <c r="F61" i="8"/>
  <c r="F93" i="8"/>
  <c r="F125" i="8"/>
  <c r="F157" i="8"/>
  <c r="F193" i="8"/>
  <c r="F257" i="8"/>
  <c r="F321" i="8"/>
  <c r="F385" i="8"/>
  <c r="F449" i="8"/>
  <c r="F513" i="8"/>
  <c r="F38" i="8"/>
  <c r="F70" i="8"/>
  <c r="F102" i="8"/>
  <c r="F134" i="8"/>
  <c r="F166" i="8"/>
  <c r="F205" i="8"/>
  <c r="F269" i="8"/>
  <c r="F333" i="8"/>
  <c r="F397" i="8"/>
  <c r="F461" i="8"/>
  <c r="F525" i="8"/>
  <c r="F32" i="8"/>
  <c r="F48" i="8"/>
  <c r="F64" i="8"/>
  <c r="F80" i="8"/>
  <c r="F96" i="8"/>
  <c r="F112" i="8"/>
  <c r="F128" i="8"/>
  <c r="F144" i="8"/>
  <c r="F160" i="8"/>
  <c r="F176" i="8"/>
  <c r="F192" i="8"/>
  <c r="F208" i="8"/>
  <c r="F224" i="8"/>
  <c r="F240" i="8"/>
  <c r="F256" i="8"/>
  <c r="F272" i="8"/>
  <c r="F288" i="8"/>
  <c r="F304" i="8"/>
  <c r="F320" i="8"/>
  <c r="F336" i="8"/>
  <c r="F352" i="8"/>
  <c r="F368" i="8"/>
  <c r="F384" i="8"/>
  <c r="F400" i="8"/>
  <c r="F416" i="8"/>
  <c r="F432" i="8"/>
  <c r="F448" i="8"/>
  <c r="F464" i="8"/>
  <c r="F480" i="8"/>
  <c r="F496" i="8"/>
  <c r="F512" i="8"/>
  <c r="F528" i="8"/>
  <c r="F31" i="8"/>
  <c r="F47" i="8"/>
  <c r="F63" i="8"/>
  <c r="F79" i="8"/>
  <c r="F95" i="8"/>
  <c r="F111" i="8"/>
  <c r="F127" i="8"/>
  <c r="F143" i="8"/>
  <c r="F159" i="8"/>
  <c r="F175" i="8"/>
  <c r="F191" i="8"/>
  <c r="F207" i="8"/>
  <c r="F223" i="8"/>
  <c r="F239" i="8"/>
  <c r="F255" i="8"/>
  <c r="F271" i="8"/>
  <c r="F287" i="8"/>
  <c r="F303" i="8"/>
  <c r="F319" i="8"/>
  <c r="F335" i="8"/>
  <c r="F351" i="8"/>
  <c r="F367" i="8"/>
  <c r="F383" i="8"/>
  <c r="F399" i="8"/>
  <c r="F415" i="8"/>
  <c r="F431" i="8"/>
  <c r="F447" i="8"/>
  <c r="F463" i="8"/>
  <c r="F479" i="8"/>
  <c r="F495" i="8"/>
  <c r="F511" i="8"/>
  <c r="F527" i="8"/>
  <c r="F198" i="8"/>
  <c r="F214" i="8"/>
  <c r="F230" i="8"/>
  <c r="F246" i="8"/>
  <c r="F262" i="8"/>
  <c r="F278" i="8"/>
  <c r="F294" i="8"/>
  <c r="F310" i="8"/>
  <c r="F326" i="8"/>
  <c r="F342" i="8"/>
  <c r="F358" i="8"/>
  <c r="F374" i="8"/>
  <c r="F390" i="8"/>
  <c r="F406" i="8"/>
  <c r="F422" i="8"/>
  <c r="F438" i="8"/>
  <c r="F454" i="8"/>
  <c r="F470" i="8"/>
  <c r="F486" i="8"/>
  <c r="F502" i="8"/>
  <c r="F518" i="8"/>
  <c r="E53" i="13"/>
  <c r="C172" i="7"/>
  <c r="F614" i="8"/>
  <c r="F678" i="8"/>
  <c r="F742" i="8"/>
  <c r="F578" i="8"/>
  <c r="F642" i="8"/>
  <c r="F706" i="8"/>
  <c r="F830" i="8"/>
  <c r="F606" i="8"/>
  <c r="F670" i="8"/>
  <c r="F734" i="8"/>
  <c r="F570" i="8"/>
  <c r="F634" i="8"/>
  <c r="F698" i="8"/>
  <c r="F862" i="8"/>
  <c r="F565" i="8"/>
  <c r="F581" i="8"/>
  <c r="F597" i="8"/>
  <c r="F613" i="8"/>
  <c r="F629" i="8"/>
  <c r="F645" i="8"/>
  <c r="F661" i="8"/>
  <c r="F677" i="8"/>
  <c r="F693" i="8"/>
  <c r="F709" i="8"/>
  <c r="F725" i="8"/>
  <c r="F741" i="8"/>
  <c r="F778" i="8"/>
  <c r="F842" i="8"/>
  <c r="F560" i="8"/>
  <c r="F576" i="8"/>
  <c r="F592" i="8"/>
  <c r="F608" i="8"/>
  <c r="F624" i="8"/>
  <c r="F640" i="8"/>
  <c r="F656" i="8"/>
  <c r="F672" i="8"/>
  <c r="F688" i="8"/>
  <c r="F704" i="8"/>
  <c r="F720" i="8"/>
  <c r="F736" i="8"/>
  <c r="F758" i="8"/>
  <c r="F822" i="8"/>
  <c r="F555" i="8"/>
  <c r="F571" i="8"/>
  <c r="F587" i="8"/>
  <c r="F603" i="8"/>
  <c r="F619" i="8"/>
  <c r="F635" i="8"/>
  <c r="F651" i="8"/>
  <c r="F667" i="8"/>
  <c r="F683" i="8"/>
  <c r="F699" i="8"/>
  <c r="F715" i="8"/>
  <c r="F731" i="8"/>
  <c r="F751" i="8"/>
  <c r="F802" i="8"/>
  <c r="F749" i="8"/>
  <c r="F765" i="8"/>
  <c r="F781" i="8"/>
  <c r="F797" i="8"/>
  <c r="F813" i="8"/>
  <c r="F829" i="8"/>
  <c r="F845" i="8"/>
  <c r="F861" i="8"/>
  <c r="F877" i="8"/>
  <c r="F893" i="8"/>
  <c r="F909" i="8"/>
  <c r="F925" i="8"/>
  <c r="F941" i="8"/>
  <c r="F957" i="8"/>
  <c r="F973" i="8"/>
  <c r="F989" i="8"/>
  <c r="F1005" i="8"/>
  <c r="F1021" i="8"/>
  <c r="F1037" i="8"/>
  <c r="F1053" i="8"/>
  <c r="F752" i="8"/>
  <c r="F768" i="8"/>
  <c r="F784" i="8"/>
  <c r="F800" i="8"/>
  <c r="F816" i="8"/>
  <c r="F832" i="8"/>
  <c r="F848" i="8"/>
  <c r="F864" i="8"/>
  <c r="F880" i="8"/>
  <c r="F896" i="8"/>
  <c r="F912" i="8"/>
  <c r="F928" i="8"/>
  <c r="F944" i="8"/>
  <c r="F960" i="8"/>
  <c r="F976" i="8"/>
  <c r="F992" i="8"/>
  <c r="F1008" i="8"/>
  <c r="F1024" i="8"/>
  <c r="F1040" i="8"/>
  <c r="F1056" i="8"/>
  <c r="F763" i="8"/>
  <c r="F779" i="8"/>
  <c r="F795" i="8"/>
  <c r="F811" i="8"/>
  <c r="F827" i="8"/>
  <c r="F843" i="8"/>
  <c r="F859" i="8"/>
  <c r="F875" i="8"/>
  <c r="F891" i="8"/>
  <c r="F907" i="8"/>
  <c r="F923" i="8"/>
  <c r="F939" i="8"/>
  <c r="F955" i="8"/>
  <c r="F971" i="8"/>
  <c r="F987" i="8"/>
  <c r="F1003" i="8"/>
  <c r="F1019" i="8"/>
  <c r="F1035" i="8"/>
  <c r="F1051" i="8"/>
  <c r="F870" i="8"/>
  <c r="F886" i="8"/>
  <c r="F902" i="8"/>
  <c r="F918" i="8"/>
  <c r="F934" i="8"/>
  <c r="F950" i="8"/>
  <c r="F966" i="8"/>
  <c r="F982" i="8"/>
  <c r="F998" i="8"/>
  <c r="F1014" i="8"/>
  <c r="F1030" i="8"/>
  <c r="F1046" i="8"/>
  <c r="F1062" i="8"/>
  <c r="E51" i="9"/>
  <c r="E47" i="9"/>
  <c r="E46" i="9"/>
  <c r="E50" i="9"/>
  <c r="E53" i="9"/>
  <c r="E49" i="9"/>
  <c r="E52" i="9"/>
  <c r="E48" i="9"/>
  <c r="C191" i="7"/>
  <c r="B191" i="7"/>
  <c r="D191" i="7"/>
  <c r="E191" i="7"/>
  <c r="E192" i="7" l="1"/>
  <c r="E193" i="7" s="1"/>
  <c r="E194" i="7" s="1"/>
  <c r="E196" i="7" s="1"/>
  <c r="D192" i="7"/>
  <c r="D193" i="7" s="1"/>
  <c r="D194" i="7" s="1"/>
  <c r="D196" i="7" s="1"/>
  <c r="B192" i="7"/>
  <c r="C192" i="7"/>
  <c r="E54" i="9"/>
  <c r="F3" i="13"/>
  <c r="B6" i="7" s="1"/>
  <c r="D63" i="13"/>
  <c r="D3" i="13" s="1"/>
  <c r="B4" i="7" s="1"/>
  <c r="E30" i="9"/>
  <c r="E63" i="13"/>
  <c r="E551" i="8"/>
  <c r="D551" i="8"/>
  <c r="E615" i="8"/>
  <c r="D615" i="8"/>
  <c r="E679" i="8"/>
  <c r="D679" i="8"/>
  <c r="E743" i="8"/>
  <c r="D743" i="8"/>
  <c r="E579" i="8"/>
  <c r="D579" i="8"/>
  <c r="E643" i="8"/>
  <c r="D643" i="8"/>
  <c r="E707" i="8"/>
  <c r="D707" i="8"/>
  <c r="E847" i="8"/>
  <c r="D847" i="8"/>
  <c r="E607" i="8"/>
  <c r="D607" i="8"/>
  <c r="E671" i="8"/>
  <c r="D671" i="8"/>
  <c r="E735" i="8"/>
  <c r="D735" i="8"/>
  <c r="E571" i="8"/>
  <c r="D571" i="8"/>
  <c r="E635" i="8"/>
  <c r="D635" i="8"/>
  <c r="E699" i="8"/>
  <c r="D699" i="8"/>
  <c r="E554" i="8"/>
  <c r="D554" i="8"/>
  <c r="E570" i="8"/>
  <c r="D570" i="8"/>
  <c r="E586" i="8"/>
  <c r="D586" i="8"/>
  <c r="E602" i="8"/>
  <c r="D602" i="8"/>
  <c r="E618" i="8"/>
  <c r="D618" i="8"/>
  <c r="E634" i="8"/>
  <c r="D634" i="8"/>
  <c r="E650" i="8"/>
  <c r="D650" i="8"/>
  <c r="E666" i="8"/>
  <c r="D666" i="8"/>
  <c r="E682" i="8"/>
  <c r="D682" i="8"/>
  <c r="E698" i="8"/>
  <c r="D698" i="8"/>
  <c r="E714" i="8"/>
  <c r="D714" i="8"/>
  <c r="E730" i="8"/>
  <c r="D730" i="8"/>
  <c r="E748" i="8"/>
  <c r="D748" i="8"/>
  <c r="E811" i="8"/>
  <c r="D811" i="8"/>
  <c r="D553" i="8"/>
  <c r="E553" i="8"/>
  <c r="D569" i="8"/>
  <c r="E569" i="8"/>
  <c r="D585" i="8"/>
  <c r="E585" i="8"/>
  <c r="D601" i="8"/>
  <c r="E601" i="8"/>
  <c r="D617" i="8"/>
  <c r="E617" i="8"/>
  <c r="D633" i="8"/>
  <c r="E633" i="8"/>
  <c r="D649" i="8"/>
  <c r="E649" i="8"/>
  <c r="D665" i="8"/>
  <c r="E665" i="8"/>
  <c r="D681" i="8"/>
  <c r="E681" i="8"/>
  <c r="D697" i="8"/>
  <c r="E697" i="8"/>
  <c r="D713" i="8"/>
  <c r="E713" i="8"/>
  <c r="D729" i="8"/>
  <c r="E729" i="8"/>
  <c r="D745" i="8"/>
  <c r="E745" i="8"/>
  <c r="E791" i="8"/>
  <c r="D791" i="8"/>
  <c r="E855" i="8"/>
  <c r="D855" i="8"/>
  <c r="E564" i="8"/>
  <c r="D564" i="8"/>
  <c r="E580" i="8"/>
  <c r="D580" i="8"/>
  <c r="E596" i="8"/>
  <c r="D596" i="8"/>
  <c r="E612" i="8"/>
  <c r="D612" i="8"/>
  <c r="E628" i="8"/>
  <c r="D628" i="8"/>
  <c r="E644" i="8"/>
  <c r="D644" i="8"/>
  <c r="E660" i="8"/>
  <c r="D660" i="8"/>
  <c r="E676" i="8"/>
  <c r="D676" i="8"/>
  <c r="E692" i="8"/>
  <c r="D692" i="8"/>
  <c r="E708" i="8"/>
  <c r="D708" i="8"/>
  <c r="E724" i="8"/>
  <c r="D724" i="8"/>
  <c r="E740" i="8"/>
  <c r="D740" i="8"/>
  <c r="E771" i="8"/>
  <c r="D771" i="8"/>
  <c r="E835" i="8"/>
  <c r="D835" i="8"/>
  <c r="E754" i="8"/>
  <c r="D754" i="8"/>
  <c r="E770" i="8"/>
  <c r="D770" i="8"/>
  <c r="E786" i="8"/>
  <c r="D786" i="8"/>
  <c r="E802" i="8"/>
  <c r="D802" i="8"/>
  <c r="E818" i="8"/>
  <c r="D818" i="8"/>
  <c r="E834" i="8"/>
  <c r="D834" i="8"/>
  <c r="E850" i="8"/>
  <c r="D850" i="8"/>
  <c r="E866" i="8"/>
  <c r="D866" i="8"/>
  <c r="E882" i="8"/>
  <c r="D882" i="8"/>
  <c r="E898" i="8"/>
  <c r="D898" i="8"/>
  <c r="E914" i="8"/>
  <c r="D914" i="8"/>
  <c r="E930" i="8"/>
  <c r="D930" i="8"/>
  <c r="E946" i="8"/>
  <c r="D946" i="8"/>
  <c r="E962" i="8"/>
  <c r="D962" i="8"/>
  <c r="E978" i="8"/>
  <c r="D978" i="8"/>
  <c r="E994" i="8"/>
  <c r="D994" i="8"/>
  <c r="E1010" i="8"/>
  <c r="D1010" i="8"/>
  <c r="E1026" i="8"/>
  <c r="D1026" i="8"/>
  <c r="E1042" i="8"/>
  <c r="D1042" i="8"/>
  <c r="E1058" i="8"/>
  <c r="D1058" i="8"/>
  <c r="D757" i="8"/>
  <c r="E757" i="8"/>
  <c r="D773" i="8"/>
  <c r="E773" i="8"/>
  <c r="D789" i="8"/>
  <c r="E789" i="8"/>
  <c r="D805" i="8"/>
  <c r="E805" i="8"/>
  <c r="D821" i="8"/>
  <c r="E821" i="8"/>
  <c r="D837" i="8"/>
  <c r="E837" i="8"/>
  <c r="D853" i="8"/>
  <c r="E853" i="8"/>
  <c r="E869" i="8"/>
  <c r="D869" i="8"/>
  <c r="E885" i="8"/>
  <c r="D885" i="8"/>
  <c r="E901" i="8"/>
  <c r="D901" i="8"/>
  <c r="E917" i="8"/>
  <c r="D917" i="8"/>
  <c r="E933" i="8"/>
  <c r="D933" i="8"/>
  <c r="E949" i="8"/>
  <c r="D949" i="8"/>
  <c r="E965" i="8"/>
  <c r="D965" i="8"/>
  <c r="E981" i="8"/>
  <c r="D981" i="8"/>
  <c r="E997" i="8"/>
  <c r="D997" i="8"/>
  <c r="E1013" i="8"/>
  <c r="D1013" i="8"/>
  <c r="E1029" i="8"/>
  <c r="D1029" i="8"/>
  <c r="E1045" i="8"/>
  <c r="D1045" i="8"/>
  <c r="E1061" i="8"/>
  <c r="D1061" i="8"/>
  <c r="E768" i="8"/>
  <c r="D768" i="8"/>
  <c r="E784" i="8"/>
  <c r="D784" i="8"/>
  <c r="E800" i="8"/>
  <c r="D800" i="8"/>
  <c r="E816" i="8"/>
  <c r="D816" i="8"/>
  <c r="E832" i="8"/>
  <c r="D832" i="8"/>
  <c r="E848" i="8"/>
  <c r="D848" i="8"/>
  <c r="D864" i="8"/>
  <c r="E864" i="8"/>
  <c r="D880" i="8"/>
  <c r="E880" i="8"/>
  <c r="D896" i="8"/>
  <c r="E896" i="8"/>
  <c r="D912" i="8"/>
  <c r="E912" i="8"/>
  <c r="D928" i="8"/>
  <c r="E928" i="8"/>
  <c r="D944" i="8"/>
  <c r="E944" i="8"/>
  <c r="D960" i="8"/>
  <c r="E960" i="8"/>
  <c r="D976" i="8"/>
  <c r="E976" i="8"/>
  <c r="D992" i="8"/>
  <c r="E992" i="8"/>
  <c r="D1008" i="8"/>
  <c r="E1008" i="8"/>
  <c r="D1024" i="8"/>
  <c r="E1024" i="8"/>
  <c r="D1040" i="8"/>
  <c r="E1040" i="8"/>
  <c r="D1056" i="8"/>
  <c r="E1056" i="8"/>
  <c r="E871" i="8"/>
  <c r="D871" i="8"/>
  <c r="E887" i="8"/>
  <c r="D887" i="8"/>
  <c r="E903" i="8"/>
  <c r="D903" i="8"/>
  <c r="E919" i="8"/>
  <c r="D919" i="8"/>
  <c r="E935" i="8"/>
  <c r="D935" i="8"/>
  <c r="E951" i="8"/>
  <c r="D951" i="8"/>
  <c r="E967" i="8"/>
  <c r="D967" i="8"/>
  <c r="E983" i="8"/>
  <c r="D983" i="8"/>
  <c r="E999" i="8"/>
  <c r="D999" i="8"/>
  <c r="E1015" i="8"/>
  <c r="D1015" i="8"/>
  <c r="E1031" i="8"/>
  <c r="D1031" i="8"/>
  <c r="E1047" i="8"/>
  <c r="D1047" i="8"/>
  <c r="G63" i="13"/>
  <c r="G3" i="13" s="1"/>
  <c r="B7" i="7" s="1"/>
  <c r="I63" i="13"/>
  <c r="I3" i="13" s="1"/>
  <c r="B9" i="7" s="1"/>
  <c r="E34" i="8"/>
  <c r="D34" i="8"/>
  <c r="E66" i="8"/>
  <c r="D66" i="8"/>
  <c r="E98" i="8"/>
  <c r="D98" i="8"/>
  <c r="E130" i="8"/>
  <c r="D130" i="8"/>
  <c r="E162" i="8"/>
  <c r="D162" i="8"/>
  <c r="E202" i="8"/>
  <c r="D202" i="8"/>
  <c r="E266" i="8"/>
  <c r="D266" i="8"/>
  <c r="E330" i="8"/>
  <c r="D330" i="8"/>
  <c r="E394" i="8"/>
  <c r="D394" i="8"/>
  <c r="E458" i="8"/>
  <c r="D458" i="8"/>
  <c r="E522" i="8"/>
  <c r="D522" i="8"/>
  <c r="E43" i="8"/>
  <c r="D43" i="8"/>
  <c r="E75" i="8"/>
  <c r="D75" i="8"/>
  <c r="E107" i="8"/>
  <c r="D107" i="8"/>
  <c r="E139" i="8"/>
  <c r="D139" i="8"/>
  <c r="E171" i="8"/>
  <c r="D171" i="8"/>
  <c r="E230" i="8"/>
  <c r="D230" i="8"/>
  <c r="E294" i="8"/>
  <c r="D294" i="8"/>
  <c r="E358" i="8"/>
  <c r="D358" i="8"/>
  <c r="E422" i="8"/>
  <c r="D422" i="8"/>
  <c r="E486" i="8"/>
  <c r="D486" i="8"/>
  <c r="E30" i="8"/>
  <c r="D30" i="8"/>
  <c r="E62" i="8"/>
  <c r="D62" i="8"/>
  <c r="E94" i="8"/>
  <c r="D94" i="8"/>
  <c r="E126" i="8"/>
  <c r="D126" i="8"/>
  <c r="E158" i="8"/>
  <c r="D158" i="8"/>
  <c r="E194" i="8"/>
  <c r="D194" i="8"/>
  <c r="E258" i="8"/>
  <c r="D258" i="8"/>
  <c r="E322" i="8"/>
  <c r="D322" i="8"/>
  <c r="E386" i="8"/>
  <c r="D386" i="8"/>
  <c r="E450" i="8"/>
  <c r="D450" i="8"/>
  <c r="E514" i="8"/>
  <c r="D514" i="8"/>
  <c r="E47" i="8"/>
  <c r="D47" i="8"/>
  <c r="E79" i="8"/>
  <c r="D79" i="8"/>
  <c r="E111" i="8"/>
  <c r="D111" i="8"/>
  <c r="E143" i="8"/>
  <c r="D143" i="8"/>
  <c r="E175" i="8"/>
  <c r="D175" i="8"/>
  <c r="E222" i="8"/>
  <c r="D222" i="8"/>
  <c r="E286" i="8"/>
  <c r="D286" i="8"/>
  <c r="E350" i="8"/>
  <c r="D350" i="8"/>
  <c r="E414" i="8"/>
  <c r="D414" i="8"/>
  <c r="E478" i="8"/>
  <c r="D478" i="8"/>
  <c r="D21" i="8"/>
  <c r="E21" i="8"/>
  <c r="D37" i="8"/>
  <c r="E37" i="8"/>
  <c r="D53" i="8"/>
  <c r="E53" i="8"/>
  <c r="D69" i="8"/>
  <c r="E69" i="8"/>
  <c r="D85" i="8"/>
  <c r="E85" i="8"/>
  <c r="D101" i="8"/>
  <c r="E101" i="8"/>
  <c r="D117" i="8"/>
  <c r="E117" i="8"/>
  <c r="D133" i="8"/>
  <c r="E133" i="8"/>
  <c r="D149" i="8"/>
  <c r="E149" i="8"/>
  <c r="D165" i="8"/>
  <c r="E165" i="8"/>
  <c r="D181" i="8"/>
  <c r="E181" i="8"/>
  <c r="E197" i="8"/>
  <c r="D197" i="8"/>
  <c r="E213" i="8"/>
  <c r="D213" i="8"/>
  <c r="E229" i="8"/>
  <c r="D229" i="8"/>
  <c r="E245" i="8"/>
  <c r="D245" i="8"/>
  <c r="E261" i="8"/>
  <c r="D261" i="8"/>
  <c r="E277" i="8"/>
  <c r="D277" i="8"/>
  <c r="E293" i="8"/>
  <c r="D293" i="8"/>
  <c r="E309" i="8"/>
  <c r="D309" i="8"/>
  <c r="E325" i="8"/>
  <c r="D325" i="8"/>
  <c r="E341" i="8"/>
  <c r="D341" i="8"/>
  <c r="E357" i="8"/>
  <c r="D357" i="8"/>
  <c r="E373" i="8"/>
  <c r="D373" i="8"/>
  <c r="E389" i="8"/>
  <c r="D389" i="8"/>
  <c r="E405" i="8"/>
  <c r="D405" i="8"/>
  <c r="E421" i="8"/>
  <c r="D421" i="8"/>
  <c r="E437" i="8"/>
  <c r="D437" i="8"/>
  <c r="E453" i="8"/>
  <c r="D453" i="8"/>
  <c r="E469" i="8"/>
  <c r="D469" i="8"/>
  <c r="E485" i="8"/>
  <c r="D485" i="8"/>
  <c r="E501" i="8"/>
  <c r="D501" i="8"/>
  <c r="E517" i="8"/>
  <c r="D517" i="8"/>
  <c r="D20" i="8"/>
  <c r="E20" i="8"/>
  <c r="D36" i="8"/>
  <c r="E36" i="8"/>
  <c r="D52" i="8"/>
  <c r="E52" i="8"/>
  <c r="D68" i="8"/>
  <c r="E68" i="8"/>
  <c r="D84" i="8"/>
  <c r="E84" i="8"/>
  <c r="D100" i="8"/>
  <c r="E100" i="8"/>
  <c r="D116" i="8"/>
  <c r="E116" i="8"/>
  <c r="D132" i="8"/>
  <c r="E132" i="8"/>
  <c r="D148" i="8"/>
  <c r="E148" i="8"/>
  <c r="D164" i="8"/>
  <c r="E164" i="8"/>
  <c r="D180" i="8"/>
  <c r="E180" i="8"/>
  <c r="D196" i="8"/>
  <c r="E196" i="8"/>
  <c r="D212" i="8"/>
  <c r="E212" i="8"/>
  <c r="D228" i="8"/>
  <c r="E228" i="8"/>
  <c r="D244" i="8"/>
  <c r="E244" i="8"/>
  <c r="D260" i="8"/>
  <c r="E260" i="8"/>
  <c r="D276" i="8"/>
  <c r="E276" i="8"/>
  <c r="D292" i="8"/>
  <c r="E292" i="8"/>
  <c r="D308" i="8"/>
  <c r="E308" i="8"/>
  <c r="D324" i="8"/>
  <c r="E324" i="8"/>
  <c r="D340" i="8"/>
  <c r="E340" i="8"/>
  <c r="D356" i="8"/>
  <c r="E356" i="8"/>
  <c r="D372" i="8"/>
  <c r="E372" i="8"/>
  <c r="D388" i="8"/>
  <c r="E388" i="8"/>
  <c r="D404" i="8"/>
  <c r="E404" i="8"/>
  <c r="D420" i="8"/>
  <c r="E420" i="8"/>
  <c r="D436" i="8"/>
  <c r="E436" i="8"/>
  <c r="D452" i="8"/>
  <c r="E452" i="8"/>
  <c r="D468" i="8"/>
  <c r="E468" i="8"/>
  <c r="D484" i="8"/>
  <c r="E484" i="8"/>
  <c r="D500" i="8"/>
  <c r="E500" i="8"/>
  <c r="D516" i="8"/>
  <c r="E516" i="8"/>
  <c r="E187" i="8"/>
  <c r="D187" i="8"/>
  <c r="E203" i="8"/>
  <c r="D203" i="8"/>
  <c r="E219" i="8"/>
  <c r="D219" i="8"/>
  <c r="E235" i="8"/>
  <c r="D235" i="8"/>
  <c r="E251" i="8"/>
  <c r="D251" i="8"/>
  <c r="E267" i="8"/>
  <c r="D267" i="8"/>
  <c r="E283" i="8"/>
  <c r="D283" i="8"/>
  <c r="E299" i="8"/>
  <c r="D299" i="8"/>
  <c r="E315" i="8"/>
  <c r="D315" i="8"/>
  <c r="E331" i="8"/>
  <c r="D331" i="8"/>
  <c r="E347" i="8"/>
  <c r="D347" i="8"/>
  <c r="E363" i="8"/>
  <c r="D363" i="8"/>
  <c r="E379" i="8"/>
  <c r="D379" i="8"/>
  <c r="E395" i="8"/>
  <c r="D395" i="8"/>
  <c r="E411" i="8"/>
  <c r="D411" i="8"/>
  <c r="E427" i="8"/>
  <c r="D427" i="8"/>
  <c r="E443" i="8"/>
  <c r="D443" i="8"/>
  <c r="E459" i="8"/>
  <c r="D459" i="8"/>
  <c r="E475" i="8"/>
  <c r="D475" i="8"/>
  <c r="E491" i="8"/>
  <c r="D491" i="8"/>
  <c r="E507" i="8"/>
  <c r="D507" i="8"/>
  <c r="E523" i="8"/>
  <c r="D523" i="8"/>
  <c r="E6" i="9"/>
  <c r="E12" i="9"/>
  <c r="F514" i="8"/>
  <c r="F498" i="8"/>
  <c r="F482" i="8"/>
  <c r="F466" i="8"/>
  <c r="F450" i="8"/>
  <c r="F434" i="8"/>
  <c r="F418" i="8"/>
  <c r="F402" i="8"/>
  <c r="F386" i="8"/>
  <c r="F370" i="8"/>
  <c r="F354" i="8"/>
  <c r="F338" i="8"/>
  <c r="F322" i="8"/>
  <c r="F306" i="8"/>
  <c r="F290" i="8"/>
  <c r="F274" i="8"/>
  <c r="F258" i="8"/>
  <c r="F242" i="8"/>
  <c r="F226" i="8"/>
  <c r="F210" i="8"/>
  <c r="F194" i="8"/>
  <c r="F523" i="8"/>
  <c r="F507" i="8"/>
  <c r="F491" i="8"/>
  <c r="F475" i="8"/>
  <c r="F459" i="8"/>
  <c r="F443" i="8"/>
  <c r="F427" i="8"/>
  <c r="F411" i="8"/>
  <c r="F395" i="8"/>
  <c r="F379" i="8"/>
  <c r="F363" i="8"/>
  <c r="F347" i="8"/>
  <c r="F331" i="8"/>
  <c r="F315" i="8"/>
  <c r="F299" i="8"/>
  <c r="F283" i="8"/>
  <c r="F267" i="8"/>
  <c r="F251" i="8"/>
  <c r="F235" i="8"/>
  <c r="F219" i="8"/>
  <c r="F203" i="8"/>
  <c r="F187" i="8"/>
  <c r="F171" i="8"/>
  <c r="F155" i="8"/>
  <c r="F139" i="8"/>
  <c r="F123" i="8"/>
  <c r="F107" i="8"/>
  <c r="F91" i="8"/>
  <c r="F75" i="8"/>
  <c r="F59" i="8"/>
  <c r="F43" i="8"/>
  <c r="F27" i="8"/>
  <c r="F524" i="8"/>
  <c r="F508" i="8"/>
  <c r="F492" i="8"/>
  <c r="F476" i="8"/>
  <c r="F460" i="8"/>
  <c r="F444" i="8"/>
  <c r="F428" i="8"/>
  <c r="F412" i="8"/>
  <c r="F396" i="8"/>
  <c r="F380" i="8"/>
  <c r="F364" i="8"/>
  <c r="F348" i="8"/>
  <c r="F332" i="8"/>
  <c r="F316" i="8"/>
  <c r="F300" i="8"/>
  <c r="F284" i="8"/>
  <c r="F268" i="8"/>
  <c r="F252" i="8"/>
  <c r="F236" i="8"/>
  <c r="F220" i="8"/>
  <c r="F204" i="8"/>
  <c r="F188" i="8"/>
  <c r="F172" i="8"/>
  <c r="F156" i="8"/>
  <c r="F140" i="8"/>
  <c r="F124" i="8"/>
  <c r="F108" i="8"/>
  <c r="F92" i="8"/>
  <c r="F76" i="8"/>
  <c r="F60" i="8"/>
  <c r="F44" i="8"/>
  <c r="F28" i="8"/>
  <c r="F509" i="8"/>
  <c r="F445" i="8"/>
  <c r="F381" i="8"/>
  <c r="F317" i="8"/>
  <c r="F253" i="8"/>
  <c r="F189" i="8"/>
  <c r="F158" i="8"/>
  <c r="F126" i="8"/>
  <c r="F94" i="8"/>
  <c r="F62" i="8"/>
  <c r="F30" i="8"/>
  <c r="F497" i="8"/>
  <c r="F433" i="8"/>
  <c r="F369" i="8"/>
  <c r="F305" i="8"/>
  <c r="F241" i="8"/>
  <c r="F181" i="8"/>
  <c r="F149" i="8"/>
  <c r="F117" i="8"/>
  <c r="F85" i="8"/>
  <c r="F53" i="8"/>
  <c r="F21" i="8"/>
  <c r="F469" i="8"/>
  <c r="F405" i="8"/>
  <c r="F341" i="8"/>
  <c r="F277" i="8"/>
  <c r="F213" i="8"/>
  <c r="F162" i="8"/>
  <c r="F130" i="8"/>
  <c r="F98" i="8"/>
  <c r="F66" i="8"/>
  <c r="F34" i="8"/>
  <c r="F505" i="8"/>
  <c r="F441" i="8"/>
  <c r="F377" i="8"/>
  <c r="F313" i="8"/>
  <c r="F249" i="8"/>
  <c r="F185" i="8"/>
  <c r="F153" i="8"/>
  <c r="F121" i="8"/>
  <c r="F89" i="8"/>
  <c r="F57" i="8"/>
  <c r="F25" i="8"/>
  <c r="F522" i="8"/>
  <c r="F506" i="8"/>
  <c r="F474" i="8"/>
  <c r="F442" i="8"/>
  <c r="F426" i="8"/>
  <c r="F394" i="8"/>
  <c r="F362" i="8"/>
  <c r="F330" i="8"/>
  <c r="F298" i="8"/>
  <c r="F266" i="8"/>
  <c r="F234" i="8"/>
  <c r="F202" i="8"/>
  <c r="F515" i="8"/>
  <c r="F483" i="8"/>
  <c r="F451" i="8"/>
  <c r="F419" i="8"/>
  <c r="F387" i="8"/>
  <c r="F355" i="8"/>
  <c r="F323" i="8"/>
  <c r="F291" i="8"/>
  <c r="F259" i="8"/>
  <c r="F227" i="8"/>
  <c r="F195" i="8"/>
  <c r="F163" i="8"/>
  <c r="F131" i="8"/>
  <c r="F99" i="8"/>
  <c r="F67" i="8"/>
  <c r="F35" i="8"/>
  <c r="F516" i="8"/>
  <c r="F484" i="8"/>
  <c r="F452" i="8"/>
  <c r="F420" i="8"/>
  <c r="F388" i="8"/>
  <c r="F356" i="8"/>
  <c r="F324" i="8"/>
  <c r="F292" i="8"/>
  <c r="F260" i="8"/>
  <c r="F228" i="8"/>
  <c r="F196" i="8"/>
  <c r="F164" i="8"/>
  <c r="F132" i="8"/>
  <c r="F100" i="8"/>
  <c r="F68" i="8"/>
  <c r="F36" i="8"/>
  <c r="F477" i="8"/>
  <c r="F349" i="8"/>
  <c r="F221" i="8"/>
  <c r="F142" i="8"/>
  <c r="F78" i="8"/>
  <c r="F529" i="8"/>
  <c r="F401" i="8"/>
  <c r="F337" i="8"/>
  <c r="F209" i="8"/>
  <c r="F133" i="8"/>
  <c r="F69" i="8"/>
  <c r="F501" i="8"/>
  <c r="F373" i="8"/>
  <c r="F245" i="8"/>
  <c r="F146" i="8"/>
  <c r="F50" i="8"/>
  <c r="F473" i="8"/>
  <c r="F345" i="8"/>
  <c r="F217" i="8"/>
  <c r="F137" i="8"/>
  <c r="F73" i="8"/>
  <c r="F490" i="8"/>
  <c r="F458" i="8"/>
  <c r="F410" i="8"/>
  <c r="F378" i="8"/>
  <c r="F346" i="8"/>
  <c r="F314" i="8"/>
  <c r="F282" i="8"/>
  <c r="F250" i="8"/>
  <c r="F218" i="8"/>
  <c r="F186" i="8"/>
  <c r="F499" i="8"/>
  <c r="F467" i="8"/>
  <c r="F435" i="8"/>
  <c r="F403" i="8"/>
  <c r="F371" i="8"/>
  <c r="F339" i="8"/>
  <c r="F307" i="8"/>
  <c r="F275" i="8"/>
  <c r="F243" i="8"/>
  <c r="F211" i="8"/>
  <c r="F179" i="8"/>
  <c r="F147" i="8"/>
  <c r="F115" i="8"/>
  <c r="F83" i="8"/>
  <c r="F51" i="8"/>
  <c r="F19" i="8"/>
  <c r="F500" i="8"/>
  <c r="F468" i="8"/>
  <c r="F436" i="8"/>
  <c r="F404" i="8"/>
  <c r="F372" i="8"/>
  <c r="F340" i="8"/>
  <c r="F308" i="8"/>
  <c r="F276" i="8"/>
  <c r="F244" i="8"/>
  <c r="F212" i="8"/>
  <c r="F180" i="8"/>
  <c r="F148" i="8"/>
  <c r="F116" i="8"/>
  <c r="F84" i="8"/>
  <c r="F52" i="8"/>
  <c r="F20" i="8"/>
  <c r="F413" i="8"/>
  <c r="F285" i="8"/>
  <c r="F174" i="8"/>
  <c r="F110" i="8"/>
  <c r="F46" i="8"/>
  <c r="F465" i="8"/>
  <c r="F273" i="8"/>
  <c r="F165" i="8"/>
  <c r="F101" i="8"/>
  <c r="F37" i="8"/>
  <c r="F437" i="8"/>
  <c r="F309" i="8"/>
  <c r="F178" i="8"/>
  <c r="F114" i="8"/>
  <c r="F82" i="8"/>
  <c r="F18" i="8"/>
  <c r="F409" i="8"/>
  <c r="F281" i="8"/>
  <c r="F169" i="8"/>
  <c r="F105" i="8"/>
  <c r="F41" i="8"/>
  <c r="M545" i="8"/>
  <c r="M544" i="8"/>
  <c r="B3" i="13"/>
  <c r="E3" i="13"/>
  <c r="B5" i="7" s="1"/>
  <c r="E567" i="8"/>
  <c r="D567" i="8"/>
  <c r="E631" i="8"/>
  <c r="D631" i="8"/>
  <c r="E695" i="8"/>
  <c r="D695" i="8"/>
  <c r="E747" i="8"/>
  <c r="D747" i="8"/>
  <c r="E595" i="8"/>
  <c r="D595" i="8"/>
  <c r="E659" i="8"/>
  <c r="D659" i="8"/>
  <c r="E723" i="8"/>
  <c r="D723" i="8"/>
  <c r="E559" i="8"/>
  <c r="D559" i="8"/>
  <c r="E623" i="8"/>
  <c r="D623" i="8"/>
  <c r="E687" i="8"/>
  <c r="D687" i="8"/>
  <c r="E767" i="8"/>
  <c r="D767" i="8"/>
  <c r="E587" i="8"/>
  <c r="D587" i="8"/>
  <c r="E651" i="8"/>
  <c r="D651" i="8"/>
  <c r="E715" i="8"/>
  <c r="D715" i="8"/>
  <c r="E558" i="8"/>
  <c r="D558" i="8"/>
  <c r="E574" i="8"/>
  <c r="D574" i="8"/>
  <c r="E590" i="8"/>
  <c r="D590" i="8"/>
  <c r="E606" i="8"/>
  <c r="D606" i="8"/>
  <c r="E622" i="8"/>
  <c r="D622" i="8"/>
  <c r="E638" i="8"/>
  <c r="D638" i="8"/>
  <c r="E654" i="8"/>
  <c r="D654" i="8"/>
  <c r="E670" i="8"/>
  <c r="D670" i="8"/>
  <c r="E686" i="8"/>
  <c r="D686" i="8"/>
  <c r="E702" i="8"/>
  <c r="D702" i="8"/>
  <c r="E718" i="8"/>
  <c r="D718" i="8"/>
  <c r="E734" i="8"/>
  <c r="D734" i="8"/>
  <c r="E763" i="8"/>
  <c r="D763" i="8"/>
  <c r="E827" i="8"/>
  <c r="D827" i="8"/>
  <c r="D557" i="8"/>
  <c r="E557" i="8"/>
  <c r="D573" i="8"/>
  <c r="E573" i="8"/>
  <c r="D589" i="8"/>
  <c r="E589" i="8"/>
  <c r="D605" i="8"/>
  <c r="E605" i="8"/>
  <c r="D621" i="8"/>
  <c r="E621" i="8"/>
  <c r="D637" i="8"/>
  <c r="E637" i="8"/>
  <c r="D653" i="8"/>
  <c r="E653" i="8"/>
  <c r="D669" i="8"/>
  <c r="E669" i="8"/>
  <c r="D685" i="8"/>
  <c r="E685" i="8"/>
  <c r="D701" i="8"/>
  <c r="E701" i="8"/>
  <c r="D717" i="8"/>
  <c r="E717" i="8"/>
  <c r="D733" i="8"/>
  <c r="E733" i="8"/>
  <c r="E751" i="8"/>
  <c r="D751" i="8"/>
  <c r="E807" i="8"/>
  <c r="D807" i="8"/>
  <c r="E552" i="8"/>
  <c r="D552" i="8"/>
  <c r="E568" i="8"/>
  <c r="D568" i="8"/>
  <c r="E584" i="8"/>
  <c r="D584" i="8"/>
  <c r="E600" i="8"/>
  <c r="D600" i="8"/>
  <c r="E616" i="8"/>
  <c r="D616" i="8"/>
  <c r="E632" i="8"/>
  <c r="D632" i="8"/>
  <c r="E648" i="8"/>
  <c r="D648" i="8"/>
  <c r="E664" i="8"/>
  <c r="D664" i="8"/>
  <c r="E680" i="8"/>
  <c r="D680" i="8"/>
  <c r="E696" i="8"/>
  <c r="D696" i="8"/>
  <c r="E712" i="8"/>
  <c r="D712" i="8"/>
  <c r="E728" i="8"/>
  <c r="D728" i="8"/>
  <c r="E744" i="8"/>
  <c r="D744" i="8"/>
  <c r="E787" i="8"/>
  <c r="D787" i="8"/>
  <c r="E851" i="8"/>
  <c r="D851" i="8"/>
  <c r="E758" i="8"/>
  <c r="D758" i="8"/>
  <c r="E774" i="8"/>
  <c r="D774" i="8"/>
  <c r="E790" i="8"/>
  <c r="D790" i="8"/>
  <c r="E806" i="8"/>
  <c r="D806" i="8"/>
  <c r="E822" i="8"/>
  <c r="D822" i="8"/>
  <c r="E838" i="8"/>
  <c r="D838" i="8"/>
  <c r="E854" i="8"/>
  <c r="D854" i="8"/>
  <c r="E870" i="8"/>
  <c r="D870" i="8"/>
  <c r="E886" i="8"/>
  <c r="D886" i="8"/>
  <c r="E902" i="8"/>
  <c r="D902" i="8"/>
  <c r="E918" i="8"/>
  <c r="D918" i="8"/>
  <c r="E934" i="8"/>
  <c r="D934" i="8"/>
  <c r="E950" i="8"/>
  <c r="D950" i="8"/>
  <c r="E966" i="8"/>
  <c r="D966" i="8"/>
  <c r="E982" i="8"/>
  <c r="D982" i="8"/>
  <c r="E998" i="8"/>
  <c r="D998" i="8"/>
  <c r="E1014" i="8"/>
  <c r="D1014" i="8"/>
  <c r="E1030" i="8"/>
  <c r="D1030" i="8"/>
  <c r="E1046" i="8"/>
  <c r="D1046" i="8"/>
  <c r="E1062" i="8"/>
  <c r="D1062" i="8"/>
  <c r="D761" i="8"/>
  <c r="E761" i="8"/>
  <c r="D777" i="8"/>
  <c r="E777" i="8"/>
  <c r="D793" i="8"/>
  <c r="E793" i="8"/>
  <c r="D809" i="8"/>
  <c r="E809" i="8"/>
  <c r="D825" i="8"/>
  <c r="E825" i="8"/>
  <c r="D841" i="8"/>
  <c r="E841" i="8"/>
  <c r="D857" i="8"/>
  <c r="E857" i="8"/>
  <c r="E873" i="8"/>
  <c r="D873" i="8"/>
  <c r="E889" i="8"/>
  <c r="D889" i="8"/>
  <c r="E905" i="8"/>
  <c r="D905" i="8"/>
  <c r="E921" i="8"/>
  <c r="D921" i="8"/>
  <c r="E937" i="8"/>
  <c r="D937" i="8"/>
  <c r="E953" i="8"/>
  <c r="D953" i="8"/>
  <c r="E969" i="8"/>
  <c r="D969" i="8"/>
  <c r="E985" i="8"/>
  <c r="D985" i="8"/>
  <c r="E1001" i="8"/>
  <c r="D1001" i="8"/>
  <c r="E1017" i="8"/>
  <c r="D1017" i="8"/>
  <c r="E1033" i="8"/>
  <c r="D1033" i="8"/>
  <c r="E1049" i="8"/>
  <c r="D1049" i="8"/>
  <c r="E756" i="8"/>
  <c r="D756" i="8"/>
  <c r="E772" i="8"/>
  <c r="D772" i="8"/>
  <c r="E788" i="8"/>
  <c r="D788" i="8"/>
  <c r="E804" i="8"/>
  <c r="D804" i="8"/>
  <c r="E820" i="8"/>
  <c r="D820" i="8"/>
  <c r="E836" i="8"/>
  <c r="D836" i="8"/>
  <c r="E852" i="8"/>
  <c r="D852" i="8"/>
  <c r="D868" i="8"/>
  <c r="E868" i="8"/>
  <c r="D884" i="8"/>
  <c r="E884" i="8"/>
  <c r="D900" i="8"/>
  <c r="E900" i="8"/>
  <c r="D916" i="8"/>
  <c r="E916" i="8"/>
  <c r="D932" i="8"/>
  <c r="E932" i="8"/>
  <c r="D948" i="8"/>
  <c r="E948" i="8"/>
  <c r="D964" i="8"/>
  <c r="E964" i="8"/>
  <c r="D980" i="8"/>
  <c r="E980" i="8"/>
  <c r="D996" i="8"/>
  <c r="E996" i="8"/>
  <c r="D1012" i="8"/>
  <c r="E1012" i="8"/>
  <c r="D1028" i="8"/>
  <c r="E1028" i="8"/>
  <c r="D1044" i="8"/>
  <c r="E1044" i="8"/>
  <c r="D1060" i="8"/>
  <c r="E1060" i="8"/>
  <c r="E875" i="8"/>
  <c r="D875" i="8"/>
  <c r="E891" i="8"/>
  <c r="D891" i="8"/>
  <c r="E907" i="8"/>
  <c r="D907" i="8"/>
  <c r="E923" i="8"/>
  <c r="D923" i="8"/>
  <c r="E939" i="8"/>
  <c r="D939" i="8"/>
  <c r="E955" i="8"/>
  <c r="D955" i="8"/>
  <c r="E971" i="8"/>
  <c r="D971" i="8"/>
  <c r="E987" i="8"/>
  <c r="D987" i="8"/>
  <c r="E1003" i="8"/>
  <c r="D1003" i="8"/>
  <c r="E1019" i="8"/>
  <c r="D1019" i="8"/>
  <c r="E1035" i="8"/>
  <c r="D1035" i="8"/>
  <c r="E1051" i="8"/>
  <c r="D1051" i="8"/>
  <c r="E42" i="8"/>
  <c r="D42" i="8"/>
  <c r="E74" i="8"/>
  <c r="D74" i="8"/>
  <c r="E106" i="8"/>
  <c r="D106" i="8"/>
  <c r="E138" i="8"/>
  <c r="D138" i="8"/>
  <c r="E170" i="8"/>
  <c r="D170" i="8"/>
  <c r="E218" i="8"/>
  <c r="D218" i="8"/>
  <c r="E282" i="8"/>
  <c r="D282" i="8"/>
  <c r="E346" i="8"/>
  <c r="D346" i="8"/>
  <c r="E410" i="8"/>
  <c r="D410" i="8"/>
  <c r="E474" i="8"/>
  <c r="D474" i="8"/>
  <c r="E19" i="8"/>
  <c r="D19" i="8"/>
  <c r="E51" i="8"/>
  <c r="D51" i="8"/>
  <c r="E83" i="8"/>
  <c r="D83" i="8"/>
  <c r="E115" i="8"/>
  <c r="D115" i="8"/>
  <c r="E147" i="8"/>
  <c r="D147" i="8"/>
  <c r="E179" i="8"/>
  <c r="D179" i="8"/>
  <c r="E246" i="8"/>
  <c r="D246" i="8"/>
  <c r="E310" i="8"/>
  <c r="D310" i="8"/>
  <c r="E374" i="8"/>
  <c r="D374" i="8"/>
  <c r="E438" i="8"/>
  <c r="D438" i="8"/>
  <c r="E502" i="8"/>
  <c r="D502" i="8"/>
  <c r="E38" i="8"/>
  <c r="D38" i="8"/>
  <c r="E70" i="8"/>
  <c r="D70" i="8"/>
  <c r="E102" i="8"/>
  <c r="D102" i="8"/>
  <c r="E134" i="8"/>
  <c r="D134" i="8"/>
  <c r="E166" i="8"/>
  <c r="D166" i="8"/>
  <c r="E210" i="8"/>
  <c r="D210" i="8"/>
  <c r="E274" i="8"/>
  <c r="D274" i="8"/>
  <c r="E338" i="8"/>
  <c r="D338" i="8"/>
  <c r="E402" i="8"/>
  <c r="D402" i="8"/>
  <c r="E466" i="8"/>
  <c r="D466" i="8"/>
  <c r="E23" i="8"/>
  <c r="D23" i="8"/>
  <c r="E55" i="8"/>
  <c r="D55" i="8"/>
  <c r="E87" i="8"/>
  <c r="D87" i="8"/>
  <c r="E119" i="8"/>
  <c r="D119" i="8"/>
  <c r="E151" i="8"/>
  <c r="D151" i="8"/>
  <c r="E183" i="8"/>
  <c r="D183" i="8"/>
  <c r="E238" i="8"/>
  <c r="D238" i="8"/>
  <c r="E302" i="8"/>
  <c r="D302" i="8"/>
  <c r="E366" i="8"/>
  <c r="D366" i="8"/>
  <c r="E430" i="8"/>
  <c r="D430" i="8"/>
  <c r="E494" i="8"/>
  <c r="D494" i="8"/>
  <c r="D25" i="8"/>
  <c r="E25" i="8"/>
  <c r="D41" i="8"/>
  <c r="E41" i="8"/>
  <c r="D57" i="8"/>
  <c r="E57" i="8"/>
  <c r="D73" i="8"/>
  <c r="E73" i="8"/>
  <c r="D89" i="8"/>
  <c r="E89" i="8"/>
  <c r="D105" i="8"/>
  <c r="E105" i="8"/>
  <c r="D121" i="8"/>
  <c r="E121" i="8"/>
  <c r="D137" i="8"/>
  <c r="E137" i="8"/>
  <c r="D153" i="8"/>
  <c r="E153" i="8"/>
  <c r="D169" i="8"/>
  <c r="E169" i="8"/>
  <c r="D185" i="8"/>
  <c r="E185" i="8"/>
  <c r="E201" i="8"/>
  <c r="D201" i="8"/>
  <c r="E217" i="8"/>
  <c r="D217" i="8"/>
  <c r="E233" i="8"/>
  <c r="D233" i="8"/>
  <c r="E249" i="8"/>
  <c r="D249" i="8"/>
  <c r="E265" i="8"/>
  <c r="D265" i="8"/>
  <c r="E281" i="8"/>
  <c r="D281" i="8"/>
  <c r="E297" i="8"/>
  <c r="D297" i="8"/>
  <c r="E313" i="8"/>
  <c r="D313" i="8"/>
  <c r="E329" i="8"/>
  <c r="D329" i="8"/>
  <c r="E345" i="8"/>
  <c r="D345" i="8"/>
  <c r="E361" i="8"/>
  <c r="D361" i="8"/>
  <c r="E377" i="8"/>
  <c r="D377" i="8"/>
  <c r="E393" i="8"/>
  <c r="D393" i="8"/>
  <c r="E409" i="8"/>
  <c r="D409" i="8"/>
  <c r="E425" i="8"/>
  <c r="D425" i="8"/>
  <c r="E441" i="8"/>
  <c r="D441" i="8"/>
  <c r="E457" i="8"/>
  <c r="D457" i="8"/>
  <c r="E473" i="8"/>
  <c r="D473" i="8"/>
  <c r="E489" i="8"/>
  <c r="D489" i="8"/>
  <c r="E505" i="8"/>
  <c r="D505" i="8"/>
  <c r="E521" i="8"/>
  <c r="D521" i="8"/>
  <c r="E24" i="8"/>
  <c r="D24" i="8"/>
  <c r="E40" i="8"/>
  <c r="D40" i="8"/>
  <c r="E56" i="8"/>
  <c r="D56" i="8"/>
  <c r="E72" i="8"/>
  <c r="D72" i="8"/>
  <c r="E88" i="8"/>
  <c r="D88" i="8"/>
  <c r="E104" i="8"/>
  <c r="D104" i="8"/>
  <c r="E120" i="8"/>
  <c r="D120" i="8"/>
  <c r="E136" i="8"/>
  <c r="D136" i="8"/>
  <c r="E152" i="8"/>
  <c r="D152" i="8"/>
  <c r="E168" i="8"/>
  <c r="D168" i="8"/>
  <c r="E184" i="8"/>
  <c r="D184" i="8"/>
  <c r="D200" i="8"/>
  <c r="E200" i="8"/>
  <c r="D216" i="8"/>
  <c r="E216" i="8"/>
  <c r="D232" i="8"/>
  <c r="E232" i="8"/>
  <c r="D248" i="8"/>
  <c r="E248" i="8"/>
  <c r="D264" i="8"/>
  <c r="E264" i="8"/>
  <c r="D280" i="8"/>
  <c r="E280" i="8"/>
  <c r="D296" i="8"/>
  <c r="E296" i="8"/>
  <c r="D312" i="8"/>
  <c r="E312" i="8"/>
  <c r="D328" i="8"/>
  <c r="E328" i="8"/>
  <c r="D344" i="8"/>
  <c r="E344" i="8"/>
  <c r="D360" i="8"/>
  <c r="E360" i="8"/>
  <c r="D376" i="8"/>
  <c r="E376" i="8"/>
  <c r="D392" i="8"/>
  <c r="E392" i="8"/>
  <c r="D408" i="8"/>
  <c r="E408" i="8"/>
  <c r="D424" i="8"/>
  <c r="E424" i="8"/>
  <c r="D440" i="8"/>
  <c r="E440" i="8"/>
  <c r="D456" i="8"/>
  <c r="E456" i="8"/>
  <c r="D472" i="8"/>
  <c r="E472" i="8"/>
  <c r="D488" i="8"/>
  <c r="E488" i="8"/>
  <c r="D504" i="8"/>
  <c r="E504" i="8"/>
  <c r="D520" i="8"/>
  <c r="E520" i="8"/>
  <c r="E191" i="8"/>
  <c r="D191" i="8"/>
  <c r="E207" i="8"/>
  <c r="D207" i="8"/>
  <c r="E223" i="8"/>
  <c r="D223" i="8"/>
  <c r="E239" i="8"/>
  <c r="D239" i="8"/>
  <c r="E255" i="8"/>
  <c r="D255" i="8"/>
  <c r="E271" i="8"/>
  <c r="D271" i="8"/>
  <c r="E287" i="8"/>
  <c r="D287" i="8"/>
  <c r="E303" i="8"/>
  <c r="D303" i="8"/>
  <c r="E319" i="8"/>
  <c r="D319" i="8"/>
  <c r="E335" i="8"/>
  <c r="D335" i="8"/>
  <c r="E351" i="8"/>
  <c r="D351" i="8"/>
  <c r="E367" i="8"/>
  <c r="D367" i="8"/>
  <c r="E383" i="8"/>
  <c r="D383" i="8"/>
  <c r="E399" i="8"/>
  <c r="D399" i="8"/>
  <c r="E415" i="8"/>
  <c r="D415" i="8"/>
  <c r="E431" i="8"/>
  <c r="D431" i="8"/>
  <c r="E447" i="8"/>
  <c r="D447" i="8"/>
  <c r="E463" i="8"/>
  <c r="D463" i="8"/>
  <c r="E479" i="8"/>
  <c r="D479" i="8"/>
  <c r="E495" i="8"/>
  <c r="D495" i="8"/>
  <c r="E511" i="8"/>
  <c r="D511" i="8"/>
  <c r="E527" i="8"/>
  <c r="D527" i="8"/>
  <c r="E9" i="9"/>
  <c r="M11" i="8"/>
  <c r="M12" i="8"/>
  <c r="H3" i="13"/>
  <c r="B8" i="7" s="1"/>
  <c r="E583" i="8"/>
  <c r="D583" i="8"/>
  <c r="E647" i="8"/>
  <c r="D647" i="8"/>
  <c r="E711" i="8"/>
  <c r="D711" i="8"/>
  <c r="E799" i="8"/>
  <c r="D799" i="8"/>
  <c r="E611" i="8"/>
  <c r="D611" i="8"/>
  <c r="E675" i="8"/>
  <c r="D675" i="8"/>
  <c r="E739" i="8"/>
  <c r="D739" i="8"/>
  <c r="E575" i="8"/>
  <c r="D575" i="8"/>
  <c r="E639" i="8"/>
  <c r="D639" i="8"/>
  <c r="E703" i="8"/>
  <c r="D703" i="8"/>
  <c r="E831" i="8"/>
  <c r="D831" i="8"/>
  <c r="E603" i="8"/>
  <c r="D603" i="8"/>
  <c r="E667" i="8"/>
  <c r="D667" i="8"/>
  <c r="E731" i="8"/>
  <c r="D731" i="8"/>
  <c r="E562" i="8"/>
  <c r="D562" i="8"/>
  <c r="E578" i="8"/>
  <c r="D578" i="8"/>
  <c r="E594" i="8"/>
  <c r="D594" i="8"/>
  <c r="E610" i="8"/>
  <c r="D610" i="8"/>
  <c r="E626" i="8"/>
  <c r="D626" i="8"/>
  <c r="E642" i="8"/>
  <c r="D642" i="8"/>
  <c r="E658" i="8"/>
  <c r="D658" i="8"/>
  <c r="E674" i="8"/>
  <c r="D674" i="8"/>
  <c r="E690" i="8"/>
  <c r="D690" i="8"/>
  <c r="E706" i="8"/>
  <c r="D706" i="8"/>
  <c r="E722" i="8"/>
  <c r="D722" i="8"/>
  <c r="E738" i="8"/>
  <c r="D738" i="8"/>
  <c r="E779" i="8"/>
  <c r="D779" i="8"/>
  <c r="E843" i="8"/>
  <c r="D843" i="8"/>
  <c r="D561" i="8"/>
  <c r="E561" i="8"/>
  <c r="D577" i="8"/>
  <c r="E577" i="8"/>
  <c r="D593" i="8"/>
  <c r="E593" i="8"/>
  <c r="D609" i="8"/>
  <c r="E609" i="8"/>
  <c r="D625" i="8"/>
  <c r="E625" i="8"/>
  <c r="D641" i="8"/>
  <c r="E641" i="8"/>
  <c r="D657" i="8"/>
  <c r="E657" i="8"/>
  <c r="D673" i="8"/>
  <c r="E673" i="8"/>
  <c r="D689" i="8"/>
  <c r="E689" i="8"/>
  <c r="D705" i="8"/>
  <c r="E705" i="8"/>
  <c r="D721" i="8"/>
  <c r="E721" i="8"/>
  <c r="D737" i="8"/>
  <c r="E737" i="8"/>
  <c r="E759" i="8"/>
  <c r="D759" i="8"/>
  <c r="E823" i="8"/>
  <c r="D823" i="8"/>
  <c r="E556" i="8"/>
  <c r="D556" i="8"/>
  <c r="E572" i="8"/>
  <c r="D572" i="8"/>
  <c r="E588" i="8"/>
  <c r="D588" i="8"/>
  <c r="E604" i="8"/>
  <c r="D604" i="8"/>
  <c r="E620" i="8"/>
  <c r="D620" i="8"/>
  <c r="E636" i="8"/>
  <c r="D636" i="8"/>
  <c r="E652" i="8"/>
  <c r="D652" i="8"/>
  <c r="E668" i="8"/>
  <c r="D668" i="8"/>
  <c r="E684" i="8"/>
  <c r="D684" i="8"/>
  <c r="E700" i="8"/>
  <c r="D700" i="8"/>
  <c r="E716" i="8"/>
  <c r="D716" i="8"/>
  <c r="E732" i="8"/>
  <c r="D732" i="8"/>
  <c r="E752" i="8"/>
  <c r="D752" i="8"/>
  <c r="E803" i="8"/>
  <c r="D803" i="8"/>
  <c r="D746" i="8"/>
  <c r="E746" i="8"/>
  <c r="E762" i="8"/>
  <c r="D762" i="8"/>
  <c r="E778" i="8"/>
  <c r="D778" i="8"/>
  <c r="E794" i="8"/>
  <c r="D794" i="8"/>
  <c r="E810" i="8"/>
  <c r="D810" i="8"/>
  <c r="E826" i="8"/>
  <c r="D826" i="8"/>
  <c r="E842" i="8"/>
  <c r="D842" i="8"/>
  <c r="E858" i="8"/>
  <c r="D858" i="8"/>
  <c r="E874" i="8"/>
  <c r="D874" i="8"/>
  <c r="E890" i="8"/>
  <c r="D890" i="8"/>
  <c r="E906" i="8"/>
  <c r="D906" i="8"/>
  <c r="E922" i="8"/>
  <c r="D922" i="8"/>
  <c r="E938" i="8"/>
  <c r="D938" i="8"/>
  <c r="E954" i="8"/>
  <c r="D954" i="8"/>
  <c r="E970" i="8"/>
  <c r="D970" i="8"/>
  <c r="E986" i="8"/>
  <c r="D986" i="8"/>
  <c r="E1002" i="8"/>
  <c r="D1002" i="8"/>
  <c r="E1018" i="8"/>
  <c r="D1018" i="8"/>
  <c r="E1034" i="8"/>
  <c r="D1034" i="8"/>
  <c r="E1050" i="8"/>
  <c r="D1050" i="8"/>
  <c r="D749" i="8"/>
  <c r="E749" i="8"/>
  <c r="D765" i="8"/>
  <c r="E765" i="8"/>
  <c r="D781" i="8"/>
  <c r="E781" i="8"/>
  <c r="D797" i="8"/>
  <c r="E797" i="8"/>
  <c r="D813" i="8"/>
  <c r="E813" i="8"/>
  <c r="D829" i="8"/>
  <c r="E829" i="8"/>
  <c r="D845" i="8"/>
  <c r="E845" i="8"/>
  <c r="D861" i="8"/>
  <c r="E861" i="8"/>
  <c r="E877" i="8"/>
  <c r="D877" i="8"/>
  <c r="E893" i="8"/>
  <c r="D893" i="8"/>
  <c r="E909" i="8"/>
  <c r="D909" i="8"/>
  <c r="E925" i="8"/>
  <c r="D925" i="8"/>
  <c r="E941" i="8"/>
  <c r="D941" i="8"/>
  <c r="E957" i="8"/>
  <c r="D957" i="8"/>
  <c r="E973" i="8"/>
  <c r="D973" i="8"/>
  <c r="E989" i="8"/>
  <c r="D989" i="8"/>
  <c r="E1005" i="8"/>
  <c r="D1005" i="8"/>
  <c r="E1021" i="8"/>
  <c r="D1021" i="8"/>
  <c r="E1037" i="8"/>
  <c r="D1037" i="8"/>
  <c r="E1053" i="8"/>
  <c r="D1053" i="8"/>
  <c r="E760" i="8"/>
  <c r="D760" i="8"/>
  <c r="E776" i="8"/>
  <c r="D776" i="8"/>
  <c r="E792" i="8"/>
  <c r="D792" i="8"/>
  <c r="E808" i="8"/>
  <c r="D808" i="8"/>
  <c r="E824" i="8"/>
  <c r="D824" i="8"/>
  <c r="E840" i="8"/>
  <c r="D840" i="8"/>
  <c r="E856" i="8"/>
  <c r="D856" i="8"/>
  <c r="D872" i="8"/>
  <c r="E872" i="8"/>
  <c r="D888" i="8"/>
  <c r="E888" i="8"/>
  <c r="D904" i="8"/>
  <c r="E904" i="8"/>
  <c r="D920" i="8"/>
  <c r="E920" i="8"/>
  <c r="D936" i="8"/>
  <c r="E936" i="8"/>
  <c r="D952" i="8"/>
  <c r="E952" i="8"/>
  <c r="D968" i="8"/>
  <c r="E968" i="8"/>
  <c r="D984" i="8"/>
  <c r="E984" i="8"/>
  <c r="D1000" i="8"/>
  <c r="E1000" i="8"/>
  <c r="D1016" i="8"/>
  <c r="E1016" i="8"/>
  <c r="D1032" i="8"/>
  <c r="E1032" i="8"/>
  <c r="D1048" i="8"/>
  <c r="E1048" i="8"/>
  <c r="E863" i="8"/>
  <c r="D863" i="8"/>
  <c r="E879" i="8"/>
  <c r="D879" i="8"/>
  <c r="E895" i="8"/>
  <c r="D895" i="8"/>
  <c r="E911" i="8"/>
  <c r="D911" i="8"/>
  <c r="E927" i="8"/>
  <c r="D927" i="8"/>
  <c r="E943" i="8"/>
  <c r="D943" i="8"/>
  <c r="E959" i="8"/>
  <c r="D959" i="8"/>
  <c r="E975" i="8"/>
  <c r="D975" i="8"/>
  <c r="E991" i="8"/>
  <c r="D991" i="8"/>
  <c r="E1007" i="8"/>
  <c r="D1007" i="8"/>
  <c r="E1023" i="8"/>
  <c r="D1023" i="8"/>
  <c r="E1039" i="8"/>
  <c r="D1039" i="8"/>
  <c r="E1055" i="8"/>
  <c r="D1055" i="8"/>
  <c r="E18" i="8"/>
  <c r="D18" i="8"/>
  <c r="E50" i="8"/>
  <c r="D50" i="8"/>
  <c r="E82" i="8"/>
  <c r="D82" i="8"/>
  <c r="E114" i="8"/>
  <c r="D114" i="8"/>
  <c r="E146" i="8"/>
  <c r="D146" i="8"/>
  <c r="E178" i="8"/>
  <c r="D178" i="8"/>
  <c r="E234" i="8"/>
  <c r="D234" i="8"/>
  <c r="E298" i="8"/>
  <c r="D298" i="8"/>
  <c r="E362" i="8"/>
  <c r="D362" i="8"/>
  <c r="E426" i="8"/>
  <c r="D426" i="8"/>
  <c r="E490" i="8"/>
  <c r="D490" i="8"/>
  <c r="E27" i="8"/>
  <c r="D27" i="8"/>
  <c r="E59" i="8"/>
  <c r="D59" i="8"/>
  <c r="E91" i="8"/>
  <c r="D91" i="8"/>
  <c r="E123" i="8"/>
  <c r="D123" i="8"/>
  <c r="E155" i="8"/>
  <c r="D155" i="8"/>
  <c r="E198" i="8"/>
  <c r="D198" i="8"/>
  <c r="E262" i="8"/>
  <c r="D262" i="8"/>
  <c r="E326" i="8"/>
  <c r="D326" i="8"/>
  <c r="E390" i="8"/>
  <c r="D390" i="8"/>
  <c r="E454" i="8"/>
  <c r="D454" i="8"/>
  <c r="E518" i="8"/>
  <c r="D518" i="8"/>
  <c r="E46" i="8"/>
  <c r="D46" i="8"/>
  <c r="E78" i="8"/>
  <c r="D78" i="8"/>
  <c r="E110" i="8"/>
  <c r="D110" i="8"/>
  <c r="E142" i="8"/>
  <c r="D142" i="8"/>
  <c r="E174" i="8"/>
  <c r="D174" i="8"/>
  <c r="E226" i="8"/>
  <c r="D226" i="8"/>
  <c r="E290" i="8"/>
  <c r="D290" i="8"/>
  <c r="E354" i="8"/>
  <c r="D354" i="8"/>
  <c r="E418" i="8"/>
  <c r="D418" i="8"/>
  <c r="E482" i="8"/>
  <c r="D482" i="8"/>
  <c r="E31" i="8"/>
  <c r="D31" i="8"/>
  <c r="E63" i="8"/>
  <c r="D63" i="8"/>
  <c r="E95" i="8"/>
  <c r="D95" i="8"/>
  <c r="E127" i="8"/>
  <c r="D127" i="8"/>
  <c r="E159" i="8"/>
  <c r="D159" i="8"/>
  <c r="E190" i="8"/>
  <c r="D190" i="8"/>
  <c r="E254" i="8"/>
  <c r="D254" i="8"/>
  <c r="E318" i="8"/>
  <c r="D318" i="8"/>
  <c r="E382" i="8"/>
  <c r="D382" i="8"/>
  <c r="E446" i="8"/>
  <c r="D446" i="8"/>
  <c r="E510" i="8"/>
  <c r="D510" i="8"/>
  <c r="D29" i="8"/>
  <c r="E29" i="8"/>
  <c r="D45" i="8"/>
  <c r="E45" i="8"/>
  <c r="D61" i="8"/>
  <c r="E61" i="8"/>
  <c r="D77" i="8"/>
  <c r="E77" i="8"/>
  <c r="D93" i="8"/>
  <c r="E93" i="8"/>
  <c r="D109" i="8"/>
  <c r="E109" i="8"/>
  <c r="D125" i="8"/>
  <c r="E125" i="8"/>
  <c r="D141" i="8"/>
  <c r="E141" i="8"/>
  <c r="D157" i="8"/>
  <c r="E157" i="8"/>
  <c r="D173" i="8"/>
  <c r="E173" i="8"/>
  <c r="E189" i="8"/>
  <c r="D189" i="8"/>
  <c r="E205" i="8"/>
  <c r="D205" i="8"/>
  <c r="E221" i="8"/>
  <c r="D221" i="8"/>
  <c r="E237" i="8"/>
  <c r="D237" i="8"/>
  <c r="E253" i="8"/>
  <c r="D253" i="8"/>
  <c r="E269" i="8"/>
  <c r="D269" i="8"/>
  <c r="E285" i="8"/>
  <c r="D285" i="8"/>
  <c r="E301" i="8"/>
  <c r="D301" i="8"/>
  <c r="E317" i="8"/>
  <c r="D317" i="8"/>
  <c r="E333" i="8"/>
  <c r="D333" i="8"/>
  <c r="E349" i="8"/>
  <c r="D349" i="8"/>
  <c r="E365" i="8"/>
  <c r="D365" i="8"/>
  <c r="E381" i="8"/>
  <c r="D381" i="8"/>
  <c r="E397" i="8"/>
  <c r="D397" i="8"/>
  <c r="E413" i="8"/>
  <c r="D413" i="8"/>
  <c r="E429" i="8"/>
  <c r="D429" i="8"/>
  <c r="E445" i="8"/>
  <c r="D445" i="8"/>
  <c r="E461" i="8"/>
  <c r="D461" i="8"/>
  <c r="E477" i="8"/>
  <c r="D477" i="8"/>
  <c r="E493" i="8"/>
  <c r="D493" i="8"/>
  <c r="E509" i="8"/>
  <c r="D509" i="8"/>
  <c r="E525" i="8"/>
  <c r="D525" i="8"/>
  <c r="D28" i="8"/>
  <c r="E28" i="8"/>
  <c r="D44" i="8"/>
  <c r="E44" i="8"/>
  <c r="D60" i="8"/>
  <c r="E60" i="8"/>
  <c r="D76" i="8"/>
  <c r="E76" i="8"/>
  <c r="D92" i="8"/>
  <c r="E92" i="8"/>
  <c r="D108" i="8"/>
  <c r="E108" i="8"/>
  <c r="D124" i="8"/>
  <c r="E124" i="8"/>
  <c r="D140" i="8"/>
  <c r="E140" i="8"/>
  <c r="D156" i="8"/>
  <c r="E156" i="8"/>
  <c r="D172" i="8"/>
  <c r="E172" i="8"/>
  <c r="D188" i="8"/>
  <c r="E188" i="8"/>
  <c r="D204" i="8"/>
  <c r="E204" i="8"/>
  <c r="D220" i="8"/>
  <c r="E220" i="8"/>
  <c r="D236" i="8"/>
  <c r="E236" i="8"/>
  <c r="D252" i="8"/>
  <c r="E252" i="8"/>
  <c r="D268" i="8"/>
  <c r="E268" i="8"/>
  <c r="D284" i="8"/>
  <c r="E284" i="8"/>
  <c r="D300" i="8"/>
  <c r="E300" i="8"/>
  <c r="D316" i="8"/>
  <c r="E316" i="8"/>
  <c r="D332" i="8"/>
  <c r="E332" i="8"/>
  <c r="D348" i="8"/>
  <c r="E348" i="8"/>
  <c r="D364" i="8"/>
  <c r="E364" i="8"/>
  <c r="D380" i="8"/>
  <c r="E380" i="8"/>
  <c r="D396" i="8"/>
  <c r="E396" i="8"/>
  <c r="D412" i="8"/>
  <c r="E412" i="8"/>
  <c r="D428" i="8"/>
  <c r="E428" i="8"/>
  <c r="D444" i="8"/>
  <c r="E444" i="8"/>
  <c r="D460" i="8"/>
  <c r="E460" i="8"/>
  <c r="D476" i="8"/>
  <c r="E476" i="8"/>
  <c r="D492" i="8"/>
  <c r="E492" i="8"/>
  <c r="D508" i="8"/>
  <c r="E508" i="8"/>
  <c r="D524" i="8"/>
  <c r="E524" i="8"/>
  <c r="E195" i="8"/>
  <c r="D195" i="8"/>
  <c r="E211" i="8"/>
  <c r="D211" i="8"/>
  <c r="E227" i="8"/>
  <c r="D227" i="8"/>
  <c r="E243" i="8"/>
  <c r="D243" i="8"/>
  <c r="E259" i="8"/>
  <c r="D259" i="8"/>
  <c r="E275" i="8"/>
  <c r="D275" i="8"/>
  <c r="E291" i="8"/>
  <c r="D291" i="8"/>
  <c r="E307" i="8"/>
  <c r="D307" i="8"/>
  <c r="E323" i="8"/>
  <c r="D323" i="8"/>
  <c r="E339" i="8"/>
  <c r="D339" i="8"/>
  <c r="E355" i="8"/>
  <c r="D355" i="8"/>
  <c r="E371" i="8"/>
  <c r="D371" i="8"/>
  <c r="E387" i="8"/>
  <c r="D387" i="8"/>
  <c r="E403" i="8"/>
  <c r="D403" i="8"/>
  <c r="E419" i="8"/>
  <c r="D419" i="8"/>
  <c r="E435" i="8"/>
  <c r="D435" i="8"/>
  <c r="E451" i="8"/>
  <c r="D451" i="8"/>
  <c r="E467" i="8"/>
  <c r="D467" i="8"/>
  <c r="E483" i="8"/>
  <c r="D483" i="8"/>
  <c r="E499" i="8"/>
  <c r="D499" i="8"/>
  <c r="E515" i="8"/>
  <c r="D515" i="8"/>
  <c r="F1058" i="8"/>
  <c r="F1042" i="8"/>
  <c r="F1026" i="8"/>
  <c r="F1010" i="8"/>
  <c r="F994" i="8"/>
  <c r="F978" i="8"/>
  <c r="F962" i="8"/>
  <c r="F946" i="8"/>
  <c r="F930" i="8"/>
  <c r="F914" i="8"/>
  <c r="F898" i="8"/>
  <c r="F882" i="8"/>
  <c r="F866" i="8"/>
  <c r="F1047" i="8"/>
  <c r="F1031" i="8"/>
  <c r="F1015" i="8"/>
  <c r="F999" i="8"/>
  <c r="F983" i="8"/>
  <c r="F967" i="8"/>
  <c r="F951" i="8"/>
  <c r="F935" i="8"/>
  <c r="F919" i="8"/>
  <c r="F903" i="8"/>
  <c r="F887" i="8"/>
  <c r="F871" i="8"/>
  <c r="F855" i="8"/>
  <c r="F839" i="8"/>
  <c r="F823" i="8"/>
  <c r="F807" i="8"/>
  <c r="F791" i="8"/>
  <c r="F775" i="8"/>
  <c r="F759" i="8"/>
  <c r="F1052" i="8"/>
  <c r="F1036" i="8"/>
  <c r="F1020" i="8"/>
  <c r="F1004" i="8"/>
  <c r="F988" i="8"/>
  <c r="F972" i="8"/>
  <c r="F956" i="8"/>
  <c r="F940" i="8"/>
  <c r="F924" i="8"/>
  <c r="F908" i="8"/>
  <c r="F892" i="8"/>
  <c r="F876" i="8"/>
  <c r="F860" i="8"/>
  <c r="F844" i="8"/>
  <c r="F828" i="8"/>
  <c r="F812" i="8"/>
  <c r="F796" i="8"/>
  <c r="F780" i="8"/>
  <c r="F764" i="8"/>
  <c r="F748" i="8"/>
  <c r="F1049" i="8"/>
  <c r="F1033" i="8"/>
  <c r="F1017" i="8"/>
  <c r="F1001" i="8"/>
  <c r="F985" i="8"/>
  <c r="F969" i="8"/>
  <c r="F953" i="8"/>
  <c r="F937" i="8"/>
  <c r="F921" i="8"/>
  <c r="F905" i="8"/>
  <c r="F889" i="8"/>
  <c r="F873" i="8"/>
  <c r="F857" i="8"/>
  <c r="F841" i="8"/>
  <c r="F825" i="8"/>
  <c r="F809" i="8"/>
  <c r="F793" i="8"/>
  <c r="F777" i="8"/>
  <c r="F761" i="8"/>
  <c r="F850" i="8"/>
  <c r="F786" i="8"/>
  <c r="F743" i="8"/>
  <c r="F727" i="8"/>
  <c r="F711" i="8"/>
  <c r="F695" i="8"/>
  <c r="F679" i="8"/>
  <c r="F663" i="8"/>
  <c r="F647" i="8"/>
  <c r="F631" i="8"/>
  <c r="F615" i="8"/>
  <c r="F599" i="8"/>
  <c r="F583" i="8"/>
  <c r="F567" i="8"/>
  <c r="F551" i="8"/>
  <c r="F806" i="8"/>
  <c r="F750" i="8"/>
  <c r="F732" i="8"/>
  <c r="F716" i="8"/>
  <c r="F700" i="8"/>
  <c r="F684" i="8"/>
  <c r="F668" i="8"/>
  <c r="F652" i="8"/>
  <c r="F636" i="8"/>
  <c r="F620" i="8"/>
  <c r="F604" i="8"/>
  <c r="F588" i="8"/>
  <c r="F572" i="8"/>
  <c r="F556" i="8"/>
  <c r="F826" i="8"/>
  <c r="F762" i="8"/>
  <c r="F737" i="8"/>
  <c r="F721" i="8"/>
  <c r="F705" i="8"/>
  <c r="F689" i="8"/>
  <c r="F673" i="8"/>
  <c r="F657" i="8"/>
  <c r="F641" i="8"/>
  <c r="F625" i="8"/>
  <c r="F609" i="8"/>
  <c r="F593" i="8"/>
  <c r="F577" i="8"/>
  <c r="F561" i="8"/>
  <c r="F798" i="8"/>
  <c r="F682" i="8"/>
  <c r="F618" i="8"/>
  <c r="F554" i="8"/>
  <c r="F718" i="8"/>
  <c r="F654" i="8"/>
  <c r="F590" i="8"/>
  <c r="F766" i="8"/>
  <c r="F690" i="8"/>
  <c r="F626" i="8"/>
  <c r="F562" i="8"/>
  <c r="F726" i="8"/>
  <c r="F662" i="8"/>
  <c r="F598" i="8"/>
  <c r="F831" i="8"/>
  <c r="F767" i="8"/>
  <c r="F1044" i="8"/>
  <c r="F1012" i="8"/>
  <c r="F964" i="8"/>
  <c r="F932" i="8"/>
  <c r="F900" i="8"/>
  <c r="F868" i="8"/>
  <c r="F836" i="8"/>
  <c r="F804" i="8"/>
  <c r="F772" i="8"/>
  <c r="F1057" i="8"/>
  <c r="F1025" i="8"/>
  <c r="F993" i="8"/>
  <c r="F961" i="8"/>
  <c r="F897" i="8"/>
  <c r="F865" i="8"/>
  <c r="F833" i="8"/>
  <c r="F801" i="8"/>
  <c r="F769" i="8"/>
  <c r="F818" i="8"/>
  <c r="F735" i="8"/>
  <c r="F703" i="8"/>
  <c r="F671" i="8"/>
  <c r="F639" i="8"/>
  <c r="F607" i="8"/>
  <c r="F591" i="8"/>
  <c r="F559" i="8"/>
  <c r="F774" i="8"/>
  <c r="F724" i="8"/>
  <c r="F692" i="8"/>
  <c r="F660" i="8"/>
  <c r="F628" i="8"/>
  <c r="F596" i="8"/>
  <c r="F858" i="8"/>
  <c r="F745" i="8"/>
  <c r="F713" i="8"/>
  <c r="F681" i="8"/>
  <c r="F649" i="8"/>
  <c r="F617" i="8"/>
  <c r="F585" i="8"/>
  <c r="F553" i="8"/>
  <c r="F650" i="8"/>
  <c r="F586" i="8"/>
  <c r="F686" i="8"/>
  <c r="F558" i="8"/>
  <c r="F658" i="8"/>
  <c r="F782" i="8"/>
  <c r="F630" i="8"/>
  <c r="F1050" i="8"/>
  <c r="F1034" i="8"/>
  <c r="F1018" i="8"/>
  <c r="F1002" i="8"/>
  <c r="F986" i="8"/>
  <c r="F970" i="8"/>
  <c r="F954" i="8"/>
  <c r="F938" i="8"/>
  <c r="F922" i="8"/>
  <c r="F906" i="8"/>
  <c r="F890" i="8"/>
  <c r="F874" i="8"/>
  <c r="F1055" i="8"/>
  <c r="F1039" i="8"/>
  <c r="F1023" i="8"/>
  <c r="F1007" i="8"/>
  <c r="F991" i="8"/>
  <c r="F975" i="8"/>
  <c r="F959" i="8"/>
  <c r="F943" i="8"/>
  <c r="F927" i="8"/>
  <c r="F911" i="8"/>
  <c r="F895" i="8"/>
  <c r="F879" i="8"/>
  <c r="F863" i="8"/>
  <c r="F847" i="8"/>
  <c r="F815" i="8"/>
  <c r="F799" i="8"/>
  <c r="F783" i="8"/>
  <c r="F1060" i="8"/>
  <c r="F1028" i="8"/>
  <c r="F996" i="8"/>
  <c r="F980" i="8"/>
  <c r="F948" i="8"/>
  <c r="F916" i="8"/>
  <c r="F884" i="8"/>
  <c r="F852" i="8"/>
  <c r="F820" i="8"/>
  <c r="F788" i="8"/>
  <c r="F756" i="8"/>
  <c r="F1041" i="8"/>
  <c r="F1009" i="8"/>
  <c r="F977" i="8"/>
  <c r="F945" i="8"/>
  <c r="F929" i="8"/>
  <c r="F913" i="8"/>
  <c r="F881" i="8"/>
  <c r="F849" i="8"/>
  <c r="F817" i="8"/>
  <c r="F785" i="8"/>
  <c r="F753" i="8"/>
  <c r="F754" i="8"/>
  <c r="F719" i="8"/>
  <c r="F687" i="8"/>
  <c r="F655" i="8"/>
  <c r="F623" i="8"/>
  <c r="F575" i="8"/>
  <c r="F838" i="8"/>
  <c r="F740" i="8"/>
  <c r="F708" i="8"/>
  <c r="F676" i="8"/>
  <c r="F644" i="8"/>
  <c r="F612" i="8"/>
  <c r="F580" i="8"/>
  <c r="F564" i="8"/>
  <c r="F794" i="8"/>
  <c r="F729" i="8"/>
  <c r="F697" i="8"/>
  <c r="F665" i="8"/>
  <c r="F633" i="8"/>
  <c r="F601" i="8"/>
  <c r="F569" i="8"/>
  <c r="F714" i="8"/>
  <c r="F746" i="8"/>
  <c r="F622" i="8"/>
  <c r="F722" i="8"/>
  <c r="F594" i="8"/>
  <c r="F694" i="8"/>
  <c r="F566" i="8"/>
  <c r="E599" i="8"/>
  <c r="D599" i="8"/>
  <c r="E663" i="8"/>
  <c r="D663" i="8"/>
  <c r="E727" i="8"/>
  <c r="D727" i="8"/>
  <c r="E563" i="8"/>
  <c r="D563" i="8"/>
  <c r="E627" i="8"/>
  <c r="D627" i="8"/>
  <c r="E691" i="8"/>
  <c r="D691" i="8"/>
  <c r="E783" i="8"/>
  <c r="D783" i="8"/>
  <c r="E591" i="8"/>
  <c r="D591" i="8"/>
  <c r="E655" i="8"/>
  <c r="D655" i="8"/>
  <c r="E719" i="8"/>
  <c r="D719" i="8"/>
  <c r="E555" i="8"/>
  <c r="D555" i="8"/>
  <c r="E619" i="8"/>
  <c r="D619" i="8"/>
  <c r="E683" i="8"/>
  <c r="D683" i="8"/>
  <c r="E815" i="8"/>
  <c r="D815" i="8"/>
  <c r="E566" i="8"/>
  <c r="D566" i="8"/>
  <c r="E582" i="8"/>
  <c r="D582" i="8"/>
  <c r="E598" i="8"/>
  <c r="D598" i="8"/>
  <c r="E614" i="8"/>
  <c r="D614" i="8"/>
  <c r="E630" i="8"/>
  <c r="D630" i="8"/>
  <c r="E646" i="8"/>
  <c r="D646" i="8"/>
  <c r="E662" i="8"/>
  <c r="D662" i="8"/>
  <c r="E678" i="8"/>
  <c r="D678" i="8"/>
  <c r="E694" i="8"/>
  <c r="D694" i="8"/>
  <c r="E710" i="8"/>
  <c r="D710" i="8"/>
  <c r="E726" i="8"/>
  <c r="D726" i="8"/>
  <c r="E742" i="8"/>
  <c r="D742" i="8"/>
  <c r="E795" i="8"/>
  <c r="D795" i="8"/>
  <c r="E859" i="8"/>
  <c r="D859" i="8"/>
  <c r="D565" i="8"/>
  <c r="E565" i="8"/>
  <c r="D581" i="8"/>
  <c r="E581" i="8"/>
  <c r="D597" i="8"/>
  <c r="E597" i="8"/>
  <c r="D613" i="8"/>
  <c r="E613" i="8"/>
  <c r="D629" i="8"/>
  <c r="E629" i="8"/>
  <c r="D645" i="8"/>
  <c r="E645" i="8"/>
  <c r="D661" i="8"/>
  <c r="E661" i="8"/>
  <c r="D677" i="8"/>
  <c r="E677" i="8"/>
  <c r="D693" i="8"/>
  <c r="E693" i="8"/>
  <c r="D709" i="8"/>
  <c r="E709" i="8"/>
  <c r="D725" i="8"/>
  <c r="E725" i="8"/>
  <c r="D741" i="8"/>
  <c r="E741" i="8"/>
  <c r="E775" i="8"/>
  <c r="D775" i="8"/>
  <c r="E839" i="8"/>
  <c r="D839" i="8"/>
  <c r="E560" i="8"/>
  <c r="D560" i="8"/>
  <c r="E576" i="8"/>
  <c r="D576" i="8"/>
  <c r="E592" i="8"/>
  <c r="D592" i="8"/>
  <c r="E608" i="8"/>
  <c r="D608" i="8"/>
  <c r="E624" i="8"/>
  <c r="D624" i="8"/>
  <c r="E640" i="8"/>
  <c r="D640" i="8"/>
  <c r="E656" i="8"/>
  <c r="D656" i="8"/>
  <c r="E672" i="8"/>
  <c r="D672" i="8"/>
  <c r="E688" i="8"/>
  <c r="D688" i="8"/>
  <c r="E704" i="8"/>
  <c r="D704" i="8"/>
  <c r="E720" i="8"/>
  <c r="D720" i="8"/>
  <c r="E736" i="8"/>
  <c r="D736" i="8"/>
  <c r="E755" i="8"/>
  <c r="D755" i="8"/>
  <c r="E819" i="8"/>
  <c r="D819" i="8"/>
  <c r="D750" i="8"/>
  <c r="E750" i="8"/>
  <c r="E766" i="8"/>
  <c r="D766" i="8"/>
  <c r="E782" i="8"/>
  <c r="D782" i="8"/>
  <c r="E798" i="8"/>
  <c r="D798" i="8"/>
  <c r="E814" i="8"/>
  <c r="D814" i="8"/>
  <c r="E830" i="8"/>
  <c r="D830" i="8"/>
  <c r="E846" i="8"/>
  <c r="D846" i="8"/>
  <c r="E862" i="8"/>
  <c r="D862" i="8"/>
  <c r="E878" i="8"/>
  <c r="D878" i="8"/>
  <c r="E894" i="8"/>
  <c r="D894" i="8"/>
  <c r="E910" i="8"/>
  <c r="D910" i="8"/>
  <c r="E926" i="8"/>
  <c r="D926" i="8"/>
  <c r="E942" i="8"/>
  <c r="D942" i="8"/>
  <c r="E958" i="8"/>
  <c r="D958" i="8"/>
  <c r="E974" i="8"/>
  <c r="D974" i="8"/>
  <c r="E990" i="8"/>
  <c r="D990" i="8"/>
  <c r="E1006" i="8"/>
  <c r="D1006" i="8"/>
  <c r="E1022" i="8"/>
  <c r="D1022" i="8"/>
  <c r="E1038" i="8"/>
  <c r="D1038" i="8"/>
  <c r="E1054" i="8"/>
  <c r="D1054" i="8"/>
  <c r="D753" i="8"/>
  <c r="E753" i="8"/>
  <c r="D769" i="8"/>
  <c r="E769" i="8"/>
  <c r="D785" i="8"/>
  <c r="E785" i="8"/>
  <c r="D801" i="8"/>
  <c r="E801" i="8"/>
  <c r="D817" i="8"/>
  <c r="E817" i="8"/>
  <c r="D833" i="8"/>
  <c r="E833" i="8"/>
  <c r="D849" i="8"/>
  <c r="E849" i="8"/>
  <c r="E865" i="8"/>
  <c r="D865" i="8"/>
  <c r="E881" i="8"/>
  <c r="D881" i="8"/>
  <c r="E897" i="8"/>
  <c r="D897" i="8"/>
  <c r="E913" i="8"/>
  <c r="D913" i="8"/>
  <c r="E929" i="8"/>
  <c r="D929" i="8"/>
  <c r="E945" i="8"/>
  <c r="D945" i="8"/>
  <c r="E961" i="8"/>
  <c r="D961" i="8"/>
  <c r="E977" i="8"/>
  <c r="D977" i="8"/>
  <c r="E993" i="8"/>
  <c r="D993" i="8"/>
  <c r="E1009" i="8"/>
  <c r="D1009" i="8"/>
  <c r="E1025" i="8"/>
  <c r="D1025" i="8"/>
  <c r="E1041" i="8"/>
  <c r="D1041" i="8"/>
  <c r="E1057" i="8"/>
  <c r="D1057" i="8"/>
  <c r="E764" i="8"/>
  <c r="D764" i="8"/>
  <c r="E780" i="8"/>
  <c r="D780" i="8"/>
  <c r="E796" i="8"/>
  <c r="D796" i="8"/>
  <c r="E812" i="8"/>
  <c r="D812" i="8"/>
  <c r="E828" i="8"/>
  <c r="D828" i="8"/>
  <c r="E844" i="8"/>
  <c r="D844" i="8"/>
  <c r="E860" i="8"/>
  <c r="D860" i="8"/>
  <c r="D876" i="8"/>
  <c r="E876" i="8"/>
  <c r="D892" i="8"/>
  <c r="E892" i="8"/>
  <c r="D908" i="8"/>
  <c r="E908" i="8"/>
  <c r="D924" i="8"/>
  <c r="E924" i="8"/>
  <c r="D940" i="8"/>
  <c r="E940" i="8"/>
  <c r="D956" i="8"/>
  <c r="E956" i="8"/>
  <c r="D972" i="8"/>
  <c r="E972" i="8"/>
  <c r="D988" i="8"/>
  <c r="E988" i="8"/>
  <c r="D1004" i="8"/>
  <c r="E1004" i="8"/>
  <c r="D1020" i="8"/>
  <c r="E1020" i="8"/>
  <c r="D1036" i="8"/>
  <c r="E1036" i="8"/>
  <c r="D1052" i="8"/>
  <c r="E1052" i="8"/>
  <c r="E867" i="8"/>
  <c r="D867" i="8"/>
  <c r="E883" i="8"/>
  <c r="D883" i="8"/>
  <c r="E899" i="8"/>
  <c r="D899" i="8"/>
  <c r="E915" i="8"/>
  <c r="D915" i="8"/>
  <c r="E931" i="8"/>
  <c r="D931" i="8"/>
  <c r="E947" i="8"/>
  <c r="D947" i="8"/>
  <c r="E963" i="8"/>
  <c r="D963" i="8"/>
  <c r="E979" i="8"/>
  <c r="D979" i="8"/>
  <c r="E995" i="8"/>
  <c r="D995" i="8"/>
  <c r="E1011" i="8"/>
  <c r="D1011" i="8"/>
  <c r="E1027" i="8"/>
  <c r="D1027" i="8"/>
  <c r="E1043" i="8"/>
  <c r="D1043" i="8"/>
  <c r="E1059" i="8"/>
  <c r="D1059" i="8"/>
  <c r="E26" i="8"/>
  <c r="D26" i="8"/>
  <c r="E58" i="8"/>
  <c r="D58" i="8"/>
  <c r="E90" i="8"/>
  <c r="D90" i="8"/>
  <c r="E122" i="8"/>
  <c r="D122" i="8"/>
  <c r="E154" i="8"/>
  <c r="D154" i="8"/>
  <c r="E186" i="8"/>
  <c r="D186" i="8"/>
  <c r="E250" i="8"/>
  <c r="D250" i="8"/>
  <c r="E314" i="8"/>
  <c r="D314" i="8"/>
  <c r="E378" i="8"/>
  <c r="D378" i="8"/>
  <c r="E442" i="8"/>
  <c r="D442" i="8"/>
  <c r="E506" i="8"/>
  <c r="D506" i="8"/>
  <c r="E35" i="8"/>
  <c r="D35" i="8"/>
  <c r="E67" i="8"/>
  <c r="D67" i="8"/>
  <c r="E99" i="8"/>
  <c r="D99" i="8"/>
  <c r="E131" i="8"/>
  <c r="D131" i="8"/>
  <c r="E163" i="8"/>
  <c r="D163" i="8"/>
  <c r="E214" i="8"/>
  <c r="D214" i="8"/>
  <c r="E278" i="8"/>
  <c r="D278" i="8"/>
  <c r="E342" i="8"/>
  <c r="D342" i="8"/>
  <c r="E406" i="8"/>
  <c r="D406" i="8"/>
  <c r="E470" i="8"/>
  <c r="D470" i="8"/>
  <c r="E22" i="8"/>
  <c r="D22" i="8"/>
  <c r="E54" i="8"/>
  <c r="D54" i="8"/>
  <c r="E86" i="8"/>
  <c r="D86" i="8"/>
  <c r="E118" i="8"/>
  <c r="D118" i="8"/>
  <c r="E150" i="8"/>
  <c r="D150" i="8"/>
  <c r="E182" i="8"/>
  <c r="D182" i="8"/>
  <c r="E242" i="8"/>
  <c r="D242" i="8"/>
  <c r="E306" i="8"/>
  <c r="D306" i="8"/>
  <c r="E370" i="8"/>
  <c r="D370" i="8"/>
  <c r="E434" i="8"/>
  <c r="D434" i="8"/>
  <c r="E498" i="8"/>
  <c r="D498" i="8"/>
  <c r="E39" i="8"/>
  <c r="D39" i="8"/>
  <c r="E71" i="8"/>
  <c r="D71" i="8"/>
  <c r="E103" i="8"/>
  <c r="D103" i="8"/>
  <c r="E135" i="8"/>
  <c r="D135" i="8"/>
  <c r="E167" i="8"/>
  <c r="D167" i="8"/>
  <c r="E206" i="8"/>
  <c r="D206" i="8"/>
  <c r="E270" i="8"/>
  <c r="D270" i="8"/>
  <c r="E334" i="8"/>
  <c r="D334" i="8"/>
  <c r="E398" i="8"/>
  <c r="D398" i="8"/>
  <c r="E462" i="8"/>
  <c r="D462" i="8"/>
  <c r="E526" i="8"/>
  <c r="D526" i="8"/>
  <c r="D33" i="8"/>
  <c r="E33" i="8"/>
  <c r="D49" i="8"/>
  <c r="E49" i="8"/>
  <c r="D65" i="8"/>
  <c r="E65" i="8"/>
  <c r="D81" i="8"/>
  <c r="E81" i="8"/>
  <c r="D97" i="8"/>
  <c r="E97" i="8"/>
  <c r="D113" i="8"/>
  <c r="E113" i="8"/>
  <c r="D129" i="8"/>
  <c r="E129" i="8"/>
  <c r="D145" i="8"/>
  <c r="E145" i="8"/>
  <c r="D161" i="8"/>
  <c r="E161" i="8"/>
  <c r="D177" i="8"/>
  <c r="E177" i="8"/>
  <c r="E193" i="8"/>
  <c r="D193" i="8"/>
  <c r="E209" i="8"/>
  <c r="D209" i="8"/>
  <c r="E225" i="8"/>
  <c r="D225" i="8"/>
  <c r="E241" i="8"/>
  <c r="D241" i="8"/>
  <c r="E257" i="8"/>
  <c r="D257" i="8"/>
  <c r="E273" i="8"/>
  <c r="D273" i="8"/>
  <c r="E289" i="8"/>
  <c r="D289" i="8"/>
  <c r="E305" i="8"/>
  <c r="D305" i="8"/>
  <c r="E321" i="8"/>
  <c r="D321" i="8"/>
  <c r="E337" i="8"/>
  <c r="D337" i="8"/>
  <c r="E353" i="8"/>
  <c r="D353" i="8"/>
  <c r="E369" i="8"/>
  <c r="D369" i="8"/>
  <c r="E385" i="8"/>
  <c r="D385" i="8"/>
  <c r="E401" i="8"/>
  <c r="D401" i="8"/>
  <c r="E417" i="8"/>
  <c r="D417" i="8"/>
  <c r="E433" i="8"/>
  <c r="D433" i="8"/>
  <c r="E449" i="8"/>
  <c r="D449" i="8"/>
  <c r="E465" i="8"/>
  <c r="D465" i="8"/>
  <c r="E481" i="8"/>
  <c r="D481" i="8"/>
  <c r="E497" i="8"/>
  <c r="D497" i="8"/>
  <c r="E513" i="8"/>
  <c r="D513" i="8"/>
  <c r="E529" i="8"/>
  <c r="D529" i="8"/>
  <c r="E32" i="8"/>
  <c r="D32" i="8"/>
  <c r="E48" i="8"/>
  <c r="D48" i="8"/>
  <c r="E64" i="8"/>
  <c r="D64" i="8"/>
  <c r="E80" i="8"/>
  <c r="D80" i="8"/>
  <c r="E96" i="8"/>
  <c r="D96" i="8"/>
  <c r="E112" i="8"/>
  <c r="D112" i="8"/>
  <c r="E128" i="8"/>
  <c r="D128" i="8"/>
  <c r="E144" i="8"/>
  <c r="D144" i="8"/>
  <c r="E160" i="8"/>
  <c r="D160" i="8"/>
  <c r="E176" i="8"/>
  <c r="D176" i="8"/>
  <c r="D192" i="8"/>
  <c r="E192" i="8"/>
  <c r="D208" i="8"/>
  <c r="E208" i="8"/>
  <c r="D224" i="8"/>
  <c r="E224" i="8"/>
  <c r="D240" i="8"/>
  <c r="E240" i="8"/>
  <c r="D256" i="8"/>
  <c r="E256" i="8"/>
  <c r="D272" i="8"/>
  <c r="E272" i="8"/>
  <c r="D288" i="8"/>
  <c r="E288" i="8"/>
  <c r="D304" i="8"/>
  <c r="E304" i="8"/>
  <c r="D320" i="8"/>
  <c r="E320" i="8"/>
  <c r="D336" i="8"/>
  <c r="E336" i="8"/>
  <c r="D352" i="8"/>
  <c r="E352" i="8"/>
  <c r="D368" i="8"/>
  <c r="E368" i="8"/>
  <c r="D384" i="8"/>
  <c r="E384" i="8"/>
  <c r="D400" i="8"/>
  <c r="E400" i="8"/>
  <c r="D416" i="8"/>
  <c r="E416" i="8"/>
  <c r="D432" i="8"/>
  <c r="E432" i="8"/>
  <c r="D448" i="8"/>
  <c r="E448" i="8"/>
  <c r="D464" i="8"/>
  <c r="E464" i="8"/>
  <c r="D480" i="8"/>
  <c r="E480" i="8"/>
  <c r="D496" i="8"/>
  <c r="E496" i="8"/>
  <c r="D512" i="8"/>
  <c r="E512" i="8"/>
  <c r="D528" i="8"/>
  <c r="E528" i="8"/>
  <c r="E199" i="8"/>
  <c r="D199" i="8"/>
  <c r="E215" i="8"/>
  <c r="D215" i="8"/>
  <c r="E231" i="8"/>
  <c r="D231" i="8"/>
  <c r="E247" i="8"/>
  <c r="D247" i="8"/>
  <c r="E263" i="8"/>
  <c r="D263" i="8"/>
  <c r="E279" i="8"/>
  <c r="D279" i="8"/>
  <c r="E295" i="8"/>
  <c r="D295" i="8"/>
  <c r="E311" i="8"/>
  <c r="D311" i="8"/>
  <c r="E327" i="8"/>
  <c r="D327" i="8"/>
  <c r="E343" i="8"/>
  <c r="D343" i="8"/>
  <c r="E359" i="8"/>
  <c r="D359" i="8"/>
  <c r="E375" i="8"/>
  <c r="D375" i="8"/>
  <c r="E391" i="8"/>
  <c r="D391" i="8"/>
  <c r="E407" i="8"/>
  <c r="D407" i="8"/>
  <c r="E423" i="8"/>
  <c r="D423" i="8"/>
  <c r="E439" i="8"/>
  <c r="D439" i="8"/>
  <c r="E455" i="8"/>
  <c r="D455" i="8"/>
  <c r="E471" i="8"/>
  <c r="D471" i="8"/>
  <c r="E487" i="8"/>
  <c r="D487" i="8"/>
  <c r="E503" i="8"/>
  <c r="D503" i="8"/>
  <c r="E519" i="8"/>
  <c r="D519" i="8"/>
  <c r="C63" i="13"/>
  <c r="C3" i="13" s="1"/>
  <c r="B3" i="7" s="1"/>
  <c r="O8" i="7" l="1"/>
  <c r="N8" i="7"/>
  <c r="O7" i="7"/>
  <c r="N7" i="7"/>
  <c r="C220" i="7"/>
  <c r="C222" i="7" s="1"/>
  <c r="E232" i="7" s="1"/>
  <c r="J549" i="8" s="1"/>
  <c r="C193" i="7"/>
  <c r="C194" i="7" s="1"/>
  <c r="C196" i="7" s="1"/>
  <c r="B536" i="8" s="1"/>
  <c r="O3" i="7"/>
  <c r="N3" i="7"/>
  <c r="O4" i="7"/>
  <c r="N4" i="7"/>
  <c r="B220" i="7"/>
  <c r="B222" i="7" s="1"/>
  <c r="D232" i="7" s="1"/>
  <c r="J16" i="8" s="1"/>
  <c r="B193" i="7"/>
  <c r="B194" i="7" s="1"/>
  <c r="B196" i="7" s="1"/>
  <c r="B3" i="8" s="1"/>
  <c r="O5" i="7"/>
  <c r="N5" i="7"/>
  <c r="E14" i="9"/>
  <c r="O6" i="7"/>
  <c r="N6" i="7"/>
  <c r="L529" i="8"/>
  <c r="L525" i="8"/>
  <c r="L521" i="8"/>
  <c r="L517" i="8"/>
  <c r="L513" i="8"/>
  <c r="L509" i="8"/>
  <c r="L505" i="8"/>
  <c r="L501" i="8"/>
  <c r="L497" i="8"/>
  <c r="L493" i="8"/>
  <c r="L489" i="8"/>
  <c r="L485" i="8"/>
  <c r="L481" i="8"/>
  <c r="L477" i="8"/>
  <c r="L473" i="8"/>
  <c r="L469" i="8"/>
  <c r="L465" i="8"/>
  <c r="L461" i="8"/>
  <c r="L457" i="8"/>
  <c r="L453" i="8"/>
  <c r="L449" i="8"/>
  <c r="L445" i="8"/>
  <c r="L441" i="8"/>
  <c r="L437" i="8"/>
  <c r="L433" i="8"/>
  <c r="L429" i="8"/>
  <c r="L425" i="8"/>
  <c r="L421" i="8"/>
  <c r="L417" i="8"/>
  <c r="L413" i="8"/>
  <c r="L409" i="8"/>
  <c r="L405" i="8"/>
  <c r="L401" i="8"/>
  <c r="L397" i="8"/>
  <c r="L393" i="8"/>
  <c r="L389" i="8"/>
  <c r="L385" i="8"/>
  <c r="L381" i="8"/>
  <c r="L377" i="8"/>
  <c r="L373" i="8"/>
  <c r="L369" i="8"/>
  <c r="L365" i="8"/>
  <c r="L361" i="8"/>
  <c r="L357" i="8"/>
  <c r="L353" i="8"/>
  <c r="L349" i="8"/>
  <c r="L345" i="8"/>
  <c r="L341" i="8"/>
  <c r="L337" i="8"/>
  <c r="L333" i="8"/>
  <c r="L329" i="8"/>
  <c r="L325" i="8"/>
  <c r="L321" i="8"/>
  <c r="L317" i="8"/>
  <c r="L313" i="8"/>
  <c r="L309" i="8"/>
  <c r="L305" i="8"/>
  <c r="L301" i="8"/>
  <c r="L297" i="8"/>
  <c r="L293" i="8"/>
  <c r="L289" i="8"/>
  <c r="L285" i="8"/>
  <c r="L281" i="8"/>
  <c r="L277" i="8"/>
  <c r="L273" i="8"/>
  <c r="L269" i="8"/>
  <c r="L265" i="8"/>
  <c r="L261" i="8"/>
  <c r="L257" i="8"/>
  <c r="L253" i="8"/>
  <c r="L249" i="8"/>
  <c r="L245" i="8"/>
  <c r="L241" i="8"/>
  <c r="L237" i="8"/>
  <c r="L233" i="8"/>
  <c r="L229" i="8"/>
  <c r="L225" i="8"/>
  <c r="L221" i="8"/>
  <c r="L217" i="8"/>
  <c r="L213" i="8"/>
  <c r="L209" i="8"/>
  <c r="L205" i="8"/>
  <c r="L201" i="8"/>
  <c r="L197" i="8"/>
  <c r="L193" i="8"/>
  <c r="L189" i="8"/>
  <c r="L526" i="8"/>
  <c r="L522" i="8"/>
  <c r="L518" i="8"/>
  <c r="L514" i="8"/>
  <c r="L510" i="8"/>
  <c r="L506" i="8"/>
  <c r="L502" i="8"/>
  <c r="L498" i="8"/>
  <c r="L494" i="8"/>
  <c r="L490" i="8"/>
  <c r="L486" i="8"/>
  <c r="L482" i="8"/>
  <c r="L478" i="8"/>
  <c r="L474" i="8"/>
  <c r="L470" i="8"/>
  <c r="L466" i="8"/>
  <c r="L462" i="8"/>
  <c r="L458" i="8"/>
  <c r="L454" i="8"/>
  <c r="L450" i="8"/>
  <c r="L446" i="8"/>
  <c r="L442" i="8"/>
  <c r="L438" i="8"/>
  <c r="L434" i="8"/>
  <c r="L430" i="8"/>
  <c r="L426" i="8"/>
  <c r="L422" i="8"/>
  <c r="L418" i="8"/>
  <c r="L414" i="8"/>
  <c r="L410" i="8"/>
  <c r="L406" i="8"/>
  <c r="L402" i="8"/>
  <c r="L398" i="8"/>
  <c r="L394" i="8"/>
  <c r="L390" i="8"/>
  <c r="L386" i="8"/>
  <c r="L382" i="8"/>
  <c r="L378" i="8"/>
  <c r="L374" i="8"/>
  <c r="L370" i="8"/>
  <c r="L366" i="8"/>
  <c r="L362" i="8"/>
  <c r="L358" i="8"/>
  <c r="L354" i="8"/>
  <c r="L350" i="8"/>
  <c r="L346" i="8"/>
  <c r="L342" i="8"/>
  <c r="L338" i="8"/>
  <c r="L334" i="8"/>
  <c r="L330" i="8"/>
  <c r="L326" i="8"/>
  <c r="L322" i="8"/>
  <c r="L318" i="8"/>
  <c r="L314" i="8"/>
  <c r="L310" i="8"/>
  <c r="L306" i="8"/>
  <c r="L302" i="8"/>
  <c r="L298" i="8"/>
  <c r="L294" i="8"/>
  <c r="L290" i="8"/>
  <c r="L286" i="8"/>
  <c r="L282" i="8"/>
  <c r="L278" i="8"/>
  <c r="L274" i="8"/>
  <c r="L270" i="8"/>
  <c r="L266" i="8"/>
  <c r="L262" i="8"/>
  <c r="L258" i="8"/>
  <c r="L254" i="8"/>
  <c r="L250" i="8"/>
  <c r="L246" i="8"/>
  <c r="L242" i="8"/>
  <c r="L238" i="8"/>
  <c r="L234" i="8"/>
  <c r="L230" i="8"/>
  <c r="L226" i="8"/>
  <c r="L222" i="8"/>
  <c r="L218" i="8"/>
  <c r="L214" i="8"/>
  <c r="L210" i="8"/>
  <c r="L206" i="8"/>
  <c r="L202" i="8"/>
  <c r="L198" i="8"/>
  <c r="L194" i="8"/>
  <c r="L190" i="8"/>
  <c r="L186" i="8"/>
  <c r="L182" i="8"/>
  <c r="L178" i="8"/>
  <c r="L174" i="8"/>
  <c r="L170" i="8"/>
  <c r="L166" i="8"/>
  <c r="L162" i="8"/>
  <c r="L158" i="8"/>
  <c r="L154" i="8"/>
  <c r="L150" i="8"/>
  <c r="L146" i="8"/>
  <c r="L142" i="8"/>
  <c r="L138" i="8"/>
  <c r="L134" i="8"/>
  <c r="L130" i="8"/>
  <c r="L126" i="8"/>
  <c r="L122" i="8"/>
  <c r="L118" i="8"/>
  <c r="L114" i="8"/>
  <c r="L110" i="8"/>
  <c r="L106" i="8"/>
  <c r="L102" i="8"/>
  <c r="L98" i="8"/>
  <c r="L94" i="8"/>
  <c r="L90" i="8"/>
  <c r="L86" i="8"/>
  <c r="L82" i="8"/>
  <c r="L78" i="8"/>
  <c r="L74" i="8"/>
  <c r="L70" i="8"/>
  <c r="L66" i="8"/>
  <c r="L62" i="8"/>
  <c r="L58" i="8"/>
  <c r="L54" i="8"/>
  <c r="L50" i="8"/>
  <c r="L46" i="8"/>
  <c r="L42" i="8"/>
  <c r="L38" i="8"/>
  <c r="L34" i="8"/>
  <c r="L30" i="8"/>
  <c r="L26" i="8"/>
  <c r="L22" i="8"/>
  <c r="L18" i="8"/>
  <c r="L527" i="8"/>
  <c r="L523" i="8"/>
  <c r="L519" i="8"/>
  <c r="L515" i="8"/>
  <c r="L511" i="8"/>
  <c r="L507" i="8"/>
  <c r="L503" i="8"/>
  <c r="L499" i="8"/>
  <c r="L495" i="8"/>
  <c r="L491" i="8"/>
  <c r="L487" i="8"/>
  <c r="L483" i="8"/>
  <c r="L479" i="8"/>
  <c r="L475" i="8"/>
  <c r="L471" i="8"/>
  <c r="L467" i="8"/>
  <c r="L463" i="8"/>
  <c r="L459" i="8"/>
  <c r="L455" i="8"/>
  <c r="L451" i="8"/>
  <c r="L447" i="8"/>
  <c r="L443" i="8"/>
  <c r="L439" i="8"/>
  <c r="L435" i="8"/>
  <c r="L431" i="8"/>
  <c r="L427" i="8"/>
  <c r="L423" i="8"/>
  <c r="L419" i="8"/>
  <c r="L415" i="8"/>
  <c r="L411" i="8"/>
  <c r="L407" i="8"/>
  <c r="L403" i="8"/>
  <c r="L399" i="8"/>
  <c r="L395" i="8"/>
  <c r="L391" i="8"/>
  <c r="L387" i="8"/>
  <c r="L383" i="8"/>
  <c r="L379" i="8"/>
  <c r="L375" i="8"/>
  <c r="L371" i="8"/>
  <c r="L367" i="8"/>
  <c r="L363" i="8"/>
  <c r="L359" i="8"/>
  <c r="L355" i="8"/>
  <c r="L351" i="8"/>
  <c r="L347" i="8"/>
  <c r="L343" i="8"/>
  <c r="L339" i="8"/>
  <c r="L335" i="8"/>
  <c r="L331" i="8"/>
  <c r="L327" i="8"/>
  <c r="L323" i="8"/>
  <c r="L319" i="8"/>
  <c r="L315" i="8"/>
  <c r="L311" i="8"/>
  <c r="L307" i="8"/>
  <c r="L303" i="8"/>
  <c r="L299" i="8"/>
  <c r="L295" i="8"/>
  <c r="L291" i="8"/>
  <c r="L287" i="8"/>
  <c r="L283" i="8"/>
  <c r="L279" i="8"/>
  <c r="L275" i="8"/>
  <c r="L271" i="8"/>
  <c r="L267" i="8"/>
  <c r="L263" i="8"/>
  <c r="L259" i="8"/>
  <c r="L255" i="8"/>
  <c r="L251" i="8"/>
  <c r="L247" i="8"/>
  <c r="L243" i="8"/>
  <c r="L239" i="8"/>
  <c r="L235" i="8"/>
  <c r="L231" i="8"/>
  <c r="L227" i="8"/>
  <c r="L223" i="8"/>
  <c r="L219" i="8"/>
  <c r="L215" i="8"/>
  <c r="L211" i="8"/>
  <c r="L207" i="8"/>
  <c r="L203" i="8"/>
  <c r="L199" i="8"/>
  <c r="L195" i="8"/>
  <c r="L191" i="8"/>
  <c r="L187" i="8"/>
  <c r="L183" i="8"/>
  <c r="L179" i="8"/>
  <c r="L175" i="8"/>
  <c r="L171" i="8"/>
  <c r="L167" i="8"/>
  <c r="L163" i="8"/>
  <c r="L159" i="8"/>
  <c r="L155" i="8"/>
  <c r="L151" i="8"/>
  <c r="L147" i="8"/>
  <c r="L143" i="8"/>
  <c r="L139" i="8"/>
  <c r="L135" i="8"/>
  <c r="L131" i="8"/>
  <c r="L127" i="8"/>
  <c r="L123" i="8"/>
  <c r="L119" i="8"/>
  <c r="L115" i="8"/>
  <c r="L111" i="8"/>
  <c r="L107" i="8"/>
  <c r="L103" i="8"/>
  <c r="L99" i="8"/>
  <c r="L95" i="8"/>
  <c r="L91" i="8"/>
  <c r="L87" i="8"/>
  <c r="L83" i="8"/>
  <c r="L79" i="8"/>
  <c r="L75" i="8"/>
  <c r="L71" i="8"/>
  <c r="L67" i="8"/>
  <c r="L63" i="8"/>
  <c r="L59" i="8"/>
  <c r="L55" i="8"/>
  <c r="L51" i="8"/>
  <c r="L47" i="8"/>
  <c r="L43" i="8"/>
  <c r="L39" i="8"/>
  <c r="L35" i="8"/>
  <c r="L31" i="8"/>
  <c r="L27" i="8"/>
  <c r="L23" i="8"/>
  <c r="L19" i="8"/>
  <c r="L524" i="8"/>
  <c r="L508" i="8"/>
  <c r="L492" i="8"/>
  <c r="L476" i="8"/>
  <c r="L460" i="8"/>
  <c r="L444" i="8"/>
  <c r="L428" i="8"/>
  <c r="L412" i="8"/>
  <c r="L396" i="8"/>
  <c r="L380" i="8"/>
  <c r="L364" i="8"/>
  <c r="L348" i="8"/>
  <c r="L332" i="8"/>
  <c r="L316" i="8"/>
  <c r="L300" i="8"/>
  <c r="L284" i="8"/>
  <c r="L268" i="8"/>
  <c r="L252" i="8"/>
  <c r="L236" i="8"/>
  <c r="L220" i="8"/>
  <c r="L204" i="8"/>
  <c r="L188" i="8"/>
  <c r="L181" i="8"/>
  <c r="L173" i="8"/>
  <c r="L165" i="8"/>
  <c r="L157" i="8"/>
  <c r="L149" i="8"/>
  <c r="L141" i="8"/>
  <c r="L133" i="8"/>
  <c r="L125" i="8"/>
  <c r="L117" i="8"/>
  <c r="L109" i="8"/>
  <c r="L101" i="8"/>
  <c r="L93" i="8"/>
  <c r="L85" i="8"/>
  <c r="L77" i="8"/>
  <c r="L69" i="8"/>
  <c r="L61" i="8"/>
  <c r="L53" i="8"/>
  <c r="L45" i="8"/>
  <c r="L37" i="8"/>
  <c r="L29" i="8"/>
  <c r="L21" i="8"/>
  <c r="B4" i="8"/>
  <c r="L528" i="8"/>
  <c r="L512" i="8"/>
  <c r="L496" i="8"/>
  <c r="L480" i="8"/>
  <c r="L464" i="8"/>
  <c r="L448" i="8"/>
  <c r="L432" i="8"/>
  <c r="L416" i="8"/>
  <c r="L400" i="8"/>
  <c r="L384" i="8"/>
  <c r="L368" i="8"/>
  <c r="L352" i="8"/>
  <c r="L336" i="8"/>
  <c r="L320" i="8"/>
  <c r="L304" i="8"/>
  <c r="L288" i="8"/>
  <c r="L272" i="8"/>
  <c r="L256" i="8"/>
  <c r="L240" i="8"/>
  <c r="L224" i="8"/>
  <c r="L208" i="8"/>
  <c r="L192" i="8"/>
  <c r="L180" i="8"/>
  <c r="L172" i="8"/>
  <c r="L164" i="8"/>
  <c r="L156" i="8"/>
  <c r="L148" i="8"/>
  <c r="L140" i="8"/>
  <c r="L132" i="8"/>
  <c r="L124" i="8"/>
  <c r="L116" i="8"/>
  <c r="L108" i="8"/>
  <c r="L100" i="8"/>
  <c r="L92" i="8"/>
  <c r="L84" i="8"/>
  <c r="L76" i="8"/>
  <c r="L68" i="8"/>
  <c r="L60" i="8"/>
  <c r="L52" i="8"/>
  <c r="L44" i="8"/>
  <c r="L36" i="8"/>
  <c r="L28" i="8"/>
  <c r="L20" i="8"/>
  <c r="L516" i="8"/>
  <c r="L500" i="8"/>
  <c r="L484" i="8"/>
  <c r="L468" i="8"/>
  <c r="L452" i="8"/>
  <c r="L436" i="8"/>
  <c r="L420" i="8"/>
  <c r="L404" i="8"/>
  <c r="L388" i="8"/>
  <c r="L372" i="8"/>
  <c r="L356" i="8"/>
  <c r="L340" i="8"/>
  <c r="L324" i="8"/>
  <c r="L308" i="8"/>
  <c r="L292" i="8"/>
  <c r="L276" i="8"/>
  <c r="L260" i="8"/>
  <c r="L244" i="8"/>
  <c r="L228" i="8"/>
  <c r="L212" i="8"/>
  <c r="L196" i="8"/>
  <c r="L185" i="8"/>
  <c r="L177" i="8"/>
  <c r="L169" i="8"/>
  <c r="L161" i="8"/>
  <c r="L153" i="8"/>
  <c r="L145" i="8"/>
  <c r="L137" i="8"/>
  <c r="L129" i="8"/>
  <c r="L121" i="8"/>
  <c r="L113" i="8"/>
  <c r="L105" i="8"/>
  <c r="L97" i="8"/>
  <c r="L89" i="8"/>
  <c r="L81" i="8"/>
  <c r="L73" i="8"/>
  <c r="L65" i="8"/>
  <c r="L57" i="8"/>
  <c r="L49" i="8"/>
  <c r="L41" i="8"/>
  <c r="L33" i="8"/>
  <c r="L25" i="8"/>
  <c r="L520" i="8"/>
  <c r="L504" i="8"/>
  <c r="L488" i="8"/>
  <c r="L472" i="8"/>
  <c r="L456" i="8"/>
  <c r="L440" i="8"/>
  <c r="L424" i="8"/>
  <c r="L408" i="8"/>
  <c r="L392" i="8"/>
  <c r="L376" i="8"/>
  <c r="L360" i="8"/>
  <c r="L344" i="8"/>
  <c r="L328" i="8"/>
  <c r="L312" i="8"/>
  <c r="L296" i="8"/>
  <c r="L280" i="8"/>
  <c r="L264" i="8"/>
  <c r="L248" i="8"/>
  <c r="L232" i="8"/>
  <c r="L216" i="8"/>
  <c r="L200" i="8"/>
  <c r="L184" i="8"/>
  <c r="L176" i="8"/>
  <c r="L168" i="8"/>
  <c r="L160" i="8"/>
  <c r="L152" i="8"/>
  <c r="L144" i="8"/>
  <c r="L136" i="8"/>
  <c r="L128" i="8"/>
  <c r="L120" i="8"/>
  <c r="L112" i="8"/>
  <c r="L104" i="8"/>
  <c r="L96" i="8"/>
  <c r="L88" i="8"/>
  <c r="L80" i="8"/>
  <c r="L72" i="8"/>
  <c r="L64" i="8"/>
  <c r="L56" i="8"/>
  <c r="L48" i="8"/>
  <c r="L40" i="8"/>
  <c r="L32" i="8"/>
  <c r="L24" i="8"/>
  <c r="O9" i="7"/>
  <c r="N9" i="7"/>
  <c r="L1061" i="8"/>
  <c r="L1057" i="8"/>
  <c r="L1053" i="8"/>
  <c r="L1049" i="8"/>
  <c r="L1045" i="8"/>
  <c r="L1041" i="8"/>
  <c r="L1037" i="8"/>
  <c r="L1033" i="8"/>
  <c r="L1029" i="8"/>
  <c r="L1025" i="8"/>
  <c r="L1021" i="8"/>
  <c r="L1017" i="8"/>
  <c r="L1013" i="8"/>
  <c r="L1009" i="8"/>
  <c r="L1005" i="8"/>
  <c r="L1001" i="8"/>
  <c r="L997" i="8"/>
  <c r="L993" i="8"/>
  <c r="L989" i="8"/>
  <c r="L985" i="8"/>
  <c r="L981" i="8"/>
  <c r="L977" i="8"/>
  <c r="L973" i="8"/>
  <c r="L969" i="8"/>
  <c r="L965" i="8"/>
  <c r="L961" i="8"/>
  <c r="L957" i="8"/>
  <c r="L953" i="8"/>
  <c r="L949" i="8"/>
  <c r="L945" i="8"/>
  <c r="L941" i="8"/>
  <c r="L937" i="8"/>
  <c r="L933" i="8"/>
  <c r="L929" i="8"/>
  <c r="L925" i="8"/>
  <c r="L921" i="8"/>
  <c r="L917" i="8"/>
  <c r="L913" i="8"/>
  <c r="L909" i="8"/>
  <c r="L905" i="8"/>
  <c r="L901" i="8"/>
  <c r="L897" i="8"/>
  <c r="L893" i="8"/>
  <c r="L889" i="8"/>
  <c r="L885" i="8"/>
  <c r="L881" i="8"/>
  <c r="L877" i="8"/>
  <c r="L873" i="8"/>
  <c r="L869" i="8"/>
  <c r="L865" i="8"/>
  <c r="L1062" i="8"/>
  <c r="L1058" i="8"/>
  <c r="L1054" i="8"/>
  <c r="L1050" i="8"/>
  <c r="L1046" i="8"/>
  <c r="L1042" i="8"/>
  <c r="L1038" i="8"/>
  <c r="L1034" i="8"/>
  <c r="L1030" i="8"/>
  <c r="L1026" i="8"/>
  <c r="L1022" i="8"/>
  <c r="L1018" i="8"/>
  <c r="L1014" i="8"/>
  <c r="L1010" i="8"/>
  <c r="L1006" i="8"/>
  <c r="L1002" i="8"/>
  <c r="L998" i="8"/>
  <c r="L994" i="8"/>
  <c r="L990" i="8"/>
  <c r="L986" i="8"/>
  <c r="L982" i="8"/>
  <c r="L978" i="8"/>
  <c r="L974" i="8"/>
  <c r="L970" i="8"/>
  <c r="L966" i="8"/>
  <c r="L962" i="8"/>
  <c r="L958" i="8"/>
  <c r="L954" i="8"/>
  <c r="L950" i="8"/>
  <c r="L946" i="8"/>
  <c r="L942" i="8"/>
  <c r="L938" i="8"/>
  <c r="L934" i="8"/>
  <c r="L930" i="8"/>
  <c r="L926" i="8"/>
  <c r="L922" i="8"/>
  <c r="L918" i="8"/>
  <c r="L914" i="8"/>
  <c r="L910" i="8"/>
  <c r="L906" i="8"/>
  <c r="L902" i="8"/>
  <c r="L898" i="8"/>
  <c r="L894" i="8"/>
  <c r="L890" i="8"/>
  <c r="L886" i="8"/>
  <c r="L882" i="8"/>
  <c r="L878" i="8"/>
  <c r="L874" i="8"/>
  <c r="L870" i="8"/>
  <c r="L866" i="8"/>
  <c r="L862" i="8"/>
  <c r="L858" i="8"/>
  <c r="L854" i="8"/>
  <c r="L850" i="8"/>
  <c r="L846" i="8"/>
  <c r="L842" i="8"/>
  <c r="L838" i="8"/>
  <c r="L834" i="8"/>
  <c r="L830" i="8"/>
  <c r="L826" i="8"/>
  <c r="L822" i="8"/>
  <c r="L818" i="8"/>
  <c r="L814" i="8"/>
  <c r="L810" i="8"/>
  <c r="L806" i="8"/>
  <c r="L802" i="8"/>
  <c r="L798" i="8"/>
  <c r="L794" i="8"/>
  <c r="L790" i="8"/>
  <c r="L786" i="8"/>
  <c r="L782" i="8"/>
  <c r="L778" i="8"/>
  <c r="L774" i="8"/>
  <c r="L770" i="8"/>
  <c r="L766" i="8"/>
  <c r="L762" i="8"/>
  <c r="L758" i="8"/>
  <c r="L754" i="8"/>
  <c r="L1059" i="8"/>
  <c r="L1055" i="8"/>
  <c r="L1051" i="8"/>
  <c r="L1047" i="8"/>
  <c r="L1043" i="8"/>
  <c r="L1039" i="8"/>
  <c r="L1035" i="8"/>
  <c r="L1031" i="8"/>
  <c r="L1027" i="8"/>
  <c r="L1023" i="8"/>
  <c r="L1019" i="8"/>
  <c r="L1015" i="8"/>
  <c r="L1011" i="8"/>
  <c r="L1007" i="8"/>
  <c r="L1003" i="8"/>
  <c r="L999" i="8"/>
  <c r="L995" i="8"/>
  <c r="L991" i="8"/>
  <c r="L987" i="8"/>
  <c r="L983" i="8"/>
  <c r="L979" i="8"/>
  <c r="L975" i="8"/>
  <c r="L971" i="8"/>
  <c r="L967" i="8"/>
  <c r="L963" i="8"/>
  <c r="L959" i="8"/>
  <c r="L955" i="8"/>
  <c r="L951" i="8"/>
  <c r="L947" i="8"/>
  <c r="L943" i="8"/>
  <c r="L939" i="8"/>
  <c r="L935" i="8"/>
  <c r="L931" i="8"/>
  <c r="L927" i="8"/>
  <c r="L923" i="8"/>
  <c r="L919" i="8"/>
  <c r="L915" i="8"/>
  <c r="L911" i="8"/>
  <c r="L907" i="8"/>
  <c r="L903" i="8"/>
  <c r="L899" i="8"/>
  <c r="L895" i="8"/>
  <c r="L891" i="8"/>
  <c r="L887" i="8"/>
  <c r="L883" i="8"/>
  <c r="L879" i="8"/>
  <c r="L875" i="8"/>
  <c r="L871" i="8"/>
  <c r="L867" i="8"/>
  <c r="L863" i="8"/>
  <c r="L859" i="8"/>
  <c r="L855" i="8"/>
  <c r="L851" i="8"/>
  <c r="L847" i="8"/>
  <c r="L843" i="8"/>
  <c r="L839" i="8"/>
  <c r="L835" i="8"/>
  <c r="L831" i="8"/>
  <c r="L827" i="8"/>
  <c r="L823" i="8"/>
  <c r="L819" i="8"/>
  <c r="L815" i="8"/>
  <c r="L811" i="8"/>
  <c r="L807" i="8"/>
  <c r="L803" i="8"/>
  <c r="L799" i="8"/>
  <c r="L795" i="8"/>
  <c r="L791" i="8"/>
  <c r="L787" i="8"/>
  <c r="L783" i="8"/>
  <c r="L779" i="8"/>
  <c r="L775" i="8"/>
  <c r="L771" i="8"/>
  <c r="L767" i="8"/>
  <c r="L763" i="8"/>
  <c r="L759" i="8"/>
  <c r="L755" i="8"/>
  <c r="L751" i="8"/>
  <c r="L747" i="8"/>
  <c r="L1060" i="8"/>
  <c r="L1056" i="8"/>
  <c r="L1052" i="8"/>
  <c r="L1048" i="8"/>
  <c r="L1044" i="8"/>
  <c r="L1040" i="8"/>
  <c r="L1036" i="8"/>
  <c r="L1032" i="8"/>
  <c r="L1028" i="8"/>
  <c r="L1024" i="8"/>
  <c r="L1020" i="8"/>
  <c r="L1016" i="8"/>
  <c r="L1012" i="8"/>
  <c r="L1008" i="8"/>
  <c r="L1004" i="8"/>
  <c r="L1000" i="8"/>
  <c r="L996" i="8"/>
  <c r="L992" i="8"/>
  <c r="L988" i="8"/>
  <c r="L984" i="8"/>
  <c r="L980" i="8"/>
  <c r="L976" i="8"/>
  <c r="L972" i="8"/>
  <c r="L968" i="8"/>
  <c r="L964" i="8"/>
  <c r="L960" i="8"/>
  <c r="L956" i="8"/>
  <c r="L952" i="8"/>
  <c r="L948" i="8"/>
  <c r="L944" i="8"/>
  <c r="L940" i="8"/>
  <c r="L936" i="8"/>
  <c r="L932" i="8"/>
  <c r="L928" i="8"/>
  <c r="L924" i="8"/>
  <c r="L920" i="8"/>
  <c r="L916" i="8"/>
  <c r="L912" i="8"/>
  <c r="L908" i="8"/>
  <c r="L904" i="8"/>
  <c r="L900" i="8"/>
  <c r="L896" i="8"/>
  <c r="L892" i="8"/>
  <c r="L888" i="8"/>
  <c r="L884" i="8"/>
  <c r="L880" i="8"/>
  <c r="L876" i="8"/>
  <c r="L872" i="8"/>
  <c r="L868" i="8"/>
  <c r="L864" i="8"/>
  <c r="L860" i="8"/>
  <c r="L856" i="8"/>
  <c r="L852" i="8"/>
  <c r="L848" i="8"/>
  <c r="L844" i="8"/>
  <c r="L840" i="8"/>
  <c r="L836" i="8"/>
  <c r="L832" i="8"/>
  <c r="L828" i="8"/>
  <c r="L824" i="8"/>
  <c r="L820" i="8"/>
  <c r="L816" i="8"/>
  <c r="L812" i="8"/>
  <c r="L808" i="8"/>
  <c r="L804" i="8"/>
  <c r="L800" i="8"/>
  <c r="L796" i="8"/>
  <c r="L792" i="8"/>
  <c r="L788" i="8"/>
  <c r="L784" i="8"/>
  <c r="L780" i="8"/>
  <c r="L776" i="8"/>
  <c r="L772" i="8"/>
  <c r="L768" i="8"/>
  <c r="L764" i="8"/>
  <c r="L760" i="8"/>
  <c r="L756" i="8"/>
  <c r="L752" i="8"/>
  <c r="L748" i="8"/>
  <c r="L849" i="8"/>
  <c r="L833" i="8"/>
  <c r="L817" i="8"/>
  <c r="L801" i="8"/>
  <c r="L785" i="8"/>
  <c r="L769" i="8"/>
  <c r="L753" i="8"/>
  <c r="L750" i="8"/>
  <c r="L742" i="8"/>
  <c r="L738" i="8"/>
  <c r="L734" i="8"/>
  <c r="L730" i="8"/>
  <c r="L726" i="8"/>
  <c r="L722" i="8"/>
  <c r="L718" i="8"/>
  <c r="L714" i="8"/>
  <c r="L710" i="8"/>
  <c r="L706" i="8"/>
  <c r="L702" i="8"/>
  <c r="L698" i="8"/>
  <c r="L694" i="8"/>
  <c r="L690" i="8"/>
  <c r="L686" i="8"/>
  <c r="L682" i="8"/>
  <c r="L678" i="8"/>
  <c r="L674" i="8"/>
  <c r="L670" i="8"/>
  <c r="L666" i="8"/>
  <c r="L662" i="8"/>
  <c r="L658" i="8"/>
  <c r="L654" i="8"/>
  <c r="L650" i="8"/>
  <c r="L646" i="8"/>
  <c r="L642" i="8"/>
  <c r="L638" i="8"/>
  <c r="L634" i="8"/>
  <c r="L630" i="8"/>
  <c r="L626" i="8"/>
  <c r="L622" i="8"/>
  <c r="L618" i="8"/>
  <c r="L614" i="8"/>
  <c r="L610" i="8"/>
  <c r="L606" i="8"/>
  <c r="L602" i="8"/>
  <c r="L598" i="8"/>
  <c r="L594" i="8"/>
  <c r="L590" i="8"/>
  <c r="L586" i="8"/>
  <c r="L582" i="8"/>
  <c r="L578" i="8"/>
  <c r="L574" i="8"/>
  <c r="L570" i="8"/>
  <c r="L566" i="8"/>
  <c r="L562" i="8"/>
  <c r="L558" i="8"/>
  <c r="L554" i="8"/>
  <c r="L853" i="8"/>
  <c r="L837" i="8"/>
  <c r="L821" i="8"/>
  <c r="L805" i="8"/>
  <c r="L789" i="8"/>
  <c r="L773" i="8"/>
  <c r="L757" i="8"/>
  <c r="L749" i="8"/>
  <c r="L743" i="8"/>
  <c r="L739" i="8"/>
  <c r="L735" i="8"/>
  <c r="L731" i="8"/>
  <c r="L727" i="8"/>
  <c r="L723" i="8"/>
  <c r="L719" i="8"/>
  <c r="L715" i="8"/>
  <c r="L711" i="8"/>
  <c r="L707" i="8"/>
  <c r="L703" i="8"/>
  <c r="L699" i="8"/>
  <c r="L695" i="8"/>
  <c r="L691" i="8"/>
  <c r="L687" i="8"/>
  <c r="L683" i="8"/>
  <c r="L679" i="8"/>
  <c r="L675" i="8"/>
  <c r="L671" i="8"/>
  <c r="L667" i="8"/>
  <c r="L663" i="8"/>
  <c r="L659" i="8"/>
  <c r="L655" i="8"/>
  <c r="L651" i="8"/>
  <c r="L647" i="8"/>
  <c r="L643" i="8"/>
  <c r="L639" i="8"/>
  <c r="L635" i="8"/>
  <c r="L631" i="8"/>
  <c r="L627" i="8"/>
  <c r="L623" i="8"/>
  <c r="L619" i="8"/>
  <c r="L615" i="8"/>
  <c r="L611" i="8"/>
  <c r="L607" i="8"/>
  <c r="L603" i="8"/>
  <c r="L599" i="8"/>
  <c r="L595" i="8"/>
  <c r="L591" i="8"/>
  <c r="L587" i="8"/>
  <c r="L583" i="8"/>
  <c r="L579" i="8"/>
  <c r="L575" i="8"/>
  <c r="L571" i="8"/>
  <c r="L567" i="8"/>
  <c r="L563" i="8"/>
  <c r="L559" i="8"/>
  <c r="L555" i="8"/>
  <c r="L551" i="8"/>
  <c r="L857" i="8"/>
  <c r="L841" i="8"/>
  <c r="L825" i="8"/>
  <c r="L809" i="8"/>
  <c r="L793" i="8"/>
  <c r="L777" i="8"/>
  <c r="L761" i="8"/>
  <c r="L746" i="8"/>
  <c r="L744" i="8"/>
  <c r="L740" i="8"/>
  <c r="L736" i="8"/>
  <c r="L732" i="8"/>
  <c r="L728" i="8"/>
  <c r="L724" i="8"/>
  <c r="L720" i="8"/>
  <c r="L716" i="8"/>
  <c r="L712" i="8"/>
  <c r="L708" i="8"/>
  <c r="L704" i="8"/>
  <c r="L700" i="8"/>
  <c r="L696" i="8"/>
  <c r="L692" i="8"/>
  <c r="L688" i="8"/>
  <c r="L684" i="8"/>
  <c r="L680" i="8"/>
  <c r="L676" i="8"/>
  <c r="L672" i="8"/>
  <c r="L668" i="8"/>
  <c r="L664" i="8"/>
  <c r="L660" i="8"/>
  <c r="L656" i="8"/>
  <c r="L652" i="8"/>
  <c r="L648" i="8"/>
  <c r="L644" i="8"/>
  <c r="L640" i="8"/>
  <c r="L636" i="8"/>
  <c r="L632" i="8"/>
  <c r="L628" i="8"/>
  <c r="L624" i="8"/>
  <c r="L620" i="8"/>
  <c r="L616" i="8"/>
  <c r="L612" i="8"/>
  <c r="L608" i="8"/>
  <c r="L604" i="8"/>
  <c r="L600" i="8"/>
  <c r="L596" i="8"/>
  <c r="L592" i="8"/>
  <c r="L588" i="8"/>
  <c r="L584" i="8"/>
  <c r="L580" i="8"/>
  <c r="L576" i="8"/>
  <c r="L572" i="8"/>
  <c r="L568" i="8"/>
  <c r="L564" i="8"/>
  <c r="L560" i="8"/>
  <c r="L556" i="8"/>
  <c r="L552" i="8"/>
  <c r="L845" i="8"/>
  <c r="L781" i="8"/>
  <c r="L745" i="8"/>
  <c r="L729" i="8"/>
  <c r="L713" i="8"/>
  <c r="L697" i="8"/>
  <c r="L681" i="8"/>
  <c r="L665" i="8"/>
  <c r="L649" i="8"/>
  <c r="L633" i="8"/>
  <c r="L617" i="8"/>
  <c r="L601" i="8"/>
  <c r="L585" i="8"/>
  <c r="L569" i="8"/>
  <c r="L553" i="8"/>
  <c r="L861" i="8"/>
  <c r="L797" i="8"/>
  <c r="L733" i="8"/>
  <c r="L717" i="8"/>
  <c r="L701" i="8"/>
  <c r="L685" i="8"/>
  <c r="L669" i="8"/>
  <c r="L653" i="8"/>
  <c r="L637" i="8"/>
  <c r="L621" i="8"/>
  <c r="L605" i="8"/>
  <c r="L589" i="8"/>
  <c r="L573" i="8"/>
  <c r="L557" i="8"/>
  <c r="B537" i="8"/>
  <c r="L813" i="8"/>
  <c r="L737" i="8"/>
  <c r="L721" i="8"/>
  <c r="L705" i="8"/>
  <c r="L689" i="8"/>
  <c r="L673" i="8"/>
  <c r="L657" i="8"/>
  <c r="L641" i="8"/>
  <c r="L625" i="8"/>
  <c r="L609" i="8"/>
  <c r="L593" i="8"/>
  <c r="L577" i="8"/>
  <c r="L561" i="8"/>
  <c r="L829" i="8"/>
  <c r="L765" i="8"/>
  <c r="L741" i="8"/>
  <c r="L725" i="8"/>
  <c r="L709" i="8"/>
  <c r="L693" i="8"/>
  <c r="L677" i="8"/>
  <c r="L661" i="8"/>
  <c r="L645" i="8"/>
  <c r="L629" i="8"/>
  <c r="L613" i="8"/>
  <c r="L597" i="8"/>
  <c r="L581" i="8"/>
  <c r="L565" i="8"/>
  <c r="M709" i="8" l="1"/>
  <c r="M737" i="8"/>
  <c r="M861" i="8"/>
  <c r="M729" i="8"/>
  <c r="M600" i="8"/>
  <c r="M680" i="8"/>
  <c r="M696" i="8"/>
  <c r="M793" i="8"/>
  <c r="M611" i="8"/>
  <c r="M659" i="8"/>
  <c r="M723" i="8"/>
  <c r="M562" i="8"/>
  <c r="M642" i="8"/>
  <c r="M690" i="8"/>
  <c r="M769" i="8"/>
  <c r="M804" i="8"/>
  <c r="M868" i="8"/>
  <c r="M916" i="8"/>
  <c r="M980" i="8"/>
  <c r="M1060" i="8"/>
  <c r="M823" i="8"/>
  <c r="M887" i="8"/>
  <c r="M951" i="8"/>
  <c r="M1015" i="8"/>
  <c r="M770" i="8"/>
  <c r="M850" i="8"/>
  <c r="M914" i="8"/>
  <c r="M978" i="8"/>
  <c r="M1026" i="8"/>
  <c r="M873" i="8"/>
  <c r="M905" i="8"/>
  <c r="M937" i="8"/>
  <c r="M969" i="8"/>
  <c r="M985" i="8"/>
  <c r="M1001" i="8"/>
  <c r="M1017" i="8"/>
  <c r="M1049" i="8"/>
  <c r="M32" i="8"/>
  <c r="M64" i="8"/>
  <c r="M96" i="8"/>
  <c r="M128" i="8"/>
  <c r="M160" i="8"/>
  <c r="M200" i="8"/>
  <c r="M264" i="8"/>
  <c r="M328" i="8"/>
  <c r="M392" i="8"/>
  <c r="M456" i="8"/>
  <c r="M520" i="8"/>
  <c r="M49" i="8"/>
  <c r="M81" i="8"/>
  <c r="M113" i="8"/>
  <c r="M145" i="8"/>
  <c r="M177" i="8"/>
  <c r="M228" i="8"/>
  <c r="M292" i="8"/>
  <c r="M356" i="8"/>
  <c r="M420" i="8"/>
  <c r="M484" i="8"/>
  <c r="M28" i="8"/>
  <c r="M60" i="8"/>
  <c r="M92" i="8"/>
  <c r="M124" i="8"/>
  <c r="M156" i="8"/>
  <c r="M192" i="8"/>
  <c r="M256" i="8"/>
  <c r="M320" i="8"/>
  <c r="M384" i="8"/>
  <c r="M448" i="8"/>
  <c r="M512" i="8"/>
  <c r="M29" i="8"/>
  <c r="M61" i="8"/>
  <c r="M93" i="8"/>
  <c r="M125" i="8"/>
  <c r="M157" i="8"/>
  <c r="M188" i="8"/>
  <c r="M252" i="8"/>
  <c r="M316" i="8"/>
  <c r="M380" i="8"/>
  <c r="M444" i="8"/>
  <c r="M508" i="8"/>
  <c r="M27" i="8"/>
  <c r="M43" i="8"/>
  <c r="M59" i="8"/>
  <c r="M75" i="8"/>
  <c r="M91" i="8"/>
  <c r="M107" i="8"/>
  <c r="M123" i="8"/>
  <c r="M139" i="8"/>
  <c r="M155" i="8"/>
  <c r="M171" i="8"/>
  <c r="M187" i="8"/>
  <c r="M203" i="8"/>
  <c r="M219" i="8"/>
  <c r="M235" i="8"/>
  <c r="M251" i="8"/>
  <c r="M267" i="8"/>
  <c r="M283" i="8"/>
  <c r="M299" i="8"/>
  <c r="M315" i="8"/>
  <c r="M331" i="8"/>
  <c r="M347" i="8"/>
  <c r="M363" i="8"/>
  <c r="M379" i="8"/>
  <c r="M395" i="8"/>
  <c r="M411" i="8"/>
  <c r="M427" i="8"/>
  <c r="M443" i="8"/>
  <c r="M459" i="8"/>
  <c r="M475" i="8"/>
  <c r="M491" i="8"/>
  <c r="M507" i="8"/>
  <c r="M523" i="8"/>
  <c r="M26" i="8"/>
  <c r="M42" i="8"/>
  <c r="M58" i="8"/>
  <c r="M74" i="8"/>
  <c r="M90" i="8"/>
  <c r="M106" i="8"/>
  <c r="M122" i="8"/>
  <c r="M138" i="8"/>
  <c r="M154" i="8"/>
  <c r="M170" i="8"/>
  <c r="M186" i="8"/>
  <c r="M202" i="8"/>
  <c r="M218" i="8"/>
  <c r="M234" i="8"/>
  <c r="M250" i="8"/>
  <c r="M266" i="8"/>
  <c r="M282" i="8"/>
  <c r="M298" i="8"/>
  <c r="M314" i="8"/>
  <c r="M330" i="8"/>
  <c r="M346" i="8"/>
  <c r="M362" i="8"/>
  <c r="M378" i="8"/>
  <c r="M394" i="8"/>
  <c r="M410" i="8"/>
  <c r="M426" i="8"/>
  <c r="M442" i="8"/>
  <c r="M458" i="8"/>
  <c r="M474" i="8"/>
  <c r="M490" i="8"/>
  <c r="M506" i="8"/>
  <c r="M522" i="8"/>
  <c r="M197" i="8"/>
  <c r="M213" i="8"/>
  <c r="M229" i="8"/>
  <c r="M245" i="8"/>
  <c r="M261" i="8"/>
  <c r="M277" i="8"/>
  <c r="M293" i="8"/>
  <c r="M309" i="8"/>
  <c r="M325" i="8"/>
  <c r="M341" i="8"/>
  <c r="M357" i="8"/>
  <c r="M373" i="8"/>
  <c r="M389" i="8"/>
  <c r="M405" i="8"/>
  <c r="M421" i="8"/>
  <c r="M437" i="8"/>
  <c r="M453" i="8"/>
  <c r="M469" i="8"/>
  <c r="M485" i="8"/>
  <c r="M501" i="8"/>
  <c r="M517" i="8"/>
  <c r="M581" i="8"/>
  <c r="M609" i="8"/>
  <c r="M637" i="8"/>
  <c r="M665" i="8"/>
  <c r="M584" i="8"/>
  <c r="M648" i="8"/>
  <c r="M744" i="8"/>
  <c r="M579" i="8"/>
  <c r="M643" i="8"/>
  <c r="M707" i="8"/>
  <c r="M837" i="8"/>
  <c r="M610" i="8"/>
  <c r="M674" i="8"/>
  <c r="M738" i="8"/>
  <c r="M772" i="8"/>
  <c r="M836" i="8"/>
  <c r="M900" i="8"/>
  <c r="M964" i="8"/>
  <c r="M1012" i="8"/>
  <c r="M759" i="8"/>
  <c r="M807" i="8"/>
  <c r="M855" i="8"/>
  <c r="M919" i="8"/>
  <c r="M967" i="8"/>
  <c r="M1031" i="8"/>
  <c r="M754" i="8"/>
  <c r="M802" i="8"/>
  <c r="M834" i="8"/>
  <c r="M882" i="8"/>
  <c r="M930" i="8"/>
  <c r="M962" i="8"/>
  <c r="M994" i="8"/>
  <c r="M1042" i="8"/>
  <c r="M1058" i="8"/>
  <c r="M889" i="8"/>
  <c r="M921" i="8"/>
  <c r="M1033" i="8"/>
  <c r="M661" i="8"/>
  <c r="M561" i="8"/>
  <c r="M813" i="8"/>
  <c r="M653" i="8"/>
  <c r="M553" i="8"/>
  <c r="M681" i="8"/>
  <c r="M745" i="8"/>
  <c r="M572" i="8"/>
  <c r="M588" i="8"/>
  <c r="M604" i="8"/>
  <c r="M620" i="8"/>
  <c r="M636" i="8"/>
  <c r="M652" i="8"/>
  <c r="M668" i="8"/>
  <c r="M684" i="8"/>
  <c r="M700" i="8"/>
  <c r="M716" i="8"/>
  <c r="M732" i="8"/>
  <c r="M746" i="8"/>
  <c r="M809" i="8"/>
  <c r="M551" i="8"/>
  <c r="M567" i="8"/>
  <c r="M583" i="8"/>
  <c r="M599" i="8"/>
  <c r="M615" i="8"/>
  <c r="M631" i="8"/>
  <c r="M647" i="8"/>
  <c r="M663" i="8"/>
  <c r="M679" i="8"/>
  <c r="M695" i="8"/>
  <c r="M711" i="8"/>
  <c r="M727" i="8"/>
  <c r="M743" i="8"/>
  <c r="M789" i="8"/>
  <c r="M853" i="8"/>
  <c r="M566" i="8"/>
  <c r="M582" i="8"/>
  <c r="M598" i="8"/>
  <c r="M614" i="8"/>
  <c r="M630" i="8"/>
  <c r="M646" i="8"/>
  <c r="M662" i="8"/>
  <c r="M678" i="8"/>
  <c r="M694" i="8"/>
  <c r="M710" i="8"/>
  <c r="M726" i="8"/>
  <c r="M742" i="8"/>
  <c r="M785" i="8"/>
  <c r="M849" i="8"/>
  <c r="M760" i="8"/>
  <c r="M776" i="8"/>
  <c r="M792" i="8"/>
  <c r="M808" i="8"/>
  <c r="M824" i="8"/>
  <c r="M840" i="8"/>
  <c r="M856" i="8"/>
  <c r="M872" i="8"/>
  <c r="M888" i="8"/>
  <c r="M904" i="8"/>
  <c r="M920" i="8"/>
  <c r="M936" i="8"/>
  <c r="M952" i="8"/>
  <c r="M968" i="8"/>
  <c r="M984" i="8"/>
  <c r="M1000" i="8"/>
  <c r="M1016" i="8"/>
  <c r="M1032" i="8"/>
  <c r="M1048" i="8"/>
  <c r="M747" i="8"/>
  <c r="M763" i="8"/>
  <c r="M779" i="8"/>
  <c r="M795" i="8"/>
  <c r="M811" i="8"/>
  <c r="M827" i="8"/>
  <c r="M843" i="8"/>
  <c r="M859" i="8"/>
  <c r="M875" i="8"/>
  <c r="M891" i="8"/>
  <c r="M907" i="8"/>
  <c r="M923" i="8"/>
  <c r="M939" i="8"/>
  <c r="M955" i="8"/>
  <c r="M971" i="8"/>
  <c r="M987" i="8"/>
  <c r="M1003" i="8"/>
  <c r="M1019" i="8"/>
  <c r="M1035" i="8"/>
  <c r="M1051" i="8"/>
  <c r="M758" i="8"/>
  <c r="M774" i="8"/>
  <c r="M790" i="8"/>
  <c r="M806" i="8"/>
  <c r="M822" i="8"/>
  <c r="M838" i="8"/>
  <c r="M854" i="8"/>
  <c r="M870" i="8"/>
  <c r="M886" i="8"/>
  <c r="M902" i="8"/>
  <c r="M918" i="8"/>
  <c r="M934" i="8"/>
  <c r="M950" i="8"/>
  <c r="M966" i="8"/>
  <c r="M982" i="8"/>
  <c r="M998" i="8"/>
  <c r="M1014" i="8"/>
  <c r="M1030" i="8"/>
  <c r="M1046" i="8"/>
  <c r="M1062" i="8"/>
  <c r="M877" i="8"/>
  <c r="M893" i="8"/>
  <c r="M909" i="8"/>
  <c r="M925" i="8"/>
  <c r="M941" i="8"/>
  <c r="M957" i="8"/>
  <c r="M973" i="8"/>
  <c r="M989" i="8"/>
  <c r="M1005" i="8"/>
  <c r="M1021" i="8"/>
  <c r="M1037" i="8"/>
  <c r="M1053" i="8"/>
  <c r="M40" i="8"/>
  <c r="M72" i="8"/>
  <c r="M104" i="8"/>
  <c r="M136" i="8"/>
  <c r="M168" i="8"/>
  <c r="M216" i="8"/>
  <c r="M280" i="8"/>
  <c r="M344" i="8"/>
  <c r="M408" i="8"/>
  <c r="M472" i="8"/>
  <c r="M25" i="8"/>
  <c r="M57" i="8"/>
  <c r="M89" i="8"/>
  <c r="M121" i="8"/>
  <c r="M153" i="8"/>
  <c r="M185" i="8"/>
  <c r="M244" i="8"/>
  <c r="M308" i="8"/>
  <c r="M372" i="8"/>
  <c r="M436" i="8"/>
  <c r="M500" i="8"/>
  <c r="M36" i="8"/>
  <c r="M68" i="8"/>
  <c r="M100" i="8"/>
  <c r="M132" i="8"/>
  <c r="M164" i="8"/>
  <c r="M208" i="8"/>
  <c r="M272" i="8"/>
  <c r="M336" i="8"/>
  <c r="M400" i="8"/>
  <c r="M464" i="8"/>
  <c r="M528" i="8"/>
  <c r="M37" i="8"/>
  <c r="M69" i="8"/>
  <c r="M101" i="8"/>
  <c r="M133" i="8"/>
  <c r="M165" i="8"/>
  <c r="M204" i="8"/>
  <c r="M268" i="8"/>
  <c r="M332" i="8"/>
  <c r="M396" i="8"/>
  <c r="M460" i="8"/>
  <c r="M524" i="8"/>
  <c r="M31" i="8"/>
  <c r="M47" i="8"/>
  <c r="M63" i="8"/>
  <c r="M79" i="8"/>
  <c r="M95" i="8"/>
  <c r="M111" i="8"/>
  <c r="M127" i="8"/>
  <c r="M143" i="8"/>
  <c r="M159" i="8"/>
  <c r="M175" i="8"/>
  <c r="M191" i="8"/>
  <c r="M207" i="8"/>
  <c r="M223" i="8"/>
  <c r="M239" i="8"/>
  <c r="M255" i="8"/>
  <c r="M271" i="8"/>
  <c r="M287" i="8"/>
  <c r="M303" i="8"/>
  <c r="M319" i="8"/>
  <c r="M335" i="8"/>
  <c r="M351" i="8"/>
  <c r="M367" i="8"/>
  <c r="M383" i="8"/>
  <c r="M399" i="8"/>
  <c r="M415" i="8"/>
  <c r="M431" i="8"/>
  <c r="M447" i="8"/>
  <c r="M463" i="8"/>
  <c r="M479" i="8"/>
  <c r="M495" i="8"/>
  <c r="M511" i="8"/>
  <c r="M527" i="8"/>
  <c r="M30" i="8"/>
  <c r="M46" i="8"/>
  <c r="M62" i="8"/>
  <c r="M78" i="8"/>
  <c r="M94" i="8"/>
  <c r="M110" i="8"/>
  <c r="M126" i="8"/>
  <c r="M142" i="8"/>
  <c r="M158" i="8"/>
  <c r="M174" i="8"/>
  <c r="M190" i="8"/>
  <c r="M206" i="8"/>
  <c r="M222" i="8"/>
  <c r="M238" i="8"/>
  <c r="M254" i="8"/>
  <c r="M270" i="8"/>
  <c r="M286" i="8"/>
  <c r="M302" i="8"/>
  <c r="M318" i="8"/>
  <c r="M334" i="8"/>
  <c r="M350" i="8"/>
  <c r="M366" i="8"/>
  <c r="M382" i="8"/>
  <c r="M398" i="8"/>
  <c r="M414" i="8"/>
  <c r="M430" i="8"/>
  <c r="M446" i="8"/>
  <c r="M462" i="8"/>
  <c r="M478" i="8"/>
  <c r="M494" i="8"/>
  <c r="M510" i="8"/>
  <c r="M526" i="8"/>
  <c r="M201" i="8"/>
  <c r="M217" i="8"/>
  <c r="M233" i="8"/>
  <c r="M249" i="8"/>
  <c r="M265" i="8"/>
  <c r="M281" i="8"/>
  <c r="M297" i="8"/>
  <c r="M313" i="8"/>
  <c r="M329" i="8"/>
  <c r="M345" i="8"/>
  <c r="M361" i="8"/>
  <c r="M377" i="8"/>
  <c r="M393" i="8"/>
  <c r="M409" i="8"/>
  <c r="M425" i="8"/>
  <c r="M441" i="8"/>
  <c r="M457" i="8"/>
  <c r="M473" i="8"/>
  <c r="M489" i="8"/>
  <c r="M505" i="8"/>
  <c r="M521" i="8"/>
  <c r="M645" i="8"/>
  <c r="M673" i="8"/>
  <c r="M701" i="8"/>
  <c r="M552" i="8"/>
  <c r="M616" i="8"/>
  <c r="M664" i="8"/>
  <c r="M712" i="8"/>
  <c r="M857" i="8"/>
  <c r="M595" i="8"/>
  <c r="M675" i="8"/>
  <c r="M739" i="8"/>
  <c r="M578" i="8"/>
  <c r="M626" i="8"/>
  <c r="M706" i="8"/>
  <c r="M833" i="8"/>
  <c r="M788" i="8"/>
  <c r="M852" i="8"/>
  <c r="M932" i="8"/>
  <c r="M996" i="8"/>
  <c r="M1044" i="8"/>
  <c r="M791" i="8"/>
  <c r="M871" i="8"/>
  <c r="M983" i="8"/>
  <c r="M597" i="8"/>
  <c r="M725" i="8"/>
  <c r="M625" i="8"/>
  <c r="M689" i="8"/>
  <c r="M589" i="8"/>
  <c r="M717" i="8"/>
  <c r="M617" i="8"/>
  <c r="M556" i="8"/>
  <c r="M613" i="8"/>
  <c r="M677" i="8"/>
  <c r="M741" i="8"/>
  <c r="M577" i="8"/>
  <c r="M641" i="8"/>
  <c r="M705" i="8"/>
  <c r="M605" i="8"/>
  <c r="M669" i="8"/>
  <c r="M733" i="8"/>
  <c r="M569" i="8"/>
  <c r="M633" i="8"/>
  <c r="M697" i="8"/>
  <c r="M781" i="8"/>
  <c r="M560" i="8"/>
  <c r="M576" i="8"/>
  <c r="M592" i="8"/>
  <c r="M608" i="8"/>
  <c r="M624" i="8"/>
  <c r="M640" i="8"/>
  <c r="M656" i="8"/>
  <c r="M672" i="8"/>
  <c r="M688" i="8"/>
  <c r="M704" i="8"/>
  <c r="M720" i="8"/>
  <c r="M736" i="8"/>
  <c r="M761" i="8"/>
  <c r="M825" i="8"/>
  <c r="M555" i="8"/>
  <c r="M571" i="8"/>
  <c r="M587" i="8"/>
  <c r="M603" i="8"/>
  <c r="M619" i="8"/>
  <c r="M635" i="8"/>
  <c r="M651" i="8"/>
  <c r="M667" i="8"/>
  <c r="M683" i="8"/>
  <c r="M699" i="8"/>
  <c r="M715" i="8"/>
  <c r="M731" i="8"/>
  <c r="M749" i="8"/>
  <c r="M805" i="8"/>
  <c r="M554" i="8"/>
  <c r="M570" i="8"/>
  <c r="M586" i="8"/>
  <c r="M602" i="8"/>
  <c r="M618" i="8"/>
  <c r="M634" i="8"/>
  <c r="M650" i="8"/>
  <c r="M666" i="8"/>
  <c r="M682" i="8"/>
  <c r="M698" i="8"/>
  <c r="M714" i="8"/>
  <c r="M730" i="8"/>
  <c r="M750" i="8"/>
  <c r="M801" i="8"/>
  <c r="M748" i="8"/>
  <c r="M764" i="8"/>
  <c r="M780" i="8"/>
  <c r="M796" i="8"/>
  <c r="M812" i="8"/>
  <c r="M828" i="8"/>
  <c r="M844" i="8"/>
  <c r="M860" i="8"/>
  <c r="M876" i="8"/>
  <c r="M892" i="8"/>
  <c r="M908" i="8"/>
  <c r="M924" i="8"/>
  <c r="M940" i="8"/>
  <c r="M956" i="8"/>
  <c r="M972" i="8"/>
  <c r="M988" i="8"/>
  <c r="M1004" i="8"/>
  <c r="M1020" i="8"/>
  <c r="M1036" i="8"/>
  <c r="M1052" i="8"/>
  <c r="M751" i="8"/>
  <c r="M767" i="8"/>
  <c r="M783" i="8"/>
  <c r="M799" i="8"/>
  <c r="M815" i="8"/>
  <c r="M831" i="8"/>
  <c r="M847" i="8"/>
  <c r="M863" i="8"/>
  <c r="M879" i="8"/>
  <c r="M895" i="8"/>
  <c r="M911" i="8"/>
  <c r="M927" i="8"/>
  <c r="M943" i="8"/>
  <c r="M959" i="8"/>
  <c r="M975" i="8"/>
  <c r="M991" i="8"/>
  <c r="M1007" i="8"/>
  <c r="M1023" i="8"/>
  <c r="M1039" i="8"/>
  <c r="M1055" i="8"/>
  <c r="M762" i="8"/>
  <c r="M778" i="8"/>
  <c r="M794" i="8"/>
  <c r="M810" i="8"/>
  <c r="M826" i="8"/>
  <c r="M842" i="8"/>
  <c r="M858" i="8"/>
  <c r="M874" i="8"/>
  <c r="M890" i="8"/>
  <c r="M906" i="8"/>
  <c r="M922" i="8"/>
  <c r="M938" i="8"/>
  <c r="M954" i="8"/>
  <c r="M970" i="8"/>
  <c r="M986" i="8"/>
  <c r="M1002" i="8"/>
  <c r="M1018" i="8"/>
  <c r="M1034" i="8"/>
  <c r="M1050" i="8"/>
  <c r="M865" i="8"/>
  <c r="M881" i="8"/>
  <c r="M897" i="8"/>
  <c r="M913" i="8"/>
  <c r="M929" i="8"/>
  <c r="M945" i="8"/>
  <c r="M961" i="8"/>
  <c r="M977" i="8"/>
  <c r="M993" i="8"/>
  <c r="M1009" i="8"/>
  <c r="M1025" i="8"/>
  <c r="M1041" i="8"/>
  <c r="M1057" i="8"/>
  <c r="M48" i="8"/>
  <c r="M80" i="8"/>
  <c r="M112" i="8"/>
  <c r="M144" i="8"/>
  <c r="M176" i="8"/>
  <c r="M232" i="8"/>
  <c r="M296" i="8"/>
  <c r="M360" i="8"/>
  <c r="M424" i="8"/>
  <c r="M488" i="8"/>
  <c r="M33" i="8"/>
  <c r="M65" i="8"/>
  <c r="M97" i="8"/>
  <c r="M129" i="8"/>
  <c r="M161" i="8"/>
  <c r="M196" i="8"/>
  <c r="M260" i="8"/>
  <c r="M324" i="8"/>
  <c r="M388" i="8"/>
  <c r="M452" i="8"/>
  <c r="M516" i="8"/>
  <c r="M44" i="8"/>
  <c r="M76" i="8"/>
  <c r="M108" i="8"/>
  <c r="M140" i="8"/>
  <c r="M172" i="8"/>
  <c r="M224" i="8"/>
  <c r="M288" i="8"/>
  <c r="M352" i="8"/>
  <c r="M416" i="8"/>
  <c r="M480" i="8"/>
  <c r="M45" i="8"/>
  <c r="M77" i="8"/>
  <c r="M109" i="8"/>
  <c r="M141" i="8"/>
  <c r="M173" i="8"/>
  <c r="M220" i="8"/>
  <c r="M284" i="8"/>
  <c r="M348" i="8"/>
  <c r="M412" i="8"/>
  <c r="M476" i="8"/>
  <c r="M19" i="8"/>
  <c r="M35" i="8"/>
  <c r="M51" i="8"/>
  <c r="M67" i="8"/>
  <c r="M83" i="8"/>
  <c r="M99" i="8"/>
  <c r="M115" i="8"/>
  <c r="M131" i="8"/>
  <c r="M147" i="8"/>
  <c r="M163" i="8"/>
  <c r="M179" i="8"/>
  <c r="M195" i="8"/>
  <c r="M211" i="8"/>
  <c r="M227" i="8"/>
  <c r="M243" i="8"/>
  <c r="M259" i="8"/>
  <c r="M275" i="8"/>
  <c r="M291" i="8"/>
  <c r="M307" i="8"/>
  <c r="M323" i="8"/>
  <c r="M339" i="8"/>
  <c r="M355" i="8"/>
  <c r="M371" i="8"/>
  <c r="M387" i="8"/>
  <c r="M403" i="8"/>
  <c r="M419" i="8"/>
  <c r="M435" i="8"/>
  <c r="M451" i="8"/>
  <c r="M467" i="8"/>
  <c r="M483" i="8"/>
  <c r="M499" i="8"/>
  <c r="M515" i="8"/>
  <c r="M18" i="8"/>
  <c r="M34" i="8"/>
  <c r="M50" i="8"/>
  <c r="M66" i="8"/>
  <c r="M82" i="8"/>
  <c r="M98" i="8"/>
  <c r="M114" i="8"/>
  <c r="M130" i="8"/>
  <c r="M146" i="8"/>
  <c r="M162" i="8"/>
  <c r="M178" i="8"/>
  <c r="M194" i="8"/>
  <c r="M210" i="8"/>
  <c r="M226" i="8"/>
  <c r="M242" i="8"/>
  <c r="M258" i="8"/>
  <c r="M274" i="8"/>
  <c r="M290" i="8"/>
  <c r="M306" i="8"/>
  <c r="M322" i="8"/>
  <c r="M338" i="8"/>
  <c r="M354" i="8"/>
  <c r="M370" i="8"/>
  <c r="M386" i="8"/>
  <c r="M402" i="8"/>
  <c r="M418" i="8"/>
  <c r="M434" i="8"/>
  <c r="M450" i="8"/>
  <c r="M466" i="8"/>
  <c r="M482" i="8"/>
  <c r="M498" i="8"/>
  <c r="M514" i="8"/>
  <c r="M189" i="8"/>
  <c r="M205" i="8"/>
  <c r="M221" i="8"/>
  <c r="M237" i="8"/>
  <c r="M253" i="8"/>
  <c r="M269" i="8"/>
  <c r="M285" i="8"/>
  <c r="M301" i="8"/>
  <c r="M317" i="8"/>
  <c r="M333" i="8"/>
  <c r="M349" i="8"/>
  <c r="M365" i="8"/>
  <c r="M381" i="8"/>
  <c r="M397" i="8"/>
  <c r="M413" i="8"/>
  <c r="M429" i="8"/>
  <c r="M445" i="8"/>
  <c r="M461" i="8"/>
  <c r="M477" i="8"/>
  <c r="M493" i="8"/>
  <c r="M509" i="8"/>
  <c r="M525" i="8"/>
  <c r="B34" i="7"/>
  <c r="D34" i="7"/>
  <c r="M829" i="8"/>
  <c r="M573" i="8"/>
  <c r="M601" i="8"/>
  <c r="M568" i="8"/>
  <c r="M632" i="8"/>
  <c r="M728" i="8"/>
  <c r="M563" i="8"/>
  <c r="M627" i="8"/>
  <c r="M691" i="8"/>
  <c r="M773" i="8"/>
  <c r="M594" i="8"/>
  <c r="M658" i="8"/>
  <c r="M722" i="8"/>
  <c r="M756" i="8"/>
  <c r="M820" i="8"/>
  <c r="M884" i="8"/>
  <c r="M948" i="8"/>
  <c r="M1028" i="8"/>
  <c r="M775" i="8"/>
  <c r="M839" i="8"/>
  <c r="M903" i="8"/>
  <c r="M935" i="8"/>
  <c r="M999" i="8"/>
  <c r="M1047" i="8"/>
  <c r="M786" i="8"/>
  <c r="M818" i="8"/>
  <c r="M866" i="8"/>
  <c r="M898" i="8"/>
  <c r="M946" i="8"/>
  <c r="M1010" i="8"/>
  <c r="M953" i="8"/>
  <c r="M565" i="8"/>
  <c r="M629" i="8"/>
  <c r="M693" i="8"/>
  <c r="M765" i="8"/>
  <c r="M593" i="8"/>
  <c r="M657" i="8"/>
  <c r="M721" i="8"/>
  <c r="M557" i="8"/>
  <c r="M621" i="8"/>
  <c r="M685" i="8"/>
  <c r="M797" i="8"/>
  <c r="M585" i="8"/>
  <c r="M649" i="8"/>
  <c r="M713" i="8"/>
  <c r="M845" i="8"/>
  <c r="M564" i="8"/>
  <c r="M580" i="8"/>
  <c r="M596" i="8"/>
  <c r="M612" i="8"/>
  <c r="M628" i="8"/>
  <c r="M644" i="8"/>
  <c r="M660" i="8"/>
  <c r="M676" i="8"/>
  <c r="M692" i="8"/>
  <c r="M708" i="8"/>
  <c r="M724" i="8"/>
  <c r="M740" i="8"/>
  <c r="M777" i="8"/>
  <c r="M841" i="8"/>
  <c r="M559" i="8"/>
  <c r="M575" i="8"/>
  <c r="M591" i="8"/>
  <c r="M607" i="8"/>
  <c r="M623" i="8"/>
  <c r="M639" i="8"/>
  <c r="M655" i="8"/>
  <c r="M671" i="8"/>
  <c r="M687" i="8"/>
  <c r="M703" i="8"/>
  <c r="M719" i="8"/>
  <c r="M735" i="8"/>
  <c r="M757" i="8"/>
  <c r="M821" i="8"/>
  <c r="M558" i="8"/>
  <c r="M574" i="8"/>
  <c r="M590" i="8"/>
  <c r="M606" i="8"/>
  <c r="M622" i="8"/>
  <c r="M638" i="8"/>
  <c r="M654" i="8"/>
  <c r="M670" i="8"/>
  <c r="M686" i="8"/>
  <c r="M702" i="8"/>
  <c r="M718" i="8"/>
  <c r="M734" i="8"/>
  <c r="M753" i="8"/>
  <c r="M817" i="8"/>
  <c r="M752" i="8"/>
  <c r="M768" i="8"/>
  <c r="M784" i="8"/>
  <c r="M800" i="8"/>
  <c r="M816" i="8"/>
  <c r="M832" i="8"/>
  <c r="M848" i="8"/>
  <c r="M864" i="8"/>
  <c r="M880" i="8"/>
  <c r="M896" i="8"/>
  <c r="M912" i="8"/>
  <c r="M928" i="8"/>
  <c r="M944" i="8"/>
  <c r="M960" i="8"/>
  <c r="M976" i="8"/>
  <c r="M992" i="8"/>
  <c r="M1008" i="8"/>
  <c r="M1024" i="8"/>
  <c r="M1040" i="8"/>
  <c r="M1056" i="8"/>
  <c r="M755" i="8"/>
  <c r="M771" i="8"/>
  <c r="M787" i="8"/>
  <c r="M803" i="8"/>
  <c r="M819" i="8"/>
  <c r="M835" i="8"/>
  <c r="M851" i="8"/>
  <c r="M867" i="8"/>
  <c r="M883" i="8"/>
  <c r="M899" i="8"/>
  <c r="M915" i="8"/>
  <c r="M931" i="8"/>
  <c r="M947" i="8"/>
  <c r="M963" i="8"/>
  <c r="M979" i="8"/>
  <c r="M995" i="8"/>
  <c r="M1011" i="8"/>
  <c r="M1027" i="8"/>
  <c r="M1043" i="8"/>
  <c r="M1059" i="8"/>
  <c r="M766" i="8"/>
  <c r="M782" i="8"/>
  <c r="M798" i="8"/>
  <c r="M814" i="8"/>
  <c r="M830" i="8"/>
  <c r="M846" i="8"/>
  <c r="M862" i="8"/>
  <c r="M878" i="8"/>
  <c r="M894" i="8"/>
  <c r="M910" i="8"/>
  <c r="M926" i="8"/>
  <c r="M942" i="8"/>
  <c r="M958" i="8"/>
  <c r="M974" i="8"/>
  <c r="M990" i="8"/>
  <c r="M1006" i="8"/>
  <c r="M1022" i="8"/>
  <c r="M1038" i="8"/>
  <c r="M1054" i="8"/>
  <c r="M869" i="8"/>
  <c r="M885" i="8"/>
  <c r="M901" i="8"/>
  <c r="M917" i="8"/>
  <c r="M933" i="8"/>
  <c r="M949" i="8"/>
  <c r="M965" i="8"/>
  <c r="M981" i="8"/>
  <c r="M997" i="8"/>
  <c r="M1013" i="8"/>
  <c r="M1029" i="8"/>
  <c r="M1045" i="8"/>
  <c r="M1061" i="8"/>
  <c r="M24" i="8"/>
  <c r="M56" i="8"/>
  <c r="M88" i="8"/>
  <c r="M120" i="8"/>
  <c r="M152" i="8"/>
  <c r="M184" i="8"/>
  <c r="M248" i="8"/>
  <c r="M312" i="8"/>
  <c r="M376" i="8"/>
  <c r="M440" i="8"/>
  <c r="M504" i="8"/>
  <c r="M41" i="8"/>
  <c r="M73" i="8"/>
  <c r="M105" i="8"/>
  <c r="M137" i="8"/>
  <c r="M169" i="8"/>
  <c r="M212" i="8"/>
  <c r="M276" i="8"/>
  <c r="M340" i="8"/>
  <c r="M404" i="8"/>
  <c r="M468" i="8"/>
  <c r="M20" i="8"/>
  <c r="M52" i="8"/>
  <c r="M84" i="8"/>
  <c r="M116" i="8"/>
  <c r="M148" i="8"/>
  <c r="M180" i="8"/>
  <c r="M240" i="8"/>
  <c r="M304" i="8"/>
  <c r="M368" i="8"/>
  <c r="M432" i="8"/>
  <c r="M496" i="8"/>
  <c r="M21" i="8"/>
  <c r="M53" i="8"/>
  <c r="M85" i="8"/>
  <c r="M117" i="8"/>
  <c r="M149" i="8"/>
  <c r="M181" i="8"/>
  <c r="M236" i="8"/>
  <c r="M300" i="8"/>
  <c r="M364" i="8"/>
  <c r="M428" i="8"/>
  <c r="M492" i="8"/>
  <c r="M23" i="8"/>
  <c r="M39" i="8"/>
  <c r="M55" i="8"/>
  <c r="M71" i="8"/>
  <c r="M87" i="8"/>
  <c r="M103" i="8"/>
  <c r="M119" i="8"/>
  <c r="M135" i="8"/>
  <c r="M151" i="8"/>
  <c r="M167" i="8"/>
  <c r="M183" i="8"/>
  <c r="M199" i="8"/>
  <c r="M215" i="8"/>
  <c r="M231" i="8"/>
  <c r="M247" i="8"/>
  <c r="M263" i="8"/>
  <c r="M279" i="8"/>
  <c r="M295" i="8"/>
  <c r="M311" i="8"/>
  <c r="M327" i="8"/>
  <c r="M343" i="8"/>
  <c r="M359" i="8"/>
  <c r="M375" i="8"/>
  <c r="M391" i="8"/>
  <c r="M407" i="8"/>
  <c r="M423" i="8"/>
  <c r="M439" i="8"/>
  <c r="M455" i="8"/>
  <c r="M471" i="8"/>
  <c r="M487" i="8"/>
  <c r="M503" i="8"/>
  <c r="M519" i="8"/>
  <c r="M22" i="8"/>
  <c r="M38" i="8"/>
  <c r="M54" i="8"/>
  <c r="M70" i="8"/>
  <c r="M86" i="8"/>
  <c r="M102" i="8"/>
  <c r="M118" i="8"/>
  <c r="M134" i="8"/>
  <c r="M150" i="8"/>
  <c r="M166" i="8"/>
  <c r="M182" i="8"/>
  <c r="M198" i="8"/>
  <c r="M214" i="8"/>
  <c r="M230" i="8"/>
  <c r="M246" i="8"/>
  <c r="M262" i="8"/>
  <c r="M278" i="8"/>
  <c r="M294" i="8"/>
  <c r="M310" i="8"/>
  <c r="M326" i="8"/>
  <c r="M342" i="8"/>
  <c r="M358" i="8"/>
  <c r="M374" i="8"/>
  <c r="M390" i="8"/>
  <c r="M406" i="8"/>
  <c r="M422" i="8"/>
  <c r="M438" i="8"/>
  <c r="M454" i="8"/>
  <c r="M470" i="8"/>
  <c r="M486" i="8"/>
  <c r="M502" i="8"/>
  <c r="M518" i="8"/>
  <c r="M193" i="8"/>
  <c r="M209" i="8"/>
  <c r="M225" i="8"/>
  <c r="M241" i="8"/>
  <c r="M257" i="8"/>
  <c r="M273" i="8"/>
  <c r="M289" i="8"/>
  <c r="M305" i="8"/>
  <c r="M321" i="8"/>
  <c r="M337" i="8"/>
  <c r="M353" i="8"/>
  <c r="M369" i="8"/>
  <c r="M385" i="8"/>
  <c r="M401" i="8"/>
  <c r="M417" i="8"/>
  <c r="M433" i="8"/>
  <c r="M449" i="8"/>
  <c r="M465" i="8"/>
  <c r="M481" i="8"/>
  <c r="M497" i="8"/>
  <c r="M513" i="8"/>
  <c r="M529" i="8"/>
  <c r="E34" i="7"/>
  <c r="C34" i="7"/>
  <c r="E36" i="7"/>
  <c r="B33" i="7"/>
  <c r="E33" i="7"/>
  <c r="C36" i="7"/>
  <c r="D33" i="7"/>
  <c r="C33" i="7"/>
  <c r="D35" i="7"/>
  <c r="E35" i="7"/>
  <c r="B32" i="7"/>
  <c r="E32" i="7"/>
  <c r="B36" i="7"/>
  <c r="C32" i="7"/>
  <c r="D36" i="7"/>
  <c r="J3" i="8" s="1"/>
  <c r="C35" i="7"/>
  <c r="D32" i="7"/>
  <c r="B35" i="7"/>
  <c r="J535" i="8"/>
  <c r="J2" i="8"/>
  <c r="J5" i="8" l="1"/>
  <c r="J538" i="8"/>
  <c r="D37" i="7"/>
  <c r="C37" i="7"/>
  <c r="E37" i="7"/>
  <c r="B37" i="7"/>
  <c r="M535" i="8"/>
  <c r="M536" i="8" s="1"/>
  <c r="M2" i="8"/>
  <c r="M3" i="8" s="1"/>
  <c r="C181" i="7"/>
  <c r="C182" i="7" s="1"/>
  <c r="D181" i="7"/>
  <c r="D182" i="7" s="1"/>
  <c r="E181" i="7"/>
  <c r="E182" i="7" s="1"/>
  <c r="B181" i="7"/>
  <c r="B182" i="7" s="1"/>
  <c r="N518" i="8"/>
  <c r="N390" i="8"/>
  <c r="N262" i="8"/>
  <c r="N134" i="8"/>
  <c r="N519" i="8"/>
  <c r="N391" i="8"/>
  <c r="N295" i="8"/>
  <c r="N167" i="8"/>
  <c r="N39" i="8"/>
  <c r="N85" i="8"/>
  <c r="N180" i="8"/>
  <c r="N340" i="8"/>
  <c r="N376" i="8"/>
  <c r="N88" i="8"/>
  <c r="N1045" i="8"/>
  <c r="N917" i="8"/>
  <c r="N990" i="8"/>
  <c r="N894" i="8"/>
  <c r="N766" i="8"/>
  <c r="N915" i="8"/>
  <c r="N787" i="8"/>
  <c r="N1008" i="8"/>
  <c r="N912" i="8"/>
  <c r="N816" i="8"/>
  <c r="N687" i="8"/>
  <c r="N623" i="8"/>
  <c r="N724" i="8"/>
  <c r="N596" i="8"/>
  <c r="N585" i="8"/>
  <c r="N765" i="8"/>
  <c r="N946" i="8"/>
  <c r="N999" i="8"/>
  <c r="N948" i="8"/>
  <c r="N563" i="8"/>
  <c r="N601" i="8"/>
  <c r="N525" i="8"/>
  <c r="N429" i="8"/>
  <c r="N333" i="8"/>
  <c r="N386" i="8"/>
  <c r="N497" i="8"/>
  <c r="N401" i="8"/>
  <c r="N305" i="8"/>
  <c r="N502" i="8"/>
  <c r="N438" i="8"/>
  <c r="N374" i="8"/>
  <c r="N310" i="8"/>
  <c r="N246" i="8"/>
  <c r="N182" i="8"/>
  <c r="N118" i="8"/>
  <c r="N54" i="8"/>
  <c r="N503" i="8"/>
  <c r="N439" i="8"/>
  <c r="N375" i="8"/>
  <c r="N311" i="8"/>
  <c r="N247" i="8"/>
  <c r="N183" i="8"/>
  <c r="N119" i="8"/>
  <c r="N55" i="8"/>
  <c r="N428" i="8"/>
  <c r="N181" i="8"/>
  <c r="N53" i="8"/>
  <c r="N368" i="8"/>
  <c r="N148" i="8"/>
  <c r="N20" i="8"/>
  <c r="N276" i="8"/>
  <c r="N105" i="8"/>
  <c r="N440" i="8"/>
  <c r="N184" i="8"/>
  <c r="N56" i="8"/>
  <c r="N1029" i="8"/>
  <c r="N965" i="8"/>
  <c r="N901" i="8"/>
  <c r="N1038" i="8"/>
  <c r="N974" i="8"/>
  <c r="N910" i="8"/>
  <c r="N846" i="8"/>
  <c r="N782" i="8"/>
  <c r="N1027" i="8"/>
  <c r="N963" i="8"/>
  <c r="N899" i="8"/>
  <c r="N835" i="8"/>
  <c r="N771" i="8"/>
  <c r="N1024" i="8"/>
  <c r="N960" i="8"/>
  <c r="N896" i="8"/>
  <c r="N832" i="8"/>
  <c r="N768" i="8"/>
  <c r="N821" i="8"/>
  <c r="N703" i="8"/>
  <c r="N639" i="8"/>
  <c r="N575" i="8"/>
  <c r="N740" i="8"/>
  <c r="N676" i="8"/>
  <c r="N612" i="8"/>
  <c r="N580" i="8"/>
  <c r="N649" i="8"/>
  <c r="N621" i="8"/>
  <c r="N593" i="8"/>
  <c r="N565" i="8"/>
  <c r="N898" i="8"/>
  <c r="N1047" i="8"/>
  <c r="N839" i="8"/>
  <c r="N884" i="8"/>
  <c r="N627" i="8"/>
  <c r="N568" i="8"/>
  <c r="N573" i="8"/>
  <c r="N509" i="8"/>
  <c r="N445" i="8"/>
  <c r="N381" i="8"/>
  <c r="N317" i="8"/>
  <c r="N253" i="8"/>
  <c r="N189" i="8"/>
  <c r="N466" i="8"/>
  <c r="N402" i="8"/>
  <c r="N338" i="8"/>
  <c r="N274" i="8"/>
  <c r="N210" i="8"/>
  <c r="N146" i="8"/>
  <c r="N82" i="8"/>
  <c r="N18" i="8"/>
  <c r="N467" i="8"/>
  <c r="N403" i="8"/>
  <c r="N339" i="8"/>
  <c r="N275" i="8"/>
  <c r="N211" i="8"/>
  <c r="N179" i="8"/>
  <c r="N115" i="8"/>
  <c r="N51" i="8"/>
  <c r="N412" i="8"/>
  <c r="N173" i="8"/>
  <c r="N45" i="8"/>
  <c r="N288" i="8"/>
  <c r="N44" i="8"/>
  <c r="N324" i="8"/>
  <c r="N129" i="8"/>
  <c r="N488" i="8"/>
  <c r="N232" i="8"/>
  <c r="N144" i="8"/>
  <c r="N1057" i="8"/>
  <c r="N1025" i="8"/>
  <c r="N993" i="8"/>
  <c r="N961" i="8"/>
  <c r="N929" i="8"/>
  <c r="N897" i="8"/>
  <c r="N865" i="8"/>
  <c r="N1034" i="8"/>
  <c r="N1002" i="8"/>
  <c r="N970" i="8"/>
  <c r="N906" i="8"/>
  <c r="N874" i="8"/>
  <c r="N1055" i="8"/>
  <c r="N1023" i="8"/>
  <c r="N991" i="8"/>
  <c r="N959" i="8"/>
  <c r="N927" i="8"/>
  <c r="N895" i="8"/>
  <c r="N863" i="8"/>
  <c r="N831" i="8"/>
  <c r="N799" i="8"/>
  <c r="N767" i="8"/>
  <c r="N1052" i="8"/>
  <c r="N1020" i="8"/>
  <c r="N988" i="8"/>
  <c r="N956" i="8"/>
  <c r="N924" i="8"/>
  <c r="N892" i="8"/>
  <c r="N860" i="8"/>
  <c r="N828" i="8"/>
  <c r="N796" i="8"/>
  <c r="N764" i="8"/>
  <c r="N801" i="8"/>
  <c r="N730" i="8"/>
  <c r="N698" i="8"/>
  <c r="N666" i="8"/>
  <c r="N634" i="8"/>
  <c r="N602" i="8"/>
  <c r="N570" i="8"/>
  <c r="N805" i="8"/>
  <c r="N731" i="8"/>
  <c r="N699" i="8"/>
  <c r="N667" i="8"/>
  <c r="N635" i="8"/>
  <c r="N603" i="8"/>
  <c r="N571" i="8"/>
  <c r="N825" i="8"/>
  <c r="N736" i="8"/>
  <c r="N704" i="8"/>
  <c r="N672" i="8"/>
  <c r="N640" i="8"/>
  <c r="N608" i="8"/>
  <c r="N576" i="8"/>
  <c r="N781" i="8"/>
  <c r="N633" i="8"/>
  <c r="N733" i="8"/>
  <c r="N605" i="8"/>
  <c r="N641" i="8"/>
  <c r="N741" i="8"/>
  <c r="N613" i="8"/>
  <c r="N617" i="8"/>
  <c r="N589" i="8"/>
  <c r="N625" i="8"/>
  <c r="N597" i="8"/>
  <c r="N871" i="8"/>
  <c r="N1044" i="8"/>
  <c r="N932" i="8"/>
  <c r="N788" i="8"/>
  <c r="N675" i="8"/>
  <c r="N857" i="8"/>
  <c r="N664" i="8"/>
  <c r="N552" i="8"/>
  <c r="N673" i="8"/>
  <c r="N521" i="8"/>
  <c r="N489" i="8"/>
  <c r="N457" i="8"/>
  <c r="N425" i="8"/>
  <c r="N393" i="8"/>
  <c r="N361" i="8"/>
  <c r="N329" i="8"/>
  <c r="N297" i="8"/>
  <c r="N265" i="8"/>
  <c r="N233" i="8"/>
  <c r="N201" i="8"/>
  <c r="N510" i="8"/>
  <c r="N478" i="8"/>
  <c r="N446" i="8"/>
  <c r="N414" i="8"/>
  <c r="N382" i="8"/>
  <c r="N350" i="8"/>
  <c r="N318" i="8"/>
  <c r="N286" i="8"/>
  <c r="N254" i="8"/>
  <c r="N222" i="8"/>
  <c r="N190" i="8"/>
  <c r="N158" i="8"/>
  <c r="N126" i="8"/>
  <c r="N94" i="8"/>
  <c r="N62" i="8"/>
  <c r="N30" i="8"/>
  <c r="N511" i="8"/>
  <c r="N479" i="8"/>
  <c r="N447" i="8"/>
  <c r="N415" i="8"/>
  <c r="N383" i="8"/>
  <c r="N351" i="8"/>
  <c r="N319" i="8"/>
  <c r="N287" i="8"/>
  <c r="N255" i="8"/>
  <c r="N223" i="8"/>
  <c r="N191" i="8"/>
  <c r="N159" i="8"/>
  <c r="N127" i="8"/>
  <c r="N95" i="8"/>
  <c r="N63" i="8"/>
  <c r="N31" i="8"/>
  <c r="N460" i="8"/>
  <c r="N332" i="8"/>
  <c r="N204" i="8"/>
  <c r="N133" i="8"/>
  <c r="N69" i="8"/>
  <c r="N528" i="8"/>
  <c r="N400" i="8"/>
  <c r="N272" i="8"/>
  <c r="N164" i="8"/>
  <c r="N100" i="8"/>
  <c r="N36" i="8"/>
  <c r="N436" i="8"/>
  <c r="N308" i="8"/>
  <c r="N185" i="8"/>
  <c r="N121" i="8"/>
  <c r="N57" i="8"/>
  <c r="N472" i="8"/>
  <c r="N344" i="8"/>
  <c r="N216" i="8"/>
  <c r="N136" i="8"/>
  <c r="N72" i="8"/>
  <c r="N1053" i="8"/>
  <c r="N1021" i="8"/>
  <c r="N989" i="8"/>
  <c r="N957" i="8"/>
  <c r="N925" i="8"/>
  <c r="N893" i="8"/>
  <c r="N1062" i="8"/>
  <c r="N1030" i="8"/>
  <c r="N998" i="8"/>
  <c r="N966" i="8"/>
  <c r="N934" i="8"/>
  <c r="N902" i="8"/>
  <c r="N870" i="8"/>
  <c r="N1051" i="8"/>
  <c r="N1019" i="8"/>
  <c r="N987" i="8"/>
  <c r="N955" i="8"/>
  <c r="N923" i="8"/>
  <c r="N891" i="8"/>
  <c r="N859" i="8"/>
  <c r="N827" i="8"/>
  <c r="N795" i="8"/>
  <c r="N763" i="8"/>
  <c r="N1048" i="8"/>
  <c r="N1016" i="8"/>
  <c r="N984" i="8"/>
  <c r="N952" i="8"/>
  <c r="N920" i="8"/>
  <c r="N888" i="8"/>
  <c r="N856" i="8"/>
  <c r="N824" i="8"/>
  <c r="N792" i="8"/>
  <c r="N760" i="8"/>
  <c r="N785" i="8"/>
  <c r="N726" i="8"/>
  <c r="N694" i="8"/>
  <c r="N662" i="8"/>
  <c r="N630" i="8"/>
  <c r="N598" i="8"/>
  <c r="N566" i="8"/>
  <c r="N789" i="8"/>
  <c r="N727" i="8"/>
  <c r="N695" i="8"/>
  <c r="N663" i="8"/>
  <c r="N631" i="8"/>
  <c r="N599" i="8"/>
  <c r="N567" i="8"/>
  <c r="N809" i="8"/>
  <c r="N732" i="8"/>
  <c r="N700" i="8"/>
  <c r="N668" i="8"/>
  <c r="N636" i="8"/>
  <c r="N604" i="8"/>
  <c r="N572" i="8"/>
  <c r="N681" i="8"/>
  <c r="N653" i="8"/>
  <c r="N561" i="8"/>
  <c r="N1033" i="8"/>
  <c r="N889" i="8"/>
  <c r="N1042" i="8"/>
  <c r="N962" i="8"/>
  <c r="N882" i="8"/>
  <c r="N802" i="8"/>
  <c r="N1031" i="8"/>
  <c r="N919" i="8"/>
  <c r="N807" i="8"/>
  <c r="N1012" i="8"/>
  <c r="N900" i="8"/>
  <c r="N772" i="8"/>
  <c r="N837" i="8"/>
  <c r="N643" i="8"/>
  <c r="N744" i="8"/>
  <c r="N584" i="8"/>
  <c r="N637" i="8"/>
  <c r="N581" i="8"/>
  <c r="N522" i="8"/>
  <c r="N490" i="8"/>
  <c r="N458" i="8"/>
  <c r="N426" i="8"/>
  <c r="N394" i="8"/>
  <c r="N362" i="8"/>
  <c r="N330" i="8"/>
  <c r="N298" i="8"/>
  <c r="N266" i="8"/>
  <c r="N234" i="8"/>
  <c r="N202" i="8"/>
  <c r="N170" i="8"/>
  <c r="N138" i="8"/>
  <c r="N106" i="8"/>
  <c r="N74" i="8"/>
  <c r="N42" i="8"/>
  <c r="N523" i="8"/>
  <c r="N491" i="8"/>
  <c r="N459" i="8"/>
  <c r="N427" i="8"/>
  <c r="N395" i="8"/>
  <c r="N363" i="8"/>
  <c r="N331" i="8"/>
  <c r="N299" i="8"/>
  <c r="N267" i="8"/>
  <c r="N235" i="8"/>
  <c r="N203" i="8"/>
  <c r="N171" i="8"/>
  <c r="N139" i="8"/>
  <c r="N107" i="8"/>
  <c r="N75" i="8"/>
  <c r="N43" i="8"/>
  <c r="N508" i="8"/>
  <c r="N380" i="8"/>
  <c r="N252" i="8"/>
  <c r="N157" i="8"/>
  <c r="N93" i="8"/>
  <c r="N29" i="8"/>
  <c r="N448" i="8"/>
  <c r="N320" i="8"/>
  <c r="N192" i="8"/>
  <c r="N124" i="8"/>
  <c r="N60" i="8"/>
  <c r="N484" i="8"/>
  <c r="N356" i="8"/>
  <c r="N228" i="8"/>
  <c r="N145" i="8"/>
  <c r="N81" i="8"/>
  <c r="N520" i="8"/>
  <c r="N392" i="8"/>
  <c r="N264" i="8"/>
  <c r="N160" i="8"/>
  <c r="N96" i="8"/>
  <c r="N32" i="8"/>
  <c r="N1017" i="8"/>
  <c r="N985" i="8"/>
  <c r="N937" i="8"/>
  <c r="N873" i="8"/>
  <c r="N978" i="8"/>
  <c r="N850" i="8"/>
  <c r="N1015" i="8"/>
  <c r="N887" i="8"/>
  <c r="N1060" i="8"/>
  <c r="N916" i="8"/>
  <c r="N804" i="8"/>
  <c r="N659" i="8"/>
  <c r="N793" i="8"/>
  <c r="N680" i="8"/>
  <c r="N729" i="8"/>
  <c r="N737" i="8"/>
  <c r="N422" i="8"/>
  <c r="N294" i="8"/>
  <c r="N166" i="8"/>
  <c r="N38" i="8"/>
  <c r="N423" i="8"/>
  <c r="N263" i="8"/>
  <c r="N135" i="8"/>
  <c r="N492" i="8"/>
  <c r="N149" i="8"/>
  <c r="N116" i="8"/>
  <c r="N212" i="8"/>
  <c r="N504" i="8"/>
  <c r="N24" i="8"/>
  <c r="N981" i="8"/>
  <c r="N1054" i="8"/>
  <c r="N958" i="8"/>
  <c r="N862" i="8"/>
  <c r="N1043" i="8"/>
  <c r="N947" i="8"/>
  <c r="N819" i="8"/>
  <c r="N976" i="8"/>
  <c r="N848" i="8"/>
  <c r="N784" i="8"/>
  <c r="N655" i="8"/>
  <c r="N591" i="8"/>
  <c r="N692" i="8"/>
  <c r="N564" i="8"/>
  <c r="N685" i="8"/>
  <c r="N657" i="8"/>
  <c r="N866" i="8"/>
  <c r="N903" i="8"/>
  <c r="N775" i="8"/>
  <c r="N691" i="8"/>
  <c r="N829" i="8"/>
  <c r="N493" i="8"/>
  <c r="N397" i="8"/>
  <c r="N301" i="8"/>
  <c r="N322" i="8"/>
  <c r="N529" i="8"/>
  <c r="N433" i="8"/>
  <c r="N369" i="8"/>
  <c r="N470" i="8"/>
  <c r="N406" i="8"/>
  <c r="N342" i="8"/>
  <c r="N278" i="8"/>
  <c r="N214" i="8"/>
  <c r="N150" i="8"/>
  <c r="N86" i="8"/>
  <c r="N22" i="8"/>
  <c r="N471" i="8"/>
  <c r="N407" i="8"/>
  <c r="N343" i="8"/>
  <c r="N279" i="8"/>
  <c r="N215" i="8"/>
  <c r="N151" i="8"/>
  <c r="N87" i="8"/>
  <c r="N23" i="8"/>
  <c r="N300" i="8"/>
  <c r="N117" i="8"/>
  <c r="N496" i="8"/>
  <c r="N240" i="8"/>
  <c r="N84" i="8"/>
  <c r="N404" i="8"/>
  <c r="N169" i="8"/>
  <c r="N41" i="8"/>
  <c r="N312" i="8"/>
  <c r="N120" i="8"/>
  <c r="N1061" i="8"/>
  <c r="N997" i="8"/>
  <c r="N933" i="8"/>
  <c r="N869" i="8"/>
  <c r="N1006" i="8"/>
  <c r="N942" i="8"/>
  <c r="N878" i="8"/>
  <c r="N814" i="8"/>
  <c r="N1059" i="8"/>
  <c r="N995" i="8"/>
  <c r="N931" i="8"/>
  <c r="N867" i="8"/>
  <c r="N803" i="8"/>
  <c r="N1056" i="8"/>
  <c r="N992" i="8"/>
  <c r="N928" i="8"/>
  <c r="N864" i="8"/>
  <c r="N800" i="8"/>
  <c r="N817" i="8"/>
  <c r="N735" i="8"/>
  <c r="N671" i="8"/>
  <c r="N607" i="8"/>
  <c r="N841" i="8"/>
  <c r="N708" i="8"/>
  <c r="N644" i="8"/>
  <c r="N845" i="8"/>
  <c r="N797" i="8"/>
  <c r="N721" i="8"/>
  <c r="N693" i="8"/>
  <c r="N1010" i="8"/>
  <c r="N818" i="8"/>
  <c r="N935" i="8"/>
  <c r="N1028" i="8"/>
  <c r="N756" i="8"/>
  <c r="N773" i="8"/>
  <c r="N728" i="8"/>
  <c r="N477" i="8"/>
  <c r="N413" i="8"/>
  <c r="N349" i="8"/>
  <c r="N285" i="8"/>
  <c r="N221" i="8"/>
  <c r="N498" i="8"/>
  <c r="N434" i="8"/>
  <c r="N370" i="8"/>
  <c r="N306" i="8"/>
  <c r="N242" i="8"/>
  <c r="N178" i="8"/>
  <c r="N114" i="8"/>
  <c r="N50" i="8"/>
  <c r="N499" i="8"/>
  <c r="N435" i="8"/>
  <c r="N371" i="8"/>
  <c r="N307" i="8"/>
  <c r="N243" i="8"/>
  <c r="N147" i="8"/>
  <c r="N83" i="8"/>
  <c r="N19" i="8"/>
  <c r="N284" i="8"/>
  <c r="N109" i="8"/>
  <c r="N416" i="8"/>
  <c r="N172" i="8"/>
  <c r="N108" i="8"/>
  <c r="N452" i="8"/>
  <c r="N196" i="8"/>
  <c r="N65" i="8"/>
  <c r="N360" i="8"/>
  <c r="N80" i="8"/>
  <c r="N938" i="8"/>
  <c r="N513" i="8"/>
  <c r="N481" i="8"/>
  <c r="N449" i="8"/>
  <c r="N417" i="8"/>
  <c r="N385" i="8"/>
  <c r="N353" i="8"/>
  <c r="N321" i="8"/>
  <c r="N289" i="8"/>
  <c r="N257" i="8"/>
  <c r="N225" i="8"/>
  <c r="N193" i="8"/>
  <c r="N734" i="8"/>
  <c r="N702" i="8"/>
  <c r="N670" i="8"/>
  <c r="N638" i="8"/>
  <c r="N606" i="8"/>
  <c r="N574" i="8"/>
  <c r="N658" i="8"/>
  <c r="N842" i="8"/>
  <c r="N810" i="8"/>
  <c r="N778" i="8"/>
  <c r="N706" i="8"/>
  <c r="N578" i="8"/>
  <c r="N838" i="8"/>
  <c r="N806" i="8"/>
  <c r="N774" i="8"/>
  <c r="N674" i="8"/>
  <c r="N501" i="8"/>
  <c r="N469" i="8"/>
  <c r="N437" i="8"/>
  <c r="N405" i="8"/>
  <c r="N373" i="8"/>
  <c r="N341" i="8"/>
  <c r="N309" i="8"/>
  <c r="N277" i="8"/>
  <c r="N245" i="8"/>
  <c r="N213" i="8"/>
  <c r="N690" i="8"/>
  <c r="N562" i="8"/>
  <c r="N486" i="8"/>
  <c r="N326" i="8"/>
  <c r="N198" i="8"/>
  <c r="N70" i="8"/>
  <c r="N455" i="8"/>
  <c r="N327" i="8"/>
  <c r="N199" i="8"/>
  <c r="N71" i="8"/>
  <c r="N236" i="8"/>
  <c r="N432" i="8"/>
  <c r="N52" i="8"/>
  <c r="N137" i="8"/>
  <c r="N248" i="8"/>
  <c r="N949" i="8"/>
  <c r="N1022" i="8"/>
  <c r="N830" i="8"/>
  <c r="N1011" i="8"/>
  <c r="N883" i="8"/>
  <c r="N755" i="8"/>
  <c r="N880" i="8"/>
  <c r="N753" i="8"/>
  <c r="N757" i="8"/>
  <c r="N777" i="8"/>
  <c r="N628" i="8"/>
  <c r="N557" i="8"/>
  <c r="N953" i="8"/>
  <c r="N786" i="8"/>
  <c r="N820" i="8"/>
  <c r="N632" i="8"/>
  <c r="N461" i="8"/>
  <c r="N365" i="8"/>
  <c r="N269" i="8"/>
  <c r="N237" i="8"/>
  <c r="N205" i="8"/>
  <c r="N514" i="8"/>
  <c r="N482" i="8"/>
  <c r="N418" i="8"/>
  <c r="N354" i="8"/>
  <c r="N290" i="8"/>
  <c r="N258" i="8"/>
  <c r="N226" i="8"/>
  <c r="N194" i="8"/>
  <c r="N162" i="8"/>
  <c r="N130" i="8"/>
  <c r="N98" i="8"/>
  <c r="N66" i="8"/>
  <c r="N34" i="8"/>
  <c r="N515" i="8"/>
  <c r="N483" i="8"/>
  <c r="N451" i="8"/>
  <c r="N419" i="8"/>
  <c r="N387" i="8"/>
  <c r="N355" i="8"/>
  <c r="N323" i="8"/>
  <c r="N291" i="8"/>
  <c r="N259" i="8"/>
  <c r="N227" i="8"/>
  <c r="N195" i="8"/>
  <c r="N163" i="8"/>
  <c r="N131" i="8"/>
  <c r="N99" i="8"/>
  <c r="N67" i="8"/>
  <c r="N35" i="8"/>
  <c r="N476" i="8"/>
  <c r="N348" i="8"/>
  <c r="N220" i="8"/>
  <c r="N141" i="8"/>
  <c r="N77" i="8"/>
  <c r="N480" i="8"/>
  <c r="N352" i="8"/>
  <c r="N224" i="8"/>
  <c r="N140" i="8"/>
  <c r="N76" i="8"/>
  <c r="N516" i="8"/>
  <c r="N388" i="8"/>
  <c r="N260" i="8"/>
  <c r="N161" i="8"/>
  <c r="N97" i="8"/>
  <c r="N33" i="8"/>
  <c r="N424" i="8"/>
  <c r="N296" i="8"/>
  <c r="N176" i="8"/>
  <c r="N112" i="8"/>
  <c r="N48" i="8"/>
  <c r="N1041" i="8"/>
  <c r="N1009" i="8"/>
  <c r="N977" i="8"/>
  <c r="N945" i="8"/>
  <c r="N913" i="8"/>
  <c r="N881" i="8"/>
  <c r="N1050" i="8"/>
  <c r="N1018" i="8"/>
  <c r="N986" i="8"/>
  <c r="N954" i="8"/>
  <c r="N922" i="8"/>
  <c r="N890" i="8"/>
  <c r="N1039" i="8"/>
  <c r="N1007" i="8"/>
  <c r="N975" i="8"/>
  <c r="N943" i="8"/>
  <c r="N911" i="8"/>
  <c r="N879" i="8"/>
  <c r="N847" i="8"/>
  <c r="N815" i="8"/>
  <c r="N783" i="8"/>
  <c r="N751" i="8"/>
  <c r="N1036" i="8"/>
  <c r="N1004" i="8"/>
  <c r="N972" i="8"/>
  <c r="N940" i="8"/>
  <c r="N908" i="8"/>
  <c r="N876" i="8"/>
  <c r="N844" i="8"/>
  <c r="N812" i="8"/>
  <c r="N780" i="8"/>
  <c r="N748" i="8"/>
  <c r="N750" i="8"/>
  <c r="N714" i="8"/>
  <c r="N682" i="8"/>
  <c r="N650" i="8"/>
  <c r="N618" i="8"/>
  <c r="N586" i="8"/>
  <c r="N554" i="8"/>
  <c r="N749" i="8"/>
  <c r="N715" i="8"/>
  <c r="N683" i="8"/>
  <c r="N651" i="8"/>
  <c r="N619" i="8"/>
  <c r="N587" i="8"/>
  <c r="N555" i="8"/>
  <c r="N761" i="8"/>
  <c r="N720" i="8"/>
  <c r="N688" i="8"/>
  <c r="N656" i="8"/>
  <c r="N624" i="8"/>
  <c r="N592" i="8"/>
  <c r="N560" i="8"/>
  <c r="N697" i="8"/>
  <c r="N569" i="8"/>
  <c r="N669" i="8"/>
  <c r="N705" i="8"/>
  <c r="N577" i="8"/>
  <c r="N677" i="8"/>
  <c r="N556" i="8"/>
  <c r="N717" i="8"/>
  <c r="N689" i="8"/>
  <c r="N725" i="8"/>
  <c r="N983" i="8"/>
  <c r="N791" i="8"/>
  <c r="N996" i="8"/>
  <c r="N852" i="8"/>
  <c r="N833" i="8"/>
  <c r="N739" i="8"/>
  <c r="N595" i="8"/>
  <c r="N712" i="8"/>
  <c r="N616" i="8"/>
  <c r="N701" i="8"/>
  <c r="N645" i="8"/>
  <c r="N505" i="8"/>
  <c r="N473" i="8"/>
  <c r="N441" i="8"/>
  <c r="N409" i="8"/>
  <c r="N377" i="8"/>
  <c r="N345" i="8"/>
  <c r="N313" i="8"/>
  <c r="N281" i="8"/>
  <c r="N249" i="8"/>
  <c r="N217" i="8"/>
  <c r="N526" i="8"/>
  <c r="N494" i="8"/>
  <c r="N462" i="8"/>
  <c r="N430" i="8"/>
  <c r="N398" i="8"/>
  <c r="N366" i="8"/>
  <c r="N334" i="8"/>
  <c r="N302" i="8"/>
  <c r="N270" i="8"/>
  <c r="N238" i="8"/>
  <c r="N206" i="8"/>
  <c r="N174" i="8"/>
  <c r="N142" i="8"/>
  <c r="N110" i="8"/>
  <c r="N78" i="8"/>
  <c r="N46" i="8"/>
  <c r="N527" i="8"/>
  <c r="N495" i="8"/>
  <c r="N463" i="8"/>
  <c r="N431" i="8"/>
  <c r="N399" i="8"/>
  <c r="N367" i="8"/>
  <c r="N335" i="8"/>
  <c r="N303" i="8"/>
  <c r="N271" i="8"/>
  <c r="N239" i="8"/>
  <c r="N207" i="8"/>
  <c r="N175" i="8"/>
  <c r="N143" i="8"/>
  <c r="N111" i="8"/>
  <c r="N79" i="8"/>
  <c r="N47" i="8"/>
  <c r="N524" i="8"/>
  <c r="N396" i="8"/>
  <c r="N268" i="8"/>
  <c r="N165" i="8"/>
  <c r="N101" i="8"/>
  <c r="N37" i="8"/>
  <c r="N464" i="8"/>
  <c r="N336" i="8"/>
  <c r="N208" i="8"/>
  <c r="N132" i="8"/>
  <c r="N68" i="8"/>
  <c r="N500" i="8"/>
  <c r="N372" i="8"/>
  <c r="N244" i="8"/>
  <c r="N153" i="8"/>
  <c r="N89" i="8"/>
  <c r="N25" i="8"/>
  <c r="N408" i="8"/>
  <c r="N280" i="8"/>
  <c r="N168" i="8"/>
  <c r="N104" i="8"/>
  <c r="N40" i="8"/>
  <c r="N1037" i="8"/>
  <c r="N1005" i="8"/>
  <c r="N973" i="8"/>
  <c r="N941" i="8"/>
  <c r="N909" i="8"/>
  <c r="N877" i="8"/>
  <c r="N1046" i="8"/>
  <c r="N1014" i="8"/>
  <c r="N982" i="8"/>
  <c r="N950" i="8"/>
  <c r="N918" i="8"/>
  <c r="N886" i="8"/>
  <c r="N1035" i="8"/>
  <c r="N1003" i="8"/>
  <c r="N971" i="8"/>
  <c r="N939" i="8"/>
  <c r="N907" i="8"/>
  <c r="N875" i="8"/>
  <c r="N843" i="8"/>
  <c r="N811" i="8"/>
  <c r="N779" i="8"/>
  <c r="N747" i="8"/>
  <c r="N1032" i="8"/>
  <c r="N1000" i="8"/>
  <c r="N968" i="8"/>
  <c r="N936" i="8"/>
  <c r="N904" i="8"/>
  <c r="N872" i="8"/>
  <c r="N840" i="8"/>
  <c r="N808" i="8"/>
  <c r="N776" i="8"/>
  <c r="N849" i="8"/>
  <c r="N742" i="8"/>
  <c r="N710" i="8"/>
  <c r="N678" i="8"/>
  <c r="N646" i="8"/>
  <c r="N614" i="8"/>
  <c r="N582" i="8"/>
  <c r="N853" i="8"/>
  <c r="N743" i="8"/>
  <c r="N711" i="8"/>
  <c r="N679" i="8"/>
  <c r="N647" i="8"/>
  <c r="N615" i="8"/>
  <c r="N583" i="8"/>
  <c r="N551" i="8"/>
  <c r="N746" i="8"/>
  <c r="N716" i="8"/>
  <c r="N684" i="8"/>
  <c r="N652" i="8"/>
  <c r="N620" i="8"/>
  <c r="N588" i="8"/>
  <c r="N745" i="8"/>
  <c r="N553" i="8"/>
  <c r="N813" i="8"/>
  <c r="N661" i="8"/>
  <c r="N921" i="8"/>
  <c r="N1058" i="8"/>
  <c r="N994" i="8"/>
  <c r="N930" i="8"/>
  <c r="N834" i="8"/>
  <c r="N754" i="8"/>
  <c r="N967" i="8"/>
  <c r="N855" i="8"/>
  <c r="N759" i="8"/>
  <c r="N964" i="8"/>
  <c r="N836" i="8"/>
  <c r="N707" i="8"/>
  <c r="N579" i="8"/>
  <c r="N648" i="8"/>
  <c r="N665" i="8"/>
  <c r="N609" i="8"/>
  <c r="N506" i="8"/>
  <c r="N474" i="8"/>
  <c r="N442" i="8"/>
  <c r="N410" i="8"/>
  <c r="N378" i="8"/>
  <c r="N346" i="8"/>
  <c r="N314" i="8"/>
  <c r="N282" i="8"/>
  <c r="N250" i="8"/>
  <c r="N218" i="8"/>
  <c r="N186" i="8"/>
  <c r="N154" i="8"/>
  <c r="N122" i="8"/>
  <c r="N90" i="8"/>
  <c r="N58" i="8"/>
  <c r="N26" i="8"/>
  <c r="N507" i="8"/>
  <c r="N475" i="8"/>
  <c r="N443" i="8"/>
  <c r="N411" i="8"/>
  <c r="N379" i="8"/>
  <c r="N347" i="8"/>
  <c r="N315" i="8"/>
  <c r="N283" i="8"/>
  <c r="N251" i="8"/>
  <c r="N219" i="8"/>
  <c r="N187" i="8"/>
  <c r="N155" i="8"/>
  <c r="N123" i="8"/>
  <c r="N91" i="8"/>
  <c r="N59" i="8"/>
  <c r="N27" i="8"/>
  <c r="N444" i="8"/>
  <c r="N316" i="8"/>
  <c r="N188" i="8"/>
  <c r="N125" i="8"/>
  <c r="N61" i="8"/>
  <c r="N512" i="8"/>
  <c r="N384" i="8"/>
  <c r="N256" i="8"/>
  <c r="N156" i="8"/>
  <c r="N92" i="8"/>
  <c r="N28" i="8"/>
  <c r="N420" i="8"/>
  <c r="N292" i="8"/>
  <c r="N177" i="8"/>
  <c r="N113" i="8"/>
  <c r="N49" i="8"/>
  <c r="N456" i="8"/>
  <c r="N328" i="8"/>
  <c r="N200" i="8"/>
  <c r="N128" i="8"/>
  <c r="N64" i="8"/>
  <c r="N1049" i="8"/>
  <c r="N1001" i="8"/>
  <c r="N969" i="8"/>
  <c r="N905" i="8"/>
  <c r="N1026" i="8"/>
  <c r="N914" i="8"/>
  <c r="N770" i="8"/>
  <c r="N951" i="8"/>
  <c r="N823" i="8"/>
  <c r="N980" i="8"/>
  <c r="N868" i="8"/>
  <c r="N769" i="8"/>
  <c r="N723" i="8"/>
  <c r="N611" i="8"/>
  <c r="N696" i="8"/>
  <c r="N600" i="8"/>
  <c r="N861" i="8"/>
  <c r="N709" i="8"/>
  <c r="N454" i="8"/>
  <c r="N358" i="8"/>
  <c r="N230" i="8"/>
  <c r="N102" i="8"/>
  <c r="N487" i="8"/>
  <c r="N359" i="8"/>
  <c r="N231" i="8"/>
  <c r="N103" i="8"/>
  <c r="N364" i="8"/>
  <c r="N21" i="8"/>
  <c r="N304" i="8"/>
  <c r="N468" i="8"/>
  <c r="N73" i="8"/>
  <c r="N152" i="8"/>
  <c r="N1013" i="8"/>
  <c r="N885" i="8"/>
  <c r="N926" i="8"/>
  <c r="N798" i="8"/>
  <c r="N979" i="8"/>
  <c r="N851" i="8"/>
  <c r="N1040" i="8"/>
  <c r="N944" i="8"/>
  <c r="N752" i="8"/>
  <c r="N719" i="8"/>
  <c r="N559" i="8"/>
  <c r="N660" i="8"/>
  <c r="N713" i="8"/>
  <c r="N629" i="8"/>
  <c r="N450" i="8"/>
  <c r="N465" i="8"/>
  <c r="N337" i="8"/>
  <c r="N273" i="8"/>
  <c r="N241" i="8"/>
  <c r="N209" i="8"/>
  <c r="N718" i="8"/>
  <c r="N686" i="8"/>
  <c r="N654" i="8"/>
  <c r="N622" i="8"/>
  <c r="N590" i="8"/>
  <c r="N558" i="8"/>
  <c r="N722" i="8"/>
  <c r="N594" i="8"/>
  <c r="N858" i="8"/>
  <c r="N826" i="8"/>
  <c r="N794" i="8"/>
  <c r="N762" i="8"/>
  <c r="N626" i="8"/>
  <c r="N854" i="8"/>
  <c r="N822" i="8"/>
  <c r="N790" i="8"/>
  <c r="N758" i="8"/>
  <c r="N738" i="8"/>
  <c r="N610" i="8"/>
  <c r="N517" i="8"/>
  <c r="N485" i="8"/>
  <c r="N453" i="8"/>
  <c r="N421" i="8"/>
  <c r="N389" i="8"/>
  <c r="N357" i="8"/>
  <c r="N325" i="8"/>
  <c r="N293" i="8"/>
  <c r="N261" i="8"/>
  <c r="N229" i="8"/>
  <c r="N197" i="8"/>
  <c r="N642" i="8"/>
  <c r="D121" i="7"/>
  <c r="B59" i="7"/>
  <c r="C185" i="7"/>
  <c r="D122" i="7"/>
  <c r="E60" i="7"/>
  <c r="E59" i="7"/>
  <c r="B121" i="7"/>
  <c r="C60" i="7"/>
  <c r="D60" i="7"/>
  <c r="B185" i="7"/>
  <c r="C121" i="7"/>
  <c r="E121" i="7"/>
  <c r="C122" i="7"/>
  <c r="E185" i="7"/>
  <c r="B60" i="7"/>
  <c r="D59" i="7"/>
  <c r="C59" i="7"/>
  <c r="D185" i="7"/>
  <c r="E122" i="7"/>
  <c r="B122" i="7"/>
  <c r="B124" i="7" l="1"/>
  <c r="B135" i="7" s="1"/>
  <c r="B169" i="7" s="1"/>
  <c r="B170" i="7" s="1"/>
  <c r="E124" i="7"/>
  <c r="E135" i="7" s="1"/>
  <c r="E169" i="7" s="1"/>
  <c r="E170" i="7" s="1"/>
  <c r="D186" i="7"/>
  <c r="D187" i="7"/>
  <c r="C66" i="7"/>
  <c r="C61" i="7"/>
  <c r="C72" i="7" s="1"/>
  <c r="C74" i="7" s="1"/>
  <c r="C70" i="7"/>
  <c r="C63" i="7"/>
  <c r="C65" i="7"/>
  <c r="D70" i="7"/>
  <c r="D66" i="7"/>
  <c r="D65" i="7"/>
  <c r="D61" i="7"/>
  <c r="D71" i="7"/>
  <c r="D63" i="7"/>
  <c r="D72" i="7" s="1"/>
  <c r="B62" i="7"/>
  <c r="B73" i="7" s="1"/>
  <c r="B107" i="7" s="1"/>
  <c r="E186" i="7"/>
  <c r="E187" i="7"/>
  <c r="C124" i="7"/>
  <c r="C135" i="7" s="1"/>
  <c r="C169" i="7" s="1"/>
  <c r="C170" i="7" s="1"/>
  <c r="E133" i="7"/>
  <c r="E128" i="7"/>
  <c r="E123" i="7"/>
  <c r="E132" i="7"/>
  <c r="E125" i="7"/>
  <c r="E134" i="7" s="1"/>
  <c r="E136" i="7" s="1"/>
  <c r="E127" i="7"/>
  <c r="C127" i="7"/>
  <c r="C128" i="7"/>
  <c r="C123" i="7"/>
  <c r="C132" i="7"/>
  <c r="C125" i="7"/>
  <c r="C134" i="7" s="1"/>
  <c r="C136" i="7" s="1"/>
  <c r="B187" i="7"/>
  <c r="B186" i="7"/>
  <c r="D62" i="7"/>
  <c r="D73" i="7"/>
  <c r="D107" i="7" s="1"/>
  <c r="C62" i="7"/>
  <c r="C73" i="7" s="1"/>
  <c r="C107" i="7" s="1"/>
  <c r="B132" i="7"/>
  <c r="B128" i="7"/>
  <c r="B127" i="7"/>
  <c r="B123" i="7"/>
  <c r="B125" i="7"/>
  <c r="B134" i="7" s="1"/>
  <c r="B136" i="7" s="1"/>
  <c r="E70" i="7"/>
  <c r="E71" i="7"/>
  <c r="E65" i="7"/>
  <c r="E66" i="7"/>
  <c r="E72" i="7" s="1"/>
  <c r="E61" i="7"/>
  <c r="E63" i="7"/>
  <c r="E62" i="7"/>
  <c r="E73" i="7" s="1"/>
  <c r="E107" i="7" s="1"/>
  <c r="D124" i="7"/>
  <c r="D135" i="7" s="1"/>
  <c r="D169" i="7" s="1"/>
  <c r="D170" i="7" s="1"/>
  <c r="C186" i="7"/>
  <c r="C187" i="7"/>
  <c r="B65" i="7"/>
  <c r="B66" i="7"/>
  <c r="B61" i="7"/>
  <c r="B72" i="7" s="1"/>
  <c r="B74" i="7" s="1"/>
  <c r="B70" i="7"/>
  <c r="B63" i="7"/>
  <c r="D133" i="7"/>
  <c r="D127" i="7"/>
  <c r="D128" i="7"/>
  <c r="D123" i="7"/>
  <c r="D134" i="7" s="1"/>
  <c r="D136" i="7" s="1"/>
  <c r="D132" i="7"/>
  <c r="D125" i="7"/>
  <c r="B38" i="7"/>
  <c r="B173" i="7" s="1"/>
  <c r="B174" i="7" s="1"/>
  <c r="D38" i="7"/>
  <c r="D112" i="7" s="1"/>
  <c r="D113" i="7" s="1"/>
  <c r="C173" i="7"/>
  <c r="C174" i="7" s="1"/>
  <c r="C112" i="7"/>
  <c r="C113" i="7" s="1"/>
  <c r="C38" i="7"/>
  <c r="E112" i="7"/>
  <c r="E113" i="7" s="1"/>
  <c r="E38" i="7"/>
  <c r="E173" i="7" s="1"/>
  <c r="E174" i="7" s="1"/>
  <c r="J547" i="8" s="1"/>
  <c r="B154" i="7" l="1"/>
  <c r="B138" i="7"/>
  <c r="E138" i="7"/>
  <c r="E154" i="7"/>
  <c r="B109" i="7"/>
  <c r="B29" i="9" s="1"/>
  <c r="B108" i="7"/>
  <c r="E108" i="7"/>
  <c r="E109" i="7"/>
  <c r="C109" i="7"/>
  <c r="B69" i="9" s="1"/>
  <c r="C108" i="7"/>
  <c r="B56" i="9"/>
  <c r="C207" i="7"/>
  <c r="C210" i="7"/>
  <c r="J12" i="8"/>
  <c r="K12" i="8" s="1"/>
  <c r="J11" i="8"/>
  <c r="C154" i="7"/>
  <c r="C138" i="7"/>
  <c r="D154" i="7"/>
  <c r="D138" i="7"/>
  <c r="C76" i="7"/>
  <c r="C92" i="7"/>
  <c r="B92" i="7"/>
  <c r="B76" i="7"/>
  <c r="B16" i="9"/>
  <c r="B207" i="7"/>
  <c r="B210" i="7"/>
  <c r="D173" i="7"/>
  <c r="D174" i="7" s="1"/>
  <c r="J14" i="8" s="1"/>
  <c r="K14" i="8" s="1"/>
  <c r="B112" i="7"/>
  <c r="B113" i="7" s="1"/>
  <c r="J545" i="8"/>
  <c r="J544" i="8"/>
  <c r="D108" i="7"/>
  <c r="D109" i="7"/>
  <c r="B7" i="8" l="1"/>
  <c r="J391" i="8"/>
  <c r="K391" i="8" s="1"/>
  <c r="J321" i="8"/>
  <c r="K321" i="8" s="1"/>
  <c r="J242" i="8"/>
  <c r="K242" i="8" s="1"/>
  <c r="J314" i="8"/>
  <c r="K314" i="8" s="1"/>
  <c r="J343" i="8"/>
  <c r="K343" i="8" s="1"/>
  <c r="J112" i="8"/>
  <c r="K112" i="8" s="1"/>
  <c r="J305" i="8"/>
  <c r="K305" i="8" s="1"/>
  <c r="J398" i="8"/>
  <c r="K398" i="8" s="1"/>
  <c r="J39" i="8"/>
  <c r="K39" i="8" s="1"/>
  <c r="J118" i="8"/>
  <c r="K118" i="8" s="1"/>
  <c r="J214" i="8"/>
  <c r="K214" i="8" s="1"/>
  <c r="J378" i="8"/>
  <c r="K378" i="8" s="1"/>
  <c r="J26" i="8"/>
  <c r="K26" i="8" s="1"/>
  <c r="J515" i="8"/>
  <c r="K515" i="8" s="1"/>
  <c r="J387" i="8"/>
  <c r="K387" i="8" s="1"/>
  <c r="J259" i="8"/>
  <c r="K259" i="8" s="1"/>
  <c r="J477" i="8"/>
  <c r="K477" i="8" s="1"/>
  <c r="J349" i="8"/>
  <c r="K349" i="8" s="1"/>
  <c r="J221" i="8"/>
  <c r="K221" i="8" s="1"/>
  <c r="J190" i="8"/>
  <c r="K190" i="8" s="1"/>
  <c r="J354" i="8"/>
  <c r="K354" i="8" s="1"/>
  <c r="J518" i="8"/>
  <c r="K518" i="8" s="1"/>
  <c r="J91" i="8"/>
  <c r="K91" i="8" s="1"/>
  <c r="J178" i="8"/>
  <c r="K178" i="8" s="1"/>
  <c r="J415" i="8"/>
  <c r="K415" i="8" s="1"/>
  <c r="J287" i="8"/>
  <c r="K287" i="8" s="1"/>
  <c r="J184" i="8"/>
  <c r="K184" i="8" s="1"/>
  <c r="J56" i="8"/>
  <c r="K56" i="8" s="1"/>
  <c r="J441" i="8"/>
  <c r="K441" i="8" s="1"/>
  <c r="J313" i="8"/>
  <c r="K313" i="8" s="1"/>
  <c r="J430" i="8"/>
  <c r="K430" i="8" s="1"/>
  <c r="J55" i="8"/>
  <c r="K55" i="8" s="1"/>
  <c r="J134" i="8"/>
  <c r="K134" i="8" s="1"/>
  <c r="J246" i="8"/>
  <c r="K246" i="8" s="1"/>
  <c r="J410" i="8"/>
  <c r="K410" i="8" s="1"/>
  <c r="J42" i="8"/>
  <c r="K42" i="8" s="1"/>
  <c r="J452" i="8"/>
  <c r="K452" i="8" s="1"/>
  <c r="J324" i="8"/>
  <c r="K324" i="8" s="1"/>
  <c r="J196" i="8"/>
  <c r="K196" i="8" s="1"/>
  <c r="J68" i="8"/>
  <c r="K68" i="8" s="1"/>
  <c r="J101" i="8"/>
  <c r="K101" i="8" s="1"/>
  <c r="J327" i="8"/>
  <c r="K327" i="8" s="1"/>
  <c r="J385" i="8"/>
  <c r="K385" i="8" s="1"/>
  <c r="J498" i="8"/>
  <c r="K498" i="8" s="1"/>
  <c r="J471" i="8"/>
  <c r="K471" i="8" s="1"/>
  <c r="J247" i="8"/>
  <c r="K247" i="8" s="1"/>
  <c r="J497" i="8"/>
  <c r="K497" i="8" s="1"/>
  <c r="J241" i="8"/>
  <c r="K241" i="8" s="1"/>
  <c r="J496" i="8"/>
  <c r="K496" i="8" s="1"/>
  <c r="J368" i="8"/>
  <c r="K368" i="8" s="1"/>
  <c r="J240" i="8"/>
  <c r="K240" i="8" s="1"/>
  <c r="J113" i="8"/>
  <c r="K113" i="8" s="1"/>
  <c r="J508" i="8"/>
  <c r="K508" i="8" s="1"/>
  <c r="J380" i="8"/>
  <c r="K380" i="8" s="1"/>
  <c r="J252" i="8"/>
  <c r="K252" i="8" s="1"/>
  <c r="J124" i="8"/>
  <c r="K124" i="8" s="1"/>
  <c r="J157" i="8"/>
  <c r="K157" i="8" s="1"/>
  <c r="J29" i="8"/>
  <c r="K29" i="8" s="1"/>
  <c r="J408" i="8"/>
  <c r="K408" i="8" s="1"/>
  <c r="J280" i="8"/>
  <c r="K280" i="8" s="1"/>
  <c r="J153" i="8"/>
  <c r="K153" i="8" s="1"/>
  <c r="J25" i="8"/>
  <c r="K25" i="8" s="1"/>
  <c r="J507" i="8"/>
  <c r="K507" i="8" s="1"/>
  <c r="J379" i="8"/>
  <c r="K379" i="8" s="1"/>
  <c r="J251" i="8"/>
  <c r="K251" i="8" s="1"/>
  <c r="J469" i="8"/>
  <c r="K469" i="8" s="1"/>
  <c r="J341" i="8"/>
  <c r="K341" i="8" s="1"/>
  <c r="J213" i="8"/>
  <c r="K213" i="8" s="1"/>
  <c r="J111" i="8"/>
  <c r="K111" i="8" s="1"/>
  <c r="J194" i="8"/>
  <c r="K194" i="8" s="1"/>
  <c r="J358" i="8"/>
  <c r="K358" i="8" s="1"/>
  <c r="J522" i="8"/>
  <c r="K522" i="8" s="1"/>
  <c r="J98" i="8"/>
  <c r="K98" i="8" s="1"/>
  <c r="J160" i="8"/>
  <c r="K160" i="8" s="1"/>
  <c r="J467" i="8"/>
  <c r="K467" i="8" s="1"/>
  <c r="J339" i="8"/>
  <c r="K339" i="8" s="1"/>
  <c r="J211" i="8"/>
  <c r="K211" i="8" s="1"/>
  <c r="J429" i="8"/>
  <c r="K429" i="8" s="1"/>
  <c r="J301" i="8"/>
  <c r="K301" i="8" s="1"/>
  <c r="J510" i="8"/>
  <c r="K510" i="8" s="1"/>
  <c r="J95" i="8"/>
  <c r="K95" i="8" s="1"/>
  <c r="J174" i="8"/>
  <c r="K174" i="8" s="1"/>
  <c r="J326" i="8"/>
  <c r="K326" i="8" s="1"/>
  <c r="J490" i="8"/>
  <c r="K490" i="8" s="1"/>
  <c r="J82" i="8"/>
  <c r="K82" i="8" s="1"/>
  <c r="J431" i="8"/>
  <c r="K431" i="8" s="1"/>
  <c r="J303" i="8"/>
  <c r="K303" i="8" s="1"/>
  <c r="J168" i="8"/>
  <c r="K168" i="8" s="1"/>
  <c r="J40" i="8"/>
  <c r="K40" i="8" s="1"/>
  <c r="J425" i="8"/>
  <c r="K425" i="8" s="1"/>
  <c r="J297" i="8"/>
  <c r="K297" i="8" s="1"/>
  <c r="J494" i="8"/>
  <c r="K494" i="8" s="1"/>
  <c r="J87" i="8"/>
  <c r="K87" i="8" s="1"/>
  <c r="J166" i="8"/>
  <c r="K166" i="8" s="1"/>
  <c r="J310" i="8"/>
  <c r="K310" i="8" s="1"/>
  <c r="J474" i="8"/>
  <c r="K474" i="8" s="1"/>
  <c r="J74" i="8"/>
  <c r="K74" i="8" s="1"/>
  <c r="J468" i="8"/>
  <c r="K468" i="8" s="1"/>
  <c r="J340" i="8"/>
  <c r="K340" i="8" s="1"/>
  <c r="J212" i="8"/>
  <c r="K212" i="8" s="1"/>
  <c r="J84" i="8"/>
  <c r="K84" i="8" s="1"/>
  <c r="J149" i="8"/>
  <c r="K149" i="8" s="1"/>
  <c r="J21" i="8"/>
  <c r="K21" i="8" s="1"/>
  <c r="J64" i="8"/>
  <c r="K64" i="8" s="1"/>
  <c r="J334" i="8"/>
  <c r="K334" i="8" s="1"/>
  <c r="J278" i="8"/>
  <c r="K278" i="8" s="1"/>
  <c r="J416" i="8"/>
  <c r="K416" i="8" s="1"/>
  <c r="J288" i="8"/>
  <c r="K288" i="8" s="1"/>
  <c r="J161" i="8"/>
  <c r="K161" i="8" s="1"/>
  <c r="J33" i="8"/>
  <c r="K33" i="8" s="1"/>
  <c r="J524" i="8"/>
  <c r="K524" i="8" s="1"/>
  <c r="J396" i="8"/>
  <c r="K396" i="8" s="1"/>
  <c r="J268" i="8"/>
  <c r="K268" i="8" s="1"/>
  <c r="J140" i="8"/>
  <c r="K140" i="8" s="1"/>
  <c r="J173" i="8"/>
  <c r="K173" i="8" s="1"/>
  <c r="J45" i="8"/>
  <c r="K45" i="8" s="1"/>
  <c r="J456" i="8"/>
  <c r="K456" i="8" s="1"/>
  <c r="J328" i="8"/>
  <c r="K328" i="8" s="1"/>
  <c r="J200" i="8"/>
  <c r="K200" i="8" s="1"/>
  <c r="J73" i="8"/>
  <c r="K73" i="8" s="1"/>
  <c r="J491" i="8"/>
  <c r="K491" i="8" s="1"/>
  <c r="J363" i="8"/>
  <c r="K363" i="8" s="1"/>
  <c r="J235" i="8"/>
  <c r="K235" i="8" s="1"/>
  <c r="J453" i="8"/>
  <c r="K453" i="8" s="1"/>
  <c r="J325" i="8"/>
  <c r="K325" i="8" s="1"/>
  <c r="J197" i="8"/>
  <c r="K197" i="8" s="1"/>
  <c r="J143" i="8"/>
  <c r="K143" i="8" s="1"/>
  <c r="J258" i="8"/>
  <c r="K258" i="8" s="1"/>
  <c r="J422" i="8"/>
  <c r="K422" i="8" s="1"/>
  <c r="J43" i="8"/>
  <c r="K43" i="8" s="1"/>
  <c r="J130" i="8"/>
  <c r="K130" i="8" s="1"/>
  <c r="J263" i="8"/>
  <c r="K263" i="8" s="1"/>
  <c r="J225" i="8"/>
  <c r="K225" i="8" s="1"/>
  <c r="J86" i="8"/>
  <c r="K86" i="8" s="1"/>
  <c r="J122" i="8"/>
  <c r="K122" i="8" s="1"/>
  <c r="J279" i="8"/>
  <c r="K279" i="8" s="1"/>
  <c r="J48" i="8"/>
  <c r="K48" i="8" s="1"/>
  <c r="J273" i="8"/>
  <c r="K273" i="8" s="1"/>
  <c r="J270" i="8"/>
  <c r="K270" i="8" s="1"/>
  <c r="J434" i="8"/>
  <c r="K434" i="8" s="1"/>
  <c r="J54" i="8"/>
  <c r="K54" i="8" s="1"/>
  <c r="J131" i="8"/>
  <c r="K131" i="8" s="1"/>
  <c r="J250" i="8"/>
  <c r="K250" i="8" s="1"/>
  <c r="J483" i="8"/>
  <c r="K483" i="8" s="1"/>
  <c r="J355" i="8"/>
  <c r="K355" i="8" s="1"/>
  <c r="J227" i="8"/>
  <c r="K227" i="8" s="1"/>
  <c r="J445" i="8"/>
  <c r="K445" i="8" s="1"/>
  <c r="J317" i="8"/>
  <c r="K317" i="8" s="1"/>
  <c r="J189" i="8"/>
  <c r="K189" i="8" s="1"/>
  <c r="J127" i="8"/>
  <c r="K127" i="8" s="1"/>
  <c r="J226" i="8"/>
  <c r="K226" i="8" s="1"/>
  <c r="J390" i="8"/>
  <c r="K390" i="8" s="1"/>
  <c r="J27" i="8"/>
  <c r="K27" i="8" s="1"/>
  <c r="J114" i="8"/>
  <c r="K114" i="8" s="1"/>
  <c r="J511" i="8"/>
  <c r="K511" i="8" s="1"/>
  <c r="J383" i="8"/>
  <c r="K383" i="8" s="1"/>
  <c r="J255" i="8"/>
  <c r="K255" i="8" s="1"/>
  <c r="J152" i="8"/>
  <c r="K152" i="8" s="1"/>
  <c r="J24" i="8"/>
  <c r="K24" i="8" s="1"/>
  <c r="J409" i="8"/>
  <c r="K409" i="8" s="1"/>
  <c r="J281" i="8"/>
  <c r="K281" i="8" s="1"/>
  <c r="J302" i="8"/>
  <c r="K302" i="8" s="1"/>
  <c r="J466" i="8"/>
  <c r="K466" i="8" s="1"/>
  <c r="J70" i="8"/>
  <c r="K70" i="8" s="1"/>
  <c r="J147" i="8"/>
  <c r="K147" i="8" s="1"/>
  <c r="J282" i="8"/>
  <c r="K282" i="8" s="1"/>
  <c r="J420" i="8"/>
  <c r="K420" i="8" s="1"/>
  <c r="J292" i="8"/>
  <c r="K292" i="8" s="1"/>
  <c r="J164" i="8"/>
  <c r="K164" i="8" s="1"/>
  <c r="J36" i="8"/>
  <c r="K36" i="8" s="1"/>
  <c r="J69" i="8"/>
  <c r="K69" i="8" s="1"/>
  <c r="J199" i="8"/>
  <c r="K199" i="8" s="1"/>
  <c r="J289" i="8"/>
  <c r="K289" i="8" s="1"/>
  <c r="J150" i="8"/>
  <c r="K150" i="8" s="1"/>
  <c r="J407" i="8"/>
  <c r="K407" i="8" s="1"/>
  <c r="J144" i="8"/>
  <c r="K144" i="8" s="1"/>
  <c r="J465" i="8"/>
  <c r="K465" i="8" s="1"/>
  <c r="J464" i="8"/>
  <c r="K464" i="8" s="1"/>
  <c r="J336" i="8"/>
  <c r="K336" i="8" s="1"/>
  <c r="J208" i="8"/>
  <c r="K208" i="8" s="1"/>
  <c r="J81" i="8"/>
  <c r="K81" i="8" s="1"/>
  <c r="J476" i="8"/>
  <c r="K476" i="8" s="1"/>
  <c r="J348" i="8"/>
  <c r="K348" i="8" s="1"/>
  <c r="J220" i="8"/>
  <c r="K220" i="8" s="1"/>
  <c r="J92" i="8"/>
  <c r="K92" i="8" s="1"/>
  <c r="J125" i="8"/>
  <c r="K125" i="8" s="1"/>
  <c r="J504" i="8"/>
  <c r="K504" i="8" s="1"/>
  <c r="J376" i="8"/>
  <c r="K376" i="8" s="1"/>
  <c r="J248" i="8"/>
  <c r="K248" i="8" s="1"/>
  <c r="J121" i="8"/>
  <c r="K121" i="8" s="1"/>
  <c r="J475" i="8"/>
  <c r="K475" i="8" s="1"/>
  <c r="J347" i="8"/>
  <c r="K347" i="8" s="1"/>
  <c r="J219" i="8"/>
  <c r="K219" i="8" s="1"/>
  <c r="J437" i="8"/>
  <c r="K437" i="8" s="1"/>
  <c r="J309" i="8"/>
  <c r="K309" i="8" s="1"/>
  <c r="J414" i="8"/>
  <c r="K414" i="8" s="1"/>
  <c r="J47" i="8"/>
  <c r="K47" i="8" s="1"/>
  <c r="J126" i="8"/>
  <c r="K126" i="8" s="1"/>
  <c r="J230" i="8"/>
  <c r="K230" i="8" s="1"/>
  <c r="J394" i="8"/>
  <c r="K394" i="8" s="1"/>
  <c r="J34" i="8"/>
  <c r="K34" i="8" s="1"/>
  <c r="J487" i="8"/>
  <c r="K487" i="8" s="1"/>
  <c r="J32" i="8"/>
  <c r="K32" i="8" s="1"/>
  <c r="J435" i="8"/>
  <c r="K435" i="8" s="1"/>
  <c r="J307" i="8"/>
  <c r="K307" i="8" s="1"/>
  <c r="J525" i="8"/>
  <c r="K525" i="8" s="1"/>
  <c r="J397" i="8"/>
  <c r="K397" i="8" s="1"/>
  <c r="J269" i="8"/>
  <c r="K269" i="8" s="1"/>
  <c r="J382" i="8"/>
  <c r="K382" i="8" s="1"/>
  <c r="J31" i="8"/>
  <c r="K31" i="8" s="1"/>
  <c r="J110" i="8"/>
  <c r="K110" i="8" s="1"/>
  <c r="J198" i="8"/>
  <c r="K198" i="8" s="1"/>
  <c r="J362" i="8"/>
  <c r="K362" i="8" s="1"/>
  <c r="J18" i="8"/>
  <c r="K18" i="8" s="1"/>
  <c r="J527" i="8"/>
  <c r="K527" i="8" s="1"/>
  <c r="J399" i="8"/>
  <c r="K399" i="8" s="1"/>
  <c r="J271" i="8"/>
  <c r="K271" i="8" s="1"/>
  <c r="J136" i="8"/>
  <c r="K136" i="8" s="1"/>
  <c r="J521" i="8"/>
  <c r="K521" i="8" s="1"/>
  <c r="J393" i="8"/>
  <c r="K393" i="8" s="1"/>
  <c r="J265" i="8"/>
  <c r="K265" i="8" s="1"/>
  <c r="J366" i="8"/>
  <c r="K366" i="8" s="1"/>
  <c r="J23" i="8"/>
  <c r="K23" i="8" s="1"/>
  <c r="J102" i="8"/>
  <c r="K102" i="8" s="1"/>
  <c r="J179" i="8"/>
  <c r="K179" i="8" s="1"/>
  <c r="J346" i="8"/>
  <c r="K346" i="8" s="1"/>
  <c r="J436" i="8"/>
  <c r="K436" i="8" s="1"/>
  <c r="J308" i="8"/>
  <c r="K308" i="8" s="1"/>
  <c r="J180" i="8"/>
  <c r="K180" i="8" s="1"/>
  <c r="J52" i="8"/>
  <c r="K52" i="8" s="1"/>
  <c r="J117" i="8"/>
  <c r="K117" i="8" s="1"/>
  <c r="J519" i="8"/>
  <c r="K519" i="8" s="1"/>
  <c r="J449" i="8"/>
  <c r="K449" i="8" s="1"/>
  <c r="J135" i="8"/>
  <c r="K135" i="8" s="1"/>
  <c r="J35" i="8"/>
  <c r="K35" i="8" s="1"/>
  <c r="J512" i="8"/>
  <c r="K512" i="8" s="1"/>
  <c r="J384" i="8"/>
  <c r="K384" i="8" s="1"/>
  <c r="J256" i="8"/>
  <c r="K256" i="8" s="1"/>
  <c r="J129" i="8"/>
  <c r="K129" i="8" s="1"/>
  <c r="J492" i="8"/>
  <c r="K492" i="8" s="1"/>
  <c r="J364" i="8"/>
  <c r="K364" i="8" s="1"/>
  <c r="J236" i="8"/>
  <c r="K236" i="8" s="1"/>
  <c r="J108" i="8"/>
  <c r="K108" i="8" s="1"/>
  <c r="J141" i="8"/>
  <c r="K141" i="8" s="1"/>
  <c r="J424" i="8"/>
  <c r="K424" i="8" s="1"/>
  <c r="J296" i="8"/>
  <c r="K296" i="8" s="1"/>
  <c r="J169" i="8"/>
  <c r="K169" i="8" s="1"/>
  <c r="J41" i="8"/>
  <c r="K41" i="8" s="1"/>
  <c r="J459" i="8"/>
  <c r="K459" i="8" s="1"/>
  <c r="J331" i="8"/>
  <c r="K331" i="8" s="1"/>
  <c r="J203" i="8"/>
  <c r="K203" i="8" s="1"/>
  <c r="J421" i="8"/>
  <c r="K421" i="8" s="1"/>
  <c r="J293" i="8"/>
  <c r="K293" i="8" s="1"/>
  <c r="J478" i="8"/>
  <c r="K478" i="8" s="1"/>
  <c r="J79" i="8"/>
  <c r="K79" i="8" s="1"/>
  <c r="J158" i="8"/>
  <c r="K158" i="8" s="1"/>
  <c r="J294" i="8"/>
  <c r="K294" i="8" s="1"/>
  <c r="J458" i="8"/>
  <c r="K458" i="8" s="1"/>
  <c r="J66" i="8"/>
  <c r="K66" i="8" s="1"/>
  <c r="J96" i="8"/>
  <c r="K96" i="8" s="1"/>
  <c r="J462" i="8"/>
  <c r="K462" i="8" s="1"/>
  <c r="J406" i="8"/>
  <c r="K406" i="8" s="1"/>
  <c r="J503" i="8"/>
  <c r="K503" i="8" s="1"/>
  <c r="J215" i="8"/>
  <c r="K215" i="8" s="1"/>
  <c r="J433" i="8"/>
  <c r="K433" i="8" s="1"/>
  <c r="J209" i="8"/>
  <c r="K209" i="8" s="1"/>
  <c r="J167" i="8"/>
  <c r="K167" i="8" s="1"/>
  <c r="J306" i="8"/>
  <c r="K306" i="8" s="1"/>
  <c r="J470" i="8"/>
  <c r="K470" i="8" s="1"/>
  <c r="J67" i="8"/>
  <c r="K67" i="8" s="1"/>
  <c r="J154" i="8"/>
  <c r="K154" i="8" s="1"/>
  <c r="J451" i="8"/>
  <c r="K451" i="8" s="1"/>
  <c r="J323" i="8"/>
  <c r="K323" i="8" s="1"/>
  <c r="J195" i="8"/>
  <c r="K195" i="8" s="1"/>
  <c r="J413" i="8"/>
  <c r="K413" i="8" s="1"/>
  <c r="J285" i="8"/>
  <c r="K285" i="8" s="1"/>
  <c r="J446" i="8"/>
  <c r="K446" i="8" s="1"/>
  <c r="J63" i="8"/>
  <c r="K63" i="8" s="1"/>
  <c r="J142" i="8"/>
  <c r="K142" i="8" s="1"/>
  <c r="J262" i="8"/>
  <c r="K262" i="8" s="1"/>
  <c r="J426" i="8"/>
  <c r="K426" i="8" s="1"/>
  <c r="J50" i="8"/>
  <c r="K50" i="8" s="1"/>
  <c r="J479" i="8"/>
  <c r="K479" i="8" s="1"/>
  <c r="J351" i="8"/>
  <c r="K351" i="8" s="1"/>
  <c r="J223" i="8"/>
  <c r="K223" i="8" s="1"/>
  <c r="J120" i="8"/>
  <c r="K120" i="8" s="1"/>
  <c r="J505" i="8"/>
  <c r="K505" i="8" s="1"/>
  <c r="J377" i="8"/>
  <c r="K377" i="8" s="1"/>
  <c r="J249" i="8"/>
  <c r="K249" i="8" s="1"/>
  <c r="J183" i="8"/>
  <c r="K183" i="8" s="1"/>
  <c r="J338" i="8"/>
  <c r="K338" i="8" s="1"/>
  <c r="J502" i="8"/>
  <c r="K502" i="8" s="1"/>
  <c r="J83" i="8"/>
  <c r="K83" i="8" s="1"/>
  <c r="J170" i="8"/>
  <c r="K170" i="8" s="1"/>
  <c r="J516" i="8"/>
  <c r="K516" i="8" s="1"/>
  <c r="J388" i="8"/>
  <c r="K388" i="8" s="1"/>
  <c r="J260" i="8"/>
  <c r="K260" i="8" s="1"/>
  <c r="J132" i="8"/>
  <c r="K132" i="8" s="1"/>
  <c r="J165" i="8"/>
  <c r="K165" i="8" s="1"/>
  <c r="J37" i="8"/>
  <c r="K37" i="8" s="1"/>
  <c r="J128" i="8"/>
  <c r="K128" i="8" s="1"/>
  <c r="J193" i="8"/>
  <c r="K193" i="8" s="1"/>
  <c r="J163" i="8"/>
  <c r="K163" i="8" s="1"/>
  <c r="J375" i="8"/>
  <c r="K375" i="8" s="1"/>
  <c r="J80" i="8"/>
  <c r="K80" i="8" s="1"/>
  <c r="J401" i="8"/>
  <c r="K401" i="8" s="1"/>
  <c r="J432" i="8"/>
  <c r="K432" i="8" s="1"/>
  <c r="J304" i="8"/>
  <c r="K304" i="8" s="1"/>
  <c r="J177" i="8"/>
  <c r="K177" i="8" s="1"/>
  <c r="J49" i="8"/>
  <c r="K49" i="8" s="1"/>
  <c r="J444" i="8"/>
  <c r="K444" i="8" s="1"/>
  <c r="J316" i="8"/>
  <c r="K316" i="8" s="1"/>
  <c r="J188" i="8"/>
  <c r="K188" i="8" s="1"/>
  <c r="J60" i="8"/>
  <c r="K60" i="8" s="1"/>
  <c r="J93" i="8"/>
  <c r="K93" i="8" s="1"/>
  <c r="J472" i="8"/>
  <c r="K472" i="8" s="1"/>
  <c r="J344" i="8"/>
  <c r="K344" i="8" s="1"/>
  <c r="J216" i="8"/>
  <c r="K216" i="8" s="1"/>
  <c r="J89" i="8"/>
  <c r="K89" i="8" s="1"/>
  <c r="J443" i="8"/>
  <c r="K443" i="8" s="1"/>
  <c r="J315" i="8"/>
  <c r="K315" i="8" s="1"/>
  <c r="J187" i="8"/>
  <c r="K187" i="8" s="1"/>
  <c r="J405" i="8"/>
  <c r="K405" i="8" s="1"/>
  <c r="J277" i="8"/>
  <c r="K277" i="8" s="1"/>
  <c r="J286" i="8"/>
  <c r="K286" i="8" s="1"/>
  <c r="J450" i="8"/>
  <c r="K450" i="8" s="1"/>
  <c r="J62" i="8"/>
  <c r="K62" i="8" s="1"/>
  <c r="J139" i="8"/>
  <c r="K139" i="8" s="1"/>
  <c r="J266" i="8"/>
  <c r="K266" i="8" s="1"/>
  <c r="J359" i="8"/>
  <c r="K359" i="8" s="1"/>
  <c r="J417" i="8"/>
  <c r="K417" i="8" s="1"/>
  <c r="J403" i="8"/>
  <c r="K403" i="8" s="1"/>
  <c r="J275" i="8"/>
  <c r="K275" i="8" s="1"/>
  <c r="J493" i="8"/>
  <c r="K493" i="8" s="1"/>
  <c r="J365" i="8"/>
  <c r="K365" i="8" s="1"/>
  <c r="J237" i="8"/>
  <c r="K237" i="8" s="1"/>
  <c r="J254" i="8"/>
  <c r="K254" i="8" s="1"/>
  <c r="J418" i="8"/>
  <c r="K418" i="8" s="1"/>
  <c r="J46" i="8"/>
  <c r="K46" i="8" s="1"/>
  <c r="J123" i="8"/>
  <c r="K123" i="8" s="1"/>
  <c r="J234" i="8"/>
  <c r="K234" i="8" s="1"/>
  <c r="J495" i="8"/>
  <c r="K495" i="8" s="1"/>
  <c r="J367" i="8"/>
  <c r="K367" i="8" s="1"/>
  <c r="J239" i="8"/>
  <c r="K239" i="8" s="1"/>
  <c r="J104" i="8"/>
  <c r="K104" i="8" s="1"/>
  <c r="J489" i="8"/>
  <c r="K489" i="8" s="1"/>
  <c r="J361" i="8"/>
  <c r="K361" i="8" s="1"/>
  <c r="J233" i="8"/>
  <c r="K233" i="8" s="1"/>
  <c r="J238" i="8"/>
  <c r="K238" i="8" s="1"/>
  <c r="J402" i="8"/>
  <c r="K402" i="8" s="1"/>
  <c r="J38" i="8"/>
  <c r="K38" i="8" s="1"/>
  <c r="J115" i="8"/>
  <c r="K115" i="8" s="1"/>
  <c r="J218" i="8"/>
  <c r="K218" i="8" s="1"/>
  <c r="J404" i="8"/>
  <c r="K404" i="8" s="1"/>
  <c r="J276" i="8"/>
  <c r="K276" i="8" s="1"/>
  <c r="J148" i="8"/>
  <c r="K148" i="8" s="1"/>
  <c r="J20" i="8"/>
  <c r="K20" i="8" s="1"/>
  <c r="J85" i="8"/>
  <c r="K85" i="8" s="1"/>
  <c r="J423" i="8"/>
  <c r="K423" i="8" s="1"/>
  <c r="J353" i="8"/>
  <c r="K353" i="8" s="1"/>
  <c r="J370" i="8"/>
  <c r="K370" i="8" s="1"/>
  <c r="J186" i="8"/>
  <c r="K186" i="8" s="1"/>
  <c r="J480" i="8"/>
  <c r="K480" i="8" s="1"/>
  <c r="J352" i="8"/>
  <c r="K352" i="8" s="1"/>
  <c r="J224" i="8"/>
  <c r="K224" i="8" s="1"/>
  <c r="J97" i="8"/>
  <c r="K97" i="8" s="1"/>
  <c r="J460" i="8"/>
  <c r="K460" i="8" s="1"/>
  <c r="J332" i="8"/>
  <c r="K332" i="8" s="1"/>
  <c r="J204" i="8"/>
  <c r="K204" i="8" s="1"/>
  <c r="J76" i="8"/>
  <c r="K76" i="8" s="1"/>
  <c r="J109" i="8"/>
  <c r="K109" i="8" s="1"/>
  <c r="J520" i="8"/>
  <c r="K520" i="8" s="1"/>
  <c r="J392" i="8"/>
  <c r="K392" i="8" s="1"/>
  <c r="J264" i="8"/>
  <c r="K264" i="8" s="1"/>
  <c r="J137" i="8"/>
  <c r="K137" i="8" s="1"/>
  <c r="J427" i="8"/>
  <c r="K427" i="8" s="1"/>
  <c r="J299" i="8"/>
  <c r="K299" i="8" s="1"/>
  <c r="J517" i="8"/>
  <c r="K517" i="8" s="1"/>
  <c r="J389" i="8"/>
  <c r="K389" i="8" s="1"/>
  <c r="J261" i="8"/>
  <c r="K261" i="8" s="1"/>
  <c r="J350" i="8"/>
  <c r="K350" i="8" s="1"/>
  <c r="J514" i="8"/>
  <c r="K514" i="8" s="1"/>
  <c r="J94" i="8"/>
  <c r="K94" i="8" s="1"/>
  <c r="J171" i="8"/>
  <c r="K171" i="8" s="1"/>
  <c r="J330" i="8"/>
  <c r="K330" i="8" s="1"/>
  <c r="J481" i="8"/>
  <c r="K481" i="8" s="1"/>
  <c r="J71" i="8"/>
  <c r="K71" i="8" s="1"/>
  <c r="J99" i="8"/>
  <c r="K99" i="8" s="1"/>
  <c r="J439" i="8"/>
  <c r="K439" i="8" s="1"/>
  <c r="J176" i="8"/>
  <c r="K176" i="8" s="1"/>
  <c r="J369" i="8"/>
  <c r="K369" i="8" s="1"/>
  <c r="J526" i="8"/>
  <c r="K526" i="8" s="1"/>
  <c r="J103" i="8"/>
  <c r="K103" i="8" s="1"/>
  <c r="J182" i="8"/>
  <c r="K182" i="8" s="1"/>
  <c r="J342" i="8"/>
  <c r="K342" i="8" s="1"/>
  <c r="J506" i="8"/>
  <c r="K506" i="8" s="1"/>
  <c r="J90" i="8"/>
  <c r="K90" i="8" s="1"/>
  <c r="J419" i="8"/>
  <c r="K419" i="8" s="1"/>
  <c r="J291" i="8"/>
  <c r="K291" i="8" s="1"/>
  <c r="J509" i="8"/>
  <c r="K509" i="8" s="1"/>
  <c r="J381" i="8"/>
  <c r="K381" i="8" s="1"/>
  <c r="J253" i="8"/>
  <c r="K253" i="8" s="1"/>
  <c r="J318" i="8"/>
  <c r="K318" i="8" s="1"/>
  <c r="J482" i="8"/>
  <c r="K482" i="8" s="1"/>
  <c r="J78" i="8"/>
  <c r="K78" i="8" s="1"/>
  <c r="J155" i="8"/>
  <c r="K155" i="8" s="1"/>
  <c r="J298" i="8"/>
  <c r="K298" i="8" s="1"/>
  <c r="J447" i="8"/>
  <c r="K447" i="8" s="1"/>
  <c r="J319" i="8"/>
  <c r="K319" i="8" s="1"/>
  <c r="J191" i="8"/>
  <c r="K191" i="8" s="1"/>
  <c r="J88" i="8"/>
  <c r="K88" i="8" s="1"/>
  <c r="J473" i="8"/>
  <c r="K473" i="8" s="1"/>
  <c r="J345" i="8"/>
  <c r="K345" i="8" s="1"/>
  <c r="J217" i="8"/>
  <c r="K217" i="8" s="1"/>
  <c r="J119" i="8"/>
  <c r="K119" i="8" s="1"/>
  <c r="J210" i="8"/>
  <c r="K210" i="8" s="1"/>
  <c r="J374" i="8"/>
  <c r="K374" i="8" s="1"/>
  <c r="J19" i="8"/>
  <c r="K19" i="8" s="1"/>
  <c r="J106" i="8"/>
  <c r="K106" i="8" s="1"/>
  <c r="J484" i="8"/>
  <c r="K484" i="8" s="1"/>
  <c r="J356" i="8"/>
  <c r="K356" i="8" s="1"/>
  <c r="J228" i="8"/>
  <c r="K228" i="8" s="1"/>
  <c r="J100" i="8"/>
  <c r="K100" i="8" s="1"/>
  <c r="J133" i="8"/>
  <c r="K133" i="8" s="1"/>
  <c r="J455" i="8"/>
  <c r="K455" i="8" s="1"/>
  <c r="J513" i="8"/>
  <c r="K513" i="8" s="1"/>
  <c r="J206" i="8"/>
  <c r="K206" i="8" s="1"/>
  <c r="J442" i="8"/>
  <c r="K442" i="8" s="1"/>
  <c r="J311" i="8"/>
  <c r="K311" i="8" s="1"/>
  <c r="J529" i="8"/>
  <c r="K529" i="8" s="1"/>
  <c r="J337" i="8"/>
  <c r="K337" i="8" s="1"/>
  <c r="J528" i="8"/>
  <c r="K528" i="8" s="1"/>
  <c r="J400" i="8"/>
  <c r="K400" i="8" s="1"/>
  <c r="J272" i="8"/>
  <c r="K272" i="8" s="1"/>
  <c r="J145" i="8"/>
  <c r="K145" i="8" s="1"/>
  <c r="J412" i="8"/>
  <c r="K412" i="8" s="1"/>
  <c r="J284" i="8"/>
  <c r="K284" i="8" s="1"/>
  <c r="J156" i="8"/>
  <c r="K156" i="8" s="1"/>
  <c r="J28" i="8"/>
  <c r="K28" i="8" s="1"/>
  <c r="J61" i="8"/>
  <c r="K61" i="8" s="1"/>
  <c r="J440" i="8"/>
  <c r="K440" i="8" s="1"/>
  <c r="J312" i="8"/>
  <c r="K312" i="8" s="1"/>
  <c r="J185" i="8"/>
  <c r="K185" i="8" s="1"/>
  <c r="J57" i="8"/>
  <c r="K57" i="8" s="1"/>
  <c r="J411" i="8"/>
  <c r="K411" i="8" s="1"/>
  <c r="J283" i="8"/>
  <c r="K283" i="8" s="1"/>
  <c r="J501" i="8"/>
  <c r="K501" i="8" s="1"/>
  <c r="J373" i="8"/>
  <c r="K373" i="8" s="1"/>
  <c r="J245" i="8"/>
  <c r="K245" i="8" s="1"/>
  <c r="J175" i="8"/>
  <c r="K175" i="8" s="1"/>
  <c r="J322" i="8"/>
  <c r="K322" i="8" s="1"/>
  <c r="J486" i="8"/>
  <c r="K486" i="8" s="1"/>
  <c r="J75" i="8"/>
  <c r="K75" i="8" s="1"/>
  <c r="J162" i="8"/>
  <c r="K162" i="8" s="1"/>
  <c r="J231" i="8"/>
  <c r="K231" i="8" s="1"/>
  <c r="J499" i="8"/>
  <c r="K499" i="8" s="1"/>
  <c r="J371" i="8"/>
  <c r="K371" i="8" s="1"/>
  <c r="J243" i="8"/>
  <c r="K243" i="8" s="1"/>
  <c r="J461" i="8"/>
  <c r="K461" i="8" s="1"/>
  <c r="J333" i="8"/>
  <c r="K333" i="8" s="1"/>
  <c r="J205" i="8"/>
  <c r="K205" i="8" s="1"/>
  <c r="J159" i="8"/>
  <c r="K159" i="8" s="1"/>
  <c r="J290" i="8"/>
  <c r="K290" i="8" s="1"/>
  <c r="J454" i="8"/>
  <c r="K454" i="8" s="1"/>
  <c r="J59" i="8"/>
  <c r="K59" i="8" s="1"/>
  <c r="J146" i="8"/>
  <c r="K146" i="8" s="1"/>
  <c r="J463" i="8"/>
  <c r="K463" i="8" s="1"/>
  <c r="J335" i="8"/>
  <c r="K335" i="8" s="1"/>
  <c r="J207" i="8"/>
  <c r="K207" i="8" s="1"/>
  <c r="J72" i="8"/>
  <c r="K72" i="8" s="1"/>
  <c r="J457" i="8"/>
  <c r="K457" i="8" s="1"/>
  <c r="J329" i="8"/>
  <c r="K329" i="8" s="1"/>
  <c r="J201" i="8"/>
  <c r="K201" i="8" s="1"/>
  <c r="J151" i="8"/>
  <c r="K151" i="8" s="1"/>
  <c r="J274" i="8"/>
  <c r="K274" i="8" s="1"/>
  <c r="J438" i="8"/>
  <c r="K438" i="8" s="1"/>
  <c r="J51" i="8"/>
  <c r="K51" i="8" s="1"/>
  <c r="J138" i="8"/>
  <c r="K138" i="8" s="1"/>
  <c r="J500" i="8"/>
  <c r="K500" i="8" s="1"/>
  <c r="J372" i="8"/>
  <c r="K372" i="8" s="1"/>
  <c r="J244" i="8"/>
  <c r="K244" i="8" s="1"/>
  <c r="J116" i="8"/>
  <c r="K116" i="8" s="1"/>
  <c r="J181" i="8"/>
  <c r="K181" i="8" s="1"/>
  <c r="J53" i="8"/>
  <c r="K53" i="8" s="1"/>
  <c r="J295" i="8"/>
  <c r="K295" i="8" s="1"/>
  <c r="J257" i="8"/>
  <c r="K257" i="8" s="1"/>
  <c r="J22" i="8"/>
  <c r="K22" i="8" s="1"/>
  <c r="J58" i="8"/>
  <c r="K58" i="8" s="1"/>
  <c r="J448" i="8"/>
  <c r="K448" i="8" s="1"/>
  <c r="J320" i="8"/>
  <c r="K320" i="8" s="1"/>
  <c r="J192" i="8"/>
  <c r="K192" i="8" s="1"/>
  <c r="J65" i="8"/>
  <c r="K65" i="8" s="1"/>
  <c r="J428" i="8"/>
  <c r="K428" i="8" s="1"/>
  <c r="J300" i="8"/>
  <c r="K300" i="8" s="1"/>
  <c r="J172" i="8"/>
  <c r="K172" i="8" s="1"/>
  <c r="J44" i="8"/>
  <c r="K44" i="8" s="1"/>
  <c r="J77" i="8"/>
  <c r="K77" i="8" s="1"/>
  <c r="J488" i="8"/>
  <c r="K488" i="8" s="1"/>
  <c r="J360" i="8"/>
  <c r="K360" i="8" s="1"/>
  <c r="J232" i="8"/>
  <c r="K232" i="8" s="1"/>
  <c r="J105" i="8"/>
  <c r="K105" i="8" s="1"/>
  <c r="J523" i="8"/>
  <c r="K523" i="8" s="1"/>
  <c r="J395" i="8"/>
  <c r="K395" i="8" s="1"/>
  <c r="J267" i="8"/>
  <c r="K267" i="8" s="1"/>
  <c r="J485" i="8"/>
  <c r="K485" i="8" s="1"/>
  <c r="J357" i="8"/>
  <c r="K357" i="8" s="1"/>
  <c r="J229" i="8"/>
  <c r="K229" i="8" s="1"/>
  <c r="J222" i="8"/>
  <c r="K222" i="8" s="1"/>
  <c r="J386" i="8"/>
  <c r="K386" i="8" s="1"/>
  <c r="J30" i="8"/>
  <c r="K30" i="8" s="1"/>
  <c r="J107" i="8"/>
  <c r="K107" i="8" s="1"/>
  <c r="J202" i="8"/>
  <c r="K202" i="8" s="1"/>
  <c r="M29" i="9"/>
  <c r="I29" i="9"/>
  <c r="J28" i="9"/>
  <c r="F28" i="9"/>
  <c r="K27" i="9"/>
  <c r="G27" i="9"/>
  <c r="H26" i="9"/>
  <c r="I25" i="9"/>
  <c r="F24" i="9"/>
  <c r="G23" i="9"/>
  <c r="L29" i="9"/>
  <c r="H29" i="9"/>
  <c r="M28" i="9"/>
  <c r="M31" i="9" s="1"/>
  <c r="I28" i="9"/>
  <c r="J27" i="9"/>
  <c r="F27" i="9"/>
  <c r="K26" i="9"/>
  <c r="G26" i="9"/>
  <c r="H25" i="9"/>
  <c r="I24" i="9"/>
  <c r="F23" i="9"/>
  <c r="G22" i="9"/>
  <c r="K29" i="9"/>
  <c r="G29" i="9"/>
  <c r="L28" i="9"/>
  <c r="H28" i="9"/>
  <c r="I27" i="9"/>
  <c r="J26" i="9"/>
  <c r="F26" i="9"/>
  <c r="G25" i="9"/>
  <c r="H24" i="9"/>
  <c r="F22" i="9"/>
  <c r="N29" i="9"/>
  <c r="N31" i="9" s="1"/>
  <c r="J29" i="9"/>
  <c r="F29" i="9"/>
  <c r="K28" i="9"/>
  <c r="G28" i="9"/>
  <c r="L27" i="9"/>
  <c r="H27" i="9"/>
  <c r="I26" i="9"/>
  <c r="J25" i="9"/>
  <c r="F25" i="9"/>
  <c r="G24" i="9"/>
  <c r="H23" i="9"/>
  <c r="F21" i="9"/>
  <c r="C89" i="7"/>
  <c r="C81" i="7"/>
  <c r="C77" i="7"/>
  <c r="C82" i="7"/>
  <c r="C78" i="7"/>
  <c r="C151" i="7"/>
  <c r="C143" i="7"/>
  <c r="C139" i="7"/>
  <c r="C144" i="7"/>
  <c r="C140" i="7"/>
  <c r="B43" i="9"/>
  <c r="G46" i="9" s="1"/>
  <c r="C209" i="7"/>
  <c r="C206" i="7"/>
  <c r="B3" i="9"/>
  <c r="B209" i="7"/>
  <c r="B206" i="7"/>
  <c r="B144" i="7"/>
  <c r="B140" i="7"/>
  <c r="B151" i="7"/>
  <c r="B143" i="7"/>
  <c r="B139" i="7"/>
  <c r="B89" i="7"/>
  <c r="B82" i="7"/>
  <c r="B81" i="7"/>
  <c r="B78" i="7"/>
  <c r="B77" i="7"/>
  <c r="C167" i="7"/>
  <c r="C159" i="7"/>
  <c r="C155" i="7"/>
  <c r="C160" i="7"/>
  <c r="C156" i="7"/>
  <c r="G6" i="9"/>
  <c r="B167" i="7"/>
  <c r="B159" i="7"/>
  <c r="B155" i="7"/>
  <c r="B160" i="7"/>
  <c r="B156" i="7"/>
  <c r="B105" i="7"/>
  <c r="B98" i="7"/>
  <c r="B97" i="7"/>
  <c r="B94" i="7"/>
  <c r="B93" i="7"/>
  <c r="D151" i="7"/>
  <c r="D144" i="7"/>
  <c r="D143" i="7"/>
  <c r="D140" i="7"/>
  <c r="D139" i="7"/>
  <c r="E167" i="7"/>
  <c r="E159" i="7"/>
  <c r="E155" i="7"/>
  <c r="E160" i="7"/>
  <c r="E156" i="7"/>
  <c r="C105" i="7"/>
  <c r="C97" i="7"/>
  <c r="C93" i="7"/>
  <c r="C98" i="7"/>
  <c r="C94" i="7"/>
  <c r="D167" i="7"/>
  <c r="D160" i="7"/>
  <c r="D159" i="7"/>
  <c r="D156" i="7"/>
  <c r="D155" i="7"/>
  <c r="L69" i="9"/>
  <c r="H69" i="9"/>
  <c r="M68" i="9"/>
  <c r="M71" i="9" s="1"/>
  <c r="I68" i="9"/>
  <c r="J67" i="9"/>
  <c r="F67" i="9"/>
  <c r="K66" i="9"/>
  <c r="G66" i="9"/>
  <c r="H65" i="9"/>
  <c r="I64" i="9"/>
  <c r="F63" i="9"/>
  <c r="G62" i="9"/>
  <c r="K69" i="9"/>
  <c r="G69" i="9"/>
  <c r="L68" i="9"/>
  <c r="H68" i="9"/>
  <c r="I67" i="9"/>
  <c r="J66" i="9"/>
  <c r="F66" i="9"/>
  <c r="G65" i="9"/>
  <c r="H64" i="9"/>
  <c r="F62" i="9"/>
  <c r="N69" i="9"/>
  <c r="N71" i="9" s="1"/>
  <c r="J69" i="9"/>
  <c r="F69" i="9"/>
  <c r="K68" i="9"/>
  <c r="G68" i="9"/>
  <c r="L67" i="9"/>
  <c r="H67" i="9"/>
  <c r="I66" i="9"/>
  <c r="J65" i="9"/>
  <c r="F65" i="9"/>
  <c r="G64" i="9"/>
  <c r="H63" i="9"/>
  <c r="F61" i="9"/>
  <c r="M69" i="9"/>
  <c r="I69" i="9"/>
  <c r="J68" i="9"/>
  <c r="F68" i="9"/>
  <c r="K67" i="9"/>
  <c r="G67" i="9"/>
  <c r="H66" i="9"/>
  <c r="I65" i="9"/>
  <c r="F64" i="9"/>
  <c r="G63" i="9"/>
  <c r="B540" i="8"/>
  <c r="J947" i="8"/>
  <c r="K947" i="8" s="1"/>
  <c r="J828" i="8"/>
  <c r="K828" i="8" s="1"/>
  <c r="J1009" i="8"/>
  <c r="K1009" i="8" s="1"/>
  <c r="J881" i="8"/>
  <c r="K881" i="8" s="1"/>
  <c r="J942" i="8"/>
  <c r="K942" i="8" s="1"/>
  <c r="J814" i="8"/>
  <c r="K814" i="8" s="1"/>
  <c r="J688" i="8"/>
  <c r="K688" i="8" s="1"/>
  <c r="J560" i="8"/>
  <c r="K560" i="8" s="1"/>
  <c r="J694" i="8"/>
  <c r="K694" i="8" s="1"/>
  <c r="J566" i="8"/>
  <c r="K566" i="8" s="1"/>
  <c r="J783" i="8"/>
  <c r="K783" i="8" s="1"/>
  <c r="J1023" i="8"/>
  <c r="K1023" i="8" s="1"/>
  <c r="J895" i="8"/>
  <c r="K895" i="8" s="1"/>
  <c r="J776" i="8"/>
  <c r="K776" i="8" s="1"/>
  <c r="J957" i="8"/>
  <c r="K957" i="8" s="1"/>
  <c r="J1018" i="8"/>
  <c r="K1018" i="8" s="1"/>
  <c r="J890" i="8"/>
  <c r="K890" i="8" s="1"/>
  <c r="J762" i="8"/>
  <c r="K762" i="8" s="1"/>
  <c r="J668" i="8"/>
  <c r="K668" i="8" s="1"/>
  <c r="J823" i="8"/>
  <c r="K823" i="8" s="1"/>
  <c r="J674" i="8"/>
  <c r="K674" i="8" s="1"/>
  <c r="J731" i="8"/>
  <c r="K731" i="8" s="1"/>
  <c r="J675" i="8"/>
  <c r="K675" i="8" s="1"/>
  <c r="J939" i="8"/>
  <c r="K939" i="8" s="1"/>
  <c r="J820" i="8"/>
  <c r="K820" i="8" s="1"/>
  <c r="J1001" i="8"/>
  <c r="K1001" i="8" s="1"/>
  <c r="J873" i="8"/>
  <c r="K873" i="8" s="1"/>
  <c r="J966" i="8"/>
  <c r="K966" i="8" s="1"/>
  <c r="J838" i="8"/>
  <c r="K838" i="8" s="1"/>
  <c r="J744" i="8"/>
  <c r="K744" i="8" s="1"/>
  <c r="J616" i="8"/>
  <c r="K616" i="8" s="1"/>
  <c r="J763" i="8"/>
  <c r="K763" i="8" s="1"/>
  <c r="J622" i="8"/>
  <c r="K622" i="8" s="1"/>
  <c r="J767" i="8"/>
  <c r="K767" i="8" s="1"/>
  <c r="J695" i="8"/>
  <c r="K695" i="8" s="1"/>
  <c r="J944" i="8"/>
  <c r="K944" i="8" s="1"/>
  <c r="J805" i="8"/>
  <c r="K805" i="8" s="1"/>
  <c r="J681" i="8"/>
  <c r="K681" i="8" s="1"/>
  <c r="J553" i="8"/>
  <c r="K553" i="8" s="1"/>
  <c r="J1020" i="8"/>
  <c r="K1020" i="8" s="1"/>
  <c r="J892" i="8"/>
  <c r="K892" i="8" s="1"/>
  <c r="J753" i="8"/>
  <c r="K753" i="8" s="1"/>
  <c r="J661" i="8"/>
  <c r="K661" i="8" s="1"/>
  <c r="J936" i="8"/>
  <c r="K936" i="8" s="1"/>
  <c r="J829" i="8"/>
  <c r="K829" i="8" s="1"/>
  <c r="J705" i="8"/>
  <c r="K705" i="8" s="1"/>
  <c r="J577" i="8"/>
  <c r="K577" i="8" s="1"/>
  <c r="J948" i="8"/>
  <c r="K948" i="8" s="1"/>
  <c r="J809" i="8"/>
  <c r="K809" i="8" s="1"/>
  <c r="J653" i="8"/>
  <c r="K653" i="8" s="1"/>
  <c r="J983" i="8"/>
  <c r="K983" i="8" s="1"/>
  <c r="J832" i="8"/>
  <c r="K832" i="8" s="1"/>
  <c r="J1013" i="8"/>
  <c r="K1013" i="8" s="1"/>
  <c r="J885" i="8"/>
  <c r="K885" i="8" s="1"/>
  <c r="J946" i="8"/>
  <c r="K946" i="8" s="1"/>
  <c r="J818" i="8"/>
  <c r="K818" i="8" s="1"/>
  <c r="J724" i="8"/>
  <c r="K724" i="8" s="1"/>
  <c r="J596" i="8"/>
  <c r="K596" i="8" s="1"/>
  <c r="J730" i="8"/>
  <c r="K730" i="8" s="1"/>
  <c r="J602" i="8"/>
  <c r="K602" i="8" s="1"/>
  <c r="J671" i="8"/>
  <c r="K671" i="8" s="1"/>
  <c r="J615" i="8"/>
  <c r="K615" i="8" s="1"/>
  <c r="J961" i="8"/>
  <c r="K961" i="8" s="1"/>
  <c r="J819" i="8"/>
  <c r="K819" i="8" s="1"/>
  <c r="J859" i="8"/>
  <c r="K859" i="8" s="1"/>
  <c r="J619" i="8"/>
  <c r="K619" i="8" s="1"/>
  <c r="J975" i="8"/>
  <c r="K975" i="8" s="1"/>
  <c r="J856" i="8"/>
  <c r="K856" i="8" s="1"/>
  <c r="J1037" i="8"/>
  <c r="K1037" i="8" s="1"/>
  <c r="J909" i="8"/>
  <c r="K909" i="8" s="1"/>
  <c r="J970" i="8"/>
  <c r="K970" i="8" s="1"/>
  <c r="J842" i="8"/>
  <c r="K842" i="8" s="1"/>
  <c r="J716" i="8"/>
  <c r="K716" i="8" s="1"/>
  <c r="J588" i="8"/>
  <c r="K588" i="8" s="1"/>
  <c r="J722" i="8"/>
  <c r="K722" i="8" s="1"/>
  <c r="J594" i="8"/>
  <c r="K594" i="8" s="1"/>
  <c r="J639" i="8"/>
  <c r="K639" i="8" s="1"/>
  <c r="J583" i="8"/>
  <c r="K583" i="8" s="1"/>
  <c r="J955" i="8"/>
  <c r="K955" i="8" s="1"/>
  <c r="J804" i="8"/>
  <c r="K804" i="8" s="1"/>
  <c r="J985" i="8"/>
  <c r="K985" i="8" s="1"/>
  <c r="J1046" i="8"/>
  <c r="K1046" i="8" s="1"/>
  <c r="J918" i="8"/>
  <c r="K918" i="8" s="1"/>
  <c r="J790" i="8"/>
  <c r="K790" i="8" s="1"/>
  <c r="J696" i="8"/>
  <c r="K696" i="8" s="1"/>
  <c r="J568" i="8"/>
  <c r="K568" i="8" s="1"/>
  <c r="J702" i="8"/>
  <c r="K702" i="8" s="1"/>
  <c r="J574" i="8"/>
  <c r="K574" i="8" s="1"/>
  <c r="J559" i="8"/>
  <c r="K559" i="8" s="1"/>
  <c r="J960" i="8"/>
  <c r="K960" i="8" s="1"/>
  <c r="J853" i="8"/>
  <c r="K853" i="8" s="1"/>
  <c r="J729" i="8"/>
  <c r="K729" i="8" s="1"/>
  <c r="J601" i="8"/>
  <c r="K601" i="8" s="1"/>
  <c r="J1059" i="8"/>
  <c r="K1059" i="8" s="1"/>
  <c r="J931" i="8"/>
  <c r="K931" i="8" s="1"/>
  <c r="J812" i="8"/>
  <c r="K812" i="8" s="1"/>
  <c r="J929" i="8"/>
  <c r="K929" i="8" s="1"/>
  <c r="J926" i="8"/>
  <c r="K926" i="8" s="1"/>
  <c r="J798" i="8"/>
  <c r="K798" i="8" s="1"/>
  <c r="J608" i="8"/>
  <c r="K608" i="8" s="1"/>
  <c r="J614" i="8"/>
  <c r="K614" i="8" s="1"/>
  <c r="J663" i="8"/>
  <c r="K663" i="8" s="1"/>
  <c r="J940" i="8"/>
  <c r="K940" i="8" s="1"/>
  <c r="J801" i="8"/>
  <c r="K801" i="8" s="1"/>
  <c r="J677" i="8"/>
  <c r="K677" i="8" s="1"/>
  <c r="J952" i="8"/>
  <c r="K952" i="8" s="1"/>
  <c r="J813" i="8"/>
  <c r="K813" i="8" s="1"/>
  <c r="J721" i="8"/>
  <c r="K721" i="8" s="1"/>
  <c r="J593" i="8"/>
  <c r="K593" i="8" s="1"/>
  <c r="J996" i="8"/>
  <c r="K996" i="8" s="1"/>
  <c r="J868" i="8"/>
  <c r="K868" i="8" s="1"/>
  <c r="J761" i="8"/>
  <c r="K761" i="8" s="1"/>
  <c r="J637" i="8"/>
  <c r="K637" i="8" s="1"/>
  <c r="J1031" i="8"/>
  <c r="K1031" i="8" s="1"/>
  <c r="J903" i="8"/>
  <c r="K903" i="8" s="1"/>
  <c r="J784" i="8"/>
  <c r="K784" i="8" s="1"/>
  <c r="J965" i="8"/>
  <c r="K965" i="8" s="1"/>
  <c r="J1058" i="8"/>
  <c r="K1058" i="8" s="1"/>
  <c r="J930" i="8"/>
  <c r="K930" i="8" s="1"/>
  <c r="J802" i="8"/>
  <c r="K802" i="8" s="1"/>
  <c r="J708" i="8"/>
  <c r="K708" i="8" s="1"/>
  <c r="J580" i="8"/>
  <c r="K580" i="8" s="1"/>
  <c r="J682" i="8"/>
  <c r="K682" i="8" s="1"/>
  <c r="J554" i="8"/>
  <c r="K554" i="8" s="1"/>
  <c r="J707" i="8"/>
  <c r="K707" i="8" s="1"/>
  <c r="J1043" i="8"/>
  <c r="K1043" i="8" s="1"/>
  <c r="J915" i="8"/>
  <c r="K915" i="8" s="1"/>
  <c r="J796" i="8"/>
  <c r="K796" i="8" s="1"/>
  <c r="J977" i="8"/>
  <c r="K977" i="8" s="1"/>
  <c r="J1038" i="8"/>
  <c r="K1038" i="8" s="1"/>
  <c r="J910" i="8"/>
  <c r="K910" i="8" s="1"/>
  <c r="J782" i="8"/>
  <c r="K782" i="8" s="1"/>
  <c r="J656" i="8"/>
  <c r="K656" i="8" s="1"/>
  <c r="J775" i="8"/>
  <c r="K775" i="8" s="1"/>
  <c r="J662" i="8"/>
  <c r="K662" i="8" s="1"/>
  <c r="J683" i="8"/>
  <c r="K683" i="8" s="1"/>
  <c r="J627" i="8"/>
  <c r="K627" i="8" s="1"/>
  <c r="J991" i="8"/>
  <c r="K991" i="8" s="1"/>
  <c r="J863" i="8"/>
  <c r="K863" i="8" s="1"/>
  <c r="J1053" i="8"/>
  <c r="K1053" i="8" s="1"/>
  <c r="J925" i="8"/>
  <c r="K925" i="8" s="1"/>
  <c r="J986" i="8"/>
  <c r="K986" i="8" s="1"/>
  <c r="J858" i="8"/>
  <c r="K858" i="8" s="1"/>
  <c r="J803" i="8"/>
  <c r="K803" i="8" s="1"/>
  <c r="J636" i="8"/>
  <c r="K636" i="8" s="1"/>
  <c r="J843" i="8"/>
  <c r="K843" i="8" s="1"/>
  <c r="J642" i="8"/>
  <c r="K642" i="8" s="1"/>
  <c r="J603" i="8"/>
  <c r="K603" i="8" s="1"/>
  <c r="J799" i="8"/>
  <c r="K799" i="8" s="1"/>
  <c r="J1035" i="8"/>
  <c r="K1035" i="8" s="1"/>
  <c r="J907" i="8"/>
  <c r="K907" i="8" s="1"/>
  <c r="J788" i="8"/>
  <c r="K788" i="8" s="1"/>
  <c r="J969" i="8"/>
  <c r="K969" i="8" s="1"/>
  <c r="J1062" i="8"/>
  <c r="K1062" i="8" s="1"/>
  <c r="J934" i="8"/>
  <c r="K934" i="8" s="1"/>
  <c r="J806" i="8"/>
  <c r="K806" i="8" s="1"/>
  <c r="J712" i="8"/>
  <c r="K712" i="8" s="1"/>
  <c r="J584" i="8"/>
  <c r="K584" i="8" s="1"/>
  <c r="J718" i="8"/>
  <c r="K718" i="8" s="1"/>
  <c r="J590" i="8"/>
  <c r="K590" i="8" s="1"/>
  <c r="J623" i="8"/>
  <c r="K623" i="8" s="1"/>
  <c r="J567" i="8"/>
  <c r="K567" i="8" s="1"/>
  <c r="J1040" i="8"/>
  <c r="K1040" i="8" s="1"/>
  <c r="J912" i="8"/>
  <c r="K912" i="8" s="1"/>
  <c r="J773" i="8"/>
  <c r="K773" i="8" s="1"/>
  <c r="J649" i="8"/>
  <c r="K649" i="8" s="1"/>
  <c r="J988" i="8"/>
  <c r="K988" i="8" s="1"/>
  <c r="J849" i="8"/>
  <c r="K849" i="8" s="1"/>
  <c r="J750" i="8"/>
  <c r="K750" i="8" s="1"/>
  <c r="J629" i="8"/>
  <c r="K629" i="8" s="1"/>
  <c r="J1032" i="8"/>
  <c r="K1032" i="8" s="1"/>
  <c r="J904" i="8"/>
  <c r="K904" i="8" s="1"/>
  <c r="J797" i="8"/>
  <c r="K797" i="8" s="1"/>
  <c r="J673" i="8"/>
  <c r="K673" i="8" s="1"/>
  <c r="J1044" i="8"/>
  <c r="K1044" i="8" s="1"/>
  <c r="J916" i="8"/>
  <c r="K916" i="8" s="1"/>
  <c r="J777" i="8"/>
  <c r="K777" i="8" s="1"/>
  <c r="J621" i="8"/>
  <c r="K621" i="8" s="1"/>
  <c r="J951" i="8"/>
  <c r="K951" i="8" s="1"/>
  <c r="J800" i="8"/>
  <c r="K800" i="8" s="1"/>
  <c r="J981" i="8"/>
  <c r="K981" i="8" s="1"/>
  <c r="J1042" i="8"/>
  <c r="K1042" i="8" s="1"/>
  <c r="J914" i="8"/>
  <c r="K914" i="8" s="1"/>
  <c r="J786" i="8"/>
  <c r="K786" i="8" s="1"/>
  <c r="J692" i="8"/>
  <c r="K692" i="8" s="1"/>
  <c r="J564" i="8"/>
  <c r="K564" i="8" s="1"/>
  <c r="J698" i="8"/>
  <c r="K698" i="8" s="1"/>
  <c r="J570" i="8"/>
  <c r="K570" i="8" s="1"/>
  <c r="J847" i="8"/>
  <c r="K847" i="8" s="1"/>
  <c r="J897" i="8"/>
  <c r="K897" i="8" s="1"/>
  <c r="J704" i="8"/>
  <c r="K704" i="8" s="1"/>
  <c r="J710" i="8"/>
  <c r="K710" i="8" s="1"/>
  <c r="J591" i="8"/>
  <c r="K591" i="8" s="1"/>
  <c r="J943" i="8"/>
  <c r="K943" i="8" s="1"/>
  <c r="J824" i="8"/>
  <c r="K824" i="8" s="1"/>
  <c r="J1005" i="8"/>
  <c r="K1005" i="8" s="1"/>
  <c r="J877" i="8"/>
  <c r="K877" i="8" s="1"/>
  <c r="J938" i="8"/>
  <c r="K938" i="8" s="1"/>
  <c r="J810" i="8"/>
  <c r="K810" i="8" s="1"/>
  <c r="J684" i="8"/>
  <c r="K684" i="8" s="1"/>
  <c r="J556" i="8"/>
  <c r="K556" i="8" s="1"/>
  <c r="J690" i="8"/>
  <c r="K690" i="8" s="1"/>
  <c r="J562" i="8"/>
  <c r="K562" i="8" s="1"/>
  <c r="J739" i="8"/>
  <c r="K739" i="8" s="1"/>
  <c r="J1051" i="8"/>
  <c r="K1051" i="8" s="1"/>
  <c r="J923" i="8"/>
  <c r="K923" i="8" s="1"/>
  <c r="J772" i="8"/>
  <c r="K772" i="8" s="1"/>
  <c r="J953" i="8"/>
  <c r="K953" i="8" s="1"/>
  <c r="J1014" i="8"/>
  <c r="K1014" i="8" s="1"/>
  <c r="J886" i="8"/>
  <c r="K886" i="8" s="1"/>
  <c r="J758" i="8"/>
  <c r="K758" i="8" s="1"/>
  <c r="J664" i="8"/>
  <c r="K664" i="8" s="1"/>
  <c r="J807" i="8"/>
  <c r="K807" i="8" s="1"/>
  <c r="J670" i="8"/>
  <c r="K670" i="8" s="1"/>
  <c r="J715" i="8"/>
  <c r="K715" i="8" s="1"/>
  <c r="J659" i="8"/>
  <c r="K659" i="8" s="1"/>
  <c r="J1056" i="8"/>
  <c r="K1056" i="8" s="1"/>
  <c r="J928" i="8"/>
  <c r="K928" i="8" s="1"/>
  <c r="J821" i="8"/>
  <c r="K821" i="8" s="1"/>
  <c r="J697" i="8"/>
  <c r="K697" i="8" s="1"/>
  <c r="J569" i="8"/>
  <c r="K569" i="8" s="1"/>
  <c r="J1027" i="8"/>
  <c r="K1027" i="8" s="1"/>
  <c r="J899" i="8"/>
  <c r="K899" i="8" s="1"/>
  <c r="J780" i="8"/>
  <c r="K780" i="8" s="1"/>
  <c r="J865" i="8"/>
  <c r="K865" i="8" s="1"/>
  <c r="J894" i="8"/>
  <c r="K894" i="8" s="1"/>
  <c r="J766" i="8"/>
  <c r="K766" i="8" s="1"/>
  <c r="J839" i="8"/>
  <c r="K839" i="8" s="1"/>
  <c r="J815" i="8"/>
  <c r="K815" i="8" s="1"/>
  <c r="J1036" i="8"/>
  <c r="K1036" i="8" s="1"/>
  <c r="J908" i="8"/>
  <c r="K908" i="8" s="1"/>
  <c r="J769" i="8"/>
  <c r="K769" i="8" s="1"/>
  <c r="J645" i="8"/>
  <c r="K645" i="8" s="1"/>
  <c r="J1048" i="8"/>
  <c r="K1048" i="8" s="1"/>
  <c r="J920" i="8"/>
  <c r="K920" i="8" s="1"/>
  <c r="J781" i="8"/>
  <c r="K781" i="8" s="1"/>
  <c r="J689" i="8"/>
  <c r="K689" i="8" s="1"/>
  <c r="J561" i="8"/>
  <c r="K561" i="8" s="1"/>
  <c r="J964" i="8"/>
  <c r="K964" i="8" s="1"/>
  <c r="J857" i="8"/>
  <c r="K857" i="8" s="1"/>
  <c r="J733" i="8"/>
  <c r="K733" i="8" s="1"/>
  <c r="J605" i="8"/>
  <c r="K605" i="8" s="1"/>
  <c r="J999" i="8"/>
  <c r="K999" i="8" s="1"/>
  <c r="J871" i="8"/>
  <c r="K871" i="8" s="1"/>
  <c r="J1061" i="8"/>
  <c r="K1061" i="8" s="1"/>
  <c r="J933" i="8"/>
  <c r="K933" i="8" s="1"/>
  <c r="J1026" i="8"/>
  <c r="K1026" i="8" s="1"/>
  <c r="J898" i="8"/>
  <c r="K898" i="8" s="1"/>
  <c r="J770" i="8"/>
  <c r="K770" i="8" s="1"/>
  <c r="J676" i="8"/>
  <c r="K676" i="8" s="1"/>
  <c r="J855" i="8"/>
  <c r="K855" i="8" s="1"/>
  <c r="J650" i="8"/>
  <c r="K650" i="8" s="1"/>
  <c r="J635" i="8"/>
  <c r="K635" i="8" s="1"/>
  <c r="J579" i="8"/>
  <c r="K579" i="8" s="1"/>
  <c r="J551" i="8"/>
  <c r="K551" i="8" s="1"/>
  <c r="J1011" i="8"/>
  <c r="K1011" i="8" s="1"/>
  <c r="J883" i="8"/>
  <c r="K883" i="8" s="1"/>
  <c r="J764" i="8"/>
  <c r="K764" i="8" s="1"/>
  <c r="J945" i="8"/>
  <c r="K945" i="8" s="1"/>
  <c r="J1006" i="8"/>
  <c r="K1006" i="8" s="1"/>
  <c r="J878" i="8"/>
  <c r="K878" i="8" s="1"/>
  <c r="J755" i="8"/>
  <c r="K755" i="8" s="1"/>
  <c r="J624" i="8"/>
  <c r="K624" i="8" s="1"/>
  <c r="J795" i="8"/>
  <c r="K795" i="8" s="1"/>
  <c r="J630" i="8"/>
  <c r="K630" i="8" s="1"/>
  <c r="J555" i="8"/>
  <c r="K555" i="8" s="1"/>
  <c r="J727" i="8"/>
  <c r="K727" i="8" s="1"/>
  <c r="J959" i="8"/>
  <c r="K959" i="8" s="1"/>
  <c r="J840" i="8"/>
  <c r="K840" i="8" s="1"/>
  <c r="J1021" i="8"/>
  <c r="K1021" i="8" s="1"/>
  <c r="J893" i="8"/>
  <c r="K893" i="8" s="1"/>
  <c r="J954" i="8"/>
  <c r="K954" i="8" s="1"/>
  <c r="J826" i="8"/>
  <c r="K826" i="8" s="1"/>
  <c r="J732" i="8"/>
  <c r="K732" i="8" s="1"/>
  <c r="J604" i="8"/>
  <c r="K604" i="8" s="1"/>
  <c r="J738" i="8"/>
  <c r="K738" i="8" s="1"/>
  <c r="J610" i="8"/>
  <c r="K610" i="8" s="1"/>
  <c r="J703" i="8"/>
  <c r="K703" i="8" s="1"/>
  <c r="J647" i="8"/>
  <c r="K647" i="8" s="1"/>
  <c r="J1003" i="8"/>
  <c r="K1003" i="8" s="1"/>
  <c r="J875" i="8"/>
  <c r="K875" i="8" s="1"/>
  <c r="J756" i="8"/>
  <c r="K756" i="8" s="1"/>
  <c r="J937" i="8"/>
  <c r="K937" i="8" s="1"/>
  <c r="J1030" i="8"/>
  <c r="K1030" i="8" s="1"/>
  <c r="J902" i="8"/>
  <c r="K902" i="8" s="1"/>
  <c r="J774" i="8"/>
  <c r="K774" i="8" s="1"/>
  <c r="J680" i="8"/>
  <c r="K680" i="8" s="1"/>
  <c r="J552" i="8"/>
  <c r="K552" i="8" s="1"/>
  <c r="J686" i="8"/>
  <c r="K686" i="8" s="1"/>
  <c r="J558" i="8"/>
  <c r="K558" i="8" s="1"/>
  <c r="J723" i="8"/>
  <c r="K723" i="8" s="1"/>
  <c r="J1008" i="8"/>
  <c r="K1008" i="8" s="1"/>
  <c r="J880" i="8"/>
  <c r="K880" i="8" s="1"/>
  <c r="J745" i="8"/>
  <c r="K745" i="8" s="1"/>
  <c r="J617" i="8"/>
  <c r="K617" i="8" s="1"/>
  <c r="J956" i="8"/>
  <c r="K956" i="8" s="1"/>
  <c r="J817" i="8"/>
  <c r="K817" i="8" s="1"/>
  <c r="J725" i="8"/>
  <c r="K725" i="8" s="1"/>
  <c r="J597" i="8"/>
  <c r="K597" i="8" s="1"/>
  <c r="J1000" i="8"/>
  <c r="K1000" i="8" s="1"/>
  <c r="J872" i="8"/>
  <c r="K872" i="8" s="1"/>
  <c r="J765" i="8"/>
  <c r="K765" i="8" s="1"/>
  <c r="J641" i="8"/>
  <c r="K641" i="8" s="1"/>
  <c r="J1012" i="8"/>
  <c r="K1012" i="8" s="1"/>
  <c r="J884" i="8"/>
  <c r="K884" i="8" s="1"/>
  <c r="J717" i="8"/>
  <c r="K717" i="8" s="1"/>
  <c r="J589" i="8"/>
  <c r="K589" i="8" s="1"/>
  <c r="J1047" i="8"/>
  <c r="K1047" i="8" s="1"/>
  <c r="J919" i="8"/>
  <c r="K919" i="8" s="1"/>
  <c r="J768" i="8"/>
  <c r="K768" i="8" s="1"/>
  <c r="J949" i="8"/>
  <c r="K949" i="8" s="1"/>
  <c r="J1010" i="8"/>
  <c r="K1010" i="8" s="1"/>
  <c r="J882" i="8"/>
  <c r="K882" i="8" s="1"/>
  <c r="J754" i="8"/>
  <c r="K754" i="8" s="1"/>
  <c r="J660" i="8"/>
  <c r="K660" i="8" s="1"/>
  <c r="J791" i="8"/>
  <c r="K791" i="8" s="1"/>
  <c r="J666" i="8"/>
  <c r="K666" i="8" s="1"/>
  <c r="J699" i="8"/>
  <c r="K699" i="8" s="1"/>
  <c r="J643" i="8"/>
  <c r="K643" i="8" s="1"/>
  <c r="J1054" i="8"/>
  <c r="K1054" i="8" s="1"/>
  <c r="J640" i="8"/>
  <c r="K640" i="8" s="1"/>
  <c r="J646" i="8"/>
  <c r="K646" i="8" s="1"/>
  <c r="J563" i="8"/>
  <c r="K563" i="8" s="1"/>
  <c r="J1039" i="8"/>
  <c r="K1039" i="8" s="1"/>
  <c r="J911" i="8"/>
  <c r="K911" i="8" s="1"/>
  <c r="J792" i="8"/>
  <c r="K792" i="8" s="1"/>
  <c r="J973" i="8"/>
  <c r="K973" i="8" s="1"/>
  <c r="J1034" i="8"/>
  <c r="K1034" i="8" s="1"/>
  <c r="J906" i="8"/>
  <c r="K906" i="8" s="1"/>
  <c r="J778" i="8"/>
  <c r="K778" i="8" s="1"/>
  <c r="J652" i="8"/>
  <c r="K652" i="8" s="1"/>
  <c r="J759" i="8"/>
  <c r="K759" i="8" s="1"/>
  <c r="J658" i="8"/>
  <c r="K658" i="8" s="1"/>
  <c r="J667" i="8"/>
  <c r="K667" i="8" s="1"/>
  <c r="J611" i="8"/>
  <c r="K611" i="8" s="1"/>
  <c r="J1019" i="8"/>
  <c r="K1019" i="8" s="1"/>
  <c r="J891" i="8"/>
  <c r="K891" i="8" s="1"/>
  <c r="J1049" i="8"/>
  <c r="K1049" i="8" s="1"/>
  <c r="J921" i="8"/>
  <c r="K921" i="8" s="1"/>
  <c r="J982" i="8"/>
  <c r="K982" i="8" s="1"/>
  <c r="J854" i="8"/>
  <c r="K854" i="8" s="1"/>
  <c r="J787" i="8"/>
  <c r="K787" i="8" s="1"/>
  <c r="J632" i="8"/>
  <c r="K632" i="8" s="1"/>
  <c r="J827" i="8"/>
  <c r="K827" i="8" s="1"/>
  <c r="J638" i="8"/>
  <c r="K638" i="8" s="1"/>
  <c r="J587" i="8"/>
  <c r="K587" i="8" s="1"/>
  <c r="J747" i="8"/>
  <c r="K747" i="8" s="1"/>
  <c r="J1024" i="8"/>
  <c r="K1024" i="8" s="1"/>
  <c r="J896" i="8"/>
  <c r="K896" i="8" s="1"/>
  <c r="J789" i="8"/>
  <c r="K789" i="8" s="1"/>
  <c r="J665" i="8"/>
  <c r="K665" i="8" s="1"/>
  <c r="J995" i="8"/>
  <c r="K995" i="8" s="1"/>
  <c r="J867" i="8"/>
  <c r="K867" i="8" s="1"/>
  <c r="J1057" i="8"/>
  <c r="K1057" i="8" s="1"/>
  <c r="J1022" i="8"/>
  <c r="K1022" i="8" s="1"/>
  <c r="J862" i="8"/>
  <c r="K862" i="8" s="1"/>
  <c r="J736" i="8"/>
  <c r="K736" i="8" s="1"/>
  <c r="J742" i="8"/>
  <c r="K742" i="8" s="1"/>
  <c r="J719" i="8"/>
  <c r="K719" i="8" s="1"/>
  <c r="J1004" i="8"/>
  <c r="K1004" i="8" s="1"/>
  <c r="J876" i="8"/>
  <c r="K876" i="8" s="1"/>
  <c r="J741" i="8"/>
  <c r="K741" i="8" s="1"/>
  <c r="J613" i="8"/>
  <c r="K613" i="8" s="1"/>
  <c r="J1016" i="8"/>
  <c r="K1016" i="8" s="1"/>
  <c r="J888" i="8"/>
  <c r="K888" i="8" s="1"/>
  <c r="J749" i="8"/>
  <c r="K749" i="8" s="1"/>
  <c r="J657" i="8"/>
  <c r="K657" i="8" s="1"/>
  <c r="J1060" i="8"/>
  <c r="K1060" i="8" s="1"/>
  <c r="J932" i="8"/>
  <c r="K932" i="8" s="1"/>
  <c r="J825" i="8"/>
  <c r="K825" i="8" s="1"/>
  <c r="J701" i="8"/>
  <c r="K701" i="8" s="1"/>
  <c r="J573" i="8"/>
  <c r="K573" i="8" s="1"/>
  <c r="J967" i="8"/>
  <c r="K967" i="8" s="1"/>
  <c r="J848" i="8"/>
  <c r="K848" i="8" s="1"/>
  <c r="J1029" i="8"/>
  <c r="K1029" i="8" s="1"/>
  <c r="J901" i="8"/>
  <c r="K901" i="8" s="1"/>
  <c r="J994" i="8"/>
  <c r="K994" i="8" s="1"/>
  <c r="J866" i="8"/>
  <c r="K866" i="8" s="1"/>
  <c r="J835" i="8"/>
  <c r="K835" i="8" s="1"/>
  <c r="J644" i="8"/>
  <c r="K644" i="8" s="1"/>
  <c r="J748" i="8"/>
  <c r="K748" i="8" s="1"/>
  <c r="J618" i="8"/>
  <c r="K618" i="8" s="1"/>
  <c r="J735" i="8"/>
  <c r="K735" i="8" s="1"/>
  <c r="J679" i="8"/>
  <c r="K679" i="8" s="1"/>
  <c r="J979" i="8"/>
  <c r="K979" i="8" s="1"/>
  <c r="J860" i="8"/>
  <c r="K860" i="8" s="1"/>
  <c r="J1041" i="8"/>
  <c r="K1041" i="8" s="1"/>
  <c r="J913" i="8"/>
  <c r="K913" i="8" s="1"/>
  <c r="J974" i="8"/>
  <c r="K974" i="8" s="1"/>
  <c r="J846" i="8"/>
  <c r="K846" i="8" s="1"/>
  <c r="J720" i="8"/>
  <c r="K720" i="8" s="1"/>
  <c r="J592" i="8"/>
  <c r="K592" i="8" s="1"/>
  <c r="J726" i="8"/>
  <c r="K726" i="8" s="1"/>
  <c r="J598" i="8"/>
  <c r="K598" i="8" s="1"/>
  <c r="J655" i="8"/>
  <c r="K655" i="8" s="1"/>
  <c r="J599" i="8"/>
  <c r="K599" i="8" s="1"/>
  <c r="J1055" i="8"/>
  <c r="K1055" i="8" s="1"/>
  <c r="J927" i="8"/>
  <c r="K927" i="8" s="1"/>
  <c r="J808" i="8"/>
  <c r="K808" i="8" s="1"/>
  <c r="J989" i="8"/>
  <c r="K989" i="8" s="1"/>
  <c r="J1050" i="8"/>
  <c r="K1050" i="8" s="1"/>
  <c r="J922" i="8"/>
  <c r="K922" i="8" s="1"/>
  <c r="J794" i="8"/>
  <c r="K794" i="8" s="1"/>
  <c r="J700" i="8"/>
  <c r="K700" i="8" s="1"/>
  <c r="J572" i="8"/>
  <c r="K572" i="8" s="1"/>
  <c r="J706" i="8"/>
  <c r="K706" i="8" s="1"/>
  <c r="J578" i="8"/>
  <c r="K578" i="8" s="1"/>
  <c r="J575" i="8"/>
  <c r="K575" i="8" s="1"/>
  <c r="J971" i="8"/>
  <c r="K971" i="8" s="1"/>
  <c r="J852" i="8"/>
  <c r="K852" i="8" s="1"/>
  <c r="J1033" i="8"/>
  <c r="K1033" i="8" s="1"/>
  <c r="J905" i="8"/>
  <c r="K905" i="8" s="1"/>
  <c r="J998" i="8"/>
  <c r="K998" i="8" s="1"/>
  <c r="J870" i="8"/>
  <c r="K870" i="8" s="1"/>
  <c r="J851" i="8"/>
  <c r="K851" i="8" s="1"/>
  <c r="J648" i="8"/>
  <c r="K648" i="8" s="1"/>
  <c r="J751" i="8"/>
  <c r="K751" i="8" s="1"/>
  <c r="J654" i="8"/>
  <c r="K654" i="8" s="1"/>
  <c r="J651" i="8"/>
  <c r="K651" i="8" s="1"/>
  <c r="J595" i="8"/>
  <c r="K595" i="8" s="1"/>
  <c r="J976" i="8"/>
  <c r="K976" i="8" s="1"/>
  <c r="J837" i="8"/>
  <c r="K837" i="8" s="1"/>
  <c r="J713" i="8"/>
  <c r="K713" i="8" s="1"/>
  <c r="J585" i="8"/>
  <c r="K585" i="8" s="1"/>
  <c r="J1052" i="8"/>
  <c r="K1052" i="8" s="1"/>
  <c r="J924" i="8"/>
  <c r="K924" i="8" s="1"/>
  <c r="J785" i="8"/>
  <c r="K785" i="8" s="1"/>
  <c r="J693" i="8"/>
  <c r="K693" i="8" s="1"/>
  <c r="J565" i="8"/>
  <c r="K565" i="8" s="1"/>
  <c r="J968" i="8"/>
  <c r="K968" i="8" s="1"/>
  <c r="J861" i="8"/>
  <c r="K861" i="8" s="1"/>
  <c r="J737" i="8"/>
  <c r="K737" i="8" s="1"/>
  <c r="J609" i="8"/>
  <c r="K609" i="8" s="1"/>
  <c r="J980" i="8"/>
  <c r="K980" i="8" s="1"/>
  <c r="J841" i="8"/>
  <c r="K841" i="8" s="1"/>
  <c r="J685" i="8"/>
  <c r="K685" i="8" s="1"/>
  <c r="J557" i="8"/>
  <c r="K557" i="8" s="1"/>
  <c r="J1015" i="8"/>
  <c r="K1015" i="8" s="1"/>
  <c r="J887" i="8"/>
  <c r="K887" i="8" s="1"/>
  <c r="J1045" i="8"/>
  <c r="K1045" i="8" s="1"/>
  <c r="J917" i="8"/>
  <c r="K917" i="8" s="1"/>
  <c r="J978" i="8"/>
  <c r="K978" i="8" s="1"/>
  <c r="J850" i="8"/>
  <c r="K850" i="8" s="1"/>
  <c r="J771" i="8"/>
  <c r="K771" i="8" s="1"/>
  <c r="J628" i="8"/>
  <c r="K628" i="8" s="1"/>
  <c r="J811" i="8"/>
  <c r="K811" i="8" s="1"/>
  <c r="J634" i="8"/>
  <c r="K634" i="8" s="1"/>
  <c r="J571" i="8"/>
  <c r="K571" i="8" s="1"/>
  <c r="J743" i="8"/>
  <c r="K743" i="8" s="1"/>
  <c r="J1025" i="8"/>
  <c r="K1025" i="8" s="1"/>
  <c r="J958" i="8"/>
  <c r="K958" i="8" s="1"/>
  <c r="J576" i="8"/>
  <c r="K576" i="8" s="1"/>
  <c r="J582" i="8"/>
  <c r="K582" i="8" s="1"/>
  <c r="J1007" i="8"/>
  <c r="K1007" i="8" s="1"/>
  <c r="J879" i="8"/>
  <c r="K879" i="8" s="1"/>
  <c r="J760" i="8"/>
  <c r="K760" i="8" s="1"/>
  <c r="J941" i="8"/>
  <c r="K941" i="8" s="1"/>
  <c r="J1002" i="8"/>
  <c r="K1002" i="8" s="1"/>
  <c r="J874" i="8"/>
  <c r="K874" i="8" s="1"/>
  <c r="J752" i="8"/>
  <c r="K752" i="8" s="1"/>
  <c r="J620" i="8"/>
  <c r="K620" i="8" s="1"/>
  <c r="J779" i="8"/>
  <c r="K779" i="8" s="1"/>
  <c r="J626" i="8"/>
  <c r="K626" i="8" s="1"/>
  <c r="J831" i="8"/>
  <c r="K831" i="8" s="1"/>
  <c r="J711" i="8"/>
  <c r="K711" i="8" s="1"/>
  <c r="J987" i="8"/>
  <c r="K987" i="8" s="1"/>
  <c r="J836" i="8"/>
  <c r="K836" i="8" s="1"/>
  <c r="J1017" i="8"/>
  <c r="K1017" i="8" s="1"/>
  <c r="J889" i="8"/>
  <c r="K889" i="8" s="1"/>
  <c r="J950" i="8"/>
  <c r="K950" i="8" s="1"/>
  <c r="J822" i="8"/>
  <c r="K822" i="8" s="1"/>
  <c r="J728" i="8"/>
  <c r="K728" i="8" s="1"/>
  <c r="J600" i="8"/>
  <c r="K600" i="8" s="1"/>
  <c r="J734" i="8"/>
  <c r="K734" i="8" s="1"/>
  <c r="J606" i="8"/>
  <c r="K606" i="8" s="1"/>
  <c r="J687" i="8"/>
  <c r="K687" i="8" s="1"/>
  <c r="J631" i="8"/>
  <c r="K631" i="8" s="1"/>
  <c r="J992" i="8"/>
  <c r="K992" i="8" s="1"/>
  <c r="J864" i="8"/>
  <c r="K864" i="8" s="1"/>
  <c r="J757" i="8"/>
  <c r="K757" i="8" s="1"/>
  <c r="J633" i="8"/>
  <c r="K633" i="8" s="1"/>
  <c r="J963" i="8"/>
  <c r="K963" i="8" s="1"/>
  <c r="J844" i="8"/>
  <c r="K844" i="8" s="1"/>
  <c r="J993" i="8"/>
  <c r="K993" i="8" s="1"/>
  <c r="J990" i="8"/>
  <c r="K990" i="8" s="1"/>
  <c r="J830" i="8"/>
  <c r="K830" i="8" s="1"/>
  <c r="J672" i="8"/>
  <c r="K672" i="8" s="1"/>
  <c r="J678" i="8"/>
  <c r="K678" i="8" s="1"/>
  <c r="J691" i="8"/>
  <c r="K691" i="8" s="1"/>
  <c r="J972" i="8"/>
  <c r="K972" i="8" s="1"/>
  <c r="J833" i="8"/>
  <c r="K833" i="8" s="1"/>
  <c r="J709" i="8"/>
  <c r="K709" i="8" s="1"/>
  <c r="J581" i="8"/>
  <c r="K581" i="8" s="1"/>
  <c r="J984" i="8"/>
  <c r="K984" i="8" s="1"/>
  <c r="J845" i="8"/>
  <c r="K845" i="8" s="1"/>
  <c r="J746" i="8"/>
  <c r="K746" i="8" s="1"/>
  <c r="J625" i="8"/>
  <c r="K625" i="8" s="1"/>
  <c r="J1028" i="8"/>
  <c r="K1028" i="8" s="1"/>
  <c r="J900" i="8"/>
  <c r="K900" i="8" s="1"/>
  <c r="J793" i="8"/>
  <c r="K793" i="8" s="1"/>
  <c r="J669" i="8"/>
  <c r="K669" i="8" s="1"/>
  <c r="J935" i="8"/>
  <c r="K935" i="8" s="1"/>
  <c r="J816" i="8"/>
  <c r="K816" i="8" s="1"/>
  <c r="J997" i="8"/>
  <c r="K997" i="8" s="1"/>
  <c r="J869" i="8"/>
  <c r="K869" i="8" s="1"/>
  <c r="J962" i="8"/>
  <c r="K962" i="8" s="1"/>
  <c r="J834" i="8"/>
  <c r="K834" i="8" s="1"/>
  <c r="J740" i="8"/>
  <c r="K740" i="8" s="1"/>
  <c r="J612" i="8"/>
  <c r="K612" i="8" s="1"/>
  <c r="J714" i="8"/>
  <c r="K714" i="8" s="1"/>
  <c r="J586" i="8"/>
  <c r="K586" i="8" s="1"/>
  <c r="J607" i="8"/>
  <c r="K607" i="8" s="1"/>
  <c r="E151" i="7"/>
  <c r="E143" i="7"/>
  <c r="E139" i="7"/>
  <c r="E144" i="7"/>
  <c r="E140" i="7"/>
  <c r="H71" i="9" l="1"/>
  <c r="B80" i="7"/>
  <c r="B79" i="7"/>
  <c r="B87" i="7" s="1"/>
  <c r="E142" i="7"/>
  <c r="E141" i="7"/>
  <c r="E149" i="7" s="1"/>
  <c r="K1064" i="8"/>
  <c r="C95" i="7"/>
  <c r="C103" i="7" s="1"/>
  <c r="C96" i="7"/>
  <c r="D146" i="7"/>
  <c r="D145" i="7"/>
  <c r="B161" i="7"/>
  <c r="B162" i="7"/>
  <c r="F46" i="9"/>
  <c r="C158" i="7"/>
  <c r="C157" i="7"/>
  <c r="C165" i="7" s="1"/>
  <c r="B141" i="7"/>
  <c r="B149" i="7" s="1"/>
  <c r="B142" i="7"/>
  <c r="L31" i="9"/>
  <c r="G31" i="9"/>
  <c r="B96" i="7"/>
  <c r="B95" i="7"/>
  <c r="B103" i="7" s="1"/>
  <c r="B157" i="7"/>
  <c r="B165" i="7" s="1"/>
  <c r="B158" i="7"/>
  <c r="L13" i="9"/>
  <c r="H13" i="9"/>
  <c r="K12" i="9"/>
  <c r="G12" i="9"/>
  <c r="J11" i="9"/>
  <c r="F11" i="9"/>
  <c r="I10" i="9"/>
  <c r="H9" i="9"/>
  <c r="G8" i="9"/>
  <c r="F7" i="9"/>
  <c r="K13" i="9"/>
  <c r="G13" i="9"/>
  <c r="J12" i="9"/>
  <c r="F12" i="9"/>
  <c r="I11" i="9"/>
  <c r="H10" i="9"/>
  <c r="G9" i="9"/>
  <c r="F8" i="9"/>
  <c r="F5" i="9"/>
  <c r="N13" i="9"/>
  <c r="N15" i="9" s="1"/>
  <c r="J13" i="9"/>
  <c r="F13" i="9"/>
  <c r="M12" i="9"/>
  <c r="I12" i="9"/>
  <c r="L11" i="9"/>
  <c r="L15" i="9" s="1"/>
  <c r="H11" i="9"/>
  <c r="K10" i="9"/>
  <c r="G10" i="9"/>
  <c r="J9" i="9"/>
  <c r="J15" i="9" s="1"/>
  <c r="F9" i="9"/>
  <c r="I8" i="9"/>
  <c r="H7" i="9"/>
  <c r="M13" i="9"/>
  <c r="I13" i="9"/>
  <c r="L12" i="9"/>
  <c r="H12" i="9"/>
  <c r="K11" i="9"/>
  <c r="G11" i="9"/>
  <c r="J10" i="9"/>
  <c r="F10" i="9"/>
  <c r="I9" i="9"/>
  <c r="H8" i="9"/>
  <c r="G7" i="9"/>
  <c r="G15" i="9" s="1"/>
  <c r="C84" i="7"/>
  <c r="C83" i="7"/>
  <c r="E146" i="7"/>
  <c r="E148" i="7" s="1"/>
  <c r="E145" i="7"/>
  <c r="L71" i="9"/>
  <c r="G71" i="9"/>
  <c r="D158" i="7"/>
  <c r="D157" i="7"/>
  <c r="D165" i="7" s="1"/>
  <c r="C99" i="7"/>
  <c r="C100" i="7"/>
  <c r="C102" i="7" s="1"/>
  <c r="B100" i="7"/>
  <c r="B99" i="7"/>
  <c r="C162" i="7"/>
  <c r="C161" i="7"/>
  <c r="B84" i="7"/>
  <c r="B86" i="7" s="1"/>
  <c r="B83" i="7"/>
  <c r="B145" i="7"/>
  <c r="B146" i="7"/>
  <c r="B148" i="7" s="1"/>
  <c r="C141" i="7"/>
  <c r="C149" i="7" s="1"/>
  <c r="C142" i="7"/>
  <c r="F31" i="9"/>
  <c r="J31" i="9"/>
  <c r="K31" i="9"/>
  <c r="K531" i="8"/>
  <c r="F71" i="9"/>
  <c r="J71" i="9"/>
  <c r="K71" i="9"/>
  <c r="E157" i="7"/>
  <c r="E165" i="7" s="1"/>
  <c r="E158" i="7"/>
  <c r="D142" i="7"/>
  <c r="D141" i="7"/>
  <c r="D149" i="7" s="1"/>
  <c r="F6" i="9"/>
  <c r="K53" i="9"/>
  <c r="G53" i="9"/>
  <c r="L52" i="9"/>
  <c r="H52" i="9"/>
  <c r="I51" i="9"/>
  <c r="J50" i="9"/>
  <c r="F50" i="9"/>
  <c r="G49" i="9"/>
  <c r="H48" i="9"/>
  <c r="F45" i="9"/>
  <c r="N53" i="9"/>
  <c r="N55" i="9" s="1"/>
  <c r="J53" i="9"/>
  <c r="F53" i="9"/>
  <c r="K52" i="9"/>
  <c r="G52" i="9"/>
  <c r="L51" i="9"/>
  <c r="L55" i="9" s="1"/>
  <c r="H51" i="9"/>
  <c r="I50" i="9"/>
  <c r="J49" i="9"/>
  <c r="F49" i="9"/>
  <c r="G48" i="9"/>
  <c r="H47" i="9"/>
  <c r="M53" i="9"/>
  <c r="I53" i="9"/>
  <c r="J52" i="9"/>
  <c r="F52" i="9"/>
  <c r="K51" i="9"/>
  <c r="G51" i="9"/>
  <c r="H50" i="9"/>
  <c r="I49" i="9"/>
  <c r="F48" i="9"/>
  <c r="G47" i="9"/>
  <c r="G55" i="9" s="1"/>
  <c r="L53" i="9"/>
  <c r="H53" i="9"/>
  <c r="M52" i="9"/>
  <c r="M55" i="9" s="1"/>
  <c r="I52" i="9"/>
  <c r="J51" i="9"/>
  <c r="F51" i="9"/>
  <c r="K50" i="9"/>
  <c r="G50" i="9"/>
  <c r="H49" i="9"/>
  <c r="I48" i="9"/>
  <c r="F47" i="9"/>
  <c r="C145" i="7"/>
  <c r="C146" i="7"/>
  <c r="C148" i="7" s="1"/>
  <c r="C80" i="7"/>
  <c r="C79" i="7"/>
  <c r="C87" i="7" s="1"/>
  <c r="H31" i="9"/>
  <c r="I31" i="9"/>
  <c r="I71" i="9"/>
  <c r="D162" i="7"/>
  <c r="D164" i="7" s="1"/>
  <c r="D161" i="7"/>
  <c r="E161" i="7"/>
  <c r="E162" i="7"/>
  <c r="E164" i="7" s="1"/>
  <c r="F72" i="9" l="1"/>
  <c r="C205" i="7" s="1"/>
  <c r="O71" i="9"/>
  <c r="B88" i="7"/>
  <c r="B85" i="7"/>
  <c r="B101" i="7"/>
  <c r="E150" i="7"/>
  <c r="E147" i="7"/>
  <c r="C85" i="7"/>
  <c r="D150" i="7"/>
  <c r="D147" i="7"/>
  <c r="C150" i="7"/>
  <c r="C152" i="7" s="1"/>
  <c r="C203" i="7" s="1"/>
  <c r="C147" i="7"/>
  <c r="E163" i="7"/>
  <c r="E166" i="7"/>
  <c r="K55" i="9"/>
  <c r="J55" i="9"/>
  <c r="E168" i="7"/>
  <c r="M549" i="8" s="1"/>
  <c r="B102" i="7"/>
  <c r="B104" i="7" s="1"/>
  <c r="B106" i="7" s="1"/>
  <c r="C86" i="7"/>
  <c r="C88" i="7" s="1"/>
  <c r="C90" i="7" s="1"/>
  <c r="C202" i="7" s="1"/>
  <c r="H15" i="9"/>
  <c r="D148" i="7"/>
  <c r="E152" i="7"/>
  <c r="L549" i="8" s="1"/>
  <c r="B90" i="7"/>
  <c r="I55" i="9"/>
  <c r="F55" i="9"/>
  <c r="D152" i="7"/>
  <c r="L16" i="8" s="1"/>
  <c r="O31" i="9"/>
  <c r="F32" i="9"/>
  <c r="B205" i="7" s="1"/>
  <c r="C166" i="7"/>
  <c r="C163" i="7"/>
  <c r="I15" i="9"/>
  <c r="K15" i="9"/>
  <c r="M15" i="9"/>
  <c r="F15" i="9"/>
  <c r="B168" i="7"/>
  <c r="B164" i="7"/>
  <c r="D166" i="7"/>
  <c r="D168" i="7" s="1"/>
  <c r="M16" i="8" s="1"/>
  <c r="D163" i="7"/>
  <c r="H55" i="9"/>
  <c r="B150" i="7"/>
  <c r="B152" i="7" s="1"/>
  <c r="B203" i="7" s="1"/>
  <c r="B147" i="7"/>
  <c r="C164" i="7"/>
  <c r="C101" i="7"/>
  <c r="C104" i="7"/>
  <c r="C168" i="7"/>
  <c r="B166" i="7"/>
  <c r="B163" i="7"/>
  <c r="C106" i="7"/>
  <c r="C213" i="7" l="1"/>
  <c r="C211" i="7"/>
  <c r="B202" i="7"/>
  <c r="K37" i="9"/>
  <c r="G37" i="9"/>
  <c r="J37" i="9"/>
  <c r="F37" i="9"/>
  <c r="F16" i="9"/>
  <c r="B204" i="7" s="1"/>
  <c r="O15" i="9"/>
  <c r="M37" i="9"/>
  <c r="I37" i="9"/>
  <c r="E37" i="9"/>
  <c r="L37" i="9"/>
  <c r="H37" i="9"/>
  <c r="J77" i="9"/>
  <c r="F77" i="9"/>
  <c r="F56" i="9"/>
  <c r="C204" i="7" s="1"/>
  <c r="O55" i="9"/>
  <c r="M77" i="9"/>
  <c r="I77" i="9"/>
  <c r="E77" i="9"/>
  <c r="L77" i="9"/>
  <c r="H77" i="9"/>
  <c r="K77" i="9"/>
  <c r="G77" i="9"/>
  <c r="R13" i="9" l="1"/>
  <c r="R14" i="9" s="1"/>
  <c r="R15" i="9" s="1"/>
  <c r="R16" i="9" s="1"/>
  <c r="R17" i="9" s="1"/>
  <c r="R18" i="9" s="1"/>
  <c r="R19" i="9" s="1"/>
  <c r="R20" i="9" s="1"/>
  <c r="R21" i="9" s="1"/>
  <c r="B213" i="7"/>
  <c r="B211" i="7"/>
  <c r="N77" i="9"/>
  <c r="E78" i="9"/>
  <c r="C214" i="7"/>
  <c r="C215" i="7" s="1"/>
  <c r="U13" i="9"/>
  <c r="U14" i="9" s="1"/>
  <c r="U15" i="9" s="1"/>
  <c r="U16" i="9" s="1"/>
  <c r="U17" i="9" s="1"/>
  <c r="U18" i="9" s="1"/>
  <c r="U19" i="9" s="1"/>
  <c r="U20" i="9" s="1"/>
  <c r="N37" i="9"/>
  <c r="E38" i="9"/>
  <c r="B215" i="7"/>
  <c r="C223" i="7" l="1"/>
  <c r="C49" i="1" s="1"/>
  <c r="C48" i="1"/>
  <c r="U21" i="9"/>
  <c r="P839" i="8"/>
  <c r="P617" i="8"/>
  <c r="P871" i="8"/>
  <c r="Q552" i="8"/>
  <c r="P809" i="8"/>
  <c r="Q681" i="8"/>
  <c r="P1033" i="8"/>
  <c r="P1031" i="8"/>
  <c r="Q807" i="8"/>
  <c r="P744" i="8"/>
  <c r="Q937" i="8"/>
  <c r="Q680" i="8"/>
  <c r="P903" i="8"/>
  <c r="Q841" i="8"/>
  <c r="P935" i="8"/>
  <c r="Q616" i="8"/>
  <c r="P1032" i="8"/>
  <c r="Q936" i="8"/>
  <c r="P904" i="8"/>
  <c r="Q808" i="8"/>
  <c r="P776" i="8"/>
  <c r="Q711" i="8"/>
  <c r="P679" i="8"/>
  <c r="Q583" i="8"/>
  <c r="P551" i="8"/>
  <c r="Q553" i="8"/>
  <c r="P967" i="8"/>
  <c r="Q648" i="8"/>
  <c r="Q1001" i="8"/>
  <c r="P905" i="8"/>
  <c r="Q713" i="8"/>
  <c r="Q585" i="8"/>
  <c r="P552" i="8"/>
  <c r="R552" i="8" s="1"/>
  <c r="P681" i="8"/>
  <c r="R681" i="8" s="1"/>
  <c r="P807" i="8"/>
  <c r="R807" i="8" s="1"/>
  <c r="P873" i="8"/>
  <c r="P680" i="8"/>
  <c r="R680" i="8" s="1"/>
  <c r="Q775" i="8"/>
  <c r="P841" i="8"/>
  <c r="R841" i="8" s="1"/>
  <c r="Q777" i="8"/>
  <c r="Q712" i="8"/>
  <c r="P616" i="8"/>
  <c r="R616" i="8" s="1"/>
  <c r="Q968" i="8"/>
  <c r="P936" i="8"/>
  <c r="R936" i="8" s="1"/>
  <c r="Q840" i="8"/>
  <c r="P808" i="8"/>
  <c r="R808" i="8" s="1"/>
  <c r="Q743" i="8"/>
  <c r="P711" i="8"/>
  <c r="R711" i="8" s="1"/>
  <c r="Q615" i="8"/>
  <c r="P583" i="8"/>
  <c r="R583" i="8" s="1"/>
  <c r="Q745" i="8"/>
  <c r="P553" i="8"/>
  <c r="R553" i="8" s="1"/>
  <c r="P648" i="8"/>
  <c r="R648" i="8" s="1"/>
  <c r="P969" i="8"/>
  <c r="P713" i="8"/>
  <c r="R713" i="8" s="1"/>
  <c r="P585" i="8"/>
  <c r="R585" i="8" s="1"/>
  <c r="Q999" i="8"/>
  <c r="Q649" i="8"/>
  <c r="Q1033" i="8"/>
  <c r="Q584" i="8"/>
  <c r="P937" i="8"/>
  <c r="R937" i="8" s="1"/>
  <c r="P775" i="8"/>
  <c r="R775" i="8" s="1"/>
  <c r="P777" i="8"/>
  <c r="R777" i="8" s="1"/>
  <c r="P712" i="8"/>
  <c r="R712" i="8" s="1"/>
  <c r="Q1000" i="8"/>
  <c r="P968" i="8"/>
  <c r="R968" i="8" s="1"/>
  <c r="Q872" i="8"/>
  <c r="P840" i="8"/>
  <c r="R840" i="8" s="1"/>
  <c r="P743" i="8"/>
  <c r="R743" i="8" s="1"/>
  <c r="Q647" i="8"/>
  <c r="P615" i="8"/>
  <c r="R615" i="8" s="1"/>
  <c r="P745" i="8"/>
  <c r="R745" i="8" s="1"/>
  <c r="P1001" i="8"/>
  <c r="R1001" i="8" s="1"/>
  <c r="Q905" i="8"/>
  <c r="P999" i="8"/>
  <c r="R999" i="8" s="1"/>
  <c r="P649" i="8"/>
  <c r="R649" i="8" s="1"/>
  <c r="Q839" i="8"/>
  <c r="Q617" i="8"/>
  <c r="Q871" i="8"/>
  <c r="Q809" i="8"/>
  <c r="Q1031" i="8"/>
  <c r="Q744" i="8"/>
  <c r="P584" i="8"/>
  <c r="R584" i="8" s="1"/>
  <c r="Q873" i="8"/>
  <c r="Q903" i="8"/>
  <c r="Q935" i="8"/>
  <c r="Q1032" i="8"/>
  <c r="P1000" i="8"/>
  <c r="R1000" i="8" s="1"/>
  <c r="Q904" i="8"/>
  <c r="P872" i="8"/>
  <c r="R872" i="8" s="1"/>
  <c r="Q776" i="8"/>
  <c r="Q679" i="8"/>
  <c r="P647" i="8"/>
  <c r="R647" i="8" s="1"/>
  <c r="Q551" i="8"/>
  <c r="Q967" i="8"/>
  <c r="Q969" i="8"/>
  <c r="O775" i="8"/>
  <c r="O552" i="8"/>
  <c r="O1032" i="8"/>
  <c r="O903" i="8"/>
  <c r="O871" i="8"/>
  <c r="O1000" i="8"/>
  <c r="O839" i="8"/>
  <c r="O999" i="8"/>
  <c r="O808" i="8"/>
  <c r="O935" i="8"/>
  <c r="O807" i="8"/>
  <c r="O584" i="8"/>
  <c r="O615" i="8"/>
  <c r="O936" i="8"/>
  <c r="O680" i="8"/>
  <c r="O967" i="8"/>
  <c r="O583" i="8"/>
  <c r="O776" i="8"/>
  <c r="O1031" i="8"/>
  <c r="O551" i="8"/>
  <c r="O840" i="8"/>
  <c r="O648" i="8"/>
  <c r="O743" i="8"/>
  <c r="O616" i="8"/>
  <c r="O711" i="8"/>
  <c r="O904" i="8"/>
  <c r="O744" i="8"/>
  <c r="O679" i="8"/>
  <c r="O872" i="8"/>
  <c r="O647" i="8"/>
  <c r="O968" i="8"/>
  <c r="O712" i="8"/>
  <c r="B48" i="1"/>
  <c r="B223" i="7"/>
  <c r="B49" i="1" s="1"/>
  <c r="R22" i="9"/>
  <c r="Q85" i="8"/>
  <c r="P180" i="8"/>
  <c r="Q374" i="8"/>
  <c r="Q54" i="8"/>
  <c r="P148" i="8"/>
  <c r="Q466" i="8"/>
  <c r="P402" i="8"/>
  <c r="Q210" i="8"/>
  <c r="Q146" i="8"/>
  <c r="Q403" i="8"/>
  <c r="P339" i="8"/>
  <c r="P179" i="8"/>
  <c r="Q436" i="8"/>
  <c r="P308" i="8"/>
  <c r="Q116" i="8"/>
  <c r="P212" i="8"/>
  <c r="Q278" i="8"/>
  <c r="P117" i="8"/>
  <c r="Q84" i="8"/>
  <c r="P404" i="8"/>
  <c r="Q498" i="8"/>
  <c r="P434" i="8"/>
  <c r="Q242" i="8"/>
  <c r="Q178" i="8"/>
  <c r="Q435" i="8"/>
  <c r="P371" i="8"/>
  <c r="P147" i="8"/>
  <c r="Q501" i="8"/>
  <c r="P437" i="8"/>
  <c r="Q373" i="8"/>
  <c r="P309" i="8"/>
  <c r="Q245" i="8"/>
  <c r="Q500" i="8"/>
  <c r="P372" i="8"/>
  <c r="P468" i="8"/>
  <c r="P85" i="8"/>
  <c r="R85" i="8" s="1"/>
  <c r="Q438" i="8"/>
  <c r="Q118" i="8"/>
  <c r="Q53" i="8"/>
  <c r="Q276" i="8"/>
  <c r="P466" i="8"/>
  <c r="R466" i="8" s="1"/>
  <c r="Q274" i="8"/>
  <c r="P210" i="8"/>
  <c r="R210" i="8" s="1"/>
  <c r="P18" i="8"/>
  <c r="Q467" i="8"/>
  <c r="P403" i="8"/>
  <c r="R403" i="8" s="1"/>
  <c r="Q211" i="8"/>
  <c r="Q51" i="8"/>
  <c r="P436" i="8"/>
  <c r="R436" i="8" s="1"/>
  <c r="Q149" i="8"/>
  <c r="P116" i="8"/>
  <c r="R116" i="8" s="1"/>
  <c r="Q342" i="8"/>
  <c r="Q22" i="8"/>
  <c r="P84" i="8"/>
  <c r="R84" i="8" s="1"/>
  <c r="P498" i="8"/>
  <c r="R498" i="8" s="1"/>
  <c r="Q306" i="8"/>
  <c r="P242" i="8"/>
  <c r="R242" i="8" s="1"/>
  <c r="P50" i="8"/>
  <c r="Q499" i="8"/>
  <c r="P435" i="8"/>
  <c r="R435" i="8" s="1"/>
  <c r="Q243" i="8"/>
  <c r="Q19" i="8"/>
  <c r="P469" i="8"/>
  <c r="Q405" i="8"/>
  <c r="P341" i="8"/>
  <c r="Q277" i="8"/>
  <c r="P213" i="8"/>
  <c r="Q52" i="8"/>
  <c r="P500" i="8"/>
  <c r="R500" i="8" s="1"/>
  <c r="Q21" i="8"/>
  <c r="Q340" i="8"/>
  <c r="Q502" i="8"/>
  <c r="Q246" i="8"/>
  <c r="Q182" i="8"/>
  <c r="Q181" i="8"/>
  <c r="P53" i="8"/>
  <c r="R53" i="8" s="1"/>
  <c r="Q20" i="8"/>
  <c r="P276" i="8"/>
  <c r="R276" i="8" s="1"/>
  <c r="Q338" i="8"/>
  <c r="P274" i="8"/>
  <c r="R274" i="8" s="1"/>
  <c r="P82" i="8"/>
  <c r="Q18" i="8"/>
  <c r="P467" i="8"/>
  <c r="R467" i="8" s="1"/>
  <c r="Q275" i="8"/>
  <c r="P211" i="8"/>
  <c r="R211" i="8" s="1"/>
  <c r="Q115" i="8"/>
  <c r="P51" i="8"/>
  <c r="R51" i="8" s="1"/>
  <c r="P149" i="8"/>
  <c r="R149" i="8" s="1"/>
  <c r="Q406" i="8"/>
  <c r="Q86" i="8"/>
  <c r="Q370" i="8"/>
  <c r="P306" i="8"/>
  <c r="R306" i="8" s="1"/>
  <c r="P114" i="8"/>
  <c r="Q50" i="8"/>
  <c r="P499" i="8"/>
  <c r="R499" i="8" s="1"/>
  <c r="Q307" i="8"/>
  <c r="P243" i="8"/>
  <c r="R243" i="8" s="1"/>
  <c r="Q83" i="8"/>
  <c r="P19" i="8"/>
  <c r="R19" i="8" s="1"/>
  <c r="P501" i="8"/>
  <c r="R501" i="8" s="1"/>
  <c r="Q437" i="8"/>
  <c r="P373" i="8"/>
  <c r="R373" i="8" s="1"/>
  <c r="Q309" i="8"/>
  <c r="P245" i="8"/>
  <c r="R245" i="8" s="1"/>
  <c r="P52" i="8"/>
  <c r="R52" i="8" s="1"/>
  <c r="Q244" i="8"/>
  <c r="P21" i="8"/>
  <c r="R21" i="8" s="1"/>
  <c r="Q180" i="8"/>
  <c r="P340" i="8"/>
  <c r="R340" i="8" s="1"/>
  <c r="Q310" i="8"/>
  <c r="P181" i="8"/>
  <c r="R181" i="8" s="1"/>
  <c r="Q148" i="8"/>
  <c r="P20" i="8"/>
  <c r="R20" i="8" s="1"/>
  <c r="Q402" i="8"/>
  <c r="P338" i="8"/>
  <c r="R338" i="8" s="1"/>
  <c r="P146" i="8"/>
  <c r="R146" i="8" s="1"/>
  <c r="Q82" i="8"/>
  <c r="Q339" i="8"/>
  <c r="P275" i="8"/>
  <c r="R275" i="8" s="1"/>
  <c r="Q179" i="8"/>
  <c r="P115" i="8"/>
  <c r="R115" i="8" s="1"/>
  <c r="Q308" i="8"/>
  <c r="Q212" i="8"/>
  <c r="Q470" i="8"/>
  <c r="Q214" i="8"/>
  <c r="Q150" i="8"/>
  <c r="Q117" i="8"/>
  <c r="Q404" i="8"/>
  <c r="Q434" i="8"/>
  <c r="P370" i="8"/>
  <c r="R370" i="8" s="1"/>
  <c r="P178" i="8"/>
  <c r="R178" i="8" s="1"/>
  <c r="Q114" i="8"/>
  <c r="Q371" i="8"/>
  <c r="P307" i="8"/>
  <c r="R307" i="8" s="1"/>
  <c r="Q147" i="8"/>
  <c r="P83" i="8"/>
  <c r="R83" i="8" s="1"/>
  <c r="S83" i="8" s="1"/>
  <c r="Q469" i="8"/>
  <c r="P405" i="8"/>
  <c r="R405" i="8" s="1"/>
  <c r="Q341" i="8"/>
  <c r="P277" i="8"/>
  <c r="R277" i="8" s="1"/>
  <c r="Q213" i="8"/>
  <c r="Q372" i="8"/>
  <c r="P244" i="8"/>
  <c r="R244" i="8" s="1"/>
  <c r="S244" i="8" s="1"/>
  <c r="Q468" i="8"/>
  <c r="O306" i="8"/>
  <c r="O436" i="8"/>
  <c r="O18" i="8"/>
  <c r="O341" i="8"/>
  <c r="O242" i="8"/>
  <c r="O117" i="8"/>
  <c r="O308" i="8"/>
  <c r="O466" i="8"/>
  <c r="O244" i="8"/>
  <c r="O437" i="8"/>
  <c r="O178" i="8"/>
  <c r="O275" i="8"/>
  <c r="O181" i="8"/>
  <c r="O277" i="8"/>
  <c r="O338" i="8"/>
  <c r="O53" i="8"/>
  <c r="O245" i="8"/>
  <c r="O19" i="8"/>
  <c r="O274" i="8"/>
  <c r="O469" i="8"/>
  <c r="O498" i="8"/>
  <c r="O434" i="8"/>
  <c r="O146" i="8"/>
  <c r="O405" i="8"/>
  <c r="O83" i="8"/>
  <c r="O370" i="8"/>
  <c r="O211" i="8"/>
  <c r="O373" i="8"/>
  <c r="O435" i="8"/>
  <c r="O84" i="8"/>
  <c r="O51" i="8"/>
  <c r="O212" i="8"/>
  <c r="O339" i="8"/>
  <c r="O147" i="8"/>
  <c r="O402" i="8"/>
  <c r="O340" i="8"/>
  <c r="O243" i="8"/>
  <c r="O149" i="8"/>
  <c r="O467" i="8"/>
  <c r="O500" i="8"/>
  <c r="O501" i="8"/>
  <c r="O50" i="8"/>
  <c r="O116" i="8"/>
  <c r="O403" i="8"/>
  <c r="O85" i="8"/>
  <c r="O468" i="8"/>
  <c r="O372" i="8"/>
  <c r="O213" i="8"/>
  <c r="O371" i="8"/>
  <c r="O404" i="8"/>
  <c r="O210" i="8"/>
  <c r="O148" i="8"/>
  <c r="O180" i="8"/>
  <c r="O309" i="8"/>
  <c r="O307" i="8"/>
  <c r="O179" i="8"/>
  <c r="O20" i="8"/>
  <c r="O21" i="8"/>
  <c r="O499" i="8"/>
  <c r="O82" i="8"/>
  <c r="O276" i="8"/>
  <c r="O52" i="8"/>
  <c r="O114" i="8"/>
  <c r="O115" i="8"/>
  <c r="S277" i="8" l="1"/>
  <c r="U83" i="8"/>
  <c r="V83" i="8" s="1"/>
  <c r="T83" i="8"/>
  <c r="S146" i="8"/>
  <c r="S245" i="8"/>
  <c r="S501" i="8"/>
  <c r="S306" i="8"/>
  <c r="S149" i="8"/>
  <c r="S274" i="8"/>
  <c r="S53" i="8"/>
  <c r="S435" i="8"/>
  <c r="R18" i="8"/>
  <c r="S18" i="8" s="1"/>
  <c r="S85" i="8"/>
  <c r="R404" i="8"/>
  <c r="S404" i="8" s="1"/>
  <c r="R212" i="8"/>
  <c r="S212" i="8" s="1"/>
  <c r="R179" i="8"/>
  <c r="S179" i="8" s="1"/>
  <c r="R23" i="9"/>
  <c r="Q518" i="8"/>
  <c r="Q88" i="8"/>
  <c r="P310" i="8"/>
  <c r="R310" i="8" s="1"/>
  <c r="P118" i="8"/>
  <c r="R118" i="8" s="1"/>
  <c r="P503" i="8"/>
  <c r="Q311" i="8"/>
  <c r="P247" i="8"/>
  <c r="Q119" i="8"/>
  <c r="P55" i="8"/>
  <c r="P440" i="8"/>
  <c r="Q509" i="8"/>
  <c r="P381" i="8"/>
  <c r="Q253" i="8"/>
  <c r="Q324" i="8"/>
  <c r="Q446" i="8"/>
  <c r="Q318" i="8"/>
  <c r="Q190" i="8"/>
  <c r="Q158" i="8"/>
  <c r="Q30" i="8"/>
  <c r="Q133" i="8"/>
  <c r="P69" i="8"/>
  <c r="P164" i="8"/>
  <c r="P57" i="8"/>
  <c r="P472" i="8"/>
  <c r="P508" i="8"/>
  <c r="Q157" i="8"/>
  <c r="P93" i="8"/>
  <c r="Q484" i="8"/>
  <c r="P356" i="8"/>
  <c r="Q422" i="8"/>
  <c r="P322" i="8"/>
  <c r="P470" i="8"/>
  <c r="R470" i="8" s="1"/>
  <c r="P214" i="8"/>
  <c r="R214" i="8" s="1"/>
  <c r="P22" i="8"/>
  <c r="R22" i="8" s="1"/>
  <c r="Q471" i="8"/>
  <c r="P407" i="8"/>
  <c r="Q215" i="8"/>
  <c r="Q23" i="8"/>
  <c r="Q312" i="8"/>
  <c r="P120" i="8"/>
  <c r="P413" i="8"/>
  <c r="Q285" i="8"/>
  <c r="Q452" i="8"/>
  <c r="P196" i="8"/>
  <c r="Q198" i="8"/>
  <c r="Q70" i="8"/>
  <c r="P248" i="8"/>
  <c r="Q514" i="8"/>
  <c r="P482" i="8"/>
  <c r="Q290" i="8"/>
  <c r="P258" i="8"/>
  <c r="P162" i="8"/>
  <c r="Q130" i="8"/>
  <c r="P34" i="8"/>
  <c r="Q515" i="8"/>
  <c r="P483" i="8"/>
  <c r="Q387" i="8"/>
  <c r="P355" i="8"/>
  <c r="Q259" i="8"/>
  <c r="P227" i="8"/>
  <c r="Q163" i="8"/>
  <c r="P131" i="8"/>
  <c r="Q35" i="8"/>
  <c r="Q476" i="8"/>
  <c r="P348" i="8"/>
  <c r="Q260" i="8"/>
  <c r="P505" i="8"/>
  <c r="Q441" i="8"/>
  <c r="P377" i="8"/>
  <c r="Q313" i="8"/>
  <c r="P249" i="8"/>
  <c r="Q165" i="8"/>
  <c r="P101" i="8"/>
  <c r="P89" i="8"/>
  <c r="Q25" i="8"/>
  <c r="Q506" i="8"/>
  <c r="P474" i="8"/>
  <c r="Q378" i="8"/>
  <c r="P346" i="8"/>
  <c r="Q250" i="8"/>
  <c r="P218" i="8"/>
  <c r="P122" i="8"/>
  <c r="Q90" i="8"/>
  <c r="Q475" i="8"/>
  <c r="P443" i="8"/>
  <c r="Q347" i="8"/>
  <c r="P315" i="8"/>
  <c r="Q219" i="8"/>
  <c r="P187" i="8"/>
  <c r="Q123" i="8"/>
  <c r="P91" i="8"/>
  <c r="Q316" i="8"/>
  <c r="P188" i="8"/>
  <c r="Q92" i="8"/>
  <c r="P28" i="8"/>
  <c r="Q358" i="8"/>
  <c r="P517" i="8"/>
  <c r="Q453" i="8"/>
  <c r="P389" i="8"/>
  <c r="Q325" i="8"/>
  <c r="P261" i="8"/>
  <c r="Q197" i="8"/>
  <c r="Q376" i="8"/>
  <c r="P88" i="8"/>
  <c r="R88" i="8" s="1"/>
  <c r="P374" i="8"/>
  <c r="R374" i="8" s="1"/>
  <c r="P182" i="8"/>
  <c r="R182" i="8" s="1"/>
  <c r="Q375" i="8"/>
  <c r="P311" i="8"/>
  <c r="R311" i="8" s="1"/>
  <c r="Q183" i="8"/>
  <c r="P119" i="8"/>
  <c r="R119" i="8" s="1"/>
  <c r="Q56" i="8"/>
  <c r="P445" i="8"/>
  <c r="Q317" i="8"/>
  <c r="P189" i="8"/>
  <c r="Q412" i="8"/>
  <c r="P324" i="8"/>
  <c r="R324" i="8" s="1"/>
  <c r="Q478" i="8"/>
  <c r="Q350" i="8"/>
  <c r="Q222" i="8"/>
  <c r="Q62" i="8"/>
  <c r="P133" i="8"/>
  <c r="R133" i="8" s="1"/>
  <c r="Q36" i="8"/>
  <c r="P121" i="8"/>
  <c r="Q57" i="8"/>
  <c r="Q216" i="8"/>
  <c r="Q252" i="8"/>
  <c r="P157" i="8"/>
  <c r="R157" i="8" s="1"/>
  <c r="Q60" i="8"/>
  <c r="P484" i="8"/>
  <c r="R484" i="8" s="1"/>
  <c r="Q24" i="8"/>
  <c r="P278" i="8"/>
  <c r="R278" i="8" s="1"/>
  <c r="P86" i="8"/>
  <c r="R86" i="8" s="1"/>
  <c r="P471" i="8"/>
  <c r="R471" i="8" s="1"/>
  <c r="Q279" i="8"/>
  <c r="P215" i="8"/>
  <c r="R215" i="8" s="1"/>
  <c r="Q87" i="8"/>
  <c r="P23" i="8"/>
  <c r="R23" i="8" s="1"/>
  <c r="P312" i="8"/>
  <c r="R312" i="8" s="1"/>
  <c r="P477" i="8"/>
  <c r="Q349" i="8"/>
  <c r="P221" i="8"/>
  <c r="Q284" i="8"/>
  <c r="P452" i="8"/>
  <c r="R452" i="8" s="1"/>
  <c r="Q326" i="8"/>
  <c r="P514" i="8"/>
  <c r="R514" i="8" s="1"/>
  <c r="Q354" i="8"/>
  <c r="P290" i="8"/>
  <c r="R290" i="8" s="1"/>
  <c r="Q194" i="8"/>
  <c r="Q162" i="8"/>
  <c r="P66" i="8"/>
  <c r="Q34" i="8"/>
  <c r="P515" i="8"/>
  <c r="R515" i="8" s="1"/>
  <c r="Q419" i="8"/>
  <c r="P387" i="8"/>
  <c r="R387" i="8" s="1"/>
  <c r="Q291" i="8"/>
  <c r="P259" i="8"/>
  <c r="R259" i="8" s="1"/>
  <c r="P163" i="8"/>
  <c r="R163" i="8" s="1"/>
  <c r="Q67" i="8"/>
  <c r="P35" i="8"/>
  <c r="R35" i="8" s="1"/>
  <c r="P476" i="8"/>
  <c r="R476" i="8" s="1"/>
  <c r="Q388" i="8"/>
  <c r="P260" i="8"/>
  <c r="R260" i="8" s="1"/>
  <c r="Q473" i="8"/>
  <c r="P409" i="8"/>
  <c r="Q345" i="8"/>
  <c r="P281" i="8"/>
  <c r="Q217" i="8"/>
  <c r="P165" i="8"/>
  <c r="R165" i="8" s="1"/>
  <c r="Q68" i="8"/>
  <c r="P153" i="8"/>
  <c r="Q89" i="8"/>
  <c r="Q280" i="8"/>
  <c r="P506" i="8"/>
  <c r="R506" i="8" s="1"/>
  <c r="Q410" i="8"/>
  <c r="P378" i="8"/>
  <c r="R378" i="8" s="1"/>
  <c r="Q282" i="8"/>
  <c r="P250" i="8"/>
  <c r="R250" i="8" s="1"/>
  <c r="P154" i="8"/>
  <c r="Q122" i="8"/>
  <c r="P26" i="8"/>
  <c r="Q507" i="8"/>
  <c r="P475" i="8"/>
  <c r="R475" i="8" s="1"/>
  <c r="Q379" i="8"/>
  <c r="P347" i="8"/>
  <c r="R347" i="8" s="1"/>
  <c r="Q251" i="8"/>
  <c r="P219" i="8"/>
  <c r="R219" i="8" s="1"/>
  <c r="Q155" i="8"/>
  <c r="P123" i="8"/>
  <c r="R123" i="8" s="1"/>
  <c r="Q27" i="8"/>
  <c r="Q444" i="8"/>
  <c r="P316" i="8"/>
  <c r="R316" i="8" s="1"/>
  <c r="Q61" i="8"/>
  <c r="Q156" i="8"/>
  <c r="P92" i="8"/>
  <c r="R92" i="8" s="1"/>
  <c r="Q292" i="8"/>
  <c r="Q454" i="8"/>
  <c r="Q152" i="8"/>
  <c r="Q450" i="8"/>
  <c r="Q485" i="8"/>
  <c r="P421" i="8"/>
  <c r="Q357" i="8"/>
  <c r="P293" i="8"/>
  <c r="Q229" i="8"/>
  <c r="Q262" i="8"/>
  <c r="Q134" i="8"/>
  <c r="P376" i="8"/>
  <c r="R376" i="8" s="1"/>
  <c r="Q386" i="8"/>
  <c r="P438" i="8"/>
  <c r="R438" i="8" s="1"/>
  <c r="Q439" i="8"/>
  <c r="P375" i="8"/>
  <c r="R375" i="8" s="1"/>
  <c r="P183" i="8"/>
  <c r="R183" i="8" s="1"/>
  <c r="Q184" i="8"/>
  <c r="P56" i="8"/>
  <c r="R56" i="8" s="1"/>
  <c r="P509" i="8"/>
  <c r="R509" i="8" s="1"/>
  <c r="Q381" i="8"/>
  <c r="P253" i="8"/>
  <c r="R253" i="8" s="1"/>
  <c r="P412" i="8"/>
  <c r="R412" i="8" s="1"/>
  <c r="Q510" i="8"/>
  <c r="Q382" i="8"/>
  <c r="Q254" i="8"/>
  <c r="Q94" i="8"/>
  <c r="Q100" i="8"/>
  <c r="P36" i="8"/>
  <c r="R36" i="8" s="1"/>
  <c r="P185" i="8"/>
  <c r="Q121" i="8"/>
  <c r="Q344" i="8"/>
  <c r="P216" i="8"/>
  <c r="R216" i="8" s="1"/>
  <c r="Q380" i="8"/>
  <c r="P252" i="8"/>
  <c r="R252" i="8" s="1"/>
  <c r="Q29" i="8"/>
  <c r="Q124" i="8"/>
  <c r="P60" i="8"/>
  <c r="R60" i="8" s="1"/>
  <c r="Q228" i="8"/>
  <c r="Q38" i="8"/>
  <c r="Q504" i="8"/>
  <c r="P24" i="8"/>
  <c r="R24" i="8" s="1"/>
  <c r="P342" i="8"/>
  <c r="R342" i="8" s="1"/>
  <c r="P150" i="8"/>
  <c r="R150" i="8" s="1"/>
  <c r="Q343" i="8"/>
  <c r="P279" i="8"/>
  <c r="R279" i="8" s="1"/>
  <c r="Q151" i="8"/>
  <c r="P87" i="8"/>
  <c r="R87" i="8" s="1"/>
  <c r="Q413" i="8"/>
  <c r="P285" i="8"/>
  <c r="R285" i="8" s="1"/>
  <c r="P284" i="8"/>
  <c r="R284" i="8" s="1"/>
  <c r="Q486" i="8"/>
  <c r="Q418" i="8"/>
  <c r="P354" i="8"/>
  <c r="R354" i="8" s="1"/>
  <c r="Q226" i="8"/>
  <c r="P194" i="8"/>
  <c r="R194" i="8" s="1"/>
  <c r="P98" i="8"/>
  <c r="Q66" i="8"/>
  <c r="Q451" i="8"/>
  <c r="P419" i="8"/>
  <c r="R419" i="8" s="1"/>
  <c r="Q323" i="8"/>
  <c r="P291" i="8"/>
  <c r="R291" i="8" s="1"/>
  <c r="Q195" i="8"/>
  <c r="Q99" i="8"/>
  <c r="P67" i="8"/>
  <c r="R67" i="8" s="1"/>
  <c r="Q220" i="8"/>
  <c r="Q516" i="8"/>
  <c r="P388" i="8"/>
  <c r="R388" i="8" s="1"/>
  <c r="Q505" i="8"/>
  <c r="P441" i="8"/>
  <c r="R441" i="8" s="1"/>
  <c r="Q377" i="8"/>
  <c r="P313" i="8"/>
  <c r="R313" i="8" s="1"/>
  <c r="Q249" i="8"/>
  <c r="Q37" i="8"/>
  <c r="Q132" i="8"/>
  <c r="P68" i="8"/>
  <c r="R68" i="8" s="1"/>
  <c r="Q153" i="8"/>
  <c r="Q408" i="8"/>
  <c r="P280" i="8"/>
  <c r="R280" i="8" s="1"/>
  <c r="Q442" i="8"/>
  <c r="P410" i="8"/>
  <c r="R410" i="8" s="1"/>
  <c r="Q314" i="8"/>
  <c r="P282" i="8"/>
  <c r="R282" i="8" s="1"/>
  <c r="Q186" i="8"/>
  <c r="Q154" i="8"/>
  <c r="P58" i="8"/>
  <c r="Q26" i="8"/>
  <c r="P507" i="8"/>
  <c r="R507" i="8" s="1"/>
  <c r="Q411" i="8"/>
  <c r="P379" i="8"/>
  <c r="R379" i="8" s="1"/>
  <c r="Q283" i="8"/>
  <c r="P251" i="8"/>
  <c r="R251" i="8" s="1"/>
  <c r="P155" i="8"/>
  <c r="R155" i="8" s="1"/>
  <c r="Q59" i="8"/>
  <c r="P27" i="8"/>
  <c r="R27" i="8" s="1"/>
  <c r="P444" i="8"/>
  <c r="R444" i="8" s="1"/>
  <c r="Q125" i="8"/>
  <c r="P61" i="8"/>
  <c r="R61" i="8" s="1"/>
  <c r="P156" i="8"/>
  <c r="R156" i="8" s="1"/>
  <c r="Q420" i="8"/>
  <c r="P292" i="8"/>
  <c r="R292" i="8" s="1"/>
  <c r="P152" i="8"/>
  <c r="R152" i="8" s="1"/>
  <c r="P450" i="8"/>
  <c r="R450" i="8" s="1"/>
  <c r="Q517" i="8"/>
  <c r="P453" i="8"/>
  <c r="R453" i="8" s="1"/>
  <c r="Q389" i="8"/>
  <c r="P325" i="8"/>
  <c r="R325" i="8" s="1"/>
  <c r="Q261" i="8"/>
  <c r="P197" i="8"/>
  <c r="R197" i="8" s="1"/>
  <c r="Q390" i="8"/>
  <c r="P386" i="8"/>
  <c r="R386" i="8" s="1"/>
  <c r="P502" i="8"/>
  <c r="R502" i="8" s="1"/>
  <c r="P246" i="8"/>
  <c r="R246" i="8" s="1"/>
  <c r="P54" i="8"/>
  <c r="R54" i="8" s="1"/>
  <c r="Q503" i="8"/>
  <c r="P439" i="8"/>
  <c r="R439" i="8" s="1"/>
  <c r="Q247" i="8"/>
  <c r="Q55" i="8"/>
  <c r="Q440" i="8"/>
  <c r="P184" i="8"/>
  <c r="R184" i="8" s="1"/>
  <c r="Q445" i="8"/>
  <c r="P317" i="8"/>
  <c r="R317" i="8" s="1"/>
  <c r="Q189" i="8"/>
  <c r="Q414" i="8"/>
  <c r="Q286" i="8"/>
  <c r="Q126" i="8"/>
  <c r="Q69" i="8"/>
  <c r="Q164" i="8"/>
  <c r="P100" i="8"/>
  <c r="R100" i="8" s="1"/>
  <c r="Q185" i="8"/>
  <c r="Q472" i="8"/>
  <c r="P344" i="8"/>
  <c r="R344" i="8" s="1"/>
  <c r="Q508" i="8"/>
  <c r="P380" i="8"/>
  <c r="R380" i="8" s="1"/>
  <c r="Q93" i="8"/>
  <c r="P29" i="8"/>
  <c r="R29" i="8" s="1"/>
  <c r="P124" i="8"/>
  <c r="R124" i="8" s="1"/>
  <c r="Q356" i="8"/>
  <c r="P228" i="8"/>
  <c r="R228" i="8" s="1"/>
  <c r="Q294" i="8"/>
  <c r="Q166" i="8"/>
  <c r="P504" i="8"/>
  <c r="R504" i="8" s="1"/>
  <c r="Q322" i="8"/>
  <c r="P406" i="8"/>
  <c r="R406" i="8" s="1"/>
  <c r="Q407" i="8"/>
  <c r="P343" i="8"/>
  <c r="R343" i="8" s="1"/>
  <c r="P151" i="8"/>
  <c r="R151" i="8" s="1"/>
  <c r="Q120" i="8"/>
  <c r="Q477" i="8"/>
  <c r="P349" i="8"/>
  <c r="R349" i="8" s="1"/>
  <c r="Q221" i="8"/>
  <c r="Q196" i="8"/>
  <c r="Q248" i="8"/>
  <c r="Q482" i="8"/>
  <c r="P418" i="8"/>
  <c r="R418" i="8" s="1"/>
  <c r="Q258" i="8"/>
  <c r="P226" i="8"/>
  <c r="R226" i="8" s="1"/>
  <c r="P130" i="8"/>
  <c r="R130" i="8" s="1"/>
  <c r="Q98" i="8"/>
  <c r="Q483" i="8"/>
  <c r="P451" i="8"/>
  <c r="R451" i="8" s="1"/>
  <c r="Q355" i="8"/>
  <c r="P323" i="8"/>
  <c r="R323" i="8" s="1"/>
  <c r="Q227" i="8"/>
  <c r="P195" i="8"/>
  <c r="R195" i="8" s="1"/>
  <c r="Q131" i="8"/>
  <c r="P99" i="8"/>
  <c r="R99" i="8" s="1"/>
  <c r="Q348" i="8"/>
  <c r="P220" i="8"/>
  <c r="R220" i="8" s="1"/>
  <c r="P516" i="8"/>
  <c r="R516" i="8" s="1"/>
  <c r="P473" i="8"/>
  <c r="R473" i="8" s="1"/>
  <c r="Q409" i="8"/>
  <c r="P345" i="8"/>
  <c r="R345" i="8" s="1"/>
  <c r="Q281" i="8"/>
  <c r="P217" i="8"/>
  <c r="R217" i="8" s="1"/>
  <c r="Q101" i="8"/>
  <c r="P37" i="8"/>
  <c r="R37" i="8" s="1"/>
  <c r="P132" i="8"/>
  <c r="R132" i="8" s="1"/>
  <c r="P25" i="8"/>
  <c r="R25" i="8" s="1"/>
  <c r="P408" i="8"/>
  <c r="R408" i="8" s="1"/>
  <c r="Q474" i="8"/>
  <c r="P442" i="8"/>
  <c r="R442" i="8" s="1"/>
  <c r="Q346" i="8"/>
  <c r="P314" i="8"/>
  <c r="R314" i="8" s="1"/>
  <c r="Q218" i="8"/>
  <c r="P186" i="8"/>
  <c r="R186" i="8" s="1"/>
  <c r="S186" i="8" s="1"/>
  <c r="P90" i="8"/>
  <c r="R90" i="8" s="1"/>
  <c r="Q58" i="8"/>
  <c r="Q443" i="8"/>
  <c r="P411" i="8"/>
  <c r="R411" i="8" s="1"/>
  <c r="Q315" i="8"/>
  <c r="P283" i="8"/>
  <c r="R283" i="8" s="1"/>
  <c r="Q187" i="8"/>
  <c r="Q91" i="8"/>
  <c r="P59" i="8"/>
  <c r="R59" i="8" s="1"/>
  <c r="Q188" i="8"/>
  <c r="P125" i="8"/>
  <c r="R125" i="8" s="1"/>
  <c r="Q28" i="8"/>
  <c r="P420" i="8"/>
  <c r="R420" i="8" s="1"/>
  <c r="S420" i="8" s="1"/>
  <c r="Q230" i="8"/>
  <c r="Q102" i="8"/>
  <c r="P485" i="8"/>
  <c r="R485" i="8" s="1"/>
  <c r="S485" i="8" s="1"/>
  <c r="Q421" i="8"/>
  <c r="P357" i="8"/>
  <c r="R357" i="8" s="1"/>
  <c r="Q293" i="8"/>
  <c r="P229" i="8"/>
  <c r="R229" i="8" s="1"/>
  <c r="O197" i="8"/>
  <c r="O219" i="8"/>
  <c r="O154" i="8"/>
  <c r="O260" i="8"/>
  <c r="O67" i="8"/>
  <c r="O66" i="8"/>
  <c r="O87" i="8"/>
  <c r="O342" i="8"/>
  <c r="O484" i="8"/>
  <c r="O324" i="8"/>
  <c r="O182" i="8"/>
  <c r="O315" i="8"/>
  <c r="O378" i="8"/>
  <c r="O409" i="8"/>
  <c r="O35" i="8"/>
  <c r="O483" i="8"/>
  <c r="O514" i="8"/>
  <c r="O278" i="8"/>
  <c r="O118" i="8"/>
  <c r="O517" i="8"/>
  <c r="O91" i="8"/>
  <c r="O218" i="8"/>
  <c r="O516" i="8"/>
  <c r="O195" i="8"/>
  <c r="O258" i="8"/>
  <c r="O343" i="8"/>
  <c r="O322" i="8"/>
  <c r="O504" i="8"/>
  <c r="O228" i="8"/>
  <c r="O100" i="8"/>
  <c r="O310" i="8"/>
  <c r="O229" i="8"/>
  <c r="O156" i="8"/>
  <c r="O251" i="8"/>
  <c r="O186" i="8"/>
  <c r="O217" i="8"/>
  <c r="O291" i="8"/>
  <c r="O284" i="8"/>
  <c r="O60" i="8"/>
  <c r="O325" i="8"/>
  <c r="O450" i="8"/>
  <c r="O316" i="8"/>
  <c r="O347" i="8"/>
  <c r="O282" i="8"/>
  <c r="O165" i="8"/>
  <c r="O313" i="8"/>
  <c r="O259" i="8"/>
  <c r="O194" i="8"/>
  <c r="O285" i="8"/>
  <c r="O312" i="8"/>
  <c r="O215" i="8"/>
  <c r="O438" i="8"/>
  <c r="O188" i="8"/>
  <c r="O443" i="8"/>
  <c r="O506" i="8"/>
  <c r="O101" i="8"/>
  <c r="O163" i="8"/>
  <c r="O34" i="8"/>
  <c r="O196" i="8"/>
  <c r="O23" i="8"/>
  <c r="O93" i="8"/>
  <c r="O164" i="8"/>
  <c r="O189" i="8"/>
  <c r="O119" i="8"/>
  <c r="O374" i="8"/>
  <c r="O420" i="8"/>
  <c r="O283" i="8"/>
  <c r="O346" i="8"/>
  <c r="O132" i="8"/>
  <c r="O249" i="8"/>
  <c r="O323" i="8"/>
  <c r="O482" i="8"/>
  <c r="O214" i="8"/>
  <c r="O124" i="8"/>
  <c r="O55" i="8"/>
  <c r="O357" i="8"/>
  <c r="O61" i="8"/>
  <c r="O379" i="8"/>
  <c r="O314" i="8"/>
  <c r="O68" i="8"/>
  <c r="O345" i="8"/>
  <c r="O419" i="8"/>
  <c r="O151" i="8"/>
  <c r="O24" i="8"/>
  <c r="O453" i="8"/>
  <c r="O27" i="8"/>
  <c r="O475" i="8"/>
  <c r="O410" i="8"/>
  <c r="O89" i="8"/>
  <c r="O441" i="8"/>
  <c r="O387" i="8"/>
  <c r="O354" i="8"/>
  <c r="O471" i="8"/>
  <c r="O157" i="8"/>
  <c r="O133" i="8"/>
  <c r="O253" i="8"/>
  <c r="O183" i="8"/>
  <c r="O88" i="8"/>
  <c r="O293" i="8"/>
  <c r="O123" i="8"/>
  <c r="O122" i="8"/>
  <c r="O25" i="8"/>
  <c r="O227" i="8"/>
  <c r="O162" i="8"/>
  <c r="O221" i="8"/>
  <c r="O120" i="8"/>
  <c r="O407" i="8"/>
  <c r="O508" i="8"/>
  <c r="O69" i="8"/>
  <c r="O445" i="8"/>
  <c r="O440" i="8"/>
  <c r="O247" i="8"/>
  <c r="O411" i="8"/>
  <c r="O474" i="8"/>
  <c r="O37" i="8"/>
  <c r="O377" i="8"/>
  <c r="O220" i="8"/>
  <c r="O451" i="8"/>
  <c r="O413" i="8"/>
  <c r="O470" i="8"/>
  <c r="O29" i="8"/>
  <c r="O344" i="8"/>
  <c r="O184" i="8"/>
  <c r="O439" i="8"/>
  <c r="O485" i="8"/>
  <c r="O152" i="8"/>
  <c r="O444" i="8"/>
  <c r="O507" i="8"/>
  <c r="O442" i="8"/>
  <c r="O473" i="8"/>
  <c r="O98" i="8"/>
  <c r="O349" i="8"/>
  <c r="O279" i="8"/>
  <c r="O252" i="8"/>
  <c r="O216" i="8"/>
  <c r="O56" i="8"/>
  <c r="O246" i="8"/>
  <c r="O376" i="8"/>
  <c r="O375" i="8"/>
  <c r="O92" i="8"/>
  <c r="O155" i="8"/>
  <c r="O26" i="8"/>
  <c r="O476" i="8"/>
  <c r="O515" i="8"/>
  <c r="O452" i="8"/>
  <c r="O86" i="8"/>
  <c r="O57" i="8"/>
  <c r="O509" i="8"/>
  <c r="O311" i="8"/>
  <c r="O421" i="8"/>
  <c r="O28" i="8"/>
  <c r="O187" i="8"/>
  <c r="O250" i="8"/>
  <c r="O281" i="8"/>
  <c r="O348" i="8"/>
  <c r="O355" i="8"/>
  <c r="O290" i="8"/>
  <c r="O248" i="8"/>
  <c r="O477" i="8"/>
  <c r="O22" i="8"/>
  <c r="O356" i="8"/>
  <c r="O472" i="8"/>
  <c r="O503" i="8"/>
  <c r="O389" i="8"/>
  <c r="O125" i="8"/>
  <c r="O90" i="8"/>
  <c r="O408" i="8"/>
  <c r="O505" i="8"/>
  <c r="O131" i="8"/>
  <c r="O130" i="8"/>
  <c r="O380" i="8"/>
  <c r="O185" i="8"/>
  <c r="O381" i="8"/>
  <c r="O54" i="8"/>
  <c r="O261" i="8"/>
  <c r="O292" i="8"/>
  <c r="O59" i="8"/>
  <c r="O58" i="8"/>
  <c r="O280" i="8"/>
  <c r="O99" i="8"/>
  <c r="O226" i="8"/>
  <c r="O150" i="8"/>
  <c r="O121" i="8"/>
  <c r="O412" i="8"/>
  <c r="O502" i="8"/>
  <c r="O153" i="8"/>
  <c r="O388" i="8"/>
  <c r="O418" i="8"/>
  <c r="O406" i="8"/>
  <c r="O36" i="8"/>
  <c r="O317" i="8"/>
  <c r="O386" i="8"/>
  <c r="S1000" i="8"/>
  <c r="S840" i="8"/>
  <c r="S712" i="8"/>
  <c r="S711" i="8"/>
  <c r="S936" i="8"/>
  <c r="R873" i="8"/>
  <c r="R1031" i="8"/>
  <c r="S1031" i="8" s="1"/>
  <c r="U22" i="9"/>
  <c r="Q1008" i="8"/>
  <c r="P912" i="8"/>
  <c r="Q687" i="8"/>
  <c r="P623" i="8"/>
  <c r="P601" i="8"/>
  <c r="Q1038" i="8"/>
  <c r="P974" i="8"/>
  <c r="P782" i="8"/>
  <c r="Q593" i="8"/>
  <c r="P1034" i="8"/>
  <c r="Q906" i="8"/>
  <c r="P874" i="8"/>
  <c r="P1048" i="8"/>
  <c r="Q952" i="8"/>
  <c r="P920" i="8"/>
  <c r="Q824" i="8"/>
  <c r="P792" i="8"/>
  <c r="Q727" i="8"/>
  <c r="P695" i="8"/>
  <c r="Q599" i="8"/>
  <c r="P567" i="8"/>
  <c r="P653" i="8"/>
  <c r="P1017" i="8"/>
  <c r="P1015" i="8"/>
  <c r="P729" i="8"/>
  <c r="Q848" i="8"/>
  <c r="P784" i="8"/>
  <c r="Q591" i="8"/>
  <c r="Q942" i="8"/>
  <c r="P878" i="8"/>
  <c r="Q814" i="8"/>
  <c r="Q817" i="8"/>
  <c r="P721" i="8"/>
  <c r="P728" i="8"/>
  <c r="Q810" i="8"/>
  <c r="Q880" i="8"/>
  <c r="P753" i="8"/>
  <c r="P557" i="8"/>
  <c r="P632" i="8"/>
  <c r="Q1041" i="8"/>
  <c r="P977" i="8"/>
  <c r="Q913" i="8"/>
  <c r="P1039" i="8"/>
  <c r="Q943" i="8"/>
  <c r="P911" i="8"/>
  <c r="Q847" i="8"/>
  <c r="P815" i="8"/>
  <c r="Q1004" i="8"/>
  <c r="P972" i="8"/>
  <c r="Q876" i="8"/>
  <c r="P844" i="8"/>
  <c r="P748" i="8"/>
  <c r="P750" i="8"/>
  <c r="P682" i="8"/>
  <c r="Q618" i="8"/>
  <c r="P554" i="8"/>
  <c r="Q749" i="8"/>
  <c r="Q651" i="8"/>
  <c r="P619" i="8"/>
  <c r="Q720" i="8"/>
  <c r="P688" i="8"/>
  <c r="Q592" i="8"/>
  <c r="P560" i="8"/>
  <c r="Q556" i="8"/>
  <c r="P717" i="8"/>
  <c r="Q983" i="8"/>
  <c r="P1037" i="8"/>
  <c r="Q973" i="8"/>
  <c r="P909" i="8"/>
  <c r="Q1003" i="8"/>
  <c r="P971" i="8"/>
  <c r="Q875" i="8"/>
  <c r="Q779" i="8"/>
  <c r="Q747" i="8"/>
  <c r="Q746" i="8"/>
  <c r="Q652" i="8"/>
  <c r="P620" i="8"/>
  <c r="P813" i="8"/>
  <c r="P921" i="8"/>
  <c r="Q759" i="8"/>
  <c r="P665" i="8"/>
  <c r="P823" i="8"/>
  <c r="Q752" i="8"/>
  <c r="Q686" i="8"/>
  <c r="P622" i="8"/>
  <c r="Q558" i="8"/>
  <c r="P1008" i="8"/>
  <c r="R1008" i="8" s="1"/>
  <c r="P687" i="8"/>
  <c r="R687" i="8" s="1"/>
  <c r="P1038" i="8"/>
  <c r="R1038" i="8" s="1"/>
  <c r="P846" i="8"/>
  <c r="Q621" i="8"/>
  <c r="P593" i="8"/>
  <c r="R593" i="8" s="1"/>
  <c r="Q1047" i="8"/>
  <c r="Q568" i="8"/>
  <c r="Q970" i="8"/>
  <c r="P906" i="8"/>
  <c r="R906" i="8" s="1"/>
  <c r="Q825" i="8"/>
  <c r="Q633" i="8"/>
  <c r="Q625" i="8"/>
  <c r="Q664" i="8"/>
  <c r="Q984" i="8"/>
  <c r="P952" i="8"/>
  <c r="R952" i="8" s="1"/>
  <c r="Q856" i="8"/>
  <c r="P824" i="8"/>
  <c r="R824" i="8" s="1"/>
  <c r="Q785" i="8"/>
  <c r="P727" i="8"/>
  <c r="R727" i="8" s="1"/>
  <c r="Q631" i="8"/>
  <c r="P599" i="8"/>
  <c r="R599" i="8" s="1"/>
  <c r="Q889" i="8"/>
  <c r="Q985" i="8"/>
  <c r="Q793" i="8"/>
  <c r="Q976" i="8"/>
  <c r="P848" i="8"/>
  <c r="R848" i="8" s="1"/>
  <c r="Q655" i="8"/>
  <c r="P591" i="8"/>
  <c r="R591" i="8" s="1"/>
  <c r="Q657" i="8"/>
  <c r="Q1006" i="8"/>
  <c r="P942" i="8"/>
  <c r="R942" i="8" s="1"/>
  <c r="P817" i="8"/>
  <c r="R817" i="8" s="1"/>
  <c r="Q845" i="8"/>
  <c r="Q842" i="8"/>
  <c r="P778" i="8"/>
  <c r="P880" i="8"/>
  <c r="R880" i="8" s="1"/>
  <c r="P953" i="8"/>
  <c r="P1009" i="8"/>
  <c r="Q945" i="8"/>
  <c r="P881" i="8"/>
  <c r="Q975" i="8"/>
  <c r="P943" i="8"/>
  <c r="R943" i="8" s="1"/>
  <c r="P847" i="8"/>
  <c r="R847" i="8" s="1"/>
  <c r="P751" i="8"/>
  <c r="Q1036" i="8"/>
  <c r="P1004" i="8"/>
  <c r="R1004" i="8" s="1"/>
  <c r="Q908" i="8"/>
  <c r="P876" i="8"/>
  <c r="R876" i="8" s="1"/>
  <c r="Q780" i="8"/>
  <c r="P714" i="8"/>
  <c r="Q650" i="8"/>
  <c r="P586" i="8"/>
  <c r="P749" i="8"/>
  <c r="R749" i="8" s="1"/>
  <c r="Q683" i="8"/>
  <c r="P651" i="8"/>
  <c r="R651" i="8" s="1"/>
  <c r="Q555" i="8"/>
  <c r="Q761" i="8"/>
  <c r="P720" i="8"/>
  <c r="R720" i="8" s="1"/>
  <c r="Q624" i="8"/>
  <c r="P592" i="8"/>
  <c r="R592" i="8" s="1"/>
  <c r="Q569" i="8"/>
  <c r="P556" i="8"/>
  <c r="R556" i="8" s="1"/>
  <c r="P983" i="8"/>
  <c r="R983" i="8" s="1"/>
  <c r="Q1005" i="8"/>
  <c r="P941" i="8"/>
  <c r="Q877" i="8"/>
  <c r="Q1035" i="8"/>
  <c r="P1003" i="8"/>
  <c r="R1003" i="8" s="1"/>
  <c r="Q907" i="8"/>
  <c r="P875" i="8"/>
  <c r="R875" i="8" s="1"/>
  <c r="Q811" i="8"/>
  <c r="P779" i="8"/>
  <c r="R779" i="8" s="1"/>
  <c r="Q684" i="8"/>
  <c r="P652" i="8"/>
  <c r="R652" i="8" s="1"/>
  <c r="Q855" i="8"/>
  <c r="P759" i="8"/>
  <c r="R759" i="8" s="1"/>
  <c r="Q1049" i="8"/>
  <c r="Q951" i="8"/>
  <c r="Q600" i="8"/>
  <c r="Q944" i="8"/>
  <c r="P752" i="8"/>
  <c r="R752" i="8" s="1"/>
  <c r="Q559" i="8"/>
  <c r="Q718" i="8"/>
  <c r="P654" i="8"/>
  <c r="Q590" i="8"/>
  <c r="Q816" i="8"/>
  <c r="Q910" i="8"/>
  <c r="Q782" i="8"/>
  <c r="P621" i="8"/>
  <c r="R621" i="8" s="1"/>
  <c r="P1047" i="8"/>
  <c r="R1047" i="8" s="1"/>
  <c r="P568" i="8"/>
  <c r="R568" i="8" s="1"/>
  <c r="Q1002" i="8"/>
  <c r="P970" i="8"/>
  <c r="R970" i="8" s="1"/>
  <c r="P825" i="8"/>
  <c r="R825" i="8" s="1"/>
  <c r="Q781" i="8"/>
  <c r="P633" i="8"/>
  <c r="R633" i="8" s="1"/>
  <c r="Q589" i="8"/>
  <c r="P625" i="8"/>
  <c r="R625" i="8" s="1"/>
  <c r="Q857" i="8"/>
  <c r="P664" i="8"/>
  <c r="R664" i="8" s="1"/>
  <c r="Q1016" i="8"/>
  <c r="P984" i="8"/>
  <c r="R984" i="8" s="1"/>
  <c r="Q888" i="8"/>
  <c r="P856" i="8"/>
  <c r="R856" i="8" s="1"/>
  <c r="Q760" i="8"/>
  <c r="P785" i="8"/>
  <c r="R785" i="8" s="1"/>
  <c r="Q663" i="8"/>
  <c r="P631" i="8"/>
  <c r="R631" i="8" s="1"/>
  <c r="Q561" i="8"/>
  <c r="Q919" i="8"/>
  <c r="Q1017" i="8"/>
  <c r="Q887" i="8"/>
  <c r="P793" i="8"/>
  <c r="R793" i="8" s="1"/>
  <c r="P976" i="8"/>
  <c r="R976" i="8" s="1"/>
  <c r="P655" i="8"/>
  <c r="R655" i="8" s="1"/>
  <c r="Q685" i="8"/>
  <c r="P657" i="8"/>
  <c r="R657" i="8" s="1"/>
  <c r="P1006" i="8"/>
  <c r="R1006" i="8" s="1"/>
  <c r="P814" i="8"/>
  <c r="R814" i="8" s="1"/>
  <c r="P845" i="8"/>
  <c r="R845" i="8" s="1"/>
  <c r="Q938" i="8"/>
  <c r="P810" i="8"/>
  <c r="R810" i="8" s="1"/>
  <c r="P1041" i="8"/>
  <c r="R1041" i="8" s="1"/>
  <c r="Q977" i="8"/>
  <c r="P913" i="8"/>
  <c r="R913" i="8" s="1"/>
  <c r="Q1007" i="8"/>
  <c r="P975" i="8"/>
  <c r="R975" i="8" s="1"/>
  <c r="Q879" i="8"/>
  <c r="Q783" i="8"/>
  <c r="Q751" i="8"/>
  <c r="P1036" i="8"/>
  <c r="R1036" i="8" s="1"/>
  <c r="Q940" i="8"/>
  <c r="P908" i="8"/>
  <c r="R908" i="8" s="1"/>
  <c r="Q812" i="8"/>
  <c r="P780" i="8"/>
  <c r="R780" i="8" s="1"/>
  <c r="Q682" i="8"/>
  <c r="P618" i="8"/>
  <c r="R618" i="8" s="1"/>
  <c r="Q554" i="8"/>
  <c r="Q715" i="8"/>
  <c r="P683" i="8"/>
  <c r="R683" i="8" s="1"/>
  <c r="Q587" i="8"/>
  <c r="P555" i="8"/>
  <c r="R555" i="8" s="1"/>
  <c r="P761" i="8"/>
  <c r="R761" i="8" s="1"/>
  <c r="Q656" i="8"/>
  <c r="P624" i="8"/>
  <c r="R624" i="8" s="1"/>
  <c r="Q697" i="8"/>
  <c r="P569" i="8"/>
  <c r="R569" i="8" s="1"/>
  <c r="Q689" i="8"/>
  <c r="Q791" i="8"/>
  <c r="Q1037" i="8"/>
  <c r="P973" i="8"/>
  <c r="R973" i="8" s="1"/>
  <c r="Q909" i="8"/>
  <c r="P1035" i="8"/>
  <c r="R1035" i="8" s="1"/>
  <c r="Q939" i="8"/>
  <c r="P907" i="8"/>
  <c r="R907" i="8" s="1"/>
  <c r="Q843" i="8"/>
  <c r="P811" i="8"/>
  <c r="R811" i="8" s="1"/>
  <c r="Q849" i="8"/>
  <c r="Q716" i="8"/>
  <c r="P684" i="8"/>
  <c r="R684" i="8" s="1"/>
  <c r="Q588" i="8"/>
  <c r="Q921" i="8"/>
  <c r="P855" i="8"/>
  <c r="R855" i="8" s="1"/>
  <c r="P951" i="8"/>
  <c r="R951" i="8" s="1"/>
  <c r="Q696" i="8"/>
  <c r="P600" i="8"/>
  <c r="R600" i="8" s="1"/>
  <c r="Q1040" i="8"/>
  <c r="P944" i="8"/>
  <c r="R944" i="8" s="1"/>
  <c r="Q719" i="8"/>
  <c r="P559" i="8"/>
  <c r="R559" i="8" s="1"/>
  <c r="P686" i="8"/>
  <c r="R686" i="8" s="1"/>
  <c r="Q622" i="8"/>
  <c r="P558" i="8"/>
  <c r="R558" i="8" s="1"/>
  <c r="Q912" i="8"/>
  <c r="P816" i="8"/>
  <c r="R816" i="8" s="1"/>
  <c r="Q623" i="8"/>
  <c r="Q601" i="8"/>
  <c r="Q974" i="8"/>
  <c r="P910" i="8"/>
  <c r="R910" i="8" s="1"/>
  <c r="Q846" i="8"/>
  <c r="Q1034" i="8"/>
  <c r="P1002" i="8"/>
  <c r="R1002" i="8" s="1"/>
  <c r="Q874" i="8"/>
  <c r="P781" i="8"/>
  <c r="R781" i="8" s="1"/>
  <c r="P589" i="8"/>
  <c r="R589" i="8" s="1"/>
  <c r="P857" i="8"/>
  <c r="R857" i="8" s="1"/>
  <c r="Q1048" i="8"/>
  <c r="P1016" i="8"/>
  <c r="R1016" i="8" s="1"/>
  <c r="Q920" i="8"/>
  <c r="P888" i="8"/>
  <c r="R888" i="8" s="1"/>
  <c r="Q792" i="8"/>
  <c r="P760" i="8"/>
  <c r="R760" i="8" s="1"/>
  <c r="Q695" i="8"/>
  <c r="P663" i="8"/>
  <c r="R663" i="8" s="1"/>
  <c r="Q567" i="8"/>
  <c r="Q653" i="8"/>
  <c r="P561" i="8"/>
  <c r="R561" i="8" s="1"/>
  <c r="P889" i="8"/>
  <c r="R889" i="8" s="1"/>
  <c r="P919" i="8"/>
  <c r="R919" i="8" s="1"/>
  <c r="P985" i="8"/>
  <c r="R985" i="8" s="1"/>
  <c r="Q1015" i="8"/>
  <c r="P887" i="8"/>
  <c r="R887" i="8" s="1"/>
  <c r="Q729" i="8"/>
  <c r="Q784" i="8"/>
  <c r="P685" i="8"/>
  <c r="R685" i="8" s="1"/>
  <c r="Q878" i="8"/>
  <c r="Q721" i="8"/>
  <c r="Q728" i="8"/>
  <c r="P938" i="8"/>
  <c r="R938" i="8" s="1"/>
  <c r="P842" i="8"/>
  <c r="R842" i="8" s="1"/>
  <c r="Q778" i="8"/>
  <c r="Q753" i="8"/>
  <c r="Q557" i="8"/>
  <c r="Q953" i="8"/>
  <c r="Q632" i="8"/>
  <c r="Q1009" i="8"/>
  <c r="P945" i="8"/>
  <c r="R945" i="8" s="1"/>
  <c r="S945" i="8" s="1"/>
  <c r="Q881" i="8"/>
  <c r="Q1039" i="8"/>
  <c r="P1007" i="8"/>
  <c r="R1007" i="8" s="1"/>
  <c r="Q911" i="8"/>
  <c r="P879" i="8"/>
  <c r="R879" i="8" s="1"/>
  <c r="Q815" i="8"/>
  <c r="P783" i="8"/>
  <c r="R783" i="8" s="1"/>
  <c r="Q972" i="8"/>
  <c r="P940" i="8"/>
  <c r="R940" i="8" s="1"/>
  <c r="Q844" i="8"/>
  <c r="P812" i="8"/>
  <c r="R812" i="8" s="1"/>
  <c r="Q748" i="8"/>
  <c r="Q750" i="8"/>
  <c r="Q714" i="8"/>
  <c r="P650" i="8"/>
  <c r="R650" i="8" s="1"/>
  <c r="Q586" i="8"/>
  <c r="P715" i="8"/>
  <c r="R715" i="8" s="1"/>
  <c r="Q619" i="8"/>
  <c r="P587" i="8"/>
  <c r="R587" i="8" s="1"/>
  <c r="Q688" i="8"/>
  <c r="P656" i="8"/>
  <c r="R656" i="8" s="1"/>
  <c r="Q560" i="8"/>
  <c r="P697" i="8"/>
  <c r="R697" i="8" s="1"/>
  <c r="Q717" i="8"/>
  <c r="P689" i="8"/>
  <c r="R689" i="8" s="1"/>
  <c r="S689" i="8" s="1"/>
  <c r="P791" i="8"/>
  <c r="R791" i="8" s="1"/>
  <c r="P1005" i="8"/>
  <c r="R1005" i="8" s="1"/>
  <c r="Q941" i="8"/>
  <c r="P877" i="8"/>
  <c r="R877" i="8" s="1"/>
  <c r="S877" i="8" s="1"/>
  <c r="Q971" i="8"/>
  <c r="P939" i="8"/>
  <c r="R939" i="8" s="1"/>
  <c r="P843" i="8"/>
  <c r="R843" i="8" s="1"/>
  <c r="P747" i="8"/>
  <c r="R747" i="8" s="1"/>
  <c r="S747" i="8" s="1"/>
  <c r="P849" i="8"/>
  <c r="R849" i="8" s="1"/>
  <c r="P746" i="8"/>
  <c r="R746" i="8" s="1"/>
  <c r="P716" i="8"/>
  <c r="R716" i="8" s="1"/>
  <c r="S716" i="8" s="1"/>
  <c r="Q620" i="8"/>
  <c r="P588" i="8"/>
  <c r="R588" i="8" s="1"/>
  <c r="Q813" i="8"/>
  <c r="Q665" i="8"/>
  <c r="P1049" i="8"/>
  <c r="R1049" i="8" s="1"/>
  <c r="S1049" i="8" s="1"/>
  <c r="Q823" i="8"/>
  <c r="P696" i="8"/>
  <c r="R696" i="8" s="1"/>
  <c r="P1040" i="8"/>
  <c r="R1040" i="8" s="1"/>
  <c r="P719" i="8"/>
  <c r="R719" i="8" s="1"/>
  <c r="P718" i="8"/>
  <c r="R718" i="8" s="1"/>
  <c r="Q654" i="8"/>
  <c r="P590" i="8"/>
  <c r="R590" i="8" s="1"/>
  <c r="O752" i="8"/>
  <c r="O1001" i="8"/>
  <c r="O553" i="8"/>
  <c r="S553" i="8" s="1"/>
  <c r="O875" i="8"/>
  <c r="O973" i="8"/>
  <c r="O683" i="8"/>
  <c r="O1004" i="8"/>
  <c r="O913" i="8"/>
  <c r="O841" i="8"/>
  <c r="S841" i="8" s="1"/>
  <c r="O970" i="8"/>
  <c r="O654" i="8"/>
  <c r="O969" i="8"/>
  <c r="O620" i="8"/>
  <c r="O941" i="8"/>
  <c r="O560" i="8"/>
  <c r="O714" i="8"/>
  <c r="O847" i="8"/>
  <c r="O953" i="8"/>
  <c r="O728" i="8"/>
  <c r="O942" i="8"/>
  <c r="O729" i="8"/>
  <c r="O873" i="8"/>
  <c r="O653" i="8"/>
  <c r="O727" i="8"/>
  <c r="O1048" i="8"/>
  <c r="O1038" i="8"/>
  <c r="O601" i="8"/>
  <c r="O622" i="8"/>
  <c r="O823" i="8"/>
  <c r="O588" i="8"/>
  <c r="O909" i="8"/>
  <c r="O697" i="8"/>
  <c r="O682" i="8"/>
  <c r="O815" i="8"/>
  <c r="O878" i="8"/>
  <c r="O887" i="8"/>
  <c r="O919" i="8"/>
  <c r="O782" i="8"/>
  <c r="O1049" i="8"/>
  <c r="O843" i="8"/>
  <c r="O585" i="8"/>
  <c r="S585" i="8" s="1"/>
  <c r="O652" i="8"/>
  <c r="O1003" i="8"/>
  <c r="O592" i="8"/>
  <c r="O749" i="8"/>
  <c r="O751" i="8"/>
  <c r="O1041" i="8"/>
  <c r="O810" i="8"/>
  <c r="O937" i="8"/>
  <c r="S937" i="8" s="1"/>
  <c r="O681" i="8"/>
  <c r="O759" i="8"/>
  <c r="O746" i="8"/>
  <c r="O779" i="8"/>
  <c r="O688" i="8"/>
  <c r="O750" i="8"/>
  <c r="O911" i="8"/>
  <c r="O881" i="8"/>
  <c r="O557" i="8"/>
  <c r="O617" i="8"/>
  <c r="O906" i="8"/>
  <c r="O696" i="8"/>
  <c r="O716" i="8"/>
  <c r="O747" i="8"/>
  <c r="O1037" i="8"/>
  <c r="O656" i="8"/>
  <c r="O748" i="8"/>
  <c r="O879" i="8"/>
  <c r="O977" i="8"/>
  <c r="O1017" i="8"/>
  <c r="O1033" i="8"/>
  <c r="O567" i="8"/>
  <c r="O760" i="8"/>
  <c r="O589" i="8"/>
  <c r="O874" i="8"/>
  <c r="O649" i="8"/>
  <c r="S649" i="8" s="1"/>
  <c r="O974" i="8"/>
  <c r="O745" i="8"/>
  <c r="S745" i="8" s="1"/>
  <c r="O907" i="8"/>
  <c r="O877" i="8"/>
  <c r="O569" i="8"/>
  <c r="O715" i="8"/>
  <c r="O1036" i="8"/>
  <c r="O945" i="8"/>
  <c r="O938" i="8"/>
  <c r="O845" i="8"/>
  <c r="O657" i="8"/>
  <c r="O985" i="8"/>
  <c r="O785" i="8"/>
  <c r="O625" i="8"/>
  <c r="O558" i="8"/>
  <c r="O713" i="8"/>
  <c r="O855" i="8"/>
  <c r="O983" i="8"/>
  <c r="O720" i="8"/>
  <c r="O618" i="8"/>
  <c r="O943" i="8"/>
  <c r="O880" i="8"/>
  <c r="O817" i="8"/>
  <c r="O814" i="8"/>
  <c r="O655" i="8"/>
  <c r="O824" i="8"/>
  <c r="O665" i="8"/>
  <c r="O971" i="8"/>
  <c r="O717" i="8"/>
  <c r="O651" i="8"/>
  <c r="O844" i="8"/>
  <c r="O1039" i="8"/>
  <c r="O1009" i="8"/>
  <c r="O753" i="8"/>
  <c r="O591" i="8"/>
  <c r="O1015" i="8"/>
  <c r="O809" i="8"/>
  <c r="O792" i="8"/>
  <c r="O687" i="8"/>
  <c r="O905" i="8"/>
  <c r="O921" i="8"/>
  <c r="O849" i="8"/>
  <c r="O939" i="8"/>
  <c r="O689" i="8"/>
  <c r="O619" i="8"/>
  <c r="O812" i="8"/>
  <c r="O1007" i="8"/>
  <c r="O561" i="8"/>
  <c r="O695" i="8"/>
  <c r="O888" i="8"/>
  <c r="O1034" i="8"/>
  <c r="O623" i="8"/>
  <c r="O590" i="8"/>
  <c r="O719" i="8"/>
  <c r="O951" i="8"/>
  <c r="O684" i="8"/>
  <c r="O1035" i="8"/>
  <c r="O1005" i="8"/>
  <c r="O791" i="8"/>
  <c r="O624" i="8"/>
  <c r="O650" i="8"/>
  <c r="O783" i="8"/>
  <c r="O777" i="8"/>
  <c r="O976" i="8"/>
  <c r="O793" i="8"/>
  <c r="O663" i="8"/>
  <c r="O856" i="8"/>
  <c r="O664" i="8"/>
  <c r="O568" i="8"/>
  <c r="O686" i="8"/>
  <c r="O559" i="8"/>
  <c r="O811" i="8"/>
  <c r="O556" i="8"/>
  <c r="O555" i="8"/>
  <c r="O876" i="8"/>
  <c r="O1006" i="8"/>
  <c r="O848" i="8"/>
  <c r="O631" i="8"/>
  <c r="O952" i="8"/>
  <c r="O593" i="8"/>
  <c r="O1008" i="8"/>
  <c r="O813" i="8"/>
  <c r="O586" i="8"/>
  <c r="O972" i="8"/>
  <c r="O632" i="8"/>
  <c r="O778" i="8"/>
  <c r="O721" i="8"/>
  <c r="O784" i="8"/>
  <c r="O599" i="8"/>
  <c r="O920" i="8"/>
  <c r="O846" i="8"/>
  <c r="O912" i="8"/>
  <c r="O1040" i="8"/>
  <c r="O554" i="8"/>
  <c r="O940" i="8"/>
  <c r="O685" i="8"/>
  <c r="O1016" i="8"/>
  <c r="O857" i="8"/>
  <c r="O781" i="8"/>
  <c r="O816" i="8"/>
  <c r="O718" i="8"/>
  <c r="O944" i="8"/>
  <c r="O600" i="8"/>
  <c r="O761" i="8"/>
  <c r="O780" i="8"/>
  <c r="O975" i="8"/>
  <c r="O889" i="8"/>
  <c r="O984" i="8"/>
  <c r="O633" i="8"/>
  <c r="O1002" i="8"/>
  <c r="O1047" i="8"/>
  <c r="O587" i="8"/>
  <c r="O908" i="8"/>
  <c r="O842" i="8"/>
  <c r="O621" i="8"/>
  <c r="O910" i="8"/>
  <c r="O825" i="8"/>
  <c r="U244" i="8"/>
  <c r="V244" i="8" s="1"/>
  <c r="T244" i="8"/>
  <c r="S178" i="8"/>
  <c r="S275" i="8"/>
  <c r="S338" i="8"/>
  <c r="S181" i="8"/>
  <c r="S21" i="8"/>
  <c r="S19" i="8"/>
  <c r="S499" i="8"/>
  <c r="S51" i="8"/>
  <c r="S467" i="8"/>
  <c r="R213" i="8"/>
  <c r="S213" i="8" s="1"/>
  <c r="R469" i="8"/>
  <c r="S469" i="8" s="1"/>
  <c r="S498" i="8"/>
  <c r="S116" i="8"/>
  <c r="S210" i="8"/>
  <c r="R468" i="8"/>
  <c r="S468" i="8" s="1"/>
  <c r="R309" i="8"/>
  <c r="S309" i="8" s="1"/>
  <c r="R147" i="8"/>
  <c r="S147" i="8" s="1"/>
  <c r="R339" i="8"/>
  <c r="S339" i="8" s="1"/>
  <c r="R402" i="8"/>
  <c r="S402" i="8" s="1"/>
  <c r="S584" i="8"/>
  <c r="S999" i="8"/>
  <c r="S615" i="8"/>
  <c r="S777" i="8"/>
  <c r="S713" i="8"/>
  <c r="S807" i="8"/>
  <c r="R967" i="8"/>
  <c r="S967" i="8" s="1"/>
  <c r="R679" i="8"/>
  <c r="S679" i="8" s="1"/>
  <c r="R904" i="8"/>
  <c r="S904" i="8" s="1"/>
  <c r="R935" i="8"/>
  <c r="S935" i="8" s="1"/>
  <c r="R1033" i="8"/>
  <c r="S1033" i="8" s="1"/>
  <c r="R871" i="8"/>
  <c r="S871" i="8" s="1"/>
  <c r="S405" i="8"/>
  <c r="S307" i="8"/>
  <c r="S370" i="8"/>
  <c r="S373" i="8"/>
  <c r="S276" i="8"/>
  <c r="R50" i="8"/>
  <c r="S50" i="8" s="1"/>
  <c r="S84" i="8"/>
  <c r="S403" i="8"/>
  <c r="R372" i="8"/>
  <c r="S372" i="8" s="1"/>
  <c r="R371" i="8"/>
  <c r="S371" i="8" s="1"/>
  <c r="R434" i="8"/>
  <c r="S434" i="8" s="1"/>
  <c r="R117" i="8"/>
  <c r="S117" i="8" s="1"/>
  <c r="R308" i="8"/>
  <c r="S308" i="8" s="1"/>
  <c r="R180" i="8"/>
  <c r="S180" i="8" s="1"/>
  <c r="S872" i="8"/>
  <c r="S968" i="8"/>
  <c r="S775" i="8"/>
  <c r="R969" i="8"/>
  <c r="S969" i="8" s="1"/>
  <c r="S583" i="8"/>
  <c r="S808" i="8"/>
  <c r="S616" i="8"/>
  <c r="S681" i="8"/>
  <c r="R905" i="8"/>
  <c r="S905" i="8" s="1"/>
  <c r="R744" i="8"/>
  <c r="S744" i="8" s="1"/>
  <c r="R617" i="8"/>
  <c r="S617" i="8" s="1"/>
  <c r="S115" i="8"/>
  <c r="S20" i="8"/>
  <c r="S340" i="8"/>
  <c r="S52" i="8"/>
  <c r="S243" i="8"/>
  <c r="R114" i="8"/>
  <c r="S114" i="8" s="1"/>
  <c r="S211" i="8"/>
  <c r="R82" i="8"/>
  <c r="S82" i="8" s="1"/>
  <c r="S500" i="8"/>
  <c r="R341" i="8"/>
  <c r="S341" i="8" s="1"/>
  <c r="S242" i="8"/>
  <c r="S436" i="8"/>
  <c r="S466" i="8"/>
  <c r="R437" i="8"/>
  <c r="S437" i="8" s="1"/>
  <c r="R148" i="8"/>
  <c r="S148" i="8" s="1"/>
  <c r="S647" i="8"/>
  <c r="S1001" i="8"/>
  <c r="S743" i="8"/>
  <c r="S648" i="8"/>
  <c r="S680" i="8"/>
  <c r="S552" i="8"/>
  <c r="R551" i="8"/>
  <c r="S551" i="8" s="1"/>
  <c r="R776" i="8"/>
  <c r="S776" i="8" s="1"/>
  <c r="R1032" i="8"/>
  <c r="S1032" i="8" s="1"/>
  <c r="R903" i="8"/>
  <c r="S903" i="8" s="1"/>
  <c r="R809" i="8"/>
  <c r="R839" i="8"/>
  <c r="S839" i="8" s="1"/>
  <c r="U553" i="8" l="1"/>
  <c r="V553" i="8" s="1"/>
  <c r="T553" i="8"/>
  <c r="U649" i="8"/>
  <c r="V649" i="8" s="1"/>
  <c r="T649" i="8"/>
  <c r="U841" i="8"/>
  <c r="V841" i="8" s="1"/>
  <c r="T841" i="8"/>
  <c r="U745" i="8"/>
  <c r="V745" i="8" s="1"/>
  <c r="T745" i="8"/>
  <c r="U937" i="8"/>
  <c r="V937" i="8" s="1"/>
  <c r="T937" i="8"/>
  <c r="U585" i="8"/>
  <c r="V585" i="8" s="1"/>
  <c r="T585" i="8"/>
  <c r="U552" i="8"/>
  <c r="V552" i="8" s="1"/>
  <c r="T552" i="8"/>
  <c r="U114" i="8"/>
  <c r="V114" i="8" s="1"/>
  <c r="T114" i="8"/>
  <c r="U583" i="8"/>
  <c r="V583" i="8" s="1"/>
  <c r="T583" i="8"/>
  <c r="U84" i="8"/>
  <c r="V84" i="8" s="1"/>
  <c r="T84" i="8"/>
  <c r="U967" i="8"/>
  <c r="V967" i="8" s="1"/>
  <c r="T967" i="8"/>
  <c r="U468" i="8"/>
  <c r="V468" i="8" s="1"/>
  <c r="T468" i="8"/>
  <c r="U338" i="8"/>
  <c r="V338" i="8" s="1"/>
  <c r="T338" i="8"/>
  <c r="U680" i="8"/>
  <c r="V680" i="8" s="1"/>
  <c r="T680" i="8"/>
  <c r="U243" i="8"/>
  <c r="V243" i="8" s="1"/>
  <c r="T243" i="8"/>
  <c r="U969" i="8"/>
  <c r="V969" i="8" s="1"/>
  <c r="T969" i="8"/>
  <c r="U50" i="8"/>
  <c r="V50" i="8" s="1"/>
  <c r="T50" i="8"/>
  <c r="U807" i="8"/>
  <c r="V807" i="8" s="1"/>
  <c r="T807" i="8"/>
  <c r="U210" i="8"/>
  <c r="V210" i="8" s="1"/>
  <c r="T210" i="8"/>
  <c r="U275" i="8"/>
  <c r="V275" i="8" s="1"/>
  <c r="T275" i="8"/>
  <c r="S590" i="8"/>
  <c r="U716" i="8"/>
  <c r="V716" i="8" s="1"/>
  <c r="T716" i="8"/>
  <c r="U839" i="8"/>
  <c r="V839" i="8" s="1"/>
  <c r="T839" i="8"/>
  <c r="U776" i="8"/>
  <c r="V776" i="8" s="1"/>
  <c r="T776" i="8"/>
  <c r="U648" i="8"/>
  <c r="V648" i="8" s="1"/>
  <c r="T648" i="8"/>
  <c r="U647" i="8"/>
  <c r="V647" i="8" s="1"/>
  <c r="T647" i="8"/>
  <c r="U436" i="8"/>
  <c r="V436" i="8" s="1"/>
  <c r="T436" i="8"/>
  <c r="U82" i="8"/>
  <c r="V82" i="8" s="1"/>
  <c r="T82" i="8"/>
  <c r="U52" i="8"/>
  <c r="V52" i="8" s="1"/>
  <c r="T52" i="8"/>
  <c r="U617" i="8"/>
  <c r="V617" i="8" s="1"/>
  <c r="T617" i="8"/>
  <c r="U616" i="8"/>
  <c r="V616" i="8" s="1"/>
  <c r="T616" i="8"/>
  <c r="U775" i="8"/>
  <c r="V775" i="8" s="1"/>
  <c r="T775" i="8"/>
  <c r="U308" i="8"/>
  <c r="V308" i="8" s="1"/>
  <c r="T308" i="8"/>
  <c r="U372" i="8"/>
  <c r="V372" i="8" s="1"/>
  <c r="T372" i="8"/>
  <c r="U276" i="8"/>
  <c r="V276" i="8" s="1"/>
  <c r="T276" i="8"/>
  <c r="U405" i="8"/>
  <c r="V405" i="8" s="1"/>
  <c r="T405" i="8"/>
  <c r="U904" i="8"/>
  <c r="V904" i="8" s="1"/>
  <c r="T904" i="8"/>
  <c r="U999" i="8"/>
  <c r="V999" i="8" s="1"/>
  <c r="T999" i="8"/>
  <c r="U147" i="8"/>
  <c r="V147" i="8" s="1"/>
  <c r="T147" i="8"/>
  <c r="U116" i="8"/>
  <c r="V116" i="8" s="1"/>
  <c r="T116" i="8"/>
  <c r="U467" i="8"/>
  <c r="V467" i="8" s="1"/>
  <c r="T467" i="8"/>
  <c r="U21" i="8"/>
  <c r="V21" i="8" s="1"/>
  <c r="T21" i="8"/>
  <c r="U178" i="8"/>
  <c r="V178" i="8" s="1"/>
  <c r="T178" i="8"/>
  <c r="S696" i="8"/>
  <c r="S746" i="8"/>
  <c r="S939" i="8"/>
  <c r="S1005" i="8"/>
  <c r="S697" i="8"/>
  <c r="S587" i="8"/>
  <c r="S650" i="8"/>
  <c r="S812" i="8"/>
  <c r="S783" i="8"/>
  <c r="S1007" i="8"/>
  <c r="S985" i="8"/>
  <c r="S760" i="8"/>
  <c r="S1016" i="8"/>
  <c r="S781" i="8"/>
  <c r="S944" i="8"/>
  <c r="S951" i="8"/>
  <c r="S684" i="8"/>
  <c r="S683" i="8"/>
  <c r="S845" i="8"/>
  <c r="S631" i="8"/>
  <c r="S856" i="8"/>
  <c r="S664" i="8"/>
  <c r="S633" i="8"/>
  <c r="R654" i="8"/>
  <c r="S654" i="8" s="1"/>
  <c r="S759" i="8"/>
  <c r="S779" i="8"/>
  <c r="S1003" i="8"/>
  <c r="S592" i="8"/>
  <c r="R586" i="8"/>
  <c r="S586" i="8" s="1"/>
  <c r="S876" i="8"/>
  <c r="R751" i="8"/>
  <c r="S751" i="8" s="1"/>
  <c r="R881" i="8"/>
  <c r="S881" i="8" s="1"/>
  <c r="S880" i="8"/>
  <c r="S817" i="8"/>
  <c r="S591" i="8"/>
  <c r="S1008" i="8"/>
  <c r="R921" i="8"/>
  <c r="S921" i="8" s="1"/>
  <c r="R971" i="8"/>
  <c r="S971" i="8" s="1"/>
  <c r="R1037" i="8"/>
  <c r="S1037" i="8" s="1"/>
  <c r="R560" i="8"/>
  <c r="S560" i="8" s="1"/>
  <c r="R619" i="8"/>
  <c r="S619" i="8" s="1"/>
  <c r="R844" i="8"/>
  <c r="S844" i="8" s="1"/>
  <c r="R815" i="8"/>
  <c r="S815" i="8" s="1"/>
  <c r="R1039" i="8"/>
  <c r="S1039" i="8" s="1"/>
  <c r="R632" i="8"/>
  <c r="S632" i="8" s="1"/>
  <c r="R784" i="8"/>
  <c r="S784" i="8" s="1"/>
  <c r="R1017" i="8"/>
  <c r="S1017" i="8" s="1"/>
  <c r="R695" i="8"/>
  <c r="S695" i="8" s="1"/>
  <c r="R920" i="8"/>
  <c r="S920" i="8" s="1"/>
  <c r="R974" i="8"/>
  <c r="S974" i="8" s="1"/>
  <c r="U1031" i="8"/>
  <c r="V1031" i="8" s="1"/>
  <c r="T1031" i="8"/>
  <c r="S125" i="8"/>
  <c r="S37" i="8"/>
  <c r="S345" i="8"/>
  <c r="S220" i="8"/>
  <c r="S195" i="8"/>
  <c r="S451" i="8"/>
  <c r="S226" i="8"/>
  <c r="S124" i="8"/>
  <c r="S100" i="8"/>
  <c r="S246" i="8"/>
  <c r="S197" i="8"/>
  <c r="S453" i="8"/>
  <c r="S292" i="8"/>
  <c r="S155" i="8"/>
  <c r="S410" i="8"/>
  <c r="S67" i="8"/>
  <c r="R98" i="8"/>
  <c r="S98" i="8" s="1"/>
  <c r="S216" i="8"/>
  <c r="S36" i="8"/>
  <c r="S183" i="8"/>
  <c r="S316" i="8"/>
  <c r="S378" i="8"/>
  <c r="S35" i="8"/>
  <c r="S290" i="8"/>
  <c r="S452" i="8"/>
  <c r="R477" i="8"/>
  <c r="S477" i="8" s="1"/>
  <c r="S215" i="8"/>
  <c r="S278" i="8"/>
  <c r="S157" i="8"/>
  <c r="R121" i="8"/>
  <c r="S121" i="8" s="1"/>
  <c r="R389" i="8"/>
  <c r="S389" i="8" s="1"/>
  <c r="R28" i="8"/>
  <c r="S28" i="8" s="1"/>
  <c r="R91" i="8"/>
  <c r="S91" i="8" s="1"/>
  <c r="R315" i="8"/>
  <c r="S315" i="8" s="1"/>
  <c r="R346" i="8"/>
  <c r="S346" i="8" s="1"/>
  <c r="R249" i="8"/>
  <c r="S249" i="8" s="1"/>
  <c r="R505" i="8"/>
  <c r="S505" i="8" s="1"/>
  <c r="R258" i="8"/>
  <c r="S258" i="8" s="1"/>
  <c r="R248" i="8"/>
  <c r="S248" i="8" s="1"/>
  <c r="R322" i="8"/>
  <c r="S322" i="8" s="1"/>
  <c r="R93" i="8"/>
  <c r="S93" i="8" s="1"/>
  <c r="R57" i="8"/>
  <c r="S57" i="8" s="1"/>
  <c r="R247" i="8"/>
  <c r="S247" i="8" s="1"/>
  <c r="S310" i="8"/>
  <c r="U179" i="8"/>
  <c r="V179" i="8" s="1"/>
  <c r="T179" i="8"/>
  <c r="U18" i="8"/>
  <c r="V18" i="8" s="1"/>
  <c r="T18" i="8"/>
  <c r="U149" i="8"/>
  <c r="V149" i="8" s="1"/>
  <c r="T149" i="8"/>
  <c r="U146" i="8"/>
  <c r="V146" i="8" s="1"/>
  <c r="T146" i="8"/>
  <c r="U437" i="8"/>
  <c r="V437" i="8" s="1"/>
  <c r="T437" i="8"/>
  <c r="U905" i="8"/>
  <c r="V905" i="8" s="1"/>
  <c r="T905" i="8"/>
  <c r="U872" i="8"/>
  <c r="V872" i="8" s="1"/>
  <c r="T872" i="8"/>
  <c r="U370" i="8"/>
  <c r="V370" i="8" s="1"/>
  <c r="T370" i="8"/>
  <c r="U777" i="8"/>
  <c r="V777" i="8" s="1"/>
  <c r="T777" i="8"/>
  <c r="U469" i="8"/>
  <c r="V469" i="8" s="1"/>
  <c r="T469" i="8"/>
  <c r="U1001" i="8"/>
  <c r="V1001" i="8" s="1"/>
  <c r="T1001" i="8"/>
  <c r="U500" i="8"/>
  <c r="V500" i="8" s="1"/>
  <c r="T500" i="8"/>
  <c r="U681" i="8"/>
  <c r="V681" i="8" s="1"/>
  <c r="T681" i="8"/>
  <c r="U371" i="8"/>
  <c r="V371" i="8" s="1"/>
  <c r="T371" i="8"/>
  <c r="U307" i="8"/>
  <c r="V307" i="8" s="1"/>
  <c r="T307" i="8"/>
  <c r="U615" i="8"/>
  <c r="V615" i="8" s="1"/>
  <c r="T615" i="8"/>
  <c r="U213" i="8"/>
  <c r="V213" i="8" s="1"/>
  <c r="T213" i="8"/>
  <c r="S809" i="8"/>
  <c r="U551" i="8"/>
  <c r="V551" i="8" s="1"/>
  <c r="T551" i="8"/>
  <c r="U148" i="8"/>
  <c r="V148" i="8" s="1"/>
  <c r="T148" i="8"/>
  <c r="U242" i="8"/>
  <c r="V242" i="8" s="1"/>
  <c r="T242" i="8"/>
  <c r="U211" i="8"/>
  <c r="V211" i="8" s="1"/>
  <c r="T211" i="8"/>
  <c r="U340" i="8"/>
  <c r="V340" i="8" s="1"/>
  <c r="T340" i="8"/>
  <c r="U744" i="8"/>
  <c r="V744" i="8" s="1"/>
  <c r="T744" i="8"/>
  <c r="U808" i="8"/>
  <c r="V808" i="8" s="1"/>
  <c r="T808" i="8"/>
  <c r="U968" i="8"/>
  <c r="V968" i="8" s="1"/>
  <c r="T968" i="8"/>
  <c r="U117" i="8"/>
  <c r="V117" i="8" s="1"/>
  <c r="T117" i="8"/>
  <c r="U403" i="8"/>
  <c r="V403" i="8" s="1"/>
  <c r="T403" i="8"/>
  <c r="U373" i="8"/>
  <c r="V373" i="8" s="1"/>
  <c r="T373" i="8"/>
  <c r="U871" i="8"/>
  <c r="V871" i="8" s="1"/>
  <c r="T871" i="8"/>
  <c r="U679" i="8"/>
  <c r="V679" i="8" s="1"/>
  <c r="T679" i="8"/>
  <c r="U713" i="8"/>
  <c r="V713" i="8" s="1"/>
  <c r="T713" i="8"/>
  <c r="U584" i="8"/>
  <c r="V584" i="8" s="1"/>
  <c r="T584" i="8"/>
  <c r="U309" i="8"/>
  <c r="V309" i="8" s="1"/>
  <c r="T309" i="8"/>
  <c r="U498" i="8"/>
  <c r="V498" i="8" s="1"/>
  <c r="T498" i="8"/>
  <c r="U51" i="8"/>
  <c r="V51" i="8" s="1"/>
  <c r="T51" i="8"/>
  <c r="U181" i="8"/>
  <c r="V181" i="8" s="1"/>
  <c r="T181" i="8"/>
  <c r="S718" i="8"/>
  <c r="S588" i="8"/>
  <c r="S849" i="8"/>
  <c r="S791" i="8"/>
  <c r="S919" i="8"/>
  <c r="S910" i="8"/>
  <c r="S816" i="8"/>
  <c r="S686" i="8"/>
  <c r="S855" i="8"/>
  <c r="S907" i="8"/>
  <c r="S973" i="8"/>
  <c r="S569" i="8"/>
  <c r="S761" i="8"/>
  <c r="S780" i="8"/>
  <c r="S1036" i="8"/>
  <c r="S975" i="8"/>
  <c r="S1041" i="8"/>
  <c r="S814" i="8"/>
  <c r="S655" i="8"/>
  <c r="S568" i="8"/>
  <c r="S983" i="8"/>
  <c r="S651" i="8"/>
  <c r="S847" i="8"/>
  <c r="R778" i="8"/>
  <c r="S778" i="8" s="1"/>
  <c r="S942" i="8"/>
  <c r="S727" i="8"/>
  <c r="S952" i="8"/>
  <c r="R846" i="8"/>
  <c r="S846" i="8" s="1"/>
  <c r="R823" i="8"/>
  <c r="S823" i="8" s="1"/>
  <c r="R813" i="8"/>
  <c r="S813" i="8" s="1"/>
  <c r="R682" i="8"/>
  <c r="S682" i="8" s="1"/>
  <c r="R557" i="8"/>
  <c r="S557" i="8" s="1"/>
  <c r="R728" i="8"/>
  <c r="S728" i="8" s="1"/>
  <c r="R878" i="8"/>
  <c r="S878" i="8" s="1"/>
  <c r="R653" i="8"/>
  <c r="S653" i="8" s="1"/>
  <c r="R1034" i="8"/>
  <c r="S1034" i="8" s="1"/>
  <c r="R912" i="8"/>
  <c r="S912" i="8" s="1"/>
  <c r="S873" i="8"/>
  <c r="S357" i="8"/>
  <c r="S283" i="8"/>
  <c r="S314" i="8"/>
  <c r="S408" i="8"/>
  <c r="S406" i="8"/>
  <c r="S29" i="8"/>
  <c r="S344" i="8"/>
  <c r="S184" i="8"/>
  <c r="S439" i="8"/>
  <c r="S502" i="8"/>
  <c r="S444" i="8"/>
  <c r="S251" i="8"/>
  <c r="S507" i="8"/>
  <c r="S68" i="8"/>
  <c r="S313" i="8"/>
  <c r="S388" i="8"/>
  <c r="S419" i="8"/>
  <c r="S194" i="8"/>
  <c r="S87" i="8"/>
  <c r="S150" i="8"/>
  <c r="S509" i="8"/>
  <c r="S375" i="8"/>
  <c r="S376" i="8"/>
  <c r="R293" i="8"/>
  <c r="S293" i="8" s="1"/>
  <c r="S92" i="8"/>
  <c r="S219" i="8"/>
  <c r="S475" i="8"/>
  <c r="R154" i="8"/>
  <c r="S154" i="8" s="1"/>
  <c r="R153" i="8"/>
  <c r="S153" i="8" s="1"/>
  <c r="R281" i="8"/>
  <c r="S281" i="8" s="1"/>
  <c r="S260" i="8"/>
  <c r="S387" i="8"/>
  <c r="R66" i="8"/>
  <c r="S66" i="8" s="1"/>
  <c r="S312" i="8"/>
  <c r="R189" i="8"/>
  <c r="S189" i="8" s="1"/>
  <c r="S119" i="8"/>
  <c r="S182" i="8"/>
  <c r="R122" i="8"/>
  <c r="S122" i="8" s="1"/>
  <c r="R89" i="8"/>
  <c r="S89" i="8" s="1"/>
  <c r="R131" i="8"/>
  <c r="S131" i="8" s="1"/>
  <c r="R355" i="8"/>
  <c r="S355" i="8" s="1"/>
  <c r="R34" i="8"/>
  <c r="S34" i="8" s="1"/>
  <c r="S22" i="8"/>
  <c r="R164" i="8"/>
  <c r="S164" i="8" s="1"/>
  <c r="R440" i="8"/>
  <c r="S440" i="8" s="1"/>
  <c r="U212" i="8"/>
  <c r="V212" i="8" s="1"/>
  <c r="T212" i="8"/>
  <c r="U435" i="8"/>
  <c r="V435" i="8" s="1"/>
  <c r="T435" i="8"/>
  <c r="U306" i="8"/>
  <c r="V306" i="8" s="1"/>
  <c r="T306" i="8"/>
  <c r="U743" i="8"/>
  <c r="V743" i="8" s="1"/>
  <c r="T743" i="8"/>
  <c r="S719" i="8"/>
  <c r="U1049" i="8"/>
  <c r="V1049" i="8" s="1"/>
  <c r="T1049" i="8"/>
  <c r="U747" i="8"/>
  <c r="V747" i="8" s="1"/>
  <c r="T747" i="8"/>
  <c r="U877" i="8"/>
  <c r="V877" i="8" s="1"/>
  <c r="T877" i="8"/>
  <c r="U689" i="8"/>
  <c r="V689" i="8" s="1"/>
  <c r="T689" i="8"/>
  <c r="S656" i="8"/>
  <c r="S715" i="8"/>
  <c r="S940" i="8"/>
  <c r="S879" i="8"/>
  <c r="S842" i="8"/>
  <c r="S887" i="8"/>
  <c r="S889" i="8"/>
  <c r="S663" i="8"/>
  <c r="S888" i="8"/>
  <c r="S857" i="8"/>
  <c r="S1002" i="8"/>
  <c r="S559" i="8"/>
  <c r="S600" i="8"/>
  <c r="S555" i="8"/>
  <c r="S810" i="8"/>
  <c r="S1006" i="8"/>
  <c r="S976" i="8"/>
  <c r="S785" i="8"/>
  <c r="S984" i="8"/>
  <c r="S625" i="8"/>
  <c r="S825" i="8"/>
  <c r="S1047" i="8"/>
  <c r="S652" i="8"/>
  <c r="S875" i="8"/>
  <c r="S556" i="8"/>
  <c r="S720" i="8"/>
  <c r="R714" i="8"/>
  <c r="S714" i="8" s="1"/>
  <c r="S1004" i="8"/>
  <c r="S943" i="8"/>
  <c r="R1009" i="8"/>
  <c r="S1009" i="8" s="1"/>
  <c r="S848" i="8"/>
  <c r="S1038" i="8"/>
  <c r="R622" i="8"/>
  <c r="S622" i="8" s="1"/>
  <c r="R665" i="8"/>
  <c r="S665" i="8" s="1"/>
  <c r="R620" i="8"/>
  <c r="S620" i="8" s="1"/>
  <c r="R909" i="8"/>
  <c r="S909" i="8" s="1"/>
  <c r="R717" i="8"/>
  <c r="S717" i="8" s="1"/>
  <c r="R688" i="8"/>
  <c r="S688" i="8" s="1"/>
  <c r="R750" i="8"/>
  <c r="S750" i="8" s="1"/>
  <c r="R972" i="8"/>
  <c r="S972" i="8" s="1"/>
  <c r="R911" i="8"/>
  <c r="S911" i="8" s="1"/>
  <c r="R977" i="8"/>
  <c r="S977" i="8" s="1"/>
  <c r="R753" i="8"/>
  <c r="S753" i="8" s="1"/>
  <c r="R721" i="8"/>
  <c r="S721" i="8" s="1"/>
  <c r="R729" i="8"/>
  <c r="S729" i="8" s="1"/>
  <c r="R567" i="8"/>
  <c r="S567" i="8" s="1"/>
  <c r="R792" i="8"/>
  <c r="S792" i="8" s="1"/>
  <c r="R1048" i="8"/>
  <c r="S1048" i="8" s="1"/>
  <c r="R601" i="8"/>
  <c r="S601" i="8" s="1"/>
  <c r="U936" i="8"/>
  <c r="V936" i="8" s="1"/>
  <c r="T936" i="8"/>
  <c r="U712" i="8"/>
  <c r="V712" i="8" s="1"/>
  <c r="T712" i="8"/>
  <c r="U1000" i="8"/>
  <c r="V1000" i="8" s="1"/>
  <c r="T1000" i="8"/>
  <c r="U420" i="8"/>
  <c r="V420" i="8" s="1"/>
  <c r="T420" i="8"/>
  <c r="S59" i="8"/>
  <c r="S90" i="8"/>
  <c r="S25" i="8"/>
  <c r="S217" i="8"/>
  <c r="S473" i="8"/>
  <c r="S99" i="8"/>
  <c r="S323" i="8"/>
  <c r="S418" i="8"/>
  <c r="S151" i="8"/>
  <c r="S228" i="8"/>
  <c r="S386" i="8"/>
  <c r="S325" i="8"/>
  <c r="S450" i="8"/>
  <c r="S156" i="8"/>
  <c r="S27" i="8"/>
  <c r="S282" i="8"/>
  <c r="S280" i="8"/>
  <c r="S284" i="8"/>
  <c r="S342" i="8"/>
  <c r="S252" i="8"/>
  <c r="S412" i="8"/>
  <c r="S56" i="8"/>
  <c r="S250" i="8"/>
  <c r="S506" i="8"/>
  <c r="S163" i="8"/>
  <c r="S514" i="8"/>
  <c r="R221" i="8"/>
  <c r="S221" i="8" s="1"/>
  <c r="S23" i="8"/>
  <c r="S471" i="8"/>
  <c r="S484" i="8"/>
  <c r="S133" i="8"/>
  <c r="S374" i="8"/>
  <c r="R261" i="8"/>
  <c r="S261" i="8" s="1"/>
  <c r="R517" i="8"/>
  <c r="S517" i="8" s="1"/>
  <c r="R188" i="8"/>
  <c r="S188" i="8" s="1"/>
  <c r="R187" i="8"/>
  <c r="S187" i="8" s="1"/>
  <c r="R443" i="8"/>
  <c r="S443" i="8" s="1"/>
  <c r="R218" i="8"/>
  <c r="S218" i="8" s="1"/>
  <c r="R474" i="8"/>
  <c r="S474" i="8" s="1"/>
  <c r="R101" i="8"/>
  <c r="S101" i="8" s="1"/>
  <c r="R377" i="8"/>
  <c r="S377" i="8" s="1"/>
  <c r="R348" i="8"/>
  <c r="S348" i="8" s="1"/>
  <c r="R482" i="8"/>
  <c r="S482" i="8" s="1"/>
  <c r="R413" i="8"/>
  <c r="S413" i="8" s="1"/>
  <c r="S214" i="8"/>
  <c r="R356" i="8"/>
  <c r="S356" i="8" s="1"/>
  <c r="R508" i="8"/>
  <c r="S508" i="8" s="1"/>
  <c r="R69" i="8"/>
  <c r="S69" i="8" s="1"/>
  <c r="R55" i="8"/>
  <c r="S55" i="8" s="1"/>
  <c r="R503" i="8"/>
  <c r="S503" i="8" s="1"/>
  <c r="U404" i="8"/>
  <c r="V404" i="8" s="1"/>
  <c r="T404" i="8"/>
  <c r="U53" i="8"/>
  <c r="V53" i="8" s="1"/>
  <c r="T53" i="8"/>
  <c r="U501" i="8"/>
  <c r="V501" i="8" s="1"/>
  <c r="T501" i="8"/>
  <c r="U903" i="8"/>
  <c r="V903" i="8" s="1"/>
  <c r="T903" i="8"/>
  <c r="U341" i="8"/>
  <c r="V341" i="8" s="1"/>
  <c r="T341" i="8"/>
  <c r="U20" i="8"/>
  <c r="V20" i="8" s="1"/>
  <c r="T20" i="8"/>
  <c r="U434" i="8"/>
  <c r="V434" i="8" s="1"/>
  <c r="T434" i="8"/>
  <c r="U1033" i="8"/>
  <c r="V1033" i="8" s="1"/>
  <c r="T1033" i="8"/>
  <c r="U402" i="8"/>
  <c r="V402" i="8" s="1"/>
  <c r="T402" i="8"/>
  <c r="U499" i="8"/>
  <c r="V499" i="8" s="1"/>
  <c r="T499" i="8"/>
  <c r="U1032" i="8"/>
  <c r="V1032" i="8" s="1"/>
  <c r="T1032" i="8"/>
  <c r="U466" i="8"/>
  <c r="V466" i="8" s="1"/>
  <c r="T466" i="8"/>
  <c r="U115" i="8"/>
  <c r="V115" i="8" s="1"/>
  <c r="T115" i="8"/>
  <c r="U180" i="8"/>
  <c r="V180" i="8" s="1"/>
  <c r="T180" i="8"/>
  <c r="U935" i="8"/>
  <c r="V935" i="8" s="1"/>
  <c r="T935" i="8"/>
  <c r="U339" i="8"/>
  <c r="V339" i="8" s="1"/>
  <c r="T339" i="8"/>
  <c r="U19" i="8"/>
  <c r="V19" i="8" s="1"/>
  <c r="T19" i="8"/>
  <c r="S1040" i="8"/>
  <c r="S843" i="8"/>
  <c r="U945" i="8"/>
  <c r="V945" i="8" s="1"/>
  <c r="T945" i="8"/>
  <c r="S938" i="8"/>
  <c r="S685" i="8"/>
  <c r="S561" i="8"/>
  <c r="S589" i="8"/>
  <c r="S558" i="8"/>
  <c r="S811" i="8"/>
  <c r="S1035" i="8"/>
  <c r="S624" i="8"/>
  <c r="S618" i="8"/>
  <c r="S908" i="8"/>
  <c r="S913" i="8"/>
  <c r="S657" i="8"/>
  <c r="S793" i="8"/>
  <c r="S970" i="8"/>
  <c r="S621" i="8"/>
  <c r="S752" i="8"/>
  <c r="R941" i="8"/>
  <c r="S941" i="8" s="1"/>
  <c r="S749" i="8"/>
  <c r="R953" i="8"/>
  <c r="S953" i="8" s="1"/>
  <c r="S599" i="8"/>
  <c r="S824" i="8"/>
  <c r="S906" i="8"/>
  <c r="S593" i="8"/>
  <c r="S687" i="8"/>
  <c r="R554" i="8"/>
  <c r="S554" i="8" s="1"/>
  <c r="R748" i="8"/>
  <c r="S748" i="8" s="1"/>
  <c r="R1015" i="8"/>
  <c r="S1015" i="8" s="1"/>
  <c r="R874" i="8"/>
  <c r="S874" i="8" s="1"/>
  <c r="R782" i="8"/>
  <c r="S782" i="8" s="1"/>
  <c r="R623" i="8"/>
  <c r="S623" i="8" s="1"/>
  <c r="U23" i="9"/>
  <c r="Q1045" i="8"/>
  <c r="Q990" i="8"/>
  <c r="P894" i="8"/>
  <c r="Q766" i="8"/>
  <c r="Q787" i="8"/>
  <c r="P724" i="8"/>
  <c r="Q765" i="8"/>
  <c r="P563" i="8"/>
  <c r="P1024" i="8"/>
  <c r="Q832" i="8"/>
  <c r="P768" i="8"/>
  <c r="Q703" i="8"/>
  <c r="P639" i="8"/>
  <c r="P565" i="8"/>
  <c r="P884" i="8"/>
  <c r="Q573" i="8"/>
  <c r="Q1057" i="8"/>
  <c r="P993" i="8"/>
  <c r="Q929" i="8"/>
  <c r="P865" i="8"/>
  <c r="P1055" i="8"/>
  <c r="Q959" i="8"/>
  <c r="P927" i="8"/>
  <c r="P831" i="8"/>
  <c r="Q1020" i="8"/>
  <c r="P988" i="8"/>
  <c r="Q892" i="8"/>
  <c r="P860" i="8"/>
  <c r="Q764" i="8"/>
  <c r="P801" i="8"/>
  <c r="P698" i="8"/>
  <c r="R698" i="8" s="1"/>
  <c r="Q634" i="8"/>
  <c r="P570" i="8"/>
  <c r="Q667" i="8"/>
  <c r="P635" i="8"/>
  <c r="Q736" i="8"/>
  <c r="P704" i="8"/>
  <c r="Q608" i="8"/>
  <c r="P576" i="8"/>
  <c r="Q733" i="8"/>
  <c r="P605" i="8"/>
  <c r="Q597" i="8"/>
  <c r="Q788" i="8"/>
  <c r="P673" i="8"/>
  <c r="P1021" i="8"/>
  <c r="Q957" i="8"/>
  <c r="P893" i="8"/>
  <c r="R893" i="8" s="1"/>
  <c r="Q1019" i="8"/>
  <c r="P987" i="8"/>
  <c r="Q891" i="8"/>
  <c r="Q795" i="8"/>
  <c r="P763" i="8"/>
  <c r="Q694" i="8"/>
  <c r="P630" i="8"/>
  <c r="Q566" i="8"/>
  <c r="Q668" i="8"/>
  <c r="P636" i="8"/>
  <c r="Q882" i="8"/>
  <c r="Q1012" i="8"/>
  <c r="Q978" i="8"/>
  <c r="Q916" i="8"/>
  <c r="Q862" i="8"/>
  <c r="Q1043" i="8"/>
  <c r="P947" i="8"/>
  <c r="Q692" i="8"/>
  <c r="P564" i="8"/>
  <c r="Q691" i="8"/>
  <c r="Q829" i="8"/>
  <c r="Q992" i="8"/>
  <c r="P928" i="8"/>
  <c r="Q607" i="8"/>
  <c r="Q797" i="8"/>
  <c r="Q1010" i="8"/>
  <c r="Q734" i="8"/>
  <c r="P670" i="8"/>
  <c r="Q606" i="8"/>
  <c r="P658" i="8"/>
  <c r="P690" i="8"/>
  <c r="Q1022" i="8"/>
  <c r="P1011" i="8"/>
  <c r="Q755" i="8"/>
  <c r="Q628" i="8"/>
  <c r="P786" i="8"/>
  <c r="Q820" i="8"/>
  <c r="Q1050" i="8"/>
  <c r="P1018" i="8"/>
  <c r="Q922" i="8"/>
  <c r="P890" i="8"/>
  <c r="Q669" i="8"/>
  <c r="P705" i="8"/>
  <c r="Q833" i="8"/>
  <c r="P701" i="8"/>
  <c r="Q982" i="8"/>
  <c r="P950" i="8"/>
  <c r="P853" i="8"/>
  <c r="P980" i="8"/>
  <c r="P723" i="8"/>
  <c r="Q861" i="8"/>
  <c r="Q885" i="8"/>
  <c r="P798" i="8"/>
  <c r="Q979" i="8"/>
  <c r="P629" i="8"/>
  <c r="P594" i="8"/>
  <c r="R594" i="8" s="1"/>
  <c r="Q826" i="8"/>
  <c r="P762" i="8"/>
  <c r="Q854" i="8"/>
  <c r="P790" i="8"/>
  <c r="R790" i="8" s="1"/>
  <c r="Q738" i="8"/>
  <c r="P917" i="8"/>
  <c r="P990" i="8"/>
  <c r="R990" i="8" s="1"/>
  <c r="P787" i="8"/>
  <c r="R787" i="8" s="1"/>
  <c r="P765" i="8"/>
  <c r="Q948" i="8"/>
  <c r="Q896" i="8"/>
  <c r="P832" i="8"/>
  <c r="R832" i="8" s="1"/>
  <c r="P703" i="8"/>
  <c r="R703" i="8" s="1"/>
  <c r="Q898" i="8"/>
  <c r="Q627" i="8"/>
  <c r="P573" i="8"/>
  <c r="R573" i="8" s="1"/>
  <c r="P1025" i="8"/>
  <c r="Q961" i="8"/>
  <c r="P897" i="8"/>
  <c r="Q991" i="8"/>
  <c r="P959" i="8"/>
  <c r="R959" i="8" s="1"/>
  <c r="Q863" i="8"/>
  <c r="Q767" i="8"/>
  <c r="Q1052" i="8"/>
  <c r="P1020" i="8"/>
  <c r="R1020" i="8" s="1"/>
  <c r="Q924" i="8"/>
  <c r="P892" i="8"/>
  <c r="Q796" i="8"/>
  <c r="P764" i="8"/>
  <c r="R764" i="8" s="1"/>
  <c r="P730" i="8"/>
  <c r="Q666" i="8"/>
  <c r="P602" i="8"/>
  <c r="R602" i="8" s="1"/>
  <c r="Q699" i="8"/>
  <c r="P667" i="8"/>
  <c r="R667" i="8" s="1"/>
  <c r="Q571" i="8"/>
  <c r="P736" i="8"/>
  <c r="R736" i="8" s="1"/>
  <c r="Q640" i="8"/>
  <c r="P608" i="8"/>
  <c r="R608" i="8" s="1"/>
  <c r="P733" i="8"/>
  <c r="R733" i="8" s="1"/>
  <c r="P597" i="8"/>
  <c r="R597" i="8" s="1"/>
  <c r="P788" i="8"/>
  <c r="P1053" i="8"/>
  <c r="Q989" i="8"/>
  <c r="P925" i="8"/>
  <c r="R925" i="8" s="1"/>
  <c r="Q1051" i="8"/>
  <c r="P1019" i="8"/>
  <c r="R1019" i="8" s="1"/>
  <c r="Q923" i="8"/>
  <c r="P891" i="8"/>
  <c r="R891" i="8" s="1"/>
  <c r="Q827" i="8"/>
  <c r="P795" i="8"/>
  <c r="Q726" i="8"/>
  <c r="P662" i="8"/>
  <c r="Q598" i="8"/>
  <c r="Q700" i="8"/>
  <c r="P668" i="8"/>
  <c r="R668" i="8" s="1"/>
  <c r="Q572" i="8"/>
  <c r="Q962" i="8"/>
  <c r="P882" i="8"/>
  <c r="R882" i="8" s="1"/>
  <c r="Q802" i="8"/>
  <c r="P1012" i="8"/>
  <c r="R1012" i="8" s="1"/>
  <c r="Q637" i="8"/>
  <c r="P978" i="8"/>
  <c r="R978" i="8" s="1"/>
  <c r="Q850" i="8"/>
  <c r="P916" i="8"/>
  <c r="R916" i="8" s="1"/>
  <c r="Q659" i="8"/>
  <c r="Q981" i="8"/>
  <c r="Q958" i="8"/>
  <c r="P862" i="8"/>
  <c r="R862" i="8" s="1"/>
  <c r="P1043" i="8"/>
  <c r="Q819" i="8"/>
  <c r="P692" i="8"/>
  <c r="R692" i="8" s="1"/>
  <c r="P691" i="8"/>
  <c r="R691" i="8" s="1"/>
  <c r="P829" i="8"/>
  <c r="R829" i="8" s="1"/>
  <c r="Q1056" i="8"/>
  <c r="P992" i="8"/>
  <c r="R992" i="8" s="1"/>
  <c r="Q800" i="8"/>
  <c r="Q671" i="8"/>
  <c r="P607" i="8"/>
  <c r="P797" i="8"/>
  <c r="R797" i="8" s="1"/>
  <c r="P1010" i="8"/>
  <c r="R1010" i="8" s="1"/>
  <c r="Q818" i="8"/>
  <c r="Q756" i="8"/>
  <c r="P702" i="8"/>
  <c r="Q638" i="8"/>
  <c r="P574" i="8"/>
  <c r="Q578" i="8"/>
  <c r="Q674" i="8"/>
  <c r="Q562" i="8"/>
  <c r="P949" i="8"/>
  <c r="P1022" i="8"/>
  <c r="Q830" i="8"/>
  <c r="P755" i="8"/>
  <c r="R755" i="8" s="1"/>
  <c r="P628" i="8"/>
  <c r="R628" i="8" s="1"/>
  <c r="P820" i="8"/>
  <c r="R820" i="8" s="1"/>
  <c r="P1050" i="8"/>
  <c r="R1050" i="8" s="1"/>
  <c r="Q954" i="8"/>
  <c r="P922" i="8"/>
  <c r="P669" i="8"/>
  <c r="R669" i="8" s="1"/>
  <c r="Q725" i="8"/>
  <c r="Q852" i="8"/>
  <c r="P833" i="8"/>
  <c r="Q595" i="8"/>
  <c r="Q1014" i="8"/>
  <c r="P982" i="8"/>
  <c r="R982" i="8" s="1"/>
  <c r="Q886" i="8"/>
  <c r="Q930" i="8"/>
  <c r="Q754" i="8"/>
  <c r="Q769" i="8"/>
  <c r="P861" i="8"/>
  <c r="R861" i="8" s="1"/>
  <c r="Q1013" i="8"/>
  <c r="Q926" i="8"/>
  <c r="P979" i="8"/>
  <c r="R979" i="8" s="1"/>
  <c r="S979" i="8" s="1"/>
  <c r="Q660" i="8"/>
  <c r="P722" i="8"/>
  <c r="Q858" i="8"/>
  <c r="P794" i="8"/>
  <c r="Q626" i="8"/>
  <c r="P822" i="8"/>
  <c r="Q758" i="8"/>
  <c r="P1045" i="8"/>
  <c r="R1045" i="8" s="1"/>
  <c r="P766" i="8"/>
  <c r="R766" i="8" s="1"/>
  <c r="Q915" i="8"/>
  <c r="Q596" i="8"/>
  <c r="Q946" i="8"/>
  <c r="P948" i="8"/>
  <c r="R948" i="8" s="1"/>
  <c r="Q960" i="8"/>
  <c r="P896" i="8"/>
  <c r="R896" i="8" s="1"/>
  <c r="Q821" i="8"/>
  <c r="Q575" i="8"/>
  <c r="P627" i="8"/>
  <c r="R627" i="8" s="1"/>
  <c r="P1057" i="8"/>
  <c r="R1057" i="8" s="1"/>
  <c r="Q993" i="8"/>
  <c r="P929" i="8"/>
  <c r="Q865" i="8"/>
  <c r="Q1023" i="8"/>
  <c r="P991" i="8"/>
  <c r="R991" i="8" s="1"/>
  <c r="Q895" i="8"/>
  <c r="P863" i="8"/>
  <c r="R863" i="8" s="1"/>
  <c r="Q799" i="8"/>
  <c r="P767" i="8"/>
  <c r="R767" i="8" s="1"/>
  <c r="P1052" i="8"/>
  <c r="Q956" i="8"/>
  <c r="P924" i="8"/>
  <c r="R924" i="8" s="1"/>
  <c r="Q828" i="8"/>
  <c r="P796" i="8"/>
  <c r="Q698" i="8"/>
  <c r="P634" i="8"/>
  <c r="R634" i="8" s="1"/>
  <c r="Q570" i="8"/>
  <c r="Q731" i="8"/>
  <c r="P699" i="8"/>
  <c r="R699" i="8" s="1"/>
  <c r="Q603" i="8"/>
  <c r="P571" i="8"/>
  <c r="R571" i="8" s="1"/>
  <c r="Q672" i="8"/>
  <c r="P640" i="8"/>
  <c r="R640" i="8" s="1"/>
  <c r="Q641" i="8"/>
  <c r="Q1044" i="8"/>
  <c r="Q1021" i="8"/>
  <c r="P957" i="8"/>
  <c r="R957" i="8" s="1"/>
  <c r="Q893" i="8"/>
  <c r="P1051" i="8"/>
  <c r="R1051" i="8" s="1"/>
  <c r="S1051" i="8" s="1"/>
  <c r="Q955" i="8"/>
  <c r="P923" i="8"/>
  <c r="R923" i="8" s="1"/>
  <c r="Q859" i="8"/>
  <c r="P827" i="8"/>
  <c r="R827" i="8" s="1"/>
  <c r="S827" i="8" s="1"/>
  <c r="P694" i="8"/>
  <c r="R694" i="8" s="1"/>
  <c r="Q630" i="8"/>
  <c r="P566" i="8"/>
  <c r="Q789" i="8"/>
  <c r="Q732" i="8"/>
  <c r="P700" i="8"/>
  <c r="R700" i="8" s="1"/>
  <c r="Q604" i="8"/>
  <c r="P572" i="8"/>
  <c r="R572" i="8" s="1"/>
  <c r="Q1042" i="8"/>
  <c r="P637" i="8"/>
  <c r="R637" i="8" s="1"/>
  <c r="P659" i="8"/>
  <c r="R659" i="8" s="1"/>
  <c r="Q737" i="8"/>
  <c r="Q1054" i="8"/>
  <c r="P958" i="8"/>
  <c r="R958" i="8" s="1"/>
  <c r="P819" i="8"/>
  <c r="R819" i="8" s="1"/>
  <c r="P1056" i="8"/>
  <c r="R1056" i="8" s="1"/>
  <c r="S1056" i="8" s="1"/>
  <c r="Q864" i="8"/>
  <c r="P800" i="8"/>
  <c r="Q735" i="8"/>
  <c r="P671" i="8"/>
  <c r="R671" i="8" s="1"/>
  <c r="Q693" i="8"/>
  <c r="P756" i="8"/>
  <c r="R756" i="8" s="1"/>
  <c r="P734" i="8"/>
  <c r="R734" i="8" s="1"/>
  <c r="Q670" i="8"/>
  <c r="P606" i="8"/>
  <c r="R606" i="8" s="1"/>
  <c r="Q658" i="8"/>
  <c r="Q706" i="8"/>
  <c r="Q690" i="8"/>
  <c r="Q883" i="8"/>
  <c r="Q757" i="8"/>
  <c r="Q786" i="8"/>
  <c r="Q986" i="8"/>
  <c r="P954" i="8"/>
  <c r="Q577" i="8"/>
  <c r="P725" i="8"/>
  <c r="R725" i="8" s="1"/>
  <c r="P852" i="8"/>
  <c r="R852" i="8" s="1"/>
  <c r="S852" i="8" s="1"/>
  <c r="P595" i="8"/>
  <c r="R595" i="8" s="1"/>
  <c r="Q1046" i="8"/>
  <c r="P1014" i="8"/>
  <c r="R1014" i="8" s="1"/>
  <c r="Q918" i="8"/>
  <c r="P886" i="8"/>
  <c r="R886" i="8" s="1"/>
  <c r="Q661" i="8"/>
  <c r="Q994" i="8"/>
  <c r="Q834" i="8"/>
  <c r="Q609" i="8"/>
  <c r="Q914" i="8"/>
  <c r="P769" i="8"/>
  <c r="P885" i="8"/>
  <c r="R885" i="8" s="1"/>
  <c r="S885" i="8" s="1"/>
  <c r="P926" i="8"/>
  <c r="R926" i="8" s="1"/>
  <c r="Q798" i="8"/>
  <c r="Q851" i="8"/>
  <c r="P660" i="8"/>
  <c r="R660" i="8" s="1"/>
  <c r="S660" i="8" s="1"/>
  <c r="Q594" i="8"/>
  <c r="P826" i="8"/>
  <c r="R826" i="8" s="1"/>
  <c r="Q762" i="8"/>
  <c r="P854" i="8"/>
  <c r="R854" i="8" s="1"/>
  <c r="S854" i="8" s="1"/>
  <c r="Q790" i="8"/>
  <c r="Q917" i="8"/>
  <c r="Q894" i="8"/>
  <c r="P915" i="8"/>
  <c r="R915" i="8" s="1"/>
  <c r="S915" i="8" s="1"/>
  <c r="Q724" i="8"/>
  <c r="P596" i="8"/>
  <c r="R596" i="8" s="1"/>
  <c r="P946" i="8"/>
  <c r="Q563" i="8"/>
  <c r="Q1024" i="8"/>
  <c r="P960" i="8"/>
  <c r="R960" i="8" s="1"/>
  <c r="Q768" i="8"/>
  <c r="P821" i="8"/>
  <c r="R821" i="8" s="1"/>
  <c r="S821" i="8" s="1"/>
  <c r="Q639" i="8"/>
  <c r="P575" i="8"/>
  <c r="R575" i="8" s="1"/>
  <c r="Q565" i="8"/>
  <c r="Q884" i="8"/>
  <c r="Q1025" i="8"/>
  <c r="P961" i="8"/>
  <c r="R961" i="8" s="1"/>
  <c r="Q897" i="8"/>
  <c r="Q1055" i="8"/>
  <c r="P1023" i="8"/>
  <c r="R1023" i="8" s="1"/>
  <c r="Q927" i="8"/>
  <c r="P895" i="8"/>
  <c r="R895" i="8" s="1"/>
  <c r="Q831" i="8"/>
  <c r="P799" i="8"/>
  <c r="R799" i="8" s="1"/>
  <c r="Q988" i="8"/>
  <c r="P956" i="8"/>
  <c r="R956" i="8" s="1"/>
  <c r="Q860" i="8"/>
  <c r="P828" i="8"/>
  <c r="Q801" i="8"/>
  <c r="Q730" i="8"/>
  <c r="P666" i="8"/>
  <c r="R666" i="8" s="1"/>
  <c r="S666" i="8" s="1"/>
  <c r="Q602" i="8"/>
  <c r="P731" i="8"/>
  <c r="R731" i="8" s="1"/>
  <c r="Q635" i="8"/>
  <c r="P603" i="8"/>
  <c r="R603" i="8" s="1"/>
  <c r="S603" i="8" s="1"/>
  <c r="Q704" i="8"/>
  <c r="P672" i="8"/>
  <c r="R672" i="8" s="1"/>
  <c r="Q576" i="8"/>
  <c r="Q605" i="8"/>
  <c r="P641" i="8"/>
  <c r="R641" i="8" s="1"/>
  <c r="P1044" i="8"/>
  <c r="Q673" i="8"/>
  <c r="Q1053" i="8"/>
  <c r="P989" i="8"/>
  <c r="R989" i="8" s="1"/>
  <c r="Q925" i="8"/>
  <c r="Q987" i="8"/>
  <c r="P955" i="8"/>
  <c r="R955" i="8" s="1"/>
  <c r="S955" i="8" s="1"/>
  <c r="P859" i="8"/>
  <c r="R859" i="8" s="1"/>
  <c r="Q763" i="8"/>
  <c r="P726" i="8"/>
  <c r="R726" i="8" s="1"/>
  <c r="Q662" i="8"/>
  <c r="P598" i="8"/>
  <c r="R598" i="8" s="1"/>
  <c r="P789" i="8"/>
  <c r="P732" i="8"/>
  <c r="R732" i="8" s="1"/>
  <c r="Q636" i="8"/>
  <c r="P604" i="8"/>
  <c r="R604" i="8" s="1"/>
  <c r="P1042" i="8"/>
  <c r="R1042" i="8" s="1"/>
  <c r="P850" i="8"/>
  <c r="R850" i="8" s="1"/>
  <c r="P737" i="8"/>
  <c r="R737" i="8" s="1"/>
  <c r="S737" i="8" s="1"/>
  <c r="P981" i="8"/>
  <c r="R981" i="8" s="1"/>
  <c r="P1054" i="8"/>
  <c r="R1054" i="8" s="1"/>
  <c r="Q947" i="8"/>
  <c r="Q564" i="8"/>
  <c r="Q866" i="8"/>
  <c r="Q928" i="8"/>
  <c r="P864" i="8"/>
  <c r="R864" i="8" s="1"/>
  <c r="P735" i="8"/>
  <c r="R735" i="8" s="1"/>
  <c r="S735" i="8" s="1"/>
  <c r="P693" i="8"/>
  <c r="R693" i="8" s="1"/>
  <c r="P818" i="8"/>
  <c r="R818" i="8" s="1"/>
  <c r="Q702" i="8"/>
  <c r="P638" i="8"/>
  <c r="R638" i="8" s="1"/>
  <c r="S638" i="8" s="1"/>
  <c r="Q574" i="8"/>
  <c r="P562" i="8"/>
  <c r="Q949" i="8"/>
  <c r="P830" i="8"/>
  <c r="R830" i="8" s="1"/>
  <c r="S830" i="8" s="1"/>
  <c r="Q1011" i="8"/>
  <c r="P883" i="8"/>
  <c r="R883" i="8" s="1"/>
  <c r="P757" i="8"/>
  <c r="R757" i="8" s="1"/>
  <c r="S757" i="8" s="1"/>
  <c r="Q1018" i="8"/>
  <c r="P986" i="8"/>
  <c r="Q890" i="8"/>
  <c r="Q705" i="8"/>
  <c r="P577" i="8"/>
  <c r="R577" i="8" s="1"/>
  <c r="S577" i="8" s="1"/>
  <c r="Q701" i="8"/>
  <c r="P1046" i="8"/>
  <c r="R1046" i="8" s="1"/>
  <c r="Q950" i="8"/>
  <c r="P918" i="8"/>
  <c r="R918" i="8" s="1"/>
  <c r="S918" i="8" s="1"/>
  <c r="Q853" i="8"/>
  <c r="P661" i="8"/>
  <c r="R661" i="8" s="1"/>
  <c r="Q1058" i="8"/>
  <c r="P754" i="8"/>
  <c r="R754" i="8" s="1"/>
  <c r="P609" i="8"/>
  <c r="R609" i="8" s="1"/>
  <c r="Q1026" i="8"/>
  <c r="P914" i="8"/>
  <c r="R914" i="8" s="1"/>
  <c r="Q770" i="8"/>
  <c r="Q980" i="8"/>
  <c r="Q723" i="8"/>
  <c r="P1013" i="8"/>
  <c r="R1013" i="8" s="1"/>
  <c r="P851" i="8"/>
  <c r="R851" i="8" s="1"/>
  <c r="Q629" i="8"/>
  <c r="Q722" i="8"/>
  <c r="P858" i="8"/>
  <c r="R858" i="8" s="1"/>
  <c r="S858" i="8" s="1"/>
  <c r="Q794" i="8"/>
  <c r="P626" i="8"/>
  <c r="R626" i="8" s="1"/>
  <c r="Q822" i="8"/>
  <c r="P758" i="8"/>
  <c r="R758" i="8" s="1"/>
  <c r="S758" i="8" s="1"/>
  <c r="Q610" i="8"/>
  <c r="Q642" i="8"/>
  <c r="O854" i="8"/>
  <c r="O595" i="8"/>
  <c r="O669" i="8"/>
  <c r="O820" i="8"/>
  <c r="O819" i="8"/>
  <c r="O916" i="8"/>
  <c r="O566" i="8"/>
  <c r="O827" i="8"/>
  <c r="O733" i="8"/>
  <c r="O699" i="8"/>
  <c r="O892" i="8"/>
  <c r="O573" i="8"/>
  <c r="O766" i="8"/>
  <c r="O853" i="8"/>
  <c r="O1050" i="8"/>
  <c r="O1011" i="8"/>
  <c r="O574" i="8"/>
  <c r="O947" i="8"/>
  <c r="O925" i="8"/>
  <c r="O704" i="8"/>
  <c r="O801" i="8"/>
  <c r="O1055" i="8"/>
  <c r="O565" i="8"/>
  <c r="O1024" i="8"/>
  <c r="O787" i="8"/>
  <c r="O798" i="8"/>
  <c r="O1018" i="8"/>
  <c r="O757" i="8"/>
  <c r="O670" i="8"/>
  <c r="O693" i="8"/>
  <c r="O732" i="8"/>
  <c r="O630" i="8"/>
  <c r="O763" i="8"/>
  <c r="O893" i="8"/>
  <c r="O1044" i="8"/>
  <c r="O672" i="8"/>
  <c r="O828" i="8"/>
  <c r="O1023" i="8"/>
  <c r="O993" i="8"/>
  <c r="O821" i="8"/>
  <c r="O915" i="8"/>
  <c r="O626" i="8"/>
  <c r="O851" i="8"/>
  <c r="O1046" i="8"/>
  <c r="O986" i="8"/>
  <c r="O1056" i="8"/>
  <c r="O981" i="8"/>
  <c r="O859" i="8"/>
  <c r="O799" i="8"/>
  <c r="O863" i="8"/>
  <c r="O826" i="8"/>
  <c r="O979" i="8"/>
  <c r="O833" i="8"/>
  <c r="O628" i="8"/>
  <c r="O671" i="8"/>
  <c r="O692" i="8"/>
  <c r="O1043" i="8"/>
  <c r="O694" i="8"/>
  <c r="O891" i="8"/>
  <c r="O957" i="8"/>
  <c r="O788" i="8"/>
  <c r="O608" i="8"/>
  <c r="O1020" i="8"/>
  <c r="O929" i="8"/>
  <c r="O627" i="8"/>
  <c r="O832" i="8"/>
  <c r="O1045" i="8"/>
  <c r="O822" i="8"/>
  <c r="O701" i="8"/>
  <c r="O1022" i="8"/>
  <c r="O702" i="8"/>
  <c r="O607" i="8"/>
  <c r="O564" i="8"/>
  <c r="O862" i="8"/>
  <c r="O636" i="8"/>
  <c r="O662" i="8"/>
  <c r="O795" i="8"/>
  <c r="O1053" i="8"/>
  <c r="O667" i="8"/>
  <c r="O860" i="8"/>
  <c r="O724" i="8"/>
  <c r="O990" i="8"/>
  <c r="O790" i="8"/>
  <c r="O883" i="8"/>
  <c r="O955" i="8"/>
  <c r="O1021" i="8"/>
  <c r="O635" i="8"/>
  <c r="O956" i="8"/>
  <c r="O960" i="8"/>
  <c r="O596" i="8"/>
  <c r="O894" i="8"/>
  <c r="O858" i="8"/>
  <c r="O660" i="8"/>
  <c r="O1013" i="8"/>
  <c r="O769" i="8"/>
  <c r="O852" i="8"/>
  <c r="O638" i="8"/>
  <c r="O700" i="8"/>
  <c r="O923" i="8"/>
  <c r="O989" i="8"/>
  <c r="O796" i="8"/>
  <c r="O926" i="8"/>
  <c r="O886" i="8"/>
  <c r="O606" i="8"/>
  <c r="O958" i="8"/>
  <c r="O668" i="8"/>
  <c r="O1019" i="8"/>
  <c r="O597" i="8"/>
  <c r="O736" i="8"/>
  <c r="O634" i="8"/>
  <c r="O767" i="8"/>
  <c r="O1057" i="8"/>
  <c r="O765" i="8"/>
  <c r="O794" i="8"/>
  <c r="O629" i="8"/>
  <c r="O980" i="8"/>
  <c r="O949" i="8"/>
  <c r="O1010" i="8"/>
  <c r="O928" i="8"/>
  <c r="O987" i="8"/>
  <c r="O605" i="8"/>
  <c r="O602" i="8"/>
  <c r="O988" i="8"/>
  <c r="O897" i="8"/>
  <c r="O703" i="8"/>
  <c r="O917" i="8"/>
  <c r="O762" i="8"/>
  <c r="O723" i="8"/>
  <c r="O690" i="8"/>
  <c r="O864" i="8"/>
  <c r="O641" i="8"/>
  <c r="O570" i="8"/>
  <c r="O831" i="8"/>
  <c r="O735" i="8"/>
  <c r="O1042" i="8"/>
  <c r="O1051" i="8"/>
  <c r="O603" i="8"/>
  <c r="O924" i="8"/>
  <c r="O991" i="8"/>
  <c r="O575" i="8"/>
  <c r="O885" i="8"/>
  <c r="O861" i="8"/>
  <c r="O1014" i="8"/>
  <c r="O954" i="8"/>
  <c r="O734" i="8"/>
  <c r="O797" i="8"/>
  <c r="O992" i="8"/>
  <c r="O829" i="8"/>
  <c r="O659" i="8"/>
  <c r="O1012" i="8"/>
  <c r="O571" i="8"/>
  <c r="O764" i="8"/>
  <c r="O959" i="8"/>
  <c r="O722" i="8"/>
  <c r="O982" i="8"/>
  <c r="O705" i="8"/>
  <c r="O922" i="8"/>
  <c r="O755" i="8"/>
  <c r="O691" i="8"/>
  <c r="O978" i="8"/>
  <c r="O882" i="8"/>
  <c r="O673" i="8"/>
  <c r="O576" i="8"/>
  <c r="O730" i="8"/>
  <c r="O927" i="8"/>
  <c r="O1025" i="8"/>
  <c r="O884" i="8"/>
  <c r="O768" i="8"/>
  <c r="O594" i="8"/>
  <c r="O609" i="8"/>
  <c r="O661" i="8"/>
  <c r="O950" i="8"/>
  <c r="O577" i="8"/>
  <c r="O890" i="8"/>
  <c r="O786" i="8"/>
  <c r="O658" i="8"/>
  <c r="O737" i="8"/>
  <c r="O604" i="8"/>
  <c r="O789" i="8"/>
  <c r="O698" i="8"/>
  <c r="O895" i="8"/>
  <c r="O865" i="8"/>
  <c r="O639" i="8"/>
  <c r="O563" i="8"/>
  <c r="O758" i="8"/>
  <c r="O914" i="8"/>
  <c r="O754" i="8"/>
  <c r="O918" i="8"/>
  <c r="O725" i="8"/>
  <c r="O830" i="8"/>
  <c r="O562" i="8"/>
  <c r="O756" i="8"/>
  <c r="O800" i="8"/>
  <c r="O1054" i="8"/>
  <c r="O637" i="8"/>
  <c r="O598" i="8"/>
  <c r="O731" i="8"/>
  <c r="O1052" i="8"/>
  <c r="O896" i="8"/>
  <c r="O948" i="8"/>
  <c r="O818" i="8"/>
  <c r="O850" i="8"/>
  <c r="O572" i="8"/>
  <c r="O726" i="8"/>
  <c r="O640" i="8"/>
  <c r="O666" i="8"/>
  <c r="O961" i="8"/>
  <c r="O946" i="8"/>
  <c r="U711" i="8"/>
  <c r="V711" i="8" s="1"/>
  <c r="T711" i="8"/>
  <c r="U840" i="8"/>
  <c r="V840" i="8" s="1"/>
  <c r="T840" i="8"/>
  <c r="S229" i="8"/>
  <c r="U485" i="8"/>
  <c r="V485" i="8" s="1"/>
  <c r="T485" i="8"/>
  <c r="S411" i="8"/>
  <c r="U186" i="8"/>
  <c r="V186" i="8" s="1"/>
  <c r="T186" i="8"/>
  <c r="S442" i="8"/>
  <c r="S132" i="8"/>
  <c r="S516" i="8"/>
  <c r="S130" i="8"/>
  <c r="S349" i="8"/>
  <c r="S343" i="8"/>
  <c r="S504" i="8"/>
  <c r="S380" i="8"/>
  <c r="S317" i="8"/>
  <c r="S54" i="8"/>
  <c r="S152" i="8"/>
  <c r="S61" i="8"/>
  <c r="S379" i="8"/>
  <c r="R58" i="8"/>
  <c r="S58" i="8" s="1"/>
  <c r="S441" i="8"/>
  <c r="S291" i="8"/>
  <c r="S354" i="8"/>
  <c r="S285" i="8"/>
  <c r="S279" i="8"/>
  <c r="S24" i="8"/>
  <c r="S60" i="8"/>
  <c r="R185" i="8"/>
  <c r="S185" i="8" s="1"/>
  <c r="S253" i="8"/>
  <c r="S438" i="8"/>
  <c r="R421" i="8"/>
  <c r="S421" i="8" s="1"/>
  <c r="S123" i="8"/>
  <c r="S347" i="8"/>
  <c r="R26" i="8"/>
  <c r="S26" i="8" s="1"/>
  <c r="S165" i="8"/>
  <c r="R409" i="8"/>
  <c r="S409" i="8" s="1"/>
  <c r="S476" i="8"/>
  <c r="S259" i="8"/>
  <c r="S515" i="8"/>
  <c r="S86" i="8"/>
  <c r="S324" i="8"/>
  <c r="R445" i="8"/>
  <c r="S445" i="8" s="1"/>
  <c r="S311" i="8"/>
  <c r="S88" i="8"/>
  <c r="R227" i="8"/>
  <c r="S227" i="8" s="1"/>
  <c r="R483" i="8"/>
  <c r="S483" i="8" s="1"/>
  <c r="R162" i="8"/>
  <c r="S162" i="8" s="1"/>
  <c r="R196" i="8"/>
  <c r="S196" i="8" s="1"/>
  <c r="R120" i="8"/>
  <c r="S120" i="8" s="1"/>
  <c r="R407" i="8"/>
  <c r="S407" i="8" s="1"/>
  <c r="S470" i="8"/>
  <c r="R472" i="8"/>
  <c r="S472" i="8" s="1"/>
  <c r="R381" i="8"/>
  <c r="S381" i="8" s="1"/>
  <c r="S118" i="8"/>
  <c r="R24" i="9"/>
  <c r="P390" i="8"/>
  <c r="R390" i="8" s="1"/>
  <c r="Q391" i="8"/>
  <c r="P295" i="8"/>
  <c r="Q39" i="8"/>
  <c r="P429" i="8"/>
  <c r="P428" i="8"/>
  <c r="P105" i="8"/>
  <c r="Q173" i="8"/>
  <c r="P45" i="8"/>
  <c r="Q129" i="8"/>
  <c r="P489" i="8"/>
  <c r="Q425" i="8"/>
  <c r="P361" i="8"/>
  <c r="Q297" i="8"/>
  <c r="P233" i="8"/>
  <c r="P414" i="8"/>
  <c r="R414" i="8" s="1"/>
  <c r="P286" i="8"/>
  <c r="R286" i="8" s="1"/>
  <c r="P62" i="8"/>
  <c r="R62" i="8" s="1"/>
  <c r="P511" i="8"/>
  <c r="Q415" i="8"/>
  <c r="P383" i="8"/>
  <c r="Q287" i="8"/>
  <c r="P255" i="8"/>
  <c r="P159" i="8"/>
  <c r="Q63" i="8"/>
  <c r="P31" i="8"/>
  <c r="P460" i="8"/>
  <c r="Q136" i="8"/>
  <c r="P72" i="8"/>
  <c r="Q458" i="8"/>
  <c r="P426" i="8"/>
  <c r="Q330" i="8"/>
  <c r="P298" i="8"/>
  <c r="Q202" i="8"/>
  <c r="Q170" i="8"/>
  <c r="P74" i="8"/>
  <c r="R74" i="8" s="1"/>
  <c r="Q42" i="8"/>
  <c r="P523" i="8"/>
  <c r="Q427" i="8"/>
  <c r="P395" i="8"/>
  <c r="Q299" i="8"/>
  <c r="P267" i="8"/>
  <c r="P171" i="8"/>
  <c r="Q75" i="8"/>
  <c r="P43" i="8"/>
  <c r="Q320" i="8"/>
  <c r="P192" i="8"/>
  <c r="P520" i="8"/>
  <c r="Q160" i="8"/>
  <c r="P96" i="8"/>
  <c r="P294" i="8"/>
  <c r="R294" i="8" s="1"/>
  <c r="Q263" i="8"/>
  <c r="Q493" i="8"/>
  <c r="P301" i="8"/>
  <c r="Q300" i="8"/>
  <c r="Q109" i="8"/>
  <c r="P416" i="8"/>
  <c r="P481" i="8"/>
  <c r="Q417" i="8"/>
  <c r="P353" i="8"/>
  <c r="R353" i="8" s="1"/>
  <c r="Q289" i="8"/>
  <c r="P225" i="8"/>
  <c r="P455" i="8"/>
  <c r="P71" i="8"/>
  <c r="P236" i="8"/>
  <c r="P137" i="8"/>
  <c r="P365" i="8"/>
  <c r="Q237" i="8"/>
  <c r="Q77" i="8"/>
  <c r="P480" i="8"/>
  <c r="Q140" i="8"/>
  <c r="P76" i="8"/>
  <c r="Q161" i="8"/>
  <c r="Q424" i="8"/>
  <c r="P296" i="8"/>
  <c r="Q462" i="8"/>
  <c r="P430" i="8"/>
  <c r="Q334" i="8"/>
  <c r="P302" i="8"/>
  <c r="Q206" i="8"/>
  <c r="Q174" i="8"/>
  <c r="P78" i="8"/>
  <c r="Q46" i="8"/>
  <c r="Q431" i="8"/>
  <c r="Q303" i="8"/>
  <c r="Q79" i="8"/>
  <c r="P524" i="8"/>
  <c r="Q168" i="8"/>
  <c r="P104" i="8"/>
  <c r="Q512" i="8"/>
  <c r="P384" i="8"/>
  <c r="Q328" i="8"/>
  <c r="P200" i="8"/>
  <c r="P230" i="8"/>
  <c r="R230" i="8" s="1"/>
  <c r="Q231" i="8"/>
  <c r="P518" i="8"/>
  <c r="R518" i="8" s="1"/>
  <c r="P134" i="8"/>
  <c r="R134" i="8" s="1"/>
  <c r="Q519" i="8"/>
  <c r="P391" i="8"/>
  <c r="R391" i="8" s="1"/>
  <c r="Q167" i="8"/>
  <c r="P39" i="8"/>
  <c r="P525" i="8"/>
  <c r="Q333" i="8"/>
  <c r="Q105" i="8"/>
  <c r="P173" i="8"/>
  <c r="Q44" i="8"/>
  <c r="Q232" i="8"/>
  <c r="P521" i="8"/>
  <c r="R521" i="8" s="1"/>
  <c r="Q457" i="8"/>
  <c r="P393" i="8"/>
  <c r="Q329" i="8"/>
  <c r="P265" i="8"/>
  <c r="R265" i="8" s="1"/>
  <c r="Q201" i="8"/>
  <c r="P446" i="8"/>
  <c r="R446" i="8" s="1"/>
  <c r="P318" i="8"/>
  <c r="R318" i="8" s="1"/>
  <c r="P190" i="8"/>
  <c r="R190" i="8" s="1"/>
  <c r="S190" i="8" s="1"/>
  <c r="P94" i="8"/>
  <c r="R94" i="8" s="1"/>
  <c r="Q447" i="8"/>
  <c r="P415" i="8"/>
  <c r="Q319" i="8"/>
  <c r="P287" i="8"/>
  <c r="R287" i="8" s="1"/>
  <c r="Q191" i="8"/>
  <c r="Q95" i="8"/>
  <c r="P63" i="8"/>
  <c r="R63" i="8" s="1"/>
  <c r="S63" i="8" s="1"/>
  <c r="Q204" i="8"/>
  <c r="P136" i="8"/>
  <c r="Q490" i="8"/>
  <c r="P458" i="8"/>
  <c r="R458" i="8" s="1"/>
  <c r="Q362" i="8"/>
  <c r="P330" i="8"/>
  <c r="Q234" i="8"/>
  <c r="P202" i="8"/>
  <c r="R202" i="8" s="1"/>
  <c r="P106" i="8"/>
  <c r="Q74" i="8"/>
  <c r="Q459" i="8"/>
  <c r="P427" i="8"/>
  <c r="R427" i="8" s="1"/>
  <c r="S427" i="8" s="1"/>
  <c r="Q331" i="8"/>
  <c r="P299" i="8"/>
  <c r="R299" i="8" s="1"/>
  <c r="Q203" i="8"/>
  <c r="Q107" i="8"/>
  <c r="P75" i="8"/>
  <c r="Q448" i="8"/>
  <c r="P320" i="8"/>
  <c r="R320" i="8" s="1"/>
  <c r="Q264" i="8"/>
  <c r="P160" i="8"/>
  <c r="R160" i="8" s="1"/>
  <c r="P422" i="8"/>
  <c r="R422" i="8" s="1"/>
  <c r="P38" i="8"/>
  <c r="R38" i="8" s="1"/>
  <c r="Q423" i="8"/>
  <c r="P263" i="8"/>
  <c r="P397" i="8"/>
  <c r="P300" i="8"/>
  <c r="R300" i="8" s="1"/>
  <c r="P41" i="8"/>
  <c r="P109" i="8"/>
  <c r="Q108" i="8"/>
  <c r="Q360" i="8"/>
  <c r="P513" i="8"/>
  <c r="R513" i="8" s="1"/>
  <c r="S513" i="8" s="1"/>
  <c r="Q449" i="8"/>
  <c r="P385" i="8"/>
  <c r="Q321" i="8"/>
  <c r="P257" i="8"/>
  <c r="R257" i="8" s="1"/>
  <c r="Q193" i="8"/>
  <c r="P198" i="8"/>
  <c r="R198" i="8" s="1"/>
  <c r="Q199" i="8"/>
  <c r="Q137" i="8"/>
  <c r="P461" i="8"/>
  <c r="Q269" i="8"/>
  <c r="P205" i="8"/>
  <c r="Q141" i="8"/>
  <c r="P77" i="8"/>
  <c r="R77" i="8" s="1"/>
  <c r="Q224" i="8"/>
  <c r="P140" i="8"/>
  <c r="R140" i="8" s="1"/>
  <c r="P33" i="8"/>
  <c r="R33" i="8" s="1"/>
  <c r="S33" i="8" s="1"/>
  <c r="P424" i="8"/>
  <c r="R424" i="8" s="1"/>
  <c r="Q494" i="8"/>
  <c r="P462" i="8"/>
  <c r="Q366" i="8"/>
  <c r="P334" i="8"/>
  <c r="R334" i="8" s="1"/>
  <c r="Q238" i="8"/>
  <c r="P206" i="8"/>
  <c r="P110" i="8"/>
  <c r="R110" i="8" s="1"/>
  <c r="S110" i="8" s="1"/>
  <c r="Q78" i="8"/>
  <c r="Q463" i="8"/>
  <c r="Q335" i="8"/>
  <c r="Q207" i="8"/>
  <c r="Q111" i="8"/>
  <c r="Q268" i="8"/>
  <c r="P168" i="8"/>
  <c r="P512" i="8"/>
  <c r="R512" i="8" s="1"/>
  <c r="S512" i="8" s="1"/>
  <c r="Q456" i="8"/>
  <c r="P328" i="8"/>
  <c r="Q64" i="8"/>
  <c r="P358" i="8"/>
  <c r="R358" i="8" s="1"/>
  <c r="S358" i="8" s="1"/>
  <c r="Q359" i="8"/>
  <c r="P231" i="8"/>
  <c r="R231" i="8" s="1"/>
  <c r="P519" i="8"/>
  <c r="R519" i="8" s="1"/>
  <c r="P167" i="8"/>
  <c r="R167" i="8" s="1"/>
  <c r="Q429" i="8"/>
  <c r="Q288" i="8"/>
  <c r="P44" i="8"/>
  <c r="R44" i="8" s="1"/>
  <c r="Q488" i="8"/>
  <c r="P232" i="8"/>
  <c r="R232" i="8" s="1"/>
  <c r="Q489" i="8"/>
  <c r="P425" i="8"/>
  <c r="Q361" i="8"/>
  <c r="P297" i="8"/>
  <c r="R297" i="8" s="1"/>
  <c r="Q233" i="8"/>
  <c r="P478" i="8"/>
  <c r="R478" i="8" s="1"/>
  <c r="P350" i="8"/>
  <c r="R350" i="8" s="1"/>
  <c r="S350" i="8" s="1"/>
  <c r="P222" i="8"/>
  <c r="R222" i="8" s="1"/>
  <c r="P126" i="8"/>
  <c r="R126" i="8" s="1"/>
  <c r="Q479" i="8"/>
  <c r="P447" i="8"/>
  <c r="R447" i="8" s="1"/>
  <c r="S447" i="8" s="1"/>
  <c r="Q351" i="8"/>
  <c r="P319" i="8"/>
  <c r="Q223" i="8"/>
  <c r="P191" i="8"/>
  <c r="R191" i="8" s="1"/>
  <c r="Q127" i="8"/>
  <c r="P95" i="8"/>
  <c r="R95" i="8" s="1"/>
  <c r="Q332" i="8"/>
  <c r="P204" i="8"/>
  <c r="R204" i="8" s="1"/>
  <c r="S204" i="8" s="1"/>
  <c r="Q522" i="8"/>
  <c r="P490" i="8"/>
  <c r="R490" i="8" s="1"/>
  <c r="Q394" i="8"/>
  <c r="P362" i="8"/>
  <c r="R362" i="8" s="1"/>
  <c r="Q266" i="8"/>
  <c r="P234" i="8"/>
  <c r="R234" i="8" s="1"/>
  <c r="P138" i="8"/>
  <c r="Q106" i="8"/>
  <c r="Q491" i="8"/>
  <c r="P459" i="8"/>
  <c r="R459" i="8" s="1"/>
  <c r="Q363" i="8"/>
  <c r="P331" i="8"/>
  <c r="R331" i="8" s="1"/>
  <c r="Q235" i="8"/>
  <c r="P203" i="8"/>
  <c r="R203" i="8" s="1"/>
  <c r="Q139" i="8"/>
  <c r="P107" i="8"/>
  <c r="R107" i="8" s="1"/>
  <c r="P448" i="8"/>
  <c r="R448" i="8" s="1"/>
  <c r="Q392" i="8"/>
  <c r="P264" i="8"/>
  <c r="Q32" i="8"/>
  <c r="P166" i="8"/>
  <c r="R166" i="8" s="1"/>
  <c r="P423" i="8"/>
  <c r="Q135" i="8"/>
  <c r="Q492" i="8"/>
  <c r="P493" i="8"/>
  <c r="R493" i="8" s="1"/>
  <c r="Q301" i="8"/>
  <c r="P169" i="8"/>
  <c r="Q41" i="8"/>
  <c r="Q172" i="8"/>
  <c r="P108" i="8"/>
  <c r="R108" i="8" s="1"/>
  <c r="P65" i="8"/>
  <c r="P360" i="8"/>
  <c r="R360" i="8" s="1"/>
  <c r="S360" i="8" s="1"/>
  <c r="Q481" i="8"/>
  <c r="P417" i="8"/>
  <c r="R417" i="8" s="1"/>
  <c r="Q353" i="8"/>
  <c r="P289" i="8"/>
  <c r="R289" i="8" s="1"/>
  <c r="Q225" i="8"/>
  <c r="P326" i="8"/>
  <c r="R326" i="8" s="1"/>
  <c r="Q327" i="8"/>
  <c r="P199" i="8"/>
  <c r="R199" i="8" s="1"/>
  <c r="S199" i="8" s="1"/>
  <c r="Q365" i="8"/>
  <c r="P237" i="8"/>
  <c r="P141" i="8"/>
  <c r="Q352" i="8"/>
  <c r="P224" i="8"/>
  <c r="R224" i="8" s="1"/>
  <c r="P97" i="8"/>
  <c r="Q33" i="8"/>
  <c r="Q526" i="8"/>
  <c r="P494" i="8"/>
  <c r="R494" i="8" s="1"/>
  <c r="Q398" i="8"/>
  <c r="P366" i="8"/>
  <c r="Q270" i="8"/>
  <c r="P238" i="8"/>
  <c r="R238" i="8" s="1"/>
  <c r="P142" i="8"/>
  <c r="Q110" i="8"/>
  <c r="Q495" i="8"/>
  <c r="Q367" i="8"/>
  <c r="Q239" i="8"/>
  <c r="Q143" i="8"/>
  <c r="Q396" i="8"/>
  <c r="P268" i="8"/>
  <c r="R268" i="8" s="1"/>
  <c r="Q40" i="8"/>
  <c r="Q256" i="8"/>
  <c r="P456" i="8"/>
  <c r="R456" i="8" s="1"/>
  <c r="S456" i="8" s="1"/>
  <c r="Q128" i="8"/>
  <c r="P64" i="8"/>
  <c r="R64" i="8" s="1"/>
  <c r="P454" i="8"/>
  <c r="R454" i="8" s="1"/>
  <c r="P102" i="8"/>
  <c r="R102" i="8" s="1"/>
  <c r="Q487" i="8"/>
  <c r="P359" i="8"/>
  <c r="R359" i="8" s="1"/>
  <c r="Q103" i="8"/>
  <c r="Q364" i="8"/>
  <c r="P73" i="8"/>
  <c r="P262" i="8"/>
  <c r="R262" i="8" s="1"/>
  <c r="Q295" i="8"/>
  <c r="Q525" i="8"/>
  <c r="P333" i="8"/>
  <c r="R333" i="8" s="1"/>
  <c r="Q428" i="8"/>
  <c r="Q45" i="8"/>
  <c r="P288" i="8"/>
  <c r="R288" i="8" s="1"/>
  <c r="S288" i="8" s="1"/>
  <c r="P129" i="8"/>
  <c r="R129" i="8" s="1"/>
  <c r="P488" i="8"/>
  <c r="Q521" i="8"/>
  <c r="P457" i="8"/>
  <c r="R457" i="8" s="1"/>
  <c r="Q393" i="8"/>
  <c r="P329" i="8"/>
  <c r="R329" i="8" s="1"/>
  <c r="Q265" i="8"/>
  <c r="P201" i="8"/>
  <c r="R201" i="8" s="1"/>
  <c r="P510" i="8"/>
  <c r="R510" i="8" s="1"/>
  <c r="P382" i="8"/>
  <c r="R382" i="8" s="1"/>
  <c r="P254" i="8"/>
  <c r="R254" i="8" s="1"/>
  <c r="P158" i="8"/>
  <c r="R158" i="8" s="1"/>
  <c r="S158" i="8" s="1"/>
  <c r="P30" i="8"/>
  <c r="R30" i="8" s="1"/>
  <c r="Q511" i="8"/>
  <c r="P479" i="8"/>
  <c r="R479" i="8" s="1"/>
  <c r="Q383" i="8"/>
  <c r="P351" i="8"/>
  <c r="R351" i="8" s="1"/>
  <c r="Q255" i="8"/>
  <c r="P223" i="8"/>
  <c r="R223" i="8" s="1"/>
  <c r="Q159" i="8"/>
  <c r="P127" i="8"/>
  <c r="R127" i="8" s="1"/>
  <c r="Q31" i="8"/>
  <c r="Q460" i="8"/>
  <c r="P332" i="8"/>
  <c r="R332" i="8" s="1"/>
  <c r="S332" i="8" s="1"/>
  <c r="Q72" i="8"/>
  <c r="P522" i="8"/>
  <c r="R522" i="8" s="1"/>
  <c r="Q426" i="8"/>
  <c r="P394" i="8"/>
  <c r="R394" i="8" s="1"/>
  <c r="S394" i="8" s="1"/>
  <c r="Q298" i="8"/>
  <c r="P266" i="8"/>
  <c r="R266" i="8" s="1"/>
  <c r="P170" i="8"/>
  <c r="R170" i="8" s="1"/>
  <c r="Q138" i="8"/>
  <c r="P42" i="8"/>
  <c r="R42" i="8" s="1"/>
  <c r="Q523" i="8"/>
  <c r="P491" i="8"/>
  <c r="R491" i="8" s="1"/>
  <c r="Q395" i="8"/>
  <c r="P363" i="8"/>
  <c r="R363" i="8" s="1"/>
  <c r="Q267" i="8"/>
  <c r="P235" i="8"/>
  <c r="R235" i="8" s="1"/>
  <c r="Q171" i="8"/>
  <c r="P139" i="8"/>
  <c r="R139" i="8" s="1"/>
  <c r="Q43" i="8"/>
  <c r="Q192" i="8"/>
  <c r="Q520" i="8"/>
  <c r="P392" i="8"/>
  <c r="R392" i="8" s="1"/>
  <c r="Q96" i="8"/>
  <c r="P32" i="8"/>
  <c r="P135" i="8"/>
  <c r="R135" i="8" s="1"/>
  <c r="S135" i="8" s="1"/>
  <c r="P492" i="8"/>
  <c r="Q397" i="8"/>
  <c r="Q169" i="8"/>
  <c r="Q416" i="8"/>
  <c r="P172" i="8"/>
  <c r="R172" i="8" s="1"/>
  <c r="Q65" i="8"/>
  <c r="Q513" i="8"/>
  <c r="P449" i="8"/>
  <c r="R449" i="8" s="1"/>
  <c r="S449" i="8" s="1"/>
  <c r="Q385" i="8"/>
  <c r="P321" i="8"/>
  <c r="R321" i="8" s="1"/>
  <c r="Q257" i="8"/>
  <c r="P193" i="8"/>
  <c r="R193" i="8" s="1"/>
  <c r="S193" i="8" s="1"/>
  <c r="P486" i="8"/>
  <c r="R486" i="8" s="1"/>
  <c r="P70" i="8"/>
  <c r="R70" i="8" s="1"/>
  <c r="Q455" i="8"/>
  <c r="P327" i="8"/>
  <c r="R327" i="8" s="1"/>
  <c r="S327" i="8" s="1"/>
  <c r="Q71" i="8"/>
  <c r="Q236" i="8"/>
  <c r="Q461" i="8"/>
  <c r="P269" i="8"/>
  <c r="R269" i="8" s="1"/>
  <c r="Q205" i="8"/>
  <c r="Q480" i="8"/>
  <c r="P352" i="8"/>
  <c r="Q76" i="8"/>
  <c r="P161" i="8"/>
  <c r="R161" i="8" s="1"/>
  <c r="Q97" i="8"/>
  <c r="Q296" i="8"/>
  <c r="P526" i="8"/>
  <c r="R526" i="8" s="1"/>
  <c r="S526" i="8" s="1"/>
  <c r="Q430" i="8"/>
  <c r="P398" i="8"/>
  <c r="R398" i="8" s="1"/>
  <c r="Q302" i="8"/>
  <c r="P270" i="8"/>
  <c r="R270" i="8" s="1"/>
  <c r="S270" i="8" s="1"/>
  <c r="P174" i="8"/>
  <c r="R174" i="8" s="1"/>
  <c r="S174" i="8" s="1"/>
  <c r="Q142" i="8"/>
  <c r="P46" i="8"/>
  <c r="R46" i="8" s="1"/>
  <c r="Q527" i="8"/>
  <c r="Q399" i="8"/>
  <c r="Q271" i="8"/>
  <c r="Q175" i="8"/>
  <c r="Q47" i="8"/>
  <c r="Q524" i="8"/>
  <c r="P396" i="8"/>
  <c r="Q104" i="8"/>
  <c r="P40" i="8"/>
  <c r="R40" i="8" s="1"/>
  <c r="S40" i="8" s="1"/>
  <c r="Q384" i="8"/>
  <c r="P256" i="8"/>
  <c r="R256" i="8" s="1"/>
  <c r="Q200" i="8"/>
  <c r="P128" i="8"/>
  <c r="R128" i="8" s="1"/>
  <c r="P487" i="8"/>
  <c r="R487" i="8" s="1"/>
  <c r="P103" i="8"/>
  <c r="R103" i="8" s="1"/>
  <c r="P364" i="8"/>
  <c r="Q73" i="8"/>
  <c r="O512" i="8"/>
  <c r="O494" i="8"/>
  <c r="O326" i="8"/>
  <c r="O289" i="8"/>
  <c r="O109" i="8"/>
  <c r="O263" i="8"/>
  <c r="O299" i="8"/>
  <c r="O362" i="8"/>
  <c r="O287" i="8"/>
  <c r="O350" i="8"/>
  <c r="O105" i="8"/>
  <c r="O167" i="8"/>
  <c r="O358" i="8"/>
  <c r="O384" i="8"/>
  <c r="O206" i="8"/>
  <c r="O161" i="8"/>
  <c r="O236" i="8"/>
  <c r="O513" i="8"/>
  <c r="O192" i="8"/>
  <c r="O267" i="8"/>
  <c r="O202" i="8"/>
  <c r="O63" i="8"/>
  <c r="O62" i="8"/>
  <c r="O265" i="8"/>
  <c r="O129" i="8"/>
  <c r="O428" i="8"/>
  <c r="O39" i="8"/>
  <c r="O230" i="8"/>
  <c r="O430" i="8"/>
  <c r="O327" i="8"/>
  <c r="O65" i="8"/>
  <c r="O43" i="8"/>
  <c r="O491" i="8"/>
  <c r="O426" i="8"/>
  <c r="O159" i="8"/>
  <c r="O30" i="8"/>
  <c r="O233" i="8"/>
  <c r="O103" i="8"/>
  <c r="O142" i="8"/>
  <c r="O191" i="8"/>
  <c r="O262" i="8"/>
  <c r="O231" i="8"/>
  <c r="O328" i="8"/>
  <c r="O168" i="8"/>
  <c r="O110" i="8"/>
  <c r="O140" i="8"/>
  <c r="O417" i="8"/>
  <c r="O38" i="8"/>
  <c r="O320" i="8"/>
  <c r="O427" i="8"/>
  <c r="O490" i="8"/>
  <c r="O415" i="8"/>
  <c r="O478" i="8"/>
  <c r="O173" i="8"/>
  <c r="O391" i="8"/>
  <c r="O200" i="8"/>
  <c r="O104" i="8"/>
  <c r="O334" i="8"/>
  <c r="O76" i="8"/>
  <c r="O205" i="8"/>
  <c r="O455" i="8"/>
  <c r="O96" i="8"/>
  <c r="O395" i="8"/>
  <c r="O330" i="8"/>
  <c r="O255" i="8"/>
  <c r="O190" i="8"/>
  <c r="O393" i="8"/>
  <c r="O45" i="8"/>
  <c r="O295" i="8"/>
  <c r="O73" i="8"/>
  <c r="O46" i="8"/>
  <c r="O352" i="8"/>
  <c r="O70" i="8"/>
  <c r="O225" i="8"/>
  <c r="O172" i="8"/>
  <c r="O301" i="8"/>
  <c r="O492" i="8"/>
  <c r="O171" i="8"/>
  <c r="O42" i="8"/>
  <c r="O223" i="8"/>
  <c r="O158" i="8"/>
  <c r="O361" i="8"/>
  <c r="O488" i="8"/>
  <c r="O359" i="8"/>
  <c r="O64" i="8"/>
  <c r="O270" i="8"/>
  <c r="O224" i="8"/>
  <c r="O269" i="8"/>
  <c r="O199" i="8"/>
  <c r="O166" i="8"/>
  <c r="O448" i="8"/>
  <c r="O331" i="8"/>
  <c r="O394" i="8"/>
  <c r="O319" i="8"/>
  <c r="O382" i="8"/>
  <c r="O457" i="8"/>
  <c r="O454" i="8"/>
  <c r="O238" i="8"/>
  <c r="O77" i="8"/>
  <c r="O493" i="8"/>
  <c r="O160" i="8"/>
  <c r="O106" i="8"/>
  <c r="O136" i="8"/>
  <c r="O94" i="8"/>
  <c r="O297" i="8"/>
  <c r="O134" i="8"/>
  <c r="O524" i="8"/>
  <c r="O462" i="8"/>
  <c r="O480" i="8"/>
  <c r="O461" i="8"/>
  <c r="O198" i="8"/>
  <c r="O257" i="8"/>
  <c r="O416" i="8"/>
  <c r="O397" i="8"/>
  <c r="O520" i="8"/>
  <c r="O523" i="8"/>
  <c r="O458" i="8"/>
  <c r="O72" i="8"/>
  <c r="O383" i="8"/>
  <c r="O318" i="8"/>
  <c r="O521" i="8"/>
  <c r="O518" i="8"/>
  <c r="O364" i="8"/>
  <c r="O256" i="8"/>
  <c r="O40" i="8"/>
  <c r="O174" i="8"/>
  <c r="O365" i="8"/>
  <c r="O353" i="8"/>
  <c r="O169" i="8"/>
  <c r="O294" i="8"/>
  <c r="O32" i="8"/>
  <c r="O235" i="8"/>
  <c r="O170" i="8"/>
  <c r="O332" i="8"/>
  <c r="O351" i="8"/>
  <c r="O286" i="8"/>
  <c r="O489" i="8"/>
  <c r="O288" i="8"/>
  <c r="O429" i="8"/>
  <c r="O102" i="8"/>
  <c r="O456" i="8"/>
  <c r="O398" i="8"/>
  <c r="O141" i="8"/>
  <c r="O486" i="8"/>
  <c r="O193" i="8"/>
  <c r="O360" i="8"/>
  <c r="O264" i="8"/>
  <c r="O459" i="8"/>
  <c r="O522" i="8"/>
  <c r="O204" i="8"/>
  <c r="O447" i="8"/>
  <c r="O510" i="8"/>
  <c r="O44" i="8"/>
  <c r="O333" i="8"/>
  <c r="O366" i="8"/>
  <c r="O424" i="8"/>
  <c r="O237" i="8"/>
  <c r="O137" i="8"/>
  <c r="O300" i="8"/>
  <c r="O107" i="8"/>
  <c r="O234" i="8"/>
  <c r="O95" i="8"/>
  <c r="O222" i="8"/>
  <c r="O425" i="8"/>
  <c r="O78" i="8"/>
  <c r="O296" i="8"/>
  <c r="O385" i="8"/>
  <c r="O422" i="8"/>
  <c r="O75" i="8"/>
  <c r="O74" i="8"/>
  <c r="O460" i="8"/>
  <c r="O511" i="8"/>
  <c r="O446" i="8"/>
  <c r="O525" i="8"/>
  <c r="O487" i="8"/>
  <c r="O128" i="8"/>
  <c r="O396" i="8"/>
  <c r="O302" i="8"/>
  <c r="O97" i="8"/>
  <c r="O71" i="8"/>
  <c r="O481" i="8"/>
  <c r="O392" i="8"/>
  <c r="O363" i="8"/>
  <c r="O298" i="8"/>
  <c r="O31" i="8"/>
  <c r="O479" i="8"/>
  <c r="O414" i="8"/>
  <c r="O390" i="8"/>
  <c r="O268" i="8"/>
  <c r="O526" i="8"/>
  <c r="O33" i="8"/>
  <c r="O321" i="8"/>
  <c r="O108" i="8"/>
  <c r="O41" i="8"/>
  <c r="O135" i="8"/>
  <c r="O139" i="8"/>
  <c r="O138" i="8"/>
  <c r="O127" i="8"/>
  <c r="O126" i="8"/>
  <c r="O201" i="8"/>
  <c r="O519" i="8"/>
  <c r="O449" i="8"/>
  <c r="O423" i="8"/>
  <c r="O203" i="8"/>
  <c r="O266" i="8"/>
  <c r="O254" i="8"/>
  <c r="O329" i="8"/>
  <c r="O232" i="8"/>
  <c r="U85" i="8"/>
  <c r="V85" i="8" s="1"/>
  <c r="T85" i="8"/>
  <c r="U274" i="8"/>
  <c r="V274" i="8" s="1"/>
  <c r="T274" i="8"/>
  <c r="U245" i="8"/>
  <c r="V245" i="8" s="1"/>
  <c r="T245" i="8"/>
  <c r="U277" i="8"/>
  <c r="V277" i="8" s="1"/>
  <c r="T277" i="8"/>
  <c r="S128" i="8" l="1"/>
  <c r="U526" i="8"/>
  <c r="V526" i="8" s="1"/>
  <c r="T526" i="8"/>
  <c r="U193" i="8"/>
  <c r="V193" i="8" s="1"/>
  <c r="T193" i="8"/>
  <c r="U394" i="8"/>
  <c r="V394" i="8" s="1"/>
  <c r="T394" i="8"/>
  <c r="U158" i="8"/>
  <c r="V158" i="8" s="1"/>
  <c r="T158" i="8"/>
  <c r="U199" i="8"/>
  <c r="V199" i="8" s="1"/>
  <c r="T199" i="8"/>
  <c r="U447" i="8"/>
  <c r="V447" i="8" s="1"/>
  <c r="T447" i="8"/>
  <c r="U33" i="8"/>
  <c r="V33" i="8" s="1"/>
  <c r="T33" i="8"/>
  <c r="R352" i="8"/>
  <c r="S352" i="8" s="1"/>
  <c r="R32" i="8"/>
  <c r="S32" i="8" s="1"/>
  <c r="S491" i="8"/>
  <c r="S170" i="8"/>
  <c r="S223" i="8"/>
  <c r="S479" i="8"/>
  <c r="S254" i="8"/>
  <c r="S454" i="8"/>
  <c r="R366" i="8"/>
  <c r="S366" i="8" s="1"/>
  <c r="R141" i="8"/>
  <c r="S141" i="8" s="1"/>
  <c r="R65" i="8"/>
  <c r="S65" i="8" s="1"/>
  <c r="R169" i="8"/>
  <c r="S169" i="8" s="1"/>
  <c r="R264" i="8"/>
  <c r="S264" i="8" s="1"/>
  <c r="R138" i="8"/>
  <c r="S138" i="8" s="1"/>
  <c r="S478" i="8"/>
  <c r="R425" i="8"/>
  <c r="S425" i="8" s="1"/>
  <c r="S44" i="8"/>
  <c r="S519" i="8"/>
  <c r="R168" i="8"/>
  <c r="S168" i="8" s="1"/>
  <c r="R206" i="8"/>
  <c r="S206" i="8" s="1"/>
  <c r="R462" i="8"/>
  <c r="S462" i="8" s="1"/>
  <c r="S140" i="8"/>
  <c r="R205" i="8"/>
  <c r="S205" i="8" s="1"/>
  <c r="S300" i="8"/>
  <c r="S38" i="8"/>
  <c r="S320" i="8"/>
  <c r="R415" i="8"/>
  <c r="S415" i="8" s="1"/>
  <c r="S318" i="8"/>
  <c r="S391" i="8"/>
  <c r="R384" i="8"/>
  <c r="S384" i="8" s="1"/>
  <c r="R524" i="8"/>
  <c r="S524" i="8" s="1"/>
  <c r="R302" i="8"/>
  <c r="S302" i="8" s="1"/>
  <c r="R296" i="8"/>
  <c r="S296" i="8" s="1"/>
  <c r="R365" i="8"/>
  <c r="S365" i="8" s="1"/>
  <c r="R455" i="8"/>
  <c r="S455" i="8" s="1"/>
  <c r="S294" i="8"/>
  <c r="R192" i="8"/>
  <c r="S192" i="8" s="1"/>
  <c r="R171" i="8"/>
  <c r="S171" i="8" s="1"/>
  <c r="R426" i="8"/>
  <c r="S426" i="8" s="1"/>
  <c r="R460" i="8"/>
  <c r="S460" i="8" s="1"/>
  <c r="R255" i="8"/>
  <c r="S255" i="8" s="1"/>
  <c r="R511" i="8"/>
  <c r="S511" i="8" s="1"/>
  <c r="R233" i="8"/>
  <c r="S233" i="8" s="1"/>
  <c r="R489" i="8"/>
  <c r="S489" i="8" s="1"/>
  <c r="R105" i="8"/>
  <c r="S105" i="8" s="1"/>
  <c r="R295" i="8"/>
  <c r="S295" i="8" s="1"/>
  <c r="U118" i="8"/>
  <c r="V118" i="8" s="1"/>
  <c r="T118" i="8"/>
  <c r="U407" i="8"/>
  <c r="V407" i="8" s="1"/>
  <c r="T407" i="8"/>
  <c r="U483" i="8"/>
  <c r="V483" i="8" s="1"/>
  <c r="T483" i="8"/>
  <c r="U445" i="8"/>
  <c r="V445" i="8" s="1"/>
  <c r="T445" i="8"/>
  <c r="U259" i="8"/>
  <c r="V259" i="8" s="1"/>
  <c r="T259" i="8"/>
  <c r="U26" i="8"/>
  <c r="V26" i="8" s="1"/>
  <c r="T26" i="8"/>
  <c r="U438" i="8"/>
  <c r="V438" i="8" s="1"/>
  <c r="T438" i="8"/>
  <c r="U24" i="8"/>
  <c r="V24" i="8" s="1"/>
  <c r="T24" i="8"/>
  <c r="U291" i="8"/>
  <c r="V291" i="8" s="1"/>
  <c r="T291" i="8"/>
  <c r="U61" i="8"/>
  <c r="V61" i="8" s="1"/>
  <c r="T61" i="8"/>
  <c r="U380" i="8"/>
  <c r="V380" i="8" s="1"/>
  <c r="T380" i="8"/>
  <c r="U130" i="8"/>
  <c r="V130" i="8" s="1"/>
  <c r="T130" i="8"/>
  <c r="U758" i="8"/>
  <c r="V758" i="8" s="1"/>
  <c r="T758" i="8"/>
  <c r="U858" i="8"/>
  <c r="V858" i="8" s="1"/>
  <c r="T858" i="8"/>
  <c r="S1013" i="8"/>
  <c r="S914" i="8"/>
  <c r="U757" i="8"/>
  <c r="V757" i="8" s="1"/>
  <c r="T757" i="8"/>
  <c r="S864" i="8"/>
  <c r="S850" i="8"/>
  <c r="S732" i="8"/>
  <c r="S726" i="8"/>
  <c r="S956" i="8"/>
  <c r="S895" i="8"/>
  <c r="R946" i="8"/>
  <c r="S946" i="8" s="1"/>
  <c r="R769" i="8"/>
  <c r="S769" i="8" s="1"/>
  <c r="S1014" i="8"/>
  <c r="S725" i="8"/>
  <c r="S734" i="8"/>
  <c r="S819" i="8"/>
  <c r="S659" i="8"/>
  <c r="R566" i="8"/>
  <c r="S566" i="8" s="1"/>
  <c r="S634" i="8"/>
  <c r="S924" i="8"/>
  <c r="S1057" i="8"/>
  <c r="S896" i="8"/>
  <c r="S1050" i="8"/>
  <c r="R702" i="8"/>
  <c r="S702" i="8" s="1"/>
  <c r="S797" i="8"/>
  <c r="S992" i="8"/>
  <c r="S692" i="8"/>
  <c r="S668" i="8"/>
  <c r="S733" i="8"/>
  <c r="R892" i="8"/>
  <c r="S892" i="8" s="1"/>
  <c r="R897" i="8"/>
  <c r="S897" i="8" s="1"/>
  <c r="S990" i="8"/>
  <c r="R629" i="8"/>
  <c r="S629" i="8" s="1"/>
  <c r="R950" i="8"/>
  <c r="S950" i="8" s="1"/>
  <c r="R705" i="8"/>
  <c r="S705" i="8" s="1"/>
  <c r="R1018" i="8"/>
  <c r="S1018" i="8" s="1"/>
  <c r="R690" i="8"/>
  <c r="S690" i="8" s="1"/>
  <c r="R928" i="8"/>
  <c r="S928" i="8" s="1"/>
  <c r="R564" i="8"/>
  <c r="S564" i="8" s="1"/>
  <c r="R630" i="8"/>
  <c r="S630" i="8" s="1"/>
  <c r="R801" i="8"/>
  <c r="S801" i="8" s="1"/>
  <c r="R988" i="8"/>
  <c r="S988" i="8" s="1"/>
  <c r="R993" i="8"/>
  <c r="S993" i="8" s="1"/>
  <c r="R565" i="8"/>
  <c r="S565" i="8" s="1"/>
  <c r="R724" i="8"/>
  <c r="S724" i="8" s="1"/>
  <c r="U782" i="8"/>
  <c r="V782" i="8" s="1"/>
  <c r="T782" i="8"/>
  <c r="U554" i="8"/>
  <c r="V554" i="8" s="1"/>
  <c r="T554" i="8"/>
  <c r="U824" i="8"/>
  <c r="V824" i="8" s="1"/>
  <c r="T824" i="8"/>
  <c r="U941" i="8"/>
  <c r="V941" i="8" s="1"/>
  <c r="T941" i="8"/>
  <c r="U793" i="8"/>
  <c r="V793" i="8" s="1"/>
  <c r="T793" i="8"/>
  <c r="U618" i="8"/>
  <c r="V618" i="8" s="1"/>
  <c r="T618" i="8"/>
  <c r="U558" i="8"/>
  <c r="V558" i="8" s="1"/>
  <c r="T558" i="8"/>
  <c r="U938" i="8"/>
  <c r="V938" i="8" s="1"/>
  <c r="T938" i="8"/>
  <c r="U1040" i="8"/>
  <c r="V1040" i="8" s="1"/>
  <c r="T1040" i="8"/>
  <c r="U55" i="8"/>
  <c r="V55" i="8" s="1"/>
  <c r="T55" i="8"/>
  <c r="U214" i="8"/>
  <c r="V214" i="8" s="1"/>
  <c r="T214" i="8"/>
  <c r="U377" i="8"/>
  <c r="V377" i="8" s="1"/>
  <c r="T377" i="8"/>
  <c r="U443" i="8"/>
  <c r="V443" i="8" s="1"/>
  <c r="T443" i="8"/>
  <c r="U261" i="8"/>
  <c r="V261" i="8" s="1"/>
  <c r="T261" i="8"/>
  <c r="U471" i="8"/>
  <c r="V471" i="8" s="1"/>
  <c r="T471" i="8"/>
  <c r="U163" i="8"/>
  <c r="V163" i="8" s="1"/>
  <c r="T163" i="8"/>
  <c r="U412" i="8"/>
  <c r="V412" i="8" s="1"/>
  <c r="T412" i="8"/>
  <c r="U280" i="8"/>
  <c r="V280" i="8" s="1"/>
  <c r="T280" i="8"/>
  <c r="U450" i="8"/>
  <c r="V450" i="8" s="1"/>
  <c r="T450" i="8"/>
  <c r="U151" i="8"/>
  <c r="V151" i="8" s="1"/>
  <c r="T151" i="8"/>
  <c r="U473" i="8"/>
  <c r="V473" i="8" s="1"/>
  <c r="T473" i="8"/>
  <c r="U59" i="8"/>
  <c r="V59" i="8" s="1"/>
  <c r="T59" i="8"/>
  <c r="U567" i="8"/>
  <c r="V567" i="8" s="1"/>
  <c r="T567" i="8"/>
  <c r="U977" i="8"/>
  <c r="V977" i="8" s="1"/>
  <c r="T977" i="8"/>
  <c r="U688" i="8"/>
  <c r="V688" i="8" s="1"/>
  <c r="T688" i="8"/>
  <c r="U665" i="8"/>
  <c r="V665" i="8" s="1"/>
  <c r="T665" i="8"/>
  <c r="U1009" i="8"/>
  <c r="V1009" i="8" s="1"/>
  <c r="T1009" i="8"/>
  <c r="U720" i="8"/>
  <c r="V720" i="8" s="1"/>
  <c r="T720" i="8"/>
  <c r="U1047" i="8"/>
  <c r="V1047" i="8" s="1"/>
  <c r="T1047" i="8"/>
  <c r="U785" i="8"/>
  <c r="V785" i="8" s="1"/>
  <c r="T785" i="8"/>
  <c r="U555" i="8"/>
  <c r="V555" i="8" s="1"/>
  <c r="T555" i="8"/>
  <c r="U857" i="8"/>
  <c r="V857" i="8" s="1"/>
  <c r="T857" i="8"/>
  <c r="U887" i="8"/>
  <c r="V887" i="8" s="1"/>
  <c r="T887" i="8"/>
  <c r="U715" i="8"/>
  <c r="V715" i="8" s="1"/>
  <c r="T715" i="8"/>
  <c r="U164" i="8"/>
  <c r="V164" i="8" s="1"/>
  <c r="T164" i="8"/>
  <c r="U131" i="8"/>
  <c r="V131" i="8" s="1"/>
  <c r="T131" i="8"/>
  <c r="U119" i="8"/>
  <c r="V119" i="8" s="1"/>
  <c r="T119" i="8"/>
  <c r="U387" i="8"/>
  <c r="V387" i="8" s="1"/>
  <c r="T387" i="8"/>
  <c r="U154" i="8"/>
  <c r="V154" i="8" s="1"/>
  <c r="T154" i="8"/>
  <c r="U293" i="8"/>
  <c r="V293" i="8" s="1"/>
  <c r="T293" i="8"/>
  <c r="U150" i="8"/>
  <c r="V150" i="8" s="1"/>
  <c r="T150" i="8"/>
  <c r="U388" i="8"/>
  <c r="V388" i="8" s="1"/>
  <c r="T388" i="8"/>
  <c r="U251" i="8"/>
  <c r="V251" i="8" s="1"/>
  <c r="T251" i="8"/>
  <c r="U184" i="8"/>
  <c r="V184" i="8" s="1"/>
  <c r="T184" i="8"/>
  <c r="U408" i="8"/>
  <c r="V408" i="8" s="1"/>
  <c r="T408" i="8"/>
  <c r="U873" i="8"/>
  <c r="V873" i="8" s="1"/>
  <c r="T873" i="8"/>
  <c r="U878" i="8"/>
  <c r="V878" i="8" s="1"/>
  <c r="T878" i="8"/>
  <c r="U813" i="8"/>
  <c r="V813" i="8" s="1"/>
  <c r="T813" i="8"/>
  <c r="U727" i="8"/>
  <c r="V727" i="8" s="1"/>
  <c r="T727" i="8"/>
  <c r="U651" i="8"/>
  <c r="V651" i="8" s="1"/>
  <c r="T651" i="8"/>
  <c r="U814" i="8"/>
  <c r="V814" i="8" s="1"/>
  <c r="T814" i="8"/>
  <c r="U780" i="8"/>
  <c r="V780" i="8" s="1"/>
  <c r="T780" i="8"/>
  <c r="U907" i="8"/>
  <c r="V907" i="8" s="1"/>
  <c r="T907" i="8"/>
  <c r="U910" i="8"/>
  <c r="V910" i="8" s="1"/>
  <c r="T910" i="8"/>
  <c r="U588" i="8"/>
  <c r="V588" i="8" s="1"/>
  <c r="T588" i="8"/>
  <c r="U809" i="8"/>
  <c r="V809" i="8" s="1"/>
  <c r="T809" i="8"/>
  <c r="U247" i="8"/>
  <c r="V247" i="8" s="1"/>
  <c r="T247" i="8"/>
  <c r="U248" i="8"/>
  <c r="V248" i="8" s="1"/>
  <c r="T248" i="8"/>
  <c r="U346" i="8"/>
  <c r="V346" i="8" s="1"/>
  <c r="T346" i="8"/>
  <c r="U389" i="8"/>
  <c r="V389" i="8" s="1"/>
  <c r="T389" i="8"/>
  <c r="U215" i="8"/>
  <c r="V215" i="8" s="1"/>
  <c r="T215" i="8"/>
  <c r="U35" i="8"/>
  <c r="V35" i="8" s="1"/>
  <c r="T35" i="8"/>
  <c r="U36" i="8"/>
  <c r="V36" i="8" s="1"/>
  <c r="T36" i="8"/>
  <c r="U410" i="8"/>
  <c r="V410" i="8" s="1"/>
  <c r="T410" i="8"/>
  <c r="U197" i="8"/>
  <c r="V197" i="8" s="1"/>
  <c r="T197" i="8"/>
  <c r="U226" i="8"/>
  <c r="V226" i="8" s="1"/>
  <c r="T226" i="8"/>
  <c r="U345" i="8"/>
  <c r="V345" i="8" s="1"/>
  <c r="T345" i="8"/>
  <c r="U1017" i="8"/>
  <c r="V1017" i="8" s="1"/>
  <c r="T1017" i="8"/>
  <c r="U815" i="8"/>
  <c r="V815" i="8" s="1"/>
  <c r="T815" i="8"/>
  <c r="U1037" i="8"/>
  <c r="V1037" i="8" s="1"/>
  <c r="T1037" i="8"/>
  <c r="U591" i="8"/>
  <c r="V591" i="8" s="1"/>
  <c r="T591" i="8"/>
  <c r="U751" i="8"/>
  <c r="V751" i="8" s="1"/>
  <c r="T751" i="8"/>
  <c r="U1003" i="8"/>
  <c r="V1003" i="8" s="1"/>
  <c r="T1003" i="8"/>
  <c r="U633" i="8"/>
  <c r="V633" i="8" s="1"/>
  <c r="T633" i="8"/>
  <c r="U845" i="8"/>
  <c r="V845" i="8" s="1"/>
  <c r="T845" i="8"/>
  <c r="U944" i="8"/>
  <c r="V944" i="8" s="1"/>
  <c r="T944" i="8"/>
  <c r="U985" i="8"/>
  <c r="V985" i="8" s="1"/>
  <c r="T985" i="8"/>
  <c r="U650" i="8"/>
  <c r="V650" i="8" s="1"/>
  <c r="T650" i="8"/>
  <c r="U939" i="8"/>
  <c r="V939" i="8" s="1"/>
  <c r="T939" i="8"/>
  <c r="U449" i="8"/>
  <c r="V449" i="8" s="1"/>
  <c r="T449" i="8"/>
  <c r="U332" i="8"/>
  <c r="V332" i="8" s="1"/>
  <c r="T332" i="8"/>
  <c r="S201" i="8"/>
  <c r="S331" i="8"/>
  <c r="U350" i="8"/>
  <c r="V350" i="8" s="1"/>
  <c r="T350" i="8"/>
  <c r="S167" i="8"/>
  <c r="U110" i="8"/>
  <c r="V110" i="8" s="1"/>
  <c r="T110" i="8"/>
  <c r="R364" i="8"/>
  <c r="S364" i="8" s="1"/>
  <c r="S46" i="8"/>
  <c r="S235" i="8"/>
  <c r="S103" i="8"/>
  <c r="S256" i="8"/>
  <c r="R396" i="8"/>
  <c r="S396" i="8" s="1"/>
  <c r="S398" i="8"/>
  <c r="S70" i="8"/>
  <c r="S321" i="8"/>
  <c r="S266" i="8"/>
  <c r="S522" i="8"/>
  <c r="S382" i="8"/>
  <c r="S329" i="8"/>
  <c r="R488" i="8"/>
  <c r="S488" i="8" s="1"/>
  <c r="S262" i="8"/>
  <c r="S359" i="8"/>
  <c r="S64" i="8"/>
  <c r="R142" i="8"/>
  <c r="S142" i="8" s="1"/>
  <c r="R97" i="8"/>
  <c r="S97" i="8" s="1"/>
  <c r="R237" i="8"/>
  <c r="S237" i="8" s="1"/>
  <c r="S326" i="8"/>
  <c r="S417" i="8"/>
  <c r="S108" i="8"/>
  <c r="R423" i="8"/>
  <c r="S423" i="8" s="1"/>
  <c r="S203" i="8"/>
  <c r="S459" i="8"/>
  <c r="S234" i="8"/>
  <c r="S490" i="8"/>
  <c r="S95" i="8"/>
  <c r="R319" i="8"/>
  <c r="S319" i="8" s="1"/>
  <c r="S126" i="8"/>
  <c r="S231" i="8"/>
  <c r="R328" i="8"/>
  <c r="S328" i="8" s="1"/>
  <c r="S198" i="8"/>
  <c r="R385" i="8"/>
  <c r="S385" i="8" s="1"/>
  <c r="R397" i="8"/>
  <c r="S397" i="8" s="1"/>
  <c r="S422" i="8"/>
  <c r="S299" i="8"/>
  <c r="R330" i="8"/>
  <c r="S330" i="8" s="1"/>
  <c r="R136" i="8"/>
  <c r="S136" i="8" s="1"/>
  <c r="S446" i="8"/>
  <c r="R393" i="8"/>
  <c r="S393" i="8" s="1"/>
  <c r="R525" i="8"/>
  <c r="S525" i="8" s="1"/>
  <c r="S230" i="8"/>
  <c r="R78" i="8"/>
  <c r="S78" i="8" s="1"/>
  <c r="R480" i="8"/>
  <c r="S480" i="8" s="1"/>
  <c r="R137" i="8"/>
  <c r="S137" i="8" s="1"/>
  <c r="R225" i="8"/>
  <c r="S225" i="8" s="1"/>
  <c r="R481" i="8"/>
  <c r="S481" i="8" s="1"/>
  <c r="R301" i="8"/>
  <c r="S301" i="8" s="1"/>
  <c r="R96" i="8"/>
  <c r="S96" i="8" s="1"/>
  <c r="R267" i="8"/>
  <c r="S267" i="8" s="1"/>
  <c r="R523" i="8"/>
  <c r="S523" i="8" s="1"/>
  <c r="R31" i="8"/>
  <c r="S31" i="8" s="1"/>
  <c r="S62" i="8"/>
  <c r="R428" i="8"/>
  <c r="S428" i="8" s="1"/>
  <c r="U381" i="8"/>
  <c r="V381" i="8" s="1"/>
  <c r="T381" i="8"/>
  <c r="U120" i="8"/>
  <c r="V120" i="8" s="1"/>
  <c r="T120" i="8"/>
  <c r="U227" i="8"/>
  <c r="V227" i="8" s="1"/>
  <c r="T227" i="8"/>
  <c r="U324" i="8"/>
  <c r="V324" i="8" s="1"/>
  <c r="T324" i="8"/>
  <c r="U476" i="8"/>
  <c r="V476" i="8" s="1"/>
  <c r="T476" i="8"/>
  <c r="U347" i="8"/>
  <c r="V347" i="8" s="1"/>
  <c r="T347" i="8"/>
  <c r="U253" i="8"/>
  <c r="V253" i="8" s="1"/>
  <c r="T253" i="8"/>
  <c r="U279" i="8"/>
  <c r="V279" i="8" s="1"/>
  <c r="T279" i="8"/>
  <c r="U441" i="8"/>
  <c r="V441" i="8" s="1"/>
  <c r="T441" i="8"/>
  <c r="U152" i="8"/>
  <c r="V152" i="8" s="1"/>
  <c r="T152" i="8"/>
  <c r="U504" i="8"/>
  <c r="V504" i="8" s="1"/>
  <c r="T504" i="8"/>
  <c r="U516" i="8"/>
  <c r="V516" i="8" s="1"/>
  <c r="T516" i="8"/>
  <c r="U229" i="8"/>
  <c r="V229" i="8" s="1"/>
  <c r="T229" i="8"/>
  <c r="S661" i="8"/>
  <c r="S1046" i="8"/>
  <c r="S883" i="8"/>
  <c r="R562" i="8"/>
  <c r="S562" i="8" s="1"/>
  <c r="S818" i="8"/>
  <c r="S1054" i="8"/>
  <c r="S1042" i="8"/>
  <c r="R789" i="8"/>
  <c r="S789" i="8" s="1"/>
  <c r="R1044" i="8"/>
  <c r="S1044" i="8" s="1"/>
  <c r="S672" i="8"/>
  <c r="S731" i="8"/>
  <c r="S961" i="8"/>
  <c r="S575" i="8"/>
  <c r="S960" i="8"/>
  <c r="S596" i="8"/>
  <c r="S826" i="8"/>
  <c r="S756" i="8"/>
  <c r="R800" i="8"/>
  <c r="S800" i="8" s="1"/>
  <c r="S958" i="8"/>
  <c r="S637" i="8"/>
  <c r="S700" i="8"/>
  <c r="S923" i="8"/>
  <c r="S957" i="8"/>
  <c r="S640" i="8"/>
  <c r="S699" i="8"/>
  <c r="S863" i="8"/>
  <c r="S627" i="8"/>
  <c r="R822" i="8"/>
  <c r="S822" i="8" s="1"/>
  <c r="R722" i="8"/>
  <c r="S722" i="8" s="1"/>
  <c r="S669" i="8"/>
  <c r="S820" i="8"/>
  <c r="R1022" i="8"/>
  <c r="S1022" i="8" s="1"/>
  <c r="R607" i="8"/>
  <c r="S607" i="8" s="1"/>
  <c r="S978" i="8"/>
  <c r="S882" i="8"/>
  <c r="R795" i="8"/>
  <c r="S795" i="8" s="1"/>
  <c r="S1019" i="8"/>
  <c r="R1053" i="8"/>
  <c r="S1053" i="8" s="1"/>
  <c r="S608" i="8"/>
  <c r="S667" i="8"/>
  <c r="R730" i="8"/>
  <c r="S730" i="8" s="1"/>
  <c r="R917" i="8"/>
  <c r="S917" i="8" s="1"/>
  <c r="R762" i="8"/>
  <c r="S762" i="8" s="1"/>
  <c r="R723" i="8"/>
  <c r="S723" i="8" s="1"/>
  <c r="R658" i="8"/>
  <c r="S658" i="8" s="1"/>
  <c r="R636" i="8"/>
  <c r="S636" i="8" s="1"/>
  <c r="R987" i="8"/>
  <c r="S987" i="8" s="1"/>
  <c r="R1021" i="8"/>
  <c r="S1021" i="8" s="1"/>
  <c r="R605" i="8"/>
  <c r="S605" i="8" s="1"/>
  <c r="R704" i="8"/>
  <c r="S704" i="8" s="1"/>
  <c r="R570" i="8"/>
  <c r="S570" i="8" s="1"/>
  <c r="R1055" i="8"/>
  <c r="S1055" i="8" s="1"/>
  <c r="R639" i="8"/>
  <c r="S639" i="8" s="1"/>
  <c r="R1024" i="8"/>
  <c r="S1024" i="8" s="1"/>
  <c r="U874" i="8"/>
  <c r="V874" i="8" s="1"/>
  <c r="T874" i="8"/>
  <c r="U687" i="8"/>
  <c r="V687" i="8" s="1"/>
  <c r="T687" i="8"/>
  <c r="U599" i="8"/>
  <c r="V599" i="8" s="1"/>
  <c r="T599" i="8"/>
  <c r="U752" i="8"/>
  <c r="V752" i="8" s="1"/>
  <c r="T752" i="8"/>
  <c r="U657" i="8"/>
  <c r="V657" i="8" s="1"/>
  <c r="T657" i="8"/>
  <c r="U624" i="8"/>
  <c r="V624" i="8" s="1"/>
  <c r="T624" i="8"/>
  <c r="U589" i="8"/>
  <c r="V589" i="8" s="1"/>
  <c r="T589" i="8"/>
  <c r="U69" i="8"/>
  <c r="V69" i="8" s="1"/>
  <c r="T69" i="8"/>
  <c r="U413" i="8"/>
  <c r="V413" i="8" s="1"/>
  <c r="T413" i="8"/>
  <c r="U101" i="8"/>
  <c r="V101" i="8" s="1"/>
  <c r="T101" i="8"/>
  <c r="U187" i="8"/>
  <c r="V187" i="8" s="1"/>
  <c r="T187" i="8"/>
  <c r="U374" i="8"/>
  <c r="V374" i="8" s="1"/>
  <c r="T374" i="8"/>
  <c r="U23" i="8"/>
  <c r="V23" i="8" s="1"/>
  <c r="T23" i="8"/>
  <c r="U506" i="8"/>
  <c r="V506" i="8" s="1"/>
  <c r="T506" i="8"/>
  <c r="U252" i="8"/>
  <c r="V252" i="8" s="1"/>
  <c r="T252" i="8"/>
  <c r="U282" i="8"/>
  <c r="V282" i="8" s="1"/>
  <c r="T282" i="8"/>
  <c r="U325" i="8"/>
  <c r="V325" i="8" s="1"/>
  <c r="T325" i="8"/>
  <c r="U418" i="8"/>
  <c r="V418" i="8" s="1"/>
  <c r="T418" i="8"/>
  <c r="U217" i="8"/>
  <c r="V217" i="8" s="1"/>
  <c r="T217" i="8"/>
  <c r="U601" i="8"/>
  <c r="V601" i="8" s="1"/>
  <c r="T601" i="8"/>
  <c r="U729" i="8"/>
  <c r="V729" i="8" s="1"/>
  <c r="T729" i="8"/>
  <c r="U911" i="8"/>
  <c r="V911" i="8" s="1"/>
  <c r="T911" i="8"/>
  <c r="U717" i="8"/>
  <c r="V717" i="8" s="1"/>
  <c r="T717" i="8"/>
  <c r="U622" i="8"/>
  <c r="V622" i="8" s="1"/>
  <c r="T622" i="8"/>
  <c r="U943" i="8"/>
  <c r="V943" i="8" s="1"/>
  <c r="T943" i="8"/>
  <c r="U556" i="8"/>
  <c r="V556" i="8" s="1"/>
  <c r="T556" i="8"/>
  <c r="U825" i="8"/>
  <c r="V825" i="8" s="1"/>
  <c r="T825" i="8"/>
  <c r="U976" i="8"/>
  <c r="V976" i="8" s="1"/>
  <c r="T976" i="8"/>
  <c r="U600" i="8"/>
  <c r="V600" i="8" s="1"/>
  <c r="T600" i="8"/>
  <c r="U888" i="8"/>
  <c r="V888" i="8" s="1"/>
  <c r="T888" i="8"/>
  <c r="U842" i="8"/>
  <c r="V842" i="8" s="1"/>
  <c r="T842" i="8"/>
  <c r="U656" i="8"/>
  <c r="V656" i="8" s="1"/>
  <c r="T656" i="8"/>
  <c r="U22" i="8"/>
  <c r="V22" i="8" s="1"/>
  <c r="T22" i="8"/>
  <c r="U89" i="8"/>
  <c r="V89" i="8" s="1"/>
  <c r="T89" i="8"/>
  <c r="U189" i="8"/>
  <c r="V189" i="8" s="1"/>
  <c r="T189" i="8"/>
  <c r="U260" i="8"/>
  <c r="V260" i="8" s="1"/>
  <c r="T260" i="8"/>
  <c r="U475" i="8"/>
  <c r="V475" i="8" s="1"/>
  <c r="T475" i="8"/>
  <c r="U376" i="8"/>
  <c r="V376" i="8" s="1"/>
  <c r="T376" i="8"/>
  <c r="U87" i="8"/>
  <c r="V87" i="8" s="1"/>
  <c r="T87" i="8"/>
  <c r="U313" i="8"/>
  <c r="V313" i="8" s="1"/>
  <c r="T313" i="8"/>
  <c r="U444" i="8"/>
  <c r="V444" i="8" s="1"/>
  <c r="T444" i="8"/>
  <c r="U344" i="8"/>
  <c r="V344" i="8" s="1"/>
  <c r="T344" i="8"/>
  <c r="U314" i="8"/>
  <c r="V314" i="8" s="1"/>
  <c r="T314" i="8"/>
  <c r="U912" i="8"/>
  <c r="V912" i="8" s="1"/>
  <c r="T912" i="8"/>
  <c r="U728" i="8"/>
  <c r="V728" i="8" s="1"/>
  <c r="T728" i="8"/>
  <c r="U823" i="8"/>
  <c r="V823" i="8" s="1"/>
  <c r="T823" i="8"/>
  <c r="U942" i="8"/>
  <c r="V942" i="8" s="1"/>
  <c r="T942" i="8"/>
  <c r="U983" i="8"/>
  <c r="V983" i="8" s="1"/>
  <c r="T983" i="8"/>
  <c r="U1041" i="8"/>
  <c r="V1041" i="8" s="1"/>
  <c r="T1041" i="8"/>
  <c r="U761" i="8"/>
  <c r="V761" i="8" s="1"/>
  <c r="T761" i="8"/>
  <c r="U855" i="8"/>
  <c r="V855" i="8" s="1"/>
  <c r="T855" i="8"/>
  <c r="U919" i="8"/>
  <c r="V919" i="8" s="1"/>
  <c r="T919" i="8"/>
  <c r="U718" i="8"/>
  <c r="V718" i="8" s="1"/>
  <c r="T718" i="8"/>
  <c r="U57" i="8"/>
  <c r="V57" i="8" s="1"/>
  <c r="T57" i="8"/>
  <c r="U258" i="8"/>
  <c r="V258" i="8" s="1"/>
  <c r="T258" i="8"/>
  <c r="U315" i="8"/>
  <c r="V315" i="8" s="1"/>
  <c r="T315" i="8"/>
  <c r="U121" i="8"/>
  <c r="V121" i="8" s="1"/>
  <c r="T121" i="8"/>
  <c r="U477" i="8"/>
  <c r="V477" i="8" s="1"/>
  <c r="T477" i="8"/>
  <c r="U378" i="8"/>
  <c r="V378" i="8" s="1"/>
  <c r="T378" i="8"/>
  <c r="U216" i="8"/>
  <c r="V216" i="8" s="1"/>
  <c r="T216" i="8"/>
  <c r="U155" i="8"/>
  <c r="V155" i="8" s="1"/>
  <c r="T155" i="8"/>
  <c r="U246" i="8"/>
  <c r="V246" i="8" s="1"/>
  <c r="T246" i="8"/>
  <c r="U451" i="8"/>
  <c r="V451" i="8" s="1"/>
  <c r="T451" i="8"/>
  <c r="U37" i="8"/>
  <c r="V37" i="8" s="1"/>
  <c r="T37" i="8"/>
  <c r="U974" i="8"/>
  <c r="V974" i="8" s="1"/>
  <c r="T974" i="8"/>
  <c r="U784" i="8"/>
  <c r="V784" i="8" s="1"/>
  <c r="T784" i="8"/>
  <c r="U844" i="8"/>
  <c r="V844" i="8" s="1"/>
  <c r="T844" i="8"/>
  <c r="U971" i="8"/>
  <c r="V971" i="8" s="1"/>
  <c r="T971" i="8"/>
  <c r="U817" i="8"/>
  <c r="V817" i="8" s="1"/>
  <c r="T817" i="8"/>
  <c r="U876" i="8"/>
  <c r="V876" i="8" s="1"/>
  <c r="T876" i="8"/>
  <c r="U779" i="8"/>
  <c r="V779" i="8" s="1"/>
  <c r="T779" i="8"/>
  <c r="U664" i="8"/>
  <c r="V664" i="8" s="1"/>
  <c r="T664" i="8"/>
  <c r="U683" i="8"/>
  <c r="V683" i="8" s="1"/>
  <c r="T683" i="8"/>
  <c r="U781" i="8"/>
  <c r="V781" i="8" s="1"/>
  <c r="T781" i="8"/>
  <c r="U1007" i="8"/>
  <c r="V1007" i="8" s="1"/>
  <c r="T1007" i="8"/>
  <c r="U587" i="8"/>
  <c r="V587" i="8" s="1"/>
  <c r="T587" i="8"/>
  <c r="U746" i="8"/>
  <c r="V746" i="8" s="1"/>
  <c r="T746" i="8"/>
  <c r="U270" i="8"/>
  <c r="V270" i="8" s="1"/>
  <c r="T270" i="8"/>
  <c r="S269" i="8"/>
  <c r="U135" i="8"/>
  <c r="V135" i="8" s="1"/>
  <c r="T135" i="8"/>
  <c r="U288" i="8"/>
  <c r="V288" i="8" s="1"/>
  <c r="T288" i="8"/>
  <c r="U456" i="8"/>
  <c r="V456" i="8" s="1"/>
  <c r="T456" i="8"/>
  <c r="U360" i="8"/>
  <c r="V360" i="8" s="1"/>
  <c r="T360" i="8"/>
  <c r="S107" i="8"/>
  <c r="U204" i="8"/>
  <c r="V204" i="8" s="1"/>
  <c r="T204" i="8"/>
  <c r="U358" i="8"/>
  <c r="V358" i="8" s="1"/>
  <c r="T358" i="8"/>
  <c r="S487" i="8"/>
  <c r="U174" i="8"/>
  <c r="V174" i="8" s="1"/>
  <c r="T174" i="8"/>
  <c r="S161" i="8"/>
  <c r="S486" i="8"/>
  <c r="S172" i="8"/>
  <c r="R492" i="8"/>
  <c r="S492" i="8" s="1"/>
  <c r="S392" i="8"/>
  <c r="S139" i="8"/>
  <c r="S363" i="8"/>
  <c r="S42" i="8"/>
  <c r="S127" i="8"/>
  <c r="S351" i="8"/>
  <c r="S30" i="8"/>
  <c r="S510" i="8"/>
  <c r="S129" i="8"/>
  <c r="S333" i="8"/>
  <c r="R73" i="8"/>
  <c r="S73" i="8" s="1"/>
  <c r="S268" i="8"/>
  <c r="S238" i="8"/>
  <c r="S494" i="8"/>
  <c r="S224" i="8"/>
  <c r="S493" i="8"/>
  <c r="S166" i="8"/>
  <c r="S448" i="8"/>
  <c r="S222" i="8"/>
  <c r="S297" i="8"/>
  <c r="S232" i="8"/>
  <c r="S334" i="8"/>
  <c r="S424" i="8"/>
  <c r="S77" i="8"/>
  <c r="R461" i="8"/>
  <c r="S461" i="8" s="1"/>
  <c r="R109" i="8"/>
  <c r="S109" i="8" s="1"/>
  <c r="R263" i="8"/>
  <c r="S263" i="8" s="1"/>
  <c r="S160" i="8"/>
  <c r="R75" i="8"/>
  <c r="S75" i="8" s="1"/>
  <c r="R106" i="8"/>
  <c r="S106" i="8" s="1"/>
  <c r="S287" i="8"/>
  <c r="S94" i="8"/>
  <c r="R173" i="8"/>
  <c r="S173" i="8" s="1"/>
  <c r="R39" i="8"/>
  <c r="S39" i="8" s="1"/>
  <c r="S134" i="8"/>
  <c r="R200" i="8"/>
  <c r="S200" i="8" s="1"/>
  <c r="R104" i="8"/>
  <c r="S104" i="8" s="1"/>
  <c r="R430" i="8"/>
  <c r="S430" i="8" s="1"/>
  <c r="R236" i="8"/>
  <c r="S236" i="8" s="1"/>
  <c r="R416" i="8"/>
  <c r="S416" i="8" s="1"/>
  <c r="R43" i="8"/>
  <c r="S43" i="8" s="1"/>
  <c r="R298" i="8"/>
  <c r="S298" i="8" s="1"/>
  <c r="R72" i="8"/>
  <c r="S72" i="8" s="1"/>
  <c r="R383" i="8"/>
  <c r="S383" i="8" s="1"/>
  <c r="S286" i="8"/>
  <c r="R361" i="8"/>
  <c r="S361" i="8" s="1"/>
  <c r="R45" i="8"/>
  <c r="S45" i="8" s="1"/>
  <c r="R429" i="8"/>
  <c r="S429" i="8" s="1"/>
  <c r="S390" i="8"/>
  <c r="U472" i="8"/>
  <c r="V472" i="8" s="1"/>
  <c r="T472" i="8"/>
  <c r="U196" i="8"/>
  <c r="V196" i="8" s="1"/>
  <c r="T196" i="8"/>
  <c r="U88" i="8"/>
  <c r="V88" i="8" s="1"/>
  <c r="T88" i="8"/>
  <c r="U86" i="8"/>
  <c r="V86" i="8" s="1"/>
  <c r="T86" i="8"/>
  <c r="U409" i="8"/>
  <c r="V409" i="8" s="1"/>
  <c r="T409" i="8"/>
  <c r="U123" i="8"/>
  <c r="V123" i="8" s="1"/>
  <c r="T123" i="8"/>
  <c r="U185" i="8"/>
  <c r="V185" i="8" s="1"/>
  <c r="T185" i="8"/>
  <c r="U285" i="8"/>
  <c r="V285" i="8" s="1"/>
  <c r="T285" i="8"/>
  <c r="U58" i="8"/>
  <c r="V58" i="8" s="1"/>
  <c r="T58" i="8"/>
  <c r="U54" i="8"/>
  <c r="V54" i="8" s="1"/>
  <c r="T54" i="8"/>
  <c r="U343" i="8"/>
  <c r="V343" i="8" s="1"/>
  <c r="T343" i="8"/>
  <c r="U132" i="8"/>
  <c r="V132" i="8" s="1"/>
  <c r="T132" i="8"/>
  <c r="U411" i="8"/>
  <c r="V411" i="8" s="1"/>
  <c r="T411" i="8"/>
  <c r="S626" i="8"/>
  <c r="S609" i="8"/>
  <c r="R986" i="8"/>
  <c r="S986" i="8" s="1"/>
  <c r="S693" i="8"/>
  <c r="S981" i="8"/>
  <c r="S604" i="8"/>
  <c r="S598" i="8"/>
  <c r="S859" i="8"/>
  <c r="S989" i="8"/>
  <c r="S641" i="8"/>
  <c r="R828" i="8"/>
  <c r="S828" i="8" s="1"/>
  <c r="S799" i="8"/>
  <c r="S1023" i="8"/>
  <c r="S926" i="8"/>
  <c r="S886" i="8"/>
  <c r="S595" i="8"/>
  <c r="R954" i="8"/>
  <c r="S954" i="8" s="1"/>
  <c r="S606" i="8"/>
  <c r="S694" i="8"/>
  <c r="R796" i="8"/>
  <c r="S796" i="8" s="1"/>
  <c r="R1052" i="8"/>
  <c r="S1052" i="8" s="1"/>
  <c r="R929" i="8"/>
  <c r="S929" i="8" s="1"/>
  <c r="S948" i="8"/>
  <c r="S766" i="8"/>
  <c r="S861" i="8"/>
  <c r="R833" i="8"/>
  <c r="S833" i="8" s="1"/>
  <c r="R922" i="8"/>
  <c r="S922" i="8" s="1"/>
  <c r="S628" i="8"/>
  <c r="R949" i="8"/>
  <c r="S949" i="8" s="1"/>
  <c r="R574" i="8"/>
  <c r="S574" i="8" s="1"/>
  <c r="S829" i="8"/>
  <c r="R1043" i="8"/>
  <c r="S1043" i="8" s="1"/>
  <c r="R788" i="8"/>
  <c r="S788" i="8" s="1"/>
  <c r="S764" i="8"/>
  <c r="S1020" i="8"/>
  <c r="S959" i="8"/>
  <c r="R1025" i="8"/>
  <c r="S1025" i="8" s="1"/>
  <c r="S703" i="8"/>
  <c r="R765" i="8"/>
  <c r="S765" i="8" s="1"/>
  <c r="R798" i="8"/>
  <c r="S798" i="8" s="1"/>
  <c r="R980" i="8"/>
  <c r="S980" i="8" s="1"/>
  <c r="R701" i="8"/>
  <c r="S701" i="8" s="1"/>
  <c r="R890" i="8"/>
  <c r="S890" i="8" s="1"/>
  <c r="R1011" i="8"/>
  <c r="S1011" i="8" s="1"/>
  <c r="R947" i="8"/>
  <c r="S947" i="8" s="1"/>
  <c r="R763" i="8"/>
  <c r="S763" i="8" s="1"/>
  <c r="R673" i="8"/>
  <c r="S673" i="8" s="1"/>
  <c r="R860" i="8"/>
  <c r="S860" i="8" s="1"/>
  <c r="R831" i="8"/>
  <c r="S831" i="8" s="1"/>
  <c r="R865" i="8"/>
  <c r="S865" i="8" s="1"/>
  <c r="R563" i="8"/>
  <c r="S563" i="8" s="1"/>
  <c r="U24" i="9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Q965" i="8"/>
  <c r="Q1027" i="8"/>
  <c r="P963" i="8"/>
  <c r="Q835" i="8"/>
  <c r="P771" i="8"/>
  <c r="Q612" i="8"/>
  <c r="P580" i="8"/>
  <c r="Q805" i="8"/>
  <c r="Q613" i="8"/>
  <c r="P1062" i="8"/>
  <c r="Q966" i="8"/>
  <c r="P934" i="8"/>
  <c r="P900" i="8"/>
  <c r="P643" i="8"/>
  <c r="Q581" i="8"/>
  <c r="P804" i="8"/>
  <c r="P866" i="8"/>
  <c r="R866" i="8" s="1"/>
  <c r="P997" i="8"/>
  <c r="Q869" i="8"/>
  <c r="Q931" i="8"/>
  <c r="P867" i="8"/>
  <c r="P708" i="8"/>
  <c r="Q773" i="8"/>
  <c r="P706" i="8"/>
  <c r="R706" i="8" s="1"/>
  <c r="Q838" i="8"/>
  <c r="P774" i="8"/>
  <c r="P742" i="8"/>
  <c r="Q678" i="8"/>
  <c r="P614" i="8"/>
  <c r="P1058" i="8"/>
  <c r="R1058" i="8" s="1"/>
  <c r="P834" i="8"/>
  <c r="R834" i="8" s="1"/>
  <c r="Q964" i="8"/>
  <c r="P836" i="8"/>
  <c r="Q579" i="8"/>
  <c r="P1026" i="8"/>
  <c r="R1026" i="8" s="1"/>
  <c r="P709" i="8"/>
  <c r="P642" i="8"/>
  <c r="R642" i="8" s="1"/>
  <c r="Q1029" i="8"/>
  <c r="P901" i="8"/>
  <c r="P1027" i="8"/>
  <c r="R1027" i="8" s="1"/>
  <c r="P835" i="8"/>
  <c r="R835" i="8" s="1"/>
  <c r="Q676" i="8"/>
  <c r="P612" i="8"/>
  <c r="R612" i="8" s="1"/>
  <c r="P805" i="8"/>
  <c r="R805" i="8" s="1"/>
  <c r="Q741" i="8"/>
  <c r="P613" i="8"/>
  <c r="Q932" i="8"/>
  <c r="Q998" i="8"/>
  <c r="P966" i="8"/>
  <c r="R966" i="8" s="1"/>
  <c r="Q870" i="8"/>
  <c r="Q837" i="8"/>
  <c r="P581" i="8"/>
  <c r="R581" i="8" s="1"/>
  <c r="Q1060" i="8"/>
  <c r="P1061" i="8"/>
  <c r="Q933" i="8"/>
  <c r="Q995" i="8"/>
  <c r="P931" i="8"/>
  <c r="R931" i="8" s="1"/>
  <c r="Q803" i="8"/>
  <c r="P773" i="8"/>
  <c r="R773" i="8" s="1"/>
  <c r="P806" i="8"/>
  <c r="Q677" i="8"/>
  <c r="Q710" i="8"/>
  <c r="P646" i="8"/>
  <c r="Q582" i="8"/>
  <c r="P964" i="8"/>
  <c r="R964" i="8" s="1"/>
  <c r="Q707" i="8"/>
  <c r="P579" i="8"/>
  <c r="R579" i="8" s="1"/>
  <c r="P770" i="8"/>
  <c r="R770" i="8" s="1"/>
  <c r="P610" i="8"/>
  <c r="R610" i="8" s="1"/>
  <c r="P965" i="8"/>
  <c r="R965" i="8" s="1"/>
  <c r="Q899" i="8"/>
  <c r="Q740" i="8"/>
  <c r="P676" i="8"/>
  <c r="R676" i="8" s="1"/>
  <c r="P898" i="8"/>
  <c r="R898" i="8" s="1"/>
  <c r="P741" i="8"/>
  <c r="R741" i="8" s="1"/>
  <c r="P932" i="8"/>
  <c r="Q675" i="8"/>
  <c r="Q1030" i="8"/>
  <c r="P998" i="8"/>
  <c r="R998" i="8" s="1"/>
  <c r="Q902" i="8"/>
  <c r="P870" i="8"/>
  <c r="R870" i="8" s="1"/>
  <c r="P962" i="8"/>
  <c r="R962" i="8" s="1"/>
  <c r="Q772" i="8"/>
  <c r="P837" i="8"/>
  <c r="P1060" i="8"/>
  <c r="R1060" i="8" s="1"/>
  <c r="Q997" i="8"/>
  <c r="P869" i="8"/>
  <c r="R869" i="8" s="1"/>
  <c r="Q1059" i="8"/>
  <c r="P995" i="8"/>
  <c r="R995" i="8" s="1"/>
  <c r="P803" i="8"/>
  <c r="R803" i="8" s="1"/>
  <c r="Q644" i="8"/>
  <c r="Q1028" i="8"/>
  <c r="P838" i="8"/>
  <c r="R838" i="8" s="1"/>
  <c r="Q774" i="8"/>
  <c r="P677" i="8"/>
  <c r="R677" i="8" s="1"/>
  <c r="Q996" i="8"/>
  <c r="Q739" i="8"/>
  <c r="Q645" i="8"/>
  <c r="Q742" i="8"/>
  <c r="P678" i="8"/>
  <c r="R678" i="8" s="1"/>
  <c r="Q614" i="8"/>
  <c r="P930" i="8"/>
  <c r="R930" i="8" s="1"/>
  <c r="P707" i="8"/>
  <c r="R707" i="8" s="1"/>
  <c r="Q868" i="8"/>
  <c r="Q611" i="8"/>
  <c r="P738" i="8"/>
  <c r="R738" i="8" s="1"/>
  <c r="P1029" i="8"/>
  <c r="R1029" i="8" s="1"/>
  <c r="Q901" i="8"/>
  <c r="Q963" i="8"/>
  <c r="P899" i="8"/>
  <c r="Q771" i="8"/>
  <c r="P740" i="8"/>
  <c r="R740" i="8" s="1"/>
  <c r="S740" i="8" s="1"/>
  <c r="Q580" i="8"/>
  <c r="P675" i="8"/>
  <c r="Q1062" i="8"/>
  <c r="P1030" i="8"/>
  <c r="R1030" i="8" s="1"/>
  <c r="Q934" i="8"/>
  <c r="P902" i="8"/>
  <c r="R902" i="8" s="1"/>
  <c r="P802" i="8"/>
  <c r="R802" i="8" s="1"/>
  <c r="S802" i="8" s="1"/>
  <c r="Q900" i="8"/>
  <c r="P772" i="8"/>
  <c r="R772" i="8" s="1"/>
  <c r="Q643" i="8"/>
  <c r="Q804" i="8"/>
  <c r="Q1061" i="8"/>
  <c r="P933" i="8"/>
  <c r="R933" i="8" s="1"/>
  <c r="S933" i="8" s="1"/>
  <c r="P1059" i="8"/>
  <c r="R1059" i="8" s="1"/>
  <c r="Q867" i="8"/>
  <c r="Q708" i="8"/>
  <c r="P644" i="8"/>
  <c r="R644" i="8" s="1"/>
  <c r="S644" i="8" s="1"/>
  <c r="P1028" i="8"/>
  <c r="R1028" i="8" s="1"/>
  <c r="P578" i="8"/>
  <c r="R578" i="8" s="1"/>
  <c r="Q806" i="8"/>
  <c r="P674" i="8"/>
  <c r="R674" i="8" s="1"/>
  <c r="P996" i="8"/>
  <c r="R996" i="8" s="1"/>
  <c r="P739" i="8"/>
  <c r="R739" i="8" s="1"/>
  <c r="P645" i="8"/>
  <c r="R645" i="8" s="1"/>
  <c r="S645" i="8" s="1"/>
  <c r="P710" i="8"/>
  <c r="R710" i="8" s="1"/>
  <c r="Q646" i="8"/>
  <c r="P582" i="8"/>
  <c r="R582" i="8" s="1"/>
  <c r="S582" i="8" s="1"/>
  <c r="P994" i="8"/>
  <c r="R994" i="8" s="1"/>
  <c r="S994" i="8" s="1"/>
  <c r="Q836" i="8"/>
  <c r="P868" i="8"/>
  <c r="R868" i="8" s="1"/>
  <c r="P611" i="8"/>
  <c r="R611" i="8" s="1"/>
  <c r="Q709" i="8"/>
  <c r="O707" i="8"/>
  <c r="O678" i="8"/>
  <c r="O838" i="8"/>
  <c r="O803" i="8"/>
  <c r="O869" i="8"/>
  <c r="O962" i="8"/>
  <c r="O998" i="8"/>
  <c r="O612" i="8"/>
  <c r="O610" i="8"/>
  <c r="O836" i="8"/>
  <c r="O708" i="8"/>
  <c r="O900" i="8"/>
  <c r="O834" i="8"/>
  <c r="O614" i="8"/>
  <c r="O645" i="8"/>
  <c r="O611" i="8"/>
  <c r="O994" i="8"/>
  <c r="O582" i="8"/>
  <c r="O677" i="8"/>
  <c r="O837" i="8"/>
  <c r="O932" i="8"/>
  <c r="O676" i="8"/>
  <c r="O964" i="8"/>
  <c r="O931" i="8"/>
  <c r="O805" i="8"/>
  <c r="O709" i="8"/>
  <c r="O646" i="8"/>
  <c r="O1061" i="8"/>
  <c r="O804" i="8"/>
  <c r="O580" i="8"/>
  <c r="O835" i="8"/>
  <c r="O901" i="8"/>
  <c r="O1026" i="8"/>
  <c r="O1058" i="8"/>
  <c r="O742" i="8"/>
  <c r="O996" i="8"/>
  <c r="O774" i="8"/>
  <c r="O644" i="8"/>
  <c r="O997" i="8"/>
  <c r="O710" i="8"/>
  <c r="O995" i="8"/>
  <c r="O802" i="8"/>
  <c r="O1029" i="8"/>
  <c r="O773" i="8"/>
  <c r="O581" i="8"/>
  <c r="O898" i="8"/>
  <c r="O1027" i="8"/>
  <c r="O806" i="8"/>
  <c r="O963" i="8"/>
  <c r="O642" i="8"/>
  <c r="O706" i="8"/>
  <c r="O866" i="8"/>
  <c r="O643" i="8"/>
  <c r="O934" i="8"/>
  <c r="O740" i="8"/>
  <c r="O771" i="8"/>
  <c r="O674" i="8"/>
  <c r="O933" i="8"/>
  <c r="O741" i="8"/>
  <c r="O738" i="8"/>
  <c r="O930" i="8"/>
  <c r="O870" i="8"/>
  <c r="O613" i="8"/>
  <c r="O965" i="8"/>
  <c r="O770" i="8"/>
  <c r="O579" i="8"/>
  <c r="O867" i="8"/>
  <c r="O966" i="8"/>
  <c r="O868" i="8"/>
  <c r="O1028" i="8"/>
  <c r="O1059" i="8"/>
  <c r="O772" i="8"/>
  <c r="O1062" i="8"/>
  <c r="O899" i="8"/>
  <c r="O578" i="8"/>
  <c r="O1060" i="8"/>
  <c r="O902" i="8"/>
  <c r="O675" i="8"/>
  <c r="O739" i="8"/>
  <c r="O1030" i="8"/>
  <c r="U1015" i="8"/>
  <c r="V1015" i="8" s="1"/>
  <c r="T1015" i="8"/>
  <c r="U593" i="8"/>
  <c r="V593" i="8" s="1"/>
  <c r="T593" i="8"/>
  <c r="U953" i="8"/>
  <c r="V953" i="8" s="1"/>
  <c r="T953" i="8"/>
  <c r="U621" i="8"/>
  <c r="V621" i="8" s="1"/>
  <c r="T621" i="8"/>
  <c r="U913" i="8"/>
  <c r="V913" i="8" s="1"/>
  <c r="T913" i="8"/>
  <c r="U1035" i="8"/>
  <c r="V1035" i="8" s="1"/>
  <c r="T1035" i="8"/>
  <c r="U561" i="8"/>
  <c r="V561" i="8" s="1"/>
  <c r="T561" i="8"/>
  <c r="U508" i="8"/>
  <c r="V508" i="8" s="1"/>
  <c r="T508" i="8"/>
  <c r="U482" i="8"/>
  <c r="V482" i="8" s="1"/>
  <c r="T482" i="8"/>
  <c r="U474" i="8"/>
  <c r="V474" i="8" s="1"/>
  <c r="T474" i="8"/>
  <c r="U188" i="8"/>
  <c r="V188" i="8" s="1"/>
  <c r="T188" i="8"/>
  <c r="U133" i="8"/>
  <c r="V133" i="8" s="1"/>
  <c r="T133" i="8"/>
  <c r="U221" i="8"/>
  <c r="V221" i="8" s="1"/>
  <c r="T221" i="8"/>
  <c r="U250" i="8"/>
  <c r="V250" i="8" s="1"/>
  <c r="T250" i="8"/>
  <c r="U342" i="8"/>
  <c r="V342" i="8" s="1"/>
  <c r="T342" i="8"/>
  <c r="U27" i="8"/>
  <c r="V27" i="8" s="1"/>
  <c r="T27" i="8"/>
  <c r="U386" i="8"/>
  <c r="V386" i="8" s="1"/>
  <c r="T386" i="8"/>
  <c r="U323" i="8"/>
  <c r="V323" i="8" s="1"/>
  <c r="T323" i="8"/>
  <c r="U25" i="8"/>
  <c r="V25" i="8" s="1"/>
  <c r="T25" i="8"/>
  <c r="U1048" i="8"/>
  <c r="V1048" i="8" s="1"/>
  <c r="T1048" i="8"/>
  <c r="U721" i="8"/>
  <c r="V721" i="8" s="1"/>
  <c r="T721" i="8"/>
  <c r="U972" i="8"/>
  <c r="V972" i="8" s="1"/>
  <c r="T972" i="8"/>
  <c r="U909" i="8"/>
  <c r="V909" i="8" s="1"/>
  <c r="T909" i="8"/>
  <c r="U1038" i="8"/>
  <c r="V1038" i="8" s="1"/>
  <c r="T1038" i="8"/>
  <c r="U1004" i="8"/>
  <c r="V1004" i="8" s="1"/>
  <c r="T1004" i="8"/>
  <c r="U875" i="8"/>
  <c r="V875" i="8" s="1"/>
  <c r="T875" i="8"/>
  <c r="U625" i="8"/>
  <c r="V625" i="8" s="1"/>
  <c r="T625" i="8"/>
  <c r="U1006" i="8"/>
  <c r="V1006" i="8" s="1"/>
  <c r="T1006" i="8"/>
  <c r="U559" i="8"/>
  <c r="V559" i="8" s="1"/>
  <c r="T559" i="8"/>
  <c r="U663" i="8"/>
  <c r="V663" i="8" s="1"/>
  <c r="T663" i="8"/>
  <c r="U879" i="8"/>
  <c r="V879" i="8" s="1"/>
  <c r="T879" i="8"/>
  <c r="U719" i="8"/>
  <c r="V719" i="8" s="1"/>
  <c r="T719" i="8"/>
  <c r="U34" i="8"/>
  <c r="V34" i="8" s="1"/>
  <c r="T34" i="8"/>
  <c r="U122" i="8"/>
  <c r="V122" i="8" s="1"/>
  <c r="T122" i="8"/>
  <c r="U312" i="8"/>
  <c r="V312" i="8" s="1"/>
  <c r="T312" i="8"/>
  <c r="U281" i="8"/>
  <c r="V281" i="8" s="1"/>
  <c r="T281" i="8"/>
  <c r="U219" i="8"/>
  <c r="V219" i="8" s="1"/>
  <c r="T219" i="8"/>
  <c r="U375" i="8"/>
  <c r="V375" i="8" s="1"/>
  <c r="T375" i="8"/>
  <c r="U194" i="8"/>
  <c r="V194" i="8" s="1"/>
  <c r="T194" i="8"/>
  <c r="U68" i="8"/>
  <c r="V68" i="8" s="1"/>
  <c r="T68" i="8"/>
  <c r="U502" i="8"/>
  <c r="V502" i="8" s="1"/>
  <c r="T502" i="8"/>
  <c r="U29" i="8"/>
  <c r="V29" i="8" s="1"/>
  <c r="T29" i="8"/>
  <c r="U283" i="8"/>
  <c r="V283" i="8" s="1"/>
  <c r="T283" i="8"/>
  <c r="U1034" i="8"/>
  <c r="V1034" i="8" s="1"/>
  <c r="T1034" i="8"/>
  <c r="U557" i="8"/>
  <c r="V557" i="8" s="1"/>
  <c r="T557" i="8"/>
  <c r="U846" i="8"/>
  <c r="V846" i="8" s="1"/>
  <c r="T846" i="8"/>
  <c r="U778" i="8"/>
  <c r="V778" i="8" s="1"/>
  <c r="T778" i="8"/>
  <c r="U568" i="8"/>
  <c r="V568" i="8" s="1"/>
  <c r="T568" i="8"/>
  <c r="U975" i="8"/>
  <c r="V975" i="8" s="1"/>
  <c r="T975" i="8"/>
  <c r="U569" i="8"/>
  <c r="V569" i="8" s="1"/>
  <c r="T569" i="8"/>
  <c r="U686" i="8"/>
  <c r="V686" i="8" s="1"/>
  <c r="T686" i="8"/>
  <c r="U791" i="8"/>
  <c r="V791" i="8" s="1"/>
  <c r="T791" i="8"/>
  <c r="U93" i="8"/>
  <c r="V93" i="8" s="1"/>
  <c r="T93" i="8"/>
  <c r="U505" i="8"/>
  <c r="V505" i="8" s="1"/>
  <c r="T505" i="8"/>
  <c r="U91" i="8"/>
  <c r="V91" i="8" s="1"/>
  <c r="T91" i="8"/>
  <c r="U157" i="8"/>
  <c r="V157" i="8" s="1"/>
  <c r="T157" i="8"/>
  <c r="U452" i="8"/>
  <c r="V452" i="8" s="1"/>
  <c r="T452" i="8"/>
  <c r="U316" i="8"/>
  <c r="V316" i="8" s="1"/>
  <c r="T316" i="8"/>
  <c r="U98" i="8"/>
  <c r="V98" i="8" s="1"/>
  <c r="T98" i="8"/>
  <c r="U292" i="8"/>
  <c r="V292" i="8" s="1"/>
  <c r="T292" i="8"/>
  <c r="U100" i="8"/>
  <c r="V100" i="8" s="1"/>
  <c r="T100" i="8"/>
  <c r="U195" i="8"/>
  <c r="V195" i="8" s="1"/>
  <c r="T195" i="8"/>
  <c r="U125" i="8"/>
  <c r="V125" i="8" s="1"/>
  <c r="T125" i="8"/>
  <c r="U920" i="8"/>
  <c r="V920" i="8" s="1"/>
  <c r="T920" i="8"/>
  <c r="U632" i="8"/>
  <c r="V632" i="8" s="1"/>
  <c r="T632" i="8"/>
  <c r="U619" i="8"/>
  <c r="V619" i="8" s="1"/>
  <c r="T619" i="8"/>
  <c r="U921" i="8"/>
  <c r="V921" i="8" s="1"/>
  <c r="T921" i="8"/>
  <c r="U880" i="8"/>
  <c r="V880" i="8" s="1"/>
  <c r="T880" i="8"/>
  <c r="U586" i="8"/>
  <c r="V586" i="8" s="1"/>
  <c r="T586" i="8"/>
  <c r="U759" i="8"/>
  <c r="V759" i="8" s="1"/>
  <c r="T759" i="8"/>
  <c r="U856" i="8"/>
  <c r="V856" i="8" s="1"/>
  <c r="T856" i="8"/>
  <c r="U684" i="8"/>
  <c r="V684" i="8" s="1"/>
  <c r="T684" i="8"/>
  <c r="U1016" i="8"/>
  <c r="V1016" i="8" s="1"/>
  <c r="T1016" i="8"/>
  <c r="U783" i="8"/>
  <c r="V783" i="8" s="1"/>
  <c r="T783" i="8"/>
  <c r="U697" i="8"/>
  <c r="V697" i="8" s="1"/>
  <c r="T697" i="8"/>
  <c r="U696" i="8"/>
  <c r="V696" i="8" s="1"/>
  <c r="T696" i="8"/>
  <c r="U40" i="8"/>
  <c r="V40" i="8" s="1"/>
  <c r="T40" i="8"/>
  <c r="U327" i="8"/>
  <c r="V327" i="8" s="1"/>
  <c r="T327" i="8"/>
  <c r="S457" i="8"/>
  <c r="S102" i="8"/>
  <c r="S289" i="8"/>
  <c r="S362" i="8"/>
  <c r="S191" i="8"/>
  <c r="U512" i="8"/>
  <c r="V512" i="8" s="1"/>
  <c r="T512" i="8"/>
  <c r="S257" i="8"/>
  <c r="U513" i="8"/>
  <c r="V513" i="8" s="1"/>
  <c r="T513" i="8"/>
  <c r="R41" i="8"/>
  <c r="S41" i="8" s="1"/>
  <c r="U427" i="8"/>
  <c r="V427" i="8" s="1"/>
  <c r="T427" i="8"/>
  <c r="S202" i="8"/>
  <c r="S458" i="8"/>
  <c r="U63" i="8"/>
  <c r="V63" i="8" s="1"/>
  <c r="T63" i="8"/>
  <c r="U190" i="8"/>
  <c r="V190" i="8" s="1"/>
  <c r="T190" i="8"/>
  <c r="S265" i="8"/>
  <c r="S521" i="8"/>
  <c r="S518" i="8"/>
  <c r="R76" i="8"/>
  <c r="S76" i="8" s="1"/>
  <c r="R71" i="8"/>
  <c r="S71" i="8" s="1"/>
  <c r="S353" i="8"/>
  <c r="R520" i="8"/>
  <c r="S520" i="8" s="1"/>
  <c r="R395" i="8"/>
  <c r="S395" i="8" s="1"/>
  <c r="S74" i="8"/>
  <c r="R159" i="8"/>
  <c r="S159" i="8" s="1"/>
  <c r="S414" i="8"/>
  <c r="R25" i="9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P401" i="8"/>
  <c r="Q368" i="8"/>
  <c r="Q144" i="8"/>
  <c r="Q272" i="8"/>
  <c r="P81" i="8"/>
  <c r="R81" i="8" s="1"/>
  <c r="Q529" i="8"/>
  <c r="P369" i="8"/>
  <c r="R369" i="8" s="1"/>
  <c r="Q80" i="8"/>
  <c r="Q48" i="8"/>
  <c r="P527" i="8"/>
  <c r="R527" i="8" s="1"/>
  <c r="P399" i="8"/>
  <c r="R399" i="8" s="1"/>
  <c r="P271" i="8"/>
  <c r="R271" i="8" s="1"/>
  <c r="S271" i="8" s="1"/>
  <c r="P175" i="8"/>
  <c r="R175" i="8" s="1"/>
  <c r="P47" i="8"/>
  <c r="R47" i="8" s="1"/>
  <c r="Q336" i="8"/>
  <c r="P208" i="8"/>
  <c r="P177" i="8"/>
  <c r="Q113" i="8"/>
  <c r="Q304" i="8"/>
  <c r="P465" i="8"/>
  <c r="R465" i="8" s="1"/>
  <c r="S465" i="8" s="1"/>
  <c r="Q273" i="8"/>
  <c r="P209" i="8"/>
  <c r="P497" i="8"/>
  <c r="Q305" i="8"/>
  <c r="P368" i="8"/>
  <c r="R368" i="8" s="1"/>
  <c r="S368" i="8" s="1"/>
  <c r="P144" i="8"/>
  <c r="Q400" i="8"/>
  <c r="P272" i="8"/>
  <c r="R272" i="8" s="1"/>
  <c r="S272" i="8" s="1"/>
  <c r="P145" i="8"/>
  <c r="Q81" i="8"/>
  <c r="P433" i="8"/>
  <c r="Q240" i="8"/>
  <c r="P80" i="8"/>
  <c r="Q112" i="8"/>
  <c r="P48" i="8"/>
  <c r="R48" i="8" s="1"/>
  <c r="S48" i="8" s="1"/>
  <c r="P431" i="8"/>
  <c r="R431" i="8" s="1"/>
  <c r="P303" i="8"/>
  <c r="R303" i="8" s="1"/>
  <c r="S303" i="8" s="1"/>
  <c r="P79" i="8"/>
  <c r="R79" i="8" s="1"/>
  <c r="Q464" i="8"/>
  <c r="P336" i="8"/>
  <c r="R336" i="8" s="1"/>
  <c r="S336" i="8" s="1"/>
  <c r="Q177" i="8"/>
  <c r="P304" i="8"/>
  <c r="Q337" i="8"/>
  <c r="P241" i="8"/>
  <c r="Q401" i="8"/>
  <c r="Q528" i="8"/>
  <c r="P400" i="8"/>
  <c r="R400" i="8" s="1"/>
  <c r="Q145" i="8"/>
  <c r="P529" i="8"/>
  <c r="R529" i="8" s="1"/>
  <c r="Q369" i="8"/>
  <c r="Q496" i="8"/>
  <c r="P240" i="8"/>
  <c r="R240" i="8" s="1"/>
  <c r="S240" i="8" s="1"/>
  <c r="Q432" i="8"/>
  <c r="Q176" i="8"/>
  <c r="P112" i="8"/>
  <c r="R112" i="8" s="1"/>
  <c r="P463" i="8"/>
  <c r="R463" i="8" s="1"/>
  <c r="S463" i="8" s="1"/>
  <c r="P335" i="8"/>
  <c r="R335" i="8" s="1"/>
  <c r="P207" i="8"/>
  <c r="R207" i="8" s="1"/>
  <c r="P111" i="8"/>
  <c r="R111" i="8" s="1"/>
  <c r="P464" i="8"/>
  <c r="R464" i="8" s="1"/>
  <c r="S464" i="8" s="1"/>
  <c r="P49" i="8"/>
  <c r="R49" i="8" s="1"/>
  <c r="S49" i="8" s="1"/>
  <c r="Q465" i="8"/>
  <c r="P273" i="8"/>
  <c r="R273" i="8" s="1"/>
  <c r="Q209" i="8"/>
  <c r="Q497" i="8"/>
  <c r="P305" i="8"/>
  <c r="P528" i="8"/>
  <c r="R528" i="8" s="1"/>
  <c r="Q433" i="8"/>
  <c r="P496" i="8"/>
  <c r="R496" i="8" s="1"/>
  <c r="S496" i="8" s="1"/>
  <c r="P432" i="8"/>
  <c r="P176" i="8"/>
  <c r="R176" i="8" s="1"/>
  <c r="P495" i="8"/>
  <c r="R495" i="8" s="1"/>
  <c r="S495" i="8" s="1"/>
  <c r="P367" i="8"/>
  <c r="R367" i="8" s="1"/>
  <c r="S367" i="8" s="1"/>
  <c r="P239" i="8"/>
  <c r="R239" i="8" s="1"/>
  <c r="P143" i="8"/>
  <c r="R143" i="8" s="1"/>
  <c r="Q208" i="8"/>
  <c r="P113" i="8"/>
  <c r="R113" i="8" s="1"/>
  <c r="Q49" i="8"/>
  <c r="P337" i="8"/>
  <c r="R337" i="8" s="1"/>
  <c r="S337" i="8" s="1"/>
  <c r="Q241" i="8"/>
  <c r="O273" i="8"/>
  <c r="O304" i="8"/>
  <c r="O336" i="8"/>
  <c r="O431" i="8"/>
  <c r="O208" i="8"/>
  <c r="O271" i="8"/>
  <c r="O49" i="8"/>
  <c r="O47" i="8"/>
  <c r="O495" i="8"/>
  <c r="O337" i="8"/>
  <c r="O143" i="8"/>
  <c r="O529" i="8"/>
  <c r="O272" i="8"/>
  <c r="O368" i="8"/>
  <c r="O241" i="8"/>
  <c r="O399" i="8"/>
  <c r="O433" i="8"/>
  <c r="O209" i="8"/>
  <c r="O175" i="8"/>
  <c r="O528" i="8"/>
  <c r="O401" i="8"/>
  <c r="O207" i="8"/>
  <c r="O400" i="8"/>
  <c r="O177" i="8"/>
  <c r="O111" i="8"/>
  <c r="O48" i="8"/>
  <c r="O80" i="8"/>
  <c r="O113" i="8"/>
  <c r="O527" i="8"/>
  <c r="O497" i="8"/>
  <c r="O465" i="8"/>
  <c r="O239" i="8"/>
  <c r="O176" i="8"/>
  <c r="O432" i="8"/>
  <c r="O464" i="8"/>
  <c r="O335" i="8"/>
  <c r="O112" i="8"/>
  <c r="O303" i="8"/>
  <c r="O81" i="8"/>
  <c r="O144" i="8"/>
  <c r="O79" i="8"/>
  <c r="O367" i="8"/>
  <c r="O496" i="8"/>
  <c r="O369" i="8"/>
  <c r="O463" i="8"/>
  <c r="O145" i="8"/>
  <c r="O240" i="8"/>
  <c r="O305" i="8"/>
  <c r="U470" i="8"/>
  <c r="V470" i="8" s="1"/>
  <c r="T470" i="8"/>
  <c r="U162" i="8"/>
  <c r="V162" i="8" s="1"/>
  <c r="T162" i="8"/>
  <c r="U311" i="8"/>
  <c r="V311" i="8" s="1"/>
  <c r="T311" i="8"/>
  <c r="U515" i="8"/>
  <c r="V515" i="8" s="1"/>
  <c r="T515" i="8"/>
  <c r="U165" i="8"/>
  <c r="V165" i="8" s="1"/>
  <c r="T165" i="8"/>
  <c r="U421" i="8"/>
  <c r="V421" i="8" s="1"/>
  <c r="T421" i="8"/>
  <c r="U60" i="8"/>
  <c r="V60" i="8" s="1"/>
  <c r="T60" i="8"/>
  <c r="U354" i="8"/>
  <c r="V354" i="8" s="1"/>
  <c r="T354" i="8"/>
  <c r="U379" i="8"/>
  <c r="V379" i="8" s="1"/>
  <c r="T379" i="8"/>
  <c r="U317" i="8"/>
  <c r="V317" i="8" s="1"/>
  <c r="T317" i="8"/>
  <c r="U349" i="8"/>
  <c r="V349" i="8" s="1"/>
  <c r="T349" i="8"/>
  <c r="U442" i="8"/>
  <c r="V442" i="8" s="1"/>
  <c r="T442" i="8"/>
  <c r="S851" i="8"/>
  <c r="S754" i="8"/>
  <c r="U918" i="8"/>
  <c r="V918" i="8" s="1"/>
  <c r="T918" i="8"/>
  <c r="U577" i="8"/>
  <c r="V577" i="8" s="1"/>
  <c r="T577" i="8"/>
  <c r="U830" i="8"/>
  <c r="V830" i="8" s="1"/>
  <c r="T830" i="8"/>
  <c r="U638" i="8"/>
  <c r="V638" i="8" s="1"/>
  <c r="T638" i="8"/>
  <c r="U735" i="8"/>
  <c r="V735" i="8" s="1"/>
  <c r="T735" i="8"/>
  <c r="U737" i="8"/>
  <c r="V737" i="8" s="1"/>
  <c r="T737" i="8"/>
  <c r="U955" i="8"/>
  <c r="V955" i="8" s="1"/>
  <c r="T955" i="8"/>
  <c r="U603" i="8"/>
  <c r="V603" i="8" s="1"/>
  <c r="T603" i="8"/>
  <c r="U666" i="8"/>
  <c r="V666" i="8" s="1"/>
  <c r="T666" i="8"/>
  <c r="U821" i="8"/>
  <c r="V821" i="8" s="1"/>
  <c r="T821" i="8"/>
  <c r="U915" i="8"/>
  <c r="V915" i="8" s="1"/>
  <c r="T915" i="8"/>
  <c r="U854" i="8"/>
  <c r="V854" i="8" s="1"/>
  <c r="T854" i="8"/>
  <c r="U660" i="8"/>
  <c r="V660" i="8" s="1"/>
  <c r="T660" i="8"/>
  <c r="U885" i="8"/>
  <c r="V885" i="8" s="1"/>
  <c r="T885" i="8"/>
  <c r="U852" i="8"/>
  <c r="V852" i="8" s="1"/>
  <c r="T852" i="8"/>
  <c r="S671" i="8"/>
  <c r="U1056" i="8"/>
  <c r="V1056" i="8" s="1"/>
  <c r="T1056" i="8"/>
  <c r="S572" i="8"/>
  <c r="U827" i="8"/>
  <c r="V827" i="8" s="1"/>
  <c r="T827" i="8"/>
  <c r="U1051" i="8"/>
  <c r="V1051" i="8" s="1"/>
  <c r="T1051" i="8"/>
  <c r="S571" i="8"/>
  <c r="S767" i="8"/>
  <c r="S991" i="8"/>
  <c r="S1045" i="8"/>
  <c r="R794" i="8"/>
  <c r="S794" i="8" s="1"/>
  <c r="U979" i="8"/>
  <c r="V979" i="8" s="1"/>
  <c r="T979" i="8"/>
  <c r="S982" i="8"/>
  <c r="S755" i="8"/>
  <c r="S1010" i="8"/>
  <c r="S691" i="8"/>
  <c r="S862" i="8"/>
  <c r="S916" i="8"/>
  <c r="S1012" i="8"/>
  <c r="R662" i="8"/>
  <c r="S662" i="8" s="1"/>
  <c r="S891" i="8"/>
  <c r="S925" i="8"/>
  <c r="S597" i="8"/>
  <c r="S736" i="8"/>
  <c r="S602" i="8"/>
  <c r="S573" i="8"/>
  <c r="S832" i="8"/>
  <c r="S787" i="8"/>
  <c r="S790" i="8"/>
  <c r="S594" i="8"/>
  <c r="R853" i="8"/>
  <c r="S853" i="8" s="1"/>
  <c r="R786" i="8"/>
  <c r="S786" i="8" s="1"/>
  <c r="R670" i="8"/>
  <c r="S670" i="8" s="1"/>
  <c r="S893" i="8"/>
  <c r="R576" i="8"/>
  <c r="S576" i="8" s="1"/>
  <c r="R635" i="8"/>
  <c r="S635" i="8" s="1"/>
  <c r="S698" i="8"/>
  <c r="R927" i="8"/>
  <c r="S927" i="8" s="1"/>
  <c r="R884" i="8"/>
  <c r="S884" i="8" s="1"/>
  <c r="R768" i="8"/>
  <c r="S768" i="8" s="1"/>
  <c r="R894" i="8"/>
  <c r="S894" i="8" s="1"/>
  <c r="U623" i="8"/>
  <c r="V623" i="8" s="1"/>
  <c r="T623" i="8"/>
  <c r="U748" i="8"/>
  <c r="V748" i="8" s="1"/>
  <c r="T748" i="8"/>
  <c r="U906" i="8"/>
  <c r="V906" i="8" s="1"/>
  <c r="T906" i="8"/>
  <c r="U749" i="8"/>
  <c r="V749" i="8" s="1"/>
  <c r="T749" i="8"/>
  <c r="U970" i="8"/>
  <c r="V970" i="8" s="1"/>
  <c r="T970" i="8"/>
  <c r="U908" i="8"/>
  <c r="V908" i="8" s="1"/>
  <c r="T908" i="8"/>
  <c r="U811" i="8"/>
  <c r="V811" i="8" s="1"/>
  <c r="T811" i="8"/>
  <c r="U685" i="8"/>
  <c r="V685" i="8" s="1"/>
  <c r="T685" i="8"/>
  <c r="U843" i="8"/>
  <c r="V843" i="8" s="1"/>
  <c r="T843" i="8"/>
  <c r="U503" i="8"/>
  <c r="V503" i="8" s="1"/>
  <c r="T503" i="8"/>
  <c r="U356" i="8"/>
  <c r="V356" i="8" s="1"/>
  <c r="T356" i="8"/>
  <c r="U348" i="8"/>
  <c r="V348" i="8" s="1"/>
  <c r="T348" i="8"/>
  <c r="U218" i="8"/>
  <c r="V218" i="8" s="1"/>
  <c r="T218" i="8"/>
  <c r="U517" i="8"/>
  <c r="V517" i="8" s="1"/>
  <c r="T517" i="8"/>
  <c r="U484" i="8"/>
  <c r="V484" i="8" s="1"/>
  <c r="T484" i="8"/>
  <c r="U514" i="8"/>
  <c r="V514" i="8" s="1"/>
  <c r="T514" i="8"/>
  <c r="U56" i="8"/>
  <c r="V56" i="8" s="1"/>
  <c r="T56" i="8"/>
  <c r="U284" i="8"/>
  <c r="V284" i="8" s="1"/>
  <c r="T284" i="8"/>
  <c r="U156" i="8"/>
  <c r="V156" i="8" s="1"/>
  <c r="T156" i="8"/>
  <c r="U228" i="8"/>
  <c r="V228" i="8" s="1"/>
  <c r="T228" i="8"/>
  <c r="U99" i="8"/>
  <c r="V99" i="8" s="1"/>
  <c r="T99" i="8"/>
  <c r="U90" i="8"/>
  <c r="V90" i="8" s="1"/>
  <c r="T90" i="8"/>
  <c r="U792" i="8"/>
  <c r="V792" i="8" s="1"/>
  <c r="T792" i="8"/>
  <c r="U753" i="8"/>
  <c r="V753" i="8" s="1"/>
  <c r="T753" i="8"/>
  <c r="U750" i="8"/>
  <c r="V750" i="8" s="1"/>
  <c r="T750" i="8"/>
  <c r="U620" i="8"/>
  <c r="V620" i="8" s="1"/>
  <c r="T620" i="8"/>
  <c r="U848" i="8"/>
  <c r="V848" i="8" s="1"/>
  <c r="T848" i="8"/>
  <c r="U714" i="8"/>
  <c r="V714" i="8" s="1"/>
  <c r="T714" i="8"/>
  <c r="U652" i="8"/>
  <c r="V652" i="8" s="1"/>
  <c r="T652" i="8"/>
  <c r="U984" i="8"/>
  <c r="V984" i="8" s="1"/>
  <c r="T984" i="8"/>
  <c r="U810" i="8"/>
  <c r="V810" i="8" s="1"/>
  <c r="T810" i="8"/>
  <c r="U1002" i="8"/>
  <c r="V1002" i="8" s="1"/>
  <c r="T1002" i="8"/>
  <c r="U889" i="8"/>
  <c r="V889" i="8" s="1"/>
  <c r="T889" i="8"/>
  <c r="U940" i="8"/>
  <c r="V940" i="8" s="1"/>
  <c r="T940" i="8"/>
  <c r="U440" i="8"/>
  <c r="V440" i="8" s="1"/>
  <c r="T440" i="8"/>
  <c r="U355" i="8"/>
  <c r="V355" i="8" s="1"/>
  <c r="T355" i="8"/>
  <c r="U182" i="8"/>
  <c r="V182" i="8" s="1"/>
  <c r="T182" i="8"/>
  <c r="U66" i="8"/>
  <c r="V66" i="8" s="1"/>
  <c r="T66" i="8"/>
  <c r="U153" i="8"/>
  <c r="V153" i="8" s="1"/>
  <c r="T153" i="8"/>
  <c r="U92" i="8"/>
  <c r="V92" i="8" s="1"/>
  <c r="T92" i="8"/>
  <c r="U509" i="8"/>
  <c r="V509" i="8" s="1"/>
  <c r="T509" i="8"/>
  <c r="U419" i="8"/>
  <c r="V419" i="8" s="1"/>
  <c r="T419" i="8"/>
  <c r="U507" i="8"/>
  <c r="V507" i="8" s="1"/>
  <c r="T507" i="8"/>
  <c r="U439" i="8"/>
  <c r="V439" i="8" s="1"/>
  <c r="T439" i="8"/>
  <c r="U406" i="8"/>
  <c r="V406" i="8" s="1"/>
  <c r="T406" i="8"/>
  <c r="U357" i="8"/>
  <c r="V357" i="8" s="1"/>
  <c r="T357" i="8"/>
  <c r="U653" i="8"/>
  <c r="V653" i="8" s="1"/>
  <c r="T653" i="8"/>
  <c r="U682" i="8"/>
  <c r="V682" i="8" s="1"/>
  <c r="T682" i="8"/>
  <c r="U952" i="8"/>
  <c r="V952" i="8" s="1"/>
  <c r="T952" i="8"/>
  <c r="U847" i="8"/>
  <c r="V847" i="8" s="1"/>
  <c r="T847" i="8"/>
  <c r="U655" i="8"/>
  <c r="V655" i="8" s="1"/>
  <c r="T655" i="8"/>
  <c r="U1036" i="8"/>
  <c r="V1036" i="8" s="1"/>
  <c r="T1036" i="8"/>
  <c r="U973" i="8"/>
  <c r="V973" i="8" s="1"/>
  <c r="T973" i="8"/>
  <c r="U816" i="8"/>
  <c r="V816" i="8" s="1"/>
  <c r="T816" i="8"/>
  <c r="U849" i="8"/>
  <c r="V849" i="8" s="1"/>
  <c r="T849" i="8"/>
  <c r="U310" i="8"/>
  <c r="V310" i="8" s="1"/>
  <c r="T310" i="8"/>
  <c r="U322" i="8"/>
  <c r="V322" i="8" s="1"/>
  <c r="T322" i="8"/>
  <c r="U249" i="8"/>
  <c r="V249" i="8" s="1"/>
  <c r="T249" i="8"/>
  <c r="U28" i="8"/>
  <c r="V28" i="8" s="1"/>
  <c r="T28" i="8"/>
  <c r="U278" i="8"/>
  <c r="V278" i="8" s="1"/>
  <c r="T278" i="8"/>
  <c r="U290" i="8"/>
  <c r="V290" i="8" s="1"/>
  <c r="T290" i="8"/>
  <c r="U183" i="8"/>
  <c r="V183" i="8" s="1"/>
  <c r="T183" i="8"/>
  <c r="U67" i="8"/>
  <c r="V67" i="8" s="1"/>
  <c r="T67" i="8"/>
  <c r="U453" i="8"/>
  <c r="V453" i="8" s="1"/>
  <c r="T453" i="8"/>
  <c r="U124" i="8"/>
  <c r="V124" i="8" s="1"/>
  <c r="T124" i="8"/>
  <c r="U220" i="8"/>
  <c r="V220" i="8" s="1"/>
  <c r="T220" i="8"/>
  <c r="U695" i="8"/>
  <c r="V695" i="8" s="1"/>
  <c r="T695" i="8"/>
  <c r="U1039" i="8"/>
  <c r="V1039" i="8" s="1"/>
  <c r="T1039" i="8"/>
  <c r="U560" i="8"/>
  <c r="V560" i="8" s="1"/>
  <c r="T560" i="8"/>
  <c r="U1008" i="8"/>
  <c r="V1008" i="8" s="1"/>
  <c r="T1008" i="8"/>
  <c r="U881" i="8"/>
  <c r="V881" i="8" s="1"/>
  <c r="T881" i="8"/>
  <c r="U592" i="8"/>
  <c r="V592" i="8" s="1"/>
  <c r="T592" i="8"/>
  <c r="U654" i="8"/>
  <c r="V654" i="8" s="1"/>
  <c r="T654" i="8"/>
  <c r="U631" i="8"/>
  <c r="V631" i="8" s="1"/>
  <c r="T631" i="8"/>
  <c r="U951" i="8"/>
  <c r="V951" i="8" s="1"/>
  <c r="T951" i="8"/>
  <c r="U760" i="8"/>
  <c r="V760" i="8" s="1"/>
  <c r="T760" i="8"/>
  <c r="U812" i="8"/>
  <c r="V812" i="8" s="1"/>
  <c r="T812" i="8"/>
  <c r="U1005" i="8"/>
  <c r="V1005" i="8" s="1"/>
  <c r="T1005" i="8"/>
  <c r="U590" i="8"/>
  <c r="V590" i="8" s="1"/>
  <c r="T590" i="8"/>
  <c r="U894" i="8" l="1"/>
  <c r="V894" i="8" s="1"/>
  <c r="T894" i="8"/>
  <c r="U698" i="8"/>
  <c r="V698" i="8" s="1"/>
  <c r="T698" i="8"/>
  <c r="U790" i="8"/>
  <c r="V790" i="8" s="1"/>
  <c r="T790" i="8"/>
  <c r="U891" i="8"/>
  <c r="V891" i="8" s="1"/>
  <c r="T891" i="8"/>
  <c r="U982" i="8"/>
  <c r="V982" i="8" s="1"/>
  <c r="T982" i="8"/>
  <c r="U572" i="8"/>
  <c r="V572" i="8" s="1"/>
  <c r="T572" i="8"/>
  <c r="U495" i="8"/>
  <c r="V495" i="8" s="1"/>
  <c r="T495" i="8"/>
  <c r="U463" i="8"/>
  <c r="V463" i="8" s="1"/>
  <c r="T463" i="8"/>
  <c r="R241" i="8"/>
  <c r="S241" i="8" s="1"/>
  <c r="S431" i="8"/>
  <c r="U271" i="8"/>
  <c r="V271" i="8" s="1"/>
  <c r="T271" i="8"/>
  <c r="U76" i="8"/>
  <c r="V76" i="8" s="1"/>
  <c r="T76" i="8"/>
  <c r="U41" i="8"/>
  <c r="V41" i="8" s="1"/>
  <c r="T41" i="8"/>
  <c r="U289" i="8"/>
  <c r="V289" i="8" s="1"/>
  <c r="T289" i="8"/>
  <c r="U740" i="8"/>
  <c r="V740" i="8" s="1"/>
  <c r="T740" i="8"/>
  <c r="S678" i="8"/>
  <c r="R837" i="8"/>
  <c r="S837" i="8" s="1"/>
  <c r="R932" i="8"/>
  <c r="S932" i="8" s="1"/>
  <c r="S770" i="8"/>
  <c r="R806" i="8"/>
  <c r="S806" i="8" s="1"/>
  <c r="S581" i="8"/>
  <c r="S805" i="8"/>
  <c r="S1027" i="8"/>
  <c r="R709" i="8"/>
  <c r="S709" i="8" s="1"/>
  <c r="S706" i="8"/>
  <c r="R804" i="8"/>
  <c r="S804" i="8" s="1"/>
  <c r="R934" i="8"/>
  <c r="S934" i="8" s="1"/>
  <c r="U860" i="8"/>
  <c r="V860" i="8" s="1"/>
  <c r="T860" i="8"/>
  <c r="U1011" i="8"/>
  <c r="V1011" i="8" s="1"/>
  <c r="T1011" i="8"/>
  <c r="U798" i="8"/>
  <c r="V798" i="8" s="1"/>
  <c r="T798" i="8"/>
  <c r="U959" i="8"/>
  <c r="V959" i="8" s="1"/>
  <c r="T959" i="8"/>
  <c r="U1043" i="8"/>
  <c r="V1043" i="8" s="1"/>
  <c r="T1043" i="8"/>
  <c r="U628" i="8"/>
  <c r="V628" i="8" s="1"/>
  <c r="T628" i="8"/>
  <c r="U766" i="8"/>
  <c r="V766" i="8" s="1"/>
  <c r="T766" i="8"/>
  <c r="U796" i="8"/>
  <c r="V796" i="8" s="1"/>
  <c r="T796" i="8"/>
  <c r="U595" i="8"/>
  <c r="V595" i="8" s="1"/>
  <c r="T595" i="8"/>
  <c r="U799" i="8"/>
  <c r="V799" i="8" s="1"/>
  <c r="T799" i="8"/>
  <c r="U859" i="8"/>
  <c r="V859" i="8" s="1"/>
  <c r="T859" i="8"/>
  <c r="U693" i="8"/>
  <c r="V693" i="8" s="1"/>
  <c r="T693" i="8"/>
  <c r="U45" i="8"/>
  <c r="V45" i="8" s="1"/>
  <c r="T45" i="8"/>
  <c r="U72" i="8"/>
  <c r="V72" i="8" s="1"/>
  <c r="T72" i="8"/>
  <c r="U236" i="8"/>
  <c r="V236" i="8" s="1"/>
  <c r="T236" i="8"/>
  <c r="U134" i="8"/>
  <c r="V134" i="8" s="1"/>
  <c r="T134" i="8"/>
  <c r="U287" i="8"/>
  <c r="V287" i="8" s="1"/>
  <c r="T287" i="8"/>
  <c r="U263" i="8"/>
  <c r="V263" i="8" s="1"/>
  <c r="T263" i="8"/>
  <c r="U424" i="8"/>
  <c r="V424" i="8" s="1"/>
  <c r="T424" i="8"/>
  <c r="U222" i="8"/>
  <c r="V222" i="8" s="1"/>
  <c r="T222" i="8"/>
  <c r="U224" i="8"/>
  <c r="V224" i="8" s="1"/>
  <c r="T224" i="8"/>
  <c r="U73" i="8"/>
  <c r="V73" i="8" s="1"/>
  <c r="T73" i="8"/>
  <c r="U30" i="8"/>
  <c r="V30" i="8" s="1"/>
  <c r="T30" i="8"/>
  <c r="U363" i="8"/>
  <c r="V363" i="8" s="1"/>
  <c r="T363" i="8"/>
  <c r="U172" i="8"/>
  <c r="V172" i="8" s="1"/>
  <c r="T172" i="8"/>
  <c r="U1024" i="8"/>
  <c r="V1024" i="8" s="1"/>
  <c r="T1024" i="8"/>
  <c r="U704" i="8"/>
  <c r="V704" i="8" s="1"/>
  <c r="T704" i="8"/>
  <c r="U636" i="8"/>
  <c r="V636" i="8" s="1"/>
  <c r="T636" i="8"/>
  <c r="U917" i="8"/>
  <c r="V917" i="8" s="1"/>
  <c r="T917" i="8"/>
  <c r="U1053" i="8"/>
  <c r="V1053" i="8" s="1"/>
  <c r="T1053" i="8"/>
  <c r="U978" i="8"/>
  <c r="V978" i="8" s="1"/>
  <c r="T978" i="8"/>
  <c r="U669" i="8"/>
  <c r="V669" i="8" s="1"/>
  <c r="T669" i="8"/>
  <c r="U863" i="8"/>
  <c r="V863" i="8" s="1"/>
  <c r="T863" i="8"/>
  <c r="U923" i="8"/>
  <c r="V923" i="8" s="1"/>
  <c r="T923" i="8"/>
  <c r="U800" i="8"/>
  <c r="V800" i="8" s="1"/>
  <c r="T800" i="8"/>
  <c r="U960" i="8"/>
  <c r="V960" i="8" s="1"/>
  <c r="T960" i="8"/>
  <c r="U672" i="8"/>
  <c r="V672" i="8" s="1"/>
  <c r="T672" i="8"/>
  <c r="U1054" i="8"/>
  <c r="V1054" i="8" s="1"/>
  <c r="T1054" i="8"/>
  <c r="U1046" i="8"/>
  <c r="V1046" i="8" s="1"/>
  <c r="T1046" i="8"/>
  <c r="U428" i="8"/>
  <c r="V428" i="8" s="1"/>
  <c r="T428" i="8"/>
  <c r="U267" i="8"/>
  <c r="V267" i="8" s="1"/>
  <c r="T267" i="8"/>
  <c r="U225" i="8"/>
  <c r="V225" i="8" s="1"/>
  <c r="T225" i="8"/>
  <c r="U230" i="8"/>
  <c r="V230" i="8" s="1"/>
  <c r="T230" i="8"/>
  <c r="U136" i="8"/>
  <c r="V136" i="8" s="1"/>
  <c r="T136" i="8"/>
  <c r="U397" i="8"/>
  <c r="V397" i="8" s="1"/>
  <c r="T397" i="8"/>
  <c r="U231" i="8"/>
  <c r="V231" i="8" s="1"/>
  <c r="T231" i="8"/>
  <c r="U490" i="8"/>
  <c r="V490" i="8" s="1"/>
  <c r="T490" i="8"/>
  <c r="U423" i="8"/>
  <c r="V423" i="8" s="1"/>
  <c r="T423" i="8"/>
  <c r="U237" i="8"/>
  <c r="V237" i="8" s="1"/>
  <c r="T237" i="8"/>
  <c r="U359" i="8"/>
  <c r="V359" i="8" s="1"/>
  <c r="T359" i="8"/>
  <c r="U382" i="8"/>
  <c r="V382" i="8" s="1"/>
  <c r="T382" i="8"/>
  <c r="U70" i="8"/>
  <c r="V70" i="8" s="1"/>
  <c r="T70" i="8"/>
  <c r="U103" i="8"/>
  <c r="V103" i="8" s="1"/>
  <c r="T103" i="8"/>
  <c r="U993" i="8"/>
  <c r="V993" i="8" s="1"/>
  <c r="T993" i="8"/>
  <c r="U564" i="8"/>
  <c r="V564" i="8" s="1"/>
  <c r="T564" i="8"/>
  <c r="U705" i="8"/>
  <c r="V705" i="8" s="1"/>
  <c r="T705" i="8"/>
  <c r="U897" i="8"/>
  <c r="V897" i="8" s="1"/>
  <c r="T897" i="8"/>
  <c r="U692" i="8"/>
  <c r="V692" i="8" s="1"/>
  <c r="T692" i="8"/>
  <c r="U1050" i="8"/>
  <c r="V1050" i="8" s="1"/>
  <c r="T1050" i="8"/>
  <c r="U634" i="8"/>
  <c r="V634" i="8" s="1"/>
  <c r="T634" i="8"/>
  <c r="U734" i="8"/>
  <c r="V734" i="8" s="1"/>
  <c r="T734" i="8"/>
  <c r="U946" i="8"/>
  <c r="V946" i="8" s="1"/>
  <c r="T946" i="8"/>
  <c r="U732" i="8"/>
  <c r="V732" i="8" s="1"/>
  <c r="T732" i="8"/>
  <c r="U105" i="8"/>
  <c r="V105" i="8" s="1"/>
  <c r="T105" i="8"/>
  <c r="U255" i="8"/>
  <c r="V255" i="8" s="1"/>
  <c r="T255" i="8"/>
  <c r="U192" i="8"/>
  <c r="V192" i="8" s="1"/>
  <c r="T192" i="8"/>
  <c r="U296" i="8"/>
  <c r="V296" i="8" s="1"/>
  <c r="T296" i="8"/>
  <c r="U391" i="8"/>
  <c r="V391" i="8" s="1"/>
  <c r="T391" i="8"/>
  <c r="U38" i="8"/>
  <c r="V38" i="8" s="1"/>
  <c r="T38" i="8"/>
  <c r="U462" i="8"/>
  <c r="V462" i="8" s="1"/>
  <c r="T462" i="8"/>
  <c r="U44" i="8"/>
  <c r="V44" i="8" s="1"/>
  <c r="T44" i="8"/>
  <c r="U264" i="8"/>
  <c r="V264" i="8" s="1"/>
  <c r="T264" i="8"/>
  <c r="U366" i="8"/>
  <c r="V366" i="8" s="1"/>
  <c r="T366" i="8"/>
  <c r="U223" i="8"/>
  <c r="V223" i="8" s="1"/>
  <c r="T223" i="8"/>
  <c r="U352" i="8"/>
  <c r="V352" i="8" s="1"/>
  <c r="T352" i="8"/>
  <c r="U994" i="8"/>
  <c r="V994" i="8" s="1"/>
  <c r="T994" i="8"/>
  <c r="U768" i="8"/>
  <c r="V768" i="8" s="1"/>
  <c r="T768" i="8"/>
  <c r="U736" i="8"/>
  <c r="V736" i="8" s="1"/>
  <c r="T736" i="8"/>
  <c r="S143" i="8"/>
  <c r="S528" i="8"/>
  <c r="S111" i="8"/>
  <c r="S400" i="8"/>
  <c r="U48" i="8"/>
  <c r="V48" i="8" s="1"/>
  <c r="T48" i="8"/>
  <c r="R433" i="8"/>
  <c r="S433" i="8" s="1"/>
  <c r="R497" i="8"/>
  <c r="S497" i="8" s="1"/>
  <c r="S399" i="8"/>
  <c r="S369" i="8"/>
  <c r="U414" i="8"/>
  <c r="V414" i="8" s="1"/>
  <c r="T414" i="8"/>
  <c r="U520" i="8"/>
  <c r="V520" i="8" s="1"/>
  <c r="T520" i="8"/>
  <c r="U518" i="8"/>
  <c r="V518" i="8" s="1"/>
  <c r="T518" i="8"/>
  <c r="U202" i="8"/>
  <c r="V202" i="8" s="1"/>
  <c r="T202" i="8"/>
  <c r="U102" i="8"/>
  <c r="V102" i="8" s="1"/>
  <c r="T102" i="8"/>
  <c r="S611" i="8"/>
  <c r="U582" i="8"/>
  <c r="V582" i="8" s="1"/>
  <c r="T582" i="8"/>
  <c r="S739" i="8"/>
  <c r="S578" i="8"/>
  <c r="U802" i="8"/>
  <c r="V802" i="8" s="1"/>
  <c r="T802" i="8"/>
  <c r="S1029" i="8"/>
  <c r="S707" i="8"/>
  <c r="S677" i="8"/>
  <c r="S869" i="8"/>
  <c r="S998" i="8"/>
  <c r="S741" i="8"/>
  <c r="S579" i="8"/>
  <c r="R646" i="8"/>
  <c r="S646" i="8" s="1"/>
  <c r="S773" i="8"/>
  <c r="S612" i="8"/>
  <c r="R901" i="8"/>
  <c r="S901" i="8" s="1"/>
  <c r="S1026" i="8"/>
  <c r="S834" i="8"/>
  <c r="R742" i="8"/>
  <c r="S742" i="8" s="1"/>
  <c r="R580" i="8"/>
  <c r="S580" i="8" s="1"/>
  <c r="R963" i="8"/>
  <c r="S963" i="8" s="1"/>
  <c r="U563" i="8"/>
  <c r="V563" i="8" s="1"/>
  <c r="T563" i="8"/>
  <c r="U673" i="8"/>
  <c r="V673" i="8" s="1"/>
  <c r="T673" i="8"/>
  <c r="U890" i="8"/>
  <c r="V890" i="8" s="1"/>
  <c r="T890" i="8"/>
  <c r="U765" i="8"/>
  <c r="V765" i="8" s="1"/>
  <c r="T765" i="8"/>
  <c r="U1020" i="8"/>
  <c r="V1020" i="8" s="1"/>
  <c r="T1020" i="8"/>
  <c r="U829" i="8"/>
  <c r="V829" i="8" s="1"/>
  <c r="T829" i="8"/>
  <c r="U922" i="8"/>
  <c r="V922" i="8" s="1"/>
  <c r="T922" i="8"/>
  <c r="U948" i="8"/>
  <c r="V948" i="8" s="1"/>
  <c r="T948" i="8"/>
  <c r="U694" i="8"/>
  <c r="V694" i="8" s="1"/>
  <c r="T694" i="8"/>
  <c r="U886" i="8"/>
  <c r="V886" i="8" s="1"/>
  <c r="T886" i="8"/>
  <c r="U828" i="8"/>
  <c r="V828" i="8" s="1"/>
  <c r="T828" i="8"/>
  <c r="U598" i="8"/>
  <c r="V598" i="8" s="1"/>
  <c r="T598" i="8"/>
  <c r="U986" i="8"/>
  <c r="V986" i="8" s="1"/>
  <c r="T986" i="8"/>
  <c r="U361" i="8"/>
  <c r="V361" i="8" s="1"/>
  <c r="T361" i="8"/>
  <c r="U298" i="8"/>
  <c r="V298" i="8" s="1"/>
  <c r="T298" i="8"/>
  <c r="U430" i="8"/>
  <c r="V430" i="8" s="1"/>
  <c r="T430" i="8"/>
  <c r="U39" i="8"/>
  <c r="V39" i="8" s="1"/>
  <c r="T39" i="8"/>
  <c r="U106" i="8"/>
  <c r="V106" i="8" s="1"/>
  <c r="T106" i="8"/>
  <c r="U109" i="8"/>
  <c r="V109" i="8" s="1"/>
  <c r="T109" i="8"/>
  <c r="U334" i="8"/>
  <c r="V334" i="8" s="1"/>
  <c r="T334" i="8"/>
  <c r="U448" i="8"/>
  <c r="V448" i="8" s="1"/>
  <c r="T448" i="8"/>
  <c r="U494" i="8"/>
  <c r="V494" i="8" s="1"/>
  <c r="T494" i="8"/>
  <c r="U333" i="8"/>
  <c r="V333" i="8" s="1"/>
  <c r="T333" i="8"/>
  <c r="U351" i="8"/>
  <c r="V351" i="8" s="1"/>
  <c r="T351" i="8"/>
  <c r="U139" i="8"/>
  <c r="V139" i="8" s="1"/>
  <c r="T139" i="8"/>
  <c r="U486" i="8"/>
  <c r="V486" i="8" s="1"/>
  <c r="T486" i="8"/>
  <c r="U487" i="8"/>
  <c r="V487" i="8" s="1"/>
  <c r="T487" i="8"/>
  <c r="U639" i="8"/>
  <c r="V639" i="8" s="1"/>
  <c r="T639" i="8"/>
  <c r="U605" i="8"/>
  <c r="V605" i="8" s="1"/>
  <c r="T605" i="8"/>
  <c r="U658" i="8"/>
  <c r="V658" i="8" s="1"/>
  <c r="T658" i="8"/>
  <c r="U730" i="8"/>
  <c r="V730" i="8" s="1"/>
  <c r="T730" i="8"/>
  <c r="U1019" i="8"/>
  <c r="V1019" i="8" s="1"/>
  <c r="T1019" i="8"/>
  <c r="U607" i="8"/>
  <c r="V607" i="8" s="1"/>
  <c r="T607" i="8"/>
  <c r="U722" i="8"/>
  <c r="V722" i="8" s="1"/>
  <c r="T722" i="8"/>
  <c r="U699" i="8"/>
  <c r="V699" i="8" s="1"/>
  <c r="T699" i="8"/>
  <c r="U700" i="8"/>
  <c r="V700" i="8" s="1"/>
  <c r="T700" i="8"/>
  <c r="U756" i="8"/>
  <c r="V756" i="8" s="1"/>
  <c r="T756" i="8"/>
  <c r="U575" i="8"/>
  <c r="V575" i="8" s="1"/>
  <c r="T575" i="8"/>
  <c r="U1044" i="8"/>
  <c r="V1044" i="8" s="1"/>
  <c r="T1044" i="8"/>
  <c r="U818" i="8"/>
  <c r="V818" i="8" s="1"/>
  <c r="T818" i="8"/>
  <c r="U661" i="8"/>
  <c r="V661" i="8" s="1"/>
  <c r="T661" i="8"/>
  <c r="U62" i="8"/>
  <c r="V62" i="8" s="1"/>
  <c r="T62" i="8"/>
  <c r="U96" i="8"/>
  <c r="V96" i="8" s="1"/>
  <c r="T96" i="8"/>
  <c r="U137" i="8"/>
  <c r="V137" i="8" s="1"/>
  <c r="T137" i="8"/>
  <c r="U525" i="8"/>
  <c r="V525" i="8" s="1"/>
  <c r="T525" i="8"/>
  <c r="U330" i="8"/>
  <c r="V330" i="8" s="1"/>
  <c r="T330" i="8"/>
  <c r="U385" i="8"/>
  <c r="V385" i="8" s="1"/>
  <c r="T385" i="8"/>
  <c r="U126" i="8"/>
  <c r="V126" i="8" s="1"/>
  <c r="T126" i="8"/>
  <c r="U234" i="8"/>
  <c r="V234" i="8" s="1"/>
  <c r="T234" i="8"/>
  <c r="U108" i="8"/>
  <c r="V108" i="8" s="1"/>
  <c r="T108" i="8"/>
  <c r="U97" i="8"/>
  <c r="V97" i="8" s="1"/>
  <c r="T97" i="8"/>
  <c r="U262" i="8"/>
  <c r="V262" i="8" s="1"/>
  <c r="T262" i="8"/>
  <c r="U522" i="8"/>
  <c r="V522" i="8" s="1"/>
  <c r="T522" i="8"/>
  <c r="U398" i="8"/>
  <c r="V398" i="8" s="1"/>
  <c r="T398" i="8"/>
  <c r="U235" i="8"/>
  <c r="V235" i="8" s="1"/>
  <c r="T235" i="8"/>
  <c r="U331" i="8"/>
  <c r="V331" i="8" s="1"/>
  <c r="T331" i="8"/>
  <c r="U988" i="8"/>
  <c r="V988" i="8" s="1"/>
  <c r="T988" i="8"/>
  <c r="U928" i="8"/>
  <c r="V928" i="8" s="1"/>
  <c r="T928" i="8"/>
  <c r="U950" i="8"/>
  <c r="V950" i="8" s="1"/>
  <c r="T950" i="8"/>
  <c r="U892" i="8"/>
  <c r="V892" i="8" s="1"/>
  <c r="T892" i="8"/>
  <c r="U992" i="8"/>
  <c r="V992" i="8" s="1"/>
  <c r="T992" i="8"/>
  <c r="U896" i="8"/>
  <c r="V896" i="8" s="1"/>
  <c r="T896" i="8"/>
  <c r="U566" i="8"/>
  <c r="V566" i="8" s="1"/>
  <c r="T566" i="8"/>
  <c r="U725" i="8"/>
  <c r="V725" i="8" s="1"/>
  <c r="T725" i="8"/>
  <c r="U895" i="8"/>
  <c r="V895" i="8" s="1"/>
  <c r="T895" i="8"/>
  <c r="U850" i="8"/>
  <c r="V850" i="8" s="1"/>
  <c r="T850" i="8"/>
  <c r="U914" i="8"/>
  <c r="V914" i="8" s="1"/>
  <c r="T914" i="8"/>
  <c r="U489" i="8"/>
  <c r="V489" i="8" s="1"/>
  <c r="T489" i="8"/>
  <c r="U460" i="8"/>
  <c r="V460" i="8" s="1"/>
  <c r="T460" i="8"/>
  <c r="U294" i="8"/>
  <c r="V294" i="8" s="1"/>
  <c r="T294" i="8"/>
  <c r="U302" i="8"/>
  <c r="V302" i="8" s="1"/>
  <c r="T302" i="8"/>
  <c r="U318" i="8"/>
  <c r="V318" i="8" s="1"/>
  <c r="T318" i="8"/>
  <c r="U300" i="8"/>
  <c r="V300" i="8" s="1"/>
  <c r="T300" i="8"/>
  <c r="U206" i="8"/>
  <c r="V206" i="8" s="1"/>
  <c r="T206" i="8"/>
  <c r="U425" i="8"/>
  <c r="V425" i="8" s="1"/>
  <c r="T425" i="8"/>
  <c r="U169" i="8"/>
  <c r="V169" i="8" s="1"/>
  <c r="T169" i="8"/>
  <c r="U454" i="8"/>
  <c r="V454" i="8" s="1"/>
  <c r="T454" i="8"/>
  <c r="U170" i="8"/>
  <c r="V170" i="8" s="1"/>
  <c r="T170" i="8"/>
  <c r="U670" i="8"/>
  <c r="V670" i="8" s="1"/>
  <c r="T670" i="8"/>
  <c r="U602" i="8"/>
  <c r="V602" i="8" s="1"/>
  <c r="T602" i="8"/>
  <c r="U862" i="8"/>
  <c r="V862" i="8" s="1"/>
  <c r="T862" i="8"/>
  <c r="U1045" i="8"/>
  <c r="V1045" i="8" s="1"/>
  <c r="T1045" i="8"/>
  <c r="U464" i="8"/>
  <c r="V464" i="8" s="1"/>
  <c r="T464" i="8"/>
  <c r="U240" i="8"/>
  <c r="V240" i="8" s="1"/>
  <c r="T240" i="8"/>
  <c r="U336" i="8"/>
  <c r="V336" i="8" s="1"/>
  <c r="T336" i="8"/>
  <c r="U272" i="8"/>
  <c r="V272" i="8" s="1"/>
  <c r="T272" i="8"/>
  <c r="U465" i="8"/>
  <c r="V465" i="8" s="1"/>
  <c r="T465" i="8"/>
  <c r="R208" i="8"/>
  <c r="S208" i="8" s="1"/>
  <c r="U395" i="8"/>
  <c r="V395" i="8" s="1"/>
  <c r="T395" i="8"/>
  <c r="U458" i="8"/>
  <c r="V458" i="8" s="1"/>
  <c r="T458" i="8"/>
  <c r="U645" i="8"/>
  <c r="V645" i="8" s="1"/>
  <c r="T645" i="8"/>
  <c r="S1030" i="8"/>
  <c r="U635" i="8"/>
  <c r="V635" i="8" s="1"/>
  <c r="T635" i="8"/>
  <c r="U786" i="8"/>
  <c r="V786" i="8" s="1"/>
  <c r="T786" i="8"/>
  <c r="U787" i="8"/>
  <c r="V787" i="8" s="1"/>
  <c r="T787" i="8"/>
  <c r="U662" i="8"/>
  <c r="V662" i="8" s="1"/>
  <c r="T662" i="8"/>
  <c r="U691" i="8"/>
  <c r="V691" i="8" s="1"/>
  <c r="T691" i="8"/>
  <c r="U991" i="8"/>
  <c r="V991" i="8" s="1"/>
  <c r="T991" i="8"/>
  <c r="U337" i="8"/>
  <c r="V337" i="8" s="1"/>
  <c r="T337" i="8"/>
  <c r="S176" i="8"/>
  <c r="S273" i="8"/>
  <c r="S112" i="8"/>
  <c r="U884" i="8"/>
  <c r="V884" i="8" s="1"/>
  <c r="T884" i="8"/>
  <c r="U576" i="8"/>
  <c r="V576" i="8" s="1"/>
  <c r="T576" i="8"/>
  <c r="U853" i="8"/>
  <c r="V853" i="8" s="1"/>
  <c r="T853" i="8"/>
  <c r="U832" i="8"/>
  <c r="V832" i="8" s="1"/>
  <c r="T832" i="8"/>
  <c r="U597" i="8"/>
  <c r="V597" i="8" s="1"/>
  <c r="T597" i="8"/>
  <c r="U1012" i="8"/>
  <c r="V1012" i="8" s="1"/>
  <c r="T1012" i="8"/>
  <c r="U1010" i="8"/>
  <c r="V1010" i="8" s="1"/>
  <c r="T1010" i="8"/>
  <c r="U767" i="8"/>
  <c r="V767" i="8" s="1"/>
  <c r="T767" i="8"/>
  <c r="U754" i="8"/>
  <c r="V754" i="8" s="1"/>
  <c r="T754" i="8"/>
  <c r="S239" i="8"/>
  <c r="R432" i="8"/>
  <c r="S432" i="8" s="1"/>
  <c r="R305" i="8"/>
  <c r="S305" i="8" s="1"/>
  <c r="S207" i="8"/>
  <c r="R304" i="8"/>
  <c r="S304" i="8" s="1"/>
  <c r="S79" i="8"/>
  <c r="R144" i="8"/>
  <c r="S144" i="8" s="1"/>
  <c r="R209" i="8"/>
  <c r="S209" i="8" s="1"/>
  <c r="S47" i="8"/>
  <c r="S527" i="8"/>
  <c r="U159" i="8"/>
  <c r="V159" i="8" s="1"/>
  <c r="T159" i="8"/>
  <c r="U353" i="8"/>
  <c r="V353" i="8" s="1"/>
  <c r="T353" i="8"/>
  <c r="U521" i="8"/>
  <c r="V521" i="8" s="1"/>
  <c r="T521" i="8"/>
  <c r="U191" i="8"/>
  <c r="V191" i="8" s="1"/>
  <c r="T191" i="8"/>
  <c r="U457" i="8"/>
  <c r="V457" i="8" s="1"/>
  <c r="T457" i="8"/>
  <c r="S868" i="8"/>
  <c r="S996" i="8"/>
  <c r="S1028" i="8"/>
  <c r="S1059" i="8"/>
  <c r="S902" i="8"/>
  <c r="R675" i="8"/>
  <c r="S675" i="8" s="1"/>
  <c r="R899" i="8"/>
  <c r="S899" i="8" s="1"/>
  <c r="S738" i="8"/>
  <c r="S930" i="8"/>
  <c r="S803" i="8"/>
  <c r="S962" i="8"/>
  <c r="S898" i="8"/>
  <c r="S965" i="8"/>
  <c r="R1061" i="8"/>
  <c r="S1061" i="8" s="1"/>
  <c r="R613" i="8"/>
  <c r="S613" i="8" s="1"/>
  <c r="S1058" i="8"/>
  <c r="R774" i="8"/>
  <c r="S774" i="8" s="1"/>
  <c r="R708" i="8"/>
  <c r="S708" i="8" s="1"/>
  <c r="R997" i="8"/>
  <c r="S997" i="8" s="1"/>
  <c r="R643" i="8"/>
  <c r="S643" i="8" s="1"/>
  <c r="R1062" i="8"/>
  <c r="S1062" i="8" s="1"/>
  <c r="U865" i="8"/>
  <c r="V865" i="8" s="1"/>
  <c r="T865" i="8"/>
  <c r="U763" i="8"/>
  <c r="V763" i="8" s="1"/>
  <c r="T763" i="8"/>
  <c r="U701" i="8"/>
  <c r="V701" i="8" s="1"/>
  <c r="T701" i="8"/>
  <c r="U703" i="8"/>
  <c r="V703" i="8" s="1"/>
  <c r="T703" i="8"/>
  <c r="U764" i="8"/>
  <c r="V764" i="8" s="1"/>
  <c r="T764" i="8"/>
  <c r="U574" i="8"/>
  <c r="V574" i="8" s="1"/>
  <c r="T574" i="8"/>
  <c r="U833" i="8"/>
  <c r="V833" i="8" s="1"/>
  <c r="T833" i="8"/>
  <c r="U929" i="8"/>
  <c r="V929" i="8" s="1"/>
  <c r="T929" i="8"/>
  <c r="U606" i="8"/>
  <c r="V606" i="8" s="1"/>
  <c r="T606" i="8"/>
  <c r="U926" i="8"/>
  <c r="V926" i="8" s="1"/>
  <c r="T926" i="8"/>
  <c r="U641" i="8"/>
  <c r="V641" i="8" s="1"/>
  <c r="T641" i="8"/>
  <c r="U604" i="8"/>
  <c r="V604" i="8" s="1"/>
  <c r="T604" i="8"/>
  <c r="U609" i="8"/>
  <c r="V609" i="8" s="1"/>
  <c r="T609" i="8"/>
  <c r="U390" i="8"/>
  <c r="V390" i="8" s="1"/>
  <c r="T390" i="8"/>
  <c r="U286" i="8"/>
  <c r="V286" i="8" s="1"/>
  <c r="T286" i="8"/>
  <c r="U43" i="8"/>
  <c r="V43" i="8" s="1"/>
  <c r="T43" i="8"/>
  <c r="U104" i="8"/>
  <c r="V104" i="8" s="1"/>
  <c r="T104" i="8"/>
  <c r="U173" i="8"/>
  <c r="V173" i="8" s="1"/>
  <c r="T173" i="8"/>
  <c r="U75" i="8"/>
  <c r="V75" i="8" s="1"/>
  <c r="T75" i="8"/>
  <c r="U461" i="8"/>
  <c r="V461" i="8" s="1"/>
  <c r="T461" i="8"/>
  <c r="U232" i="8"/>
  <c r="V232" i="8" s="1"/>
  <c r="T232" i="8"/>
  <c r="U166" i="8"/>
  <c r="V166" i="8" s="1"/>
  <c r="T166" i="8"/>
  <c r="U238" i="8"/>
  <c r="V238" i="8" s="1"/>
  <c r="T238" i="8"/>
  <c r="U129" i="8"/>
  <c r="V129" i="8" s="1"/>
  <c r="T129" i="8"/>
  <c r="U127" i="8"/>
  <c r="V127" i="8" s="1"/>
  <c r="T127" i="8"/>
  <c r="U392" i="8"/>
  <c r="V392" i="8" s="1"/>
  <c r="T392" i="8"/>
  <c r="U161" i="8"/>
  <c r="V161" i="8" s="1"/>
  <c r="T161" i="8"/>
  <c r="U107" i="8"/>
  <c r="V107" i="8" s="1"/>
  <c r="T107" i="8"/>
  <c r="U1055" i="8"/>
  <c r="V1055" i="8" s="1"/>
  <c r="T1055" i="8"/>
  <c r="U1021" i="8"/>
  <c r="V1021" i="8" s="1"/>
  <c r="T1021" i="8"/>
  <c r="U723" i="8"/>
  <c r="V723" i="8" s="1"/>
  <c r="T723" i="8"/>
  <c r="U667" i="8"/>
  <c r="V667" i="8" s="1"/>
  <c r="T667" i="8"/>
  <c r="U795" i="8"/>
  <c r="V795" i="8" s="1"/>
  <c r="T795" i="8"/>
  <c r="U1022" i="8"/>
  <c r="V1022" i="8" s="1"/>
  <c r="T1022" i="8"/>
  <c r="U822" i="8"/>
  <c r="V822" i="8" s="1"/>
  <c r="T822" i="8"/>
  <c r="U640" i="8"/>
  <c r="V640" i="8" s="1"/>
  <c r="T640" i="8"/>
  <c r="U637" i="8"/>
  <c r="V637" i="8" s="1"/>
  <c r="T637" i="8"/>
  <c r="U826" i="8"/>
  <c r="V826" i="8" s="1"/>
  <c r="T826" i="8"/>
  <c r="U961" i="8"/>
  <c r="V961" i="8" s="1"/>
  <c r="T961" i="8"/>
  <c r="U789" i="8"/>
  <c r="V789" i="8" s="1"/>
  <c r="T789" i="8"/>
  <c r="U562" i="8"/>
  <c r="V562" i="8" s="1"/>
  <c r="T562" i="8"/>
  <c r="U31" i="8"/>
  <c r="V31" i="8" s="1"/>
  <c r="T31" i="8"/>
  <c r="U301" i="8"/>
  <c r="V301" i="8" s="1"/>
  <c r="T301" i="8"/>
  <c r="U480" i="8"/>
  <c r="V480" i="8" s="1"/>
  <c r="T480" i="8"/>
  <c r="U393" i="8"/>
  <c r="V393" i="8" s="1"/>
  <c r="T393" i="8"/>
  <c r="U299" i="8"/>
  <c r="V299" i="8" s="1"/>
  <c r="T299" i="8"/>
  <c r="U198" i="8"/>
  <c r="V198" i="8" s="1"/>
  <c r="T198" i="8"/>
  <c r="U319" i="8"/>
  <c r="V319" i="8" s="1"/>
  <c r="T319" i="8"/>
  <c r="U459" i="8"/>
  <c r="V459" i="8" s="1"/>
  <c r="T459" i="8"/>
  <c r="U417" i="8"/>
  <c r="V417" i="8" s="1"/>
  <c r="T417" i="8"/>
  <c r="U142" i="8"/>
  <c r="V142" i="8" s="1"/>
  <c r="T142" i="8"/>
  <c r="U488" i="8"/>
  <c r="V488" i="8" s="1"/>
  <c r="T488" i="8"/>
  <c r="U266" i="8"/>
  <c r="V266" i="8" s="1"/>
  <c r="T266" i="8"/>
  <c r="U396" i="8"/>
  <c r="V396" i="8" s="1"/>
  <c r="T396" i="8"/>
  <c r="U46" i="8"/>
  <c r="V46" i="8" s="1"/>
  <c r="T46" i="8"/>
  <c r="U167" i="8"/>
  <c r="V167" i="8" s="1"/>
  <c r="T167" i="8"/>
  <c r="U201" i="8"/>
  <c r="V201" i="8" s="1"/>
  <c r="T201" i="8"/>
  <c r="U724" i="8"/>
  <c r="V724" i="8" s="1"/>
  <c r="T724" i="8"/>
  <c r="U801" i="8"/>
  <c r="V801" i="8" s="1"/>
  <c r="T801" i="8"/>
  <c r="U690" i="8"/>
  <c r="V690" i="8" s="1"/>
  <c r="T690" i="8"/>
  <c r="U629" i="8"/>
  <c r="V629" i="8" s="1"/>
  <c r="T629" i="8"/>
  <c r="U733" i="8"/>
  <c r="V733" i="8" s="1"/>
  <c r="T733" i="8"/>
  <c r="U797" i="8"/>
  <c r="V797" i="8" s="1"/>
  <c r="T797" i="8"/>
  <c r="U1057" i="8"/>
  <c r="V1057" i="8" s="1"/>
  <c r="T1057" i="8"/>
  <c r="U659" i="8"/>
  <c r="V659" i="8" s="1"/>
  <c r="T659" i="8"/>
  <c r="U1014" i="8"/>
  <c r="V1014" i="8" s="1"/>
  <c r="T1014" i="8"/>
  <c r="U956" i="8"/>
  <c r="V956" i="8" s="1"/>
  <c r="T956" i="8"/>
  <c r="U864" i="8"/>
  <c r="V864" i="8" s="1"/>
  <c r="T864" i="8"/>
  <c r="U1013" i="8"/>
  <c r="V1013" i="8" s="1"/>
  <c r="T1013" i="8"/>
  <c r="U233" i="8"/>
  <c r="V233" i="8" s="1"/>
  <c r="T233" i="8"/>
  <c r="U426" i="8"/>
  <c r="V426" i="8" s="1"/>
  <c r="T426" i="8"/>
  <c r="U455" i="8"/>
  <c r="V455" i="8" s="1"/>
  <c r="T455" i="8"/>
  <c r="U524" i="8"/>
  <c r="V524" i="8" s="1"/>
  <c r="T524" i="8"/>
  <c r="U415" i="8"/>
  <c r="V415" i="8" s="1"/>
  <c r="T415" i="8"/>
  <c r="U205" i="8"/>
  <c r="V205" i="8" s="1"/>
  <c r="T205" i="8"/>
  <c r="U168" i="8"/>
  <c r="V168" i="8" s="1"/>
  <c r="T168" i="8"/>
  <c r="U478" i="8"/>
  <c r="V478" i="8" s="1"/>
  <c r="T478" i="8"/>
  <c r="U65" i="8"/>
  <c r="V65" i="8" s="1"/>
  <c r="T65" i="8"/>
  <c r="U254" i="8"/>
  <c r="V254" i="8" s="1"/>
  <c r="T254" i="8"/>
  <c r="U491" i="8"/>
  <c r="V491" i="8" s="1"/>
  <c r="T491" i="8"/>
  <c r="U927" i="8"/>
  <c r="V927" i="8" s="1"/>
  <c r="T927" i="8"/>
  <c r="U893" i="8"/>
  <c r="V893" i="8" s="1"/>
  <c r="T893" i="8"/>
  <c r="U594" i="8"/>
  <c r="V594" i="8" s="1"/>
  <c r="T594" i="8"/>
  <c r="U573" i="8"/>
  <c r="V573" i="8" s="1"/>
  <c r="T573" i="8"/>
  <c r="U925" i="8"/>
  <c r="V925" i="8" s="1"/>
  <c r="T925" i="8"/>
  <c r="U916" i="8"/>
  <c r="V916" i="8" s="1"/>
  <c r="T916" i="8"/>
  <c r="U755" i="8"/>
  <c r="V755" i="8" s="1"/>
  <c r="T755" i="8"/>
  <c r="U794" i="8"/>
  <c r="V794" i="8" s="1"/>
  <c r="T794" i="8"/>
  <c r="U571" i="8"/>
  <c r="V571" i="8" s="1"/>
  <c r="T571" i="8"/>
  <c r="U671" i="8"/>
  <c r="V671" i="8" s="1"/>
  <c r="T671" i="8"/>
  <c r="U851" i="8"/>
  <c r="V851" i="8" s="1"/>
  <c r="T851" i="8"/>
  <c r="S113" i="8"/>
  <c r="U367" i="8"/>
  <c r="V367" i="8" s="1"/>
  <c r="T367" i="8"/>
  <c r="U496" i="8"/>
  <c r="V496" i="8" s="1"/>
  <c r="T496" i="8"/>
  <c r="U49" i="8"/>
  <c r="V49" i="8" s="1"/>
  <c r="T49" i="8"/>
  <c r="S335" i="8"/>
  <c r="S529" i="8"/>
  <c r="U303" i="8"/>
  <c r="V303" i="8" s="1"/>
  <c r="T303" i="8"/>
  <c r="R80" i="8"/>
  <c r="S80" i="8" s="1"/>
  <c r="R145" i="8"/>
  <c r="S145" i="8" s="1"/>
  <c r="U368" i="8"/>
  <c r="V368" i="8" s="1"/>
  <c r="T368" i="8"/>
  <c r="R177" i="8"/>
  <c r="S177" i="8" s="1"/>
  <c r="S175" i="8"/>
  <c r="S81" i="8"/>
  <c r="R401" i="8"/>
  <c r="S401" i="8" s="1"/>
  <c r="U74" i="8"/>
  <c r="V74" i="8" s="1"/>
  <c r="T74" i="8"/>
  <c r="U71" i="8"/>
  <c r="V71" i="8" s="1"/>
  <c r="T71" i="8"/>
  <c r="U265" i="8"/>
  <c r="V265" i="8" s="1"/>
  <c r="T265" i="8"/>
  <c r="U257" i="8"/>
  <c r="V257" i="8" s="1"/>
  <c r="T257" i="8"/>
  <c r="U362" i="8"/>
  <c r="V362" i="8" s="1"/>
  <c r="T362" i="8"/>
  <c r="S710" i="8"/>
  <c r="S674" i="8"/>
  <c r="U644" i="8"/>
  <c r="V644" i="8" s="1"/>
  <c r="T644" i="8"/>
  <c r="U933" i="8"/>
  <c r="V933" i="8" s="1"/>
  <c r="T933" i="8"/>
  <c r="S772" i="8"/>
  <c r="S838" i="8"/>
  <c r="S995" i="8"/>
  <c r="S1060" i="8"/>
  <c r="S870" i="8"/>
  <c r="S676" i="8"/>
  <c r="S610" i="8"/>
  <c r="S964" i="8"/>
  <c r="S931" i="8"/>
  <c r="S966" i="8"/>
  <c r="S835" i="8"/>
  <c r="S642" i="8"/>
  <c r="R836" i="8"/>
  <c r="S836" i="8" s="1"/>
  <c r="R614" i="8"/>
  <c r="S614" i="8" s="1"/>
  <c r="R867" i="8"/>
  <c r="S867" i="8" s="1"/>
  <c r="S866" i="8"/>
  <c r="R900" i="8"/>
  <c r="S900" i="8" s="1"/>
  <c r="R771" i="8"/>
  <c r="S771" i="8" s="1"/>
  <c r="U831" i="8"/>
  <c r="V831" i="8" s="1"/>
  <c r="T831" i="8"/>
  <c r="U947" i="8"/>
  <c r="V947" i="8" s="1"/>
  <c r="T947" i="8"/>
  <c r="U980" i="8"/>
  <c r="V980" i="8" s="1"/>
  <c r="T980" i="8"/>
  <c r="U1025" i="8"/>
  <c r="V1025" i="8" s="1"/>
  <c r="T1025" i="8"/>
  <c r="U788" i="8"/>
  <c r="V788" i="8" s="1"/>
  <c r="T788" i="8"/>
  <c r="U949" i="8"/>
  <c r="V949" i="8" s="1"/>
  <c r="T949" i="8"/>
  <c r="U861" i="8"/>
  <c r="V861" i="8" s="1"/>
  <c r="T861" i="8"/>
  <c r="U1052" i="8"/>
  <c r="V1052" i="8" s="1"/>
  <c r="T1052" i="8"/>
  <c r="U954" i="8"/>
  <c r="V954" i="8" s="1"/>
  <c r="T954" i="8"/>
  <c r="U1023" i="8"/>
  <c r="V1023" i="8" s="1"/>
  <c r="T1023" i="8"/>
  <c r="U989" i="8"/>
  <c r="V989" i="8" s="1"/>
  <c r="T989" i="8"/>
  <c r="U981" i="8"/>
  <c r="V981" i="8" s="1"/>
  <c r="T981" i="8"/>
  <c r="U626" i="8"/>
  <c r="V626" i="8" s="1"/>
  <c r="T626" i="8"/>
  <c r="U429" i="8"/>
  <c r="V429" i="8" s="1"/>
  <c r="T429" i="8"/>
  <c r="U383" i="8"/>
  <c r="V383" i="8" s="1"/>
  <c r="T383" i="8"/>
  <c r="U416" i="8"/>
  <c r="V416" i="8" s="1"/>
  <c r="T416" i="8"/>
  <c r="U200" i="8"/>
  <c r="V200" i="8" s="1"/>
  <c r="T200" i="8"/>
  <c r="U94" i="8"/>
  <c r="V94" i="8" s="1"/>
  <c r="T94" i="8"/>
  <c r="U160" i="8"/>
  <c r="V160" i="8" s="1"/>
  <c r="T160" i="8"/>
  <c r="U77" i="8"/>
  <c r="V77" i="8" s="1"/>
  <c r="T77" i="8"/>
  <c r="U297" i="8"/>
  <c r="V297" i="8" s="1"/>
  <c r="T297" i="8"/>
  <c r="U493" i="8"/>
  <c r="V493" i="8" s="1"/>
  <c r="T493" i="8"/>
  <c r="U268" i="8"/>
  <c r="V268" i="8" s="1"/>
  <c r="T268" i="8"/>
  <c r="U510" i="8"/>
  <c r="V510" i="8" s="1"/>
  <c r="T510" i="8"/>
  <c r="U42" i="8"/>
  <c r="V42" i="8" s="1"/>
  <c r="T42" i="8"/>
  <c r="U492" i="8"/>
  <c r="V492" i="8" s="1"/>
  <c r="T492" i="8"/>
  <c r="U269" i="8"/>
  <c r="V269" i="8" s="1"/>
  <c r="T269" i="8"/>
  <c r="U570" i="8"/>
  <c r="V570" i="8" s="1"/>
  <c r="T570" i="8"/>
  <c r="U987" i="8"/>
  <c r="V987" i="8" s="1"/>
  <c r="T987" i="8"/>
  <c r="U762" i="8"/>
  <c r="V762" i="8" s="1"/>
  <c r="T762" i="8"/>
  <c r="U608" i="8"/>
  <c r="V608" i="8" s="1"/>
  <c r="T608" i="8"/>
  <c r="U882" i="8"/>
  <c r="V882" i="8" s="1"/>
  <c r="T882" i="8"/>
  <c r="U820" i="8"/>
  <c r="V820" i="8" s="1"/>
  <c r="T820" i="8"/>
  <c r="U627" i="8"/>
  <c r="V627" i="8" s="1"/>
  <c r="T627" i="8"/>
  <c r="U957" i="8"/>
  <c r="V957" i="8" s="1"/>
  <c r="T957" i="8"/>
  <c r="U958" i="8"/>
  <c r="V958" i="8" s="1"/>
  <c r="T958" i="8"/>
  <c r="U596" i="8"/>
  <c r="V596" i="8" s="1"/>
  <c r="T596" i="8"/>
  <c r="U731" i="8"/>
  <c r="V731" i="8" s="1"/>
  <c r="T731" i="8"/>
  <c r="U1042" i="8"/>
  <c r="V1042" i="8" s="1"/>
  <c r="T1042" i="8"/>
  <c r="U883" i="8"/>
  <c r="V883" i="8" s="1"/>
  <c r="T883" i="8"/>
  <c r="U523" i="8"/>
  <c r="V523" i="8" s="1"/>
  <c r="T523" i="8"/>
  <c r="U481" i="8"/>
  <c r="V481" i="8" s="1"/>
  <c r="T481" i="8"/>
  <c r="U78" i="8"/>
  <c r="V78" i="8" s="1"/>
  <c r="T78" i="8"/>
  <c r="U446" i="8"/>
  <c r="V446" i="8" s="1"/>
  <c r="T446" i="8"/>
  <c r="U422" i="8"/>
  <c r="V422" i="8" s="1"/>
  <c r="T422" i="8"/>
  <c r="U328" i="8"/>
  <c r="V328" i="8" s="1"/>
  <c r="T328" i="8"/>
  <c r="U95" i="8"/>
  <c r="V95" i="8" s="1"/>
  <c r="T95" i="8"/>
  <c r="U203" i="8"/>
  <c r="V203" i="8" s="1"/>
  <c r="T203" i="8"/>
  <c r="U326" i="8"/>
  <c r="V326" i="8" s="1"/>
  <c r="T326" i="8"/>
  <c r="U64" i="8"/>
  <c r="V64" i="8" s="1"/>
  <c r="T64" i="8"/>
  <c r="U329" i="8"/>
  <c r="V329" i="8" s="1"/>
  <c r="T329" i="8"/>
  <c r="U321" i="8"/>
  <c r="V321" i="8" s="1"/>
  <c r="T321" i="8"/>
  <c r="U256" i="8"/>
  <c r="V256" i="8" s="1"/>
  <c r="T256" i="8"/>
  <c r="U364" i="8"/>
  <c r="V364" i="8" s="1"/>
  <c r="T364" i="8"/>
  <c r="U565" i="8"/>
  <c r="V565" i="8" s="1"/>
  <c r="T565" i="8"/>
  <c r="U630" i="8"/>
  <c r="V630" i="8" s="1"/>
  <c r="T630" i="8"/>
  <c r="U1018" i="8"/>
  <c r="V1018" i="8" s="1"/>
  <c r="T1018" i="8"/>
  <c r="U990" i="8"/>
  <c r="V990" i="8" s="1"/>
  <c r="T990" i="8"/>
  <c r="U668" i="8"/>
  <c r="V668" i="8" s="1"/>
  <c r="T668" i="8"/>
  <c r="U702" i="8"/>
  <c r="V702" i="8" s="1"/>
  <c r="T702" i="8"/>
  <c r="U924" i="8"/>
  <c r="V924" i="8" s="1"/>
  <c r="T924" i="8"/>
  <c r="U819" i="8"/>
  <c r="V819" i="8" s="1"/>
  <c r="T819" i="8"/>
  <c r="U769" i="8"/>
  <c r="V769" i="8" s="1"/>
  <c r="T769" i="8"/>
  <c r="U726" i="8"/>
  <c r="V726" i="8" s="1"/>
  <c r="T726" i="8"/>
  <c r="U295" i="8"/>
  <c r="V295" i="8" s="1"/>
  <c r="T295" i="8"/>
  <c r="U511" i="8"/>
  <c r="V511" i="8" s="1"/>
  <c r="T511" i="8"/>
  <c r="U171" i="8"/>
  <c r="V171" i="8" s="1"/>
  <c r="T171" i="8"/>
  <c r="U365" i="8"/>
  <c r="V365" i="8" s="1"/>
  <c r="T365" i="8"/>
  <c r="U384" i="8"/>
  <c r="V384" i="8" s="1"/>
  <c r="T384" i="8"/>
  <c r="U320" i="8"/>
  <c r="V320" i="8" s="1"/>
  <c r="T320" i="8"/>
  <c r="U140" i="8"/>
  <c r="V140" i="8" s="1"/>
  <c r="T140" i="8"/>
  <c r="U519" i="8"/>
  <c r="V519" i="8" s="1"/>
  <c r="T519" i="8"/>
  <c r="U138" i="8"/>
  <c r="V138" i="8" s="1"/>
  <c r="T138" i="8"/>
  <c r="U141" i="8"/>
  <c r="V141" i="8" s="1"/>
  <c r="T141" i="8"/>
  <c r="U479" i="8"/>
  <c r="V479" i="8" s="1"/>
  <c r="T479" i="8"/>
  <c r="U32" i="8"/>
  <c r="V32" i="8" s="1"/>
  <c r="T32" i="8"/>
  <c r="U128" i="8"/>
  <c r="V128" i="8" s="1"/>
  <c r="T128" i="8"/>
  <c r="U867" i="8" l="1"/>
  <c r="V867" i="8" s="1"/>
  <c r="T867" i="8"/>
  <c r="U835" i="8"/>
  <c r="V835" i="8" s="1"/>
  <c r="T835" i="8"/>
  <c r="U610" i="8"/>
  <c r="V610" i="8" s="1"/>
  <c r="T610" i="8"/>
  <c r="U995" i="8"/>
  <c r="V995" i="8" s="1"/>
  <c r="T995" i="8"/>
  <c r="U710" i="8"/>
  <c r="V710" i="8" s="1"/>
  <c r="T710" i="8"/>
  <c r="U81" i="8"/>
  <c r="V81" i="8" s="1"/>
  <c r="T81" i="8"/>
  <c r="U1062" i="8"/>
  <c r="V1062" i="8" s="1"/>
  <c r="V1064" i="8" s="1"/>
  <c r="J541" i="8" s="1"/>
  <c r="T1062" i="8"/>
  <c r="T1064" i="8" s="1"/>
  <c r="R2" i="8" s="1"/>
  <c r="E234" i="7" s="1"/>
  <c r="U774" i="8"/>
  <c r="V774" i="8" s="1"/>
  <c r="T774" i="8"/>
  <c r="U965" i="8"/>
  <c r="V965" i="8" s="1"/>
  <c r="T965" i="8"/>
  <c r="U930" i="8"/>
  <c r="V930" i="8" s="1"/>
  <c r="T930" i="8"/>
  <c r="U902" i="8"/>
  <c r="V902" i="8" s="1"/>
  <c r="T902" i="8"/>
  <c r="U868" i="8"/>
  <c r="V868" i="8" s="1"/>
  <c r="T868" i="8"/>
  <c r="U47" i="8"/>
  <c r="V47" i="8" s="1"/>
  <c r="T47" i="8"/>
  <c r="U304" i="8"/>
  <c r="V304" i="8" s="1"/>
  <c r="T304" i="8"/>
  <c r="U239" i="8"/>
  <c r="V239" i="8" s="1"/>
  <c r="T239" i="8"/>
  <c r="U273" i="8"/>
  <c r="V273" i="8" s="1"/>
  <c r="T273" i="8"/>
  <c r="U1030" i="8"/>
  <c r="V1030" i="8" s="1"/>
  <c r="T1030" i="8"/>
  <c r="U742" i="8"/>
  <c r="V742" i="8" s="1"/>
  <c r="T742" i="8"/>
  <c r="U612" i="8"/>
  <c r="V612" i="8" s="1"/>
  <c r="T612" i="8"/>
  <c r="U741" i="8"/>
  <c r="V741" i="8" s="1"/>
  <c r="T741" i="8"/>
  <c r="U707" i="8"/>
  <c r="V707" i="8" s="1"/>
  <c r="T707" i="8"/>
  <c r="U578" i="8"/>
  <c r="V578" i="8" s="1"/>
  <c r="T578" i="8"/>
  <c r="U611" i="8"/>
  <c r="V611" i="8" s="1"/>
  <c r="T611" i="8"/>
  <c r="U399" i="8"/>
  <c r="V399" i="8" s="1"/>
  <c r="T399" i="8"/>
  <c r="U143" i="8"/>
  <c r="V143" i="8" s="1"/>
  <c r="T143" i="8"/>
  <c r="U709" i="8"/>
  <c r="V709" i="8" s="1"/>
  <c r="T709" i="8"/>
  <c r="U806" i="8"/>
  <c r="V806" i="8" s="1"/>
  <c r="T806" i="8"/>
  <c r="U678" i="8"/>
  <c r="V678" i="8" s="1"/>
  <c r="T678" i="8"/>
  <c r="U241" i="8"/>
  <c r="V241" i="8" s="1"/>
  <c r="T241" i="8"/>
  <c r="U771" i="8"/>
  <c r="V771" i="8" s="1"/>
  <c r="T771" i="8"/>
  <c r="U614" i="8"/>
  <c r="V614" i="8" s="1"/>
  <c r="T614" i="8"/>
  <c r="U966" i="8"/>
  <c r="V966" i="8" s="1"/>
  <c r="T966" i="8"/>
  <c r="U676" i="8"/>
  <c r="V676" i="8" s="1"/>
  <c r="T676" i="8"/>
  <c r="U838" i="8"/>
  <c r="V838" i="8" s="1"/>
  <c r="T838" i="8"/>
  <c r="U175" i="8"/>
  <c r="V175" i="8" s="1"/>
  <c r="T175" i="8"/>
  <c r="U145" i="8"/>
  <c r="V145" i="8" s="1"/>
  <c r="T145" i="8"/>
  <c r="U529" i="8"/>
  <c r="V529" i="8" s="1"/>
  <c r="V531" i="8" s="1"/>
  <c r="J8" i="8" s="1"/>
  <c r="T529" i="8"/>
  <c r="U113" i="8"/>
  <c r="V113" i="8" s="1"/>
  <c r="T113" i="8"/>
  <c r="U643" i="8"/>
  <c r="V643" i="8" s="1"/>
  <c r="T643" i="8"/>
  <c r="U1058" i="8"/>
  <c r="V1058" i="8" s="1"/>
  <c r="T1058" i="8"/>
  <c r="U898" i="8"/>
  <c r="V898" i="8" s="1"/>
  <c r="T898" i="8"/>
  <c r="U738" i="8"/>
  <c r="V738" i="8" s="1"/>
  <c r="T738" i="8"/>
  <c r="U1059" i="8"/>
  <c r="V1059" i="8" s="1"/>
  <c r="T1059" i="8"/>
  <c r="U209" i="8"/>
  <c r="V209" i="8" s="1"/>
  <c r="T209" i="8"/>
  <c r="U207" i="8"/>
  <c r="V207" i="8" s="1"/>
  <c r="T207" i="8"/>
  <c r="U176" i="8"/>
  <c r="V176" i="8" s="1"/>
  <c r="T176" i="8"/>
  <c r="U834" i="8"/>
  <c r="V834" i="8" s="1"/>
  <c r="T834" i="8"/>
  <c r="U773" i="8"/>
  <c r="V773" i="8" s="1"/>
  <c r="T773" i="8"/>
  <c r="U998" i="8"/>
  <c r="V998" i="8" s="1"/>
  <c r="T998" i="8"/>
  <c r="U1029" i="8"/>
  <c r="V1029" i="8" s="1"/>
  <c r="T1029" i="8"/>
  <c r="U739" i="8"/>
  <c r="V739" i="8" s="1"/>
  <c r="T739" i="8"/>
  <c r="U497" i="8"/>
  <c r="V497" i="8" s="1"/>
  <c r="T497" i="8"/>
  <c r="U400" i="8"/>
  <c r="V400" i="8" s="1"/>
  <c r="T400" i="8"/>
  <c r="U934" i="8"/>
  <c r="V934" i="8" s="1"/>
  <c r="T934" i="8"/>
  <c r="U1027" i="8"/>
  <c r="V1027" i="8" s="1"/>
  <c r="T1027" i="8"/>
  <c r="U770" i="8"/>
  <c r="V770" i="8" s="1"/>
  <c r="T770" i="8"/>
  <c r="U900" i="8"/>
  <c r="V900" i="8" s="1"/>
  <c r="T900" i="8"/>
  <c r="U836" i="8"/>
  <c r="V836" i="8" s="1"/>
  <c r="T836" i="8"/>
  <c r="U931" i="8"/>
  <c r="V931" i="8" s="1"/>
  <c r="T931" i="8"/>
  <c r="U870" i="8"/>
  <c r="V870" i="8" s="1"/>
  <c r="T870" i="8"/>
  <c r="U772" i="8"/>
  <c r="V772" i="8" s="1"/>
  <c r="T772" i="8"/>
  <c r="U177" i="8"/>
  <c r="V177" i="8" s="1"/>
  <c r="T177" i="8"/>
  <c r="U80" i="8"/>
  <c r="V80" i="8" s="1"/>
  <c r="T80" i="8"/>
  <c r="U335" i="8"/>
  <c r="V335" i="8" s="1"/>
  <c r="T335" i="8"/>
  <c r="U997" i="8"/>
  <c r="V997" i="8" s="1"/>
  <c r="T997" i="8"/>
  <c r="U613" i="8"/>
  <c r="V613" i="8" s="1"/>
  <c r="T613" i="8"/>
  <c r="U962" i="8"/>
  <c r="V962" i="8" s="1"/>
  <c r="T962" i="8"/>
  <c r="U899" i="8"/>
  <c r="V899" i="8" s="1"/>
  <c r="T899" i="8"/>
  <c r="U1028" i="8"/>
  <c r="V1028" i="8" s="1"/>
  <c r="T1028" i="8"/>
  <c r="U144" i="8"/>
  <c r="V144" i="8" s="1"/>
  <c r="T144" i="8"/>
  <c r="U305" i="8"/>
  <c r="V305" i="8" s="1"/>
  <c r="T305" i="8"/>
  <c r="U963" i="8"/>
  <c r="V963" i="8" s="1"/>
  <c r="T963" i="8"/>
  <c r="U1026" i="8"/>
  <c r="V1026" i="8" s="1"/>
  <c r="T1026" i="8"/>
  <c r="U646" i="8"/>
  <c r="V646" i="8" s="1"/>
  <c r="T646" i="8"/>
  <c r="U869" i="8"/>
  <c r="V869" i="8" s="1"/>
  <c r="T869" i="8"/>
  <c r="U433" i="8"/>
  <c r="V433" i="8" s="1"/>
  <c r="T433" i="8"/>
  <c r="U111" i="8"/>
  <c r="V111" i="8" s="1"/>
  <c r="T111" i="8"/>
  <c r="U804" i="8"/>
  <c r="V804" i="8" s="1"/>
  <c r="T804" i="8"/>
  <c r="U805" i="8"/>
  <c r="V805" i="8" s="1"/>
  <c r="T805" i="8"/>
  <c r="U932" i="8"/>
  <c r="V932" i="8" s="1"/>
  <c r="T932" i="8"/>
  <c r="U866" i="8"/>
  <c r="V866" i="8" s="1"/>
  <c r="T866" i="8"/>
  <c r="U642" i="8"/>
  <c r="V642" i="8" s="1"/>
  <c r="T642" i="8"/>
  <c r="U964" i="8"/>
  <c r="V964" i="8" s="1"/>
  <c r="T964" i="8"/>
  <c r="U1060" i="8"/>
  <c r="V1060" i="8" s="1"/>
  <c r="T1060" i="8"/>
  <c r="U674" i="8"/>
  <c r="V674" i="8" s="1"/>
  <c r="T674" i="8"/>
  <c r="U401" i="8"/>
  <c r="V401" i="8" s="1"/>
  <c r="T401" i="8"/>
  <c r="U708" i="8"/>
  <c r="V708" i="8" s="1"/>
  <c r="T708" i="8"/>
  <c r="U1061" i="8"/>
  <c r="V1061" i="8" s="1"/>
  <c r="T1061" i="8"/>
  <c r="U803" i="8"/>
  <c r="V803" i="8" s="1"/>
  <c r="T803" i="8"/>
  <c r="U675" i="8"/>
  <c r="V675" i="8" s="1"/>
  <c r="T675" i="8"/>
  <c r="U996" i="8"/>
  <c r="V996" i="8" s="1"/>
  <c r="T996" i="8"/>
  <c r="U527" i="8"/>
  <c r="V527" i="8" s="1"/>
  <c r="T527" i="8"/>
  <c r="U79" i="8"/>
  <c r="V79" i="8" s="1"/>
  <c r="T79" i="8"/>
  <c r="U432" i="8"/>
  <c r="V432" i="8" s="1"/>
  <c r="T432" i="8"/>
  <c r="U112" i="8"/>
  <c r="V112" i="8" s="1"/>
  <c r="T112" i="8"/>
  <c r="U208" i="8"/>
  <c r="V208" i="8" s="1"/>
  <c r="T208" i="8"/>
  <c r="U580" i="8"/>
  <c r="V580" i="8" s="1"/>
  <c r="T580" i="8"/>
  <c r="U901" i="8"/>
  <c r="V901" i="8" s="1"/>
  <c r="T901" i="8"/>
  <c r="U579" i="8"/>
  <c r="V579" i="8" s="1"/>
  <c r="T579" i="8"/>
  <c r="U677" i="8"/>
  <c r="V677" i="8" s="1"/>
  <c r="T677" i="8"/>
  <c r="U369" i="8"/>
  <c r="V369" i="8" s="1"/>
  <c r="T369" i="8"/>
  <c r="U528" i="8"/>
  <c r="V528" i="8" s="1"/>
  <c r="T528" i="8"/>
  <c r="T531" i="8"/>
  <c r="Q2" i="8" s="1"/>
  <c r="D234" i="7" s="1"/>
  <c r="U706" i="8"/>
  <c r="V706" i="8" s="1"/>
  <c r="T706" i="8"/>
  <c r="U581" i="8"/>
  <c r="V581" i="8" s="1"/>
  <c r="T581" i="8"/>
  <c r="U837" i="8"/>
  <c r="V837" i="8" s="1"/>
  <c r="T837" i="8"/>
  <c r="U431" i="8"/>
  <c r="V431" i="8" s="1"/>
  <c r="T431" i="8"/>
  <c r="K9" i="8" l="1"/>
  <c r="M7" i="8"/>
  <c r="D74" i="7" s="1"/>
  <c r="L8" i="8"/>
  <c r="K11" i="8" s="1"/>
  <c r="E235" i="7"/>
  <c r="E236" i="7" s="1"/>
  <c r="C55" i="1" s="1"/>
  <c r="AA66" i="2"/>
  <c r="C51" i="1"/>
  <c r="K542" i="8"/>
  <c r="L541" i="8"/>
  <c r="M540" i="8"/>
  <c r="E74" i="7" s="1"/>
  <c r="D235" i="7"/>
  <c r="D236" i="7" s="1"/>
  <c r="B55" i="1" s="1"/>
  <c r="B66" i="2"/>
  <c r="B51" i="1"/>
  <c r="L546" i="8" l="1"/>
  <c r="L545" i="8"/>
  <c r="L547" i="8"/>
  <c r="L544" i="8"/>
  <c r="E92" i="7"/>
  <c r="E76" i="7"/>
  <c r="J548" i="8"/>
  <c r="D92" i="7"/>
  <c r="D76" i="7"/>
  <c r="J15" i="8"/>
  <c r="K547" i="8"/>
  <c r="K545" i="8"/>
  <c r="K544" i="8"/>
  <c r="D98" i="7" l="1"/>
  <c r="D94" i="7"/>
  <c r="D105" i="7"/>
  <c r="D97" i="7"/>
  <c r="D93" i="7"/>
  <c r="E82" i="7"/>
  <c r="E78" i="7"/>
  <c r="E89" i="7"/>
  <c r="E81" i="7"/>
  <c r="E77" i="7"/>
  <c r="D89" i="7"/>
  <c r="D81" i="7"/>
  <c r="D77" i="7"/>
  <c r="D82" i="7"/>
  <c r="D78" i="7"/>
  <c r="E105" i="7"/>
  <c r="E97" i="7"/>
  <c r="E93" i="7"/>
  <c r="E98" i="7"/>
  <c r="E94" i="7"/>
  <c r="D83" i="7" l="1"/>
  <c r="D84" i="7"/>
  <c r="E79" i="7"/>
  <c r="E87" i="7" s="1"/>
  <c r="E80" i="7"/>
  <c r="D99" i="7"/>
  <c r="D100" i="7"/>
  <c r="E95" i="7"/>
  <c r="E103" i="7" s="1"/>
  <c r="E96" i="7"/>
  <c r="E99" i="7"/>
  <c r="E100" i="7"/>
  <c r="D79" i="7"/>
  <c r="D87" i="7" s="1"/>
  <c r="D80" i="7"/>
  <c r="E83" i="7"/>
  <c r="E84" i="7"/>
  <c r="D95" i="7"/>
  <c r="D103" i="7" s="1"/>
  <c r="D96" i="7"/>
  <c r="D102" i="7" l="1"/>
  <c r="D104" i="7" s="1"/>
  <c r="D106" i="7" s="1"/>
  <c r="M15" i="8" s="1"/>
  <c r="D86" i="7"/>
  <c r="E86" i="7"/>
  <c r="E88" i="7" s="1"/>
  <c r="E90" i="7" s="1"/>
  <c r="L548" i="8" s="1"/>
  <c r="E102" i="7"/>
  <c r="E104" i="7" s="1"/>
  <c r="E106" i="7" s="1"/>
  <c r="M548" i="8" s="1"/>
  <c r="E85" i="7"/>
  <c r="E101" i="7"/>
  <c r="D101" i="7"/>
  <c r="D85" i="7"/>
  <c r="D88" i="7"/>
  <c r="D90" i="7" s="1"/>
  <c r="L15" i="8" s="1"/>
  <c r="W1052" i="8" l="1"/>
  <c r="X1052" i="8" s="1"/>
  <c r="W1036" i="8"/>
  <c r="X1036" i="8" s="1"/>
  <c r="W1020" i="8"/>
  <c r="X1020" i="8" s="1"/>
  <c r="W1004" i="8"/>
  <c r="X1004" i="8" s="1"/>
  <c r="W988" i="8"/>
  <c r="X988" i="8" s="1"/>
  <c r="W972" i="8"/>
  <c r="X972" i="8" s="1"/>
  <c r="W956" i="8"/>
  <c r="X956" i="8" s="1"/>
  <c r="W940" i="8"/>
  <c r="X940" i="8" s="1"/>
  <c r="W924" i="8"/>
  <c r="X924" i="8" s="1"/>
  <c r="W908" i="8"/>
  <c r="X908" i="8" s="1"/>
  <c r="W892" i="8"/>
  <c r="X892" i="8" s="1"/>
  <c r="W876" i="8"/>
  <c r="X876" i="8" s="1"/>
  <c r="W1061" i="8"/>
  <c r="X1061" i="8" s="1"/>
  <c r="W1045" i="8"/>
  <c r="X1045" i="8" s="1"/>
  <c r="W1029" i="8"/>
  <c r="X1029" i="8" s="1"/>
  <c r="W1013" i="8"/>
  <c r="X1013" i="8" s="1"/>
  <c r="W997" i="8"/>
  <c r="X997" i="8" s="1"/>
  <c r="W981" i="8"/>
  <c r="X981" i="8" s="1"/>
  <c r="W965" i="8"/>
  <c r="X965" i="8" s="1"/>
  <c r="W949" i="8"/>
  <c r="X949" i="8" s="1"/>
  <c r="W933" i="8"/>
  <c r="X933" i="8" s="1"/>
  <c r="W917" i="8"/>
  <c r="X917" i="8" s="1"/>
  <c r="W901" i="8"/>
  <c r="X901" i="8" s="1"/>
  <c r="W885" i="8"/>
  <c r="X885" i="8" s="1"/>
  <c r="W869" i="8"/>
  <c r="X869" i="8" s="1"/>
  <c r="W853" i="8"/>
  <c r="X853" i="8" s="1"/>
  <c r="W837" i="8"/>
  <c r="X837" i="8" s="1"/>
  <c r="W821" i="8"/>
  <c r="X821" i="8" s="1"/>
  <c r="W805" i="8"/>
  <c r="X805" i="8" s="1"/>
  <c r="W789" i="8"/>
  <c r="X789" i="8" s="1"/>
  <c r="W773" i="8"/>
  <c r="X773" i="8" s="1"/>
  <c r="W757" i="8"/>
  <c r="X757" i="8" s="1"/>
  <c r="W1054" i="8"/>
  <c r="X1054" i="8" s="1"/>
  <c r="W1038" i="8"/>
  <c r="X1038" i="8" s="1"/>
  <c r="W1022" i="8"/>
  <c r="X1022" i="8" s="1"/>
  <c r="W1006" i="8"/>
  <c r="X1006" i="8" s="1"/>
  <c r="W990" i="8"/>
  <c r="X990" i="8" s="1"/>
  <c r="W974" i="8"/>
  <c r="X974" i="8" s="1"/>
  <c r="W958" i="8"/>
  <c r="X958" i="8" s="1"/>
  <c r="W942" i="8"/>
  <c r="X942" i="8" s="1"/>
  <c r="W926" i="8"/>
  <c r="X926" i="8" s="1"/>
  <c r="W910" i="8"/>
  <c r="X910" i="8" s="1"/>
  <c r="W894" i="8"/>
  <c r="X894" i="8" s="1"/>
  <c r="W878" i="8"/>
  <c r="X878" i="8" s="1"/>
  <c r="W862" i="8"/>
  <c r="X862" i="8" s="1"/>
  <c r="W846" i="8"/>
  <c r="X846" i="8" s="1"/>
  <c r="W830" i="8"/>
  <c r="X830" i="8" s="1"/>
  <c r="W814" i="8"/>
  <c r="X814" i="8" s="1"/>
  <c r="W798" i="8"/>
  <c r="X798" i="8" s="1"/>
  <c r="W782" i="8"/>
  <c r="X782" i="8" s="1"/>
  <c r="W766" i="8"/>
  <c r="X766" i="8" s="1"/>
  <c r="W750" i="8"/>
  <c r="X750" i="8" s="1"/>
  <c r="W1051" i="8"/>
  <c r="X1051" i="8" s="1"/>
  <c r="W1035" i="8"/>
  <c r="X1035" i="8" s="1"/>
  <c r="W1019" i="8"/>
  <c r="X1019" i="8" s="1"/>
  <c r="W1003" i="8"/>
  <c r="X1003" i="8" s="1"/>
  <c r="W987" i="8"/>
  <c r="X987" i="8" s="1"/>
  <c r="W971" i="8"/>
  <c r="X971" i="8" s="1"/>
  <c r="W955" i="8"/>
  <c r="X955" i="8" s="1"/>
  <c r="W939" i="8"/>
  <c r="X939" i="8" s="1"/>
  <c r="W923" i="8"/>
  <c r="X923" i="8" s="1"/>
  <c r="W907" i="8"/>
  <c r="X907" i="8" s="1"/>
  <c r="W891" i="8"/>
  <c r="X891" i="8" s="1"/>
  <c r="W875" i="8"/>
  <c r="X875" i="8" s="1"/>
  <c r="W859" i="8"/>
  <c r="X859" i="8" s="1"/>
  <c r="W843" i="8"/>
  <c r="X843" i="8" s="1"/>
  <c r="W827" i="8"/>
  <c r="X827" i="8" s="1"/>
  <c r="W811" i="8"/>
  <c r="X811" i="8" s="1"/>
  <c r="W795" i="8"/>
  <c r="X795" i="8" s="1"/>
  <c r="W779" i="8"/>
  <c r="X779" i="8" s="1"/>
  <c r="W763" i="8"/>
  <c r="X763" i="8" s="1"/>
  <c r="W747" i="8"/>
  <c r="X747" i="8" s="1"/>
  <c r="W808" i="8"/>
  <c r="X808" i="8" s="1"/>
  <c r="W749" i="8"/>
  <c r="X749" i="8" s="1"/>
  <c r="W729" i="8"/>
  <c r="X729" i="8" s="1"/>
  <c r="W713" i="8"/>
  <c r="X713" i="8" s="1"/>
  <c r="W697" i="8"/>
  <c r="X697" i="8" s="1"/>
  <c r="W681" i="8"/>
  <c r="X681" i="8" s="1"/>
  <c r="W665" i="8"/>
  <c r="X665" i="8" s="1"/>
  <c r="W649" i="8"/>
  <c r="X649" i="8" s="1"/>
  <c r="W633" i="8"/>
  <c r="X633" i="8" s="1"/>
  <c r="W617" i="8"/>
  <c r="X617" i="8" s="1"/>
  <c r="W601" i="8"/>
  <c r="X601" i="8" s="1"/>
  <c r="W585" i="8"/>
  <c r="X585" i="8" s="1"/>
  <c r="W569" i="8"/>
  <c r="X569" i="8" s="1"/>
  <c r="W553" i="8"/>
  <c r="X553" i="8" s="1"/>
  <c r="W812" i="8"/>
  <c r="X812" i="8" s="1"/>
  <c r="W748" i="8"/>
  <c r="X748" i="8" s="1"/>
  <c r="W730" i="8"/>
  <c r="X730" i="8" s="1"/>
  <c r="W714" i="8"/>
  <c r="X714" i="8" s="1"/>
  <c r="W698" i="8"/>
  <c r="X698" i="8" s="1"/>
  <c r="W682" i="8"/>
  <c r="X682" i="8" s="1"/>
  <c r="W666" i="8"/>
  <c r="X666" i="8" s="1"/>
  <c r="W650" i="8"/>
  <c r="X650" i="8" s="1"/>
  <c r="W634" i="8"/>
  <c r="X634" i="8" s="1"/>
  <c r="W618" i="8"/>
  <c r="X618" i="8" s="1"/>
  <c r="W602" i="8"/>
  <c r="X602" i="8" s="1"/>
  <c r="W586" i="8"/>
  <c r="X586" i="8" s="1"/>
  <c r="W570" i="8"/>
  <c r="X570" i="8" s="1"/>
  <c r="W554" i="8"/>
  <c r="X554" i="8" s="1"/>
  <c r="W800" i="8"/>
  <c r="X800" i="8" s="1"/>
  <c r="W745" i="8"/>
  <c r="X745" i="8" s="1"/>
  <c r="W731" i="8"/>
  <c r="X731" i="8" s="1"/>
  <c r="W715" i="8"/>
  <c r="X715" i="8" s="1"/>
  <c r="W699" i="8"/>
  <c r="X699" i="8" s="1"/>
  <c r="W683" i="8"/>
  <c r="X683" i="8" s="1"/>
  <c r="W667" i="8"/>
  <c r="X667" i="8" s="1"/>
  <c r="W651" i="8"/>
  <c r="X651" i="8" s="1"/>
  <c r="W635" i="8"/>
  <c r="X635" i="8" s="1"/>
  <c r="W619" i="8"/>
  <c r="X619" i="8" s="1"/>
  <c r="W603" i="8"/>
  <c r="X603" i="8" s="1"/>
  <c r="W587" i="8"/>
  <c r="X587" i="8" s="1"/>
  <c r="W571" i="8"/>
  <c r="X571" i="8" s="1"/>
  <c r="W555" i="8"/>
  <c r="X555" i="8" s="1"/>
  <c r="W720" i="8"/>
  <c r="X720" i="8" s="1"/>
  <c r="W656" i="8"/>
  <c r="X656" i="8" s="1"/>
  <c r="W592" i="8"/>
  <c r="X592" i="8" s="1"/>
  <c r="W756" i="8"/>
  <c r="X756" i="8" s="1"/>
  <c r="W692" i="8"/>
  <c r="X692" i="8" s="1"/>
  <c r="W628" i="8"/>
  <c r="X628" i="8" s="1"/>
  <c r="W564" i="8"/>
  <c r="X564" i="8" s="1"/>
  <c r="W728" i="8"/>
  <c r="X728" i="8" s="1"/>
  <c r="W664" i="8"/>
  <c r="X664" i="8" s="1"/>
  <c r="W600" i="8"/>
  <c r="X600" i="8" s="1"/>
  <c r="W852" i="8"/>
  <c r="X852" i="8" s="1"/>
  <c r="W700" i="8"/>
  <c r="X700" i="8" s="1"/>
  <c r="W636" i="8"/>
  <c r="X636" i="8" s="1"/>
  <c r="W572" i="8"/>
  <c r="X572" i="8" s="1"/>
  <c r="W673" i="8"/>
  <c r="X673" i="8" s="1"/>
  <c r="W609" i="8"/>
  <c r="X609" i="8" s="1"/>
  <c r="W561" i="8"/>
  <c r="X561" i="8" s="1"/>
  <c r="W780" i="8"/>
  <c r="X780" i="8" s="1"/>
  <c r="W722" i="8"/>
  <c r="X722" i="8" s="1"/>
  <c r="W690" i="8"/>
  <c r="X690" i="8" s="1"/>
  <c r="W658" i="8"/>
  <c r="X658" i="8" s="1"/>
  <c r="W610" i="8"/>
  <c r="X610" i="8" s="1"/>
  <c r="W578" i="8"/>
  <c r="X578" i="8" s="1"/>
  <c r="W832" i="8"/>
  <c r="X832" i="8" s="1"/>
  <c r="W739" i="8"/>
  <c r="X739" i="8" s="1"/>
  <c r="W707" i="8"/>
  <c r="X707" i="8" s="1"/>
  <c r="W675" i="8"/>
  <c r="X675" i="8" s="1"/>
  <c r="W643" i="8"/>
  <c r="X643" i="8" s="1"/>
  <c r="W611" i="8"/>
  <c r="X611" i="8" s="1"/>
  <c r="W595" i="8"/>
  <c r="X595" i="8" s="1"/>
  <c r="W563" i="8"/>
  <c r="X563" i="8" s="1"/>
  <c r="W624" i="8"/>
  <c r="X624" i="8" s="1"/>
  <c r="W724" i="8"/>
  <c r="X724" i="8" s="1"/>
  <c r="W596" i="8"/>
  <c r="X596" i="8" s="1"/>
  <c r="W696" i="8"/>
  <c r="X696" i="8" s="1"/>
  <c r="W568" i="8"/>
  <c r="X568" i="8" s="1"/>
  <c r="W668" i="8"/>
  <c r="X668" i="8" s="1"/>
  <c r="W1056" i="8"/>
  <c r="X1056" i="8" s="1"/>
  <c r="W1024" i="8"/>
  <c r="X1024" i="8" s="1"/>
  <c r="W992" i="8"/>
  <c r="X992" i="8" s="1"/>
  <c r="W960" i="8"/>
  <c r="X960" i="8" s="1"/>
  <c r="W928" i="8"/>
  <c r="X928" i="8" s="1"/>
  <c r="W896" i="8"/>
  <c r="X896" i="8" s="1"/>
  <c r="W1049" i="8"/>
  <c r="X1049" i="8" s="1"/>
  <c r="W1017" i="8"/>
  <c r="X1017" i="8" s="1"/>
  <c r="W985" i="8"/>
  <c r="X985" i="8" s="1"/>
  <c r="W953" i="8"/>
  <c r="X953" i="8" s="1"/>
  <c r="W921" i="8"/>
  <c r="X921" i="8" s="1"/>
  <c r="W889" i="8"/>
  <c r="X889" i="8" s="1"/>
  <c r="W857" i="8"/>
  <c r="X857" i="8" s="1"/>
  <c r="W825" i="8"/>
  <c r="X825" i="8" s="1"/>
  <c r="W777" i="8"/>
  <c r="X777" i="8" s="1"/>
  <c r="W1042" i="8"/>
  <c r="X1042" i="8" s="1"/>
  <c r="W994" i="8"/>
  <c r="X994" i="8" s="1"/>
  <c r="W946" i="8"/>
  <c r="X946" i="8" s="1"/>
  <c r="W882" i="8"/>
  <c r="X882" i="8" s="1"/>
  <c r="W834" i="8"/>
  <c r="X834" i="8" s="1"/>
  <c r="W786" i="8"/>
  <c r="X786" i="8" s="1"/>
  <c r="W1055" i="8"/>
  <c r="X1055" i="8" s="1"/>
  <c r="W1007" i="8"/>
  <c r="X1007" i="8" s="1"/>
  <c r="W943" i="8"/>
  <c r="X943" i="8" s="1"/>
  <c r="W895" i="8"/>
  <c r="X895" i="8" s="1"/>
  <c r="W847" i="8"/>
  <c r="X847" i="8" s="1"/>
  <c r="W799" i="8"/>
  <c r="X799" i="8" s="1"/>
  <c r="W751" i="8"/>
  <c r="X751" i="8" s="1"/>
  <c r="W733" i="8"/>
  <c r="X733" i="8" s="1"/>
  <c r="W685" i="8"/>
  <c r="X685" i="8" s="1"/>
  <c r="W653" i="8"/>
  <c r="X653" i="8" s="1"/>
  <c r="W605" i="8"/>
  <c r="X605" i="8" s="1"/>
  <c r="W557" i="8"/>
  <c r="X557" i="8" s="1"/>
  <c r="W734" i="8"/>
  <c r="X734" i="8" s="1"/>
  <c r="W686" i="8"/>
  <c r="X686" i="8" s="1"/>
  <c r="W638" i="8"/>
  <c r="X638" i="8" s="1"/>
  <c r="W590" i="8"/>
  <c r="X590" i="8" s="1"/>
  <c r="W816" i="8"/>
  <c r="X816" i="8" s="1"/>
  <c r="W719" i="8"/>
  <c r="X719" i="8" s="1"/>
  <c r="W655" i="8"/>
  <c r="X655" i="8" s="1"/>
  <c r="W607" i="8"/>
  <c r="X607" i="8" s="1"/>
  <c r="W575" i="8"/>
  <c r="X575" i="8" s="1"/>
  <c r="W672" i="8"/>
  <c r="X672" i="8" s="1"/>
  <c r="W580" i="8"/>
  <c r="X580" i="8" s="1"/>
  <c r="W616" i="8"/>
  <c r="X616" i="8" s="1"/>
  <c r="W652" i="8"/>
  <c r="X652" i="8" s="1"/>
  <c r="W1048" i="8"/>
  <c r="X1048" i="8" s="1"/>
  <c r="W1032" i="8"/>
  <c r="X1032" i="8" s="1"/>
  <c r="W1016" i="8"/>
  <c r="X1016" i="8" s="1"/>
  <c r="W1000" i="8"/>
  <c r="X1000" i="8" s="1"/>
  <c r="W984" i="8"/>
  <c r="X984" i="8" s="1"/>
  <c r="W968" i="8"/>
  <c r="X968" i="8" s="1"/>
  <c r="W952" i="8"/>
  <c r="X952" i="8" s="1"/>
  <c r="W936" i="8"/>
  <c r="X936" i="8" s="1"/>
  <c r="W920" i="8"/>
  <c r="X920" i="8" s="1"/>
  <c r="W904" i="8"/>
  <c r="X904" i="8" s="1"/>
  <c r="W888" i="8"/>
  <c r="X888" i="8" s="1"/>
  <c r="W872" i="8"/>
  <c r="X872" i="8" s="1"/>
  <c r="W1057" i="8"/>
  <c r="X1057" i="8" s="1"/>
  <c r="W1041" i="8"/>
  <c r="X1041" i="8" s="1"/>
  <c r="W1025" i="8"/>
  <c r="X1025" i="8" s="1"/>
  <c r="W1009" i="8"/>
  <c r="X1009" i="8" s="1"/>
  <c r="W993" i="8"/>
  <c r="X993" i="8" s="1"/>
  <c r="W977" i="8"/>
  <c r="X977" i="8" s="1"/>
  <c r="W961" i="8"/>
  <c r="X961" i="8" s="1"/>
  <c r="W945" i="8"/>
  <c r="X945" i="8" s="1"/>
  <c r="W929" i="8"/>
  <c r="X929" i="8" s="1"/>
  <c r="W913" i="8"/>
  <c r="X913" i="8" s="1"/>
  <c r="W897" i="8"/>
  <c r="X897" i="8" s="1"/>
  <c r="W881" i="8"/>
  <c r="X881" i="8" s="1"/>
  <c r="W865" i="8"/>
  <c r="X865" i="8" s="1"/>
  <c r="W849" i="8"/>
  <c r="X849" i="8" s="1"/>
  <c r="W833" i="8"/>
  <c r="X833" i="8" s="1"/>
  <c r="W817" i="8"/>
  <c r="X817" i="8" s="1"/>
  <c r="W801" i="8"/>
  <c r="X801" i="8" s="1"/>
  <c r="W785" i="8"/>
  <c r="X785" i="8" s="1"/>
  <c r="W769" i="8"/>
  <c r="X769" i="8" s="1"/>
  <c r="W753" i="8"/>
  <c r="X753" i="8" s="1"/>
  <c r="W1050" i="8"/>
  <c r="X1050" i="8" s="1"/>
  <c r="W1034" i="8"/>
  <c r="X1034" i="8" s="1"/>
  <c r="W1018" i="8"/>
  <c r="X1018" i="8" s="1"/>
  <c r="W1002" i="8"/>
  <c r="X1002" i="8" s="1"/>
  <c r="W986" i="8"/>
  <c r="X986" i="8" s="1"/>
  <c r="W970" i="8"/>
  <c r="X970" i="8" s="1"/>
  <c r="W954" i="8"/>
  <c r="X954" i="8" s="1"/>
  <c r="W938" i="8"/>
  <c r="X938" i="8" s="1"/>
  <c r="W922" i="8"/>
  <c r="X922" i="8" s="1"/>
  <c r="W906" i="8"/>
  <c r="X906" i="8" s="1"/>
  <c r="W890" i="8"/>
  <c r="X890" i="8" s="1"/>
  <c r="W874" i="8"/>
  <c r="X874" i="8" s="1"/>
  <c r="W858" i="8"/>
  <c r="X858" i="8" s="1"/>
  <c r="W842" i="8"/>
  <c r="X842" i="8" s="1"/>
  <c r="W826" i="8"/>
  <c r="X826" i="8" s="1"/>
  <c r="W810" i="8"/>
  <c r="X810" i="8" s="1"/>
  <c r="W794" i="8"/>
  <c r="X794" i="8" s="1"/>
  <c r="W778" i="8"/>
  <c r="X778" i="8" s="1"/>
  <c r="W762" i="8"/>
  <c r="X762" i="8" s="1"/>
  <c r="W746" i="8"/>
  <c r="X746" i="8" s="1"/>
  <c r="W1047" i="8"/>
  <c r="X1047" i="8" s="1"/>
  <c r="W1031" i="8"/>
  <c r="X1031" i="8" s="1"/>
  <c r="W1015" i="8"/>
  <c r="X1015" i="8" s="1"/>
  <c r="W999" i="8"/>
  <c r="X999" i="8" s="1"/>
  <c r="W983" i="8"/>
  <c r="X983" i="8" s="1"/>
  <c r="W967" i="8"/>
  <c r="X967" i="8" s="1"/>
  <c r="W951" i="8"/>
  <c r="X951" i="8" s="1"/>
  <c r="W935" i="8"/>
  <c r="X935" i="8" s="1"/>
  <c r="W919" i="8"/>
  <c r="X919" i="8" s="1"/>
  <c r="W903" i="8"/>
  <c r="X903" i="8" s="1"/>
  <c r="W887" i="8"/>
  <c r="X887" i="8" s="1"/>
  <c r="W871" i="8"/>
  <c r="X871" i="8" s="1"/>
  <c r="W855" i="8"/>
  <c r="X855" i="8" s="1"/>
  <c r="W839" i="8"/>
  <c r="X839" i="8" s="1"/>
  <c r="W823" i="8"/>
  <c r="X823" i="8" s="1"/>
  <c r="W807" i="8"/>
  <c r="X807" i="8" s="1"/>
  <c r="W791" i="8"/>
  <c r="X791" i="8" s="1"/>
  <c r="W775" i="8"/>
  <c r="X775" i="8" s="1"/>
  <c r="W759" i="8"/>
  <c r="X759" i="8" s="1"/>
  <c r="W856" i="8"/>
  <c r="X856" i="8" s="1"/>
  <c r="W792" i="8"/>
  <c r="X792" i="8" s="1"/>
  <c r="W741" i="8"/>
  <c r="X741" i="8" s="1"/>
  <c r="W725" i="8"/>
  <c r="X725" i="8" s="1"/>
  <c r="W709" i="8"/>
  <c r="X709" i="8" s="1"/>
  <c r="W693" i="8"/>
  <c r="X693" i="8" s="1"/>
  <c r="W677" i="8"/>
  <c r="X677" i="8" s="1"/>
  <c r="W661" i="8"/>
  <c r="X661" i="8" s="1"/>
  <c r="W645" i="8"/>
  <c r="X645" i="8" s="1"/>
  <c r="W629" i="8"/>
  <c r="X629" i="8" s="1"/>
  <c r="W613" i="8"/>
  <c r="X613" i="8" s="1"/>
  <c r="W597" i="8"/>
  <c r="X597" i="8" s="1"/>
  <c r="W581" i="8"/>
  <c r="X581" i="8" s="1"/>
  <c r="W565" i="8"/>
  <c r="X565" i="8" s="1"/>
  <c r="W860" i="8"/>
  <c r="X860" i="8" s="1"/>
  <c r="W796" i="8"/>
  <c r="X796" i="8" s="1"/>
  <c r="W742" i="8"/>
  <c r="X742" i="8" s="1"/>
  <c r="W726" i="8"/>
  <c r="X726" i="8" s="1"/>
  <c r="W710" i="8"/>
  <c r="X710" i="8" s="1"/>
  <c r="W694" i="8"/>
  <c r="X694" i="8" s="1"/>
  <c r="W678" i="8"/>
  <c r="X678" i="8" s="1"/>
  <c r="W662" i="8"/>
  <c r="X662" i="8" s="1"/>
  <c r="W646" i="8"/>
  <c r="X646" i="8" s="1"/>
  <c r="W630" i="8"/>
  <c r="X630" i="8" s="1"/>
  <c r="W614" i="8"/>
  <c r="X614" i="8" s="1"/>
  <c r="W598" i="8"/>
  <c r="X598" i="8" s="1"/>
  <c r="W582" i="8"/>
  <c r="X582" i="8" s="1"/>
  <c r="W566" i="8"/>
  <c r="X566" i="8" s="1"/>
  <c r="W848" i="8"/>
  <c r="X848" i="8" s="1"/>
  <c r="W784" i="8"/>
  <c r="X784" i="8" s="1"/>
  <c r="W743" i="8"/>
  <c r="X743" i="8" s="1"/>
  <c r="W727" i="8"/>
  <c r="X727" i="8" s="1"/>
  <c r="W711" i="8"/>
  <c r="X711" i="8" s="1"/>
  <c r="W695" i="8"/>
  <c r="X695" i="8" s="1"/>
  <c r="W679" i="8"/>
  <c r="X679" i="8" s="1"/>
  <c r="W663" i="8"/>
  <c r="X663" i="8" s="1"/>
  <c r="W647" i="8"/>
  <c r="X647" i="8" s="1"/>
  <c r="W631" i="8"/>
  <c r="X631" i="8" s="1"/>
  <c r="W615" i="8"/>
  <c r="X615" i="8" s="1"/>
  <c r="W599" i="8"/>
  <c r="X599" i="8" s="1"/>
  <c r="W583" i="8"/>
  <c r="X583" i="8" s="1"/>
  <c r="W567" i="8"/>
  <c r="X567" i="8" s="1"/>
  <c r="W551" i="8"/>
  <c r="X551" i="8" s="1"/>
  <c r="W704" i="8"/>
  <c r="X704" i="8" s="1"/>
  <c r="W640" i="8"/>
  <c r="X640" i="8" s="1"/>
  <c r="W576" i="8"/>
  <c r="X576" i="8" s="1"/>
  <c r="W740" i="8"/>
  <c r="X740" i="8" s="1"/>
  <c r="W676" i="8"/>
  <c r="X676" i="8" s="1"/>
  <c r="W612" i="8"/>
  <c r="X612" i="8" s="1"/>
  <c r="W836" i="8"/>
  <c r="X836" i="8" s="1"/>
  <c r="W712" i="8"/>
  <c r="X712" i="8" s="1"/>
  <c r="W648" i="8"/>
  <c r="X648" i="8" s="1"/>
  <c r="W584" i="8"/>
  <c r="X584" i="8" s="1"/>
  <c r="W788" i="8"/>
  <c r="X788" i="8" s="1"/>
  <c r="W684" i="8"/>
  <c r="X684" i="8" s="1"/>
  <c r="W620" i="8"/>
  <c r="X620" i="8" s="1"/>
  <c r="W556" i="8"/>
  <c r="X556" i="8" s="1"/>
  <c r="W705" i="8"/>
  <c r="X705" i="8" s="1"/>
  <c r="W641" i="8"/>
  <c r="X641" i="8" s="1"/>
  <c r="W625" i="8"/>
  <c r="X625" i="8" s="1"/>
  <c r="W577" i="8"/>
  <c r="X577" i="8" s="1"/>
  <c r="W844" i="8"/>
  <c r="X844" i="8" s="1"/>
  <c r="W738" i="8"/>
  <c r="X738" i="8" s="1"/>
  <c r="W706" i="8"/>
  <c r="X706" i="8" s="1"/>
  <c r="W674" i="8"/>
  <c r="X674" i="8" s="1"/>
  <c r="W626" i="8"/>
  <c r="X626" i="8" s="1"/>
  <c r="W594" i="8"/>
  <c r="X594" i="8" s="1"/>
  <c r="W562" i="8"/>
  <c r="X562" i="8" s="1"/>
  <c r="W768" i="8"/>
  <c r="X768" i="8" s="1"/>
  <c r="W723" i="8"/>
  <c r="X723" i="8" s="1"/>
  <c r="W691" i="8"/>
  <c r="X691" i="8" s="1"/>
  <c r="W659" i="8"/>
  <c r="X659" i="8" s="1"/>
  <c r="W627" i="8"/>
  <c r="X627" i="8" s="1"/>
  <c r="W579" i="8"/>
  <c r="X579" i="8" s="1"/>
  <c r="W804" i="8"/>
  <c r="X804" i="8" s="1"/>
  <c r="W560" i="8"/>
  <c r="X560" i="8" s="1"/>
  <c r="W660" i="8"/>
  <c r="X660" i="8" s="1"/>
  <c r="W772" i="8"/>
  <c r="X772" i="8" s="1"/>
  <c r="W632" i="8"/>
  <c r="X632" i="8" s="1"/>
  <c r="W732" i="8"/>
  <c r="X732" i="8" s="1"/>
  <c r="W604" i="8"/>
  <c r="X604" i="8" s="1"/>
  <c r="W1040" i="8"/>
  <c r="X1040" i="8" s="1"/>
  <c r="W1008" i="8"/>
  <c r="X1008" i="8" s="1"/>
  <c r="W976" i="8"/>
  <c r="X976" i="8" s="1"/>
  <c r="W944" i="8"/>
  <c r="X944" i="8" s="1"/>
  <c r="W912" i="8"/>
  <c r="X912" i="8" s="1"/>
  <c r="W864" i="8"/>
  <c r="X864" i="8" s="1"/>
  <c r="W1033" i="8"/>
  <c r="X1033" i="8" s="1"/>
  <c r="W1001" i="8"/>
  <c r="X1001" i="8" s="1"/>
  <c r="W969" i="8"/>
  <c r="X969" i="8" s="1"/>
  <c r="W937" i="8"/>
  <c r="X937" i="8" s="1"/>
  <c r="W905" i="8"/>
  <c r="X905" i="8" s="1"/>
  <c r="W873" i="8"/>
  <c r="X873" i="8" s="1"/>
  <c r="W841" i="8"/>
  <c r="X841" i="8" s="1"/>
  <c r="W793" i="8"/>
  <c r="X793" i="8" s="1"/>
  <c r="W761" i="8"/>
  <c r="X761" i="8" s="1"/>
  <c r="W1026" i="8"/>
  <c r="X1026" i="8" s="1"/>
  <c r="W978" i="8"/>
  <c r="X978" i="8" s="1"/>
  <c r="W930" i="8"/>
  <c r="X930" i="8" s="1"/>
  <c r="W898" i="8"/>
  <c r="X898" i="8" s="1"/>
  <c r="W850" i="8"/>
  <c r="X850" i="8" s="1"/>
  <c r="W802" i="8"/>
  <c r="X802" i="8" s="1"/>
  <c r="W754" i="8"/>
  <c r="X754" i="8" s="1"/>
  <c r="W1023" i="8"/>
  <c r="X1023" i="8" s="1"/>
  <c r="W975" i="8"/>
  <c r="X975" i="8" s="1"/>
  <c r="W911" i="8"/>
  <c r="X911" i="8" s="1"/>
  <c r="W863" i="8"/>
  <c r="X863" i="8" s="1"/>
  <c r="W815" i="8"/>
  <c r="X815" i="8" s="1"/>
  <c r="W767" i="8"/>
  <c r="X767" i="8" s="1"/>
  <c r="W760" i="8"/>
  <c r="X760" i="8" s="1"/>
  <c r="W701" i="8"/>
  <c r="X701" i="8" s="1"/>
  <c r="W637" i="8"/>
  <c r="X637" i="8" s="1"/>
  <c r="W589" i="8"/>
  <c r="X589" i="8" s="1"/>
  <c r="W828" i="8"/>
  <c r="X828" i="8" s="1"/>
  <c r="W702" i="8"/>
  <c r="X702" i="8" s="1"/>
  <c r="W654" i="8"/>
  <c r="X654" i="8" s="1"/>
  <c r="W606" i="8"/>
  <c r="X606" i="8" s="1"/>
  <c r="W558" i="8"/>
  <c r="X558" i="8" s="1"/>
  <c r="W735" i="8"/>
  <c r="X735" i="8" s="1"/>
  <c r="W671" i="8"/>
  <c r="X671" i="8" s="1"/>
  <c r="W623" i="8"/>
  <c r="X623" i="8" s="1"/>
  <c r="W559" i="8"/>
  <c r="X559" i="8" s="1"/>
  <c r="W608" i="8"/>
  <c r="X608" i="8" s="1"/>
  <c r="W708" i="8"/>
  <c r="X708" i="8" s="1"/>
  <c r="W744" i="8"/>
  <c r="X744" i="8" s="1"/>
  <c r="W552" i="8"/>
  <c r="X552" i="8" s="1"/>
  <c r="W588" i="8"/>
  <c r="X588" i="8" s="1"/>
  <c r="W1060" i="8"/>
  <c r="X1060" i="8" s="1"/>
  <c r="W1044" i="8"/>
  <c r="X1044" i="8" s="1"/>
  <c r="W1028" i="8"/>
  <c r="X1028" i="8" s="1"/>
  <c r="W1012" i="8"/>
  <c r="X1012" i="8" s="1"/>
  <c r="W996" i="8"/>
  <c r="X996" i="8" s="1"/>
  <c r="W980" i="8"/>
  <c r="X980" i="8" s="1"/>
  <c r="W964" i="8"/>
  <c r="X964" i="8" s="1"/>
  <c r="W948" i="8"/>
  <c r="X948" i="8" s="1"/>
  <c r="W932" i="8"/>
  <c r="X932" i="8" s="1"/>
  <c r="W916" i="8"/>
  <c r="X916" i="8" s="1"/>
  <c r="W900" i="8"/>
  <c r="X900" i="8" s="1"/>
  <c r="W884" i="8"/>
  <c r="X884" i="8" s="1"/>
  <c r="W868" i="8"/>
  <c r="X868" i="8" s="1"/>
  <c r="W1053" i="8"/>
  <c r="X1053" i="8" s="1"/>
  <c r="W1037" i="8"/>
  <c r="X1037" i="8" s="1"/>
  <c r="W1021" i="8"/>
  <c r="X1021" i="8" s="1"/>
  <c r="W1005" i="8"/>
  <c r="X1005" i="8" s="1"/>
  <c r="W989" i="8"/>
  <c r="X989" i="8" s="1"/>
  <c r="W973" i="8"/>
  <c r="X973" i="8" s="1"/>
  <c r="W957" i="8"/>
  <c r="X957" i="8" s="1"/>
  <c r="W941" i="8"/>
  <c r="X941" i="8" s="1"/>
  <c r="W925" i="8"/>
  <c r="X925" i="8" s="1"/>
  <c r="W909" i="8"/>
  <c r="X909" i="8" s="1"/>
  <c r="W893" i="8"/>
  <c r="X893" i="8" s="1"/>
  <c r="W877" i="8"/>
  <c r="X877" i="8" s="1"/>
  <c r="W861" i="8"/>
  <c r="X861" i="8" s="1"/>
  <c r="W845" i="8"/>
  <c r="X845" i="8" s="1"/>
  <c r="W829" i="8"/>
  <c r="X829" i="8" s="1"/>
  <c r="W813" i="8"/>
  <c r="X813" i="8" s="1"/>
  <c r="W797" i="8"/>
  <c r="X797" i="8" s="1"/>
  <c r="W781" i="8"/>
  <c r="X781" i="8" s="1"/>
  <c r="W765" i="8"/>
  <c r="X765" i="8" s="1"/>
  <c r="W1062" i="8"/>
  <c r="X1062" i="8" s="1"/>
  <c r="W1046" i="8"/>
  <c r="X1046" i="8" s="1"/>
  <c r="W1030" i="8"/>
  <c r="X1030" i="8" s="1"/>
  <c r="W1014" i="8"/>
  <c r="X1014" i="8" s="1"/>
  <c r="W998" i="8"/>
  <c r="X998" i="8" s="1"/>
  <c r="W982" i="8"/>
  <c r="X982" i="8" s="1"/>
  <c r="W966" i="8"/>
  <c r="X966" i="8" s="1"/>
  <c r="W950" i="8"/>
  <c r="X950" i="8" s="1"/>
  <c r="W934" i="8"/>
  <c r="X934" i="8" s="1"/>
  <c r="W918" i="8"/>
  <c r="X918" i="8" s="1"/>
  <c r="W902" i="8"/>
  <c r="X902" i="8" s="1"/>
  <c r="W886" i="8"/>
  <c r="X886" i="8" s="1"/>
  <c r="W870" i="8"/>
  <c r="X870" i="8" s="1"/>
  <c r="W854" i="8"/>
  <c r="X854" i="8" s="1"/>
  <c r="W838" i="8"/>
  <c r="X838" i="8" s="1"/>
  <c r="W822" i="8"/>
  <c r="X822" i="8" s="1"/>
  <c r="W806" i="8"/>
  <c r="X806" i="8" s="1"/>
  <c r="W790" i="8"/>
  <c r="X790" i="8" s="1"/>
  <c r="W774" i="8"/>
  <c r="X774" i="8" s="1"/>
  <c r="W758" i="8"/>
  <c r="X758" i="8" s="1"/>
  <c r="W1059" i="8"/>
  <c r="X1059" i="8" s="1"/>
  <c r="W1043" i="8"/>
  <c r="X1043" i="8" s="1"/>
  <c r="W1027" i="8"/>
  <c r="X1027" i="8" s="1"/>
  <c r="W1011" i="8"/>
  <c r="X1011" i="8" s="1"/>
  <c r="W995" i="8"/>
  <c r="X995" i="8" s="1"/>
  <c r="W979" i="8"/>
  <c r="X979" i="8" s="1"/>
  <c r="W963" i="8"/>
  <c r="X963" i="8" s="1"/>
  <c r="W947" i="8"/>
  <c r="X947" i="8" s="1"/>
  <c r="W931" i="8"/>
  <c r="X931" i="8" s="1"/>
  <c r="W915" i="8"/>
  <c r="X915" i="8" s="1"/>
  <c r="W899" i="8"/>
  <c r="X899" i="8" s="1"/>
  <c r="W883" i="8"/>
  <c r="X883" i="8" s="1"/>
  <c r="W867" i="8"/>
  <c r="X867" i="8" s="1"/>
  <c r="W851" i="8"/>
  <c r="X851" i="8" s="1"/>
  <c r="W835" i="8"/>
  <c r="X835" i="8" s="1"/>
  <c r="W819" i="8"/>
  <c r="X819" i="8" s="1"/>
  <c r="W803" i="8"/>
  <c r="X803" i="8" s="1"/>
  <c r="W787" i="8"/>
  <c r="X787" i="8" s="1"/>
  <c r="W771" i="8"/>
  <c r="X771" i="8" s="1"/>
  <c r="W755" i="8"/>
  <c r="X755" i="8" s="1"/>
  <c r="W840" i="8"/>
  <c r="X840" i="8" s="1"/>
  <c r="W776" i="8"/>
  <c r="X776" i="8" s="1"/>
  <c r="W737" i="8"/>
  <c r="X737" i="8" s="1"/>
  <c r="W721" i="8"/>
  <c r="X721" i="8" s="1"/>
  <c r="W689" i="8"/>
  <c r="X689" i="8" s="1"/>
  <c r="W657" i="8"/>
  <c r="X657" i="8" s="1"/>
  <c r="W593" i="8"/>
  <c r="X593" i="8" s="1"/>
  <c r="W642" i="8"/>
  <c r="X642" i="8" s="1"/>
  <c r="W688" i="8"/>
  <c r="X688" i="8" s="1"/>
  <c r="W880" i="8"/>
  <c r="X880" i="8" s="1"/>
  <c r="W809" i="8"/>
  <c r="X809" i="8" s="1"/>
  <c r="W1058" i="8"/>
  <c r="X1058" i="8" s="1"/>
  <c r="W1010" i="8"/>
  <c r="X1010" i="8" s="1"/>
  <c r="W962" i="8"/>
  <c r="X962" i="8" s="1"/>
  <c r="W914" i="8"/>
  <c r="X914" i="8" s="1"/>
  <c r="W866" i="8"/>
  <c r="X866" i="8" s="1"/>
  <c r="W818" i="8"/>
  <c r="X818" i="8" s="1"/>
  <c r="W770" i="8"/>
  <c r="X770" i="8" s="1"/>
  <c r="W1039" i="8"/>
  <c r="X1039" i="8" s="1"/>
  <c r="W991" i="8"/>
  <c r="X991" i="8" s="1"/>
  <c r="W959" i="8"/>
  <c r="X959" i="8" s="1"/>
  <c r="W927" i="8"/>
  <c r="X927" i="8" s="1"/>
  <c r="W879" i="8"/>
  <c r="X879" i="8" s="1"/>
  <c r="W831" i="8"/>
  <c r="X831" i="8" s="1"/>
  <c r="W783" i="8"/>
  <c r="X783" i="8" s="1"/>
  <c r="W824" i="8"/>
  <c r="X824" i="8" s="1"/>
  <c r="W717" i="8"/>
  <c r="X717" i="8" s="1"/>
  <c r="W669" i="8"/>
  <c r="X669" i="8" s="1"/>
  <c r="W621" i="8"/>
  <c r="X621" i="8" s="1"/>
  <c r="W573" i="8"/>
  <c r="X573" i="8" s="1"/>
  <c r="W764" i="8"/>
  <c r="X764" i="8" s="1"/>
  <c r="W718" i="8"/>
  <c r="X718" i="8" s="1"/>
  <c r="W670" i="8"/>
  <c r="X670" i="8" s="1"/>
  <c r="W622" i="8"/>
  <c r="X622" i="8" s="1"/>
  <c r="W574" i="8"/>
  <c r="X574" i="8" s="1"/>
  <c r="W752" i="8"/>
  <c r="X752" i="8" s="1"/>
  <c r="W703" i="8"/>
  <c r="X703" i="8" s="1"/>
  <c r="W687" i="8"/>
  <c r="X687" i="8" s="1"/>
  <c r="W639" i="8"/>
  <c r="X639" i="8" s="1"/>
  <c r="W591" i="8"/>
  <c r="X591" i="8" s="1"/>
  <c r="W736" i="8"/>
  <c r="X736" i="8" s="1"/>
  <c r="W820" i="8"/>
  <c r="X820" i="8" s="1"/>
  <c r="W644" i="8"/>
  <c r="X644" i="8" s="1"/>
  <c r="W680" i="8"/>
  <c r="X680" i="8" s="1"/>
  <c r="W716" i="8"/>
  <c r="X716" i="8" s="1"/>
  <c r="W528" i="8"/>
  <c r="X528" i="8" s="1"/>
  <c r="W512" i="8"/>
  <c r="X512" i="8" s="1"/>
  <c r="W496" i="8"/>
  <c r="X496" i="8" s="1"/>
  <c r="W480" i="8"/>
  <c r="X480" i="8" s="1"/>
  <c r="W464" i="8"/>
  <c r="X464" i="8" s="1"/>
  <c r="W448" i="8"/>
  <c r="X448" i="8" s="1"/>
  <c r="W432" i="8"/>
  <c r="X432" i="8" s="1"/>
  <c r="W416" i="8"/>
  <c r="X416" i="8" s="1"/>
  <c r="W400" i="8"/>
  <c r="X400" i="8" s="1"/>
  <c r="W384" i="8"/>
  <c r="X384" i="8" s="1"/>
  <c r="W368" i="8"/>
  <c r="X368" i="8" s="1"/>
  <c r="W352" i="8"/>
  <c r="X352" i="8" s="1"/>
  <c r="W336" i="8"/>
  <c r="X336" i="8" s="1"/>
  <c r="W320" i="8"/>
  <c r="X320" i="8" s="1"/>
  <c r="W304" i="8"/>
  <c r="X304" i="8" s="1"/>
  <c r="W288" i="8"/>
  <c r="X288" i="8" s="1"/>
  <c r="W272" i="8"/>
  <c r="X272" i="8" s="1"/>
  <c r="W256" i="8"/>
  <c r="X256" i="8" s="1"/>
  <c r="W240" i="8"/>
  <c r="X240" i="8" s="1"/>
  <c r="W224" i="8"/>
  <c r="X224" i="8" s="1"/>
  <c r="W208" i="8"/>
  <c r="X208" i="8" s="1"/>
  <c r="W192" i="8"/>
  <c r="X192" i="8" s="1"/>
  <c r="W521" i="8"/>
  <c r="X521" i="8" s="1"/>
  <c r="W505" i="8"/>
  <c r="X505" i="8" s="1"/>
  <c r="W489" i="8"/>
  <c r="X489" i="8" s="1"/>
  <c r="W473" i="8"/>
  <c r="X473" i="8" s="1"/>
  <c r="W457" i="8"/>
  <c r="X457" i="8" s="1"/>
  <c r="W441" i="8"/>
  <c r="X441" i="8" s="1"/>
  <c r="W425" i="8"/>
  <c r="X425" i="8" s="1"/>
  <c r="W409" i="8"/>
  <c r="X409" i="8" s="1"/>
  <c r="W393" i="8"/>
  <c r="X393" i="8" s="1"/>
  <c r="W377" i="8"/>
  <c r="X377" i="8" s="1"/>
  <c r="W361" i="8"/>
  <c r="X361" i="8" s="1"/>
  <c r="W345" i="8"/>
  <c r="X345" i="8" s="1"/>
  <c r="W329" i="8"/>
  <c r="X329" i="8" s="1"/>
  <c r="W313" i="8"/>
  <c r="X313" i="8" s="1"/>
  <c r="W297" i="8"/>
  <c r="X297" i="8" s="1"/>
  <c r="W281" i="8"/>
  <c r="X281" i="8" s="1"/>
  <c r="W265" i="8"/>
  <c r="X265" i="8" s="1"/>
  <c r="W249" i="8"/>
  <c r="X249" i="8" s="1"/>
  <c r="W233" i="8"/>
  <c r="X233" i="8" s="1"/>
  <c r="W217" i="8"/>
  <c r="X217" i="8" s="1"/>
  <c r="W201" i="8"/>
  <c r="X201" i="8" s="1"/>
  <c r="W185" i="8"/>
  <c r="X185" i="8" s="1"/>
  <c r="W169" i="8"/>
  <c r="X169" i="8" s="1"/>
  <c r="W153" i="8"/>
  <c r="X153" i="8" s="1"/>
  <c r="W137" i="8"/>
  <c r="X137" i="8" s="1"/>
  <c r="W121" i="8"/>
  <c r="X121" i="8" s="1"/>
  <c r="W105" i="8"/>
  <c r="X105" i="8" s="1"/>
  <c r="W89" i="8"/>
  <c r="X89" i="8" s="1"/>
  <c r="W73" i="8"/>
  <c r="X73" i="8" s="1"/>
  <c r="W57" i="8"/>
  <c r="X57" i="8" s="1"/>
  <c r="W41" i="8"/>
  <c r="X41" i="8" s="1"/>
  <c r="W25" i="8"/>
  <c r="X25" i="8" s="1"/>
  <c r="W518" i="8"/>
  <c r="X518" i="8" s="1"/>
  <c r="W502" i="8"/>
  <c r="X502" i="8" s="1"/>
  <c r="W486" i="8"/>
  <c r="X486" i="8" s="1"/>
  <c r="W470" i="8"/>
  <c r="X470" i="8" s="1"/>
  <c r="W454" i="8"/>
  <c r="X454" i="8" s="1"/>
  <c r="W438" i="8"/>
  <c r="X438" i="8" s="1"/>
  <c r="W422" i="8"/>
  <c r="X422" i="8" s="1"/>
  <c r="W406" i="8"/>
  <c r="X406" i="8" s="1"/>
  <c r="W390" i="8"/>
  <c r="X390" i="8" s="1"/>
  <c r="W374" i="8"/>
  <c r="X374" i="8" s="1"/>
  <c r="W358" i="8"/>
  <c r="X358" i="8" s="1"/>
  <c r="W342" i="8"/>
  <c r="X342" i="8" s="1"/>
  <c r="W326" i="8"/>
  <c r="X326" i="8" s="1"/>
  <c r="W310" i="8"/>
  <c r="X310" i="8" s="1"/>
  <c r="W294" i="8"/>
  <c r="X294" i="8" s="1"/>
  <c r="W278" i="8"/>
  <c r="X278" i="8" s="1"/>
  <c r="W262" i="8"/>
  <c r="X262" i="8" s="1"/>
  <c r="W246" i="8"/>
  <c r="X246" i="8" s="1"/>
  <c r="W230" i="8"/>
  <c r="X230" i="8" s="1"/>
  <c r="W214" i="8"/>
  <c r="X214" i="8" s="1"/>
  <c r="W198" i="8"/>
  <c r="X198" i="8" s="1"/>
  <c r="W182" i="8"/>
  <c r="X182" i="8" s="1"/>
  <c r="W166" i="8"/>
  <c r="X166" i="8" s="1"/>
  <c r="W150" i="8"/>
  <c r="X150" i="8" s="1"/>
  <c r="W134" i="8"/>
  <c r="X134" i="8" s="1"/>
  <c r="W118" i="8"/>
  <c r="X118" i="8" s="1"/>
  <c r="W102" i="8"/>
  <c r="X102" i="8" s="1"/>
  <c r="W86" i="8"/>
  <c r="X86" i="8" s="1"/>
  <c r="W70" i="8"/>
  <c r="X70" i="8" s="1"/>
  <c r="W54" i="8"/>
  <c r="X54" i="8" s="1"/>
  <c r="W38" i="8"/>
  <c r="X38" i="8" s="1"/>
  <c r="W22" i="8"/>
  <c r="X22" i="8" s="1"/>
  <c r="W483" i="8"/>
  <c r="X483" i="8" s="1"/>
  <c r="W419" i="8"/>
  <c r="X419" i="8" s="1"/>
  <c r="W355" i="8"/>
  <c r="X355" i="8" s="1"/>
  <c r="W291" i="8"/>
  <c r="X291" i="8" s="1"/>
  <c r="W227" i="8"/>
  <c r="X227" i="8" s="1"/>
  <c r="W172" i="8"/>
  <c r="X172" i="8" s="1"/>
  <c r="W140" i="8"/>
  <c r="X140" i="8" s="1"/>
  <c r="W108" i="8"/>
  <c r="X108" i="8" s="1"/>
  <c r="W76" i="8"/>
  <c r="X76" i="8" s="1"/>
  <c r="W44" i="8"/>
  <c r="X44" i="8" s="1"/>
  <c r="W519" i="8"/>
  <c r="X519" i="8" s="1"/>
  <c r="W455" i="8"/>
  <c r="X455" i="8" s="1"/>
  <c r="W391" i="8"/>
  <c r="X391" i="8" s="1"/>
  <c r="W327" i="8"/>
  <c r="X327" i="8" s="1"/>
  <c r="W263" i="8"/>
  <c r="X263" i="8" s="1"/>
  <c r="W199" i="8"/>
  <c r="X199" i="8" s="1"/>
  <c r="W155" i="8"/>
  <c r="X155" i="8" s="1"/>
  <c r="W123" i="8"/>
  <c r="X123" i="8" s="1"/>
  <c r="W91" i="8"/>
  <c r="X91" i="8" s="1"/>
  <c r="W59" i="8"/>
  <c r="X59" i="8" s="1"/>
  <c r="W27" i="8"/>
  <c r="X27" i="8" s="1"/>
  <c r="W491" i="8"/>
  <c r="X491" i="8" s="1"/>
  <c r="W427" i="8"/>
  <c r="X427" i="8" s="1"/>
  <c r="W363" i="8"/>
  <c r="X363" i="8" s="1"/>
  <c r="W299" i="8"/>
  <c r="X299" i="8" s="1"/>
  <c r="W235" i="8"/>
  <c r="X235" i="8" s="1"/>
  <c r="W184" i="8"/>
  <c r="X184" i="8" s="1"/>
  <c r="W152" i="8"/>
  <c r="X152" i="8" s="1"/>
  <c r="W120" i="8"/>
  <c r="X120" i="8" s="1"/>
  <c r="W88" i="8"/>
  <c r="X88" i="8" s="1"/>
  <c r="W56" i="8"/>
  <c r="X56" i="8" s="1"/>
  <c r="W24" i="8"/>
  <c r="X24" i="8" s="1"/>
  <c r="W479" i="8"/>
  <c r="X479" i="8" s="1"/>
  <c r="W415" i="8"/>
  <c r="X415" i="8" s="1"/>
  <c r="W351" i="8"/>
  <c r="X351" i="8" s="1"/>
  <c r="W287" i="8"/>
  <c r="X287" i="8" s="1"/>
  <c r="W223" i="8"/>
  <c r="X223" i="8" s="1"/>
  <c r="W175" i="8"/>
  <c r="X175" i="8" s="1"/>
  <c r="W143" i="8"/>
  <c r="X143" i="8" s="1"/>
  <c r="W111" i="8"/>
  <c r="X111" i="8" s="1"/>
  <c r="W79" i="8"/>
  <c r="X79" i="8" s="1"/>
  <c r="W47" i="8"/>
  <c r="X47" i="8" s="1"/>
  <c r="W29" i="8"/>
  <c r="X29" i="8" s="1"/>
  <c r="W314" i="8"/>
  <c r="X314" i="8" s="1"/>
  <c r="W250" i="8"/>
  <c r="X250" i="8" s="1"/>
  <c r="W202" i="8"/>
  <c r="X202" i="8" s="1"/>
  <c r="W154" i="8"/>
  <c r="X154" i="8" s="1"/>
  <c r="W90" i="8"/>
  <c r="X90" i="8" s="1"/>
  <c r="W26" i="8"/>
  <c r="X26" i="8" s="1"/>
  <c r="W371" i="8"/>
  <c r="X371" i="8" s="1"/>
  <c r="W180" i="8"/>
  <c r="X180" i="8" s="1"/>
  <c r="W84" i="8"/>
  <c r="X84" i="8" s="1"/>
  <c r="W471" i="8"/>
  <c r="X471" i="8" s="1"/>
  <c r="W279" i="8"/>
  <c r="X279" i="8" s="1"/>
  <c r="W131" i="8"/>
  <c r="X131" i="8" s="1"/>
  <c r="W507" i="8"/>
  <c r="X507" i="8" s="1"/>
  <c r="W251" i="8"/>
  <c r="X251" i="8" s="1"/>
  <c r="W128" i="8"/>
  <c r="X128" i="8" s="1"/>
  <c r="W495" i="8"/>
  <c r="X495" i="8" s="1"/>
  <c r="W303" i="8"/>
  <c r="X303" i="8" s="1"/>
  <c r="W151" i="8"/>
  <c r="X151" i="8" s="1"/>
  <c r="W55" i="8"/>
  <c r="X55" i="8" s="1"/>
  <c r="W524" i="8"/>
  <c r="X524" i="8" s="1"/>
  <c r="W508" i="8"/>
  <c r="X508" i="8" s="1"/>
  <c r="W492" i="8"/>
  <c r="X492" i="8" s="1"/>
  <c r="W476" i="8"/>
  <c r="X476" i="8" s="1"/>
  <c r="W460" i="8"/>
  <c r="X460" i="8" s="1"/>
  <c r="W444" i="8"/>
  <c r="X444" i="8" s="1"/>
  <c r="W428" i="8"/>
  <c r="X428" i="8" s="1"/>
  <c r="W412" i="8"/>
  <c r="X412" i="8" s="1"/>
  <c r="W396" i="8"/>
  <c r="X396" i="8" s="1"/>
  <c r="W380" i="8"/>
  <c r="X380" i="8" s="1"/>
  <c r="W364" i="8"/>
  <c r="X364" i="8" s="1"/>
  <c r="W348" i="8"/>
  <c r="X348" i="8" s="1"/>
  <c r="W332" i="8"/>
  <c r="X332" i="8" s="1"/>
  <c r="W316" i="8"/>
  <c r="X316" i="8" s="1"/>
  <c r="W300" i="8"/>
  <c r="X300" i="8" s="1"/>
  <c r="W284" i="8"/>
  <c r="X284" i="8" s="1"/>
  <c r="W268" i="8"/>
  <c r="X268" i="8" s="1"/>
  <c r="W252" i="8"/>
  <c r="X252" i="8" s="1"/>
  <c r="W236" i="8"/>
  <c r="X236" i="8" s="1"/>
  <c r="W220" i="8"/>
  <c r="X220" i="8" s="1"/>
  <c r="W204" i="8"/>
  <c r="X204" i="8" s="1"/>
  <c r="W188" i="8"/>
  <c r="X188" i="8" s="1"/>
  <c r="W517" i="8"/>
  <c r="X517" i="8" s="1"/>
  <c r="W501" i="8"/>
  <c r="X501" i="8" s="1"/>
  <c r="W485" i="8"/>
  <c r="X485" i="8" s="1"/>
  <c r="W469" i="8"/>
  <c r="X469" i="8" s="1"/>
  <c r="W453" i="8"/>
  <c r="X453" i="8" s="1"/>
  <c r="W437" i="8"/>
  <c r="X437" i="8" s="1"/>
  <c r="W421" i="8"/>
  <c r="X421" i="8" s="1"/>
  <c r="W405" i="8"/>
  <c r="X405" i="8" s="1"/>
  <c r="W389" i="8"/>
  <c r="X389" i="8" s="1"/>
  <c r="W373" i="8"/>
  <c r="X373" i="8" s="1"/>
  <c r="W357" i="8"/>
  <c r="X357" i="8" s="1"/>
  <c r="W341" i="8"/>
  <c r="X341" i="8" s="1"/>
  <c r="W325" i="8"/>
  <c r="X325" i="8" s="1"/>
  <c r="W309" i="8"/>
  <c r="X309" i="8" s="1"/>
  <c r="W293" i="8"/>
  <c r="X293" i="8" s="1"/>
  <c r="W277" i="8"/>
  <c r="X277" i="8" s="1"/>
  <c r="W261" i="8"/>
  <c r="X261" i="8" s="1"/>
  <c r="W245" i="8"/>
  <c r="X245" i="8" s="1"/>
  <c r="W229" i="8"/>
  <c r="X229" i="8" s="1"/>
  <c r="W213" i="8"/>
  <c r="X213" i="8" s="1"/>
  <c r="W197" i="8"/>
  <c r="X197" i="8" s="1"/>
  <c r="W181" i="8"/>
  <c r="X181" i="8" s="1"/>
  <c r="W165" i="8"/>
  <c r="X165" i="8" s="1"/>
  <c r="W149" i="8"/>
  <c r="X149" i="8" s="1"/>
  <c r="W133" i="8"/>
  <c r="X133" i="8" s="1"/>
  <c r="W117" i="8"/>
  <c r="X117" i="8" s="1"/>
  <c r="W101" i="8"/>
  <c r="X101" i="8" s="1"/>
  <c r="W85" i="8"/>
  <c r="X85" i="8" s="1"/>
  <c r="W69" i="8"/>
  <c r="X69" i="8" s="1"/>
  <c r="W53" i="8"/>
  <c r="X53" i="8" s="1"/>
  <c r="W37" i="8"/>
  <c r="X37" i="8" s="1"/>
  <c r="W21" i="8"/>
  <c r="X21" i="8" s="1"/>
  <c r="W514" i="8"/>
  <c r="X514" i="8" s="1"/>
  <c r="W498" i="8"/>
  <c r="X498" i="8" s="1"/>
  <c r="W482" i="8"/>
  <c r="X482" i="8" s="1"/>
  <c r="W466" i="8"/>
  <c r="X466" i="8" s="1"/>
  <c r="W450" i="8"/>
  <c r="X450" i="8" s="1"/>
  <c r="W434" i="8"/>
  <c r="X434" i="8" s="1"/>
  <c r="W418" i="8"/>
  <c r="X418" i="8" s="1"/>
  <c r="W402" i="8"/>
  <c r="X402" i="8" s="1"/>
  <c r="W386" i="8"/>
  <c r="X386" i="8" s="1"/>
  <c r="W370" i="8"/>
  <c r="X370" i="8" s="1"/>
  <c r="W354" i="8"/>
  <c r="X354" i="8" s="1"/>
  <c r="W338" i="8"/>
  <c r="X338" i="8" s="1"/>
  <c r="W322" i="8"/>
  <c r="X322" i="8" s="1"/>
  <c r="W306" i="8"/>
  <c r="X306" i="8" s="1"/>
  <c r="W290" i="8"/>
  <c r="X290" i="8" s="1"/>
  <c r="W274" i="8"/>
  <c r="X274" i="8" s="1"/>
  <c r="W258" i="8"/>
  <c r="X258" i="8" s="1"/>
  <c r="W242" i="8"/>
  <c r="X242" i="8" s="1"/>
  <c r="W226" i="8"/>
  <c r="X226" i="8" s="1"/>
  <c r="W210" i="8"/>
  <c r="X210" i="8" s="1"/>
  <c r="W194" i="8"/>
  <c r="X194" i="8" s="1"/>
  <c r="W178" i="8"/>
  <c r="X178" i="8" s="1"/>
  <c r="W162" i="8"/>
  <c r="X162" i="8" s="1"/>
  <c r="W146" i="8"/>
  <c r="X146" i="8" s="1"/>
  <c r="W130" i="8"/>
  <c r="X130" i="8" s="1"/>
  <c r="W114" i="8"/>
  <c r="X114" i="8" s="1"/>
  <c r="W98" i="8"/>
  <c r="X98" i="8" s="1"/>
  <c r="W82" i="8"/>
  <c r="X82" i="8" s="1"/>
  <c r="W66" i="8"/>
  <c r="X66" i="8" s="1"/>
  <c r="W50" i="8"/>
  <c r="X50" i="8" s="1"/>
  <c r="W34" i="8"/>
  <c r="X34" i="8" s="1"/>
  <c r="W18" i="8"/>
  <c r="X18" i="8" s="1"/>
  <c r="W467" i="8"/>
  <c r="X467" i="8" s="1"/>
  <c r="W403" i="8"/>
  <c r="X403" i="8" s="1"/>
  <c r="W339" i="8"/>
  <c r="X339" i="8" s="1"/>
  <c r="W275" i="8"/>
  <c r="X275" i="8" s="1"/>
  <c r="W211" i="8"/>
  <c r="X211" i="8" s="1"/>
  <c r="W164" i="8"/>
  <c r="X164" i="8" s="1"/>
  <c r="W132" i="8"/>
  <c r="X132" i="8" s="1"/>
  <c r="W100" i="8"/>
  <c r="X100" i="8" s="1"/>
  <c r="W68" i="8"/>
  <c r="X68" i="8" s="1"/>
  <c r="W36" i="8"/>
  <c r="X36" i="8" s="1"/>
  <c r="W503" i="8"/>
  <c r="X503" i="8" s="1"/>
  <c r="W439" i="8"/>
  <c r="X439" i="8" s="1"/>
  <c r="W375" i="8"/>
  <c r="X375" i="8" s="1"/>
  <c r="W311" i="8"/>
  <c r="X311" i="8" s="1"/>
  <c r="W247" i="8"/>
  <c r="X247" i="8" s="1"/>
  <c r="W179" i="8"/>
  <c r="X179" i="8" s="1"/>
  <c r="W147" i="8"/>
  <c r="X147" i="8" s="1"/>
  <c r="W115" i="8"/>
  <c r="X115" i="8" s="1"/>
  <c r="W83" i="8"/>
  <c r="X83" i="8" s="1"/>
  <c r="W51" i="8"/>
  <c r="X51" i="8" s="1"/>
  <c r="W19" i="8"/>
  <c r="X19" i="8" s="1"/>
  <c r="W475" i="8"/>
  <c r="X475" i="8" s="1"/>
  <c r="W411" i="8"/>
  <c r="X411" i="8" s="1"/>
  <c r="W347" i="8"/>
  <c r="X347" i="8" s="1"/>
  <c r="W283" i="8"/>
  <c r="X283" i="8" s="1"/>
  <c r="W219" i="8"/>
  <c r="X219" i="8" s="1"/>
  <c r="W176" i="8"/>
  <c r="X176" i="8" s="1"/>
  <c r="W144" i="8"/>
  <c r="X144" i="8" s="1"/>
  <c r="W112" i="8"/>
  <c r="X112" i="8" s="1"/>
  <c r="W80" i="8"/>
  <c r="X80" i="8" s="1"/>
  <c r="W48" i="8"/>
  <c r="X48" i="8" s="1"/>
  <c r="W527" i="8"/>
  <c r="X527" i="8" s="1"/>
  <c r="W463" i="8"/>
  <c r="X463" i="8" s="1"/>
  <c r="W399" i="8"/>
  <c r="X399" i="8" s="1"/>
  <c r="W335" i="8"/>
  <c r="X335" i="8" s="1"/>
  <c r="W271" i="8"/>
  <c r="X271" i="8" s="1"/>
  <c r="W207" i="8"/>
  <c r="X207" i="8" s="1"/>
  <c r="W167" i="8"/>
  <c r="X167" i="8" s="1"/>
  <c r="W135" i="8"/>
  <c r="X135" i="8" s="1"/>
  <c r="W103" i="8"/>
  <c r="X103" i="8" s="1"/>
  <c r="W71" i="8"/>
  <c r="X71" i="8" s="1"/>
  <c r="W39" i="8"/>
  <c r="X39" i="8" s="1"/>
  <c r="W189" i="8"/>
  <c r="X189" i="8" s="1"/>
  <c r="W506" i="8"/>
  <c r="X506" i="8" s="1"/>
  <c r="W474" i="8"/>
  <c r="X474" i="8" s="1"/>
  <c r="W442" i="8"/>
  <c r="X442" i="8" s="1"/>
  <c r="W410" i="8"/>
  <c r="X410" i="8" s="1"/>
  <c r="W378" i="8"/>
  <c r="X378" i="8" s="1"/>
  <c r="W330" i="8"/>
  <c r="X330" i="8" s="1"/>
  <c r="W282" i="8"/>
  <c r="X282" i="8" s="1"/>
  <c r="W234" i="8"/>
  <c r="X234" i="8" s="1"/>
  <c r="W186" i="8"/>
  <c r="X186" i="8" s="1"/>
  <c r="W138" i="8"/>
  <c r="X138" i="8" s="1"/>
  <c r="W106" i="8"/>
  <c r="X106" i="8" s="1"/>
  <c r="W58" i="8"/>
  <c r="X58" i="8" s="1"/>
  <c r="W499" i="8"/>
  <c r="X499" i="8" s="1"/>
  <c r="W307" i="8"/>
  <c r="X307" i="8" s="1"/>
  <c r="W148" i="8"/>
  <c r="X148" i="8" s="1"/>
  <c r="W52" i="8"/>
  <c r="X52" i="8" s="1"/>
  <c r="W407" i="8"/>
  <c r="X407" i="8" s="1"/>
  <c r="W215" i="8"/>
  <c r="X215" i="8" s="1"/>
  <c r="W99" i="8"/>
  <c r="X99" i="8" s="1"/>
  <c r="W35" i="8"/>
  <c r="X35" i="8" s="1"/>
  <c r="W379" i="8"/>
  <c r="X379" i="8" s="1"/>
  <c r="W187" i="8"/>
  <c r="X187" i="8" s="1"/>
  <c r="W96" i="8"/>
  <c r="X96" i="8" s="1"/>
  <c r="W32" i="8"/>
  <c r="X32" i="8" s="1"/>
  <c r="W367" i="8"/>
  <c r="X367" i="8" s="1"/>
  <c r="W183" i="8"/>
  <c r="X183" i="8" s="1"/>
  <c r="W87" i="8"/>
  <c r="X87" i="8" s="1"/>
  <c r="W520" i="8"/>
  <c r="X520" i="8" s="1"/>
  <c r="W504" i="8"/>
  <c r="X504" i="8" s="1"/>
  <c r="W488" i="8"/>
  <c r="X488" i="8" s="1"/>
  <c r="W472" i="8"/>
  <c r="X472" i="8" s="1"/>
  <c r="W456" i="8"/>
  <c r="X456" i="8" s="1"/>
  <c r="W440" i="8"/>
  <c r="X440" i="8" s="1"/>
  <c r="W424" i="8"/>
  <c r="X424" i="8" s="1"/>
  <c r="W408" i="8"/>
  <c r="X408" i="8" s="1"/>
  <c r="W392" i="8"/>
  <c r="X392" i="8" s="1"/>
  <c r="W376" i="8"/>
  <c r="X376" i="8" s="1"/>
  <c r="W360" i="8"/>
  <c r="X360" i="8" s="1"/>
  <c r="W344" i="8"/>
  <c r="X344" i="8" s="1"/>
  <c r="W328" i="8"/>
  <c r="X328" i="8" s="1"/>
  <c r="W312" i="8"/>
  <c r="X312" i="8" s="1"/>
  <c r="W296" i="8"/>
  <c r="X296" i="8" s="1"/>
  <c r="W280" i="8"/>
  <c r="X280" i="8" s="1"/>
  <c r="W264" i="8"/>
  <c r="X264" i="8" s="1"/>
  <c r="W248" i="8"/>
  <c r="X248" i="8" s="1"/>
  <c r="W232" i="8"/>
  <c r="X232" i="8" s="1"/>
  <c r="W216" i="8"/>
  <c r="X216" i="8" s="1"/>
  <c r="W200" i="8"/>
  <c r="X200" i="8" s="1"/>
  <c r="W529" i="8"/>
  <c r="X529" i="8" s="1"/>
  <c r="W513" i="8"/>
  <c r="X513" i="8" s="1"/>
  <c r="W497" i="8"/>
  <c r="X497" i="8" s="1"/>
  <c r="W481" i="8"/>
  <c r="X481" i="8" s="1"/>
  <c r="W465" i="8"/>
  <c r="X465" i="8" s="1"/>
  <c r="W449" i="8"/>
  <c r="X449" i="8" s="1"/>
  <c r="W433" i="8"/>
  <c r="X433" i="8" s="1"/>
  <c r="W417" i="8"/>
  <c r="X417" i="8" s="1"/>
  <c r="W401" i="8"/>
  <c r="X401" i="8" s="1"/>
  <c r="W385" i="8"/>
  <c r="X385" i="8" s="1"/>
  <c r="W369" i="8"/>
  <c r="X369" i="8" s="1"/>
  <c r="W353" i="8"/>
  <c r="X353" i="8" s="1"/>
  <c r="W337" i="8"/>
  <c r="X337" i="8" s="1"/>
  <c r="W321" i="8"/>
  <c r="X321" i="8" s="1"/>
  <c r="W305" i="8"/>
  <c r="X305" i="8" s="1"/>
  <c r="W289" i="8"/>
  <c r="X289" i="8" s="1"/>
  <c r="W273" i="8"/>
  <c r="X273" i="8" s="1"/>
  <c r="W257" i="8"/>
  <c r="X257" i="8" s="1"/>
  <c r="W241" i="8"/>
  <c r="X241" i="8" s="1"/>
  <c r="W225" i="8"/>
  <c r="X225" i="8" s="1"/>
  <c r="W209" i="8"/>
  <c r="X209" i="8" s="1"/>
  <c r="W193" i="8"/>
  <c r="X193" i="8" s="1"/>
  <c r="W177" i="8"/>
  <c r="X177" i="8" s="1"/>
  <c r="W161" i="8"/>
  <c r="X161" i="8" s="1"/>
  <c r="W145" i="8"/>
  <c r="X145" i="8" s="1"/>
  <c r="W129" i="8"/>
  <c r="X129" i="8" s="1"/>
  <c r="W113" i="8"/>
  <c r="X113" i="8" s="1"/>
  <c r="W97" i="8"/>
  <c r="X97" i="8" s="1"/>
  <c r="W81" i="8"/>
  <c r="X81" i="8" s="1"/>
  <c r="W65" i="8"/>
  <c r="X65" i="8" s="1"/>
  <c r="W49" i="8"/>
  <c r="X49" i="8" s="1"/>
  <c r="W33" i="8"/>
  <c r="X33" i="8" s="1"/>
  <c r="W526" i="8"/>
  <c r="X526" i="8" s="1"/>
  <c r="W510" i="8"/>
  <c r="X510" i="8" s="1"/>
  <c r="W494" i="8"/>
  <c r="X494" i="8" s="1"/>
  <c r="W478" i="8"/>
  <c r="X478" i="8" s="1"/>
  <c r="W462" i="8"/>
  <c r="X462" i="8" s="1"/>
  <c r="W446" i="8"/>
  <c r="X446" i="8" s="1"/>
  <c r="W430" i="8"/>
  <c r="X430" i="8" s="1"/>
  <c r="W414" i="8"/>
  <c r="X414" i="8" s="1"/>
  <c r="W398" i="8"/>
  <c r="X398" i="8" s="1"/>
  <c r="W382" i="8"/>
  <c r="X382" i="8" s="1"/>
  <c r="W366" i="8"/>
  <c r="X366" i="8" s="1"/>
  <c r="W350" i="8"/>
  <c r="X350" i="8" s="1"/>
  <c r="W334" i="8"/>
  <c r="X334" i="8" s="1"/>
  <c r="W318" i="8"/>
  <c r="X318" i="8" s="1"/>
  <c r="W302" i="8"/>
  <c r="X302" i="8" s="1"/>
  <c r="W286" i="8"/>
  <c r="X286" i="8" s="1"/>
  <c r="W270" i="8"/>
  <c r="X270" i="8" s="1"/>
  <c r="W254" i="8"/>
  <c r="X254" i="8" s="1"/>
  <c r="W238" i="8"/>
  <c r="X238" i="8" s="1"/>
  <c r="W222" i="8"/>
  <c r="X222" i="8" s="1"/>
  <c r="W206" i="8"/>
  <c r="X206" i="8" s="1"/>
  <c r="W190" i="8"/>
  <c r="X190" i="8" s="1"/>
  <c r="W174" i="8"/>
  <c r="X174" i="8" s="1"/>
  <c r="W158" i="8"/>
  <c r="X158" i="8" s="1"/>
  <c r="W142" i="8"/>
  <c r="X142" i="8" s="1"/>
  <c r="W126" i="8"/>
  <c r="X126" i="8" s="1"/>
  <c r="W110" i="8"/>
  <c r="X110" i="8" s="1"/>
  <c r="W94" i="8"/>
  <c r="X94" i="8" s="1"/>
  <c r="W78" i="8"/>
  <c r="X78" i="8" s="1"/>
  <c r="W62" i="8"/>
  <c r="X62" i="8" s="1"/>
  <c r="W46" i="8"/>
  <c r="X46" i="8" s="1"/>
  <c r="W30" i="8"/>
  <c r="X30" i="8" s="1"/>
  <c r="W515" i="8"/>
  <c r="X515" i="8" s="1"/>
  <c r="W451" i="8"/>
  <c r="X451" i="8" s="1"/>
  <c r="W387" i="8"/>
  <c r="X387" i="8" s="1"/>
  <c r="W323" i="8"/>
  <c r="X323" i="8" s="1"/>
  <c r="W259" i="8"/>
  <c r="X259" i="8" s="1"/>
  <c r="W195" i="8"/>
  <c r="X195" i="8" s="1"/>
  <c r="W156" i="8"/>
  <c r="X156" i="8" s="1"/>
  <c r="W124" i="8"/>
  <c r="X124" i="8" s="1"/>
  <c r="W92" i="8"/>
  <c r="X92" i="8" s="1"/>
  <c r="W60" i="8"/>
  <c r="X60" i="8" s="1"/>
  <c r="W28" i="8"/>
  <c r="X28" i="8" s="1"/>
  <c r="W487" i="8"/>
  <c r="X487" i="8" s="1"/>
  <c r="W423" i="8"/>
  <c r="X423" i="8" s="1"/>
  <c r="W359" i="8"/>
  <c r="X359" i="8" s="1"/>
  <c r="W295" i="8"/>
  <c r="X295" i="8" s="1"/>
  <c r="W231" i="8"/>
  <c r="X231" i="8" s="1"/>
  <c r="W171" i="8"/>
  <c r="X171" i="8" s="1"/>
  <c r="W139" i="8"/>
  <c r="X139" i="8" s="1"/>
  <c r="W107" i="8"/>
  <c r="X107" i="8" s="1"/>
  <c r="W75" i="8"/>
  <c r="X75" i="8" s="1"/>
  <c r="W43" i="8"/>
  <c r="X43" i="8" s="1"/>
  <c r="W523" i="8"/>
  <c r="X523" i="8" s="1"/>
  <c r="W459" i="8"/>
  <c r="X459" i="8" s="1"/>
  <c r="W395" i="8"/>
  <c r="X395" i="8" s="1"/>
  <c r="W331" i="8"/>
  <c r="X331" i="8" s="1"/>
  <c r="W267" i="8"/>
  <c r="X267" i="8" s="1"/>
  <c r="W203" i="8"/>
  <c r="X203" i="8" s="1"/>
  <c r="W168" i="8"/>
  <c r="X168" i="8" s="1"/>
  <c r="W136" i="8"/>
  <c r="X136" i="8" s="1"/>
  <c r="W104" i="8"/>
  <c r="X104" i="8" s="1"/>
  <c r="W72" i="8"/>
  <c r="X72" i="8" s="1"/>
  <c r="W40" i="8"/>
  <c r="X40" i="8" s="1"/>
  <c r="W511" i="8"/>
  <c r="X511" i="8" s="1"/>
  <c r="W447" i="8"/>
  <c r="X447" i="8" s="1"/>
  <c r="W383" i="8"/>
  <c r="X383" i="8" s="1"/>
  <c r="W319" i="8"/>
  <c r="X319" i="8" s="1"/>
  <c r="W255" i="8"/>
  <c r="X255" i="8" s="1"/>
  <c r="W191" i="8"/>
  <c r="X191" i="8" s="1"/>
  <c r="W159" i="8"/>
  <c r="X159" i="8" s="1"/>
  <c r="W127" i="8"/>
  <c r="X127" i="8" s="1"/>
  <c r="W95" i="8"/>
  <c r="X95" i="8" s="1"/>
  <c r="W63" i="8"/>
  <c r="X63" i="8" s="1"/>
  <c r="W31" i="8"/>
  <c r="X31" i="8" s="1"/>
  <c r="W516" i="8"/>
  <c r="X516" i="8" s="1"/>
  <c r="W500" i="8"/>
  <c r="X500" i="8" s="1"/>
  <c r="W484" i="8"/>
  <c r="X484" i="8" s="1"/>
  <c r="W468" i="8"/>
  <c r="X468" i="8" s="1"/>
  <c r="W452" i="8"/>
  <c r="X452" i="8" s="1"/>
  <c r="W436" i="8"/>
  <c r="X436" i="8" s="1"/>
  <c r="W420" i="8"/>
  <c r="X420" i="8" s="1"/>
  <c r="W404" i="8"/>
  <c r="X404" i="8" s="1"/>
  <c r="W388" i="8"/>
  <c r="X388" i="8" s="1"/>
  <c r="W372" i="8"/>
  <c r="X372" i="8" s="1"/>
  <c r="W356" i="8"/>
  <c r="X356" i="8" s="1"/>
  <c r="W340" i="8"/>
  <c r="X340" i="8" s="1"/>
  <c r="W324" i="8"/>
  <c r="X324" i="8" s="1"/>
  <c r="W308" i="8"/>
  <c r="X308" i="8" s="1"/>
  <c r="W292" i="8"/>
  <c r="X292" i="8" s="1"/>
  <c r="W276" i="8"/>
  <c r="X276" i="8" s="1"/>
  <c r="W260" i="8"/>
  <c r="X260" i="8" s="1"/>
  <c r="W244" i="8"/>
  <c r="X244" i="8" s="1"/>
  <c r="W228" i="8"/>
  <c r="X228" i="8" s="1"/>
  <c r="W212" i="8"/>
  <c r="X212" i="8" s="1"/>
  <c r="W196" i="8"/>
  <c r="X196" i="8" s="1"/>
  <c r="W525" i="8"/>
  <c r="X525" i="8" s="1"/>
  <c r="W509" i="8"/>
  <c r="X509" i="8" s="1"/>
  <c r="W493" i="8"/>
  <c r="X493" i="8" s="1"/>
  <c r="W477" i="8"/>
  <c r="X477" i="8" s="1"/>
  <c r="W461" i="8"/>
  <c r="X461" i="8" s="1"/>
  <c r="W445" i="8"/>
  <c r="X445" i="8" s="1"/>
  <c r="W429" i="8"/>
  <c r="X429" i="8" s="1"/>
  <c r="W413" i="8"/>
  <c r="X413" i="8" s="1"/>
  <c r="W397" i="8"/>
  <c r="X397" i="8" s="1"/>
  <c r="W381" i="8"/>
  <c r="X381" i="8" s="1"/>
  <c r="W365" i="8"/>
  <c r="X365" i="8" s="1"/>
  <c r="W349" i="8"/>
  <c r="X349" i="8" s="1"/>
  <c r="W333" i="8"/>
  <c r="X333" i="8" s="1"/>
  <c r="W317" i="8"/>
  <c r="X317" i="8" s="1"/>
  <c r="W301" i="8"/>
  <c r="X301" i="8" s="1"/>
  <c r="W285" i="8"/>
  <c r="X285" i="8" s="1"/>
  <c r="W269" i="8"/>
  <c r="X269" i="8" s="1"/>
  <c r="W253" i="8"/>
  <c r="X253" i="8" s="1"/>
  <c r="W237" i="8"/>
  <c r="X237" i="8" s="1"/>
  <c r="W221" i="8"/>
  <c r="X221" i="8" s="1"/>
  <c r="W205" i="8"/>
  <c r="X205" i="8" s="1"/>
  <c r="W173" i="8"/>
  <c r="X173" i="8" s="1"/>
  <c r="W157" i="8"/>
  <c r="X157" i="8" s="1"/>
  <c r="W141" i="8"/>
  <c r="X141" i="8" s="1"/>
  <c r="W125" i="8"/>
  <c r="X125" i="8" s="1"/>
  <c r="W109" i="8"/>
  <c r="X109" i="8" s="1"/>
  <c r="W93" i="8"/>
  <c r="X93" i="8" s="1"/>
  <c r="W77" i="8"/>
  <c r="X77" i="8" s="1"/>
  <c r="W61" i="8"/>
  <c r="X61" i="8" s="1"/>
  <c r="W45" i="8"/>
  <c r="X45" i="8" s="1"/>
  <c r="W522" i="8"/>
  <c r="X522" i="8" s="1"/>
  <c r="W490" i="8"/>
  <c r="X490" i="8" s="1"/>
  <c r="W458" i="8"/>
  <c r="X458" i="8" s="1"/>
  <c r="W426" i="8"/>
  <c r="X426" i="8" s="1"/>
  <c r="W394" i="8"/>
  <c r="X394" i="8" s="1"/>
  <c r="W362" i="8"/>
  <c r="X362" i="8" s="1"/>
  <c r="W346" i="8"/>
  <c r="X346" i="8" s="1"/>
  <c r="W298" i="8"/>
  <c r="X298" i="8" s="1"/>
  <c r="W266" i="8"/>
  <c r="X266" i="8" s="1"/>
  <c r="W218" i="8"/>
  <c r="X218" i="8" s="1"/>
  <c r="W170" i="8"/>
  <c r="X170" i="8" s="1"/>
  <c r="W122" i="8"/>
  <c r="X122" i="8" s="1"/>
  <c r="W74" i="8"/>
  <c r="X74" i="8" s="1"/>
  <c r="W42" i="8"/>
  <c r="X42" i="8" s="1"/>
  <c r="W435" i="8"/>
  <c r="X435" i="8" s="1"/>
  <c r="W243" i="8"/>
  <c r="X243" i="8" s="1"/>
  <c r="W116" i="8"/>
  <c r="X116" i="8" s="1"/>
  <c r="W20" i="8"/>
  <c r="X20" i="8" s="1"/>
  <c r="W343" i="8"/>
  <c r="X343" i="8" s="1"/>
  <c r="W163" i="8"/>
  <c r="X163" i="8" s="1"/>
  <c r="W67" i="8"/>
  <c r="X67" i="8" s="1"/>
  <c r="W443" i="8"/>
  <c r="X443" i="8" s="1"/>
  <c r="W315" i="8"/>
  <c r="X315" i="8" s="1"/>
  <c r="W160" i="8"/>
  <c r="X160" i="8" s="1"/>
  <c r="W64" i="8"/>
  <c r="X64" i="8" s="1"/>
  <c r="W431" i="8"/>
  <c r="X431" i="8" s="1"/>
  <c r="W239" i="8"/>
  <c r="X239" i="8" s="1"/>
  <c r="W119" i="8"/>
  <c r="X119" i="8" s="1"/>
  <c r="W23" i="8"/>
  <c r="X23" i="8" s="1"/>
  <c r="X1064" i="8" l="1"/>
  <c r="R3" i="8" s="1"/>
  <c r="E233" i="7" s="1"/>
  <c r="X531" i="8"/>
  <c r="Q3" i="8" s="1"/>
  <c r="D233" i="7" s="1"/>
  <c r="B47" i="4" l="1"/>
  <c r="B47" i="6"/>
  <c r="B52" i="1"/>
  <c r="B47" i="5"/>
  <c r="B65" i="2"/>
  <c r="D237" i="7"/>
  <c r="N47" i="6"/>
  <c r="C52" i="1"/>
  <c r="T47" i="5"/>
  <c r="AA65" i="2"/>
  <c r="W47" i="4"/>
  <c r="E237" i="7"/>
  <c r="E238" i="7" l="1"/>
  <c r="C54" i="1"/>
  <c r="D238" i="7"/>
  <c r="B54" i="1"/>
  <c r="B48" i="6" l="1"/>
  <c r="B32" i="2"/>
  <c r="B57" i="1"/>
  <c r="B61" i="1" s="1"/>
  <c r="B48" i="5"/>
  <c r="B48" i="4"/>
  <c r="T48" i="5"/>
  <c r="W48" i="4"/>
  <c r="AA32" i="2"/>
  <c r="N48" i="6"/>
  <c r="C57" i="1"/>
</calcChain>
</file>

<file path=xl/sharedStrings.xml><?xml version="1.0" encoding="utf-8"?>
<sst xmlns="http://schemas.openxmlformats.org/spreadsheetml/2006/main" count="4692" uniqueCount="1368">
  <si>
    <t>TP Set 1</t>
  </si>
  <si>
    <t>Set 1</t>
  </si>
  <si>
    <t>TP Set 2</t>
  </si>
  <si>
    <t>Set 2</t>
  </si>
  <si>
    <t>Job Buffs</t>
  </si>
  <si>
    <t>Other Player Buffs</t>
  </si>
  <si>
    <t>Target</t>
  </si>
  <si>
    <t>Slot</t>
  </si>
  <si>
    <t>Gear</t>
  </si>
  <si>
    <t>Skill</t>
  </si>
  <si>
    <t>Spells</t>
  </si>
  <si>
    <t>CSkill</t>
  </si>
  <si>
    <t>Tojil</t>
  </si>
  <si>
    <t>Points</t>
  </si>
  <si>
    <t>DWTr</t>
  </si>
  <si>
    <t>DATr</t>
  </si>
  <si>
    <t>AttTr</t>
  </si>
  <si>
    <t>AccTr</t>
  </si>
  <si>
    <t>CABTr</t>
  </si>
  <si>
    <t>MABTr</t>
  </si>
  <si>
    <t>CombatSkill</t>
  </si>
  <si>
    <t>MBBTr</t>
  </si>
  <si>
    <t>SCBTr</t>
  </si>
  <si>
    <t>STPTr</t>
  </si>
  <si>
    <t>ZanTr</t>
  </si>
  <si>
    <t>Str</t>
  </si>
  <si>
    <t>Dex</t>
  </si>
  <si>
    <t>Vit</t>
  </si>
  <si>
    <t>Agi</t>
  </si>
  <si>
    <t>Int</t>
  </si>
  <si>
    <t>Mnd</t>
  </si>
  <si>
    <t>Chr</t>
  </si>
  <si>
    <t>Acc</t>
  </si>
  <si>
    <t>Delta Thrust</t>
  </si>
  <si>
    <t>Att</t>
  </si>
  <si>
    <t>DA</t>
  </si>
  <si>
    <t>TA</t>
  </si>
  <si>
    <t>QA</t>
  </si>
  <si>
    <t>DW</t>
  </si>
  <si>
    <t>Store TP</t>
  </si>
  <si>
    <t>Level</t>
  </si>
  <si>
    <t>C.Rate</t>
  </si>
  <si>
    <t>C.Dmg</t>
  </si>
  <si>
    <t>Haste</t>
  </si>
  <si>
    <t>Zan</t>
  </si>
  <si>
    <t>Regain</t>
  </si>
  <si>
    <t>Dmg</t>
  </si>
  <si>
    <t>Dly</t>
  </si>
  <si>
    <t>General</t>
  </si>
  <si>
    <t>Sword</t>
  </si>
  <si>
    <t>Main Job</t>
  </si>
  <si>
    <t>Mage</t>
  </si>
  <si>
    <t>Defense</t>
  </si>
  <si>
    <t>Race</t>
  </si>
  <si>
    <t>Hume</t>
  </si>
  <si>
    <t>Tizona AG</t>
  </si>
  <si>
    <t>Triumphant Roar</t>
  </si>
  <si>
    <t>Haste II</t>
  </si>
  <si>
    <t>Dia</t>
  </si>
  <si>
    <t>Nature's Meditation</t>
  </si>
  <si>
    <t>Defense Down</t>
  </si>
  <si>
    <t>Sweeping Gouge</t>
  </si>
  <si>
    <t>Subjob</t>
  </si>
  <si>
    <t>War</t>
  </si>
  <si>
    <t>Erratic Flutter</t>
  </si>
  <si>
    <t>Whm</t>
  </si>
  <si>
    <t>Frailty</t>
  </si>
  <si>
    <t>Food</t>
  </si>
  <si>
    <t>Red C Bun</t>
  </si>
  <si>
    <t>Mighty Guard</t>
  </si>
  <si>
    <t>Enhancing Skill</t>
  </si>
  <si>
    <t>Box Step</t>
  </si>
  <si>
    <t>Set Spells</t>
  </si>
  <si>
    <t>Almace AG</t>
  </si>
  <si>
    <t>Boost-Dex</t>
  </si>
  <si>
    <t>Final Def</t>
  </si>
  <si>
    <t>Merits</t>
  </si>
  <si>
    <t>Casting Time</t>
  </si>
  <si>
    <t>Evasion</t>
  </si>
  <si>
    <t>HP</t>
  </si>
  <si>
    <t>Per N Seconds</t>
  </si>
  <si>
    <t>Sch</t>
  </si>
  <si>
    <t>Barbed Crescent</t>
  </si>
  <si>
    <t>MP</t>
  </si>
  <si>
    <t>Support Job</t>
  </si>
  <si>
    <t>Embrava</t>
  </si>
  <si>
    <t>Berserk</t>
  </si>
  <si>
    <t>Enspell</t>
  </si>
  <si>
    <t>Crit Def</t>
  </si>
  <si>
    <t>Aggressor</t>
  </si>
  <si>
    <t>Adloquium</t>
  </si>
  <si>
    <t>Crit Rate</t>
  </si>
  <si>
    <t>Haste Samba (5%)</t>
  </si>
  <si>
    <t>Dnc</t>
  </si>
  <si>
    <t>Haste Samba (10%)</t>
  </si>
  <si>
    <t>Area Buffs</t>
  </si>
  <si>
    <t>Crit</t>
  </si>
  <si>
    <t>Assimilation</t>
  </si>
  <si>
    <t>Abyssea</t>
  </si>
  <si>
    <t>Warcry</t>
  </si>
  <si>
    <t>Savagery Merit</t>
  </si>
  <si>
    <t>Sequence (offhand)</t>
  </si>
  <si>
    <t>Cruor Buff Value</t>
  </si>
  <si>
    <t>Blood Rage</t>
  </si>
  <si>
    <t>Club</t>
  </si>
  <si>
    <t>Atma1</t>
  </si>
  <si>
    <t>None</t>
  </si>
  <si>
    <t>Requiescat</t>
  </si>
  <si>
    <t>Atma2</t>
  </si>
  <si>
    <t>Smn</t>
  </si>
  <si>
    <t>Realmrazer</t>
  </si>
  <si>
    <t>Atma3</t>
  </si>
  <si>
    <t>Summoning Skill</t>
  </si>
  <si>
    <t>Ifrit Enfire</t>
  </si>
  <si>
    <t>Job Points</t>
  </si>
  <si>
    <t>Voidwatch</t>
  </si>
  <si>
    <t>Crystal Blessing</t>
  </si>
  <si>
    <t>Thrashing Assault</t>
  </si>
  <si>
    <t>Job Points: Blu Set Points</t>
  </si>
  <si>
    <t>Atmacite 1</t>
  </si>
  <si>
    <t>N/A</t>
  </si>
  <si>
    <t>Avatar's Favor</t>
  </si>
  <si>
    <t>Ifrit</t>
  </si>
  <si>
    <t>Ranged</t>
  </si>
  <si>
    <t>Atmacite 2</t>
  </si>
  <si>
    <t>Favor Skill</t>
  </si>
  <si>
    <t>Ramuh</t>
  </si>
  <si>
    <t>Melee / Weaponskill</t>
  </si>
  <si>
    <t>Atmacite 3</t>
  </si>
  <si>
    <t>Favor+</t>
  </si>
  <si>
    <t>Shiva</t>
  </si>
  <si>
    <t>Weapon</t>
  </si>
  <si>
    <t>Weaponskill</t>
  </si>
  <si>
    <t>Savage Blade</t>
  </si>
  <si>
    <t>Chant du Cygne</t>
  </si>
  <si>
    <t>Adoulin</t>
  </si>
  <si>
    <t>Brd</t>
  </si>
  <si>
    <t>Empyrean AM rate (mainhand)</t>
  </si>
  <si>
    <t>Ionis</t>
  </si>
  <si>
    <t>Soul Voice</t>
  </si>
  <si>
    <t>AF3+2 set</t>
  </si>
  <si>
    <t>Marcato</t>
  </si>
  <si>
    <t>Mythic AM1</t>
  </si>
  <si>
    <t>Escha</t>
  </si>
  <si>
    <t>Honor March</t>
  </si>
  <si>
    <t>Heavy Strike</t>
  </si>
  <si>
    <t>Honor March+</t>
  </si>
  <si>
    <t>AM1 TP</t>
  </si>
  <si>
    <t>March 2</t>
  </si>
  <si>
    <t>March +song</t>
  </si>
  <si>
    <t>Mythic AM3</t>
  </si>
  <si>
    <t>STR/VIT</t>
  </si>
  <si>
    <t>March 1</t>
  </si>
  <si>
    <t>DEX/AGI</t>
  </si>
  <si>
    <t>Minuet 5</t>
  </si>
  <si>
    <t>Minuet +song</t>
  </si>
  <si>
    <t>Day for fTP Bonus</t>
  </si>
  <si>
    <t>INT/MND/CHR</t>
  </si>
  <si>
    <t>Minuet 4</t>
  </si>
  <si>
    <t>Minuet merit</t>
  </si>
  <si>
    <t>Minuet 3</t>
  </si>
  <si>
    <t>TP Adjustments</t>
  </si>
  <si>
    <t>Madrigal 2</t>
  </si>
  <si>
    <t>Mad. +song</t>
  </si>
  <si>
    <t>Over-TP Rnds:</t>
  </si>
  <si>
    <t>MAB</t>
  </si>
  <si>
    <t>Madrigal 1</t>
  </si>
  <si>
    <t>Mad. Merit</t>
  </si>
  <si>
    <t>Save TP:</t>
  </si>
  <si>
    <t>Minimum WS TP</t>
  </si>
  <si>
    <t>Temporary Items</t>
  </si>
  <si>
    <t>Cor</t>
  </si>
  <si>
    <t>Other TP Gain/Loss</t>
  </si>
  <si>
    <t>Barbarian's</t>
  </si>
  <si>
    <t>Roll+</t>
  </si>
  <si>
    <t>Ammo</t>
  </si>
  <si>
    <t>Ginsen</t>
  </si>
  <si>
    <t>Alternate TP return</t>
  </si>
  <si>
    <t>Braver's</t>
  </si>
  <si>
    <t>Crooked Cards</t>
  </si>
  <si>
    <t>Champion's</t>
  </si>
  <si>
    <t>Allies' Roll</t>
  </si>
  <si>
    <t>Skillchain</t>
  </si>
  <si>
    <t>Results</t>
  </si>
  <si>
    <t>Fighter's</t>
  </si>
  <si>
    <t>Chaos Roll</t>
  </si>
  <si>
    <t>Att %</t>
  </si>
  <si>
    <t>Melee damage per round</t>
  </si>
  <si>
    <t>Stalwart's</t>
  </si>
  <si>
    <t>Empty Thrash</t>
  </si>
  <si>
    <t>Fighter's Roll</t>
  </si>
  <si>
    <t>DA %</t>
  </si>
  <si>
    <t>Melee DPS</t>
  </si>
  <si>
    <t>Hunter's Roll</t>
  </si>
  <si>
    <t>Miser's Roll</t>
  </si>
  <si>
    <t>Save TP</t>
  </si>
  <si>
    <t>Head</t>
  </si>
  <si>
    <t>Adhemar HQ B</t>
  </si>
  <si>
    <t>Rounds/WS</t>
  </si>
  <si>
    <t>Rogue's Roll</t>
  </si>
  <si>
    <t>Crit %</t>
  </si>
  <si>
    <t>WS Dmg</t>
  </si>
  <si>
    <t>Samurai Roll</t>
  </si>
  <si>
    <t>Tactician's Roll</t>
  </si>
  <si>
    <t>Total Cycle Damage</t>
  </si>
  <si>
    <t>Sudden Lunge</t>
  </si>
  <si>
    <t>Total Cycle Time</t>
  </si>
  <si>
    <t>Geo</t>
  </si>
  <si>
    <t>Combined skill</t>
  </si>
  <si>
    <t>Total DPS</t>
  </si>
  <si>
    <t>Geomancy+</t>
  </si>
  <si>
    <t>Bolster</t>
  </si>
  <si>
    <t>Combined Results</t>
  </si>
  <si>
    <t>Total:</t>
  </si>
  <si>
    <t>Blaze of Glory</t>
  </si>
  <si>
    <t>Set Ratios</t>
  </si>
  <si>
    <t>Ecliptic Attrition</t>
  </si>
  <si>
    <t>Combined DPS</t>
  </si>
  <si>
    <t>Torpor</t>
  </si>
  <si>
    <t>Neck</t>
  </si>
  <si>
    <t>Eva Down</t>
  </si>
  <si>
    <t xml:space="preserve">Ainia </t>
  </si>
  <si>
    <t>Def Down</t>
  </si>
  <si>
    <t>Precision</t>
  </si>
  <si>
    <t>Acc Up</t>
  </si>
  <si>
    <t>Fury</t>
  </si>
  <si>
    <t>Att Up</t>
  </si>
  <si>
    <t>Fantod</t>
  </si>
  <si>
    <t>Earring</t>
  </si>
  <si>
    <t>Telos Earring</t>
  </si>
  <si>
    <t>Diffusion Ray</t>
  </si>
  <si>
    <t>Spell 1A</t>
  </si>
  <si>
    <t>Spell 1B</t>
  </si>
  <si>
    <t>MSkill</t>
  </si>
  <si>
    <t>Att%</t>
  </si>
  <si>
    <t>CA</t>
  </si>
  <si>
    <t>Efflux</t>
  </si>
  <si>
    <t>Suppanomimi</t>
  </si>
  <si>
    <t>Body</t>
  </si>
  <si>
    <t>Tail Slap</t>
  </si>
  <si>
    <t>Hands</t>
  </si>
  <si>
    <t>Floestone</t>
  </si>
  <si>
    <t>Sickle Slash</t>
  </si>
  <si>
    <t>Flame Sachet</t>
  </si>
  <si>
    <t>Taeon Chapeau</t>
  </si>
  <si>
    <t>Adhara</t>
  </si>
  <si>
    <t>Ring</t>
  </si>
  <si>
    <t>Hetairoi</t>
  </si>
  <si>
    <t>Sinker Drill</t>
  </si>
  <si>
    <t>Lacono +1</t>
  </si>
  <si>
    <t>Fortitude</t>
  </si>
  <si>
    <t>Vulcan Pearl</t>
  </si>
  <si>
    <t>Epona's</t>
  </si>
  <si>
    <t>Brutal</t>
  </si>
  <si>
    <t>Back</t>
  </si>
  <si>
    <t>Rosmerta</t>
  </si>
  <si>
    <t>Anvil Lightning</t>
  </si>
  <si>
    <t>Assimilator +1</t>
  </si>
  <si>
    <t>Abnoba</t>
  </si>
  <si>
    <t>Waist</t>
  </si>
  <si>
    <t>Windbuffet +1</t>
  </si>
  <si>
    <t>Adhemar NQ B</t>
  </si>
  <si>
    <t>Paralyzing Triad</t>
  </si>
  <si>
    <t>Adhemar HQ A</t>
  </si>
  <si>
    <t>Ifrit +1</t>
  </si>
  <si>
    <t>Tenebral Crush</t>
  </si>
  <si>
    <t>Legs</t>
  </si>
  <si>
    <t>Samnuha Max</t>
  </si>
  <si>
    <t>Rajas</t>
  </si>
  <si>
    <t>Barrier Tusk</t>
  </si>
  <si>
    <t>Hoard</t>
  </si>
  <si>
    <t>Feet</t>
  </si>
  <si>
    <t>Herculean Melee Fern</t>
  </si>
  <si>
    <t>Cornflower</t>
  </si>
  <si>
    <t>Glutinous Dart</t>
  </si>
  <si>
    <t>Atheling</t>
  </si>
  <si>
    <t>Set Bonus</t>
  </si>
  <si>
    <t>Prosilio +1 (ws)</t>
  </si>
  <si>
    <t>Goading</t>
  </si>
  <si>
    <t>Taeon Tights</t>
  </si>
  <si>
    <t>Custom</t>
  </si>
  <si>
    <t>Taeon Boots</t>
  </si>
  <si>
    <t>Main augment</t>
  </si>
  <si>
    <t>Aetosaur</t>
  </si>
  <si>
    <t>Sub augment</t>
  </si>
  <si>
    <t>Total</t>
  </si>
  <si>
    <t>Totals:</t>
  </si>
  <si>
    <t>Ranged augment</t>
  </si>
  <si>
    <t>Spell 2A</t>
  </si>
  <si>
    <t>Spell2B</t>
  </si>
  <si>
    <t>Max Points/Tier:</t>
  </si>
  <si>
    <t>Head augment</t>
  </si>
  <si>
    <t>Max Points:</t>
  </si>
  <si>
    <t>Trait Values:</t>
  </si>
  <si>
    <t>Body augment</t>
  </si>
  <si>
    <t>Hands augment</t>
  </si>
  <si>
    <t>JTB Gift:</t>
  </si>
  <si>
    <t>Back augment</t>
  </si>
  <si>
    <t>Traits</t>
  </si>
  <si>
    <t>Legs augment</t>
  </si>
  <si>
    <t>Feet augment</t>
  </si>
  <si>
    <t>MAcc</t>
  </si>
  <si>
    <t>MDmg</t>
  </si>
  <si>
    <t>MBB</t>
  </si>
  <si>
    <t>MBB II</t>
  </si>
  <si>
    <t>BA</t>
  </si>
  <si>
    <t>Aqua Sachet</t>
  </si>
  <si>
    <t>Rancor Max</t>
  </si>
  <si>
    <t>Aife's</t>
  </si>
  <si>
    <t>Aesir</t>
  </si>
  <si>
    <t>Aquasoul</t>
  </si>
  <si>
    <t>Pyrosoul</t>
  </si>
  <si>
    <t>Tjukurrpa</t>
  </si>
  <si>
    <t>Anguinus</t>
  </si>
  <si>
    <t>Cascade</t>
  </si>
  <si>
    <t>Aetosaur +1</t>
  </si>
  <si>
    <t>Set DPS:</t>
  </si>
  <si>
    <t>WS Set 1</t>
  </si>
  <si>
    <t>WS Set 2</t>
  </si>
  <si>
    <t>WSDmg</t>
  </si>
  <si>
    <t>CTP</t>
  </si>
  <si>
    <t>fTP</t>
  </si>
  <si>
    <t>TPBonus</t>
  </si>
  <si>
    <t>Incomplete Page</t>
  </si>
  <si>
    <t>WS Dmg:</t>
  </si>
  <si>
    <t>Full DPS:</t>
  </si>
  <si>
    <t>Hskill</t>
  </si>
  <si>
    <t>HPP</t>
  </si>
  <si>
    <t>Curepot</t>
  </si>
  <si>
    <t>Curerec</t>
  </si>
  <si>
    <t>Jukukik Feather</t>
  </si>
  <si>
    <t>Herculean Melee Taupe</t>
  </si>
  <si>
    <t>Fotia</t>
  </si>
  <si>
    <t>Moonshade AccTP</t>
  </si>
  <si>
    <t>Mache +1</t>
  </si>
  <si>
    <t>Ishvara Earring</t>
  </si>
  <si>
    <t>Assimilator's +3</t>
  </si>
  <si>
    <t>Begrudging Max</t>
  </si>
  <si>
    <t>Blu</t>
  </si>
  <si>
    <t>Base+M</t>
  </si>
  <si>
    <t>Cruor 1</t>
  </si>
  <si>
    <t>Cruor 2</t>
  </si>
  <si>
    <t>Atma 1</t>
  </si>
  <si>
    <t>Atma 2</t>
  </si>
  <si>
    <t>Vorseals 1</t>
  </si>
  <si>
    <t>Vorseals 2</t>
  </si>
  <si>
    <t>Temps 1</t>
  </si>
  <si>
    <t>Temps 2</t>
  </si>
  <si>
    <t>Spells 1</t>
  </si>
  <si>
    <t>Spells 2</t>
  </si>
  <si>
    <t>Total 1</t>
  </si>
  <si>
    <t>Total 2</t>
  </si>
  <si>
    <t>Atmas 1</t>
  </si>
  <si>
    <t>Atmas 2</t>
  </si>
  <si>
    <t>Set1</t>
  </si>
  <si>
    <t>WS 1</t>
  </si>
  <si>
    <t>WS 2</t>
  </si>
  <si>
    <t>Magic:</t>
  </si>
  <si>
    <t>Rnds</t>
  </si>
  <si>
    <t>Melee TP/Hit:</t>
  </si>
  <si>
    <t>DA:</t>
  </si>
  <si>
    <t>dInt</t>
  </si>
  <si>
    <t>WS</t>
  </si>
  <si>
    <t>WS TP/Hit:</t>
  </si>
  <si>
    <t>TA:</t>
  </si>
  <si>
    <t>WS Store TP:</t>
  </si>
  <si>
    <t>QA:</t>
  </si>
  <si>
    <t>WSC:</t>
  </si>
  <si>
    <t>WS TP/add. Hit:</t>
  </si>
  <si>
    <t>AM3</t>
  </si>
  <si>
    <t>fTP:</t>
  </si>
  <si>
    <t>Mult.</t>
  </si>
  <si>
    <t>Cap</t>
  </si>
  <si>
    <t>Add</t>
  </si>
  <si>
    <t>Att Boost</t>
  </si>
  <si>
    <t>WS Hit rate:</t>
  </si>
  <si>
    <t>AM3-2</t>
  </si>
  <si>
    <t>+fTP:</t>
  </si>
  <si>
    <t>Att Bonus</t>
  </si>
  <si>
    <t>First hit rate</t>
  </si>
  <si>
    <t>Defbuffed:</t>
  </si>
  <si>
    <t>AM3-3</t>
  </si>
  <si>
    <t>Avg TP:</t>
  </si>
  <si>
    <t>Avg fTP:</t>
  </si>
  <si>
    <t>Over-TP:</t>
  </si>
  <si>
    <t>Extra hits:</t>
  </si>
  <si>
    <t>Acc Bonus</t>
  </si>
  <si>
    <t>WS Crit%:</t>
  </si>
  <si>
    <t>Conserve TP:</t>
  </si>
  <si>
    <t>Offhand:</t>
  </si>
  <si>
    <t>Job 1</t>
  </si>
  <si>
    <t>Job 2</t>
  </si>
  <si>
    <t>D</t>
  </si>
  <si>
    <t>Level Corr:</t>
  </si>
  <si>
    <t>Crit%:</t>
  </si>
  <si>
    <t>Crit Dmg</t>
  </si>
  <si>
    <t>First</t>
  </si>
  <si>
    <t>Min TP:</t>
  </si>
  <si>
    <t>Main</t>
  </si>
  <si>
    <t>WSDmg:</t>
  </si>
  <si>
    <t>AddMain</t>
  </si>
  <si>
    <t>Off</t>
  </si>
  <si>
    <t>W1 Dmg</t>
  </si>
  <si>
    <t>cRatio</t>
  </si>
  <si>
    <t>Zanshin:</t>
  </si>
  <si>
    <t>Avg pDif 1:</t>
  </si>
  <si>
    <t>Regain:</t>
  </si>
  <si>
    <t>Avg pDif 2:</t>
  </si>
  <si>
    <t>W1 Dly</t>
  </si>
  <si>
    <t>Extra 1</t>
  </si>
  <si>
    <t>Extra 2</t>
  </si>
  <si>
    <t>Swings</t>
  </si>
  <si>
    <t>+Swings</t>
  </si>
  <si>
    <t>Real Ex1</t>
  </si>
  <si>
    <t>P(extra)</t>
  </si>
  <si>
    <t>Main hit</t>
  </si>
  <si>
    <t>Off hit</t>
  </si>
  <si>
    <t>Add hit</t>
  </si>
  <si>
    <t>P(hits)</t>
  </si>
  <si>
    <t>P(ws)</t>
  </si>
  <si>
    <t>TP</t>
  </si>
  <si>
    <t>TP&gt;Ready</t>
  </si>
  <si>
    <t>Hits&gt;Ready</t>
  </si>
  <si>
    <t>Rounds</t>
  </si>
  <si>
    <t>CTP1</t>
  </si>
  <si>
    <t>Fencer</t>
  </si>
  <si>
    <t>CTP2</t>
  </si>
  <si>
    <t>CTP Rnd</t>
  </si>
  <si>
    <t>A.Rnds</t>
  </si>
  <si>
    <t>P(rnds)</t>
  </si>
  <si>
    <t>Next TP</t>
  </si>
  <si>
    <t>P(tp)</t>
  </si>
  <si>
    <t>P(dmg)</t>
  </si>
  <si>
    <t>W2 Dmg</t>
  </si>
  <si>
    <t>W2 Dly</t>
  </si>
  <si>
    <t>Skill 1</t>
  </si>
  <si>
    <t>Food STP</t>
  </si>
  <si>
    <t>Skill 2</t>
  </si>
  <si>
    <t>Food TA</t>
  </si>
  <si>
    <t>ODD</t>
  </si>
  <si>
    <t>OTD</t>
  </si>
  <si>
    <t>Stat</t>
  </si>
  <si>
    <t>TPSet1</t>
  </si>
  <si>
    <t>TPSet2</t>
  </si>
  <si>
    <t>WSSet1</t>
  </si>
  <si>
    <t>WSSet2</t>
  </si>
  <si>
    <t>Boost Potency</t>
  </si>
  <si>
    <t>Brd AF3 Potency</t>
  </si>
  <si>
    <t>dStr</t>
  </si>
  <si>
    <t>Lambda</t>
  </si>
  <si>
    <t>Gift Att</t>
  </si>
  <si>
    <t>Song Att</t>
  </si>
  <si>
    <t>Ionis Att</t>
  </si>
  <si>
    <t>Mythic Level</t>
  </si>
  <si>
    <t>AM1</t>
  </si>
  <si>
    <t>Gift Acc</t>
  </si>
  <si>
    <t>Song Acc</t>
  </si>
  <si>
    <t>Ionis Acc</t>
  </si>
  <si>
    <t>Geo-Precision</t>
  </si>
  <si>
    <t>Stalwart's (acc)</t>
  </si>
  <si>
    <t>Hand 1</t>
  </si>
  <si>
    <t>Str Att</t>
  </si>
  <si>
    <t>Dex Acc</t>
  </si>
  <si>
    <t>Base Att</t>
  </si>
  <si>
    <t>Base Acc</t>
  </si>
  <si>
    <t>Food Att</t>
  </si>
  <si>
    <t>Food Acc</t>
  </si>
  <si>
    <t>Chaos</t>
  </si>
  <si>
    <t>Geo-Fury</t>
  </si>
  <si>
    <t>Stalwart's (att)</t>
  </si>
  <si>
    <t>WS Att Bonus</t>
  </si>
  <si>
    <t>Total Att</t>
  </si>
  <si>
    <t>Total Acc</t>
  </si>
  <si>
    <t>pDif (non-crit)</t>
  </si>
  <si>
    <t>wRatio</t>
  </si>
  <si>
    <t>Min 1</t>
  </si>
  <si>
    <t>Min Limit</t>
  </si>
  <si>
    <t>Min</t>
  </si>
  <si>
    <t>Cap Min</t>
  </si>
  <si>
    <t>Max 1</t>
  </si>
  <si>
    <t>Max Limit</t>
  </si>
  <si>
    <t>Max</t>
  </si>
  <si>
    <t>Cap Max</t>
  </si>
  <si>
    <t>Full Range</t>
  </si>
  <si>
    <t>Cap Range</t>
  </si>
  <si>
    <t>Low Cap %</t>
  </si>
  <si>
    <t>High Cap %</t>
  </si>
  <si>
    <t>Spike %</t>
  </si>
  <si>
    <t>Rounds/WS:</t>
  </si>
  <si>
    <t>Avg non-crit pDif</t>
  </si>
  <si>
    <t>pDif (crit)</t>
  </si>
  <si>
    <t>Avg crit pDif</t>
  </si>
  <si>
    <t>Raw Hit Rate</t>
  </si>
  <si>
    <t>Hit Rate</t>
  </si>
  <si>
    <t>Zanshin Hit Rate</t>
  </si>
  <si>
    <t>D Rating</t>
  </si>
  <si>
    <t>WRank</t>
  </si>
  <si>
    <t>fStr</t>
  </si>
  <si>
    <t>Base Dmg</t>
  </si>
  <si>
    <t>Hand 2</t>
  </si>
  <si>
    <t>Other modifiers</t>
  </si>
  <si>
    <t>Zanshin</t>
  </si>
  <si>
    <t>dDex</t>
  </si>
  <si>
    <t>Dex Crit</t>
  </si>
  <si>
    <t>Ionis Crit</t>
  </si>
  <si>
    <t>Champion's Crit</t>
  </si>
  <si>
    <t>C.Rate 1</t>
  </si>
  <si>
    <t>C.Rate 2</t>
  </si>
  <si>
    <t>C.Dmg Multiplier</t>
  </si>
  <si>
    <t>Round Delay</t>
  </si>
  <si>
    <t>Reduced Delay</t>
  </si>
  <si>
    <t>TP Delay</t>
  </si>
  <si>
    <t>Base TP/Hit</t>
  </si>
  <si>
    <t>TP/Hit</t>
  </si>
  <si>
    <t>Ifrit Enspell Dmg</t>
  </si>
  <si>
    <t>Sch Enspell Dmg</t>
  </si>
  <si>
    <t>Enspell Dmg</t>
  </si>
  <si>
    <t>Avg Dmg 1</t>
  </si>
  <si>
    <t>Avg Dmg 2</t>
  </si>
  <si>
    <t>Hits 1</t>
  </si>
  <si>
    <t>Hits 2</t>
  </si>
  <si>
    <t>DA Hits 1</t>
  </si>
  <si>
    <t>DA Hits 2</t>
  </si>
  <si>
    <t>DA Dmg/Rnd</t>
  </si>
  <si>
    <t>TA Hits 1</t>
  </si>
  <si>
    <t>TA Hits 2</t>
  </si>
  <si>
    <t>TA Dmg/Rnd</t>
  </si>
  <si>
    <t>Relic Level</t>
  </si>
  <si>
    <t>Relic Dmg/Rnd</t>
  </si>
  <si>
    <t>Empy Dmg/Rnd</t>
  </si>
  <si>
    <t>Avg Dmg/Rnd</t>
  </si>
  <si>
    <t>Magic Haste</t>
  </si>
  <si>
    <t>JA Haste</t>
  </si>
  <si>
    <t>Gear Haste</t>
  </si>
  <si>
    <t>Total Haste</t>
  </si>
  <si>
    <t>Nom. Delay</t>
  </si>
  <si>
    <t>Min Delay</t>
  </si>
  <si>
    <t>Delay/Round</t>
  </si>
  <si>
    <t>Mythic Bonus</t>
  </si>
  <si>
    <t>Regain/WS</t>
  </si>
  <si>
    <t>Base TP Rnds</t>
  </si>
  <si>
    <t>Base TP Time</t>
  </si>
  <si>
    <t>Total TP Time</t>
  </si>
  <si>
    <t>Total Damage</t>
  </si>
  <si>
    <t>Melee Hit rate:</t>
  </si>
  <si>
    <t>Avg rounds</t>
  </si>
  <si>
    <t>Probability</t>
  </si>
  <si>
    <t>KA:</t>
  </si>
  <si>
    <t>OAx (1)</t>
  </si>
  <si>
    <t>OA2</t>
  </si>
  <si>
    <t>OA3</t>
  </si>
  <si>
    <t>OA4</t>
  </si>
  <si>
    <t>Hits remaining</t>
  </si>
  <si>
    <t>OA5</t>
  </si>
  <si>
    <t>OA6</t>
  </si>
  <si>
    <t>OA7</t>
  </si>
  <si>
    <t>OA8</t>
  </si>
  <si>
    <t>Sum:</t>
  </si>
  <si>
    <t>Offhand hit rate</t>
  </si>
  <si>
    <t>Avg:</t>
  </si>
  <si>
    <t>OAx (2)</t>
  </si>
  <si>
    <t>Offhand</t>
  </si>
  <si>
    <t>Zanshin Rate</t>
  </si>
  <si>
    <t>Combined</t>
  </si>
  <si>
    <t>Swings:</t>
  </si>
  <si>
    <t>Prob:</t>
  </si>
  <si>
    <t>Item</t>
  </si>
  <si>
    <t>HSkill</t>
  </si>
  <si>
    <t>R.Acc</t>
  </si>
  <si>
    <t>R.Att</t>
  </si>
  <si>
    <t>KA</t>
  </si>
  <si>
    <t>DfTP</t>
  </si>
  <si>
    <t>SCB</t>
  </si>
  <si>
    <t>BrDmg</t>
  </si>
  <si>
    <t>OAx</t>
  </si>
  <si>
    <t>Swords</t>
  </si>
  <si>
    <t>Acclimator</t>
  </si>
  <si>
    <t>Almace 119</t>
  </si>
  <si>
    <t>Anahera</t>
  </si>
  <si>
    <t>Arasy</t>
  </si>
  <si>
    <t>Arasy +1</t>
  </si>
  <si>
    <t>Buramenk'ah</t>
  </si>
  <si>
    <t>Claidheamh Soluis</t>
  </si>
  <si>
    <t>Colada</t>
  </si>
  <si>
    <t>Colada Dark Matter</t>
  </si>
  <si>
    <t>Colada Magic Fern</t>
  </si>
  <si>
    <t>Colada Magic Pellucid</t>
  </si>
  <si>
    <t>Colada Magic Taupe</t>
  </si>
  <si>
    <t>Colada Melee Fern</t>
  </si>
  <si>
    <t>Colada Melee Pellucid</t>
  </si>
  <si>
    <t>Colada Melee Taupe</t>
  </si>
  <si>
    <t>Eminent</t>
  </si>
  <si>
    <t>Eminent (latent)</t>
  </si>
  <si>
    <t>Homestead</t>
  </si>
  <si>
    <t>Homestead (reive)</t>
  </si>
  <si>
    <t>Iris A</t>
  </si>
  <si>
    <t>Iris B</t>
  </si>
  <si>
    <t>Iris D</t>
  </si>
  <si>
    <t>Medeina</t>
  </si>
  <si>
    <t>Mimesis</t>
  </si>
  <si>
    <t>Mimesis aug</t>
  </si>
  <si>
    <t>Nibiru A</t>
  </si>
  <si>
    <t>Nibiru B</t>
  </si>
  <si>
    <t>Nibiru D</t>
  </si>
  <si>
    <t>Nibiru Unfinished A</t>
  </si>
  <si>
    <t>Sequence</t>
  </si>
  <si>
    <t>Tanmogayi</t>
  </si>
  <si>
    <t>Tanmogayi +1</t>
  </si>
  <si>
    <t>Tizona 119</t>
  </si>
  <si>
    <t>Usonmunku</t>
  </si>
  <si>
    <t>Usonmunku R15 A</t>
  </si>
  <si>
    <t>Usonmunku R15 B</t>
  </si>
  <si>
    <t>Usonmunku R15 C</t>
  </si>
  <si>
    <t>Vampirism max</t>
  </si>
  <si>
    <t>Xiutleato</t>
  </si>
  <si>
    <t>Clubs</t>
  </si>
  <si>
    <t>Ames</t>
  </si>
  <si>
    <t>Ames +1</t>
  </si>
  <si>
    <t>Bolelabunga</t>
  </si>
  <si>
    <t>Eosuchus</t>
  </si>
  <si>
    <t>Gabaxorea</t>
  </si>
  <si>
    <t>Gabaxorea R15 A</t>
  </si>
  <si>
    <t>Gabaxorea R15 B</t>
  </si>
  <si>
    <t>Gabaxorea R15 C</t>
  </si>
  <si>
    <t>Nehushtan</t>
  </si>
  <si>
    <t>Tamaxchi</t>
  </si>
  <si>
    <t>Shields</t>
  </si>
  <si>
    <t>Culminus</t>
  </si>
  <si>
    <t>Genmei Shield</t>
  </si>
  <si>
    <t>Sors Shield</t>
  </si>
  <si>
    <t>Wyvern Targe</t>
  </si>
  <si>
    <t>Albin Bane</t>
  </si>
  <si>
    <t>Aliyat Chakram</t>
  </si>
  <si>
    <t>Halakaala</t>
  </si>
  <si>
    <t>Egoist Tathlum</t>
  </si>
  <si>
    <t>Expeditious</t>
  </si>
  <si>
    <t>Falcon Eye</t>
  </si>
  <si>
    <t>Ghastly +1</t>
  </si>
  <si>
    <t>Hasty Pinion +1</t>
  </si>
  <si>
    <t>Honed Tathlum</t>
  </si>
  <si>
    <t>Inlamvuyeso</t>
  </si>
  <si>
    <t>Iron Gobbet</t>
  </si>
  <si>
    <t>Mantis Eye</t>
  </si>
  <si>
    <t>Mavi Tathlum</t>
  </si>
  <si>
    <t>Ombre Tathlum +1</t>
  </si>
  <si>
    <t>Pemphredo</t>
  </si>
  <si>
    <t>Quartz Tathlum +1</t>
  </si>
  <si>
    <t>Tengu-no-Hane (Day)</t>
  </si>
  <si>
    <t>Thunder Sachet</t>
  </si>
  <si>
    <t>Vanir Battery</t>
  </si>
  <si>
    <t>White Tathlum</t>
  </si>
  <si>
    <t>Adhemar NQ A</t>
  </si>
  <si>
    <t>Amalric HQ A</t>
  </si>
  <si>
    <t>Amalric NQ A</t>
  </si>
  <si>
    <t>Assimilator's</t>
  </si>
  <si>
    <t>Assimilator's +1</t>
  </si>
  <si>
    <t>Assimilator's +2</t>
  </si>
  <si>
    <t>Ayanmo +1</t>
  </si>
  <si>
    <t>Carmine HQ A</t>
  </si>
  <si>
    <t>Carmine HQ B</t>
  </si>
  <si>
    <t>Carmine NQ A</t>
  </si>
  <si>
    <t>Carmine NQ B</t>
  </si>
  <si>
    <t>Dampening Tam</t>
  </si>
  <si>
    <t>Dampening Max</t>
  </si>
  <si>
    <t>Espial</t>
  </si>
  <si>
    <t>Fugacity +1</t>
  </si>
  <si>
    <t>Hagondes +1</t>
  </si>
  <si>
    <t>Herculean</t>
  </si>
  <si>
    <t>Herculean Dark Matter</t>
  </si>
  <si>
    <t>Herculean Magic Fern</t>
  </si>
  <si>
    <t>Herculean Magic Pellucid</t>
  </si>
  <si>
    <t>Herculean Magic Taupe</t>
  </si>
  <si>
    <t>Herculean Melee Pellucid</t>
  </si>
  <si>
    <t>Iuitl +1</t>
  </si>
  <si>
    <t>Jhakri +1</t>
  </si>
  <si>
    <t>Lilitu Headpiece</t>
  </si>
  <si>
    <t>Lilitu Max</t>
  </si>
  <si>
    <t>Lithelimb</t>
  </si>
  <si>
    <t>Luhlaza</t>
  </si>
  <si>
    <t>Luhlaza +1</t>
  </si>
  <si>
    <t>Pixie +1</t>
  </si>
  <si>
    <t>Rawhide A</t>
  </si>
  <si>
    <t>Sukeroku</t>
  </si>
  <si>
    <t>Taeon</t>
  </si>
  <si>
    <t>Theia's +1</t>
  </si>
  <si>
    <t>Whirlpool</t>
  </si>
  <si>
    <t>Asperity</t>
  </si>
  <si>
    <t>Baetyl Pendant</t>
  </si>
  <si>
    <t>Caro Necklace</t>
  </si>
  <si>
    <t>Chivalrous</t>
  </si>
  <si>
    <t>Combatant's Torque</t>
  </si>
  <si>
    <t>Clotharius Torque</t>
  </si>
  <si>
    <t>Defiant</t>
  </si>
  <si>
    <t>Eddy</t>
  </si>
  <si>
    <t>Ej Necklace</t>
  </si>
  <si>
    <t>Ej Necklace +1</t>
  </si>
  <si>
    <t>Gorget</t>
  </si>
  <si>
    <t>Houyi</t>
  </si>
  <si>
    <t>Iqabi</t>
  </si>
  <si>
    <t>Ire</t>
  </si>
  <si>
    <t>Ire +1</t>
  </si>
  <si>
    <t>Justice</t>
  </si>
  <si>
    <t>Lissome</t>
  </si>
  <si>
    <t>Mavi</t>
  </si>
  <si>
    <t>Moepapa</t>
  </si>
  <si>
    <t>Nefarious</t>
  </si>
  <si>
    <t>Nefarious +1</t>
  </si>
  <si>
    <t>Ocachi</t>
  </si>
  <si>
    <t>PCC</t>
  </si>
  <si>
    <t>Portus</t>
  </si>
  <si>
    <t>Sanctity</t>
  </si>
  <si>
    <t>Shifting +1</t>
  </si>
  <si>
    <t>Stoicheion</t>
  </si>
  <si>
    <t>Subtlety</t>
  </si>
  <si>
    <t>Tiercel</t>
  </si>
  <si>
    <t>Tlamiztli</t>
  </si>
  <si>
    <t>Ygnas (reive)</t>
  </si>
  <si>
    <t>Ygnas +1 (reive)</t>
  </si>
  <si>
    <t>Ziel</t>
  </si>
  <si>
    <t>Earrings</t>
  </si>
  <si>
    <t>Aqua</t>
  </si>
  <si>
    <t>Assuage Earring</t>
  </si>
  <si>
    <t>Bladeborn</t>
  </si>
  <si>
    <t>Cessance Earring</t>
  </si>
  <si>
    <t>Corybant</t>
  </si>
  <si>
    <t>Crematio</t>
  </si>
  <si>
    <t>Dedition Earring</t>
  </si>
  <si>
    <t>Dignitary</t>
  </si>
  <si>
    <t>Dominance</t>
  </si>
  <si>
    <t>Dominance +1</t>
  </si>
  <si>
    <t>Dudgeon</t>
  </si>
  <si>
    <t>Eabani Earring</t>
  </si>
  <si>
    <t>Friomisi</t>
  </si>
  <si>
    <t>Heartseeker</t>
  </si>
  <si>
    <t>Hollow</t>
  </si>
  <si>
    <t>Jupiter</t>
  </si>
  <si>
    <t>Jupiter Pearl</t>
  </si>
  <si>
    <t>Kuwunga (latent)</t>
  </si>
  <si>
    <t>Lempo Earring</t>
  </si>
  <si>
    <t>Mache</t>
  </si>
  <si>
    <t>Merman</t>
  </si>
  <si>
    <t>Minuet</t>
  </si>
  <si>
    <t>Moonshade AccRg</t>
  </si>
  <si>
    <t>Moonshade AttRg</t>
  </si>
  <si>
    <t>Moonshade AttTP</t>
  </si>
  <si>
    <t>Neptune</t>
  </si>
  <si>
    <t>Neptune Pearl</t>
  </si>
  <si>
    <t>Odnowa</t>
  </si>
  <si>
    <t>Odnowa +1</t>
  </si>
  <si>
    <t>Sanare</t>
  </si>
  <si>
    <t>Steelflash</t>
  </si>
  <si>
    <t>Tati</t>
  </si>
  <si>
    <t>Tati +1</t>
  </si>
  <si>
    <t>Tripudio</t>
  </si>
  <si>
    <t>Triumph</t>
  </si>
  <si>
    <t>Trux</t>
  </si>
  <si>
    <t>Vulcan</t>
  </si>
  <si>
    <t>Zennaroi</t>
  </si>
  <si>
    <t>Amalric HQ D</t>
  </si>
  <si>
    <t>Amalric NQ D</t>
  </si>
  <si>
    <t>Buffs</t>
  </si>
  <si>
    <t>Mods</t>
  </si>
  <si>
    <t>Name</t>
  </si>
  <si>
    <t>Dmg Type</t>
  </si>
  <si>
    <t>DMax</t>
  </si>
  <si>
    <t>MStr</t>
  </si>
  <si>
    <t>MDex</t>
  </si>
  <si>
    <t>MVit</t>
  </si>
  <si>
    <t>MAgi</t>
  </si>
  <si>
    <t>MInt</t>
  </si>
  <si>
    <t>MMnd</t>
  </si>
  <si>
    <t>MChr</t>
  </si>
  <si>
    <t>Hits</t>
  </si>
  <si>
    <t>fTP0</t>
  </si>
  <si>
    <t>fTP1500</t>
  </si>
  <si>
    <t>fTP300</t>
  </si>
  <si>
    <t>fTP3500</t>
  </si>
  <si>
    <t>fTPCarry</t>
  </si>
  <si>
    <t>dStat</t>
  </si>
  <si>
    <t>dMult</t>
  </si>
  <si>
    <t>HPTr</t>
  </si>
  <si>
    <t>Sandspin</t>
  </si>
  <si>
    <t>Dread Jupon</t>
  </si>
  <si>
    <t>M</t>
  </si>
  <si>
    <t>Pollen</t>
  </si>
  <si>
    <t>Foot Kick</t>
  </si>
  <si>
    <t>S</t>
  </si>
  <si>
    <t>Emet</t>
  </si>
  <si>
    <t>Power Attack</t>
  </si>
  <si>
    <t>B</t>
  </si>
  <si>
    <t>Sprout Smack</t>
  </si>
  <si>
    <t>Wild Oats</t>
  </si>
  <si>
    <t>P</t>
  </si>
  <si>
    <t>Metallic Body</t>
  </si>
  <si>
    <t>Cocoon</t>
  </si>
  <si>
    <t>Queasyshroom</t>
  </si>
  <si>
    <t>Emet +1</t>
  </si>
  <si>
    <t>Battle Dance</t>
  </si>
  <si>
    <t>Head Butt</t>
  </si>
  <si>
    <t>Feather Storm</t>
  </si>
  <si>
    <t>Enforcer</t>
  </si>
  <si>
    <t>Helldive</t>
  </si>
  <si>
    <t>Healing Breeze</t>
  </si>
  <si>
    <t>Sheep Song</t>
  </si>
  <si>
    <t>Bludgeon</t>
  </si>
  <si>
    <t>Cursed Sphere</t>
  </si>
  <si>
    <t>Foppish NQ</t>
  </si>
  <si>
    <t>Blastbomb</t>
  </si>
  <si>
    <t>Blood Drain</t>
  </si>
  <si>
    <t>Foppish HQ</t>
  </si>
  <si>
    <t>Claw Cyclone</t>
  </si>
  <si>
    <t>Gyve Doublet</t>
  </si>
  <si>
    <t>Poison Breath</t>
  </si>
  <si>
    <t>Soporific</t>
  </si>
  <si>
    <t>Screwdriver</t>
  </si>
  <si>
    <t>Bomb Toss</t>
  </si>
  <si>
    <t>Wild Carrot</t>
  </si>
  <si>
    <t>Grand Slam</t>
  </si>
  <si>
    <t>Sound Blast</t>
  </si>
  <si>
    <t>Chaotic Eye</t>
  </si>
  <si>
    <t>Death Ray</t>
  </si>
  <si>
    <t>Smite of Rage</t>
  </si>
  <si>
    <t>Digest</t>
  </si>
  <si>
    <t>Pinecone Bomb</t>
  </si>
  <si>
    <t>Blank Gaze</t>
  </si>
  <si>
    <t>Jet Stream</t>
  </si>
  <si>
    <t>Uppercut</t>
  </si>
  <si>
    <t>Mysterious Light</t>
  </si>
  <si>
    <t>Terror Touch</t>
  </si>
  <si>
    <t>Ischemia</t>
  </si>
  <si>
    <t>Venom Shell</t>
  </si>
  <si>
    <t>MP Drainkiss</t>
  </si>
  <si>
    <t>Blitzstrahl</t>
  </si>
  <si>
    <t>Stinking Gas</t>
  </si>
  <si>
    <t>Mandibular Bite</t>
  </si>
  <si>
    <t>Magnetite Cloud</t>
  </si>
  <si>
    <t>Karmesin</t>
  </si>
  <si>
    <t>Geist Wall</t>
  </si>
  <si>
    <t>Awful Eye</t>
  </si>
  <si>
    <t>Refueling</t>
  </si>
  <si>
    <t>Blood Saber</t>
  </si>
  <si>
    <t xml:space="preserve">
</t>
  </si>
  <si>
    <t>Mekosuchinae</t>
  </si>
  <si>
    <t>Jettatura</t>
  </si>
  <si>
    <t>Ice Break</t>
  </si>
  <si>
    <t>Passion Jacket</t>
  </si>
  <si>
    <t>Self-Destruct</t>
  </si>
  <si>
    <t>Frightful Roar</t>
  </si>
  <si>
    <t>Cold Wave</t>
  </si>
  <si>
    <t>Filamented Hold</t>
  </si>
  <si>
    <t>Hecatomb Wave</t>
  </si>
  <si>
    <t>Radiant Breath</t>
  </si>
  <si>
    <t>Feather Barrier</t>
  </si>
  <si>
    <t>Magic Fruit</t>
  </si>
  <si>
    <t>Flying Hip Press</t>
  </si>
  <si>
    <t>Light of Penance</t>
  </si>
  <si>
    <t>Death Scissors</t>
  </si>
  <si>
    <t>Rawhide B</t>
  </si>
  <si>
    <t>Dimensional Death</t>
  </si>
  <si>
    <t>Spiral Spin</t>
  </si>
  <si>
    <t>Rawhide D</t>
  </si>
  <si>
    <t>Maelstrom</t>
  </si>
  <si>
    <t>Eyes On Me</t>
  </si>
  <si>
    <t>Samnuha Coat</t>
  </si>
  <si>
    <t>Seedspray</t>
  </si>
  <si>
    <t>Bad Breath</t>
  </si>
  <si>
    <t>Memento Mori</t>
  </si>
  <si>
    <t>Body Slam</t>
  </si>
  <si>
    <t>1000 Needles</t>
  </si>
  <si>
    <t>Spinal Cleave</t>
  </si>
  <si>
    <t>Shamash</t>
  </si>
  <si>
    <t>Frenetic Rip</t>
  </si>
  <si>
    <t>Frypan</t>
  </si>
  <si>
    <t>Hydro Shot</t>
  </si>
  <si>
    <t>Feather Tickle</t>
  </si>
  <si>
    <t>Thaumas</t>
  </si>
  <si>
    <t>Yawn</t>
  </si>
  <si>
    <t>Vanir</t>
  </si>
  <si>
    <t>Voracious Trunk</t>
  </si>
  <si>
    <t>Infrasonics</t>
  </si>
  <si>
    <t>Weatherspoon</t>
  </si>
  <si>
    <t>Zephyr Mantle</t>
  </si>
  <si>
    <t>Frost Breath</t>
  </si>
  <si>
    <t>Weatherspoon +1</t>
  </si>
  <si>
    <t>Sandspray</t>
  </si>
  <si>
    <t>Corrosive Ooze</t>
  </si>
  <si>
    <t>Diamondhide</t>
  </si>
  <si>
    <t>Enervation</t>
  </si>
  <si>
    <t>Warm-Up</t>
  </si>
  <si>
    <t>Firespit</t>
  </si>
  <si>
    <t>Hysteric Barrage</t>
  </si>
  <si>
    <t>Regurgitation</t>
  </si>
  <si>
    <t>Amplification</t>
  </si>
  <si>
    <t>Cannonball</t>
  </si>
  <si>
    <t>Asuran Claws</t>
  </si>
  <si>
    <t>Lowing</t>
  </si>
  <si>
    <t>Heat Breath</t>
  </si>
  <si>
    <t>Sub-zero Smash</t>
  </si>
  <si>
    <t>Disseverment</t>
  </si>
  <si>
    <t>Saline Coat</t>
  </si>
  <si>
    <t>Ram Charge</t>
  </si>
  <si>
    <t>Mind Blast</t>
  </si>
  <si>
    <t>Temporal Shift</t>
  </si>
  <si>
    <t>Actinic Burst</t>
  </si>
  <si>
    <t>Magic Hammer</t>
  </si>
  <si>
    <t>Reactor Cool</t>
  </si>
  <si>
    <t>Exuviation</t>
  </si>
  <si>
    <t>Plasma Charge</t>
  </si>
  <si>
    <t>Vertical Cleave</t>
  </si>
  <si>
    <t>Plenilune Embrace</t>
  </si>
  <si>
    <t>Acrid Stream</t>
  </si>
  <si>
    <t>Leafstorm</t>
  </si>
  <si>
    <t>Cimicine Discharge</t>
  </si>
  <si>
    <t>Regeneration</t>
  </si>
  <si>
    <t>Animating Wail</t>
  </si>
  <si>
    <t>Battery Charge</t>
  </si>
  <si>
    <t>Buremte</t>
  </si>
  <si>
    <t>Blazing Bound</t>
  </si>
  <si>
    <t>Demoralizing Roar</t>
  </si>
  <si>
    <t xml:space="preserve">Carmine HQ A </t>
  </si>
  <si>
    <t>Final Sting</t>
  </si>
  <si>
    <t>Goblin Rush</t>
  </si>
  <si>
    <t>Vanity Dive</t>
  </si>
  <si>
    <t>Magic Barrier</t>
  </si>
  <si>
    <t>Whirl of Rage</t>
  </si>
  <si>
    <t>Benthic Typhoon</t>
  </si>
  <si>
    <t>Auroral Drape</t>
  </si>
  <si>
    <t>Osmosis</t>
  </si>
  <si>
    <t>Gazu</t>
  </si>
  <si>
    <t>Quadratic Continuum</t>
  </si>
  <si>
    <t>Gazu +1</t>
  </si>
  <si>
    <t>Thermal Pulse</t>
  </si>
  <si>
    <t>Hagondes</t>
  </si>
  <si>
    <t>Dream Flower</t>
  </si>
  <si>
    <t>Occultation</t>
  </si>
  <si>
    <t>Charged Whisker</t>
  </si>
  <si>
    <t>Hegira</t>
  </si>
  <si>
    <t>Winds of Promyvion</t>
  </si>
  <si>
    <t>Everyone's Grudge</t>
  </si>
  <si>
    <t>Reaving Wind</t>
  </si>
  <si>
    <t>Mortal Ray</t>
  </si>
  <si>
    <t>Water Bomb</t>
  </si>
  <si>
    <t>Dark Orb</t>
  </si>
  <si>
    <t>White Wind</t>
  </si>
  <si>
    <t>Quadrastrike</t>
  </si>
  <si>
    <t>Vapor Spray</t>
  </si>
  <si>
    <t>Thunder Breath</t>
  </si>
  <si>
    <t>Orcish Counterstance</t>
  </si>
  <si>
    <t>Amorphic Spikes</t>
  </si>
  <si>
    <t>Embalming Earth</t>
  </si>
  <si>
    <t>Leyline Gloves</t>
  </si>
  <si>
    <t>Foul Waters</t>
  </si>
  <si>
    <t>Leyline Max</t>
  </si>
  <si>
    <t>Manibozho R15 Str</t>
  </si>
  <si>
    <t>Rail Cannon</t>
  </si>
  <si>
    <t>Atra. Libations</t>
  </si>
  <si>
    <t>Nomkahpa +1</t>
  </si>
  <si>
    <t>Molting Plumage</t>
  </si>
  <si>
    <t>Nilas Gloves</t>
  </si>
  <si>
    <t>Searing Tempest</t>
  </si>
  <si>
    <t>Spectral Floe</t>
  </si>
  <si>
    <t>Orvail</t>
  </si>
  <si>
    <t>Blinding Fulgor</t>
  </si>
  <si>
    <t>Scouring Spate</t>
  </si>
  <si>
    <t>Orvail +1</t>
  </si>
  <si>
    <t>Silent Storm</t>
  </si>
  <si>
    <t>Entomb</t>
  </si>
  <si>
    <t>Qaaxo</t>
  </si>
  <si>
    <t>Saurian Slide</t>
  </si>
  <si>
    <t>Palling Salvo</t>
  </si>
  <si>
    <t>Nectarous Deluge</t>
  </si>
  <si>
    <t>Rending Deluge</t>
  </si>
  <si>
    <t>Restoral</t>
  </si>
  <si>
    <t>Taeon TA Max</t>
  </si>
  <si>
    <t>Retinal Glare</t>
  </si>
  <si>
    <t>Taeon DEX+TA Max</t>
  </si>
  <si>
    <t>Subduction</t>
  </si>
  <si>
    <t>Tempestuous Upheaval</t>
  </si>
  <si>
    <t>Taeon STR+TA Max</t>
  </si>
  <si>
    <t>Wind Breath</t>
  </si>
  <si>
    <t>Taeon STR/DEX+TA Max</t>
  </si>
  <si>
    <t>Thurandaut</t>
  </si>
  <si>
    <t>Thurandaut +1</t>
  </si>
  <si>
    <t>Umuthi</t>
  </si>
  <si>
    <t>Wayfarer</t>
  </si>
  <si>
    <t>Alphabetical List</t>
  </si>
  <si>
    <t>Rings</t>
  </si>
  <si>
    <t>Acumen</t>
  </si>
  <si>
    <t>Apate Ring</t>
  </si>
  <si>
    <t>Arvina +1</t>
  </si>
  <si>
    <t>Beeline</t>
  </si>
  <si>
    <t>Cacoethic</t>
  </si>
  <si>
    <t>Cacoethic +1</t>
  </si>
  <si>
    <t>Candent</t>
  </si>
  <si>
    <t>Carbuncle</t>
  </si>
  <si>
    <t>Carbuncle +1</t>
  </si>
  <si>
    <t>Chirich</t>
  </si>
  <si>
    <t>Chirich +1</t>
  </si>
  <si>
    <t>Cho'j</t>
  </si>
  <si>
    <t>Dumakulem</t>
  </si>
  <si>
    <t>Ecphoria</t>
  </si>
  <si>
    <t>Enlivened</t>
  </si>
  <si>
    <t>Excelsis</t>
  </si>
  <si>
    <t>Fenrir</t>
  </si>
  <si>
    <t>Fenrir +1</t>
  </si>
  <si>
    <t>Flame</t>
  </si>
  <si>
    <t>Fortified</t>
  </si>
  <si>
    <t>Garuda</t>
  </si>
  <si>
    <t>Garuda +1</t>
  </si>
  <si>
    <t>Ilabrat</t>
  </si>
  <si>
    <t>K'ayres</t>
  </si>
  <si>
    <t>Keen</t>
  </si>
  <si>
    <t>Kusha's</t>
  </si>
  <si>
    <t>Lava's</t>
  </si>
  <si>
    <t>Leviathan</t>
  </si>
  <si>
    <t>Leviathan +1</t>
  </si>
  <si>
    <t>Patricius</t>
  </si>
  <si>
    <t>Petrov</t>
  </si>
  <si>
    <t>Ramuh +1</t>
  </si>
  <si>
    <t>Rufescent Ring</t>
  </si>
  <si>
    <t>Shiva +1</t>
  </si>
  <si>
    <t>Shukuyu Ring</t>
  </si>
  <si>
    <t>Sljor</t>
  </si>
  <si>
    <t>Spiral</t>
  </si>
  <si>
    <t>Stikini</t>
  </si>
  <si>
    <t>Stikini +1</t>
  </si>
  <si>
    <t>Strigoi</t>
  </si>
  <si>
    <t>Thundersoul</t>
  </si>
  <si>
    <t>Titan</t>
  </si>
  <si>
    <t>Titan +1</t>
  </si>
  <si>
    <t>Tyrant</t>
  </si>
  <si>
    <t>Vehemence</t>
  </si>
  <si>
    <t>Vertigo</t>
  </si>
  <si>
    <t>Yacuruna</t>
  </si>
  <si>
    <t>Yacuruna +1</t>
  </si>
  <si>
    <t>Agema</t>
  </si>
  <si>
    <t>Annealed Mantle</t>
  </si>
  <si>
    <t>Annealed (latent)</t>
  </si>
  <si>
    <t>Argochampsa</t>
  </si>
  <si>
    <t>Attacker</t>
  </si>
  <si>
    <t>Balladeer</t>
  </si>
  <si>
    <t>Bleating</t>
  </si>
  <si>
    <t>Buquwik</t>
  </si>
  <si>
    <t>Cerberus +1</t>
  </si>
  <si>
    <t>Commander</t>
  </si>
  <si>
    <t>Cuchulain</t>
  </si>
  <si>
    <t>Dauntless</t>
  </si>
  <si>
    <t>Feline</t>
  </si>
  <si>
    <t>Forager</t>
  </si>
  <si>
    <t>Grounded</t>
  </si>
  <si>
    <t>Grounded +1</t>
  </si>
  <si>
    <t>Gwyddion</t>
  </si>
  <si>
    <t>Ik</t>
  </si>
  <si>
    <t>HP Mult</t>
  </si>
  <si>
    <t>HP Mult Cap</t>
  </si>
  <si>
    <t>HP Add</t>
  </si>
  <si>
    <t>Iximulew</t>
  </si>
  <si>
    <t>Att Mult</t>
  </si>
  <si>
    <t>Att Mult Cap</t>
  </si>
  <si>
    <t>Att Add</t>
  </si>
  <si>
    <t>Acc Mult</t>
  </si>
  <si>
    <t>Acc Mult Cap</t>
  </si>
  <si>
    <t>Acc Add</t>
  </si>
  <si>
    <t>Macc Mult</t>
  </si>
  <si>
    <t>Macc Mult Cap</t>
  </si>
  <si>
    <t>Macc Add</t>
  </si>
  <si>
    <t>Kaikias</t>
  </si>
  <si>
    <t>Pizza</t>
  </si>
  <si>
    <t>Pizza +1</t>
  </si>
  <si>
    <t>Riverfin Soup</t>
  </si>
  <si>
    <t>Kaikias Wind</t>
  </si>
  <si>
    <t>Oceanfin Soup</t>
  </si>
  <si>
    <t>Crab Sushi</t>
  </si>
  <si>
    <t>Kayapa</t>
  </si>
  <si>
    <t>Squid Sushi</t>
  </si>
  <si>
    <t>Sole Sushi</t>
  </si>
  <si>
    <t>Bream Sushi</t>
  </si>
  <si>
    <t>Letalis</t>
  </si>
  <si>
    <t>Salt Ramen</t>
  </si>
  <si>
    <t>Salt Ramen +1</t>
  </si>
  <si>
    <t>Sublime Sushi</t>
  </si>
  <si>
    <t>Lupine</t>
  </si>
  <si>
    <t>Sublime Sushi +1</t>
  </si>
  <si>
    <t>Carbonara</t>
  </si>
  <si>
    <t>Arrabbiata</t>
  </si>
  <si>
    <t>Meanagh +1</t>
  </si>
  <si>
    <t>Mithkabob</t>
  </si>
  <si>
    <t>Chiefkabob</t>
  </si>
  <si>
    <t>Yellow Curry</t>
  </si>
  <si>
    <t>Moondoe +1</t>
  </si>
  <si>
    <t>Coeurl Sub</t>
  </si>
  <si>
    <t>Coeurl Sub +1</t>
  </si>
  <si>
    <t>Yellow C Bun</t>
  </si>
  <si>
    <t>Yellow C Bun +1</t>
  </si>
  <si>
    <t>Phalangite</t>
  </si>
  <si>
    <t>Bison Steak</t>
  </si>
  <si>
    <t>S. Salis. Steak</t>
  </si>
  <si>
    <t>C. Salis. Steak</t>
  </si>
  <si>
    <t>Behemoth Steak</t>
  </si>
  <si>
    <t>Potentia</t>
  </si>
  <si>
    <t>Behemoth Steak +1</t>
  </si>
  <si>
    <t>Soy Ramen</t>
  </si>
  <si>
    <t>Soy Ramen +1</t>
  </si>
  <si>
    <t>Magma Steak</t>
  </si>
  <si>
    <t>Prodigious</t>
  </si>
  <si>
    <t>Magma Steak +1</t>
  </si>
  <si>
    <t>Pear Crepe</t>
  </si>
  <si>
    <t>Fruit Parfait</t>
  </si>
  <si>
    <t>C. Snow Cone</t>
  </si>
  <si>
    <t>Weaponskills</t>
  </si>
  <si>
    <t>Refraction</t>
  </si>
  <si>
    <t>Type</t>
  </si>
  <si>
    <t>Extra Hits</t>
  </si>
  <si>
    <t>WSC1 Name</t>
  </si>
  <si>
    <t>WSC1 Value</t>
  </si>
  <si>
    <t>WSC2 Name</t>
  </si>
  <si>
    <t>WSC2 Value</t>
  </si>
  <si>
    <t>WSC3 Name</t>
  </si>
  <si>
    <t>Swith</t>
  </si>
  <si>
    <t>Swith +1</t>
  </si>
  <si>
    <t>Tantalic</t>
  </si>
  <si>
    <t>WSC3 Value</t>
  </si>
  <si>
    <t>FTP1</t>
  </si>
  <si>
    <t>FTP2</t>
  </si>
  <si>
    <t>FTP3</t>
  </si>
  <si>
    <t>FTPCarry</t>
  </si>
  <si>
    <t>Taubran</t>
  </si>
  <si>
    <t>Att1</t>
  </si>
  <si>
    <t>Att2</t>
  </si>
  <si>
    <t>Crit0</t>
  </si>
  <si>
    <t>Crit1</t>
  </si>
  <si>
    <t>Crit2</t>
  </si>
  <si>
    <t>Fast Blade</t>
  </si>
  <si>
    <t>Trepidity (latent)</t>
  </si>
  <si>
    <t>Flat Blade</t>
  </si>
  <si>
    <t>Vellaunus</t>
  </si>
  <si>
    <t>Circle Blade</t>
  </si>
  <si>
    <t>Vespid</t>
  </si>
  <si>
    <t>Vorpal Blade</t>
  </si>
  <si>
    <t>Vigilance +1</t>
  </si>
  <si>
    <t>Vimukti</t>
  </si>
  <si>
    <t>Expiacion</t>
  </si>
  <si>
    <t>Sanguine Blade</t>
  </si>
  <si>
    <t>Acuity</t>
  </si>
  <si>
    <t>Sword Weaponskills</t>
  </si>
  <si>
    <t>Acuity +1</t>
  </si>
  <si>
    <t>Club Weaponskills</t>
  </si>
  <si>
    <t>Artful</t>
  </si>
  <si>
    <t>Toggle</t>
  </si>
  <si>
    <t>Artful +1</t>
  </si>
  <si>
    <t>Beir</t>
  </si>
  <si>
    <t>Atmas</t>
  </si>
  <si>
    <t>Beir +1</t>
  </si>
  <si>
    <t>Alpha &amp; Omega</t>
  </si>
  <si>
    <t>Belisama's +1</t>
  </si>
  <si>
    <t>Apocalypse</t>
  </si>
  <si>
    <t>Demonic Lash</t>
  </si>
  <si>
    <t>Gnarled Horn</t>
  </si>
  <si>
    <t>Griffon's Claw</t>
  </si>
  <si>
    <t>Harvester</t>
  </si>
  <si>
    <t>Mounted Champion</t>
  </si>
  <si>
    <t>Razed Ruin</t>
  </si>
  <si>
    <t>Caudata</t>
  </si>
  <si>
    <t>S. Scythe</t>
  </si>
  <si>
    <t>Scorpion Queen</t>
  </si>
  <si>
    <t>Smiting Blow</t>
  </si>
  <si>
    <t>Cetl</t>
  </si>
  <si>
    <t>Stout Arm</t>
  </si>
  <si>
    <t>V. Violet</t>
  </si>
  <si>
    <t>Chuq'aba</t>
  </si>
  <si>
    <t>Main1HSlots</t>
  </si>
  <si>
    <t>Sub1HSlots</t>
  </si>
  <si>
    <t>Shield</t>
  </si>
  <si>
    <t>Ele.Belt</t>
  </si>
  <si>
    <t>Skills</t>
  </si>
  <si>
    <t>Eschan</t>
  </si>
  <si>
    <t>Mobs</t>
  </si>
  <si>
    <t>Level Correct</t>
  </si>
  <si>
    <t>Trivial</t>
  </si>
  <si>
    <t>Yes</t>
  </si>
  <si>
    <t>DC Dynamis</t>
  </si>
  <si>
    <t>Bluffalo EM</t>
  </si>
  <si>
    <t>Chapuli (100)</t>
  </si>
  <si>
    <t>No</t>
  </si>
  <si>
    <t>Chapuli (102)</t>
  </si>
  <si>
    <t>Delve Fodder</t>
  </si>
  <si>
    <t>Qilin</t>
  </si>
  <si>
    <t>Grunfeld</t>
  </si>
  <si>
    <t>Kamihr Raaz</t>
  </si>
  <si>
    <t>Ig-Alima</t>
  </si>
  <si>
    <t>Hurch'lan</t>
  </si>
  <si>
    <t>Serac Rabbit</t>
  </si>
  <si>
    <t>cLvl 135?</t>
  </si>
  <si>
    <t>Kasiri</t>
  </si>
  <si>
    <t>Kentarch</t>
  </si>
  <si>
    <t>cLvl 135 UNM?</t>
  </si>
  <si>
    <t>Kentarch +1</t>
  </si>
  <si>
    <t>cLvl 140?</t>
  </si>
  <si>
    <t>cLvl 145?</t>
  </si>
  <si>
    <t>Latria</t>
  </si>
  <si>
    <t>Subjobs</t>
  </si>
  <si>
    <t>Nin</t>
  </si>
  <si>
    <t>Rdm</t>
  </si>
  <si>
    <t>Life</t>
  </si>
  <si>
    <t>Thf</t>
  </si>
  <si>
    <t>Races</t>
  </si>
  <si>
    <t>Mithra</t>
  </si>
  <si>
    <t>Luminary</t>
  </si>
  <si>
    <t>Galka</t>
  </si>
  <si>
    <t>Elvaan</t>
  </si>
  <si>
    <t>Tarutaru</t>
  </si>
  <si>
    <t>Metalsinger</t>
  </si>
  <si>
    <t>Pieces</t>
  </si>
  <si>
    <t>Gear sets</t>
  </si>
  <si>
    <t>Gear2</t>
  </si>
  <si>
    <t>Mod</t>
  </si>
  <si>
    <t>TPSet1Gear</t>
  </si>
  <si>
    <t>TPSet2Gear</t>
  </si>
  <si>
    <t>WSSet1Gear</t>
  </si>
  <si>
    <t>WSSet2Gear</t>
  </si>
  <si>
    <t>Athos</t>
  </si>
  <si>
    <t>Ninurta</t>
  </si>
  <si>
    <t>Olseni</t>
  </si>
  <si>
    <t>Oneiros</t>
  </si>
  <si>
    <t>Paewr</t>
  </si>
  <si>
    <t>Phasmida</t>
  </si>
  <si>
    <t>Phos</t>
  </si>
  <si>
    <t>Phos +1</t>
  </si>
  <si>
    <t>Pipilaka</t>
  </si>
  <si>
    <t>Porous</t>
  </si>
  <si>
    <t>Aurore</t>
  </si>
  <si>
    <t>Prosilio</t>
  </si>
  <si>
    <t>Pya'ekue</t>
  </si>
  <si>
    <t>Pya'ekue +1</t>
  </si>
  <si>
    <t>Reiki Yotai</t>
  </si>
  <si>
    <t>Sarissaphoroi Belt</t>
  </si>
  <si>
    <t>Shetal Stone</t>
  </si>
  <si>
    <t>Speed</t>
  </si>
  <si>
    <t>Sulla</t>
  </si>
  <si>
    <t>Adhemar HQ</t>
  </si>
  <si>
    <t>Sweordfaetels</t>
  </si>
  <si>
    <t>Sweordfaetels +1</t>
  </si>
  <si>
    <t>Twilight</t>
  </si>
  <si>
    <t>Virtuoso</t>
  </si>
  <si>
    <t>Wanion</t>
  </si>
  <si>
    <t>Windbuffet</t>
  </si>
  <si>
    <t>Yamabuki</t>
  </si>
  <si>
    <t>Amalric HQ</t>
  </si>
  <si>
    <t>Augury +1</t>
  </si>
  <si>
    <t>Carmine HQ D</t>
  </si>
  <si>
    <t>Carmine HQ</t>
  </si>
  <si>
    <t>Carmine NQ D</t>
  </si>
  <si>
    <t>Dashing Subligar</t>
  </si>
  <si>
    <t>Gyve Trousers</t>
  </si>
  <si>
    <t>Denali</t>
  </si>
  <si>
    <t>Hidalgo +1</t>
  </si>
  <si>
    <t>Ighwa</t>
  </si>
  <si>
    <t>Iuitl</t>
  </si>
  <si>
    <t>Kaabnax</t>
  </si>
  <si>
    <t>Lengo Max</t>
  </si>
  <si>
    <t>Manibozho</t>
  </si>
  <si>
    <t>Manibozho R2 Str</t>
  </si>
  <si>
    <t>Nahtirah</t>
  </si>
  <si>
    <t>Outrider</t>
  </si>
  <si>
    <t>Perdition</t>
  </si>
  <si>
    <t>Qaaxo R15 A</t>
  </si>
  <si>
    <t>Qaaxo R15 B</t>
  </si>
  <si>
    <t>Qaaxo R15 C</t>
  </si>
  <si>
    <t>Quiahuiz</t>
  </si>
  <si>
    <t>Ocelomeh</t>
  </si>
  <si>
    <t>Quiahuiz (mnd/haste)</t>
  </si>
  <si>
    <t>Quiahuiz (str)</t>
  </si>
  <si>
    <t>Quiahuiz (dex)</t>
  </si>
  <si>
    <t>Quiahuiz (str/haste)</t>
  </si>
  <si>
    <t>Quiahuiz (dex/haste)</t>
  </si>
  <si>
    <t>Ocelomeh +1</t>
  </si>
  <si>
    <t>Samnuha Tights</t>
  </si>
  <si>
    <t>Shneddick</t>
  </si>
  <si>
    <t>Shneddick +1</t>
  </si>
  <si>
    <t>Ta'lab Max</t>
  </si>
  <si>
    <t>Toci's</t>
  </si>
  <si>
    <t>Whirlwind</t>
  </si>
  <si>
    <t>Xux</t>
  </si>
  <si>
    <t>Zoar +1</t>
  </si>
  <si>
    <t>Adhemar HQ D</t>
  </si>
  <si>
    <t>Battlecast Gaiters</t>
  </si>
  <si>
    <t>Morrigan</t>
  </si>
  <si>
    <t>Hashishin +1</t>
  </si>
  <si>
    <t>Morrigan +1</t>
  </si>
  <si>
    <t>Augment Ranges</t>
  </si>
  <si>
    <t>M.Acc</t>
  </si>
  <si>
    <t>Manabyss</t>
  </si>
  <si>
    <t>Medium's Max</t>
  </si>
  <si>
    <t>Ta'lab Trousers</t>
  </si>
  <si>
    <t>Vampirism</t>
  </si>
  <si>
    <t>Hastes</t>
  </si>
  <si>
    <t>Boosts</t>
  </si>
  <si>
    <t>Boost-Str</t>
  </si>
  <si>
    <t>Favor</t>
  </si>
  <si>
    <t>Scopuli +1</t>
  </si>
  <si>
    <t>Rolls</t>
  </si>
  <si>
    <t>Job</t>
  </si>
  <si>
    <t>Thereoid Greaves</t>
  </si>
  <si>
    <t>Abrasion Bolt</t>
  </si>
  <si>
    <t>Acid Bolt</t>
  </si>
  <si>
    <t>Angon 1/5</t>
  </si>
  <si>
    <t>Angon 5/5</t>
  </si>
  <si>
    <t>Armor Break</t>
  </si>
  <si>
    <t>Bilgestorm</t>
  </si>
  <si>
    <t>Full Break</t>
  </si>
  <si>
    <t>Garland of Bliss</t>
  </si>
  <si>
    <t>Gashing Bolt</t>
  </si>
  <si>
    <t>Gungnir</t>
  </si>
  <si>
    <t>Metatron Torment</t>
  </si>
  <si>
    <t>Shell Crusher</t>
  </si>
  <si>
    <t>Tachi: Ageha</t>
  </si>
  <si>
    <t>Tourbillion</t>
  </si>
  <si>
    <t>Final Stats</t>
  </si>
  <si>
    <t>WSAcc</t>
  </si>
  <si>
    <t>Rapid</t>
  </si>
  <si>
    <t>Snap</t>
  </si>
  <si>
    <t>MC.Rate</t>
  </si>
  <si>
    <t>MC.Dmg</t>
  </si>
  <si>
    <t>Calculations</t>
  </si>
  <si>
    <t>Grades</t>
  </si>
  <si>
    <t>C</t>
  </si>
  <si>
    <t>E</t>
  </si>
  <si>
    <t>F</t>
  </si>
  <si>
    <t>G</t>
  </si>
  <si>
    <t>A</t>
  </si>
  <si>
    <t>BRD</t>
  </si>
  <si>
    <t>BST</t>
  </si>
  <si>
    <t>BLM</t>
  </si>
  <si>
    <t>BLU</t>
  </si>
  <si>
    <t>COR</t>
  </si>
  <si>
    <t>DNC</t>
  </si>
  <si>
    <t>DRK</t>
  </si>
  <si>
    <t>DRG</t>
  </si>
  <si>
    <t>MNK</t>
  </si>
  <si>
    <t>NIN</t>
  </si>
  <si>
    <t>PLD</t>
  </si>
  <si>
    <t>PUP</t>
  </si>
  <si>
    <t>RNG</t>
  </si>
  <si>
    <t>RDM</t>
  </si>
  <si>
    <t>SAM</t>
  </si>
  <si>
    <t>SCH</t>
  </si>
  <si>
    <t>SMN</t>
  </si>
  <si>
    <t>THF</t>
  </si>
  <si>
    <t>WAR</t>
  </si>
  <si>
    <t>WHM</t>
  </si>
  <si>
    <t>Grade Rates</t>
  </si>
  <si>
    <t>HPBase</t>
  </si>
  <si>
    <t>HP60</t>
  </si>
  <si>
    <t>HP30+</t>
  </si>
  <si>
    <t>HP75</t>
  </si>
  <si>
    <t>HP99</t>
  </si>
  <si>
    <t>StatBase</t>
  </si>
  <si>
    <t>Stat60</t>
  </si>
  <si>
    <t>Stat75</t>
  </si>
  <si>
    <t>Stat99</t>
  </si>
  <si>
    <t xml:space="preserve">Main
</t>
  </si>
  <si>
    <t>Bonus</t>
  </si>
  <si>
    <t xml:space="preserve">Sub
</t>
  </si>
  <si>
    <t>Avg Rnd:</t>
  </si>
  <si>
    <t>Avg Dmg:</t>
  </si>
  <si>
    <t>Sum P:</t>
  </si>
  <si>
    <t>Set2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</si>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</sst>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0.000"/>
    <numFmt numFmtId="166" formatCode="0.0000"/>
    <numFmt numFmtId="167" formatCode="0.0"/>
  </numFmts>
  <fonts count="13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color rgb="FFFF0000"/>
      <name val="Arial"/>
    </font>
    <font>
      <sz val="10"/>
      <name val="Arial"/>
    </font>
    <font>
      <sz val="10"/>
      <color rgb="FFFF0000"/>
      <name val="Arial"/>
    </font>
    <font>
      <i/>
      <sz val="10"/>
      <name val="Arial"/>
    </font>
    <font>
      <b/>
      <sz val="10"/>
      <name val="Arial"/>
    </font>
    <font>
      <sz val="10"/>
      <color rgb="FF0000FF"/>
      <name val="Arial"/>
    </font>
    <font>
      <sz val="10"/>
      <name val="Arial"/>
    </font>
    <font>
      <sz val="10"/>
      <color rgb="FFFF0000"/>
      <name val="Arial"/>
    </font>
    <font>
      <sz val="11"/>
      <name val="Arial"/>
    </font>
    <font>
      <sz val="10"/>
      <name val="Meiryo ui"/>
    </font>
  </fonts>
  <fills count="7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CCFFCC"/>
        <bgColor rgb="FFCCFFCC"/>
      </patternFill>
    </fill>
    <fill>
      <patternFill patternType="solid">
        <fgColor rgb="FF99CC00"/>
        <bgColor rgb="FF99CC00"/>
      </patternFill>
    </fill>
    <fill>
      <patternFill patternType="solid">
        <fgColor rgb="FFFFFF99"/>
        <bgColor rgb="FFFFFF99"/>
      </patternFill>
    </fill>
    <fill>
      <patternFill patternType="solid">
        <fgColor rgb="FFFF0000"/>
        <bgColor rgb="FFFF0000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2" fillId="0" borderId="0" xfId="0" applyFont="1"/>
    <xf numFmtId="0" fontId="2" fillId="0" borderId="1" xfId="0" applyFont="1" applyBorder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1" fontId="2" fillId="0" borderId="0" xfId="0" applyNumberFormat="1" applyFont="1" applyAlignment="1"/>
    <xf numFmtId="0" fontId="4" fillId="0" borderId="0" xfId="0" applyFont="1" applyAlignment="1"/>
    <xf numFmtId="0" fontId="2" fillId="2" borderId="0" xfId="0" applyFont="1" applyFill="1" applyBorder="1"/>
    <xf numFmtId="0" fontId="3" fillId="0" borderId="0" xfId="0" applyFont="1"/>
    <xf numFmtId="0" fontId="2" fillId="2" borderId="0" xfId="0" applyFont="1" applyFill="1" applyBorder="1" applyAlignment="1"/>
    <xf numFmtId="0" fontId="5" fillId="0" borderId="0" xfId="0" applyFont="1" applyAlignment="1"/>
    <xf numFmtId="0" fontId="2" fillId="3" borderId="0" xfId="0" applyFont="1" applyFill="1" applyBorder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9" fontId="2" fillId="0" borderId="0" xfId="0" applyNumberFormat="1" applyFont="1"/>
    <xf numFmtId="164" fontId="5" fillId="0" borderId="0" xfId="0" applyNumberFormat="1" applyFont="1"/>
    <xf numFmtId="0" fontId="5" fillId="0" borderId="0" xfId="0" applyFont="1"/>
    <xf numFmtId="1" fontId="2" fillId="0" borderId="0" xfId="0" applyNumberFormat="1" applyFont="1"/>
    <xf numFmtId="0" fontId="2" fillId="4" borderId="0" xfId="0" applyFont="1" applyFill="1" applyBorder="1"/>
    <xf numFmtId="0" fontId="3" fillId="0" borderId="0" xfId="0" applyFont="1" applyAlignment="1"/>
    <xf numFmtId="0" fontId="6" fillId="0" borderId="0" xfId="0" applyFont="1"/>
    <xf numFmtId="0" fontId="2" fillId="4" borderId="0" xfId="0" applyFont="1" applyFill="1" applyBorder="1" applyAlignment="1"/>
    <xf numFmtId="0" fontId="2" fillId="2" borderId="1" xfId="0" applyFont="1" applyFill="1" applyBorder="1" applyAlignment="1"/>
    <xf numFmtId="9" fontId="3" fillId="0" borderId="0" xfId="0" applyNumberFormat="1" applyFont="1"/>
    <xf numFmtId="0" fontId="7" fillId="0" borderId="0" xfId="0" applyFont="1" applyAlignment="1"/>
    <xf numFmtId="0" fontId="2" fillId="3" borderId="0" xfId="0" applyFont="1" applyFill="1" applyBorder="1" applyAlignment="1"/>
    <xf numFmtId="0" fontId="8" fillId="0" borderId="0" xfId="0" applyFont="1"/>
    <xf numFmtId="9" fontId="3" fillId="0" borderId="0" xfId="0" applyNumberFormat="1" applyFont="1" applyAlignment="1"/>
    <xf numFmtId="9" fontId="3" fillId="0" borderId="0" xfId="0" applyNumberFormat="1" applyFont="1" applyAlignment="1"/>
    <xf numFmtId="0" fontId="1" fillId="0" borderId="0" xfId="0" applyFont="1" applyAlignment="1"/>
    <xf numFmtId="0" fontId="4" fillId="4" borderId="0" xfId="0" applyFont="1" applyFill="1" applyAlignment="1"/>
    <xf numFmtId="16" fontId="2" fillId="0" borderId="0" xfId="0" applyNumberFormat="1" applyFont="1"/>
    <xf numFmtId="0" fontId="5" fillId="0" borderId="0" xfId="0" applyFont="1" applyAlignment="1">
      <alignment horizontal="right"/>
    </xf>
    <xf numFmtId="9" fontId="4" fillId="0" borderId="0" xfId="0" applyNumberFormat="1" applyFont="1"/>
    <xf numFmtId="1" fontId="2" fillId="0" borderId="0" xfId="0" applyNumberFormat="1" applyFont="1"/>
    <xf numFmtId="165" fontId="2" fillId="0" borderId="0" xfId="0" applyNumberFormat="1" applyFont="1"/>
    <xf numFmtId="165" fontId="2" fillId="0" borderId="0" xfId="0" applyNumberFormat="1" applyFont="1"/>
    <xf numFmtId="0" fontId="9" fillId="0" borderId="0" xfId="0" applyFont="1" applyAlignment="1"/>
    <xf numFmtId="0" fontId="10" fillId="0" borderId="0" xfId="0" applyFont="1" applyAlignment="1">
      <alignment horizontal="right"/>
    </xf>
    <xf numFmtId="165" fontId="1" fillId="0" borderId="0" xfId="0" applyNumberFormat="1" applyFont="1"/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164" fontId="9" fillId="0" borderId="0" xfId="0" applyNumberFormat="1" applyFont="1" applyAlignment="1">
      <alignment horizontal="right"/>
    </xf>
    <xf numFmtId="0" fontId="2" fillId="5" borderId="0" xfId="0" applyFont="1" applyFill="1" applyBorder="1"/>
    <xf numFmtId="9" fontId="2" fillId="0" borderId="0" xfId="0" applyNumberFormat="1" applyFont="1"/>
    <xf numFmtId="1" fontId="2" fillId="0" borderId="0" xfId="0" applyNumberFormat="1" applyFont="1"/>
    <xf numFmtId="0" fontId="2" fillId="5" borderId="1" xfId="0" applyFont="1" applyFill="1" applyBorder="1"/>
    <xf numFmtId="0" fontId="2" fillId="2" borderId="0" xfId="0" applyFont="1" applyFill="1" applyBorder="1"/>
    <xf numFmtId="9" fontId="2" fillId="2" borderId="0" xfId="0" applyNumberFormat="1" applyFont="1" applyFill="1" applyBorder="1"/>
    <xf numFmtId="9" fontId="2" fillId="2" borderId="0" xfId="0" applyNumberFormat="1" applyFont="1" applyFill="1" applyBorder="1" applyAlignment="1"/>
    <xf numFmtId="1" fontId="2" fillId="2" borderId="0" xfId="0" applyNumberFormat="1" applyFont="1" applyFill="1" applyBorder="1"/>
    <xf numFmtId="0" fontId="2" fillId="2" borderId="0" xfId="0" applyFont="1" applyFill="1"/>
    <xf numFmtId="9" fontId="2" fillId="0" borderId="0" xfId="0" applyNumberFormat="1" applyFont="1" applyAlignment="1"/>
    <xf numFmtId="1" fontId="2" fillId="0" borderId="0" xfId="0" applyNumberFormat="1" applyFont="1" applyAlignment="1"/>
    <xf numFmtId="9" fontId="2" fillId="2" borderId="0" xfId="0" applyNumberFormat="1" applyFont="1" applyFill="1" applyBorder="1"/>
    <xf numFmtId="0" fontId="2" fillId="0" borderId="0" xfId="0" applyFont="1" applyBorder="1"/>
    <xf numFmtId="0" fontId="2" fillId="0" borderId="0" xfId="0" applyFont="1" applyAlignment="1">
      <alignment horizontal="right"/>
    </xf>
    <xf numFmtId="0" fontId="1" fillId="0" borderId="1" xfId="0" applyFont="1" applyBorder="1"/>
    <xf numFmtId="9" fontId="2" fillId="0" borderId="0" xfId="0" applyNumberFormat="1" applyFont="1" applyAlignment="1"/>
    <xf numFmtId="9" fontId="4" fillId="0" borderId="0" xfId="0" applyNumberFormat="1" applyFont="1" applyAlignment="1"/>
    <xf numFmtId="0" fontId="9" fillId="0" borderId="0" xfId="0" applyFont="1" applyAlignment="1"/>
    <xf numFmtId="1" fontId="9" fillId="0" borderId="0" xfId="0" applyNumberFormat="1" applyFont="1" applyAlignment="1"/>
    <xf numFmtId="9" fontId="9" fillId="0" borderId="0" xfId="0" applyNumberFormat="1" applyFont="1" applyAlignment="1"/>
    <xf numFmtId="9" fontId="2" fillId="0" borderId="0" xfId="0" applyNumberFormat="1" applyFont="1"/>
    <xf numFmtId="1" fontId="9" fillId="0" borderId="0" xfId="0" applyNumberFormat="1" applyFont="1" applyAlignment="1">
      <alignment horizontal="right"/>
    </xf>
    <xf numFmtId="0" fontId="11" fillId="0" borderId="0" xfId="0" applyFont="1" applyAlignment="1"/>
    <xf numFmtId="0" fontId="2" fillId="6" borderId="0" xfId="0" applyFont="1" applyFill="1" applyBorder="1"/>
    <xf numFmtId="9" fontId="2" fillId="0" borderId="0" xfId="0" applyNumberFormat="1" applyFont="1"/>
    <xf numFmtId="0" fontId="9" fillId="0" borderId="0" xfId="0" applyFont="1" applyBorder="1" applyAlignment="1"/>
    <xf numFmtId="1" fontId="9" fillId="0" borderId="0" xfId="0" applyNumberFormat="1" applyFont="1" applyBorder="1" applyAlignment="1"/>
    <xf numFmtId="0" fontId="9" fillId="2" borderId="0" xfId="0" applyFont="1" applyFill="1" applyBorder="1" applyAlignment="1"/>
    <xf numFmtId="1" fontId="9" fillId="2" borderId="0" xfId="0" applyNumberFormat="1" applyFont="1" applyFill="1" applyBorder="1" applyAlignment="1"/>
    <xf numFmtId="0" fontId="9" fillId="0" borderId="0" xfId="0" applyFont="1" applyAlignment="1"/>
    <xf numFmtId="0" fontId="9" fillId="0" borderId="0" xfId="0" applyFont="1" applyAlignment="1">
      <alignment horizontal="right"/>
    </xf>
    <xf numFmtId="1" fontId="2" fillId="2" borderId="0" xfId="0" applyNumberFormat="1" applyFont="1" applyFill="1" applyBorder="1"/>
    <xf numFmtId="2" fontId="2" fillId="0" borderId="0" xfId="0" applyNumberFormat="1" applyFont="1"/>
    <xf numFmtId="9" fontId="4" fillId="0" borderId="0" xfId="0" applyNumberFormat="1" applyFont="1"/>
    <xf numFmtId="166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/>
    <xf numFmtId="10" fontId="2" fillId="0" borderId="0" xfId="0" applyNumberFormat="1" applyFont="1"/>
    <xf numFmtId="167" fontId="2" fillId="0" borderId="0" xfId="0" applyNumberFormat="1" applyFont="1"/>
    <xf numFmtId="9" fontId="2" fillId="2" borderId="0" xfId="0" applyNumberFormat="1" applyFont="1" applyFill="1" applyBorder="1" applyAlignment="1"/>
    <xf numFmtId="0" fontId="1" fillId="0" borderId="2" xfId="0" applyFont="1" applyBorder="1"/>
    <xf numFmtId="0" fontId="2" fillId="0" borderId="3" xfId="0" applyFont="1" applyBorder="1"/>
    <xf numFmtId="9" fontId="2" fillId="0" borderId="0" xfId="0" applyNumberFormat="1" applyFont="1" applyAlignment="1"/>
    <xf numFmtId="0" fontId="2" fillId="0" borderId="4" xfId="0" applyFont="1" applyBorder="1"/>
    <xf numFmtId="1" fontId="2" fillId="0" borderId="4" xfId="0" applyNumberFormat="1" applyFont="1" applyBorder="1"/>
    <xf numFmtId="1" fontId="2" fillId="0" borderId="1" xfId="0" applyNumberFormat="1" applyFont="1" applyBorder="1"/>
    <xf numFmtId="1" fontId="2" fillId="0" borderId="5" xfId="0" applyNumberFormat="1" applyFont="1" applyBorder="1"/>
    <xf numFmtId="9" fontId="2" fillId="0" borderId="0" xfId="0" applyNumberFormat="1" applyFont="1" applyAlignment="1"/>
    <xf numFmtId="0" fontId="2" fillId="0" borderId="6" xfId="0" applyFont="1" applyBorder="1"/>
    <xf numFmtId="1" fontId="2" fillId="0" borderId="6" xfId="0" applyNumberFormat="1" applyFont="1" applyBorder="1"/>
    <xf numFmtId="1" fontId="2" fillId="0" borderId="3" xfId="0" applyNumberFormat="1" applyFont="1" applyBorder="1"/>
    <xf numFmtId="0" fontId="2" fillId="0" borderId="6" xfId="0" applyFont="1" applyBorder="1" applyAlignment="1"/>
    <xf numFmtId="0" fontId="2" fillId="0" borderId="4" xfId="0" applyFont="1" applyBorder="1"/>
    <xf numFmtId="0" fontId="2" fillId="0" borderId="5" xfId="0" applyFont="1" applyBorder="1"/>
    <xf numFmtId="1" fontId="1" fillId="0" borderId="1" xfId="0" applyNumberFormat="1" applyFont="1" applyBorder="1"/>
    <xf numFmtId="9" fontId="2" fillId="0" borderId="3" xfId="0" applyNumberFormat="1" applyFont="1" applyBorder="1"/>
    <xf numFmtId="9" fontId="2" fillId="0" borderId="1" xfId="0" applyNumberFormat="1" applyFont="1" applyBorder="1"/>
    <xf numFmtId="9" fontId="2" fillId="0" borderId="5" xfId="0" applyNumberFormat="1" applyFont="1" applyBorder="1"/>
    <xf numFmtId="0" fontId="2" fillId="0" borderId="7" xfId="0" applyFont="1" applyBorder="1"/>
    <xf numFmtId="166" fontId="2" fillId="0" borderId="7" xfId="0" applyNumberFormat="1" applyFont="1" applyBorder="1"/>
    <xf numFmtId="166" fontId="2" fillId="0" borderId="8" xfId="0" applyNumberFormat="1" applyFont="1" applyBorder="1"/>
    <xf numFmtId="166" fontId="2" fillId="0" borderId="4" xfId="0" applyNumberFormat="1" applyFont="1" applyBorder="1"/>
    <xf numFmtId="10" fontId="2" fillId="0" borderId="4" xfId="0" applyNumberFormat="1" applyFont="1" applyBorder="1"/>
    <xf numFmtId="1" fontId="1" fillId="0" borderId="0" xfId="0" applyNumberFormat="1" applyFont="1"/>
    <xf numFmtId="166" fontId="2" fillId="0" borderId="1" xfId="0" applyNumberFormat="1" applyFont="1" applyBorder="1"/>
    <xf numFmtId="166" fontId="2" fillId="0" borderId="5" xfId="0" applyNumberFormat="1" applyFont="1" applyBorder="1"/>
    <xf numFmtId="164" fontId="2" fillId="0" borderId="9" xfId="0" applyNumberFormat="1" applyFont="1" applyBorder="1"/>
    <xf numFmtId="164" fontId="2" fillId="0" borderId="1" xfId="0" applyNumberFormat="1" applyFont="1" applyBorder="1"/>
    <xf numFmtId="164" fontId="2" fillId="0" borderId="5" xfId="0" applyNumberFormat="1" applyFont="1" applyBorder="1"/>
    <xf numFmtId="164" fontId="2" fillId="0" borderId="2" xfId="0" applyNumberFormat="1" applyFont="1" applyBorder="1"/>
    <xf numFmtId="9" fontId="2" fillId="0" borderId="4" xfId="0" applyNumberFormat="1" applyFont="1" applyBorder="1"/>
    <xf numFmtId="9" fontId="9" fillId="0" borderId="1" xfId="0" applyNumberFormat="1" applyFont="1" applyBorder="1" applyAlignment="1">
      <alignment horizontal="right"/>
    </xf>
    <xf numFmtId="9" fontId="9" fillId="0" borderId="5" xfId="0" applyNumberFormat="1" applyFont="1" applyBorder="1" applyAlignment="1">
      <alignment horizontal="right"/>
    </xf>
    <xf numFmtId="9" fontId="4" fillId="0" borderId="0" xfId="0" applyNumberFormat="1" applyFont="1"/>
    <xf numFmtId="9" fontId="4" fillId="0" borderId="4" xfId="0" applyNumberFormat="1" applyFont="1" applyBorder="1"/>
    <xf numFmtId="1" fontId="2" fillId="0" borderId="4" xfId="0" applyNumberFormat="1" applyFont="1" applyBorder="1"/>
    <xf numFmtId="0" fontId="2" fillId="0" borderId="9" xfId="0" applyFont="1" applyBorder="1"/>
    <xf numFmtId="0" fontId="2" fillId="0" borderId="2" xfId="0" applyFont="1" applyBorder="1"/>
    <xf numFmtId="0" fontId="1" fillId="0" borderId="9" xfId="0" applyFont="1" applyBorder="1"/>
    <xf numFmtId="165" fontId="2" fillId="0" borderId="4" xfId="0" applyNumberFormat="1" applyFont="1" applyBorder="1"/>
    <xf numFmtId="165" fontId="2" fillId="0" borderId="1" xfId="0" applyNumberFormat="1" applyFont="1" applyBorder="1"/>
    <xf numFmtId="10" fontId="2" fillId="0" borderId="0" xfId="0" applyNumberFormat="1" applyFont="1"/>
    <xf numFmtId="10" fontId="2" fillId="0" borderId="4" xfId="0" applyNumberFormat="1" applyFont="1" applyBorder="1"/>
    <xf numFmtId="167" fontId="2" fillId="0" borderId="1" xfId="0" applyNumberFormat="1" applyFont="1" applyBorder="1"/>
    <xf numFmtId="0" fontId="1" fillId="0" borderId="7" xfId="0" applyFont="1" applyBorder="1"/>
    <xf numFmtId="165" fontId="2" fillId="0" borderId="7" xfId="0" applyNumberFormat="1" applyFont="1" applyBorder="1"/>
    <xf numFmtId="0" fontId="2" fillId="0" borderId="10" xfId="0" applyFont="1" applyBorder="1"/>
    <xf numFmtId="1" fontId="3" fillId="0" borderId="0" xfId="0" applyNumberFormat="1" applyFont="1"/>
    <xf numFmtId="10" fontId="9" fillId="0" borderId="0" xfId="0" applyNumberFormat="1" applyFont="1" applyAlignment="1">
      <alignment horizontal="right"/>
    </xf>
    <xf numFmtId="10" fontId="9" fillId="0" borderId="2" xfId="0" applyNumberFormat="1" applyFont="1" applyBorder="1" applyAlignment="1">
      <alignment horizontal="right"/>
    </xf>
    <xf numFmtId="10" fontId="9" fillId="0" borderId="1" xfId="0" applyNumberFormat="1" applyFont="1" applyBorder="1" applyAlignment="1">
      <alignment horizontal="right"/>
    </xf>
    <xf numFmtId="0" fontId="9" fillId="0" borderId="0" xfId="0" applyFont="1" applyAlignment="1"/>
    <xf numFmtId="9" fontId="9" fillId="0" borderId="0" xfId="0" applyNumberFormat="1" applyFont="1" applyAlignment="1">
      <alignment horizontal="right"/>
    </xf>
    <xf numFmtId="10" fontId="2" fillId="0" borderId="2" xfId="0" applyNumberFormat="1" applyFont="1" applyBorder="1"/>
    <xf numFmtId="10" fontId="2" fillId="0" borderId="1" xfId="0" applyNumberFormat="1" applyFont="1" applyBorder="1"/>
    <xf numFmtId="9" fontId="2" fillId="0" borderId="0" xfId="0" applyNumberFormat="1" applyFont="1" applyAlignment="1"/>
    <xf numFmtId="0" fontId="9" fillId="0" borderId="0" xfId="0" applyFont="1" applyAlignment="1"/>
    <xf numFmtId="0" fontId="9" fillId="0" borderId="0" xfId="0" applyFont="1" applyAlignment="1"/>
    <xf numFmtId="1" fontId="9" fillId="0" borderId="0" xfId="0" applyNumberFormat="1" applyFont="1" applyAlignment="1"/>
    <xf numFmtId="9" fontId="9" fillId="0" borderId="0" xfId="0" applyNumberFormat="1" applyFont="1" applyAlignment="1"/>
    <xf numFmtId="9" fontId="9" fillId="0" borderId="0" xfId="0" applyNumberFormat="1" applyFont="1" applyAlignment="1"/>
    <xf numFmtId="9" fontId="9" fillId="0" borderId="0" xfId="0" applyNumberFormat="1" applyFont="1" applyAlignment="1">
      <alignment horizontal="right"/>
    </xf>
    <xf numFmtId="0" fontId="9" fillId="0" borderId="0" xfId="0" applyFont="1" applyAlignment="1"/>
    <xf numFmtId="0" fontId="4" fillId="0" borderId="1" xfId="0" applyFont="1" applyBorder="1" applyAlignment="1"/>
    <xf numFmtId="166" fontId="2" fillId="0" borderId="0" xfId="0" applyNumberFormat="1" applyFont="1" applyAlignment="1"/>
    <xf numFmtId="166" fontId="4" fillId="0" borderId="0" xfId="0" applyNumberFormat="1" applyFont="1" applyAlignment="1"/>
    <xf numFmtId="9" fontId="9" fillId="0" borderId="0" xfId="0" applyNumberFormat="1" applyFont="1" applyAlignment="1"/>
    <xf numFmtId="0" fontId="9" fillId="0" borderId="0" xfId="0" applyFont="1" applyAlignment="1">
      <alignment horizontal="right"/>
    </xf>
    <xf numFmtId="9" fontId="9" fillId="0" borderId="0" xfId="0" applyNumberFormat="1" applyFont="1" applyAlignment="1"/>
    <xf numFmtId="0" fontId="12" fillId="0" borderId="0" xfId="0" applyFont="1"/>
    <xf numFmtId="9" fontId="4" fillId="0" borderId="0" xfId="0" applyNumberFormat="1" applyFont="1" applyAlignment="1"/>
    <xf numFmtId="0" fontId="9" fillId="0" borderId="1" xfId="0" applyFont="1" applyBorder="1" applyAlignment="1"/>
    <xf numFmtId="0" fontId="9" fillId="0" borderId="0" xfId="0" applyFont="1" applyAlignment="1"/>
    <xf numFmtId="0" fontId="9" fillId="0" borderId="0" xfId="0" applyFont="1" applyAlignment="1">
      <alignment horizontal="right"/>
    </xf>
    <xf numFmtId="9" fontId="9" fillId="0" borderId="0" xfId="0" applyNumberFormat="1" applyFont="1" applyAlignment="1"/>
    <xf numFmtId="9" fontId="9" fillId="0" borderId="0" xfId="0" applyNumberFormat="1" applyFont="1" applyAlignment="1">
      <alignment horizontal="right"/>
    </xf>
    <xf numFmtId="1" fontId="9" fillId="0" borderId="0" xfId="0" applyNumberFormat="1" applyFont="1" applyAlignment="1"/>
    <xf numFmtId="0" fontId="9" fillId="0" borderId="0" xfId="0" applyFont="1" applyAlignment="1">
      <alignment horizontal="right"/>
    </xf>
    <xf numFmtId="9" fontId="9" fillId="0" borderId="0" xfId="0" applyNumberFormat="1" applyFont="1" applyAlignment="1">
      <alignment horizontal="right"/>
    </xf>
    <xf numFmtId="0" fontId="2" fillId="0" borderId="1" xfId="0" applyFont="1" applyBorder="1" applyAlignment="1"/>
    <xf numFmtId="1" fontId="4" fillId="0" borderId="0" xfId="0" applyNumberFormat="1" applyFont="1" applyAlignment="1"/>
    <xf numFmtId="10" fontId="2" fillId="0" borderId="0" xfId="0" applyNumberFormat="1" applyFont="1" applyAlignment="1"/>
    <xf numFmtId="10" fontId="4" fillId="0" borderId="0" xfId="0" applyNumberFormat="1" applyFont="1" applyAlignment="1"/>
    <xf numFmtId="10" fontId="2" fillId="0" borderId="0" xfId="0" applyNumberFormat="1" applyFont="1"/>
    <xf numFmtId="9" fontId="9" fillId="0" borderId="0" xfId="0" applyNumberFormat="1" applyFont="1" applyAlignment="1"/>
    <xf numFmtId="9" fontId="9" fillId="0" borderId="0" xfId="0" applyNumberFormat="1" applyFont="1" applyAlignment="1"/>
    <xf numFmtId="2" fontId="2" fillId="0" borderId="0" xfId="0" applyNumberFormat="1" applyFont="1"/>
  </cellXfs>
  <cellStyles count="1">
    <cellStyle name="Normal" xfId="0" builtinId="0"/>
  </cellStyles>
  <dxfs count="17">
    <dxf>
      <fill>
        <patternFill patternType="none"/>
      </fill>
      <border>
        <left/>
        <right/>
        <top/>
        <bottom/>
      </border>
    </dxf>
    <dxf>
      <font>
        <color rgb="FF339966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FCC99"/>
          <bgColor rgb="FFFFCC99"/>
        </patternFill>
      </fill>
      <border>
        <left/>
        <right/>
        <top/>
        <bottom/>
      </border>
    </dxf>
    <dxf>
      <fill>
        <patternFill patternType="solid">
          <fgColor rgb="FFCCFFCC"/>
          <bgColor rgb="FFCCFFCC"/>
        </patternFill>
      </fill>
      <border>
        <left/>
        <right/>
        <top/>
        <bottom/>
      </border>
    </dxf>
    <dxf>
      <fill>
        <patternFill patternType="solid">
          <fgColor rgb="FFFFCC99"/>
          <bgColor rgb="FFFFCC99"/>
        </patternFill>
      </fill>
      <border>
        <left/>
        <right/>
        <top/>
        <bottom/>
      </border>
    </dxf>
    <dxf>
      <fill>
        <patternFill patternType="solid">
          <fgColor rgb="FFCCFFCC"/>
          <bgColor rgb="FFCCFFCC"/>
        </patternFill>
      </fill>
      <border>
        <left/>
        <right/>
        <top/>
        <bottom/>
      </border>
    </dxf>
    <dxf>
      <fill>
        <patternFill patternType="solid">
          <fgColor rgb="FFFFCC99"/>
          <bgColor rgb="FFFFCC99"/>
        </patternFill>
      </fill>
      <border>
        <left/>
        <right/>
        <top/>
        <bottom/>
      </border>
    </dxf>
    <dxf>
      <fill>
        <patternFill patternType="solid">
          <fgColor rgb="FFCCFFCC"/>
          <bgColor rgb="FFCCFFCC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99CC"/>
          <bgColor rgb="FFFF99CC"/>
        </patternFill>
      </fill>
      <border>
        <left/>
        <right/>
        <top/>
        <bottom/>
      </border>
    </dxf>
    <dxf>
      <fill>
        <patternFill patternType="solid">
          <fgColor rgb="FFFFCC99"/>
          <bgColor rgb="FFFFCC99"/>
        </patternFill>
      </fill>
      <border>
        <left/>
        <right/>
        <top/>
        <bottom/>
      </border>
    </dxf>
    <dxf>
      <fill>
        <patternFill patternType="solid">
          <fgColor rgb="FFCCFFCC"/>
          <bgColor rgb="FFCCFFCC"/>
        </patternFill>
      </fill>
      <border>
        <left/>
        <right/>
        <top/>
        <bottom/>
      </border>
    </dxf>
    <dxf>
      <fill>
        <patternFill patternType="none"/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 patternType="none"/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 patternType="solid">
          <fgColor rgb="FFFFCC99"/>
          <bgColor rgb="FFFFCC99"/>
        </patternFill>
      </fill>
      <border>
        <left/>
        <right/>
        <top/>
        <bottom/>
      </border>
    </dxf>
    <dxf>
      <fill>
        <patternFill patternType="none"/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O65"/>
  <sheetViews>
    <sheetView tabSelected="1" workbookViewId="0"/>
  </sheetViews>
  <sheetFormatPr defaultColWidth="17.28515625" defaultRowHeight="15" customHeight="1"/>
  <cols>
    <col min="1" max="1" width="25.7109375" customWidth="1"/>
    <col min="2" max="3" width="16.7109375" customWidth="1"/>
    <col min="4" max="4" width="8.7109375" customWidth="1"/>
    <col min="5" max="5" width="18.7109375" customWidth="1"/>
    <col min="6" max="7" width="12.7109375" customWidth="1"/>
    <col min="8" max="8" width="5.7109375" customWidth="1"/>
    <col min="9" max="9" width="21.7109375" customWidth="1"/>
    <col min="10" max="11" width="12.7109375" customWidth="1"/>
    <col min="12" max="12" width="13.28515625" customWidth="1"/>
    <col min="13" max="14" width="15.85546875" customWidth="1"/>
    <col min="15" max="15" width="18.7109375" customWidth="1"/>
  </cols>
  <sheetData>
    <row r="1" spans="1:15" ht="12.75" customHeight="1">
      <c r="A1" s="1"/>
      <c r="B1" s="1" t="s">
        <v>1</v>
      </c>
      <c r="C1" s="1" t="s">
        <v>3</v>
      </c>
      <c r="D1" s="1"/>
      <c r="E1" s="1" t="s">
        <v>4</v>
      </c>
      <c r="F1" s="1" t="s">
        <v>1</v>
      </c>
      <c r="G1" s="1" t="s">
        <v>3</v>
      </c>
      <c r="H1" s="1"/>
      <c r="I1" s="1" t="s">
        <v>5</v>
      </c>
      <c r="J1" s="1" t="s">
        <v>1</v>
      </c>
      <c r="K1" s="1" t="s">
        <v>3</v>
      </c>
      <c r="L1" s="1" t="s">
        <v>6</v>
      </c>
      <c r="M1" s="7" t="s">
        <v>12</v>
      </c>
      <c r="N1" t="str">
        <f t="shared" ref="N1:N3" si="0">M1</f>
        <v>Tojil</v>
      </c>
    </row>
    <row r="2" spans="1:15" ht="12.75" customHeight="1">
      <c r="A2" s="2"/>
      <c r="B2" s="2"/>
      <c r="C2" s="2"/>
      <c r="D2" s="2"/>
      <c r="E2" s="4"/>
      <c r="F2" s="4"/>
      <c r="G2" s="4"/>
      <c r="H2" s="2"/>
      <c r="I2" s="2"/>
      <c r="J2" s="2"/>
      <c r="K2" s="2"/>
      <c r="L2" s="2" t="s">
        <v>40</v>
      </c>
      <c r="M2" s="4">
        <f>VLOOKUP($M$1,Mobs,MATCH($L2,MobHeader,0), FALSE)</f>
        <v>130</v>
      </c>
      <c r="N2">
        <f t="shared" si="0"/>
        <v>130</v>
      </c>
    </row>
    <row r="3" spans="1:15" ht="12.75" customHeight="1">
      <c r="A3" s="1" t="s">
        <v>48</v>
      </c>
      <c r="B3" s="2"/>
      <c r="C3" s="2"/>
      <c r="D3" s="2"/>
      <c r="E3" s="1" t="s">
        <v>50</v>
      </c>
      <c r="F3" s="4"/>
      <c r="G3" s="4"/>
      <c r="H3" s="2"/>
      <c r="I3" s="1" t="s">
        <v>51</v>
      </c>
      <c r="J3" s="2"/>
      <c r="K3" s="2"/>
      <c r="L3" s="2" t="s">
        <v>52</v>
      </c>
      <c r="M3" s="4">
        <f>VLOOKUP($M$1,Mobs,MATCH($L3,MobHeader,0), FALSE)</f>
        <v>1900</v>
      </c>
      <c r="N3">
        <f t="shared" si="0"/>
        <v>1900</v>
      </c>
    </row>
    <row r="4" spans="1:15" ht="12.75" customHeight="1">
      <c r="A4" s="4" t="s">
        <v>53</v>
      </c>
      <c r="B4" s="12" t="s">
        <v>54</v>
      </c>
      <c r="C4" s="2" t="str">
        <f t="shared" ref="C4:C7" si="1">B4</f>
        <v>Hume</v>
      </c>
      <c r="D4" s="2"/>
      <c r="E4" s="2" t="s">
        <v>56</v>
      </c>
      <c r="F4" s="12">
        <v>0</v>
      </c>
      <c r="G4" s="12">
        <v>0</v>
      </c>
      <c r="H4" s="2"/>
      <c r="I4" s="12" t="s">
        <v>57</v>
      </c>
      <c r="J4" s="7">
        <v>0</v>
      </c>
      <c r="K4" s="7">
        <v>0</v>
      </c>
      <c r="L4" s="10" t="s">
        <v>58</v>
      </c>
      <c r="M4" s="14">
        <v>2</v>
      </c>
      <c r="N4" s="14">
        <v>2</v>
      </c>
      <c r="O4" s="14"/>
    </row>
    <row r="5" spans="1:15" ht="12.75" customHeight="1">
      <c r="A5" s="4" t="s">
        <v>40</v>
      </c>
      <c r="B5" s="16">
        <v>99</v>
      </c>
      <c r="C5" s="17">
        <f t="shared" si="1"/>
        <v>99</v>
      </c>
      <c r="D5" s="17"/>
      <c r="E5" s="2" t="s">
        <v>59</v>
      </c>
      <c r="F5" s="12">
        <v>1</v>
      </c>
      <c r="G5" s="12">
        <v>1</v>
      </c>
      <c r="H5" s="2"/>
      <c r="I5" s="2"/>
      <c r="J5" s="2"/>
      <c r="K5" s="2"/>
      <c r="L5" s="8" t="s">
        <v>60</v>
      </c>
      <c r="M5" s="7" t="s">
        <v>61</v>
      </c>
      <c r="N5" s="7" t="s">
        <v>61</v>
      </c>
      <c r="O5" s="7"/>
    </row>
    <row r="6" spans="1:15" ht="12.75" customHeight="1">
      <c r="A6" s="2" t="s">
        <v>62</v>
      </c>
      <c r="B6" s="12" t="s">
        <v>63</v>
      </c>
      <c r="C6" s="4" t="str">
        <f t="shared" si="1"/>
        <v>War</v>
      </c>
      <c r="D6" s="4"/>
      <c r="E6" s="10" t="s">
        <v>64</v>
      </c>
      <c r="F6" s="12">
        <v>1</v>
      </c>
      <c r="G6" s="12">
        <v>1</v>
      </c>
      <c r="H6" s="2"/>
      <c r="I6" s="1" t="s">
        <v>65</v>
      </c>
      <c r="J6" s="2"/>
      <c r="K6" s="2"/>
      <c r="L6" s="10" t="s">
        <v>66</v>
      </c>
      <c r="M6" s="19">
        <f t="shared" ref="M6:N6" si="2">M62</f>
        <v>0.41800000000000004</v>
      </c>
      <c r="N6" s="19">
        <f t="shared" si="2"/>
        <v>0.41800000000000004</v>
      </c>
      <c r="O6" s="20"/>
    </row>
    <row r="7" spans="1:15" ht="12.75" customHeight="1">
      <c r="A7" s="2" t="s">
        <v>67</v>
      </c>
      <c r="B7" s="7" t="s">
        <v>68</v>
      </c>
      <c r="C7" s="4" t="str">
        <f t="shared" si="1"/>
        <v>Red C Bun</v>
      </c>
      <c r="D7" s="4"/>
      <c r="E7" s="10" t="s">
        <v>69</v>
      </c>
      <c r="F7" s="7">
        <v>1</v>
      </c>
      <c r="G7" s="7">
        <v>1</v>
      </c>
      <c r="H7" s="2"/>
      <c r="I7" s="4" t="s">
        <v>70</v>
      </c>
      <c r="J7" s="22">
        <v>500</v>
      </c>
      <c r="K7" s="22">
        <v>500</v>
      </c>
      <c r="L7" s="10" t="s">
        <v>71</v>
      </c>
      <c r="M7" s="14">
        <v>0</v>
      </c>
      <c r="N7" s="14">
        <v>0</v>
      </c>
      <c r="O7" s="14"/>
    </row>
    <row r="8" spans="1:15" ht="12.75" customHeight="1">
      <c r="A8" s="8"/>
      <c r="B8" s="23"/>
      <c r="C8" s="2"/>
      <c r="D8" s="2"/>
      <c r="E8" s="24" t="s">
        <v>72</v>
      </c>
      <c r="F8" s="4"/>
      <c r="G8" s="4"/>
      <c r="H8" s="2"/>
      <c r="I8" s="12" t="s">
        <v>74</v>
      </c>
      <c r="J8" s="7">
        <v>0</v>
      </c>
      <c r="K8" s="7">
        <v>0</v>
      </c>
      <c r="L8" s="2" t="s">
        <v>75</v>
      </c>
      <c r="M8" s="4">
        <v>616</v>
      </c>
      <c r="N8" s="4">
        <v>616</v>
      </c>
      <c r="O8" s="4"/>
    </row>
    <row r="9" spans="1:15" ht="12.75" customHeight="1">
      <c r="A9" s="1" t="s">
        <v>76</v>
      </c>
      <c r="B9" s="2"/>
      <c r="C9" s="2"/>
      <c r="D9" s="2"/>
      <c r="E9" s="2" t="s">
        <v>77</v>
      </c>
      <c r="F9" s="25">
        <v>3.81</v>
      </c>
      <c r="G9" s="25">
        <v>3.81</v>
      </c>
      <c r="H9" s="2"/>
      <c r="I9" s="2"/>
      <c r="J9" s="2"/>
      <c r="K9" s="2"/>
      <c r="L9" s="2" t="s">
        <v>78</v>
      </c>
      <c r="M9" s="4">
        <f t="shared" ref="M9:N14" si="3">VLOOKUP($M$1,Mobs,MATCH($L9,MobHeader,0), FALSE)</f>
        <v>870</v>
      </c>
      <c r="N9" s="4">
        <f t="shared" si="3"/>
        <v>870</v>
      </c>
      <c r="O9" s="4"/>
    </row>
    <row r="10" spans="1:15" ht="12.75" customHeight="1">
      <c r="A10" s="10" t="s">
        <v>79</v>
      </c>
      <c r="B10" s="12">
        <v>15</v>
      </c>
      <c r="C10" s="2">
        <f t="shared" ref="C10:C24" si="4">B10</f>
        <v>15</v>
      </c>
      <c r="E10" s="2" t="s">
        <v>80</v>
      </c>
      <c r="F10" s="22">
        <v>90</v>
      </c>
      <c r="G10" s="22">
        <v>90</v>
      </c>
      <c r="H10" s="2"/>
      <c r="I10" s="1" t="s">
        <v>81</v>
      </c>
      <c r="J10" s="2"/>
      <c r="K10" s="2"/>
      <c r="L10" s="2" t="s">
        <v>27</v>
      </c>
      <c r="M10" s="4">
        <f t="shared" si="3"/>
        <v>200</v>
      </c>
      <c r="N10" s="4">
        <f t="shared" si="3"/>
        <v>200</v>
      </c>
      <c r="O10" s="4"/>
    </row>
    <row r="11" spans="1:15" ht="12.75" customHeight="1">
      <c r="A11" s="10" t="s">
        <v>83</v>
      </c>
      <c r="B11" s="12">
        <v>15</v>
      </c>
      <c r="C11" s="2">
        <f t="shared" si="4"/>
        <v>15</v>
      </c>
      <c r="H11" s="2"/>
      <c r="I11" s="4" t="s">
        <v>70</v>
      </c>
      <c r="J11" s="22">
        <v>475</v>
      </c>
      <c r="K11" s="22">
        <v>475</v>
      </c>
      <c r="L11" s="2" t="s">
        <v>28</v>
      </c>
      <c r="M11" s="4">
        <f t="shared" si="3"/>
        <v>200</v>
      </c>
      <c r="N11" s="4">
        <f t="shared" si="3"/>
        <v>200</v>
      </c>
      <c r="O11" s="4"/>
    </row>
    <row r="12" spans="1:15" ht="12.75" customHeight="1">
      <c r="A12" s="2" t="s">
        <v>25</v>
      </c>
      <c r="B12" s="12">
        <v>15</v>
      </c>
      <c r="C12" s="2">
        <f t="shared" si="4"/>
        <v>15</v>
      </c>
      <c r="D12" s="2"/>
      <c r="E12" s="1" t="s">
        <v>84</v>
      </c>
      <c r="F12" s="4"/>
      <c r="G12" s="4"/>
      <c r="H12" s="2"/>
      <c r="I12" s="2" t="s">
        <v>85</v>
      </c>
      <c r="J12" s="12">
        <v>0</v>
      </c>
      <c r="K12" s="12">
        <v>0</v>
      </c>
      <c r="L12" s="2" t="s">
        <v>29</v>
      </c>
      <c r="M12" s="4">
        <f t="shared" si="3"/>
        <v>200</v>
      </c>
      <c r="N12" s="4">
        <f t="shared" si="3"/>
        <v>200</v>
      </c>
      <c r="O12" s="4"/>
    </row>
    <row r="13" spans="1:15" ht="12.75" customHeight="1">
      <c r="A13" s="2" t="s">
        <v>26</v>
      </c>
      <c r="B13" s="12">
        <v>15</v>
      </c>
      <c r="C13" s="2">
        <f t="shared" si="4"/>
        <v>15</v>
      </c>
      <c r="D13" s="2"/>
      <c r="E13" s="2" t="s">
        <v>86</v>
      </c>
      <c r="F13" s="12">
        <v>1</v>
      </c>
      <c r="G13" s="12">
        <v>1</v>
      </c>
      <c r="H13" s="2"/>
      <c r="I13" s="2" t="s">
        <v>87</v>
      </c>
      <c r="J13" s="12">
        <v>0</v>
      </c>
      <c r="K13" s="12">
        <v>0</v>
      </c>
      <c r="L13" s="2" t="s">
        <v>88</v>
      </c>
      <c r="M13" s="18">
        <f t="shared" si="3"/>
        <v>0</v>
      </c>
      <c r="N13" s="18">
        <f t="shared" si="3"/>
        <v>0</v>
      </c>
      <c r="O13" s="18"/>
    </row>
    <row r="14" spans="1:15" ht="12.75" customHeight="1">
      <c r="A14" s="10" t="s">
        <v>27</v>
      </c>
      <c r="B14" s="12">
        <v>15</v>
      </c>
      <c r="C14" s="2">
        <f t="shared" si="4"/>
        <v>15</v>
      </c>
      <c r="E14" s="2" t="s">
        <v>89</v>
      </c>
      <c r="F14" s="12">
        <v>0</v>
      </c>
      <c r="G14" s="12">
        <v>0</v>
      </c>
      <c r="H14" s="2"/>
      <c r="I14" s="2" t="s">
        <v>90</v>
      </c>
      <c r="J14" s="12">
        <v>0</v>
      </c>
      <c r="K14" s="12">
        <v>0</v>
      </c>
      <c r="L14" s="18" t="s">
        <v>91</v>
      </c>
      <c r="M14" s="18">
        <f t="shared" si="3"/>
        <v>0</v>
      </c>
      <c r="N14" s="18">
        <f t="shared" si="3"/>
        <v>0</v>
      </c>
      <c r="O14" s="18"/>
    </row>
    <row r="15" spans="1:15" ht="12.75" customHeight="1">
      <c r="A15" s="10" t="s">
        <v>28</v>
      </c>
      <c r="B15" s="12">
        <v>15</v>
      </c>
      <c r="C15" s="2">
        <f t="shared" si="4"/>
        <v>15</v>
      </c>
      <c r="E15" s="2" t="s">
        <v>92</v>
      </c>
      <c r="F15" s="12">
        <v>0</v>
      </c>
      <c r="G15" s="12">
        <v>0</v>
      </c>
      <c r="H15" s="2"/>
      <c r="I15" s="2"/>
      <c r="J15" s="2"/>
      <c r="K15" s="2"/>
      <c r="L15" s="2"/>
      <c r="M15" s="2"/>
      <c r="N15" s="2"/>
      <c r="O15" s="2"/>
    </row>
    <row r="16" spans="1:15" ht="12.75" customHeight="1">
      <c r="A16" s="10" t="s">
        <v>29</v>
      </c>
      <c r="B16" s="12">
        <v>15</v>
      </c>
      <c r="C16" s="2">
        <f t="shared" si="4"/>
        <v>15</v>
      </c>
      <c r="E16" s="2"/>
      <c r="F16" s="2"/>
      <c r="G16" s="2"/>
      <c r="H16" s="2"/>
      <c r="I16" s="1" t="s">
        <v>93</v>
      </c>
      <c r="J16" s="2"/>
      <c r="K16" s="2"/>
      <c r="L16" s="2"/>
      <c r="M16" s="2"/>
      <c r="N16" s="2"/>
      <c r="O16" s="2"/>
    </row>
    <row r="17" spans="1:15" ht="12.75" customHeight="1">
      <c r="A17" s="10" t="s">
        <v>30</v>
      </c>
      <c r="B17" s="12">
        <v>15</v>
      </c>
      <c r="C17" s="2">
        <f t="shared" si="4"/>
        <v>15</v>
      </c>
      <c r="E17" s="2"/>
      <c r="F17" s="2"/>
      <c r="G17" s="2"/>
      <c r="H17" s="2"/>
      <c r="I17" s="2" t="s">
        <v>94</v>
      </c>
      <c r="J17" s="7">
        <v>0</v>
      </c>
      <c r="K17" s="7">
        <v>0</v>
      </c>
      <c r="L17" s="12"/>
      <c r="M17" s="2"/>
      <c r="N17" s="2"/>
      <c r="O17" s="2"/>
    </row>
    <row r="18" spans="1:15" ht="12.75" customHeight="1">
      <c r="A18" s="10" t="s">
        <v>31</v>
      </c>
      <c r="B18" s="12">
        <v>15</v>
      </c>
      <c r="C18" s="2">
        <f t="shared" si="4"/>
        <v>15</v>
      </c>
      <c r="E18" s="1" t="s">
        <v>95</v>
      </c>
      <c r="F18" s="1" t="s">
        <v>1</v>
      </c>
      <c r="G18" s="1" t="s">
        <v>3</v>
      </c>
      <c r="H18" s="2"/>
      <c r="I18" s="2"/>
      <c r="J18" s="2"/>
      <c r="K18" s="2"/>
      <c r="L18" s="12"/>
      <c r="M18" s="2"/>
      <c r="N18" s="2"/>
      <c r="O18" s="2"/>
    </row>
    <row r="19" spans="1:15" ht="12.75" customHeight="1">
      <c r="A19" s="2" t="s">
        <v>96</v>
      </c>
      <c r="B19" s="27">
        <v>0.05</v>
      </c>
      <c r="C19" s="18">
        <f t="shared" si="4"/>
        <v>0.05</v>
      </c>
      <c r="D19" s="18"/>
      <c r="E19" s="4"/>
      <c r="F19" s="4"/>
      <c r="G19" s="4"/>
      <c r="H19" s="12"/>
      <c r="I19" s="28" t="s">
        <v>63</v>
      </c>
    </row>
    <row r="20" spans="1:15" ht="12.75" customHeight="1">
      <c r="A20" s="2" t="s">
        <v>97</v>
      </c>
      <c r="B20" s="12">
        <v>5</v>
      </c>
      <c r="C20" s="4">
        <f t="shared" si="4"/>
        <v>5</v>
      </c>
      <c r="D20" s="18"/>
      <c r="E20" s="1" t="s">
        <v>98</v>
      </c>
      <c r="F20" s="7">
        <v>0</v>
      </c>
      <c r="G20" s="7">
        <v>0</v>
      </c>
      <c r="H20" s="12"/>
      <c r="I20" s="10" t="s">
        <v>99</v>
      </c>
      <c r="J20" s="7">
        <v>0</v>
      </c>
      <c r="K20" s="7">
        <v>0</v>
      </c>
      <c r="L20" s="10" t="s">
        <v>100</v>
      </c>
      <c r="M20" s="22">
        <v>5</v>
      </c>
      <c r="N20" s="22">
        <v>5</v>
      </c>
      <c r="O20" s="4"/>
    </row>
    <row r="21" spans="1:15" ht="12.75" customHeight="1">
      <c r="A21" s="4" t="s">
        <v>49</v>
      </c>
      <c r="B21" s="12">
        <v>16</v>
      </c>
      <c r="C21" s="2">
        <f t="shared" si="4"/>
        <v>16</v>
      </c>
      <c r="D21" s="18"/>
      <c r="E21" s="2" t="s">
        <v>102</v>
      </c>
      <c r="F21" s="25">
        <v>30</v>
      </c>
      <c r="G21" s="25">
        <v>30</v>
      </c>
      <c r="H21" s="12"/>
      <c r="I21" s="10" t="s">
        <v>103</v>
      </c>
      <c r="J21" s="7">
        <v>0</v>
      </c>
      <c r="K21" s="7">
        <v>0</v>
      </c>
    </row>
    <row r="22" spans="1:15" ht="12.75" customHeight="1">
      <c r="A22" s="4" t="s">
        <v>104</v>
      </c>
      <c r="B22" s="12">
        <v>16</v>
      </c>
      <c r="C22" s="2">
        <f t="shared" si="4"/>
        <v>16</v>
      </c>
      <c r="D22" s="2"/>
      <c r="E22" s="2" t="s">
        <v>105</v>
      </c>
      <c r="F22" s="7" t="s">
        <v>106</v>
      </c>
      <c r="G22" s="7" t="s">
        <v>106</v>
      </c>
      <c r="H22" s="12"/>
    </row>
    <row r="23" spans="1:15" ht="12.75" customHeight="1">
      <c r="A23" s="2" t="s">
        <v>107</v>
      </c>
      <c r="B23" s="12">
        <v>5</v>
      </c>
      <c r="C23" s="2">
        <f t="shared" si="4"/>
        <v>5</v>
      </c>
      <c r="D23" s="2"/>
      <c r="E23" s="2" t="s">
        <v>108</v>
      </c>
      <c r="F23" s="7" t="s">
        <v>106</v>
      </c>
      <c r="G23" s="7" t="s">
        <v>106</v>
      </c>
      <c r="H23" s="12"/>
      <c r="I23" s="1" t="s">
        <v>109</v>
      </c>
      <c r="J23" s="2"/>
      <c r="K23" s="2"/>
      <c r="L23" s="2"/>
      <c r="M23" s="2"/>
      <c r="N23" s="2"/>
      <c r="O23" s="2"/>
    </row>
    <row r="24" spans="1:15" ht="12.75" customHeight="1">
      <c r="A24" s="4" t="s">
        <v>110</v>
      </c>
      <c r="B24" s="12">
        <v>5</v>
      </c>
      <c r="C24" s="2">
        <f t="shared" si="4"/>
        <v>5</v>
      </c>
      <c r="D24" s="2"/>
      <c r="E24" s="2" t="s">
        <v>111</v>
      </c>
      <c r="F24" s="7" t="s">
        <v>106</v>
      </c>
      <c r="G24" s="7" t="s">
        <v>106</v>
      </c>
      <c r="H24" s="2"/>
      <c r="I24" s="4" t="s">
        <v>112</v>
      </c>
      <c r="J24" s="22">
        <v>450</v>
      </c>
      <c r="K24" s="22">
        <v>450</v>
      </c>
      <c r="L24" s="2"/>
      <c r="M24" s="2"/>
      <c r="N24" s="2"/>
      <c r="O24" s="2"/>
    </row>
    <row r="25" spans="1:15" ht="12.75" customHeight="1">
      <c r="A25" s="2"/>
      <c r="B25" s="2"/>
      <c r="C25" s="2"/>
      <c r="D25" s="2"/>
      <c r="E25" s="2"/>
      <c r="F25" s="2"/>
      <c r="G25" s="2"/>
      <c r="H25" s="2"/>
      <c r="I25" s="4" t="s">
        <v>113</v>
      </c>
      <c r="J25" s="12">
        <v>0</v>
      </c>
      <c r="K25" s="12">
        <v>0</v>
      </c>
      <c r="L25" s="2"/>
      <c r="M25" s="2"/>
      <c r="N25" s="2"/>
      <c r="O25" s="2"/>
    </row>
    <row r="26" spans="1:15" ht="12.75" customHeight="1">
      <c r="A26" s="28" t="s">
        <v>114</v>
      </c>
      <c r="B26" s="14">
        <v>2100</v>
      </c>
      <c r="C26">
        <f t="shared" ref="C26:C27" si="5">B26</f>
        <v>2100</v>
      </c>
      <c r="D26" s="2"/>
      <c r="E26" s="1" t="s">
        <v>115</v>
      </c>
      <c r="F26" s="12">
        <v>0</v>
      </c>
      <c r="G26" s="2">
        <f>F26</f>
        <v>0</v>
      </c>
      <c r="H26" s="2"/>
      <c r="I26" s="8" t="s">
        <v>116</v>
      </c>
      <c r="J26" s="23">
        <v>0</v>
      </c>
      <c r="K26" s="23">
        <v>0</v>
      </c>
      <c r="L26" s="2"/>
      <c r="M26" s="2"/>
      <c r="N26" s="2"/>
      <c r="O26" s="2"/>
    </row>
    <row r="27" spans="1:15" ht="12.75" customHeight="1">
      <c r="A27" s="2" t="s">
        <v>118</v>
      </c>
      <c r="B27" s="12">
        <v>20</v>
      </c>
      <c r="C27" s="4">
        <f t="shared" si="5"/>
        <v>20</v>
      </c>
      <c r="D27" s="2"/>
      <c r="E27" s="2" t="s">
        <v>119</v>
      </c>
      <c r="F27" s="30" t="s">
        <v>120</v>
      </c>
      <c r="G27" s="30" t="s">
        <v>120</v>
      </c>
      <c r="H27" s="2"/>
      <c r="I27" s="10" t="s">
        <v>121</v>
      </c>
      <c r="J27" s="23" t="s">
        <v>106</v>
      </c>
      <c r="K27" s="23" t="s">
        <v>106</v>
      </c>
      <c r="L27" s="10" t="s">
        <v>122</v>
      </c>
      <c r="M27">
        <f t="shared" ref="M27:N29" si="6">IF($L27=J$27,VLOOKUP(J$27,Favor,MATCH(J$29+IF(J$28&gt;574,6,IF(J$28&gt;511,5,IF(J$28&gt;446,4,IF(J$28&gt;381,3,IF(J$28&gt;316,2,1))))),FavorHeader,0),0),0)</f>
        <v>0</v>
      </c>
      <c r="N27">
        <f t="shared" si="6"/>
        <v>0</v>
      </c>
    </row>
    <row r="28" spans="1:15" ht="12.75" customHeight="1">
      <c r="D28" s="2"/>
      <c r="E28" s="2" t="s">
        <v>124</v>
      </c>
      <c r="F28" s="30" t="s">
        <v>120</v>
      </c>
      <c r="G28" s="30" t="s">
        <v>120</v>
      </c>
      <c r="H28" s="2"/>
      <c r="I28" s="10" t="s">
        <v>125</v>
      </c>
      <c r="J28" s="25">
        <v>575</v>
      </c>
      <c r="K28" s="25">
        <v>575</v>
      </c>
      <c r="L28" s="10" t="s">
        <v>126</v>
      </c>
      <c r="M28">
        <f t="shared" si="6"/>
        <v>0</v>
      </c>
      <c r="N28">
        <f t="shared" si="6"/>
        <v>0</v>
      </c>
    </row>
    <row r="29" spans="1:15" ht="12.75" customHeight="1">
      <c r="A29" s="1" t="s">
        <v>127</v>
      </c>
      <c r="B29" s="2"/>
      <c r="C29" s="2"/>
      <c r="D29" s="12"/>
      <c r="E29" s="2" t="s">
        <v>128</v>
      </c>
      <c r="F29" s="30" t="s">
        <v>120</v>
      </c>
      <c r="G29" s="30" t="s">
        <v>120</v>
      </c>
      <c r="H29" s="2"/>
      <c r="I29" s="10" t="s">
        <v>129</v>
      </c>
      <c r="J29" s="23">
        <v>4</v>
      </c>
      <c r="K29" s="23">
        <v>4</v>
      </c>
      <c r="L29" s="10" t="s">
        <v>130</v>
      </c>
      <c r="M29">
        <f t="shared" si="6"/>
        <v>0</v>
      </c>
      <c r="N29">
        <f t="shared" si="6"/>
        <v>0</v>
      </c>
    </row>
    <row r="30" spans="1:15" ht="12.75" customHeight="1">
      <c r="A30" s="4" t="s">
        <v>131</v>
      </c>
      <c r="B30" s="2" t="str">
        <f>Gear!A3</f>
        <v>Sword</v>
      </c>
      <c r="C30" s="2" t="str">
        <f>Gear!Z3</f>
        <v>Sword</v>
      </c>
      <c r="D30" s="12"/>
      <c r="E30" s="2"/>
      <c r="F30" s="2"/>
      <c r="G30" s="2"/>
      <c r="H30" s="2"/>
    </row>
    <row r="31" spans="1:15" ht="12.75" customHeight="1">
      <c r="A31" s="2" t="s">
        <v>132</v>
      </c>
      <c r="B31" s="7" t="s">
        <v>133</v>
      </c>
      <c r="C31" s="7" t="s">
        <v>134</v>
      </c>
      <c r="D31" s="12"/>
      <c r="E31" s="1" t="s">
        <v>135</v>
      </c>
      <c r="F31" s="2"/>
      <c r="G31" s="2"/>
      <c r="H31" s="2"/>
      <c r="I31" s="1" t="s">
        <v>136</v>
      </c>
      <c r="J31" s="2"/>
      <c r="K31" s="2"/>
      <c r="L31" s="2"/>
      <c r="M31" s="1" t="s">
        <v>1</v>
      </c>
      <c r="N31" s="1" t="s">
        <v>3</v>
      </c>
      <c r="O31" s="1"/>
    </row>
    <row r="32" spans="1:15" ht="12.75" customHeight="1">
      <c r="A32" s="8" t="s">
        <v>137</v>
      </c>
      <c r="B32" s="31">
        <v>0.3</v>
      </c>
      <c r="C32" s="32">
        <v>0.3</v>
      </c>
      <c r="D32" s="12"/>
      <c r="E32" s="4" t="s">
        <v>138</v>
      </c>
      <c r="F32" s="7">
        <v>0</v>
      </c>
      <c r="G32" s="7">
        <v>0</v>
      </c>
      <c r="H32" s="2"/>
      <c r="I32" s="4" t="s">
        <v>139</v>
      </c>
      <c r="J32" s="12">
        <v>0</v>
      </c>
      <c r="K32" s="12">
        <v>0</v>
      </c>
      <c r="L32" s="4" t="s">
        <v>140</v>
      </c>
      <c r="M32" s="22">
        <v>5</v>
      </c>
      <c r="N32" s="22">
        <v>5</v>
      </c>
      <c r="O32" s="4"/>
    </row>
    <row r="33" spans="1:15" ht="12.75" customHeight="1">
      <c r="A33" s="2"/>
      <c r="B33" s="2"/>
      <c r="C33" s="2"/>
      <c r="D33" s="12"/>
      <c r="E33" s="2"/>
      <c r="F33" s="2"/>
      <c r="G33" s="2"/>
      <c r="H33" s="2"/>
      <c r="I33" s="10" t="s">
        <v>141</v>
      </c>
      <c r="J33" s="14" t="s">
        <v>106</v>
      </c>
      <c r="K33" s="14" t="s">
        <v>106</v>
      </c>
    </row>
    <row r="34" spans="1:15" ht="12.75" customHeight="1">
      <c r="A34" s="8" t="s">
        <v>142</v>
      </c>
      <c r="B34" s="7">
        <v>0</v>
      </c>
      <c r="C34" s="12">
        <v>0</v>
      </c>
      <c r="D34" s="12"/>
      <c r="E34" s="33" t="s">
        <v>143</v>
      </c>
      <c r="F34" s="7">
        <v>0</v>
      </c>
      <c r="G34" s="7">
        <v>0</v>
      </c>
      <c r="H34" s="2"/>
      <c r="I34" s="10" t="s">
        <v>144</v>
      </c>
      <c r="J34" s="14">
        <v>0</v>
      </c>
      <c r="K34" s="14">
        <v>0</v>
      </c>
      <c r="L34" s="10" t="s">
        <v>146</v>
      </c>
      <c r="M34" s="34">
        <v>1</v>
      </c>
      <c r="N34" s="34">
        <v>1</v>
      </c>
      <c r="O34" s="10"/>
    </row>
    <row r="35" spans="1:15" ht="12.75" customHeight="1">
      <c r="A35" s="8" t="s">
        <v>147</v>
      </c>
      <c r="B35" s="25">
        <v>1000</v>
      </c>
      <c r="C35" s="25">
        <v>1000</v>
      </c>
      <c r="D35" s="12"/>
      <c r="E35" s="10" t="s">
        <v>79</v>
      </c>
      <c r="F35" s="14">
        <v>0</v>
      </c>
      <c r="G35" s="14">
        <v>0</v>
      </c>
      <c r="H35" s="2"/>
      <c r="I35" s="4" t="s">
        <v>148</v>
      </c>
      <c r="J35" s="7">
        <v>0</v>
      </c>
      <c r="K35" s="7">
        <v>0</v>
      </c>
      <c r="L35" s="4" t="s">
        <v>149</v>
      </c>
      <c r="M35" s="22">
        <v>4</v>
      </c>
      <c r="N35" s="22">
        <v>4</v>
      </c>
      <c r="O35" s="4"/>
    </row>
    <row r="36" spans="1:15" ht="12.75" customHeight="1">
      <c r="A36" s="2" t="s">
        <v>150</v>
      </c>
      <c r="B36" s="7">
        <v>1</v>
      </c>
      <c r="C36" s="7">
        <v>1</v>
      </c>
      <c r="D36" s="2"/>
      <c r="E36" s="10" t="s">
        <v>151</v>
      </c>
      <c r="F36" s="14">
        <v>30</v>
      </c>
      <c r="G36" s="14">
        <v>30</v>
      </c>
      <c r="H36" s="2"/>
      <c r="I36" s="35" t="s">
        <v>152</v>
      </c>
      <c r="J36" s="12">
        <v>0</v>
      </c>
      <c r="K36" s="12">
        <v>0</v>
      </c>
      <c r="L36" s="4"/>
      <c r="M36" s="2"/>
      <c r="N36" s="2"/>
      <c r="O36" s="2"/>
    </row>
    <row r="37" spans="1:15" ht="12.75" customHeight="1">
      <c r="A37" s="2"/>
      <c r="B37" s="2"/>
      <c r="C37" s="2"/>
      <c r="D37" s="2"/>
      <c r="E37" s="10" t="s">
        <v>153</v>
      </c>
      <c r="F37" s="14">
        <v>30</v>
      </c>
      <c r="G37" s="14">
        <v>30</v>
      </c>
      <c r="H37" s="2"/>
      <c r="I37" s="2" t="s">
        <v>154</v>
      </c>
      <c r="J37" s="7">
        <v>0</v>
      </c>
      <c r="K37" s="7">
        <v>0</v>
      </c>
      <c r="L37" s="4" t="s">
        <v>155</v>
      </c>
      <c r="M37" s="22">
        <v>4</v>
      </c>
      <c r="N37" s="22">
        <v>4</v>
      </c>
      <c r="O37" s="4"/>
    </row>
    <row r="38" spans="1:15" ht="12.75" customHeight="1">
      <c r="A38" s="2" t="s">
        <v>156</v>
      </c>
      <c r="B38" s="7">
        <v>0</v>
      </c>
      <c r="C38" s="7">
        <v>0</v>
      </c>
      <c r="D38" s="2"/>
      <c r="E38" s="10" t="s">
        <v>157</v>
      </c>
      <c r="F38" s="14">
        <v>30</v>
      </c>
      <c r="G38" s="14">
        <v>30</v>
      </c>
      <c r="H38" s="2"/>
      <c r="I38" s="2" t="s">
        <v>158</v>
      </c>
      <c r="J38" s="7">
        <v>0</v>
      </c>
      <c r="K38" s="7">
        <v>0</v>
      </c>
      <c r="L38" s="4" t="s">
        <v>159</v>
      </c>
      <c r="M38" s="22">
        <v>5</v>
      </c>
      <c r="N38" s="22">
        <v>5</v>
      </c>
      <c r="O38" s="4"/>
    </row>
    <row r="39" spans="1:15" ht="12.75" customHeight="1">
      <c r="E39" s="10" t="s">
        <v>34</v>
      </c>
      <c r="F39" s="14">
        <v>20</v>
      </c>
      <c r="G39" s="14">
        <v>20</v>
      </c>
      <c r="H39" s="2"/>
      <c r="I39" s="4" t="s">
        <v>160</v>
      </c>
      <c r="J39" s="7">
        <v>0</v>
      </c>
      <c r="K39" s="7">
        <v>0</v>
      </c>
      <c r="L39" s="4"/>
      <c r="M39" s="2"/>
      <c r="N39" s="2"/>
      <c r="O39" s="2"/>
    </row>
    <row r="40" spans="1:15" ht="12.75" customHeight="1">
      <c r="A40" s="1" t="s">
        <v>161</v>
      </c>
      <c r="B40" s="12"/>
      <c r="C40" s="12"/>
      <c r="E40" s="10" t="s">
        <v>32</v>
      </c>
      <c r="F40" s="14">
        <v>40</v>
      </c>
      <c r="G40" s="14">
        <v>40</v>
      </c>
      <c r="H40" s="2"/>
      <c r="I40" s="2" t="s">
        <v>162</v>
      </c>
      <c r="J40" s="12">
        <v>0</v>
      </c>
      <c r="K40" s="12">
        <v>0</v>
      </c>
      <c r="L40" s="4" t="s">
        <v>163</v>
      </c>
      <c r="M40" s="22">
        <v>4</v>
      </c>
      <c r="N40" s="22">
        <v>4</v>
      </c>
      <c r="O40" s="4"/>
    </row>
    <row r="41" spans="1:15" ht="12.75" customHeight="1">
      <c r="A41" s="2" t="s">
        <v>164</v>
      </c>
      <c r="B41" s="7">
        <v>0.2</v>
      </c>
      <c r="C41" s="7">
        <v>0.2</v>
      </c>
      <c r="E41" s="10" t="s">
        <v>165</v>
      </c>
      <c r="F41" s="14">
        <v>0</v>
      </c>
      <c r="G41" s="14">
        <v>0</v>
      </c>
      <c r="H41" s="2"/>
      <c r="I41" s="2" t="s">
        <v>166</v>
      </c>
      <c r="J41" s="12">
        <v>0</v>
      </c>
      <c r="K41" s="12">
        <v>0</v>
      </c>
      <c r="L41" s="4" t="s">
        <v>167</v>
      </c>
      <c r="M41" s="22">
        <v>5</v>
      </c>
      <c r="N41" s="22">
        <v>5</v>
      </c>
      <c r="O41" s="4"/>
    </row>
    <row r="42" spans="1:15" ht="12.75" customHeight="1">
      <c r="A42" s="2" t="s">
        <v>168</v>
      </c>
      <c r="B42" s="12">
        <v>0</v>
      </c>
      <c r="C42" s="12">
        <v>0</v>
      </c>
      <c r="H42" s="2"/>
      <c r="I42" s="2"/>
      <c r="J42" s="2"/>
      <c r="K42" s="2"/>
      <c r="L42" s="2"/>
      <c r="M42" s="2"/>
      <c r="N42" s="2"/>
      <c r="O42" s="2"/>
    </row>
    <row r="43" spans="1:15" ht="12.75" customHeight="1">
      <c r="A43" s="2" t="s">
        <v>169</v>
      </c>
      <c r="B43" s="7">
        <v>1000</v>
      </c>
      <c r="C43" s="7">
        <v>1000</v>
      </c>
      <c r="E43" s="28" t="s">
        <v>170</v>
      </c>
      <c r="H43" s="2"/>
      <c r="I43" s="1" t="s">
        <v>171</v>
      </c>
      <c r="J43" s="2"/>
      <c r="K43" s="2"/>
      <c r="L43" s="2"/>
      <c r="M43" s="1" t="s">
        <v>1</v>
      </c>
      <c r="N43" s="1" t="s">
        <v>3</v>
      </c>
      <c r="O43" s="1"/>
    </row>
    <row r="44" spans="1:15" ht="12.75" customHeight="1">
      <c r="A44" s="2" t="s">
        <v>172</v>
      </c>
      <c r="B44" s="7">
        <v>0</v>
      </c>
      <c r="C44" s="12">
        <v>0</v>
      </c>
      <c r="E44" s="10" t="s">
        <v>173</v>
      </c>
      <c r="F44" s="7">
        <v>0</v>
      </c>
      <c r="G44" s="7">
        <v>0</v>
      </c>
      <c r="H44" s="2"/>
      <c r="I44" s="10" t="s">
        <v>174</v>
      </c>
      <c r="J44" s="14">
        <v>5</v>
      </c>
      <c r="K44" s="14">
        <v>5</v>
      </c>
    </row>
    <row r="45" spans="1:15" ht="12.75" customHeight="1">
      <c r="A45" s="10" t="s">
        <v>177</v>
      </c>
      <c r="B45" s="36" t="s">
        <v>120</v>
      </c>
      <c r="C45" s="36" t="s">
        <v>120</v>
      </c>
      <c r="E45" s="10" t="s">
        <v>178</v>
      </c>
      <c r="F45" s="7">
        <v>0</v>
      </c>
      <c r="G45" s="7">
        <v>0</v>
      </c>
      <c r="H45" s="2"/>
      <c r="I45" s="10" t="s">
        <v>179</v>
      </c>
      <c r="J45" s="14"/>
      <c r="K45" s="14"/>
    </row>
    <row r="46" spans="1:15" ht="12.75" customHeight="1">
      <c r="E46" s="10" t="s">
        <v>180</v>
      </c>
      <c r="F46" s="7">
        <v>0</v>
      </c>
      <c r="G46" s="7">
        <v>0</v>
      </c>
      <c r="H46" s="2"/>
      <c r="I46" s="10" t="s">
        <v>181</v>
      </c>
      <c r="J46" s="14">
        <v>0</v>
      </c>
      <c r="K46" s="14">
        <v>0</v>
      </c>
      <c r="L46" s="10" t="s">
        <v>182</v>
      </c>
      <c r="M46" s="37">
        <f t="shared" ref="M46:N53" si="7">VLOOKUP($I46,Rolls,MATCH(J46,RollHeader,0),0)+IF(J46&gt;0,J$44*VLOOKUP($I46,Rolls,MATCH($I$44,RollHeader,0),0),0)</f>
        <v>0</v>
      </c>
      <c r="N46" s="37">
        <f t="shared" si="7"/>
        <v>0</v>
      </c>
    </row>
    <row r="47" spans="1:15" ht="12.75" customHeight="1">
      <c r="A47" s="1" t="s">
        <v>183</v>
      </c>
      <c r="B47" s="1" t="s">
        <v>1</v>
      </c>
      <c r="C47" s="1" t="s">
        <v>3</v>
      </c>
      <c r="D47" s="2"/>
      <c r="E47" s="10" t="s">
        <v>184</v>
      </c>
      <c r="F47" s="7">
        <v>0</v>
      </c>
      <c r="G47" s="7">
        <v>0</v>
      </c>
      <c r="H47" s="2"/>
      <c r="I47" s="2" t="s">
        <v>185</v>
      </c>
      <c r="J47" s="7">
        <v>0</v>
      </c>
      <c r="K47" s="7">
        <v>0</v>
      </c>
      <c r="L47" s="2" t="s">
        <v>186</v>
      </c>
      <c r="M47" s="37">
        <f t="shared" si="7"/>
        <v>0</v>
      </c>
      <c r="N47" s="37">
        <f t="shared" si="7"/>
        <v>0</v>
      </c>
    </row>
    <row r="48" spans="1:15" ht="12.75" customHeight="1">
      <c r="A48" s="2" t="s">
        <v>187</v>
      </c>
      <c r="B48" s="38">
        <f ca="1">Data!B215</f>
        <v>2442.5734554644068</v>
      </c>
      <c r="C48" s="38">
        <f ca="1">Data!C215</f>
        <v>3114.4708662272542</v>
      </c>
      <c r="D48" s="2"/>
      <c r="E48" s="2" t="s">
        <v>188</v>
      </c>
      <c r="F48" s="7">
        <v>0</v>
      </c>
      <c r="G48" s="7">
        <v>0</v>
      </c>
      <c r="H48" s="2"/>
      <c r="I48" s="2" t="s">
        <v>190</v>
      </c>
      <c r="J48" s="12">
        <v>0</v>
      </c>
      <c r="K48" s="12">
        <v>0</v>
      </c>
      <c r="L48" s="2" t="s">
        <v>191</v>
      </c>
      <c r="M48" s="37">
        <f t="shared" si="7"/>
        <v>0</v>
      </c>
      <c r="N48" s="37">
        <f t="shared" si="7"/>
        <v>0</v>
      </c>
    </row>
    <row r="49" spans="1:15" ht="12.75" customHeight="1">
      <c r="A49" s="2" t="s">
        <v>192</v>
      </c>
      <c r="B49" s="39">
        <f ca="1">Data!B223</f>
        <v>1592.9826883463522</v>
      </c>
      <c r="C49" s="39">
        <f ca="1">Data!C223</f>
        <v>2013.6665083365865</v>
      </c>
      <c r="D49" s="2"/>
      <c r="H49" s="2"/>
      <c r="I49" s="4" t="s">
        <v>193</v>
      </c>
      <c r="J49" s="12">
        <v>0</v>
      </c>
      <c r="K49" s="12">
        <v>0</v>
      </c>
      <c r="L49" s="4" t="s">
        <v>32</v>
      </c>
      <c r="M49">
        <f t="shared" si="7"/>
        <v>0</v>
      </c>
      <c r="N49">
        <f t="shared" si="7"/>
        <v>0</v>
      </c>
    </row>
    <row r="50" spans="1:15" ht="12.75" customHeight="1">
      <c r="A50" s="2"/>
      <c r="B50" s="2"/>
      <c r="C50" s="2"/>
      <c r="D50" s="2"/>
      <c r="E50" s="2"/>
      <c r="F50" s="7"/>
      <c r="G50" s="12"/>
      <c r="H50" s="2"/>
      <c r="I50" s="2" t="s">
        <v>194</v>
      </c>
      <c r="J50" s="12">
        <v>0</v>
      </c>
      <c r="K50" s="12">
        <v>0</v>
      </c>
      <c r="L50" s="2" t="s">
        <v>195</v>
      </c>
      <c r="M50">
        <f t="shared" si="7"/>
        <v>0</v>
      </c>
      <c r="N50">
        <f t="shared" si="7"/>
        <v>0</v>
      </c>
    </row>
    <row r="51" spans="1:15" ht="12.75" customHeight="1">
      <c r="A51" s="2" t="s">
        <v>198</v>
      </c>
      <c r="B51" s="40">
        <f ca="1">Data!D234</f>
        <v>3.0851407103630697</v>
      </c>
      <c r="C51" s="40">
        <f ca="1">Data!E234</f>
        <v>3.0842092277611375</v>
      </c>
      <c r="D51" s="2"/>
      <c r="E51" s="2"/>
      <c r="F51" s="7"/>
      <c r="G51" s="12"/>
      <c r="H51" s="2"/>
      <c r="I51" s="2" t="s">
        <v>199</v>
      </c>
      <c r="J51" s="12">
        <v>0</v>
      </c>
      <c r="K51" s="12">
        <v>0</v>
      </c>
      <c r="L51" s="2" t="s">
        <v>200</v>
      </c>
      <c r="M51" s="37">
        <f t="shared" si="7"/>
        <v>0</v>
      </c>
      <c r="N51" s="37">
        <f t="shared" si="7"/>
        <v>0</v>
      </c>
    </row>
    <row r="52" spans="1:15" ht="12.75" customHeight="1">
      <c r="A52" s="4" t="s">
        <v>201</v>
      </c>
      <c r="B52" s="38">
        <f ca="1">Data!D233</f>
        <v>19119.473246986057</v>
      </c>
      <c r="C52" s="38">
        <f ca="1">Data!E233</f>
        <v>20816.785372797782</v>
      </c>
      <c r="D52" s="2"/>
      <c r="E52" s="2"/>
      <c r="F52" s="7"/>
      <c r="G52" s="12"/>
      <c r="H52" s="2"/>
      <c r="I52" s="8" t="s">
        <v>202</v>
      </c>
      <c r="J52" s="7">
        <v>0</v>
      </c>
      <c r="K52" s="7">
        <v>0</v>
      </c>
      <c r="L52" s="2" t="s">
        <v>39</v>
      </c>
      <c r="M52">
        <f t="shared" si="7"/>
        <v>0</v>
      </c>
      <c r="N52">
        <f t="shared" si="7"/>
        <v>0</v>
      </c>
    </row>
    <row r="53" spans="1:15" ht="12.75" customHeight="1">
      <c r="A53" s="2"/>
      <c r="B53" s="2"/>
      <c r="C53" s="2"/>
      <c r="D53" s="2"/>
      <c r="E53" s="2"/>
      <c r="F53" s="7"/>
      <c r="G53" s="12"/>
      <c r="H53" s="2"/>
      <c r="I53" s="2" t="s">
        <v>203</v>
      </c>
      <c r="J53" s="12">
        <v>0</v>
      </c>
      <c r="K53" s="12">
        <v>0</v>
      </c>
      <c r="L53" s="2" t="s">
        <v>45</v>
      </c>
      <c r="M53">
        <f t="shared" si="7"/>
        <v>0</v>
      </c>
      <c r="N53">
        <f t="shared" si="7"/>
        <v>0</v>
      </c>
    </row>
    <row r="54" spans="1:15" ht="12.75" customHeight="1">
      <c r="A54" s="2" t="s">
        <v>204</v>
      </c>
      <c r="B54" s="38">
        <f ca="1">Data!D237</f>
        <v>26655.156052491497</v>
      </c>
      <c r="C54" s="38">
        <f ca="1">Data!E237</f>
        <v>30422.465158009101</v>
      </c>
      <c r="D54" s="2"/>
      <c r="E54" s="2"/>
      <c r="F54" s="7"/>
      <c r="G54" s="12"/>
      <c r="H54" s="2"/>
    </row>
    <row r="55" spans="1:15" ht="12.75" customHeight="1">
      <c r="A55" s="2" t="s">
        <v>206</v>
      </c>
      <c r="B55" s="38">
        <f ca="1">Data!D236</f>
        <v>413.21988113296169</v>
      </c>
      <c r="C55" s="38">
        <f ca="1">Data!E236</f>
        <v>415.65794276774278</v>
      </c>
      <c r="D55" s="2"/>
      <c r="E55" s="2"/>
      <c r="F55" s="7"/>
      <c r="G55" s="12"/>
      <c r="H55" s="2"/>
      <c r="I55" s="1" t="s">
        <v>207</v>
      </c>
      <c r="J55" s="2"/>
      <c r="K55" s="2"/>
      <c r="L55" s="2"/>
      <c r="M55" s="33" t="s">
        <v>1</v>
      </c>
      <c r="N55" s="33" t="s">
        <v>3</v>
      </c>
      <c r="O55" s="33"/>
    </row>
    <row r="56" spans="1:15" ht="12.75" customHeight="1">
      <c r="A56" s="2"/>
      <c r="B56" s="2"/>
      <c r="C56" s="2"/>
      <c r="D56" s="2"/>
      <c r="E56" s="2"/>
      <c r="F56" s="7"/>
      <c r="G56" s="12"/>
      <c r="H56" s="2"/>
      <c r="I56" s="41" t="s">
        <v>208</v>
      </c>
      <c r="J56" s="42">
        <v>900</v>
      </c>
      <c r="K56" s="42">
        <v>900</v>
      </c>
    </row>
    <row r="57" spans="1:15" ht="12.75" customHeight="1">
      <c r="A57" s="1" t="s">
        <v>209</v>
      </c>
      <c r="B57" s="43">
        <f ca="1">Data!D238</f>
        <v>3870.3591868922695</v>
      </c>
      <c r="C57" s="43">
        <f ca="1">Data!E238</f>
        <v>4391.4664479309513</v>
      </c>
      <c r="E57" s="2"/>
      <c r="F57" s="7"/>
      <c r="G57" s="12"/>
      <c r="H57" s="2"/>
      <c r="I57" s="41" t="s">
        <v>210</v>
      </c>
      <c r="J57" s="44">
        <v>10</v>
      </c>
      <c r="K57" s="44">
        <v>10</v>
      </c>
    </row>
    <row r="58" spans="1:15" ht="12.75" customHeight="1">
      <c r="A58" s="2"/>
      <c r="B58" s="2"/>
      <c r="C58" s="2"/>
      <c r="E58" s="2"/>
      <c r="F58" s="7"/>
      <c r="G58" s="12"/>
      <c r="H58" s="2"/>
      <c r="I58" s="2" t="s">
        <v>211</v>
      </c>
      <c r="J58" s="12">
        <v>0</v>
      </c>
      <c r="K58" s="12">
        <v>0</v>
      </c>
      <c r="L58" s="2"/>
      <c r="M58" s="2"/>
      <c r="N58" s="2"/>
      <c r="O58" s="2"/>
    </row>
    <row r="59" spans="1:15" ht="12.75" customHeight="1">
      <c r="A59" s="1" t="s">
        <v>212</v>
      </c>
      <c r="B59" s="1" t="s">
        <v>1</v>
      </c>
      <c r="C59" s="1" t="s">
        <v>3</v>
      </c>
      <c r="D59" s="2" t="s">
        <v>213</v>
      </c>
      <c r="E59" s="2"/>
      <c r="F59" s="7"/>
      <c r="G59" s="12"/>
      <c r="H59" s="2"/>
      <c r="I59" s="2" t="s">
        <v>214</v>
      </c>
      <c r="J59" s="7">
        <v>0</v>
      </c>
      <c r="K59" s="12">
        <v>0</v>
      </c>
      <c r="L59" s="2"/>
      <c r="M59" s="2"/>
      <c r="N59" s="2"/>
      <c r="O59" s="2"/>
    </row>
    <row r="60" spans="1:15" ht="12.75" customHeight="1">
      <c r="A60" s="2" t="s">
        <v>215</v>
      </c>
      <c r="B60" s="12">
        <v>180</v>
      </c>
      <c r="C60" s="12">
        <v>120</v>
      </c>
      <c r="D60" s="2">
        <f>B60+C60</f>
        <v>300</v>
      </c>
      <c r="E60" s="2"/>
      <c r="F60" s="7"/>
      <c r="G60" s="12"/>
      <c r="H60" s="2"/>
      <c r="I60" s="3" t="s">
        <v>216</v>
      </c>
      <c r="J60" s="12">
        <v>0</v>
      </c>
      <c r="K60" s="12">
        <v>0</v>
      </c>
      <c r="L60" s="2"/>
      <c r="M60" s="2"/>
      <c r="N60" s="2"/>
      <c r="O60" s="2"/>
    </row>
    <row r="61" spans="1:15" ht="12.75" customHeight="1">
      <c r="A61" s="1" t="s">
        <v>217</v>
      </c>
      <c r="B61" s="43">
        <f ca="1">B57*B60/D60 + C57*C60/D60</f>
        <v>4078.8020913077421</v>
      </c>
      <c r="C61" s="39"/>
      <c r="D61" s="2"/>
      <c r="E61" s="2"/>
      <c r="F61" s="7"/>
      <c r="G61" s="12"/>
      <c r="H61" s="2"/>
      <c r="I61" s="2" t="s">
        <v>218</v>
      </c>
      <c r="J61" s="12">
        <v>0</v>
      </c>
      <c r="K61" s="12">
        <v>0</v>
      </c>
      <c r="L61" s="2" t="s">
        <v>220</v>
      </c>
      <c r="M61" s="45">
        <f t="shared" ref="M61:N61" si="8">IF(J61=1,MAX(1,MIN(50,TRUNC(J$56/18))+(J$57*5))*(1+IF(J$58=1,1,IF(J$59=1,0.5,0)+IF(J$60=1,0.25,0))),0)</f>
        <v>0</v>
      </c>
      <c r="N61" s="45">
        <f t="shared" si="8"/>
        <v>0</v>
      </c>
      <c r="O61" s="45"/>
    </row>
    <row r="62" spans="1:15" ht="12.75" customHeight="1">
      <c r="A62" s="1"/>
      <c r="B62" s="43"/>
      <c r="C62" s="39"/>
      <c r="D62" s="2"/>
      <c r="E62" s="2"/>
      <c r="F62" s="7"/>
      <c r="G62" s="12"/>
      <c r="H62" s="2"/>
      <c r="I62" s="2" t="s">
        <v>66</v>
      </c>
      <c r="J62" s="7">
        <v>1</v>
      </c>
      <c r="K62" s="7">
        <v>1</v>
      </c>
      <c r="L62" s="2" t="s">
        <v>222</v>
      </c>
      <c r="M62" s="46">
        <f t="shared" ref="M62:N62" si="9">IF(J62=1,MAX(2.7%,MIN(14.8%,TRUNC(J$56/8)/100+2.7%))+(J$57*2.7%)*(1+IF(J$58=1,1,IF(J$59=1,0.5,0)+IF(J$60=1,0.25,0))),0)</f>
        <v>0.41800000000000004</v>
      </c>
      <c r="N62" s="46">
        <f t="shared" si="9"/>
        <v>0.41800000000000004</v>
      </c>
      <c r="O62" s="46"/>
    </row>
    <row r="63" spans="1:15" ht="12.75" customHeight="1">
      <c r="A63" s="1"/>
      <c r="B63" s="43"/>
      <c r="C63" s="39"/>
      <c r="D63" s="2"/>
      <c r="E63" s="2"/>
      <c r="F63" s="7"/>
      <c r="G63" s="12"/>
      <c r="H63" s="2"/>
      <c r="I63" s="2" t="s">
        <v>223</v>
      </c>
      <c r="J63" s="12">
        <v>0</v>
      </c>
      <c r="K63" s="12">
        <v>0</v>
      </c>
      <c r="L63" s="2" t="s">
        <v>224</v>
      </c>
      <c r="M63" s="45">
        <f t="shared" ref="M63:N63" si="10">IF(J63=1,MAX(1,MIN(50,TRUNC(J$56/18))+(J$57*5))*(1+IF(J$58=1,1,IF(J$59=1,0.5,0)+IF(J$60=1,0.25,0))),0)</f>
        <v>0</v>
      </c>
      <c r="N63" s="45">
        <f t="shared" si="10"/>
        <v>0</v>
      </c>
      <c r="O63" s="45"/>
    </row>
    <row r="64" spans="1:15" ht="12.75" customHeight="1">
      <c r="A64" s="1"/>
      <c r="B64" s="43"/>
      <c r="C64" s="39"/>
      <c r="D64" s="2"/>
      <c r="E64" s="2"/>
      <c r="F64" s="7"/>
      <c r="G64" s="12"/>
      <c r="H64" s="2"/>
      <c r="I64" s="2" t="s">
        <v>225</v>
      </c>
      <c r="J64" s="7">
        <v>0</v>
      </c>
      <c r="K64" s="7">
        <v>0</v>
      </c>
      <c r="L64" s="2" t="s">
        <v>226</v>
      </c>
      <c r="M64" s="46">
        <f t="shared" ref="M64:N64" si="11">IF(J64=1,MAX(4.6%,MIN(34.7%,(TRUNC(J$56/3)/100+4.6%))+(J$57*2.7%))*(1+IF(J$58=1,1,IF(J$59=1,0.5,0)+IF(J$60=1,0.25,0))),0)</f>
        <v>0</v>
      </c>
      <c r="N64" s="46">
        <f t="shared" si="11"/>
        <v>0</v>
      </c>
      <c r="O64" s="46"/>
    </row>
    <row r="65" spans="1:15" ht="12.75" customHeight="1">
      <c r="A65" s="1"/>
      <c r="B65" s="43"/>
      <c r="C65" s="39"/>
      <c r="D65" s="2"/>
      <c r="E65" s="2"/>
      <c r="F65" s="7"/>
      <c r="G65" s="12"/>
      <c r="H65" s="2"/>
      <c r="I65" s="2"/>
      <c r="J65" s="7"/>
      <c r="K65" s="7"/>
      <c r="L65" s="2"/>
      <c r="M65" s="46"/>
      <c r="N65" s="46"/>
      <c r="O65" s="46"/>
    </row>
  </sheetData>
  <conditionalFormatting sqref="C34 C36">
    <cfRule type="expression" dxfId="16" priority="1" stopIfTrue="1">
      <formula>AND($C$34=1, $C$36=1)</formula>
    </cfRule>
  </conditionalFormatting>
  <conditionalFormatting sqref="C34 C36">
    <cfRule type="cellIs" dxfId="15" priority="2" stopIfTrue="1" operator="notEqual">
      <formula>B34</formula>
    </cfRule>
  </conditionalFormatting>
  <conditionalFormatting sqref="B34 B36">
    <cfRule type="expression" dxfId="14" priority="3" stopIfTrue="1">
      <formula>AND($B$34=1, $B$36=1)</formula>
    </cfRule>
  </conditionalFormatting>
  <conditionalFormatting sqref="J8">
    <cfRule type="expression" dxfId="13" priority="4" stopIfTrue="1">
      <formula>AND($J$8=1,#REF!= 1)</formula>
    </cfRule>
  </conditionalFormatting>
  <dataValidations count="28">
    <dataValidation type="list" allowBlank="1" sqref="J46:K53">
      <formula1>"0,1,2,3,4,5,6,7,8,9,10,11"</formula1>
    </dataValidation>
    <dataValidation type="list" allowBlank="1" showErrorMessage="1" sqref="B31:C31">
      <formula1>INDIRECT(B30&amp;"Weaponskills")</formula1>
    </dataValidation>
    <dataValidation type="decimal" allowBlank="1" showErrorMessage="1" sqref="B35:C35">
      <formula1>1000</formula1>
      <formula2>1999</formula2>
    </dataValidation>
    <dataValidation type="decimal" allowBlank="1" showErrorMessage="1" sqref="B5">
      <formula1>75</formula1>
      <formula2>99</formula2>
    </dataValidation>
    <dataValidation type="decimal" allowBlank="1" showErrorMessage="1" sqref="M20:N20 M32:N32 M35:N35 M37:N38 M40:N41">
      <formula1>0</formula1>
      <formula2>5</formula2>
    </dataValidation>
    <dataValidation type="list" allowBlank="1" showErrorMessage="1" sqref="F22:G24">
      <formula1>Atmas</formula1>
    </dataValidation>
    <dataValidation type="list" allowBlank="1" showErrorMessage="1" sqref="B7">
      <formula1>FoodList</formula1>
    </dataValidation>
    <dataValidation type="decimal" allowBlank="1" showDropDown="1" showErrorMessage="1" sqref="J28:K28">
      <formula1>0</formula1>
      <formula2>1000</formula2>
    </dataValidation>
    <dataValidation type="decimal" allowBlank="1" showErrorMessage="1" sqref="F9:G10">
      <formula1>0</formula1>
      <formula2>1000</formula2>
    </dataValidation>
    <dataValidation type="list" allowBlank="1" sqref="J44:K44">
      <formula1>"0,3,5"</formula1>
    </dataValidation>
    <dataValidation type="list" allowBlank="1" sqref="J26:K26 J34:K34">
      <formula1>Toggle</formula1>
    </dataValidation>
    <dataValidation type="list" allowBlank="1" showErrorMessage="1" sqref="J4:K4 F4:G7 J8:K8 J12:K14 F13:G15 J17:K17 F20:G20 J20:K21 J25:K25 F26 F32:G32 J32:K32 B34:C34 F34:G34 B36:C36 B38:C38 J35:K41 F44:G48 J58:K65">
      <formula1>Toggle</formula1>
    </dataValidation>
    <dataValidation type="list" allowBlank="1" showDropDown="1" sqref="M34:N34">
      <formula1>"0,1"</formula1>
    </dataValidation>
    <dataValidation type="list" allowBlank="1" showErrorMessage="1" sqref="M5:N5">
      <formula1>DefDownList</formula1>
    </dataValidation>
    <dataValidation type="list" allowBlank="1" showErrorMessage="1" sqref="M1">
      <formula1>MobNames</formula1>
    </dataValidation>
    <dataValidation type="list" allowBlank="1" showErrorMessage="1" sqref="I4">
      <formula1>Hastes</formula1>
    </dataValidation>
    <dataValidation type="list" allowBlank="1" showErrorMessage="1" sqref="I8">
      <formula1>Boosts</formula1>
    </dataValidation>
    <dataValidation type="decimal" allowBlank="1" showErrorMessage="1" sqref="B43:C43">
      <formula1>1000</formula1>
      <formula2>3000</formula2>
    </dataValidation>
    <dataValidation type="list" allowBlank="1" sqref="M4:N4 J29:K29">
      <formula1>"0,1,2,3,4"</formula1>
    </dataValidation>
    <dataValidation type="list" allowBlank="1" sqref="J57:K57">
      <formula1>"0,3,5,10"</formula1>
    </dataValidation>
    <dataValidation type="list" allowBlank="1" sqref="M7:N7">
      <formula1>"0,1,2,3,4,5,6,7,8,9,10"</formula1>
    </dataValidation>
    <dataValidation type="list" allowBlank="1" showErrorMessage="1" sqref="B6">
      <formula1>Subjobs</formula1>
    </dataValidation>
    <dataValidation type="list" allowBlank="1" showErrorMessage="1" sqref="B4">
      <formula1>Races</formula1>
    </dataValidation>
    <dataValidation type="decimal" allowBlank="1" showErrorMessage="1" sqref="J7:K7 J11:K11 J24:K24 B42:C42">
      <formula1>0</formula1>
      <formula2>500</formula2>
    </dataValidation>
    <dataValidation type="decimal" allowBlank="1" showErrorMessage="1" sqref="B10:B18">
      <formula1>0</formula1>
      <formula2>15</formula2>
    </dataValidation>
    <dataValidation type="list" allowBlank="1" sqref="J33:K33">
      <formula1>"None,Honor March,March 2,Minuet 5,Madrigal 2"</formula1>
    </dataValidation>
    <dataValidation type="decimal" allowBlank="1" sqref="B26">
      <formula1>0</formula1>
      <formula2>2100</formula2>
    </dataValidation>
    <dataValidation type="list" allowBlank="1" sqref="J27:K27">
      <formula1>"None,Ifrit,Ramuh,Shiva"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AV66"/>
  <sheetViews>
    <sheetView workbookViewId="0"/>
  </sheetViews>
  <sheetFormatPr defaultColWidth="17.28515625" defaultRowHeight="15" customHeight="1"/>
  <cols>
    <col min="1" max="1" width="13" customWidth="1"/>
    <col min="2" max="2" width="15.5703125" customWidth="1"/>
    <col min="3" max="24" width="4.85546875" customWidth="1"/>
    <col min="25" max="25" width="4.140625" customWidth="1"/>
    <col min="26" max="26" width="13.42578125" customWidth="1"/>
    <col min="27" max="27" width="16.5703125" customWidth="1"/>
    <col min="28" max="48" width="4.85546875" customWidth="1"/>
  </cols>
  <sheetData>
    <row r="1" spans="1:48" ht="12.7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2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</row>
    <row r="2" spans="1:48" ht="12.75" customHeight="1">
      <c r="A2" s="2" t="s">
        <v>7</v>
      </c>
      <c r="B2" s="2" t="s">
        <v>8</v>
      </c>
      <c r="C2" s="2" t="s">
        <v>9</v>
      </c>
      <c r="D2" s="4" t="s">
        <v>11</v>
      </c>
      <c r="E2" s="6" t="s">
        <v>20</v>
      </c>
      <c r="F2" s="2" t="s">
        <v>25</v>
      </c>
      <c r="G2" s="2" t="s">
        <v>26</v>
      </c>
      <c r="H2" s="2" t="s">
        <v>29</v>
      </c>
      <c r="I2" s="2" t="s">
        <v>30</v>
      </c>
      <c r="J2" s="8" t="s">
        <v>32</v>
      </c>
      <c r="K2" s="8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9" t="s">
        <v>39</v>
      </c>
      <c r="Q2" s="2" t="s">
        <v>41</v>
      </c>
      <c r="R2" s="2" t="s">
        <v>42</v>
      </c>
      <c r="S2" s="2" t="s">
        <v>43</v>
      </c>
      <c r="T2" s="10" t="s">
        <v>44</v>
      </c>
      <c r="U2" s="8" t="s">
        <v>45</v>
      </c>
      <c r="V2" s="8" t="s">
        <v>46</v>
      </c>
      <c r="W2" s="8" t="s">
        <v>47</v>
      </c>
      <c r="X2" s="2"/>
      <c r="Y2" s="2"/>
      <c r="Z2" s="2" t="s">
        <v>7</v>
      </c>
      <c r="AA2" s="2" t="s">
        <v>8</v>
      </c>
      <c r="AB2" s="2" t="s">
        <v>9</v>
      </c>
      <c r="AC2" s="4" t="s">
        <v>11</v>
      </c>
      <c r="AD2" s="6" t="s">
        <v>20</v>
      </c>
      <c r="AE2" s="2" t="s">
        <v>25</v>
      </c>
      <c r="AF2" s="2" t="s">
        <v>26</v>
      </c>
      <c r="AG2" s="2" t="s">
        <v>29</v>
      </c>
      <c r="AH2" s="2" t="s">
        <v>30</v>
      </c>
      <c r="AI2" s="8" t="s">
        <v>32</v>
      </c>
      <c r="AJ2" s="8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8" t="s">
        <v>39</v>
      </c>
      <c r="AP2" s="2" t="s">
        <v>41</v>
      </c>
      <c r="AQ2" s="2" t="s">
        <v>42</v>
      </c>
      <c r="AR2" s="2" t="s">
        <v>43</v>
      </c>
      <c r="AS2" s="10" t="s">
        <v>44</v>
      </c>
      <c r="AT2" s="8" t="s">
        <v>45</v>
      </c>
      <c r="AU2" s="8" t="s">
        <v>46</v>
      </c>
      <c r="AV2" s="8" t="s">
        <v>47</v>
      </c>
    </row>
    <row r="3" spans="1:48" ht="12.75" customHeight="1">
      <c r="A3" s="11" t="s">
        <v>49</v>
      </c>
      <c r="B3" s="13" t="s">
        <v>55</v>
      </c>
      <c r="C3" s="2">
        <f t="shared" ref="C3:L5" ca="1" si="0">IF(ISBLANK($B3), 0, VLOOKUP($B3, INDIRECT($A3), MATCH(C$2, StatHeader, 0), 0))</f>
        <v>0</v>
      </c>
      <c r="D3" s="2">
        <f t="shared" ca="1" si="0"/>
        <v>0</v>
      </c>
      <c r="E3" s="2">
        <f t="shared" ca="1" si="0"/>
        <v>269</v>
      </c>
      <c r="F3" s="2">
        <f t="shared" ca="1" si="0"/>
        <v>0</v>
      </c>
      <c r="G3" s="2">
        <f t="shared" ca="1" si="0"/>
        <v>0</v>
      </c>
      <c r="H3" s="2">
        <f t="shared" ca="1" si="0"/>
        <v>0</v>
      </c>
      <c r="I3" s="2">
        <f t="shared" ca="1" si="0"/>
        <v>0</v>
      </c>
      <c r="J3" s="2">
        <f t="shared" ca="1" si="0"/>
        <v>0</v>
      </c>
      <c r="K3" s="2">
        <f t="shared" ca="1" si="0"/>
        <v>0</v>
      </c>
      <c r="L3" s="18">
        <f t="shared" ca="1" si="0"/>
        <v>0</v>
      </c>
      <c r="M3" s="18">
        <f t="shared" ref="M3:W5" ca="1" si="1">IF(ISBLANK($B3), 0, VLOOKUP($B3, INDIRECT($A3), MATCH(M$2, StatHeader, 0), 0))</f>
        <v>0</v>
      </c>
      <c r="N3" s="18">
        <f t="shared" ca="1" si="1"/>
        <v>0</v>
      </c>
      <c r="O3" s="18">
        <f t="shared" ca="1" si="1"/>
        <v>0</v>
      </c>
      <c r="P3" s="21">
        <f t="shared" ca="1" si="1"/>
        <v>0</v>
      </c>
      <c r="Q3" s="18">
        <f t="shared" ca="1" si="1"/>
        <v>0</v>
      </c>
      <c r="R3" s="18">
        <f t="shared" ca="1" si="1"/>
        <v>0</v>
      </c>
      <c r="S3" s="4">
        <f t="shared" ca="1" si="1"/>
        <v>0</v>
      </c>
      <c r="T3" s="18">
        <f t="shared" ca="1" si="1"/>
        <v>0</v>
      </c>
      <c r="U3" s="2">
        <f t="shared" ca="1" si="1"/>
        <v>0</v>
      </c>
      <c r="V3" s="2">
        <f t="shared" ca="1" si="1"/>
        <v>147</v>
      </c>
      <c r="W3" s="2">
        <f t="shared" ca="1" si="1"/>
        <v>236</v>
      </c>
      <c r="X3" s="2"/>
      <c r="Y3" s="2"/>
      <c r="Z3" s="11" t="s">
        <v>49</v>
      </c>
      <c r="AA3" s="13" t="s">
        <v>73</v>
      </c>
      <c r="AB3" s="2">
        <f t="shared" ref="AB3:AK5" ca="1" si="2">IF(ISBLANK($AA3), 0, VLOOKUP($AA3, INDIRECT($Z3), MATCH(AB$2, StatHeader, 0), 0))</f>
        <v>0</v>
      </c>
      <c r="AC3" s="2">
        <f t="shared" ca="1" si="2"/>
        <v>0</v>
      </c>
      <c r="AD3" s="2">
        <f t="shared" ca="1" si="2"/>
        <v>269</v>
      </c>
      <c r="AE3" s="2">
        <f t="shared" ca="1" si="2"/>
        <v>0</v>
      </c>
      <c r="AF3" s="2">
        <f t="shared" ca="1" si="2"/>
        <v>50</v>
      </c>
      <c r="AG3" s="2">
        <f t="shared" ca="1" si="2"/>
        <v>0</v>
      </c>
      <c r="AH3" s="2">
        <f t="shared" ca="1" si="2"/>
        <v>0</v>
      </c>
      <c r="AI3" s="2">
        <f t="shared" ca="1" si="2"/>
        <v>0</v>
      </c>
      <c r="AJ3" s="2">
        <f t="shared" ca="1" si="2"/>
        <v>0</v>
      </c>
      <c r="AK3" s="18">
        <f t="shared" ca="1" si="2"/>
        <v>0</v>
      </c>
      <c r="AL3" s="18">
        <f t="shared" ref="AL3:AV5" ca="1" si="3">IF(ISBLANK($AA3), 0, VLOOKUP($AA3, INDIRECT($Z3), MATCH(AL$2, StatHeader, 0), 0))</f>
        <v>0</v>
      </c>
      <c r="AM3" s="18">
        <f t="shared" ca="1" si="3"/>
        <v>0</v>
      </c>
      <c r="AN3" s="18">
        <f t="shared" ca="1" si="3"/>
        <v>0</v>
      </c>
      <c r="AO3" s="4">
        <f t="shared" ca="1" si="3"/>
        <v>0</v>
      </c>
      <c r="AP3" s="18">
        <f t="shared" ca="1" si="3"/>
        <v>0</v>
      </c>
      <c r="AQ3" s="18">
        <f t="shared" ca="1" si="3"/>
        <v>0</v>
      </c>
      <c r="AR3" s="4">
        <f t="shared" ca="1" si="3"/>
        <v>0</v>
      </c>
      <c r="AS3" s="18">
        <f t="shared" ca="1" si="3"/>
        <v>0</v>
      </c>
      <c r="AT3" s="2">
        <f t="shared" ca="1" si="3"/>
        <v>0</v>
      </c>
      <c r="AU3" s="2">
        <f t="shared" ca="1" si="3"/>
        <v>158</v>
      </c>
      <c r="AV3" s="2">
        <f t="shared" ca="1" si="3"/>
        <v>224</v>
      </c>
    </row>
    <row r="4" spans="1:48" ht="12.75" customHeight="1">
      <c r="A4" s="13" t="s">
        <v>49</v>
      </c>
      <c r="B4" s="26" t="s">
        <v>73</v>
      </c>
      <c r="C4" s="2">
        <f t="shared" ca="1" si="0"/>
        <v>0</v>
      </c>
      <c r="D4" s="2">
        <f t="shared" ca="1" si="0"/>
        <v>0</v>
      </c>
      <c r="E4" s="2">
        <f t="shared" ca="1" si="0"/>
        <v>269</v>
      </c>
      <c r="F4" s="2">
        <f t="shared" ca="1" si="0"/>
        <v>0</v>
      </c>
      <c r="G4" s="2">
        <f t="shared" ca="1" si="0"/>
        <v>50</v>
      </c>
      <c r="H4" s="2">
        <f t="shared" ca="1" si="0"/>
        <v>0</v>
      </c>
      <c r="I4" s="2">
        <f t="shared" ca="1" si="0"/>
        <v>0</v>
      </c>
      <c r="J4" s="2">
        <f t="shared" ca="1" si="0"/>
        <v>0</v>
      </c>
      <c r="K4" s="2">
        <f t="shared" ca="1" si="0"/>
        <v>0</v>
      </c>
      <c r="L4" s="18">
        <f t="shared" ca="1" si="0"/>
        <v>0</v>
      </c>
      <c r="M4" s="18">
        <f t="shared" ca="1" si="1"/>
        <v>0</v>
      </c>
      <c r="N4" s="18">
        <f t="shared" ca="1" si="1"/>
        <v>0</v>
      </c>
      <c r="O4" s="18">
        <f t="shared" ca="1" si="1"/>
        <v>0</v>
      </c>
      <c r="P4" s="21">
        <f t="shared" ca="1" si="1"/>
        <v>0</v>
      </c>
      <c r="Q4" s="18">
        <f t="shared" ca="1" si="1"/>
        <v>0</v>
      </c>
      <c r="R4" s="18">
        <f t="shared" ca="1" si="1"/>
        <v>0</v>
      </c>
      <c r="S4" s="2">
        <f t="shared" ca="1" si="1"/>
        <v>0</v>
      </c>
      <c r="T4" s="18">
        <f t="shared" ca="1" si="1"/>
        <v>0</v>
      </c>
      <c r="U4" s="2">
        <f t="shared" ca="1" si="1"/>
        <v>0</v>
      </c>
      <c r="V4" s="2">
        <f t="shared" ca="1" si="1"/>
        <v>158</v>
      </c>
      <c r="W4" s="2">
        <f t="shared" ca="1" si="1"/>
        <v>224</v>
      </c>
      <c r="X4" s="2"/>
      <c r="Y4" s="2"/>
      <c r="Z4" s="13" t="s">
        <v>49</v>
      </c>
      <c r="AA4" s="26" t="s">
        <v>101</v>
      </c>
      <c r="AB4" s="2">
        <f t="shared" ca="1" si="2"/>
        <v>0</v>
      </c>
      <c r="AC4" s="2">
        <f t="shared" ca="1" si="2"/>
        <v>0</v>
      </c>
      <c r="AD4" s="2">
        <f t="shared" ca="1" si="2"/>
        <v>269</v>
      </c>
      <c r="AE4" s="2">
        <f t="shared" ca="1" si="2"/>
        <v>0</v>
      </c>
      <c r="AF4" s="2">
        <f t="shared" ca="1" si="2"/>
        <v>0</v>
      </c>
      <c r="AG4" s="2">
        <f t="shared" ca="1" si="2"/>
        <v>0</v>
      </c>
      <c r="AH4" s="2">
        <f t="shared" ca="1" si="2"/>
        <v>0</v>
      </c>
      <c r="AI4" s="2">
        <f t="shared" ca="1" si="2"/>
        <v>0</v>
      </c>
      <c r="AJ4" s="2">
        <f t="shared" ca="1" si="2"/>
        <v>0</v>
      </c>
      <c r="AK4" s="18">
        <f t="shared" ca="1" si="2"/>
        <v>0</v>
      </c>
      <c r="AL4" s="18">
        <f t="shared" ca="1" si="3"/>
        <v>0</v>
      </c>
      <c r="AM4" s="18">
        <f t="shared" ca="1" si="3"/>
        <v>0</v>
      </c>
      <c r="AN4" s="18">
        <f t="shared" ca="1" si="3"/>
        <v>0</v>
      </c>
      <c r="AO4" s="4">
        <f t="shared" ca="1" si="3"/>
        <v>10</v>
      </c>
      <c r="AP4" s="18">
        <f t="shared" ca="1" si="3"/>
        <v>0</v>
      </c>
      <c r="AQ4" s="18">
        <f t="shared" ca="1" si="3"/>
        <v>0</v>
      </c>
      <c r="AR4" s="2">
        <f t="shared" ca="1" si="3"/>
        <v>0</v>
      </c>
      <c r="AS4" s="18">
        <f t="shared" ca="1" si="3"/>
        <v>0</v>
      </c>
      <c r="AT4" s="2">
        <f t="shared" ca="1" si="3"/>
        <v>0</v>
      </c>
      <c r="AU4" s="2">
        <f t="shared" ca="1" si="3"/>
        <v>168</v>
      </c>
      <c r="AV4" s="2">
        <f t="shared" ca="1" si="3"/>
        <v>240</v>
      </c>
    </row>
    <row r="5" spans="1:48" ht="12.75" customHeight="1">
      <c r="A5" s="2" t="s">
        <v>123</v>
      </c>
      <c r="B5" s="11"/>
      <c r="C5" s="2">
        <f t="shared" ca="1" si="0"/>
        <v>0</v>
      </c>
      <c r="D5" s="2">
        <f t="shared" ca="1" si="0"/>
        <v>0</v>
      </c>
      <c r="E5" s="2">
        <f t="shared" ca="1" si="0"/>
        <v>0</v>
      </c>
      <c r="F5" s="2">
        <f t="shared" ca="1" si="0"/>
        <v>0</v>
      </c>
      <c r="G5" s="2">
        <f t="shared" ca="1" si="0"/>
        <v>0</v>
      </c>
      <c r="H5" s="2">
        <f t="shared" ca="1" si="0"/>
        <v>0</v>
      </c>
      <c r="I5" s="2">
        <f t="shared" ca="1" si="0"/>
        <v>0</v>
      </c>
      <c r="J5" s="2">
        <f t="shared" ca="1" si="0"/>
        <v>0</v>
      </c>
      <c r="K5" s="2">
        <f t="shared" ca="1" si="0"/>
        <v>0</v>
      </c>
      <c r="L5" s="18">
        <f t="shared" ca="1" si="0"/>
        <v>0</v>
      </c>
      <c r="M5" s="18">
        <f t="shared" ca="1" si="1"/>
        <v>0</v>
      </c>
      <c r="N5" s="18">
        <f t="shared" ca="1" si="1"/>
        <v>0</v>
      </c>
      <c r="O5" s="18">
        <f t="shared" ca="1" si="1"/>
        <v>0</v>
      </c>
      <c r="P5" s="21">
        <f t="shared" ca="1" si="1"/>
        <v>0</v>
      </c>
      <c r="Q5" s="18">
        <f t="shared" ca="1" si="1"/>
        <v>0</v>
      </c>
      <c r="R5" s="18">
        <f t="shared" ca="1" si="1"/>
        <v>0</v>
      </c>
      <c r="S5" s="2">
        <f t="shared" ca="1" si="1"/>
        <v>0</v>
      </c>
      <c r="T5" s="18">
        <f t="shared" ca="1" si="1"/>
        <v>0</v>
      </c>
      <c r="U5" s="2">
        <f t="shared" ca="1" si="1"/>
        <v>0</v>
      </c>
      <c r="V5" s="2">
        <f t="shared" ca="1" si="1"/>
        <v>0</v>
      </c>
      <c r="W5" s="2">
        <f t="shared" ca="1" si="1"/>
        <v>0</v>
      </c>
      <c r="X5" s="2"/>
      <c r="Y5" s="2" t="str">
        <f t="shared" ref="Y5:Y18" si="4">IF(AA5=B5, "=", "-")</f>
        <v>=</v>
      </c>
      <c r="Z5" s="2" t="s">
        <v>123</v>
      </c>
      <c r="AA5" s="11"/>
      <c r="AB5" s="2">
        <f t="shared" ca="1" si="2"/>
        <v>0</v>
      </c>
      <c r="AC5" s="2">
        <f t="shared" ca="1" si="2"/>
        <v>0</v>
      </c>
      <c r="AD5" s="2">
        <f t="shared" ca="1" si="2"/>
        <v>0</v>
      </c>
      <c r="AE5" s="2">
        <f t="shared" ca="1" si="2"/>
        <v>0</v>
      </c>
      <c r="AF5" s="2">
        <f t="shared" ca="1" si="2"/>
        <v>0</v>
      </c>
      <c r="AG5" s="2">
        <f t="shared" ca="1" si="2"/>
        <v>0</v>
      </c>
      <c r="AH5" s="2">
        <f t="shared" ca="1" si="2"/>
        <v>0</v>
      </c>
      <c r="AI5" s="2">
        <f t="shared" ca="1" si="2"/>
        <v>0</v>
      </c>
      <c r="AJ5" s="2">
        <f t="shared" ca="1" si="2"/>
        <v>0</v>
      </c>
      <c r="AK5" s="18">
        <f t="shared" ca="1" si="2"/>
        <v>0</v>
      </c>
      <c r="AL5" s="18">
        <f t="shared" ca="1" si="3"/>
        <v>0</v>
      </c>
      <c r="AM5" s="18">
        <f t="shared" ca="1" si="3"/>
        <v>0</v>
      </c>
      <c r="AN5" s="18">
        <f t="shared" ca="1" si="3"/>
        <v>0</v>
      </c>
      <c r="AO5" s="4">
        <f t="shared" ca="1" si="3"/>
        <v>0</v>
      </c>
      <c r="AP5" s="18">
        <f t="shared" ca="1" si="3"/>
        <v>0</v>
      </c>
      <c r="AQ5" s="18">
        <f t="shared" ca="1" si="3"/>
        <v>0</v>
      </c>
      <c r="AR5" s="2">
        <f t="shared" ca="1" si="3"/>
        <v>0</v>
      </c>
      <c r="AS5" s="18">
        <f t="shared" ca="1" si="3"/>
        <v>0</v>
      </c>
      <c r="AT5" s="2">
        <f t="shared" ca="1" si="3"/>
        <v>0</v>
      </c>
      <c r="AU5" s="2">
        <f t="shared" ca="1" si="3"/>
        <v>0</v>
      </c>
      <c r="AV5" s="2">
        <f t="shared" ca="1" si="3"/>
        <v>0</v>
      </c>
    </row>
    <row r="6" spans="1:48" ht="12.75" customHeight="1">
      <c r="A6" s="2" t="s">
        <v>175</v>
      </c>
      <c r="B6" s="11" t="s">
        <v>176</v>
      </c>
      <c r="C6" s="2">
        <f t="shared" ref="C6:L18" ca="1" si="5">IF(ISBLANK($B6), 0, VLOOKUP($B6, INDIRECT($A6), MATCH(C$2, StatHeader, 0), 0))</f>
        <v>0</v>
      </c>
      <c r="D6" s="2">
        <f t="shared" ca="1" si="5"/>
        <v>0</v>
      </c>
      <c r="E6" s="2">
        <f t="shared" ca="1" si="5"/>
        <v>0</v>
      </c>
      <c r="F6" s="2">
        <f t="shared" ca="1" si="5"/>
        <v>0</v>
      </c>
      <c r="G6" s="2">
        <f t="shared" ca="1" si="5"/>
        <v>0</v>
      </c>
      <c r="H6" s="2">
        <f t="shared" ca="1" si="5"/>
        <v>0</v>
      </c>
      <c r="I6" s="2">
        <f t="shared" ca="1" si="5"/>
        <v>0</v>
      </c>
      <c r="J6" s="2">
        <f t="shared" ca="1" si="5"/>
        <v>5</v>
      </c>
      <c r="K6" s="2">
        <f t="shared" ca="1" si="5"/>
        <v>10</v>
      </c>
      <c r="L6" s="18">
        <f t="shared" ca="1" si="5"/>
        <v>0</v>
      </c>
      <c r="M6" s="18">
        <f t="shared" ref="M6:U18" ca="1" si="6">IF(ISBLANK($B6), 0, VLOOKUP($B6, INDIRECT($A6), MATCH(M$2, StatHeader, 0), 0))</f>
        <v>0</v>
      </c>
      <c r="N6" s="18">
        <f t="shared" ca="1" si="6"/>
        <v>0</v>
      </c>
      <c r="O6" s="18">
        <f t="shared" ca="1" si="6"/>
        <v>0</v>
      </c>
      <c r="P6" s="21">
        <f t="shared" ca="1" si="6"/>
        <v>3</v>
      </c>
      <c r="Q6" s="18">
        <f t="shared" ca="1" si="6"/>
        <v>0</v>
      </c>
      <c r="R6" s="18">
        <f t="shared" ca="1" si="6"/>
        <v>0</v>
      </c>
      <c r="S6" s="4">
        <f t="shared" ca="1" si="6"/>
        <v>0</v>
      </c>
      <c r="T6" s="18">
        <f t="shared" ca="1" si="6"/>
        <v>0</v>
      </c>
      <c r="U6" s="2">
        <f t="shared" ca="1" si="6"/>
        <v>0</v>
      </c>
      <c r="V6" s="2"/>
      <c r="W6" s="2"/>
      <c r="X6" s="2"/>
      <c r="Y6" s="2" t="str">
        <f t="shared" si="4"/>
        <v>=</v>
      </c>
      <c r="Z6" s="2" t="s">
        <v>175</v>
      </c>
      <c r="AA6" s="13" t="s">
        <v>176</v>
      </c>
      <c r="AB6" s="2">
        <f t="shared" ref="AB6:AK18" ca="1" si="7">IF(ISBLANK($AA6), 0, VLOOKUP($AA6, INDIRECT($Z6), MATCH(AB$2, StatHeader, 0), 0))</f>
        <v>0</v>
      </c>
      <c r="AC6" s="2">
        <f t="shared" ca="1" si="7"/>
        <v>0</v>
      </c>
      <c r="AD6" s="2">
        <f t="shared" ca="1" si="7"/>
        <v>0</v>
      </c>
      <c r="AE6" s="2">
        <f t="shared" ca="1" si="7"/>
        <v>0</v>
      </c>
      <c r="AF6" s="2">
        <f t="shared" ca="1" si="7"/>
        <v>0</v>
      </c>
      <c r="AG6" s="2">
        <f t="shared" ca="1" si="7"/>
        <v>0</v>
      </c>
      <c r="AH6" s="2">
        <f t="shared" ca="1" si="7"/>
        <v>0</v>
      </c>
      <c r="AI6" s="2">
        <f t="shared" ca="1" si="7"/>
        <v>5</v>
      </c>
      <c r="AJ6" s="2">
        <f t="shared" ca="1" si="7"/>
        <v>10</v>
      </c>
      <c r="AK6" s="18">
        <f t="shared" ca="1" si="7"/>
        <v>0</v>
      </c>
      <c r="AL6" s="18">
        <f t="shared" ref="AL6:AT18" ca="1" si="8">IF(ISBLANK($AA6), 0, VLOOKUP($AA6, INDIRECT($Z6), MATCH(AL$2, StatHeader, 0), 0))</f>
        <v>0</v>
      </c>
      <c r="AM6" s="18">
        <f t="shared" ca="1" si="8"/>
        <v>0</v>
      </c>
      <c r="AN6" s="18">
        <f t="shared" ca="1" si="8"/>
        <v>0</v>
      </c>
      <c r="AO6" s="4">
        <f t="shared" ca="1" si="8"/>
        <v>3</v>
      </c>
      <c r="AP6" s="18">
        <f t="shared" ca="1" si="8"/>
        <v>0</v>
      </c>
      <c r="AQ6" s="18">
        <f t="shared" ca="1" si="8"/>
        <v>0</v>
      </c>
      <c r="AR6" s="4">
        <f t="shared" ca="1" si="8"/>
        <v>0</v>
      </c>
      <c r="AS6" s="18">
        <f t="shared" ca="1" si="8"/>
        <v>0</v>
      </c>
      <c r="AT6" s="2">
        <f t="shared" ca="1" si="8"/>
        <v>0</v>
      </c>
      <c r="AU6" s="2"/>
      <c r="AV6" s="2"/>
    </row>
    <row r="7" spans="1:48" ht="12.75" customHeight="1">
      <c r="A7" s="2" t="s">
        <v>196</v>
      </c>
      <c r="B7" s="13" t="s">
        <v>197</v>
      </c>
      <c r="C7" s="2">
        <f t="shared" ca="1" si="5"/>
        <v>0</v>
      </c>
      <c r="D7" s="2">
        <f t="shared" ca="1" si="5"/>
        <v>0</v>
      </c>
      <c r="E7" s="2">
        <f t="shared" ca="1" si="5"/>
        <v>0</v>
      </c>
      <c r="F7" s="2">
        <f t="shared" ca="1" si="5"/>
        <v>31</v>
      </c>
      <c r="G7" s="2">
        <f t="shared" ca="1" si="5"/>
        <v>33</v>
      </c>
      <c r="H7" s="2">
        <f t="shared" ca="1" si="5"/>
        <v>14</v>
      </c>
      <c r="I7" s="2">
        <f t="shared" ca="1" si="5"/>
        <v>14</v>
      </c>
      <c r="J7" s="2">
        <f t="shared" ca="1" si="5"/>
        <v>0</v>
      </c>
      <c r="K7" s="2">
        <f t="shared" ca="1" si="5"/>
        <v>56</v>
      </c>
      <c r="L7" s="18">
        <f t="shared" ca="1" si="5"/>
        <v>0</v>
      </c>
      <c r="M7" s="18">
        <f t="shared" ca="1" si="6"/>
        <v>0.04</v>
      </c>
      <c r="N7" s="18">
        <f t="shared" ca="1" si="6"/>
        <v>0</v>
      </c>
      <c r="O7" s="18">
        <f t="shared" ca="1" si="6"/>
        <v>0</v>
      </c>
      <c r="P7" s="21">
        <f t="shared" ca="1" si="6"/>
        <v>0</v>
      </c>
      <c r="Q7" s="18">
        <f t="shared" ca="1" si="6"/>
        <v>0</v>
      </c>
      <c r="R7" s="18">
        <f t="shared" ca="1" si="6"/>
        <v>0.06</v>
      </c>
      <c r="S7" s="4">
        <f t="shared" ca="1" si="6"/>
        <v>81</v>
      </c>
      <c r="T7" s="18">
        <f t="shared" ca="1" si="6"/>
        <v>0</v>
      </c>
      <c r="U7" s="2">
        <f t="shared" ca="1" si="6"/>
        <v>0</v>
      </c>
      <c r="V7" s="2"/>
      <c r="W7" s="2"/>
      <c r="X7" s="2"/>
      <c r="Y7" s="2" t="str">
        <f t="shared" si="4"/>
        <v>=</v>
      </c>
      <c r="Z7" s="2" t="s">
        <v>196</v>
      </c>
      <c r="AA7" s="13" t="s">
        <v>197</v>
      </c>
      <c r="AB7" s="2">
        <f t="shared" ca="1" si="7"/>
        <v>0</v>
      </c>
      <c r="AC7" s="2">
        <f t="shared" ca="1" si="7"/>
        <v>0</v>
      </c>
      <c r="AD7" s="2">
        <f t="shared" ca="1" si="7"/>
        <v>0</v>
      </c>
      <c r="AE7" s="2">
        <f t="shared" ca="1" si="7"/>
        <v>31</v>
      </c>
      <c r="AF7" s="2">
        <f t="shared" ca="1" si="7"/>
        <v>33</v>
      </c>
      <c r="AG7" s="2">
        <f t="shared" ca="1" si="7"/>
        <v>14</v>
      </c>
      <c r="AH7" s="2">
        <f t="shared" ca="1" si="7"/>
        <v>14</v>
      </c>
      <c r="AI7" s="2">
        <f t="shared" ca="1" si="7"/>
        <v>0</v>
      </c>
      <c r="AJ7" s="2">
        <f t="shared" ca="1" si="7"/>
        <v>56</v>
      </c>
      <c r="AK7" s="18">
        <f t="shared" ca="1" si="7"/>
        <v>0</v>
      </c>
      <c r="AL7" s="18">
        <f t="shared" ca="1" si="8"/>
        <v>0.04</v>
      </c>
      <c r="AM7" s="18">
        <f t="shared" ca="1" si="8"/>
        <v>0</v>
      </c>
      <c r="AN7" s="18">
        <f t="shared" ca="1" si="8"/>
        <v>0</v>
      </c>
      <c r="AO7" s="4">
        <f t="shared" ca="1" si="8"/>
        <v>0</v>
      </c>
      <c r="AP7" s="18">
        <f t="shared" ca="1" si="8"/>
        <v>0</v>
      </c>
      <c r="AQ7" s="18">
        <f t="shared" ca="1" si="8"/>
        <v>0.06</v>
      </c>
      <c r="AR7" s="4">
        <f t="shared" ca="1" si="8"/>
        <v>81</v>
      </c>
      <c r="AS7" s="18">
        <f t="shared" ca="1" si="8"/>
        <v>0</v>
      </c>
      <c r="AT7" s="2">
        <f t="shared" ca="1" si="8"/>
        <v>0</v>
      </c>
      <c r="AU7" s="2"/>
      <c r="AV7" s="2"/>
    </row>
    <row r="8" spans="1:48" ht="12.75" customHeight="1">
      <c r="A8" s="2" t="s">
        <v>219</v>
      </c>
      <c r="B8" s="13" t="s">
        <v>221</v>
      </c>
      <c r="C8" s="2">
        <f t="shared" ca="1" si="5"/>
        <v>0</v>
      </c>
      <c r="D8" s="2">
        <f t="shared" ca="1" si="5"/>
        <v>0</v>
      </c>
      <c r="E8" s="2">
        <f t="shared" ca="1" si="5"/>
        <v>0</v>
      </c>
      <c r="F8" s="2">
        <f t="shared" ca="1" si="5"/>
        <v>0</v>
      </c>
      <c r="G8" s="2">
        <f t="shared" ca="1" si="5"/>
        <v>0</v>
      </c>
      <c r="H8" s="2">
        <f t="shared" ca="1" si="5"/>
        <v>0</v>
      </c>
      <c r="I8" s="2">
        <f t="shared" ca="1" si="5"/>
        <v>0</v>
      </c>
      <c r="J8" s="2">
        <f t="shared" ca="1" si="5"/>
        <v>-10</v>
      </c>
      <c r="K8" s="2">
        <f t="shared" ca="1" si="5"/>
        <v>-10</v>
      </c>
      <c r="L8" s="18">
        <f t="shared" ca="1" si="5"/>
        <v>0</v>
      </c>
      <c r="M8" s="18">
        <f t="shared" ca="1" si="6"/>
        <v>0</v>
      </c>
      <c r="N8" s="18">
        <f t="shared" ca="1" si="6"/>
        <v>0</v>
      </c>
      <c r="O8" s="18">
        <f t="shared" ca="1" si="6"/>
        <v>0</v>
      </c>
      <c r="P8" s="21">
        <f t="shared" ca="1" si="6"/>
        <v>8</v>
      </c>
      <c r="Q8" s="18">
        <f t="shared" ca="1" si="6"/>
        <v>0</v>
      </c>
      <c r="R8" s="18">
        <f t="shared" ca="1" si="6"/>
        <v>0</v>
      </c>
      <c r="S8" s="4">
        <f t="shared" ca="1" si="6"/>
        <v>0</v>
      </c>
      <c r="T8" s="18">
        <f t="shared" ca="1" si="6"/>
        <v>0</v>
      </c>
      <c r="U8" s="2">
        <f t="shared" ca="1" si="6"/>
        <v>0</v>
      </c>
      <c r="V8" s="2"/>
      <c r="W8" s="2"/>
      <c r="X8" s="2"/>
      <c r="Y8" s="2" t="str">
        <f t="shared" si="4"/>
        <v>=</v>
      </c>
      <c r="Z8" s="2" t="s">
        <v>219</v>
      </c>
      <c r="AA8" s="13" t="s">
        <v>221</v>
      </c>
      <c r="AB8" s="2">
        <f t="shared" ca="1" si="7"/>
        <v>0</v>
      </c>
      <c r="AC8" s="2">
        <f t="shared" ca="1" si="7"/>
        <v>0</v>
      </c>
      <c r="AD8" s="2">
        <f t="shared" ca="1" si="7"/>
        <v>0</v>
      </c>
      <c r="AE8" s="2">
        <f t="shared" ca="1" si="7"/>
        <v>0</v>
      </c>
      <c r="AF8" s="2">
        <f t="shared" ca="1" si="7"/>
        <v>0</v>
      </c>
      <c r="AG8" s="2">
        <f t="shared" ca="1" si="7"/>
        <v>0</v>
      </c>
      <c r="AH8" s="2">
        <f t="shared" ca="1" si="7"/>
        <v>0</v>
      </c>
      <c r="AI8" s="2">
        <f t="shared" ca="1" si="7"/>
        <v>-10</v>
      </c>
      <c r="AJ8" s="2">
        <f t="shared" ca="1" si="7"/>
        <v>-10</v>
      </c>
      <c r="AK8" s="18">
        <f t="shared" ca="1" si="7"/>
        <v>0</v>
      </c>
      <c r="AL8" s="18">
        <f t="shared" ca="1" si="8"/>
        <v>0</v>
      </c>
      <c r="AM8" s="18">
        <f t="shared" ca="1" si="8"/>
        <v>0</v>
      </c>
      <c r="AN8" s="18">
        <f t="shared" ca="1" si="8"/>
        <v>0</v>
      </c>
      <c r="AO8" s="4">
        <f t="shared" ca="1" si="8"/>
        <v>8</v>
      </c>
      <c r="AP8" s="18">
        <f t="shared" ca="1" si="8"/>
        <v>0</v>
      </c>
      <c r="AQ8" s="18">
        <f t="shared" ca="1" si="8"/>
        <v>0</v>
      </c>
      <c r="AR8" s="4">
        <f t="shared" ca="1" si="8"/>
        <v>0</v>
      </c>
      <c r="AS8" s="18">
        <f t="shared" ca="1" si="8"/>
        <v>0</v>
      </c>
      <c r="AT8" s="2">
        <f t="shared" ca="1" si="8"/>
        <v>0</v>
      </c>
      <c r="AU8" s="2"/>
      <c r="AV8" s="2"/>
    </row>
    <row r="9" spans="1:48" ht="12.75" customHeight="1">
      <c r="A9" s="2" t="s">
        <v>228</v>
      </c>
      <c r="B9" s="13" t="s">
        <v>229</v>
      </c>
      <c r="C9" s="2">
        <f t="shared" ca="1" si="5"/>
        <v>0</v>
      </c>
      <c r="D9" s="2">
        <f t="shared" ca="1" si="5"/>
        <v>0</v>
      </c>
      <c r="E9" s="2">
        <f t="shared" ca="1" si="5"/>
        <v>0</v>
      </c>
      <c r="F9" s="2">
        <f t="shared" ca="1" si="5"/>
        <v>0</v>
      </c>
      <c r="G9" s="2">
        <f t="shared" ca="1" si="5"/>
        <v>0</v>
      </c>
      <c r="H9" s="2">
        <f t="shared" ca="1" si="5"/>
        <v>0</v>
      </c>
      <c r="I9" s="2">
        <f t="shared" ca="1" si="5"/>
        <v>0</v>
      </c>
      <c r="J9" s="2">
        <f t="shared" ca="1" si="5"/>
        <v>10</v>
      </c>
      <c r="K9" s="2">
        <f t="shared" ca="1" si="5"/>
        <v>10</v>
      </c>
      <c r="L9" s="18">
        <f t="shared" ca="1" si="5"/>
        <v>0.01</v>
      </c>
      <c r="M9" s="18">
        <f t="shared" ca="1" si="6"/>
        <v>0</v>
      </c>
      <c r="N9" s="18">
        <f t="shared" ca="1" si="6"/>
        <v>0</v>
      </c>
      <c r="O9" s="18">
        <f t="shared" ca="1" si="6"/>
        <v>0</v>
      </c>
      <c r="P9" s="21">
        <f t="shared" ca="1" si="6"/>
        <v>5</v>
      </c>
      <c r="Q9" s="18">
        <f t="shared" ca="1" si="6"/>
        <v>0</v>
      </c>
      <c r="R9" s="18">
        <f t="shared" ca="1" si="6"/>
        <v>0</v>
      </c>
      <c r="S9" s="4">
        <f t="shared" ca="1" si="6"/>
        <v>0</v>
      </c>
      <c r="T9" s="18">
        <f t="shared" ca="1" si="6"/>
        <v>0</v>
      </c>
      <c r="U9" s="2">
        <f t="shared" ca="1" si="6"/>
        <v>0</v>
      </c>
      <c r="V9" s="2"/>
      <c r="W9" s="2"/>
      <c r="X9" s="2"/>
      <c r="Y9" s="2" t="str">
        <f t="shared" si="4"/>
        <v>=</v>
      </c>
      <c r="Z9" s="2" t="s">
        <v>228</v>
      </c>
      <c r="AA9" s="13" t="s">
        <v>229</v>
      </c>
      <c r="AB9" s="2">
        <f t="shared" ca="1" si="7"/>
        <v>0</v>
      </c>
      <c r="AC9" s="2">
        <f t="shared" ca="1" si="7"/>
        <v>0</v>
      </c>
      <c r="AD9" s="2">
        <f t="shared" ca="1" si="7"/>
        <v>0</v>
      </c>
      <c r="AE9" s="2">
        <f t="shared" ca="1" si="7"/>
        <v>0</v>
      </c>
      <c r="AF9" s="2">
        <f t="shared" ca="1" si="7"/>
        <v>0</v>
      </c>
      <c r="AG9" s="2">
        <f t="shared" ca="1" si="7"/>
        <v>0</v>
      </c>
      <c r="AH9" s="2">
        <f t="shared" ca="1" si="7"/>
        <v>0</v>
      </c>
      <c r="AI9" s="2">
        <f t="shared" ca="1" si="7"/>
        <v>10</v>
      </c>
      <c r="AJ9" s="2">
        <f t="shared" ca="1" si="7"/>
        <v>10</v>
      </c>
      <c r="AK9" s="18">
        <f t="shared" ca="1" si="7"/>
        <v>0.01</v>
      </c>
      <c r="AL9" s="18">
        <f t="shared" ca="1" si="8"/>
        <v>0</v>
      </c>
      <c r="AM9" s="18">
        <f t="shared" ca="1" si="8"/>
        <v>0</v>
      </c>
      <c r="AN9" s="18">
        <f t="shared" ca="1" si="8"/>
        <v>0</v>
      </c>
      <c r="AO9" s="4">
        <f t="shared" ca="1" si="8"/>
        <v>5</v>
      </c>
      <c r="AP9" s="18">
        <f t="shared" ca="1" si="8"/>
        <v>0</v>
      </c>
      <c r="AQ9" s="18">
        <f t="shared" ca="1" si="8"/>
        <v>0</v>
      </c>
      <c r="AR9" s="4">
        <f t="shared" ca="1" si="8"/>
        <v>0</v>
      </c>
      <c r="AS9" s="18">
        <f t="shared" ca="1" si="8"/>
        <v>0</v>
      </c>
      <c r="AT9" s="2">
        <f t="shared" ca="1" si="8"/>
        <v>0</v>
      </c>
      <c r="AU9" s="2"/>
      <c r="AV9" s="2"/>
    </row>
    <row r="10" spans="1:48" ht="12.75" customHeight="1">
      <c r="A10" s="2" t="s">
        <v>228</v>
      </c>
      <c r="B10" s="13" t="s">
        <v>237</v>
      </c>
      <c r="C10" s="2">
        <f t="shared" ca="1" si="5"/>
        <v>5</v>
      </c>
      <c r="D10" s="2">
        <f t="shared" ca="1" si="5"/>
        <v>0</v>
      </c>
      <c r="E10" s="2">
        <f t="shared" ca="1" si="5"/>
        <v>0</v>
      </c>
      <c r="F10" s="2">
        <f t="shared" ca="1" si="5"/>
        <v>0</v>
      </c>
      <c r="G10" s="2">
        <f t="shared" ca="1" si="5"/>
        <v>0</v>
      </c>
      <c r="H10" s="2">
        <f t="shared" ca="1" si="5"/>
        <v>0</v>
      </c>
      <c r="I10" s="2">
        <f t="shared" ca="1" si="5"/>
        <v>0</v>
      </c>
      <c r="J10" s="2">
        <f t="shared" ca="1" si="5"/>
        <v>0</v>
      </c>
      <c r="K10" s="2">
        <f t="shared" ca="1" si="5"/>
        <v>0</v>
      </c>
      <c r="L10" s="18">
        <f t="shared" ca="1" si="5"/>
        <v>0</v>
      </c>
      <c r="M10" s="18">
        <f t="shared" ca="1" si="6"/>
        <v>0</v>
      </c>
      <c r="N10" s="18">
        <f t="shared" ca="1" si="6"/>
        <v>0</v>
      </c>
      <c r="O10" s="18">
        <f t="shared" ca="1" si="6"/>
        <v>0.05</v>
      </c>
      <c r="P10" s="21">
        <f t="shared" ca="1" si="6"/>
        <v>0</v>
      </c>
      <c r="Q10" s="18">
        <f t="shared" ca="1" si="6"/>
        <v>0</v>
      </c>
      <c r="R10" s="18">
        <f t="shared" ca="1" si="6"/>
        <v>0</v>
      </c>
      <c r="S10" s="4">
        <f t="shared" ca="1" si="6"/>
        <v>0</v>
      </c>
      <c r="T10" s="18">
        <f t="shared" ca="1" si="6"/>
        <v>0</v>
      </c>
      <c r="U10" s="2">
        <f t="shared" ca="1" si="6"/>
        <v>0</v>
      </c>
      <c r="V10" s="2"/>
      <c r="W10" s="2"/>
      <c r="X10" s="2"/>
      <c r="Y10" s="2" t="str">
        <f t="shared" si="4"/>
        <v>=</v>
      </c>
      <c r="Z10" s="2" t="s">
        <v>228</v>
      </c>
      <c r="AA10" s="13" t="s">
        <v>237</v>
      </c>
      <c r="AB10" s="2">
        <f t="shared" ca="1" si="7"/>
        <v>5</v>
      </c>
      <c r="AC10" s="2">
        <f t="shared" ca="1" si="7"/>
        <v>0</v>
      </c>
      <c r="AD10" s="2">
        <f t="shared" ca="1" si="7"/>
        <v>0</v>
      </c>
      <c r="AE10" s="2">
        <f t="shared" ca="1" si="7"/>
        <v>0</v>
      </c>
      <c r="AF10" s="2">
        <f t="shared" ca="1" si="7"/>
        <v>0</v>
      </c>
      <c r="AG10" s="2">
        <f t="shared" ca="1" si="7"/>
        <v>0</v>
      </c>
      <c r="AH10" s="2">
        <f t="shared" ca="1" si="7"/>
        <v>0</v>
      </c>
      <c r="AI10" s="2">
        <f t="shared" ca="1" si="7"/>
        <v>0</v>
      </c>
      <c r="AJ10" s="2">
        <f t="shared" ca="1" si="7"/>
        <v>0</v>
      </c>
      <c r="AK10" s="18">
        <f t="shared" ca="1" si="7"/>
        <v>0</v>
      </c>
      <c r="AL10" s="18">
        <f t="shared" ca="1" si="8"/>
        <v>0</v>
      </c>
      <c r="AM10" s="18">
        <f t="shared" ca="1" si="8"/>
        <v>0</v>
      </c>
      <c r="AN10" s="18">
        <f t="shared" ca="1" si="8"/>
        <v>0.05</v>
      </c>
      <c r="AO10" s="4">
        <f t="shared" ca="1" si="8"/>
        <v>0</v>
      </c>
      <c r="AP10" s="18">
        <f t="shared" ca="1" si="8"/>
        <v>0</v>
      </c>
      <c r="AQ10" s="18">
        <f t="shared" ca="1" si="8"/>
        <v>0</v>
      </c>
      <c r="AR10" s="4">
        <f t="shared" ca="1" si="8"/>
        <v>0</v>
      </c>
      <c r="AS10" s="18">
        <f t="shared" ca="1" si="8"/>
        <v>0</v>
      </c>
      <c r="AT10" s="2">
        <f t="shared" ca="1" si="8"/>
        <v>0</v>
      </c>
      <c r="AU10" s="2"/>
      <c r="AV10" s="2"/>
    </row>
    <row r="11" spans="1:48" ht="12.75" customHeight="1">
      <c r="A11" s="2" t="s">
        <v>238</v>
      </c>
      <c r="B11" s="13" t="s">
        <v>197</v>
      </c>
      <c r="C11" s="2">
        <f t="shared" ca="1" si="5"/>
        <v>0</v>
      </c>
      <c r="D11" s="2">
        <f t="shared" ca="1" si="5"/>
        <v>0</v>
      </c>
      <c r="E11" s="2">
        <f t="shared" ca="1" si="5"/>
        <v>0</v>
      </c>
      <c r="F11" s="2">
        <f t="shared" ca="1" si="5"/>
        <v>38</v>
      </c>
      <c r="G11" s="2">
        <f t="shared" ca="1" si="5"/>
        <v>45</v>
      </c>
      <c r="H11" s="2">
        <f t="shared" ca="1" si="5"/>
        <v>20</v>
      </c>
      <c r="I11" s="2">
        <f t="shared" ca="1" si="5"/>
        <v>20</v>
      </c>
      <c r="J11" s="2">
        <f t="shared" ca="1" si="5"/>
        <v>35</v>
      </c>
      <c r="K11" s="2">
        <f t="shared" ca="1" si="5"/>
        <v>55</v>
      </c>
      <c r="L11" s="18">
        <f t="shared" ca="1" si="5"/>
        <v>0</v>
      </c>
      <c r="M11" s="18">
        <f t="shared" ca="1" si="6"/>
        <v>0.04</v>
      </c>
      <c r="N11" s="18">
        <f t="shared" ca="1" si="6"/>
        <v>0</v>
      </c>
      <c r="O11" s="18">
        <f t="shared" ca="1" si="6"/>
        <v>0.06</v>
      </c>
      <c r="P11" s="21">
        <f t="shared" ca="1" si="6"/>
        <v>0</v>
      </c>
      <c r="Q11" s="18">
        <f t="shared" ca="1" si="6"/>
        <v>0</v>
      </c>
      <c r="R11" s="18">
        <f t="shared" ca="1" si="6"/>
        <v>0</v>
      </c>
      <c r="S11" s="4">
        <f t="shared" ca="1" si="6"/>
        <v>40</v>
      </c>
      <c r="T11" s="18">
        <f t="shared" ca="1" si="6"/>
        <v>0</v>
      </c>
      <c r="U11" s="2">
        <f t="shared" ca="1" si="6"/>
        <v>0</v>
      </c>
      <c r="V11" s="2"/>
      <c r="W11" s="2"/>
      <c r="X11" s="2"/>
      <c r="Y11" s="2" t="str">
        <f t="shared" si="4"/>
        <v>=</v>
      </c>
      <c r="Z11" s="2" t="s">
        <v>238</v>
      </c>
      <c r="AA11" s="13" t="s">
        <v>197</v>
      </c>
      <c r="AB11" s="2">
        <f t="shared" ca="1" si="7"/>
        <v>0</v>
      </c>
      <c r="AC11" s="2">
        <f t="shared" ca="1" si="7"/>
        <v>0</v>
      </c>
      <c r="AD11" s="2">
        <f t="shared" ca="1" si="7"/>
        <v>0</v>
      </c>
      <c r="AE11" s="2">
        <f t="shared" ca="1" si="7"/>
        <v>38</v>
      </c>
      <c r="AF11" s="2">
        <f t="shared" ca="1" si="7"/>
        <v>45</v>
      </c>
      <c r="AG11" s="2">
        <f t="shared" ca="1" si="7"/>
        <v>20</v>
      </c>
      <c r="AH11" s="2">
        <f t="shared" ca="1" si="7"/>
        <v>20</v>
      </c>
      <c r="AI11" s="2">
        <f t="shared" ca="1" si="7"/>
        <v>35</v>
      </c>
      <c r="AJ11" s="2">
        <f t="shared" ca="1" si="7"/>
        <v>55</v>
      </c>
      <c r="AK11" s="18">
        <f t="shared" ca="1" si="7"/>
        <v>0</v>
      </c>
      <c r="AL11" s="18">
        <f t="shared" ca="1" si="8"/>
        <v>0.04</v>
      </c>
      <c r="AM11" s="18">
        <f t="shared" ca="1" si="8"/>
        <v>0</v>
      </c>
      <c r="AN11" s="18">
        <f t="shared" ca="1" si="8"/>
        <v>0.06</v>
      </c>
      <c r="AO11" s="4">
        <f t="shared" ca="1" si="8"/>
        <v>0</v>
      </c>
      <c r="AP11" s="18">
        <f t="shared" ca="1" si="8"/>
        <v>0</v>
      </c>
      <c r="AQ11" s="18">
        <f t="shared" ca="1" si="8"/>
        <v>0</v>
      </c>
      <c r="AR11" s="4">
        <f t="shared" ca="1" si="8"/>
        <v>40</v>
      </c>
      <c r="AS11" s="18">
        <f t="shared" ca="1" si="8"/>
        <v>0</v>
      </c>
      <c r="AT11" s="2">
        <f t="shared" ca="1" si="8"/>
        <v>0</v>
      </c>
      <c r="AU11" s="2"/>
      <c r="AV11" s="2"/>
    </row>
    <row r="12" spans="1:48" ht="12.75" customHeight="1">
      <c r="A12" s="2" t="s">
        <v>240</v>
      </c>
      <c r="B12" s="13" t="s">
        <v>197</v>
      </c>
      <c r="C12" s="2">
        <f t="shared" ca="1" si="5"/>
        <v>0</v>
      </c>
      <c r="D12" s="2">
        <f t="shared" ca="1" si="5"/>
        <v>0</v>
      </c>
      <c r="E12" s="2">
        <f t="shared" ca="1" si="5"/>
        <v>0</v>
      </c>
      <c r="F12" s="2">
        <f t="shared" ca="1" si="5"/>
        <v>27</v>
      </c>
      <c r="G12" s="2">
        <f t="shared" ca="1" si="5"/>
        <v>56</v>
      </c>
      <c r="H12" s="2">
        <f t="shared" ca="1" si="5"/>
        <v>12</v>
      </c>
      <c r="I12" s="2">
        <f t="shared" ca="1" si="5"/>
        <v>30</v>
      </c>
      <c r="J12" s="2">
        <f t="shared" ca="1" si="5"/>
        <v>32</v>
      </c>
      <c r="K12" s="2">
        <f t="shared" ca="1" si="5"/>
        <v>20</v>
      </c>
      <c r="L12" s="18">
        <f t="shared" ca="1" si="5"/>
        <v>0</v>
      </c>
      <c r="M12" s="18">
        <f t="shared" ca="1" si="6"/>
        <v>0.04</v>
      </c>
      <c r="N12" s="18">
        <f t="shared" ca="1" si="6"/>
        <v>0</v>
      </c>
      <c r="O12" s="18">
        <f t="shared" ca="1" si="6"/>
        <v>0</v>
      </c>
      <c r="P12" s="21">
        <f t="shared" ca="1" si="6"/>
        <v>7</v>
      </c>
      <c r="Q12" s="18">
        <f t="shared" ca="1" si="6"/>
        <v>0</v>
      </c>
      <c r="R12" s="18">
        <f t="shared" ca="1" si="6"/>
        <v>0</v>
      </c>
      <c r="S12" s="4">
        <f t="shared" ca="1" si="6"/>
        <v>51</v>
      </c>
      <c r="T12" s="18">
        <f t="shared" ca="1" si="6"/>
        <v>0</v>
      </c>
      <c r="U12" s="2">
        <f t="shared" ca="1" si="6"/>
        <v>0</v>
      </c>
      <c r="V12" s="2"/>
      <c r="W12" s="2"/>
      <c r="X12" s="2"/>
      <c r="Y12" s="2" t="str">
        <f t="shared" si="4"/>
        <v>=</v>
      </c>
      <c r="Z12" s="2" t="s">
        <v>240</v>
      </c>
      <c r="AA12" s="13" t="s">
        <v>197</v>
      </c>
      <c r="AB12" s="2">
        <f t="shared" ca="1" si="7"/>
        <v>0</v>
      </c>
      <c r="AC12" s="2">
        <f t="shared" ca="1" si="7"/>
        <v>0</v>
      </c>
      <c r="AD12" s="2">
        <f t="shared" ca="1" si="7"/>
        <v>0</v>
      </c>
      <c r="AE12" s="2">
        <f t="shared" ca="1" si="7"/>
        <v>27</v>
      </c>
      <c r="AF12" s="2">
        <f t="shared" ca="1" si="7"/>
        <v>56</v>
      </c>
      <c r="AG12" s="2">
        <f t="shared" ca="1" si="7"/>
        <v>12</v>
      </c>
      <c r="AH12" s="2">
        <f t="shared" ca="1" si="7"/>
        <v>30</v>
      </c>
      <c r="AI12" s="2">
        <f t="shared" ca="1" si="7"/>
        <v>32</v>
      </c>
      <c r="AJ12" s="2">
        <f t="shared" ca="1" si="7"/>
        <v>20</v>
      </c>
      <c r="AK12" s="18">
        <f t="shared" ca="1" si="7"/>
        <v>0</v>
      </c>
      <c r="AL12" s="18">
        <f t="shared" ca="1" si="8"/>
        <v>0.04</v>
      </c>
      <c r="AM12" s="18">
        <f t="shared" ca="1" si="8"/>
        <v>0</v>
      </c>
      <c r="AN12" s="18">
        <f t="shared" ca="1" si="8"/>
        <v>0</v>
      </c>
      <c r="AO12" s="4">
        <f t="shared" ca="1" si="8"/>
        <v>7</v>
      </c>
      <c r="AP12" s="18">
        <f t="shared" ca="1" si="8"/>
        <v>0</v>
      </c>
      <c r="AQ12" s="18">
        <f t="shared" ca="1" si="8"/>
        <v>0</v>
      </c>
      <c r="AR12" s="4">
        <f t="shared" ca="1" si="8"/>
        <v>51</v>
      </c>
      <c r="AS12" s="18">
        <f t="shared" ca="1" si="8"/>
        <v>0</v>
      </c>
      <c r="AT12" s="2">
        <f t="shared" ca="1" si="8"/>
        <v>0</v>
      </c>
      <c r="AU12" s="2"/>
      <c r="AV12" s="2"/>
    </row>
    <row r="13" spans="1:48" ht="12.75" customHeight="1">
      <c r="A13" s="2" t="s">
        <v>246</v>
      </c>
      <c r="B13" s="13" t="s">
        <v>247</v>
      </c>
      <c r="C13" s="2">
        <f t="shared" ca="1" si="5"/>
        <v>0</v>
      </c>
      <c r="D13" s="2">
        <f t="shared" ca="1" si="5"/>
        <v>0</v>
      </c>
      <c r="E13" s="2">
        <f t="shared" ca="1" si="5"/>
        <v>0</v>
      </c>
      <c r="F13" s="2">
        <f t="shared" ca="1" si="5"/>
        <v>0</v>
      </c>
      <c r="G13" s="2">
        <f t="shared" ca="1" si="5"/>
        <v>0</v>
      </c>
      <c r="H13" s="2">
        <f t="shared" ca="1" si="5"/>
        <v>0</v>
      </c>
      <c r="I13" s="2">
        <f t="shared" ca="1" si="5"/>
        <v>0</v>
      </c>
      <c r="J13" s="2">
        <f t="shared" ca="1" si="5"/>
        <v>0</v>
      </c>
      <c r="K13" s="2">
        <f t="shared" ca="1" si="5"/>
        <v>0</v>
      </c>
      <c r="L13" s="18">
        <f t="shared" ca="1" si="5"/>
        <v>0</v>
      </c>
      <c r="M13" s="18">
        <f t="shared" ca="1" si="6"/>
        <v>0.02</v>
      </c>
      <c r="N13" s="18">
        <f t="shared" ca="1" si="6"/>
        <v>0</v>
      </c>
      <c r="O13" s="18">
        <f t="shared" ca="1" si="6"/>
        <v>0</v>
      </c>
      <c r="P13" s="21">
        <f t="shared" ca="1" si="6"/>
        <v>0</v>
      </c>
      <c r="Q13" s="18">
        <f t="shared" ca="1" si="6"/>
        <v>0.01</v>
      </c>
      <c r="R13" s="18">
        <f t="shared" ca="1" si="6"/>
        <v>0</v>
      </c>
      <c r="S13" s="4">
        <f t="shared" ca="1" si="6"/>
        <v>0</v>
      </c>
      <c r="T13" s="18">
        <f t="shared" ca="1" si="6"/>
        <v>0</v>
      </c>
      <c r="U13" s="2">
        <f t="shared" ca="1" si="6"/>
        <v>0</v>
      </c>
      <c r="V13" s="2"/>
      <c r="W13" s="2"/>
      <c r="X13" s="2"/>
      <c r="Y13" s="2" t="str">
        <f t="shared" si="4"/>
        <v>=</v>
      </c>
      <c r="Z13" s="2" t="s">
        <v>246</v>
      </c>
      <c r="AA13" s="13" t="s">
        <v>247</v>
      </c>
      <c r="AB13" s="2">
        <f t="shared" ca="1" si="7"/>
        <v>0</v>
      </c>
      <c r="AC13" s="2">
        <f t="shared" ca="1" si="7"/>
        <v>0</v>
      </c>
      <c r="AD13" s="2">
        <f t="shared" ca="1" si="7"/>
        <v>0</v>
      </c>
      <c r="AE13" s="2">
        <f t="shared" ca="1" si="7"/>
        <v>0</v>
      </c>
      <c r="AF13" s="2">
        <f t="shared" ca="1" si="7"/>
        <v>0</v>
      </c>
      <c r="AG13" s="2">
        <f t="shared" ca="1" si="7"/>
        <v>0</v>
      </c>
      <c r="AH13" s="2">
        <f t="shared" ca="1" si="7"/>
        <v>0</v>
      </c>
      <c r="AI13" s="2">
        <f t="shared" ca="1" si="7"/>
        <v>0</v>
      </c>
      <c r="AJ13" s="2">
        <f t="shared" ca="1" si="7"/>
        <v>0</v>
      </c>
      <c r="AK13" s="18">
        <f t="shared" ca="1" si="7"/>
        <v>0</v>
      </c>
      <c r="AL13" s="18">
        <f t="shared" ca="1" si="8"/>
        <v>0.02</v>
      </c>
      <c r="AM13" s="18">
        <f t="shared" ca="1" si="8"/>
        <v>0</v>
      </c>
      <c r="AN13" s="18">
        <f t="shared" ca="1" si="8"/>
        <v>0</v>
      </c>
      <c r="AO13" s="4">
        <f t="shared" ca="1" si="8"/>
        <v>0</v>
      </c>
      <c r="AP13" s="18">
        <f t="shared" ca="1" si="8"/>
        <v>0.01</v>
      </c>
      <c r="AQ13" s="18">
        <f t="shared" ca="1" si="8"/>
        <v>0</v>
      </c>
      <c r="AR13" s="4">
        <f t="shared" ca="1" si="8"/>
        <v>0</v>
      </c>
      <c r="AS13" s="18">
        <f t="shared" ca="1" si="8"/>
        <v>0</v>
      </c>
      <c r="AT13" s="2">
        <f t="shared" ca="1" si="8"/>
        <v>0</v>
      </c>
      <c r="AU13" s="2"/>
      <c r="AV13" s="2"/>
    </row>
    <row r="14" spans="1:48" ht="12.75" customHeight="1">
      <c r="A14" s="2" t="s">
        <v>246</v>
      </c>
      <c r="B14" s="13" t="s">
        <v>252</v>
      </c>
      <c r="C14" s="2">
        <f t="shared" ca="1" si="5"/>
        <v>0</v>
      </c>
      <c r="D14" s="2">
        <f t="shared" ca="1" si="5"/>
        <v>0</v>
      </c>
      <c r="E14" s="2">
        <f t="shared" ca="1" si="5"/>
        <v>0</v>
      </c>
      <c r="F14" s="2">
        <f t="shared" ca="1" si="5"/>
        <v>0</v>
      </c>
      <c r="G14" s="2">
        <f t="shared" ca="1" si="5"/>
        <v>0</v>
      </c>
      <c r="H14" s="2">
        <f t="shared" ca="1" si="5"/>
        <v>0</v>
      </c>
      <c r="I14" s="2">
        <f t="shared" ca="1" si="5"/>
        <v>0</v>
      </c>
      <c r="J14" s="2">
        <f t="shared" ca="1" si="5"/>
        <v>0</v>
      </c>
      <c r="K14" s="2">
        <f t="shared" ca="1" si="5"/>
        <v>0</v>
      </c>
      <c r="L14" s="18">
        <f t="shared" ca="1" si="5"/>
        <v>0.03</v>
      </c>
      <c r="M14" s="18">
        <f t="shared" ca="1" si="6"/>
        <v>0.03</v>
      </c>
      <c r="N14" s="18">
        <f t="shared" ca="1" si="6"/>
        <v>0</v>
      </c>
      <c r="O14" s="18">
        <f t="shared" ca="1" si="6"/>
        <v>0</v>
      </c>
      <c r="P14" s="21">
        <f t="shared" ca="1" si="6"/>
        <v>0</v>
      </c>
      <c r="Q14" s="18">
        <f t="shared" ca="1" si="6"/>
        <v>0</v>
      </c>
      <c r="R14" s="18">
        <f t="shared" ca="1" si="6"/>
        <v>0</v>
      </c>
      <c r="S14" s="4">
        <f t="shared" ca="1" si="6"/>
        <v>0</v>
      </c>
      <c r="T14" s="18">
        <f t="shared" ca="1" si="6"/>
        <v>0</v>
      </c>
      <c r="U14" s="2">
        <f t="shared" ca="1" si="6"/>
        <v>0</v>
      </c>
      <c r="V14" s="2"/>
      <c r="W14" s="2"/>
      <c r="X14" s="2"/>
      <c r="Y14" s="2" t="str">
        <f t="shared" si="4"/>
        <v>=</v>
      </c>
      <c r="Z14" s="2" t="s">
        <v>246</v>
      </c>
      <c r="AA14" s="11" t="s">
        <v>252</v>
      </c>
      <c r="AB14" s="2">
        <f t="shared" ca="1" si="7"/>
        <v>0</v>
      </c>
      <c r="AC14" s="2">
        <f t="shared" ca="1" si="7"/>
        <v>0</v>
      </c>
      <c r="AD14" s="2">
        <f t="shared" ca="1" si="7"/>
        <v>0</v>
      </c>
      <c r="AE14" s="2">
        <f t="shared" ca="1" si="7"/>
        <v>0</v>
      </c>
      <c r="AF14" s="2">
        <f t="shared" ca="1" si="7"/>
        <v>0</v>
      </c>
      <c r="AG14" s="2">
        <f t="shared" ca="1" si="7"/>
        <v>0</v>
      </c>
      <c r="AH14" s="2">
        <f t="shared" ca="1" si="7"/>
        <v>0</v>
      </c>
      <c r="AI14" s="2">
        <f t="shared" ca="1" si="7"/>
        <v>0</v>
      </c>
      <c r="AJ14" s="2">
        <f t="shared" ca="1" si="7"/>
        <v>0</v>
      </c>
      <c r="AK14" s="18">
        <f t="shared" ca="1" si="7"/>
        <v>0.03</v>
      </c>
      <c r="AL14" s="18">
        <f t="shared" ca="1" si="8"/>
        <v>0.03</v>
      </c>
      <c r="AM14" s="18">
        <f t="shared" ca="1" si="8"/>
        <v>0</v>
      </c>
      <c r="AN14" s="18">
        <f t="shared" ca="1" si="8"/>
        <v>0</v>
      </c>
      <c r="AO14" s="4">
        <f t="shared" ca="1" si="8"/>
        <v>0</v>
      </c>
      <c r="AP14" s="18">
        <f t="shared" ca="1" si="8"/>
        <v>0</v>
      </c>
      <c r="AQ14" s="18">
        <f t="shared" ca="1" si="8"/>
        <v>0</v>
      </c>
      <c r="AR14" s="4">
        <f t="shared" ca="1" si="8"/>
        <v>0</v>
      </c>
      <c r="AS14" s="18">
        <f t="shared" ca="1" si="8"/>
        <v>0</v>
      </c>
      <c r="AT14" s="2">
        <f t="shared" ca="1" si="8"/>
        <v>0</v>
      </c>
      <c r="AU14" s="2"/>
      <c r="AV14" s="2"/>
    </row>
    <row r="15" spans="1:48" ht="12.75" customHeight="1">
      <c r="A15" s="2" t="s">
        <v>254</v>
      </c>
      <c r="B15" s="13" t="s">
        <v>255</v>
      </c>
      <c r="C15" s="2">
        <f t="shared" ca="1" si="5"/>
        <v>0</v>
      </c>
      <c r="D15" s="2">
        <f t="shared" ca="1" si="5"/>
        <v>0</v>
      </c>
      <c r="E15" s="2">
        <f t="shared" ca="1" si="5"/>
        <v>0</v>
      </c>
      <c r="F15" s="2">
        <f t="shared" ca="1" si="5"/>
        <v>0</v>
      </c>
      <c r="G15" s="2">
        <f t="shared" ca="1" si="5"/>
        <v>0</v>
      </c>
      <c r="H15" s="2">
        <f t="shared" ca="1" si="5"/>
        <v>0</v>
      </c>
      <c r="I15" s="2">
        <f t="shared" ca="1" si="5"/>
        <v>0</v>
      </c>
      <c r="J15" s="2">
        <f t="shared" ca="1" si="5"/>
        <v>0</v>
      </c>
      <c r="K15" s="2">
        <f t="shared" ca="1" si="5"/>
        <v>0</v>
      </c>
      <c r="L15" s="18">
        <f t="shared" ca="1" si="5"/>
        <v>0</v>
      </c>
      <c r="M15" s="18">
        <f t="shared" ca="1" si="6"/>
        <v>0</v>
      </c>
      <c r="N15" s="18">
        <f t="shared" ca="1" si="6"/>
        <v>0</v>
      </c>
      <c r="O15" s="18">
        <f t="shared" ca="1" si="6"/>
        <v>0</v>
      </c>
      <c r="P15" s="21">
        <f t="shared" ca="1" si="6"/>
        <v>0</v>
      </c>
      <c r="Q15" s="18">
        <f t="shared" ca="1" si="6"/>
        <v>0</v>
      </c>
      <c r="R15" s="18">
        <f t="shared" ca="1" si="6"/>
        <v>0</v>
      </c>
      <c r="S15" s="4">
        <f t="shared" ca="1" si="6"/>
        <v>0</v>
      </c>
      <c r="T15" s="18">
        <f t="shared" ca="1" si="6"/>
        <v>0</v>
      </c>
      <c r="U15" s="2">
        <f t="shared" ca="1" si="6"/>
        <v>0</v>
      </c>
      <c r="V15" s="2"/>
      <c r="W15" s="2"/>
      <c r="X15" s="2"/>
      <c r="Y15" s="2" t="str">
        <f t="shared" si="4"/>
        <v>=</v>
      </c>
      <c r="Z15" s="2" t="s">
        <v>254</v>
      </c>
      <c r="AA15" s="13" t="s">
        <v>255</v>
      </c>
      <c r="AB15" s="2">
        <f t="shared" ca="1" si="7"/>
        <v>0</v>
      </c>
      <c r="AC15" s="2">
        <f t="shared" ca="1" si="7"/>
        <v>0</v>
      </c>
      <c r="AD15" s="2">
        <f t="shared" ca="1" si="7"/>
        <v>0</v>
      </c>
      <c r="AE15" s="2">
        <f t="shared" ca="1" si="7"/>
        <v>0</v>
      </c>
      <c r="AF15" s="2">
        <f t="shared" ca="1" si="7"/>
        <v>0</v>
      </c>
      <c r="AG15" s="2">
        <f t="shared" ca="1" si="7"/>
        <v>0</v>
      </c>
      <c r="AH15" s="2">
        <f t="shared" ca="1" si="7"/>
        <v>0</v>
      </c>
      <c r="AI15" s="2">
        <f t="shared" ca="1" si="7"/>
        <v>0</v>
      </c>
      <c r="AJ15" s="2">
        <f t="shared" ca="1" si="7"/>
        <v>0</v>
      </c>
      <c r="AK15" s="18">
        <f t="shared" ca="1" si="7"/>
        <v>0</v>
      </c>
      <c r="AL15" s="18">
        <f t="shared" ca="1" si="8"/>
        <v>0</v>
      </c>
      <c r="AM15" s="18">
        <f t="shared" ca="1" si="8"/>
        <v>0</v>
      </c>
      <c r="AN15" s="18">
        <f t="shared" ca="1" si="8"/>
        <v>0</v>
      </c>
      <c r="AO15" s="4">
        <f t="shared" ca="1" si="8"/>
        <v>0</v>
      </c>
      <c r="AP15" s="18">
        <f t="shared" ca="1" si="8"/>
        <v>0</v>
      </c>
      <c r="AQ15" s="18">
        <f t="shared" ca="1" si="8"/>
        <v>0</v>
      </c>
      <c r="AR15" s="4">
        <f t="shared" ca="1" si="8"/>
        <v>0</v>
      </c>
      <c r="AS15" s="18">
        <f t="shared" ca="1" si="8"/>
        <v>0</v>
      </c>
      <c r="AT15" s="2">
        <f t="shared" ca="1" si="8"/>
        <v>0</v>
      </c>
      <c r="AU15" s="2"/>
      <c r="AV15" s="2"/>
    </row>
    <row r="16" spans="1:48" ht="12.75" customHeight="1">
      <c r="A16" s="2" t="s">
        <v>259</v>
      </c>
      <c r="B16" s="13" t="s">
        <v>260</v>
      </c>
      <c r="C16" s="2">
        <f t="shared" ca="1" si="5"/>
        <v>0</v>
      </c>
      <c r="D16" s="2">
        <f t="shared" ca="1" si="5"/>
        <v>0</v>
      </c>
      <c r="E16" s="2">
        <f t="shared" ca="1" si="5"/>
        <v>0</v>
      </c>
      <c r="F16" s="2">
        <f t="shared" ca="1" si="5"/>
        <v>0</v>
      </c>
      <c r="G16" s="2">
        <f t="shared" ca="1" si="5"/>
        <v>0</v>
      </c>
      <c r="H16" s="2">
        <f t="shared" ca="1" si="5"/>
        <v>0</v>
      </c>
      <c r="I16" s="2">
        <f t="shared" ca="1" si="5"/>
        <v>0</v>
      </c>
      <c r="J16" s="2">
        <f t="shared" ca="1" si="5"/>
        <v>2</v>
      </c>
      <c r="K16" s="2">
        <f t="shared" ca="1" si="5"/>
        <v>0</v>
      </c>
      <c r="L16" s="18">
        <f t="shared" ca="1" si="5"/>
        <v>0</v>
      </c>
      <c r="M16" s="18">
        <f t="shared" ca="1" si="6"/>
        <v>0.02</v>
      </c>
      <c r="N16" s="18">
        <f t="shared" ca="1" si="6"/>
        <v>0.02</v>
      </c>
      <c r="O16" s="18">
        <f t="shared" ca="1" si="6"/>
        <v>0</v>
      </c>
      <c r="P16" s="21">
        <f t="shared" ca="1" si="6"/>
        <v>0</v>
      </c>
      <c r="Q16" s="18">
        <f t="shared" ca="1" si="6"/>
        <v>0</v>
      </c>
      <c r="R16" s="18">
        <f t="shared" ca="1" si="6"/>
        <v>0</v>
      </c>
      <c r="S16" s="4">
        <f t="shared" ca="1" si="6"/>
        <v>0</v>
      </c>
      <c r="T16" s="18">
        <f t="shared" ca="1" si="6"/>
        <v>0</v>
      </c>
      <c r="U16" s="2">
        <f t="shared" ca="1" si="6"/>
        <v>0</v>
      </c>
      <c r="V16" s="2"/>
      <c r="W16" s="2"/>
      <c r="X16" s="2"/>
      <c r="Y16" s="2" t="str">
        <f t="shared" si="4"/>
        <v>=</v>
      </c>
      <c r="Z16" s="2" t="s">
        <v>259</v>
      </c>
      <c r="AA16" s="13" t="s">
        <v>260</v>
      </c>
      <c r="AB16" s="2">
        <f t="shared" ca="1" si="7"/>
        <v>0</v>
      </c>
      <c r="AC16" s="2">
        <f t="shared" ca="1" si="7"/>
        <v>0</v>
      </c>
      <c r="AD16" s="2">
        <f t="shared" ca="1" si="7"/>
        <v>0</v>
      </c>
      <c r="AE16" s="2">
        <f t="shared" ca="1" si="7"/>
        <v>0</v>
      </c>
      <c r="AF16" s="2">
        <f t="shared" ca="1" si="7"/>
        <v>0</v>
      </c>
      <c r="AG16" s="2">
        <f t="shared" ca="1" si="7"/>
        <v>0</v>
      </c>
      <c r="AH16" s="2">
        <f t="shared" ca="1" si="7"/>
        <v>0</v>
      </c>
      <c r="AI16" s="2">
        <f t="shared" ca="1" si="7"/>
        <v>2</v>
      </c>
      <c r="AJ16" s="2">
        <f t="shared" ca="1" si="7"/>
        <v>0</v>
      </c>
      <c r="AK16" s="18">
        <f t="shared" ca="1" si="7"/>
        <v>0</v>
      </c>
      <c r="AL16" s="18">
        <f t="shared" ca="1" si="8"/>
        <v>0.02</v>
      </c>
      <c r="AM16" s="18">
        <f t="shared" ca="1" si="8"/>
        <v>0.02</v>
      </c>
      <c r="AN16" s="18">
        <f t="shared" ca="1" si="8"/>
        <v>0</v>
      </c>
      <c r="AO16" s="4">
        <f t="shared" ca="1" si="8"/>
        <v>0</v>
      </c>
      <c r="AP16" s="18">
        <f t="shared" ca="1" si="8"/>
        <v>0</v>
      </c>
      <c r="AQ16" s="18">
        <f t="shared" ca="1" si="8"/>
        <v>0</v>
      </c>
      <c r="AR16" s="4">
        <f t="shared" ca="1" si="8"/>
        <v>0</v>
      </c>
      <c r="AS16" s="18">
        <f t="shared" ca="1" si="8"/>
        <v>0</v>
      </c>
      <c r="AT16" s="2">
        <f t="shared" ca="1" si="8"/>
        <v>0</v>
      </c>
      <c r="AU16" s="2"/>
      <c r="AV16" s="2"/>
    </row>
    <row r="17" spans="1:48" ht="12.75" customHeight="1">
      <c r="A17" s="2" t="s">
        <v>266</v>
      </c>
      <c r="B17" s="13" t="s">
        <v>267</v>
      </c>
      <c r="C17" s="2">
        <f t="shared" ca="1" si="5"/>
        <v>0</v>
      </c>
      <c r="D17" s="2">
        <f t="shared" ca="1" si="5"/>
        <v>0</v>
      </c>
      <c r="E17" s="2">
        <f t="shared" ca="1" si="5"/>
        <v>0</v>
      </c>
      <c r="F17" s="2">
        <f t="shared" ca="1" si="5"/>
        <v>48</v>
      </c>
      <c r="G17" s="2">
        <f t="shared" ca="1" si="5"/>
        <v>16</v>
      </c>
      <c r="H17" s="2">
        <f t="shared" ca="1" si="5"/>
        <v>28</v>
      </c>
      <c r="I17" s="2">
        <f t="shared" ca="1" si="5"/>
        <v>16</v>
      </c>
      <c r="J17" s="2">
        <f t="shared" ca="1" si="5"/>
        <v>15</v>
      </c>
      <c r="K17" s="2">
        <f t="shared" ca="1" si="5"/>
        <v>0</v>
      </c>
      <c r="L17" s="18">
        <f t="shared" ca="1" si="5"/>
        <v>0.03</v>
      </c>
      <c r="M17" s="18">
        <f t="shared" ca="1" si="6"/>
        <v>0.03</v>
      </c>
      <c r="N17" s="18">
        <f t="shared" ca="1" si="6"/>
        <v>0</v>
      </c>
      <c r="O17" s="18">
        <f t="shared" ca="1" si="6"/>
        <v>0</v>
      </c>
      <c r="P17" s="21">
        <f t="shared" ca="1" si="6"/>
        <v>7</v>
      </c>
      <c r="Q17" s="18">
        <f t="shared" ca="1" si="6"/>
        <v>0</v>
      </c>
      <c r="R17" s="18">
        <f t="shared" ca="1" si="6"/>
        <v>0</v>
      </c>
      <c r="S17" s="4">
        <f t="shared" ca="1" si="6"/>
        <v>61</v>
      </c>
      <c r="T17" s="18">
        <f t="shared" ca="1" si="6"/>
        <v>0</v>
      </c>
      <c r="U17" s="2">
        <f t="shared" ca="1" si="6"/>
        <v>0</v>
      </c>
      <c r="V17" s="2"/>
      <c r="W17" s="2"/>
      <c r="X17" s="2"/>
      <c r="Y17" s="2" t="str">
        <f t="shared" si="4"/>
        <v>=</v>
      </c>
      <c r="Z17" s="2" t="s">
        <v>266</v>
      </c>
      <c r="AA17" s="11" t="s">
        <v>267</v>
      </c>
      <c r="AB17" s="2">
        <f t="shared" ca="1" si="7"/>
        <v>0</v>
      </c>
      <c r="AC17" s="2">
        <f t="shared" ca="1" si="7"/>
        <v>0</v>
      </c>
      <c r="AD17" s="2">
        <f t="shared" ca="1" si="7"/>
        <v>0</v>
      </c>
      <c r="AE17" s="2">
        <f t="shared" ca="1" si="7"/>
        <v>48</v>
      </c>
      <c r="AF17" s="2">
        <f t="shared" ca="1" si="7"/>
        <v>16</v>
      </c>
      <c r="AG17" s="2">
        <f t="shared" ca="1" si="7"/>
        <v>28</v>
      </c>
      <c r="AH17" s="2">
        <f t="shared" ca="1" si="7"/>
        <v>16</v>
      </c>
      <c r="AI17" s="2">
        <f t="shared" ca="1" si="7"/>
        <v>15</v>
      </c>
      <c r="AJ17" s="2">
        <f t="shared" ca="1" si="7"/>
        <v>0</v>
      </c>
      <c r="AK17" s="18">
        <f t="shared" ca="1" si="7"/>
        <v>0.03</v>
      </c>
      <c r="AL17" s="18">
        <f t="shared" ca="1" si="8"/>
        <v>0.03</v>
      </c>
      <c r="AM17" s="18">
        <f t="shared" ca="1" si="8"/>
        <v>0</v>
      </c>
      <c r="AN17" s="18">
        <f t="shared" ca="1" si="8"/>
        <v>0</v>
      </c>
      <c r="AO17" s="4">
        <f t="shared" ca="1" si="8"/>
        <v>7</v>
      </c>
      <c r="AP17" s="18">
        <f t="shared" ca="1" si="8"/>
        <v>0</v>
      </c>
      <c r="AQ17" s="18">
        <f t="shared" ca="1" si="8"/>
        <v>0</v>
      </c>
      <c r="AR17" s="4">
        <f t="shared" ca="1" si="8"/>
        <v>61</v>
      </c>
      <c r="AS17" s="18">
        <f t="shared" ca="1" si="8"/>
        <v>0</v>
      </c>
      <c r="AT17" s="2">
        <f t="shared" ca="1" si="8"/>
        <v>0</v>
      </c>
      <c r="AU17" s="2"/>
      <c r="AV17" s="2"/>
    </row>
    <row r="18" spans="1:48" ht="12.75" customHeight="1">
      <c r="A18" s="2" t="s">
        <v>271</v>
      </c>
      <c r="B18" s="13" t="s">
        <v>272</v>
      </c>
      <c r="C18" s="2">
        <f t="shared" ca="1" si="5"/>
        <v>0</v>
      </c>
      <c r="D18" s="2">
        <f t="shared" ca="1" si="5"/>
        <v>0</v>
      </c>
      <c r="E18" s="2">
        <f t="shared" ca="1" si="5"/>
        <v>0</v>
      </c>
      <c r="F18" s="2">
        <f t="shared" ca="1" si="5"/>
        <v>16</v>
      </c>
      <c r="G18" s="2">
        <f t="shared" ca="1" si="5"/>
        <v>24</v>
      </c>
      <c r="H18" s="2">
        <f t="shared" ca="1" si="5"/>
        <v>0</v>
      </c>
      <c r="I18" s="2">
        <f t="shared" ca="1" si="5"/>
        <v>11</v>
      </c>
      <c r="J18" s="2">
        <f t="shared" ca="1" si="5"/>
        <v>10</v>
      </c>
      <c r="K18" s="2">
        <f t="shared" ca="1" si="5"/>
        <v>10</v>
      </c>
      <c r="L18" s="18">
        <f t="shared" ca="1" si="5"/>
        <v>0</v>
      </c>
      <c r="M18" s="18">
        <f t="shared" ca="1" si="6"/>
        <v>0.02</v>
      </c>
      <c r="N18" s="18">
        <f t="shared" ca="1" si="6"/>
        <v>0</v>
      </c>
      <c r="O18" s="18">
        <f t="shared" ca="1" si="6"/>
        <v>0</v>
      </c>
      <c r="P18" s="21">
        <f t="shared" ca="1" si="6"/>
        <v>0</v>
      </c>
      <c r="Q18" s="18">
        <f t="shared" ca="1" si="6"/>
        <v>0</v>
      </c>
      <c r="R18" s="18">
        <f t="shared" ca="1" si="6"/>
        <v>0</v>
      </c>
      <c r="S18" s="4">
        <f t="shared" ca="1" si="6"/>
        <v>40</v>
      </c>
      <c r="T18" s="18">
        <f t="shared" ca="1" si="6"/>
        <v>0</v>
      </c>
      <c r="U18" s="2">
        <f t="shared" ca="1" si="6"/>
        <v>0</v>
      </c>
      <c r="V18" s="2"/>
      <c r="W18" s="2"/>
      <c r="X18" s="2"/>
      <c r="Y18" s="2" t="str">
        <f t="shared" si="4"/>
        <v>=</v>
      </c>
      <c r="Z18" s="2" t="s">
        <v>271</v>
      </c>
      <c r="AA18" s="13" t="s">
        <v>272</v>
      </c>
      <c r="AB18" s="2">
        <f t="shared" ca="1" si="7"/>
        <v>0</v>
      </c>
      <c r="AC18" s="2">
        <f t="shared" ca="1" si="7"/>
        <v>0</v>
      </c>
      <c r="AD18" s="2">
        <f t="shared" ca="1" si="7"/>
        <v>0</v>
      </c>
      <c r="AE18" s="2">
        <f t="shared" ca="1" si="7"/>
        <v>16</v>
      </c>
      <c r="AF18" s="2">
        <f t="shared" ca="1" si="7"/>
        <v>24</v>
      </c>
      <c r="AG18" s="2">
        <f t="shared" ca="1" si="7"/>
        <v>0</v>
      </c>
      <c r="AH18" s="2">
        <f t="shared" ca="1" si="7"/>
        <v>11</v>
      </c>
      <c r="AI18" s="2">
        <f t="shared" ca="1" si="7"/>
        <v>10</v>
      </c>
      <c r="AJ18" s="2">
        <f t="shared" ca="1" si="7"/>
        <v>10</v>
      </c>
      <c r="AK18" s="18">
        <f t="shared" ca="1" si="7"/>
        <v>0</v>
      </c>
      <c r="AL18" s="18">
        <f t="shared" ca="1" si="8"/>
        <v>0.02</v>
      </c>
      <c r="AM18" s="18">
        <f t="shared" ca="1" si="8"/>
        <v>0</v>
      </c>
      <c r="AN18" s="18">
        <f t="shared" ca="1" si="8"/>
        <v>0</v>
      </c>
      <c r="AO18" s="4">
        <f t="shared" ca="1" si="8"/>
        <v>0</v>
      </c>
      <c r="AP18" s="18">
        <f t="shared" ca="1" si="8"/>
        <v>0</v>
      </c>
      <c r="AQ18" s="18">
        <f t="shared" ca="1" si="8"/>
        <v>0</v>
      </c>
      <c r="AR18" s="4">
        <f t="shared" ca="1" si="8"/>
        <v>40</v>
      </c>
      <c r="AS18" s="18">
        <f t="shared" ca="1" si="8"/>
        <v>0</v>
      </c>
      <c r="AT18" s="2">
        <f t="shared" ca="1" si="8"/>
        <v>0</v>
      </c>
      <c r="AU18" s="2"/>
      <c r="AV18" s="2"/>
    </row>
    <row r="19" spans="1:48" ht="12.75" customHeight="1">
      <c r="A19" s="2" t="s">
        <v>276</v>
      </c>
      <c r="B19" s="4"/>
      <c r="C19" s="2">
        <f t="array" ref="C19">SUMIF(INDEX(SetBonusLookup, 0, 1), "="&amp;C2, INDEX(SetBonusLookup, 0, MATCH("TPSet1Gear", INDEX(SetBonusLookup, 1, 0), 0)))</f>
        <v>0</v>
      </c>
      <c r="D19" s="2">
        <f t="array" ref="D19">SUMIF(INDEX(SetBonusLookup, 0, 1), "="&amp;D2, INDEX(SetBonusLookup, 0, MATCH("TPSet1Gear", INDEX(SetBonusLookup, 1, 0), 0)))</f>
        <v>0</v>
      </c>
      <c r="E19" s="2">
        <f t="array" ref="E19">SUMIF(INDEX(SetBonusLookup, 0, 1), "="&amp;E2, INDEX(SetBonusLookup, 0, MATCH("TPSet1Gear", INDEX(SetBonusLookup, 1, 0), 0)))</f>
        <v>0</v>
      </c>
      <c r="F19" s="2">
        <f t="array" aca="1" ref="F19" ca="1">SUMIF(INDEX(SetBonusLookup, 0, 1), "="&amp;F2, INDEX(SetBonusLookup, 0, MATCH("TPSet1Gear", INDEX(SetBonusLookup, 1, 0), 0)))</f>
        <v>0</v>
      </c>
      <c r="G19" s="2">
        <f t="array" aca="1" ref="G19" ca="1">SUMIF(INDEX(SetBonusLookup, 0, 1), "="&amp;G2, INDEX(SetBonusLookup, 0, MATCH("TPSet1Gear", INDEX(SetBonusLookup, 1, 0), 0)))</f>
        <v>0</v>
      </c>
      <c r="H19" s="2">
        <f t="array" ref="H19">SUMIF(INDEX(SetBonusLookup, 0, 1), "="&amp;H2, INDEX(SetBonusLookup, 0, MATCH("TPSet1Gear", INDEX(SetBonusLookup, 1, 0), 0)))</f>
        <v>0</v>
      </c>
      <c r="I19" s="2">
        <f t="array" aca="1" ref="I19" ca="1">SUMIF(INDEX(SetBonusLookup, 0, 1), "="&amp;I2, INDEX(SetBonusLookup, 0, MATCH("TPSet1Gear", INDEX(SetBonusLookup, 1, 0), 0)))</f>
        <v>0</v>
      </c>
      <c r="J19" s="2">
        <f t="array" aca="1" ref="J19" ca="1">SUMIF(INDEX(SetBonusLookup, 0, 1), "="&amp;J2, INDEX(SetBonusLookup, 0, MATCH("TPSet1Gear", INDEX(SetBonusLookup, 1, 0), 0)))</f>
        <v>0</v>
      </c>
      <c r="K19" s="2">
        <f t="array" aca="1" ref="K19" ca="1">SUMIF(INDEX(SetBonusLookup, 0, 1), "="&amp;K2, INDEX(SetBonusLookup, 0, MATCH("TPSet1Gear", INDEX(SetBonusLookup, 1, 0), 0)))</f>
        <v>0</v>
      </c>
      <c r="L19" s="18">
        <f t="array" aca="1" ref="L19" ca="1">SUMIF(INDEX(SetBonusLookup, 0, 1), "="&amp;L2, INDEX(SetBonusLookup, 0, MATCH("TPSet1Gear", INDEX(SetBonusLookup, 1, 0), 0)))</f>
        <v>0</v>
      </c>
      <c r="M19" s="18">
        <f t="array" aca="1" ref="M19" ca="1">SUMIF(INDEX(SetBonusLookup, 0, 1), "="&amp;M2, INDEX(SetBonusLookup, 0, MATCH("TPSet1Gear", INDEX(SetBonusLookup, 1, 0), 0)))</f>
        <v>0</v>
      </c>
      <c r="N19" s="18">
        <f t="array" ref="N19">SUMIF(INDEX(SetBonusLookup, 0, 1), "="&amp;N2, INDEX(SetBonusLookup, 0, MATCH("TPSet1Gear", INDEX(SetBonusLookup, 1, 0), 0)))</f>
        <v>0</v>
      </c>
      <c r="O19" s="18">
        <f t="array" aca="1" ref="O19" ca="1">SUMIF(INDEX(SetBonusLookup, 0, 1), "="&amp;O2, INDEX(SetBonusLookup, 0, MATCH("TPSet1Gear", INDEX(SetBonusLookup, 1, 0), 0)))</f>
        <v>0</v>
      </c>
      <c r="P19" s="49">
        <f t="array" aca="1" ref="P19" ca="1">SUMIF(INDEX(SetBonusLookup, 0, 1), "="&amp;P2, INDEX(SetBonusLookup, 0, MATCH("TPSet1Gear", INDEX(SetBonusLookup, 1, 0), 0)))</f>
        <v>0</v>
      </c>
      <c r="Q19" s="18">
        <f t="array" aca="1" ref="Q19" ca="1">SUMIF(INDEX(SetBonusLookup, 0, 1), "="&amp;Q2, INDEX(SetBonusLookup, 0, MATCH("TPSet1Gear", INDEX(SetBonusLookup, 1, 0), 0)))</f>
        <v>0.06</v>
      </c>
      <c r="R19" s="18">
        <f t="array" ref="R19">SUMIF(INDEX(SetBonusLookup, 0, 1), "="&amp;R2, INDEX(SetBonusLookup, 0, MATCH("TPSet1Gear", INDEX(SetBonusLookup, 1, 0), 0)))</f>
        <v>0</v>
      </c>
      <c r="S19" s="2">
        <f t="array" ref="S19">SUMIF(INDEX(SetBonusLookup, 0, 1), "="&amp;S2, INDEX(SetBonusLookup, 0, MATCH("TPSet1Gear", INDEX(SetBonusLookup, 1, 0), 0)))</f>
        <v>0</v>
      </c>
      <c r="T19" s="18">
        <f t="array" ref="T19">SUMIF(INDEX(SetBonusLookup, 0, 1), "="&amp;T2, INDEX(SetBonusLookup, 0, MATCH("TPSet1Gear", INDEX(SetBonusLookup, 1, 0), 0)))</f>
        <v>0</v>
      </c>
      <c r="U19" s="2">
        <f t="array" ref="U19">SUMIF(INDEX(SetBonusLookup, 0, 1), "="&amp;U2, INDEX(SetBonusLookup, 0, MATCH("TPSet1Gear", INDEX(SetBonusLookup, 1, 0), 0)))</f>
        <v>0</v>
      </c>
      <c r="V19" s="2"/>
      <c r="W19" s="2"/>
      <c r="X19" s="2"/>
      <c r="Y19" s="2" t="str">
        <f ca="1">IF(AND(C19=AB19, D19=AC19, E19=AD19, F19=AE19, G19=AF19, H19=AG19, I19=AH19, J19=AI19, K19=AJ19, L19=AK19, M19=AL19, N19=AM19, T19=AS19, O19=AN19, Q19=AP19, R19=AQ19, S19=AR19, P19=AO19, U19=AT19), "=", "-")</f>
        <v>=</v>
      </c>
      <c r="Z19" s="2" t="s">
        <v>276</v>
      </c>
      <c r="AA19" s="4"/>
      <c r="AB19" s="2">
        <f t="array" ref="AB19">SUMIF(INDEX(SetBonusLookup, 0, 1), "="&amp;AB2, INDEX(SetBonusLookup, 0, MATCH("TPSet2Gear", INDEX(SetBonusLookup, 1, 0), 0)))</f>
        <v>0</v>
      </c>
      <c r="AC19" s="2">
        <f t="array" ref="AC19">SUMIF(INDEX(SetBonusLookup, 0, 1), "="&amp;AC2, INDEX(SetBonusLookup, 0, MATCH("TPSet2Gear", INDEX(SetBonusLookup, 1, 0), 0)))</f>
        <v>0</v>
      </c>
      <c r="AD19" s="2">
        <f t="array" ref="AD19">SUMIF(INDEX(SetBonusLookup, 0, 1), "="&amp;AD2, INDEX(SetBonusLookup, 0, MATCH("TPSet2Gear", INDEX(SetBonusLookup, 1, 0), 0)))</f>
        <v>0</v>
      </c>
      <c r="AE19" s="2">
        <f t="array" aca="1" ref="AE19" ca="1">SUMIF(INDEX(SetBonusLookup, 0, 1), "="&amp;AE2, INDEX(SetBonusLookup, 0, MATCH("TPSet2Gear", INDEX(SetBonusLookup, 1, 0), 0)))</f>
        <v>0</v>
      </c>
      <c r="AF19" s="2">
        <f t="array" aca="1" ref="AF19" ca="1">SUMIF(INDEX(SetBonusLookup, 0, 1), "="&amp;AF2, INDEX(SetBonusLookup, 0, MATCH("TPSet2Gear", INDEX(SetBonusLookup, 1, 0), 0)))</f>
        <v>0</v>
      </c>
      <c r="AG19" s="2">
        <f t="array" ref="AG19">SUMIF(INDEX(SetBonusLookup, 0, 1), "="&amp;AG2, INDEX(SetBonusLookup, 0, MATCH("TPSet2Gear", INDEX(SetBonusLookup, 1, 0), 0)))</f>
        <v>0</v>
      </c>
      <c r="AH19" s="2">
        <f t="array" aca="1" ref="AH19" ca="1">SUMIF(INDEX(SetBonusLookup, 0, 1), "="&amp;AH2, INDEX(SetBonusLookup, 0, MATCH("TPSet2Gear", INDEX(SetBonusLookup, 1, 0), 0)))</f>
        <v>0</v>
      </c>
      <c r="AI19" s="2">
        <f t="array" aca="1" ref="AI19" ca="1">SUMIF(INDEX(SetBonusLookup, 0, 1), "="&amp;AI2, INDEX(SetBonusLookup, 0, MATCH("TPSet2Gear", INDEX(SetBonusLookup, 1, 0), 0)))</f>
        <v>0</v>
      </c>
      <c r="AJ19" s="2">
        <f t="array" aca="1" ref="AJ19" ca="1">SUMIF(INDEX(SetBonusLookup, 0, 1), "="&amp;AJ2, INDEX(SetBonusLookup, 0, MATCH("TPSet2Gear", INDEX(SetBonusLookup, 1, 0), 0)))</f>
        <v>0</v>
      </c>
      <c r="AK19" s="18">
        <f t="array" aca="1" ref="AK19" ca="1">SUMIF(INDEX(SetBonusLookup, 0, 1), "="&amp;AK2, INDEX(SetBonusLookup, 0, MATCH("TPSet2Gear", INDEX(SetBonusLookup, 1, 0), 0)))</f>
        <v>0</v>
      </c>
      <c r="AL19" s="18">
        <f t="array" aca="1" ref="AL19" ca="1">SUMIF(INDEX(SetBonusLookup, 0, 1), "="&amp;AL2, INDEX(SetBonusLookup, 0, MATCH("TPSet2Gear", INDEX(SetBonusLookup, 1, 0), 0)))</f>
        <v>0</v>
      </c>
      <c r="AM19" s="18">
        <f t="array" ref="AM19">SUMIF(INDEX(SetBonusLookup, 0, 1), "="&amp;AM2, INDEX(SetBonusLookup, 0, MATCH("TPSet2Gear", INDEX(SetBonusLookup, 1, 0), 0)))</f>
        <v>0</v>
      </c>
      <c r="AN19" s="18">
        <f t="array" aca="1" ref="AN19" ca="1">SUMIF(INDEX(SetBonusLookup, 0, 1), "="&amp;AN2, INDEX(SetBonusLookup, 0, MATCH("TPSet2Gear", INDEX(SetBonusLookup, 1, 0), 0)))</f>
        <v>0</v>
      </c>
      <c r="AO19" s="2">
        <f t="array" aca="1" ref="AO19" ca="1">SUMIF(INDEX(SetBonusLookup, 0, 1), "="&amp;AO2, INDEX(SetBonusLookup, 0, MATCH("TPSet2Gear", INDEX(SetBonusLookup, 1, 0), 0)))</f>
        <v>0</v>
      </c>
      <c r="AP19" s="18">
        <f t="array" aca="1" ref="AP19" ca="1">SUMIF(INDEX(SetBonusLookup, 0, 1), "="&amp;AP2, INDEX(SetBonusLookup, 0, MATCH("TPSet2Gear", INDEX(SetBonusLookup, 1, 0), 0)))</f>
        <v>0.06</v>
      </c>
      <c r="AQ19" s="18">
        <f t="array" ref="AQ19">SUMIF(INDEX(SetBonusLookup, 0, 1), "="&amp;AQ2, INDEX(SetBonusLookup, 0, MATCH("TPSet2Gear", INDEX(SetBonusLookup, 1, 0), 0)))</f>
        <v>0</v>
      </c>
      <c r="AR19" s="2">
        <f t="array" ref="AR19">SUMIF(INDEX(SetBonusLookup, 0, 1), "="&amp;AR2, INDEX(SetBonusLookup, 0, MATCH("TPSet2Gear", INDEX(SetBonusLookup, 1, 0), 0)))</f>
        <v>0</v>
      </c>
      <c r="AS19" s="18">
        <f t="array" ref="AS19">SUMIF(INDEX(SetBonusLookup, 0, 1), "="&amp;AS2, INDEX(SetBonusLookup, 0, MATCH("TPSet2Gear", INDEX(SetBonusLookup, 1, 0), 0)))</f>
        <v>0</v>
      </c>
      <c r="AT19" s="2">
        <f t="array" ref="AT19">SUMIF(INDEX(SetBonusLookup, 0, 1), "="&amp;AT2, INDEX(SetBonusLookup, 0, MATCH("TPSet2Gear", INDEX(SetBonusLookup, 1, 0), 0)))</f>
        <v>0</v>
      </c>
      <c r="AU19" s="2"/>
      <c r="AV19" s="2"/>
    </row>
    <row r="20" spans="1:48" ht="12.75" customHeight="1">
      <c r="A20" s="2" t="s">
        <v>280</v>
      </c>
      <c r="B20" s="2"/>
      <c r="C20" s="51"/>
      <c r="D20" s="51"/>
      <c r="E20" s="51"/>
      <c r="F20" s="51"/>
      <c r="G20" s="51"/>
      <c r="H20" s="51"/>
      <c r="I20" s="51"/>
      <c r="J20" s="51"/>
      <c r="K20" s="51"/>
      <c r="L20" s="52"/>
      <c r="M20" s="52"/>
      <c r="N20" s="52"/>
      <c r="O20" s="53"/>
      <c r="P20" s="54"/>
      <c r="Q20" s="52"/>
      <c r="R20" s="52"/>
      <c r="S20" s="51"/>
      <c r="T20" s="53"/>
      <c r="U20" s="51"/>
      <c r="V20" s="51"/>
      <c r="W20" s="51"/>
      <c r="X20" s="2"/>
      <c r="Y20" s="2" t="str">
        <f>IF(AND(C20=AB20, D20=AC20, E20=AD20, F20=AE20, G20=AF20, H20=AG20, I20=AH20, J20=AI20, K20=AJ20, L20=AK20, M20=AL20, N20=AM20, O20=AN20, P20=AO20, Q20=AP20, R20=AQ20, S20=AR20, T20=AS20, U20=AT20, V20=AU20, W20=AV20), "=", "-")</f>
        <v>=</v>
      </c>
      <c r="Z20" s="2" t="s">
        <v>280</v>
      </c>
      <c r="AA20" s="2"/>
      <c r="AB20" s="51"/>
      <c r="AC20" s="51"/>
      <c r="AD20" s="51"/>
      <c r="AE20" s="51"/>
      <c r="AF20" s="51"/>
      <c r="AG20" s="51"/>
      <c r="AH20" s="51"/>
      <c r="AI20" s="51"/>
      <c r="AJ20" s="51"/>
      <c r="AK20" s="52"/>
      <c r="AL20" s="52"/>
      <c r="AM20" s="52"/>
      <c r="AN20" s="53"/>
      <c r="AO20" s="51"/>
      <c r="AP20" s="52"/>
      <c r="AQ20" s="52"/>
      <c r="AR20" s="51"/>
      <c r="AS20" s="53"/>
      <c r="AT20" s="51"/>
      <c r="AU20" s="55"/>
      <c r="AV20" s="55"/>
    </row>
    <row r="21" spans="1:48" ht="12.75" customHeight="1">
      <c r="A21" s="8" t="s">
        <v>282</v>
      </c>
      <c r="B21" s="2"/>
      <c r="C21" s="4"/>
      <c r="D21" s="4"/>
      <c r="E21" s="4"/>
      <c r="F21" s="6">
        <v>0</v>
      </c>
      <c r="G21" s="6">
        <v>0</v>
      </c>
      <c r="H21" s="4"/>
      <c r="I21" s="4"/>
      <c r="J21" s="4"/>
      <c r="K21" s="4"/>
      <c r="L21" s="18"/>
      <c r="M21" s="18"/>
      <c r="N21" s="18"/>
      <c r="O21" s="56"/>
      <c r="P21" s="57"/>
      <c r="Q21" s="18"/>
      <c r="R21" s="18"/>
      <c r="S21" s="4"/>
      <c r="T21" s="56"/>
      <c r="U21" s="4"/>
      <c r="V21" s="6">
        <v>0</v>
      </c>
      <c r="W21" s="6">
        <v>0</v>
      </c>
      <c r="X21" s="2"/>
      <c r="Y21" s="2" t="str">
        <f t="shared" ref="Y21:Y23" si="9">IF(AND(F21=AE21, G21=AF21, H21=AG21, I21=AH21, J21=AI21, K21=AJ21, L21=AK21, M21=AL21, N21=AM21, O21=AN21, P21=AO21, Q21=AP21, R21=AQ21, S21=AR21, V21=AU21, W21=AV21), "=", "-")</f>
        <v>=</v>
      </c>
      <c r="Z21" s="8" t="s">
        <v>282</v>
      </c>
      <c r="AA21" s="2"/>
      <c r="AB21" s="4"/>
      <c r="AC21" s="4"/>
      <c r="AD21" s="4"/>
      <c r="AE21" s="6">
        <v>0</v>
      </c>
      <c r="AF21" s="6">
        <v>0</v>
      </c>
      <c r="AG21" s="4"/>
      <c r="AH21" s="4"/>
      <c r="AI21" s="4"/>
      <c r="AJ21" s="4"/>
      <c r="AK21" s="18"/>
      <c r="AL21" s="18"/>
      <c r="AM21" s="18"/>
      <c r="AN21" s="56"/>
      <c r="AO21" s="57"/>
      <c r="AP21" s="18"/>
      <c r="AQ21" s="18"/>
      <c r="AR21" s="4"/>
      <c r="AS21" s="56"/>
      <c r="AT21" s="4"/>
      <c r="AU21" s="6">
        <v>0</v>
      </c>
      <c r="AV21" s="6">
        <v>0</v>
      </c>
    </row>
    <row r="22" spans="1:48" ht="12.75" customHeight="1">
      <c r="A22" s="8" t="s">
        <v>284</v>
      </c>
      <c r="B22" s="2"/>
      <c r="C22" s="4"/>
      <c r="D22" s="4"/>
      <c r="E22" s="4"/>
      <c r="F22" s="6">
        <v>0</v>
      </c>
      <c r="G22" s="6">
        <v>0</v>
      </c>
      <c r="H22" s="4"/>
      <c r="I22" s="4"/>
      <c r="J22" s="4"/>
      <c r="K22" s="4"/>
      <c r="L22" s="18"/>
      <c r="M22" s="18"/>
      <c r="N22" s="18"/>
      <c r="O22" s="56"/>
      <c r="P22" s="57"/>
      <c r="Q22" s="18"/>
      <c r="R22" s="18"/>
      <c r="S22" s="4"/>
      <c r="T22" s="56"/>
      <c r="U22" s="4"/>
      <c r="V22" s="6">
        <v>0</v>
      </c>
      <c r="W22" s="6">
        <v>0</v>
      </c>
      <c r="X22" s="2"/>
      <c r="Y22" s="2" t="str">
        <f t="shared" si="9"/>
        <v>=</v>
      </c>
      <c r="Z22" s="8" t="s">
        <v>284</v>
      </c>
      <c r="AA22" s="2"/>
      <c r="AB22" s="4"/>
      <c r="AC22" s="4"/>
      <c r="AD22" s="4"/>
      <c r="AE22" s="6">
        <v>0</v>
      </c>
      <c r="AF22" s="6">
        <v>0</v>
      </c>
      <c r="AG22" s="4"/>
      <c r="AH22" s="4"/>
      <c r="AI22" s="4"/>
      <c r="AJ22" s="4"/>
      <c r="AK22" s="18"/>
      <c r="AL22" s="18"/>
      <c r="AM22" s="18"/>
      <c r="AN22" s="56"/>
      <c r="AO22" s="57"/>
      <c r="AP22" s="18"/>
      <c r="AQ22" s="18"/>
      <c r="AR22" s="4"/>
      <c r="AS22" s="56"/>
      <c r="AT22" s="4"/>
      <c r="AU22" s="6">
        <v>0</v>
      </c>
      <c r="AV22" s="6">
        <v>0</v>
      </c>
    </row>
    <row r="23" spans="1:48" ht="12.75" customHeight="1">
      <c r="A23" s="8" t="s">
        <v>287</v>
      </c>
      <c r="B23" s="2"/>
      <c r="C23" s="4"/>
      <c r="D23" s="4"/>
      <c r="E23" s="4"/>
      <c r="F23" s="6">
        <v>0</v>
      </c>
      <c r="G23" s="6">
        <v>0</v>
      </c>
      <c r="H23" s="4"/>
      <c r="I23" s="4"/>
      <c r="J23" s="4"/>
      <c r="K23" s="4"/>
      <c r="L23" s="18"/>
      <c r="M23" s="18"/>
      <c r="N23" s="18"/>
      <c r="O23" s="56"/>
      <c r="P23" s="57"/>
      <c r="Q23" s="18"/>
      <c r="R23" s="18"/>
      <c r="S23" s="4"/>
      <c r="T23" s="56"/>
      <c r="U23" s="4"/>
      <c r="V23" s="6">
        <v>0</v>
      </c>
      <c r="W23" s="6">
        <v>0</v>
      </c>
      <c r="X23" s="2"/>
      <c r="Y23" s="2" t="str">
        <f t="shared" si="9"/>
        <v>=</v>
      </c>
      <c r="Z23" s="8" t="s">
        <v>287</v>
      </c>
      <c r="AA23" s="2"/>
      <c r="AB23" s="4"/>
      <c r="AC23" s="4"/>
      <c r="AD23" s="4"/>
      <c r="AE23" s="6">
        <v>0</v>
      </c>
      <c r="AF23" s="6">
        <v>0</v>
      </c>
      <c r="AG23" s="4"/>
      <c r="AH23" s="4"/>
      <c r="AI23" s="4"/>
      <c r="AJ23" s="4"/>
      <c r="AK23" s="18"/>
      <c r="AL23" s="18"/>
      <c r="AM23" s="18"/>
      <c r="AN23" s="56"/>
      <c r="AO23" s="57"/>
      <c r="AP23" s="18"/>
      <c r="AQ23" s="18"/>
      <c r="AR23" s="4"/>
      <c r="AS23" s="56"/>
      <c r="AT23" s="4"/>
      <c r="AU23" s="6">
        <v>0</v>
      </c>
      <c r="AV23" s="6">
        <v>0</v>
      </c>
    </row>
    <row r="24" spans="1:48" ht="12.75" customHeight="1">
      <c r="A24" s="8" t="s">
        <v>291</v>
      </c>
      <c r="B24" s="2"/>
      <c r="C24" s="4"/>
      <c r="D24" s="4"/>
      <c r="E24" s="4"/>
      <c r="F24" s="6">
        <v>0</v>
      </c>
      <c r="G24" s="6">
        <v>0</v>
      </c>
      <c r="H24" s="4"/>
      <c r="I24" s="4"/>
      <c r="J24" s="4"/>
      <c r="K24" s="4"/>
      <c r="L24" s="18"/>
      <c r="M24" s="18"/>
      <c r="N24" s="18"/>
      <c r="O24" s="56"/>
      <c r="P24" s="57"/>
      <c r="Q24" s="18"/>
      <c r="R24" s="18"/>
      <c r="S24" s="4"/>
      <c r="T24" s="56"/>
      <c r="U24" s="4"/>
      <c r="V24" s="6"/>
      <c r="W24" s="6"/>
      <c r="X24" s="2"/>
      <c r="Y24" s="2" t="str">
        <f t="shared" ref="Y24:Y29" si="10">IF(AND(F24=AE24, G24=AF24, H24=AG24, I24=AH24, J24=AI24, K24=AJ24, L24=AK24, M24=AL24, N24=AM24, O24=AN24, P24=AO24, Q24=AP24, R24=AQ24, S24=AR24), "=", "-")</f>
        <v>=</v>
      </c>
      <c r="Z24" s="8" t="s">
        <v>291</v>
      </c>
      <c r="AA24" s="2"/>
      <c r="AB24" s="4"/>
      <c r="AC24" s="4"/>
      <c r="AD24" s="4"/>
      <c r="AE24" s="6">
        <v>0</v>
      </c>
      <c r="AF24" s="6">
        <v>0</v>
      </c>
      <c r="AG24" s="4"/>
      <c r="AH24" s="4"/>
      <c r="AI24" s="4"/>
      <c r="AJ24" s="4"/>
      <c r="AK24" s="18"/>
      <c r="AL24" s="18"/>
      <c r="AM24" s="18"/>
      <c r="AN24" s="56"/>
      <c r="AO24" s="57"/>
      <c r="AP24" s="18"/>
      <c r="AQ24" s="18"/>
      <c r="AR24" s="4"/>
      <c r="AS24" s="56"/>
      <c r="AT24" s="4"/>
      <c r="AU24" s="6"/>
      <c r="AV24" s="6"/>
    </row>
    <row r="25" spans="1:48" ht="12.75" customHeight="1">
      <c r="A25" s="8" t="s">
        <v>294</v>
      </c>
      <c r="B25" s="2"/>
      <c r="C25" s="4"/>
      <c r="D25" s="4"/>
      <c r="E25" s="4"/>
      <c r="F25" s="6">
        <v>0</v>
      </c>
      <c r="G25" s="6">
        <v>0</v>
      </c>
      <c r="H25" s="4"/>
      <c r="I25" s="4"/>
      <c r="J25" s="4"/>
      <c r="K25" s="4"/>
      <c r="L25" s="18"/>
      <c r="M25" s="18"/>
      <c r="N25" s="18"/>
      <c r="O25" s="56"/>
      <c r="P25" s="57"/>
      <c r="Q25" s="18"/>
      <c r="R25" s="18"/>
      <c r="S25" s="4"/>
      <c r="T25" s="56"/>
      <c r="U25" s="4"/>
      <c r="V25" s="6"/>
      <c r="W25" s="6"/>
      <c r="X25" s="2"/>
      <c r="Y25" s="2" t="str">
        <f t="shared" si="10"/>
        <v>=</v>
      </c>
      <c r="Z25" s="8" t="s">
        <v>294</v>
      </c>
      <c r="AA25" s="2"/>
      <c r="AB25" s="4"/>
      <c r="AC25" s="4"/>
      <c r="AD25" s="4"/>
      <c r="AE25" s="6">
        <v>0</v>
      </c>
      <c r="AF25" s="6">
        <v>0</v>
      </c>
      <c r="AG25" s="4"/>
      <c r="AH25" s="4"/>
      <c r="AI25" s="4"/>
      <c r="AJ25" s="4"/>
      <c r="AK25" s="18"/>
      <c r="AL25" s="18"/>
      <c r="AM25" s="18"/>
      <c r="AN25" s="56"/>
      <c r="AO25" s="57"/>
      <c r="AP25" s="18"/>
      <c r="AQ25" s="18"/>
      <c r="AR25" s="4"/>
      <c r="AS25" s="56"/>
      <c r="AT25" s="4"/>
      <c r="AU25" s="6"/>
      <c r="AV25" s="6"/>
    </row>
    <row r="26" spans="1:48" ht="12.75" customHeight="1">
      <c r="A26" s="8" t="s">
        <v>295</v>
      </c>
      <c r="B26" s="2"/>
      <c r="C26" s="4"/>
      <c r="D26" s="4"/>
      <c r="E26" s="4"/>
      <c r="F26" s="6">
        <v>0</v>
      </c>
      <c r="G26" s="6">
        <v>0</v>
      </c>
      <c r="H26" s="4"/>
      <c r="I26" s="4"/>
      <c r="J26" s="4"/>
      <c r="K26" s="4"/>
      <c r="L26" s="18"/>
      <c r="M26" s="18"/>
      <c r="N26" s="18"/>
      <c r="O26" s="56"/>
      <c r="P26" s="57"/>
      <c r="Q26" s="18"/>
      <c r="R26" s="18"/>
      <c r="S26" s="4"/>
      <c r="T26" s="56"/>
      <c r="U26" s="4"/>
      <c r="V26" s="6"/>
      <c r="W26" s="6"/>
      <c r="X26" s="2"/>
      <c r="Y26" s="2" t="str">
        <f t="shared" si="10"/>
        <v>=</v>
      </c>
      <c r="Z26" s="8" t="s">
        <v>295</v>
      </c>
      <c r="AA26" s="2"/>
      <c r="AB26" s="4"/>
      <c r="AC26" s="4"/>
      <c r="AD26" s="4"/>
      <c r="AE26" s="6">
        <v>0</v>
      </c>
      <c r="AF26" s="6">
        <v>0</v>
      </c>
      <c r="AG26" s="4"/>
      <c r="AH26" s="4"/>
      <c r="AI26" s="4"/>
      <c r="AJ26" s="4"/>
      <c r="AK26" s="18"/>
      <c r="AL26" s="18"/>
      <c r="AM26" s="18"/>
      <c r="AN26" s="56"/>
      <c r="AO26" s="57"/>
      <c r="AP26" s="18"/>
      <c r="AQ26" s="18"/>
      <c r="AR26" s="4"/>
      <c r="AS26" s="56"/>
      <c r="AT26" s="4"/>
      <c r="AU26" s="6"/>
      <c r="AV26" s="6"/>
    </row>
    <row r="27" spans="1:48" ht="12.75" customHeight="1">
      <c r="A27" s="8" t="s">
        <v>297</v>
      </c>
      <c r="B27" s="2"/>
      <c r="C27" s="4"/>
      <c r="D27" s="4"/>
      <c r="E27" s="4"/>
      <c r="F27" s="6">
        <v>0</v>
      </c>
      <c r="G27" s="6">
        <v>20</v>
      </c>
      <c r="H27" s="4"/>
      <c r="I27" s="4"/>
      <c r="J27" s="6">
        <v>30</v>
      </c>
      <c r="K27" s="6">
        <v>20</v>
      </c>
      <c r="L27" s="56">
        <v>0.1</v>
      </c>
      <c r="M27" s="18"/>
      <c r="N27" s="18"/>
      <c r="O27" s="56"/>
      <c r="P27" s="57"/>
      <c r="Q27" s="18"/>
      <c r="R27" s="18"/>
      <c r="S27" s="4"/>
      <c r="T27" s="56"/>
      <c r="U27" s="4"/>
      <c r="V27" s="6"/>
      <c r="W27" s="6"/>
      <c r="X27" s="2"/>
      <c r="Y27" s="2" t="str">
        <f t="shared" si="10"/>
        <v>=</v>
      </c>
      <c r="Z27" s="8" t="s">
        <v>297</v>
      </c>
      <c r="AA27" s="2"/>
      <c r="AB27" s="4"/>
      <c r="AC27" s="4"/>
      <c r="AD27" s="4"/>
      <c r="AE27" s="6">
        <v>0</v>
      </c>
      <c r="AF27" s="6">
        <v>20</v>
      </c>
      <c r="AG27" s="4"/>
      <c r="AH27" s="4"/>
      <c r="AI27" s="6">
        <v>30</v>
      </c>
      <c r="AJ27" s="6">
        <v>20</v>
      </c>
      <c r="AK27" s="56">
        <v>0.1</v>
      </c>
      <c r="AL27" s="18"/>
      <c r="AM27" s="18"/>
      <c r="AN27" s="56"/>
      <c r="AO27" s="57"/>
      <c r="AP27" s="18"/>
      <c r="AQ27" s="18"/>
      <c r="AR27" s="4"/>
      <c r="AS27" s="56"/>
      <c r="AT27" s="4"/>
      <c r="AU27" s="6"/>
      <c r="AV27" s="6"/>
    </row>
    <row r="28" spans="1:48" ht="12.75" customHeight="1">
      <c r="A28" s="8" t="s">
        <v>299</v>
      </c>
      <c r="B28" s="2"/>
      <c r="C28" s="4"/>
      <c r="D28" s="4"/>
      <c r="E28" s="4"/>
      <c r="F28" s="6">
        <v>0</v>
      </c>
      <c r="G28" s="6">
        <v>0</v>
      </c>
      <c r="H28" s="4"/>
      <c r="I28" s="4"/>
      <c r="J28" s="4"/>
      <c r="K28" s="4"/>
      <c r="L28" s="18"/>
      <c r="M28" s="18"/>
      <c r="N28" s="18"/>
      <c r="O28" s="56"/>
      <c r="P28" s="57"/>
      <c r="Q28" s="18"/>
      <c r="R28" s="18"/>
      <c r="S28" s="4"/>
      <c r="T28" s="56"/>
      <c r="U28" s="4"/>
      <c r="V28" s="6"/>
      <c r="W28" s="6"/>
      <c r="X28" s="2"/>
      <c r="Y28" s="2" t="str">
        <f t="shared" si="10"/>
        <v>=</v>
      </c>
      <c r="Z28" s="8" t="s">
        <v>299</v>
      </c>
      <c r="AA28" s="2"/>
      <c r="AB28" s="4"/>
      <c r="AC28" s="4"/>
      <c r="AD28" s="4"/>
      <c r="AE28" s="6">
        <v>0</v>
      </c>
      <c r="AF28" s="6">
        <v>0</v>
      </c>
      <c r="AG28" s="4"/>
      <c r="AH28" s="4"/>
      <c r="AI28" s="4"/>
      <c r="AJ28" s="4"/>
      <c r="AK28" s="18"/>
      <c r="AL28" s="18"/>
      <c r="AM28" s="18"/>
      <c r="AN28" s="56"/>
      <c r="AO28" s="57"/>
      <c r="AP28" s="18"/>
      <c r="AQ28" s="18"/>
      <c r="AR28" s="4"/>
      <c r="AS28" s="56"/>
      <c r="AT28" s="4"/>
      <c r="AU28" s="6"/>
      <c r="AV28" s="6"/>
    </row>
    <row r="29" spans="1:48" ht="12.75" customHeight="1">
      <c r="A29" s="8" t="s">
        <v>300</v>
      </c>
      <c r="B29" s="2"/>
      <c r="C29" s="4"/>
      <c r="D29" s="4"/>
      <c r="E29" s="4"/>
      <c r="F29" s="6">
        <v>0</v>
      </c>
      <c r="G29" s="6">
        <v>0</v>
      </c>
      <c r="H29" s="4"/>
      <c r="I29" s="4"/>
      <c r="J29" s="6">
        <v>29</v>
      </c>
      <c r="K29" s="6">
        <v>5</v>
      </c>
      <c r="L29" s="18"/>
      <c r="M29" s="56">
        <v>0.04</v>
      </c>
      <c r="N29" s="18"/>
      <c r="O29" s="56"/>
      <c r="P29" s="57"/>
      <c r="Q29" s="18"/>
      <c r="R29" s="18"/>
      <c r="S29" s="4"/>
      <c r="T29" s="56"/>
      <c r="U29" s="4"/>
      <c r="V29" s="6"/>
      <c r="W29" s="6"/>
      <c r="X29" s="2"/>
      <c r="Y29" s="2" t="str">
        <f t="shared" si="10"/>
        <v>=</v>
      </c>
      <c r="Z29" s="8" t="s">
        <v>300</v>
      </c>
      <c r="AA29" s="2"/>
      <c r="AB29" s="4"/>
      <c r="AC29" s="4"/>
      <c r="AD29" s="4"/>
      <c r="AE29" s="6">
        <v>0</v>
      </c>
      <c r="AF29" s="6">
        <v>0</v>
      </c>
      <c r="AG29" s="4"/>
      <c r="AH29" s="4"/>
      <c r="AI29" s="6">
        <v>29</v>
      </c>
      <c r="AJ29" s="6">
        <v>5</v>
      </c>
      <c r="AK29" s="18"/>
      <c r="AL29" s="56">
        <v>0.04</v>
      </c>
      <c r="AM29" s="18"/>
      <c r="AN29" s="56"/>
      <c r="AO29" s="57"/>
      <c r="AP29" s="18"/>
      <c r="AQ29" s="18"/>
      <c r="AR29" s="4"/>
      <c r="AS29" s="56"/>
      <c r="AT29" s="4"/>
      <c r="AU29" s="6"/>
      <c r="AV29" s="6"/>
    </row>
    <row r="30" spans="1:48" ht="12.75" customHeight="1">
      <c r="A30" s="2"/>
      <c r="B30" s="2"/>
      <c r="C30" s="2"/>
      <c r="D30" s="2"/>
      <c r="E30" s="2"/>
      <c r="F30" s="2">
        <f>IF(AND(F21&gt;=0,F21&lt;=IFERROR(VLOOKUP(Gear!$B3,Augments,MATCH(F$2,AugmentHeader,0),0),0)),F21,0)</f>
        <v>0</v>
      </c>
      <c r="G30" s="2"/>
      <c r="H30" s="2"/>
      <c r="I30" s="2"/>
      <c r="J30" s="2"/>
      <c r="K30" s="2"/>
      <c r="L30" s="18"/>
      <c r="M30" s="18"/>
      <c r="N30" s="18"/>
      <c r="O30" s="18"/>
      <c r="P30" s="21"/>
      <c r="Q30" s="18"/>
      <c r="R30" s="18"/>
      <c r="S30" s="18"/>
      <c r="T30" s="18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18"/>
      <c r="AL30" s="18"/>
      <c r="AM30" s="18"/>
      <c r="AN30" s="18"/>
      <c r="AO30" s="21"/>
      <c r="AP30" s="18"/>
      <c r="AQ30" s="18"/>
      <c r="AR30" s="18"/>
      <c r="AS30" s="18"/>
      <c r="AT30" s="2"/>
      <c r="AU30" s="2"/>
      <c r="AV30" s="2"/>
    </row>
    <row r="31" spans="1:48" ht="12.75" customHeight="1">
      <c r="A31" s="2" t="s">
        <v>285</v>
      </c>
      <c r="B31" s="2"/>
      <c r="C31" s="2">
        <f t="shared" ref="C31:D31" ca="1" si="11">SUM(C3:C20)</f>
        <v>5</v>
      </c>
      <c r="D31" s="2">
        <f t="shared" ca="1" si="11"/>
        <v>0</v>
      </c>
      <c r="E31" s="2">
        <f ca="1">SUM(E7:E20)</f>
        <v>0</v>
      </c>
      <c r="F31" s="2">
        <f ca="1">SUM(F3:F20)+IF(AND(F21&gt;=0,F21&lt;=IFERROR(VLOOKUP(Gear!$B3,Augments,MATCH(F$2,AugmentHeader,0),0),0)),F21,0)+IF(AND(F22&gt;=0,F22&lt;=IFERROR(VLOOKUP(Gear!$B4,Augments,MATCH(F$2,AugmentHeader,0),0),0)),F22,0)+IF(AND(F23&gt;=0,F23&lt;=IFERROR(VLOOKUP(Gear!$B5,Augments,MATCH(F$2,AugmentHeader,0),0),0)),F23,0)+IF(AND(F24&gt;=0,F24&lt;=IFERROR(VLOOKUP(Gear!$B7,Augments,MATCH(F$2,AugmentHeader,0),0),0)),F24,0)+IF(AND(F25&gt;=0,F25&lt;=IFERROR(VLOOKUP(Gear!$B11,Augments,MATCH(F$2,AugmentHeader,0),0),0)),F25,0)+IF(AND(F26&gt;=0,F26&lt;=IFERROR(VLOOKUP(Gear!$B12,Augments,MATCH(F$2,AugmentHeader,0),0),0)),F26,0)+IF(AND(F27&gt;=0,F27&lt;=IFERROR(VLOOKUP(Gear!$B15,Augments,MATCH(F$2,AugmentHeader,0),0),0)),F27,0)+IF(AND(F28&gt;=0,F28&lt;=IFERROR(VLOOKUP(Gear!$B17,Augments,MATCH(F$2,AugmentHeader,0),0),0)),F28,0)+IF(AND(F29&gt;=0,F29&lt;=IFERROR(VLOOKUP(Gear!$B18,Augments,MATCH(F$2,AugmentHeader,0),0),0)),F29,0)</f>
        <v>160</v>
      </c>
      <c r="G31" s="2">
        <f ca="1">SUM(G3:G20)+IF(AND(G21&gt;=0,G21&lt;=IFERROR(VLOOKUP(Gear!$B3,Augments,MATCH(G$2,AugmentHeader,0),0),0)),G21,0)+IF(AND(G22&gt;=0,G22&lt;=IFERROR(VLOOKUP(Gear!$B4,Augments,MATCH(G$2,AugmentHeader,0),0),0)),G22,0)+IF(AND(G23&gt;=0,G23&lt;=IFERROR(VLOOKUP(Gear!$B5,Augments,MATCH(G$2,AugmentHeader,0),0),0)),G23,0)+IF(AND(G24&gt;=0,G24&lt;=IFERROR(VLOOKUP(Gear!$B7,Augments,MATCH(G$2,AugmentHeader,0),0),0)),G24,0)+IF(AND(G25&gt;=0,G25&lt;=IFERROR(VLOOKUP(Gear!$B11,Augments,MATCH(G$2,AugmentHeader,0),0),0)),G25,0)+IF(AND(G26&gt;=0,G26&lt;=IFERROR(VLOOKUP(Gear!$B12,Augments,MATCH(G$2,AugmentHeader,0),0),0)),G26,0)+IF(AND(G27&gt;=0,G27&lt;=IFERROR(VLOOKUP(Gear!$B15,Augments,MATCH(G$2,AugmentHeader,0),0),0)),G27,0)+IF(AND(G28&gt;=0,G28&lt;=IFERROR(VLOOKUP(Gear!$B17,Augments,MATCH(G$2,AugmentHeader,0),0),0)),G28,0)+IF(AND(G29&gt;=0,G29&lt;=IFERROR(VLOOKUP(Gear!$B18,Augments,MATCH(G$2,AugmentHeader,0),0),0)),G29,0)</f>
        <v>244</v>
      </c>
      <c r="H31" s="2">
        <f ca="1">SUM(H3:H20)+IF(AND(H21&gt;=0,H21&lt;=IFERROR(VLOOKUP(Gear!$B3,Augments,MATCH(H$2,AugmentHeader,0),0),0)),H21,0)+IF(AND(H22&gt;=0,H22&lt;=IFERROR(VLOOKUP(Gear!$B4,Augments,MATCH(H$2,AugmentHeader,0),0),0)),H22,0)+IF(AND(H23&gt;=0,H23&lt;=IFERROR(VLOOKUP(Gear!$B5,Augments,MATCH(H$2,AugmentHeader,0),0),0)),H23,0)+IF(AND(H24&gt;=0,H24&lt;=IFERROR(VLOOKUP(Gear!$B7,Augments,MATCH(H$2,AugmentHeader,0),0),0)),H24,0)+IF(AND(H25&gt;=0,H25&lt;=IFERROR(VLOOKUP(Gear!$B11,Augments,MATCH(H$2,AugmentHeader,0),0),0)),H25,0)+IF(AND(H26&gt;=0,H26&lt;=IFERROR(VLOOKUP(Gear!$B12,Augments,MATCH(H$2,AugmentHeader,0),0),0)),H26,0)+IF(AND(H27&gt;=0,H27&lt;=IFERROR(VLOOKUP(Gear!$B15,Augments,MATCH(H$2,AugmentHeader,0),0),0)),H27,0)+IF(AND(H28&gt;=0,H28&lt;=IFERROR(VLOOKUP(Gear!$B17,Augments,MATCH(H$2,AugmentHeader,0),0),0)),H28,0)+IF(AND(H29&gt;=0,H29&lt;=IFERROR(VLOOKUP(Gear!$B18,Augments,MATCH(H$2,AugmentHeader,0),0),0)),H29,0)</f>
        <v>74</v>
      </c>
      <c r="I31" s="2">
        <f ca="1">SUM(I3:I20)+IF(AND(I21&gt;=0,I21&lt;=IFERROR(VLOOKUP(Gear!$B3,Augments,MATCH(I$2,AugmentHeader,0),0),0)),I21,0)+IF(AND(I22&gt;=0,I22&lt;=IFERROR(VLOOKUP(Gear!$B4,Augments,MATCH(I$2,AugmentHeader,0),0),0)),I22,0)+IF(AND(I23&gt;=0,I23&lt;=IFERROR(VLOOKUP(Gear!$B5,Augments,MATCH(I$2,AugmentHeader,0),0),0)),I23,0)+IF(AND(I24&gt;=0,I24&lt;=IFERROR(VLOOKUP(Gear!$B7,Augments,MATCH(I$2,AugmentHeader,0),0),0)),I24,0)+IF(AND(I25&gt;=0,I25&lt;=IFERROR(VLOOKUP(Gear!$B11,Augments,MATCH(I$2,AugmentHeader,0),0),0)),I25,0)+IF(AND(I26&gt;=0,I26&lt;=IFERROR(VLOOKUP(Gear!$B12,Augments,MATCH(I$2,AugmentHeader,0),0),0)),I26,0)+IF(AND(I27&gt;=0,I27&lt;=IFERROR(VLOOKUP(Gear!$B15,Augments,MATCH(I$2,AugmentHeader,0),0),0)),I27,0)+IF(AND(I28&gt;=0,I28&lt;=IFERROR(VLOOKUP(Gear!$B17,Augments,MATCH(I$2,AugmentHeader,0),0),0)),I28,0)+IF(AND(I29&gt;=0,I29&lt;=IFERROR(VLOOKUP(Gear!$B18,Augments,MATCH(I$2,AugmentHeader,0),0),0)),I29,0)</f>
        <v>91</v>
      </c>
      <c r="J31" s="2">
        <f ca="1">SUM(J3:J20)+IF(AND(J21&gt;=0,J21&lt;=IFERROR(VLOOKUP(Gear!$B3,Augments,MATCH(J$2,AugmentHeader,0),0),0)),J21,0)+IF(AND(J22&gt;=0,J22&lt;=IFERROR(VLOOKUP(Gear!$B4,Augments,MATCH(J$2,AugmentHeader,0),0),0)),J22,0)+IF(AND(J23&gt;=0,J23&lt;=IFERROR(VLOOKUP(Gear!$B5,Augments,MATCH(J$2,AugmentHeader,0),0),0)),J23,0)+IF(AND(J24&gt;=0,J24&lt;=IFERROR(VLOOKUP(Gear!$B7,Augments,MATCH(J$2,AugmentHeader,0),0),0)),J24,0)+IF(AND(J25&gt;=0,J25&lt;=IFERROR(VLOOKUP(Gear!$B11,Augments,MATCH(J$2,AugmentHeader,0),0),0)),J25,0)+IF(AND(J26&gt;=0,J26&lt;=IFERROR(VLOOKUP(Gear!$B12,Augments,MATCH(J$2,AugmentHeader,0),0),0)),J26,0)+IF(AND(J27&gt;=0,J27&lt;=IFERROR(VLOOKUP(Gear!$B15,Augments,MATCH(J$2,AugmentHeader,0),0),0)),J27,0)+IF(AND(J28&gt;=0,J28&lt;=IFERROR(VLOOKUP(Gear!$B17,Augments,MATCH(J$2,AugmentHeader,0),0),0)),J28,0)+IF(AND(J29&gt;=0,J29&lt;=IFERROR(VLOOKUP(Gear!$B18,Augments,MATCH(J$2,AugmentHeader,0),0),0)),J29,0)</f>
        <v>158</v>
      </c>
      <c r="K31" s="2">
        <f ca="1">SUM(K3:K20)+IF(AND(K21&gt;=0,K21&lt;=IFERROR(VLOOKUP(Gear!$B3,Augments,MATCH(K$2,AugmentHeader,0),0),0)),K21,0)+IF(AND(K22&gt;=0,K22&lt;=IFERROR(VLOOKUP(Gear!$B4,Augments,MATCH(K$2,AugmentHeader,0),0),0)),K22,0)+IF(AND(K23&gt;=0,K23&lt;=IFERROR(VLOOKUP(Gear!$B5,Augments,MATCH(K$2,AugmentHeader,0),0),0)),K23,0)+IF(AND(K24&gt;=0,K24&lt;=IFERROR(VLOOKUP(Gear!$B7,Augments,MATCH(K$2,AugmentHeader,0),0),0)),K24,0)+IF(AND(K25&gt;=0,K25&lt;=IFERROR(VLOOKUP(Gear!$B11,Augments,MATCH(K$2,AugmentHeader,0),0),0)),K25,0)+IF(AND(K26&gt;=0,K26&lt;=IFERROR(VLOOKUP(Gear!$B12,Augments,MATCH(K$2,AugmentHeader,0),0),0)),K26,0)+IF(AND(K27&gt;=0,K27&lt;=IFERROR(VLOOKUP(Gear!$B15,Augments,MATCH(K$2,AugmentHeader,0),0),0)),K27,0)+IF(AND(K28&gt;=0,K28&lt;=IFERROR(VLOOKUP(Gear!$B17,Augments,MATCH(K$2,AugmentHeader,0),0),0)),K28,0)+IF(AND(K29&gt;=0,K29&lt;=IFERROR(VLOOKUP(Gear!$B18,Augments,MATCH(K$2,AugmentHeader,0),0),0)),K29,0)</f>
        <v>176</v>
      </c>
      <c r="L31" s="67">
        <f ca="1">SUM(L3:L20)+IF(AND(L21&gt;=0,L21&lt;=IFERROR(VLOOKUP(Gear!$B3,Augments,MATCH(L$2,AugmentHeader,0),0),0)),L21,0)+IF(AND(L22&gt;=0,L22&lt;=IFERROR(VLOOKUP(Gear!$B4,Augments,MATCH(L$2,AugmentHeader,0),0),0)),L22,0)+IF(AND(L23&gt;=0,L23&lt;=IFERROR(VLOOKUP(Gear!$B5,Augments,MATCH(L$2,AugmentHeader,0),0),0)),L23,0)+IF(AND(L24&gt;=0,L24&lt;=IFERROR(VLOOKUP(Gear!$B7,Augments,MATCH(L$2,AugmentHeader,0),0),0)),L24,0)+IF(AND(L25&gt;=0,L25&lt;=IFERROR(VLOOKUP(Gear!$B11,Augments,MATCH(L$2,AugmentHeader,0),0),0)),L25,0)+IF(AND(L26&gt;=0,L26&lt;=IFERROR(VLOOKUP(Gear!$B12,Augments,MATCH(L$2,AugmentHeader,0),0),0)),L26,0)+IF(AND(L27&gt;=0,L27&lt;=IFERROR(VLOOKUP(Gear!$B15,Augments,MATCH(L$2,AugmentHeader,0),0),0)),L27,0)+IF(AND(L28&gt;=0,L28&lt;=IFERROR(VLOOKUP(Gear!$B17,Augments,MATCH(L$2,AugmentHeader,0),0),0)),L28,0)+IF(AND(L29&gt;=0,L29&lt;=IFERROR(VLOOKUP(Gear!$B18,Augments,MATCH(L$2,AugmentHeader,0),0),0)),L29,0)</f>
        <v>0.17</v>
      </c>
      <c r="M31" s="67">
        <f ca="1">SUM(M3:M20)+IF(AND(M21&gt;=0,M21&lt;=IFERROR(VLOOKUP(Gear!$B3,Augments,MATCH(M$2,AugmentHeader,0),0),0)),M21,0)+IF(AND(M22&gt;=0,M22&lt;=IFERROR(VLOOKUP(Gear!$B4,Augments,MATCH(M$2,AugmentHeader,0),0),0)),M22,0)+IF(AND(M23&gt;=0,M23&lt;=IFERROR(VLOOKUP(Gear!$B5,Augments,MATCH(M$2,AugmentHeader,0),0),0)),M23,0)+IF(AND(M24&gt;=0,M24&lt;=IFERROR(VLOOKUP(Gear!$B7,Augments,MATCH(M$2,AugmentHeader,0),0),0)),M24,0)+IF(AND(M25&gt;=0,M25&lt;=IFERROR(VLOOKUP(Gear!$B11,Augments,MATCH(M$2,AugmentHeader,0),0),0)),M25,0)+IF(AND(M26&gt;=0,M26&lt;=IFERROR(VLOOKUP(Gear!$B12,Augments,MATCH(M$2,AugmentHeader,0),0),0)),M26,0)+IF(AND(M27&gt;=0,M27&lt;=IFERROR(VLOOKUP(Gear!$B15,Augments,MATCH(M$2,AugmentHeader,0),0),0)),M27,0)+IF(AND(M28&gt;=0,M28&lt;=IFERROR(VLOOKUP(Gear!$B17,Augments,MATCH(M$2,AugmentHeader,0),0),0)),M28,0)+IF(AND(M29&gt;=0,M29&lt;=IFERROR(VLOOKUP(Gear!$B18,Augments,MATCH(M$2,AugmentHeader,0),0),0)),M29,0)</f>
        <v>0.27999999999999997</v>
      </c>
      <c r="N31" s="67">
        <f ca="1">SUM(N3:N20)+IF(AND(N21&gt;=0,N21&lt;=IFERROR(VLOOKUP(Gear!$B3,Augments,MATCH(N$2,AugmentHeader,0),0),0)),N21,0)+IF(AND(N22&gt;=0,N22&lt;=IFERROR(VLOOKUP(Gear!$B4,Augments,MATCH(N$2,AugmentHeader,0),0),0)),N22,0)+IF(AND(N23&gt;=0,N23&lt;=IFERROR(VLOOKUP(Gear!$B5,Augments,MATCH(N$2,AugmentHeader,0),0),0)),N23,0)+IF(AND(N24&gt;=0,N24&lt;=IFERROR(VLOOKUP(Gear!$B7,Augments,MATCH(N$2,AugmentHeader,0),0),0)),N24,0)+IF(AND(N25&gt;=0,N25&lt;=IFERROR(VLOOKUP(Gear!$B11,Augments,MATCH(N$2,AugmentHeader,0),0),0)),N25,0)+IF(AND(N26&gt;=0,N26&lt;=IFERROR(VLOOKUP(Gear!$B12,Augments,MATCH(N$2,AugmentHeader,0),0),0)),N26,0)+IF(AND(N27&gt;=0,N27&lt;=IFERROR(VLOOKUP(Gear!$B15,Augments,MATCH(N$2,AugmentHeader,0),0),0)),N27,0)+IF(AND(N28&gt;=0,N28&lt;=IFERROR(VLOOKUP(Gear!$B17,Augments,MATCH(N$2,AugmentHeader,0),0),0)),N28,0)+IF(AND(N29&gt;=0,N29&lt;=IFERROR(VLOOKUP(Gear!$B18,Augments,MATCH(N$2,AugmentHeader,0),0),0)),N29,0)</f>
        <v>0.02</v>
      </c>
      <c r="O31" s="67">
        <f ca="1">SUM(O3:O20)+IF(AND(O21&gt;=0,O21&lt;=IFERROR(VLOOKUP(Gear!$B3,Augments,MATCH(O$2,AugmentHeader,0),0),0)),O21,0)+IF(AND(O22&gt;=0,O22&lt;=IFERROR(VLOOKUP(Gear!$B4,Augments,MATCH(O$2,AugmentHeader,0),0),0)),O22,0)+IF(AND(O23&gt;=0,O23&lt;=IFERROR(VLOOKUP(Gear!$B5,Augments,MATCH(O$2,AugmentHeader,0),0),0)),O23,0)+IF(AND(O24&gt;=0,O24&lt;=IFERROR(VLOOKUP(Gear!$B7,Augments,MATCH(O$2,AugmentHeader,0),0),0)),O24,0)+IF(AND(O25&gt;=0,O25&lt;=IFERROR(VLOOKUP(Gear!$B11,Augments,MATCH(O$2,AugmentHeader,0),0),0)),O25,0)+IF(AND(O26&gt;=0,O26&lt;=IFERROR(VLOOKUP(Gear!$B12,Augments,MATCH(O$2,AugmentHeader,0),0),0)),O26,0)+IF(AND(O27&gt;=0,O27&lt;=IFERROR(VLOOKUP(Gear!$B15,Augments,MATCH(O$2,AugmentHeader,0),0),0)),O27,0)+IF(AND(O28&gt;=0,O28&lt;=IFERROR(VLOOKUP(Gear!$B17,Augments,MATCH(O$2,AugmentHeader,0),0),0)),O28,0)+IF(AND(O29&gt;=0,O29&lt;=IFERROR(VLOOKUP(Gear!$B18,Augments,MATCH(O$2,AugmentHeader,0),0),0)),O29,0)</f>
        <v>0.11</v>
      </c>
      <c r="P31" s="49">
        <f ca="1">SUM(P3:P20)+IF(AND(P21&gt;=0,P21&lt;=IFERROR(VLOOKUP(Gear!$B3,Augments,MATCH(P$2,AugmentHeader,0),0),0)),P21,0)+IF(AND(P22&gt;=0,P22&lt;=IFERROR(VLOOKUP(Gear!$B4,Augments,MATCH(P$2,AugmentHeader,0),0),0)),P22,0)+IF(AND(P23&gt;=0,P23&lt;=IFERROR(VLOOKUP(Gear!$B5,Augments,MATCH(P$2,AugmentHeader,0),0),0)),P23,0)+IF(AND(P24&gt;=0,P24&lt;=IFERROR(VLOOKUP(Gear!$B7,Augments,MATCH(P$2,AugmentHeader,0),0),0)),P24,0)+IF(AND(P25&gt;=0,P25&lt;=IFERROR(VLOOKUP(Gear!$B11,Augments,MATCH(P$2,AugmentHeader,0),0),0)),P25,0)+IF(AND(P26&gt;=0,P26&lt;=IFERROR(VLOOKUP(Gear!$B12,Augments,MATCH(P$2,AugmentHeader,0),0),0)),P26,0)+IF(AND(P27&gt;=0,P27&lt;=IFERROR(VLOOKUP(Gear!$B15,Augments,MATCH(P$2,AugmentHeader,0),0),0)),P27,0)+IF(AND(P28&gt;=0,P28&lt;=IFERROR(VLOOKUP(Gear!$B17,Augments,MATCH(P$2,AugmentHeader,0),0),0)),P28,0)+IF(AND(P29&gt;=0,P29&lt;=IFERROR(VLOOKUP(Gear!$B18,Augments,MATCH(P$2,AugmentHeader,0),0),0)),P29,0)</f>
        <v>30</v>
      </c>
      <c r="Q31" s="67">
        <f ca="1">SUM(Q3:Q20)+IF(AND(Q21&gt;=0,Q21&lt;=IFERROR(VLOOKUP(Gear!$B3,Augments,MATCH(Q$2,AugmentHeader,0),0),0)),Q21,0)+IF(AND(Q22&gt;=0,Q22&lt;=IFERROR(VLOOKUP(Gear!$B4,Augments,MATCH(Q$2,AugmentHeader,0),0),0)),Q22,0)+IF(AND(Q23&gt;=0,Q23&lt;=IFERROR(VLOOKUP(Gear!$B5,Augments,MATCH(Q$2,AugmentHeader,0),0),0)),Q23,0)+IF(AND(Q24&gt;=0,Q24&lt;=IFERROR(VLOOKUP(Gear!$B7,Augments,MATCH(Q$2,AugmentHeader,0),0),0)),Q24,0)+IF(AND(Q25&gt;=0,Q25&lt;=IFERROR(VLOOKUP(Gear!$B11,Augments,MATCH(Q$2,AugmentHeader,0),0),0)),Q25,0)+IF(AND(Q26&gt;=0,Q26&lt;=IFERROR(VLOOKUP(Gear!$B12,Augments,MATCH(Q$2,AugmentHeader,0),0),0)),Q26,0)+IF(AND(Q27&gt;=0,Q27&lt;=IFERROR(VLOOKUP(Gear!$B15,Augments,MATCH(Q$2,AugmentHeader,0),0),0)),Q27,0)+IF(AND(Q28&gt;=0,Q28&lt;=IFERROR(VLOOKUP(Gear!$B17,Augments,MATCH(Q$2,AugmentHeader,0),0),0)),Q28,0)+IF(AND(Q29&gt;=0,Q29&lt;=IFERROR(VLOOKUP(Gear!$B18,Augments,MATCH(Q$2,AugmentHeader,0),0),0)),Q29,0)</f>
        <v>6.9999999999999993E-2</v>
      </c>
      <c r="R31" s="67">
        <f ca="1">SUM(R3:R20)+IF(AND(R21&gt;=0,R21&lt;=IFERROR(VLOOKUP(Gear!$B3,Augments,MATCH(R$2,AugmentHeader,0),0),0)),R21,0)+IF(AND(R22&gt;=0,R22&lt;=IFERROR(VLOOKUP(Gear!$B4,Augments,MATCH(R$2,AugmentHeader,0),0),0)),R22,0)+IF(AND(R23&gt;=0,R23&lt;=IFERROR(VLOOKUP(Gear!$B5,Augments,MATCH(R$2,AugmentHeader,0),0),0)),R23,0)+IF(AND(R24&gt;=0,R24&lt;=IFERROR(VLOOKUP(Gear!$B7,Augments,MATCH(R$2,AugmentHeader,0),0),0)),R24,0)+IF(AND(R25&gt;=0,R25&lt;=IFERROR(VLOOKUP(Gear!$B11,Augments,MATCH(R$2,AugmentHeader,0),0),0)),R25,0)+IF(AND(R26&gt;=0,R26&lt;=IFERROR(VLOOKUP(Gear!$B12,Augments,MATCH(R$2,AugmentHeader,0),0),0)),R26,0)+IF(AND(R27&gt;=0,R27&lt;=IFERROR(VLOOKUP(Gear!$B15,Augments,MATCH(R$2,AugmentHeader,0),0),0)),R27,0)+IF(AND(R28&gt;=0,R28&lt;=IFERROR(VLOOKUP(Gear!$B17,Augments,MATCH(R$2,AugmentHeader,0),0),0)),R28,0)+IF(AND(R29&gt;=0,R29&lt;=IFERROR(VLOOKUP(Gear!$B18,Augments,MATCH(R$2,AugmentHeader,0),0),0)),R29,0)</f>
        <v>0.06</v>
      </c>
      <c r="S31" s="2">
        <f ca="1">SUM(S3:S20)+IF(AND(S21&gt;=0,S21&lt;=IFERROR(VLOOKUP(Gear!$B3,Augments,MATCH(S$2,AugmentHeader,0),0),0)),S21,0)+IF(AND(S22&gt;=0,S22&lt;=IFERROR(VLOOKUP(Gear!$B4,Augments,MATCH(S$2,AugmentHeader,0),0),0)),S22,0)+IF(AND(S23&gt;=0,S23&lt;=IFERROR(VLOOKUP(Gear!$B5,Augments,MATCH(S$2,AugmentHeader,0),0),0)),S23,0)+IF(AND(S24&gt;=0,S24&lt;=IFERROR(VLOOKUP(Gear!$B7,Augments,MATCH(S$2,AugmentHeader,0),0),0)),S24,0)+IF(AND(S25&gt;=0,S25&lt;=IFERROR(VLOOKUP(Gear!$B11,Augments,MATCH(S$2,AugmentHeader,0),0),0)),S25,0)+IF(AND(S26&gt;=0,S26&lt;=IFERROR(VLOOKUP(Gear!$B12,Augments,MATCH(S$2,AugmentHeader,0),0),0)),S26,0)+IF(AND(S27&gt;=0,S27&lt;=IFERROR(VLOOKUP(Gear!$B15,Augments,MATCH(S$2,AugmentHeader,0),0),0)),S27,0)+IF(AND(S28&gt;=0,S28&lt;=IFERROR(VLOOKUP(Gear!$B17,Augments,MATCH(S$2,AugmentHeader,0),0),0)),S28,0)+IF(AND(S29&gt;=0,S29&lt;=IFERROR(VLOOKUP(Gear!$B18,Augments,MATCH(S$2,AugmentHeader,0),0),0)),S29,0)</f>
        <v>273</v>
      </c>
      <c r="T31" s="18">
        <f t="shared" ref="T31:U31" ca="1" si="12">SUM(T3:T20)</f>
        <v>0</v>
      </c>
      <c r="U31" s="2">
        <f t="shared" ca="1" si="12"/>
        <v>0</v>
      </c>
      <c r="V31" s="69">
        <f ca="1">V3+IF(AND(V21&gt;=0,V21&lt;=IFERROR(VLOOKUP(Gear!$B3,Augments,MATCH(V$2,AugmentHeader,0),0),0)),V21,0)</f>
        <v>147</v>
      </c>
      <c r="W31" s="69">
        <f ca="1">W3+IF(AND(W21&lt;=0,W21&gt;=IFERROR(VLOOKUP(Gear!$B3,Augments,MATCH(W$2,AugmentHeader,0),0),0)),W21,0)</f>
        <v>236</v>
      </c>
      <c r="X31" s="2"/>
      <c r="Y31" s="2"/>
      <c r="Z31" s="2" t="s">
        <v>285</v>
      </c>
      <c r="AA31" s="2"/>
      <c r="AB31" s="2">
        <f t="shared" ref="AB31:AC31" ca="1" si="13">SUM(AB3:AB20)</f>
        <v>5</v>
      </c>
      <c r="AC31" s="2">
        <f t="shared" ca="1" si="13"/>
        <v>0</v>
      </c>
      <c r="AD31" s="2">
        <f ca="1">SUM(AD7:AD20)</f>
        <v>0</v>
      </c>
      <c r="AE31" s="2">
        <f ca="1">SUM(AE3:AE20)+IF(AND(AE21&gt;=0,AE21&lt;=IFERROR(VLOOKUP(Gear!$AA3,Augments,MATCH(AE$2,AugmentHeader,0),0),0)),AE21,0)+IF(AND(AE22&gt;=0,AE22&lt;=IFERROR(VLOOKUP(Gear!$AA4,Augments,MATCH(AE$2,AugmentHeader,0),0),0)),AE22,0)+IF(AND(AE23&gt;=0,AE23&lt;=IFERROR(VLOOKUP(Gear!$AA5,Augments,MATCH(AE$2,AugmentHeader,0),0),0)),AE23,0)+IF(AND(AE24&gt;=0,AE24&lt;=IFERROR(VLOOKUP(Gear!$AA7,Augments,MATCH(AE$2,AugmentHeader,0),0),0)),AE24,0)+IF(AND(AE25&gt;=0,AE25&lt;=IFERROR(VLOOKUP(Gear!$AA11,Augments,MATCH(AE$2,AugmentHeader,0),0),0)),AE25,0)+IF(AND(AE26&gt;=0,AE26&lt;=IFERROR(VLOOKUP(Gear!$AA12,Augments,MATCH(AE$2,AugmentHeader,0),0),0)),AE26,0)+IF(AND(AE27&gt;=0,AE27&lt;=IFERROR(VLOOKUP(Gear!$AA15,Augments,MATCH(AE$2,AugmentHeader,0),0),0)),AE27,0)+IF(AND(AE28&gt;=0,AE28&lt;=IFERROR(VLOOKUP(Gear!$AA17,Augments,MATCH(AE$2,AugmentHeader,0),0),0)),AE28,0)+IF(AND(AE29&gt;=0,AE29&lt;=IFERROR(VLOOKUP(Gear!$AA18,Augments,MATCH(AE$2,AugmentHeader,0),0),0)),AE29,0)</f>
        <v>160</v>
      </c>
      <c r="AF31" s="2">
        <f ca="1">SUM(AF3:AF20)+IF(AND(AF21&gt;=0,AF21&lt;=IFERROR(VLOOKUP(Gear!$AA3,Augments,MATCH(AF$2,AugmentHeader,0),0),0)),AF21,0)+IF(AND(AF22&gt;=0,AF22&lt;=IFERROR(VLOOKUP(Gear!$AA4,Augments,MATCH(AF$2,AugmentHeader,0),0),0)),AF22,0)+IF(AND(AF23&gt;=0,AF23&lt;=IFERROR(VLOOKUP(Gear!$AA5,Augments,MATCH(AF$2,AugmentHeader,0),0),0)),AF23,0)+IF(AND(AF24&gt;=0,AF24&lt;=IFERROR(VLOOKUP(Gear!$AA7,Augments,MATCH(AF$2,AugmentHeader,0),0),0)),AF24,0)+IF(AND(AF25&gt;=0,AF25&lt;=IFERROR(VLOOKUP(Gear!$AA11,Augments,MATCH(AF$2,AugmentHeader,0),0),0)),AF25,0)+IF(AND(AF26&gt;=0,AF26&lt;=IFERROR(VLOOKUP(Gear!$AA12,Augments,MATCH(AF$2,AugmentHeader,0),0),0)),AF26,0)+IF(AND(AF27&gt;=0,AF27&lt;=IFERROR(VLOOKUP(Gear!$AA15,Augments,MATCH(AF$2,AugmentHeader,0),0),0)),AF27,0)+IF(AND(AF28&gt;=0,AF28&lt;=IFERROR(VLOOKUP(Gear!$AA17,Augments,MATCH(AF$2,AugmentHeader,0),0),0)),AF28,0)+IF(AND(AF29&gt;=0,AF29&lt;=IFERROR(VLOOKUP(Gear!$AA18,Augments,MATCH(AF$2,AugmentHeader,0),0),0)),AF29,0)</f>
        <v>244</v>
      </c>
      <c r="AG31" s="2">
        <f ca="1">SUM(AG3:AG20)+IF(AND(AG21&gt;=0,AG21&lt;=IFERROR(VLOOKUP(Gear!$AA3,Augments,MATCH(AG$2,AugmentHeader,0),0),0)),AG21,0)+IF(AND(AG22&gt;=0,AG22&lt;=IFERROR(VLOOKUP(Gear!$AA4,Augments,MATCH(AG$2,AugmentHeader,0),0),0)),AG22,0)+IF(AND(AG23&gt;=0,AG23&lt;=IFERROR(VLOOKUP(Gear!$AA5,Augments,MATCH(AG$2,AugmentHeader,0),0),0)),AG23,0)+IF(AND(AG24&gt;=0,AG24&lt;=IFERROR(VLOOKUP(Gear!$AA7,Augments,MATCH(AG$2,AugmentHeader,0),0),0)),AG24,0)+IF(AND(AG25&gt;=0,AG25&lt;=IFERROR(VLOOKUP(Gear!$AA11,Augments,MATCH(AG$2,AugmentHeader,0),0),0)),AG25,0)+IF(AND(AG26&gt;=0,AG26&lt;=IFERROR(VLOOKUP(Gear!$AA12,Augments,MATCH(AG$2,AugmentHeader,0),0),0)),AG26,0)+IF(AND(AG27&gt;=0,AG27&lt;=IFERROR(VLOOKUP(Gear!$AA15,Augments,MATCH(AG$2,AugmentHeader,0),0),0)),AG27,0)+IF(AND(AG28&gt;=0,AG28&lt;=IFERROR(VLOOKUP(Gear!$AA17,Augments,MATCH(AG$2,AugmentHeader,0),0),0)),AG28,0)+IF(AND(AG29&gt;=0,AG29&lt;=IFERROR(VLOOKUP(Gear!$AA18,Augments,MATCH(AG$2,AugmentHeader,0),0),0)),AG29,0)</f>
        <v>74</v>
      </c>
      <c r="AH31" s="2">
        <f ca="1">SUM(AH3:AH20)+IF(AND(AH21&gt;=0,AH21&lt;=IFERROR(VLOOKUP(Gear!$AA3,Augments,MATCH(AH$2,AugmentHeader,0),0),0)),AH21,0)+IF(AND(AH22&gt;=0,AH22&lt;=IFERROR(VLOOKUP(Gear!$AA4,Augments,MATCH(AH$2,AugmentHeader,0),0),0)),AH22,0)+IF(AND(AH23&gt;=0,AH23&lt;=IFERROR(VLOOKUP(Gear!$AA5,Augments,MATCH(AH$2,AugmentHeader,0),0),0)),AH23,0)+IF(AND(AH24&gt;=0,AH24&lt;=IFERROR(VLOOKUP(Gear!$AA7,Augments,MATCH(AH$2,AugmentHeader,0),0),0)),AH24,0)+IF(AND(AH25&gt;=0,AH25&lt;=IFERROR(VLOOKUP(Gear!$AA11,Augments,MATCH(AH$2,AugmentHeader,0),0),0)),AH25,0)+IF(AND(AH26&gt;=0,AH26&lt;=IFERROR(VLOOKUP(Gear!$AA12,Augments,MATCH(AH$2,AugmentHeader,0),0),0)),AH26,0)+IF(AND(AH27&gt;=0,AH27&lt;=IFERROR(VLOOKUP(Gear!$AA15,Augments,MATCH(AH$2,AugmentHeader,0),0),0)),AH27,0)+IF(AND(AH28&gt;=0,AH28&lt;=IFERROR(VLOOKUP(Gear!$AA17,Augments,MATCH(AH$2,AugmentHeader,0),0),0)),AH28,0)+IF(AND(AH29&gt;=0,AH29&lt;=IFERROR(VLOOKUP(Gear!$AA18,Augments,MATCH(AH$2,AugmentHeader,0),0),0)),AH29,0)</f>
        <v>91</v>
      </c>
      <c r="AI31" s="2">
        <f ca="1">SUM(AI3:AI20)+IF(AND(AI21&gt;=0,AI21&lt;=IFERROR(VLOOKUP(Gear!$AA3,Augments,MATCH(AI$2,AugmentHeader,0),0),0)),AI21,0)+IF(AND(AI22&gt;=0,AI22&lt;=IFERROR(VLOOKUP(Gear!$AA4,Augments,MATCH(AI$2,AugmentHeader,0),0),0)),AI22,0)+IF(AND(AI23&gt;=0,AI23&lt;=IFERROR(VLOOKUP(Gear!$AA5,Augments,MATCH(AI$2,AugmentHeader,0),0),0)),AI23,0)+IF(AND(AI24&gt;=0,AI24&lt;=IFERROR(VLOOKUP(Gear!$AA7,Augments,MATCH(AI$2,AugmentHeader,0),0),0)),AI24,0)+IF(AND(AI25&gt;=0,AI25&lt;=IFERROR(VLOOKUP(Gear!$AA11,Augments,MATCH(AI$2,AugmentHeader,0),0),0)),AI25,0)+IF(AND(AI26&gt;=0,AI26&lt;=IFERROR(VLOOKUP(Gear!$AA12,Augments,MATCH(AI$2,AugmentHeader,0),0),0)),AI26,0)+IF(AND(AI27&gt;=0,AI27&lt;=IFERROR(VLOOKUP(Gear!$AA15,Augments,MATCH(AI$2,AugmentHeader,0),0),0)),AI27,0)+IF(AND(AI28&gt;=0,AI28&lt;=IFERROR(VLOOKUP(Gear!$AA17,Augments,MATCH(AI$2,AugmentHeader,0),0),0)),AI28,0)+IF(AND(AI29&gt;=0,AI29&lt;=IFERROR(VLOOKUP(Gear!$AA18,Augments,MATCH(AI$2,AugmentHeader,0),0),0)),AI29,0)</f>
        <v>158</v>
      </c>
      <c r="AJ31" s="2">
        <f ca="1">SUM(AJ3:AJ20)+IF(AND(AJ21&gt;=0,AJ21&lt;=IFERROR(VLOOKUP(Gear!$AA3,Augments,MATCH(AJ$2,AugmentHeader,0),0),0)),AJ21,0)+IF(AND(AJ22&gt;=0,AJ22&lt;=IFERROR(VLOOKUP(Gear!$AA4,Augments,MATCH(AJ$2,AugmentHeader,0),0),0)),AJ22,0)+IF(AND(AJ23&gt;=0,AJ23&lt;=IFERROR(VLOOKUP(Gear!$AA5,Augments,MATCH(AJ$2,AugmentHeader,0),0),0)),AJ23,0)+IF(AND(AJ24&gt;=0,AJ24&lt;=IFERROR(VLOOKUP(Gear!$AA7,Augments,MATCH(AJ$2,AugmentHeader,0),0),0)),AJ24,0)+IF(AND(AJ25&gt;=0,AJ25&lt;=IFERROR(VLOOKUP(Gear!$AA11,Augments,MATCH(AJ$2,AugmentHeader,0),0),0)),AJ25,0)+IF(AND(AJ26&gt;=0,AJ26&lt;=IFERROR(VLOOKUP(Gear!$AA12,Augments,MATCH(AJ$2,AugmentHeader,0),0),0)),AJ26,0)+IF(AND(AJ27&gt;=0,AJ27&lt;=IFERROR(VLOOKUP(Gear!$AA15,Augments,MATCH(AJ$2,AugmentHeader,0),0),0)),AJ27,0)+IF(AND(AJ28&gt;=0,AJ28&lt;=IFERROR(VLOOKUP(Gear!$AA17,Augments,MATCH(AJ$2,AugmentHeader,0),0),0)),AJ28,0)+IF(AND(AJ29&gt;=0,AJ29&lt;=IFERROR(VLOOKUP(Gear!$AA18,Augments,MATCH(AJ$2,AugmentHeader,0),0),0)),AJ29,0)</f>
        <v>176</v>
      </c>
      <c r="AK31" s="67">
        <f ca="1">SUM(AK3:AK20)+IF(AND(AK21&gt;=0,AK21&lt;=IFERROR(VLOOKUP(Gear!$AA3,Augments,MATCH(AK$2,AugmentHeader,0),0),0)),AK21,0)+IF(AND(AK22&gt;=0,AK22&lt;=IFERROR(VLOOKUP(Gear!$AA4,Augments,MATCH(AK$2,AugmentHeader,0),0),0)),AK22,0)+IF(AND(AK23&gt;=0,AK23&lt;=IFERROR(VLOOKUP(Gear!$AA5,Augments,MATCH(AK$2,AugmentHeader,0),0),0)),AK23,0)+IF(AND(AK24&gt;=0,AK24&lt;=IFERROR(VLOOKUP(Gear!$AA7,Augments,MATCH(AK$2,AugmentHeader,0),0),0)),AK24,0)+IF(AND(AK25&gt;=0,AK25&lt;=IFERROR(VLOOKUP(Gear!$AA11,Augments,MATCH(AK$2,AugmentHeader,0),0),0)),AK25,0)+IF(AND(AK26&gt;=0,AK26&lt;=IFERROR(VLOOKUP(Gear!$AA12,Augments,MATCH(AK$2,AugmentHeader,0),0),0)),AK26,0)+IF(AND(AK27&gt;=0,AK27&lt;=IFERROR(VLOOKUP(Gear!$AA15,Augments,MATCH(AK$2,AugmentHeader,0),0),0)),AK27,0)+IF(AND(AK28&gt;=0,AK28&lt;=IFERROR(VLOOKUP(Gear!$AA17,Augments,MATCH(AK$2,AugmentHeader,0),0),0)),AK28,0)+IF(AND(AK29&gt;=0,AK29&lt;=IFERROR(VLOOKUP(Gear!$AA18,Augments,MATCH(AK$2,AugmentHeader,0),0),0)),AK29,0)</f>
        <v>0.17</v>
      </c>
      <c r="AL31" s="67">
        <f ca="1">SUM(AL3:AL20)+IF(AND(AL21&gt;=0,AL21&lt;=IFERROR(VLOOKUP(Gear!$AA3,Augments,MATCH(AL$2,AugmentHeader,0),0),0)),AL21,0)+IF(AND(AL22&gt;=0,AL22&lt;=IFERROR(VLOOKUP(Gear!$AA4,Augments,MATCH(AL$2,AugmentHeader,0),0),0)),AL22,0)+IF(AND(AL23&gt;=0,AL23&lt;=IFERROR(VLOOKUP(Gear!$AA5,Augments,MATCH(AL$2,AugmentHeader,0),0),0)),AL23,0)+IF(AND(AL24&gt;=0,AL24&lt;=IFERROR(VLOOKUP(Gear!$AA7,Augments,MATCH(AL$2,AugmentHeader,0),0),0)),AL24,0)+IF(AND(AL25&gt;=0,AL25&lt;=IFERROR(VLOOKUP(Gear!$AA11,Augments,MATCH(AL$2,AugmentHeader,0),0),0)),AL25,0)+IF(AND(AL26&gt;=0,AL26&lt;=IFERROR(VLOOKUP(Gear!$AA12,Augments,MATCH(AL$2,AugmentHeader,0),0),0)),AL26,0)+IF(AND(AL27&gt;=0,AL27&lt;=IFERROR(VLOOKUP(Gear!$AA15,Augments,MATCH(AL$2,AugmentHeader,0),0),0)),AL27,0)+IF(AND(AL28&gt;=0,AL28&lt;=IFERROR(VLOOKUP(Gear!$AA17,Augments,MATCH(AL$2,AugmentHeader,0),0),0)),AL28,0)+IF(AND(AL29&gt;=0,AL29&lt;=IFERROR(VLOOKUP(Gear!$AA18,Augments,MATCH(AL$2,AugmentHeader,0),0),0)),AL29,0)</f>
        <v>0.27999999999999997</v>
      </c>
      <c r="AM31" s="67">
        <f ca="1">SUM(AM3:AM20)+IF(AND(AM21&gt;=0,AM21&lt;=IFERROR(VLOOKUP(Gear!$AA3,Augments,MATCH(AM$2,AugmentHeader,0),0),0)),AM21,0)+IF(AND(AM22&gt;=0,AM22&lt;=IFERROR(VLOOKUP(Gear!$AA4,Augments,MATCH(AM$2,AugmentHeader,0),0),0)),AM22,0)+IF(AND(AM23&gt;=0,AM23&lt;=IFERROR(VLOOKUP(Gear!$AA5,Augments,MATCH(AM$2,AugmentHeader,0),0),0)),AM23,0)+IF(AND(AM24&gt;=0,AM24&lt;=IFERROR(VLOOKUP(Gear!$AA7,Augments,MATCH(AM$2,AugmentHeader,0),0),0)),AM24,0)+IF(AND(AM25&gt;=0,AM25&lt;=IFERROR(VLOOKUP(Gear!$AA11,Augments,MATCH(AM$2,AugmentHeader,0),0),0)),AM25,0)+IF(AND(AM26&gt;=0,AM26&lt;=IFERROR(VLOOKUP(Gear!$AA12,Augments,MATCH(AM$2,AugmentHeader,0),0),0)),AM26,0)+IF(AND(AM27&gt;=0,AM27&lt;=IFERROR(VLOOKUP(Gear!$AA15,Augments,MATCH(AM$2,AugmentHeader,0),0),0)),AM27,0)+IF(AND(AM28&gt;=0,AM28&lt;=IFERROR(VLOOKUP(Gear!$AA17,Augments,MATCH(AM$2,AugmentHeader,0),0),0)),AM28,0)+IF(AND(AM29&gt;=0,AM29&lt;=IFERROR(VLOOKUP(Gear!$AA18,Augments,MATCH(AM$2,AugmentHeader,0),0),0)),AM29,0)</f>
        <v>0.02</v>
      </c>
      <c r="AN31" s="67">
        <f ca="1">SUM(AN3:AN20)+IF(AND(AN21&gt;=0,AN21&lt;=IFERROR(VLOOKUP(Gear!$AA3,Augments,MATCH(AN$2,AugmentHeader,0),0),0)),AN21,0)+IF(AND(AN22&gt;=0,AN22&lt;=IFERROR(VLOOKUP(Gear!$AA4,Augments,MATCH(AN$2,AugmentHeader,0),0),0)),AN22,0)+IF(AND(AN23&gt;=0,AN23&lt;=IFERROR(VLOOKUP(Gear!$AA5,Augments,MATCH(AN$2,AugmentHeader,0),0),0)),AN23,0)+IF(AND(AN24&gt;=0,AN24&lt;=IFERROR(VLOOKUP(Gear!$AA7,Augments,MATCH(AN$2,AugmentHeader,0),0),0)),AN24,0)+IF(AND(AN25&gt;=0,AN25&lt;=IFERROR(VLOOKUP(Gear!$AA11,Augments,MATCH(AN$2,AugmentHeader,0),0),0)),AN25,0)+IF(AND(AN26&gt;=0,AN26&lt;=IFERROR(VLOOKUP(Gear!$AA12,Augments,MATCH(AN$2,AugmentHeader,0),0),0)),AN26,0)+IF(AND(AN27&gt;=0,AN27&lt;=IFERROR(VLOOKUP(Gear!$AA15,Augments,MATCH(AN$2,AugmentHeader,0),0),0)),AN27,0)+IF(AND(AN28&gt;=0,AN28&lt;=IFERROR(VLOOKUP(Gear!$AA17,Augments,MATCH(AN$2,AugmentHeader,0),0),0)),AN28,0)+IF(AND(AN29&gt;=0,AN29&lt;=IFERROR(VLOOKUP(Gear!$AA18,Augments,MATCH(AN$2,AugmentHeader,0),0),0)),AN29,0)</f>
        <v>0.11</v>
      </c>
      <c r="AO31" s="49">
        <f ca="1">SUM(AO3:AO20)+IF(AND(AO21&gt;=0,AO21&lt;=IFERROR(VLOOKUP(Gear!$AA3,Augments,MATCH(AO$2,AugmentHeader,0),0),0)),AO21,0)+IF(AND(AO22&gt;=0,AO22&lt;=IFERROR(VLOOKUP(Gear!$AA4,Augments,MATCH(AO$2,AugmentHeader,0),0),0)),AO22,0)+IF(AND(AO23&gt;=0,AO23&lt;=IFERROR(VLOOKUP(Gear!$AA5,Augments,MATCH(AO$2,AugmentHeader,0),0),0)),AO23,0)+IF(AND(AO24&gt;=0,AO24&lt;=IFERROR(VLOOKUP(Gear!$AA7,Augments,MATCH(AO$2,AugmentHeader,0),0),0)),AO24,0)+IF(AND(AO25&gt;=0,AO25&lt;=IFERROR(VLOOKUP(Gear!$AA11,Augments,MATCH(AO$2,AugmentHeader,0),0),0)),AO25,0)+IF(AND(AO26&gt;=0,AO26&lt;=IFERROR(VLOOKUP(Gear!$AA12,Augments,MATCH(AO$2,AugmentHeader,0),0),0)),AO26,0)+IF(AND(AO27&gt;=0,AO27&lt;=IFERROR(VLOOKUP(Gear!$AA15,Augments,MATCH(AO$2,AugmentHeader,0),0),0)),AO27,0)+IF(AND(AO28&gt;=0,AO28&lt;=IFERROR(VLOOKUP(Gear!$AA17,Augments,MATCH(AO$2,AugmentHeader,0),0),0)),AO28,0)+IF(AND(AO29&gt;=0,AO29&lt;=IFERROR(VLOOKUP(Gear!$AA18,Augments,MATCH(AO$2,AugmentHeader,0),0),0)),AO29,0)</f>
        <v>40</v>
      </c>
      <c r="AP31" s="67">
        <f ca="1">SUM(AP3:AP20)+IF(AND(AP21&gt;=0,AP21&lt;=IFERROR(VLOOKUP(Gear!$AA3,Augments,MATCH(AP$2,AugmentHeader,0),0),0)),AP21,0)+IF(AND(AP22&gt;=0,AP22&lt;=IFERROR(VLOOKUP(Gear!$AA4,Augments,MATCH(AP$2,AugmentHeader,0),0),0)),AP22,0)+IF(AND(AP23&gt;=0,AP23&lt;=IFERROR(VLOOKUP(Gear!$AA5,Augments,MATCH(AP$2,AugmentHeader,0),0),0)),AP23,0)+IF(AND(AP24&gt;=0,AP24&lt;=IFERROR(VLOOKUP(Gear!$AA7,Augments,MATCH(AP$2,AugmentHeader,0),0),0)),AP24,0)+IF(AND(AP25&gt;=0,AP25&lt;=IFERROR(VLOOKUP(Gear!$AA11,Augments,MATCH(AP$2,AugmentHeader,0),0),0)),AP25,0)+IF(AND(AP26&gt;=0,AP26&lt;=IFERROR(VLOOKUP(Gear!$AA12,Augments,MATCH(AP$2,AugmentHeader,0),0),0)),AP26,0)+IF(AND(AP27&gt;=0,AP27&lt;=IFERROR(VLOOKUP(Gear!$AA15,Augments,MATCH(AP$2,AugmentHeader,0),0),0)),AP27,0)+IF(AND(AP28&gt;=0,AP28&lt;=IFERROR(VLOOKUP(Gear!$AA17,Augments,MATCH(AP$2,AugmentHeader,0),0),0)),AP28,0)+IF(AND(AP29&gt;=0,AP29&lt;=IFERROR(VLOOKUP(Gear!$AA18,Augments,MATCH(AP$2,AugmentHeader,0),0),0)),AP29,0)</f>
        <v>6.9999999999999993E-2</v>
      </c>
      <c r="AQ31" s="67">
        <f ca="1">SUM(AQ3:AQ20)+IF(AND(AQ21&gt;=0,AQ21&lt;=IFERROR(VLOOKUP(Gear!$AA3,Augments,MATCH(AQ$2,AugmentHeader,0),0),0)),AQ21,0)+IF(AND(AQ22&gt;=0,AQ22&lt;=IFERROR(VLOOKUP(Gear!$AA4,Augments,MATCH(AQ$2,AugmentHeader,0),0),0)),AQ22,0)+IF(AND(AQ23&gt;=0,AQ23&lt;=IFERROR(VLOOKUP(Gear!$AA5,Augments,MATCH(AQ$2,AugmentHeader,0),0),0)),AQ23,0)+IF(AND(AQ24&gt;=0,AQ24&lt;=IFERROR(VLOOKUP(Gear!$AA7,Augments,MATCH(AQ$2,AugmentHeader,0),0),0)),AQ24,0)+IF(AND(AQ25&gt;=0,AQ25&lt;=IFERROR(VLOOKUP(Gear!$AA11,Augments,MATCH(AQ$2,AugmentHeader,0),0),0)),AQ25,0)+IF(AND(AQ26&gt;=0,AQ26&lt;=IFERROR(VLOOKUP(Gear!$AA12,Augments,MATCH(AQ$2,AugmentHeader,0),0),0)),AQ26,0)+IF(AND(AQ27&gt;=0,AQ27&lt;=IFERROR(VLOOKUP(Gear!$AA15,Augments,MATCH(AQ$2,AugmentHeader,0),0),0)),AQ27,0)+IF(AND(AQ28&gt;=0,AQ28&lt;=IFERROR(VLOOKUP(Gear!$AA17,Augments,MATCH(AQ$2,AugmentHeader,0),0),0)),AQ28,0)+IF(AND(AQ29&gt;=0,AQ29&lt;=IFERROR(VLOOKUP(Gear!$AA18,Augments,MATCH(AQ$2,AugmentHeader,0),0),0)),AQ29,0)</f>
        <v>0.06</v>
      </c>
      <c r="AR31" s="2">
        <f ca="1">SUM(AR3:AR20)+IF(AND(AR21&gt;=0,AR21&lt;=IFERROR(VLOOKUP(Gear!$AA3,Augments,MATCH(AR$2,AugmentHeader,0),0),0)),AR21,0)+IF(AND(AR22&gt;=0,AR22&lt;=IFERROR(VLOOKUP(Gear!$AA4,Augments,MATCH(AR$2,AugmentHeader,0),0),0)),AR22,0)+IF(AND(AR23&gt;=0,AR23&lt;=IFERROR(VLOOKUP(Gear!$AA5,Augments,MATCH(AR$2,AugmentHeader,0),0),0)),AR23,0)+IF(AND(AR24&gt;=0,AR24&lt;=IFERROR(VLOOKUP(Gear!$AA7,Augments,MATCH(AR$2,AugmentHeader,0),0),0)),AR24,0)+IF(AND(AR25&gt;=0,AR25&lt;=IFERROR(VLOOKUP(Gear!$AA11,Augments,MATCH(AR$2,AugmentHeader,0),0),0)),AR25,0)+IF(AND(AR26&gt;=0,AR26&lt;=IFERROR(VLOOKUP(Gear!$AA12,Augments,MATCH(AR$2,AugmentHeader,0),0),0)),AR26,0)+IF(AND(AR27&gt;=0,AR27&lt;=IFERROR(VLOOKUP(Gear!$AA15,Augments,MATCH(AR$2,AugmentHeader,0),0),0)),AR27,0)+IF(AND(AR28&gt;=0,AR28&lt;=IFERROR(VLOOKUP(Gear!$AA17,Augments,MATCH(AR$2,AugmentHeader,0),0),0)),AR28,0)+IF(AND(AR29&gt;=0,AR29&lt;=IFERROR(VLOOKUP(Gear!$AA18,Augments,MATCH(AR$2,AugmentHeader,0),0),0)),AR29,0)</f>
        <v>273</v>
      </c>
      <c r="AS31" s="18">
        <f t="shared" ref="AS31:AT31" ca="1" si="14">SUM(AS3:AS20)</f>
        <v>0</v>
      </c>
      <c r="AT31" s="2">
        <f t="shared" ca="1" si="14"/>
        <v>0</v>
      </c>
      <c r="AU31" s="69">
        <f ca="1">AU3+IF(AND(AU21&gt;=0,AU21&lt;=IFERROR(VLOOKUP(Gear!$AA3,Augments,MATCH(AU$2,AugmentHeader,0),0),0)),AU21,0)</f>
        <v>158</v>
      </c>
      <c r="AV31" s="69">
        <f ca="1">AV3+IF(AND(AV21&lt;=0,AV21&gt;=IFERROR(VLOOKUP(Gear!$AA3,Augments,MATCH(AV$2,AugmentHeader,0),0),0)),AV21,0)</f>
        <v>224</v>
      </c>
    </row>
    <row r="32" spans="1:48" ht="12.75" customHeight="1">
      <c r="A32" s="1" t="s">
        <v>316</v>
      </c>
      <c r="B32" s="43">
        <f ca="1">Data!D238</f>
        <v>3870.3591868922695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49"/>
      <c r="Q32" s="2"/>
      <c r="R32" s="2"/>
      <c r="S32" s="2"/>
      <c r="T32" s="2"/>
      <c r="U32" s="2"/>
      <c r="V32" s="69">
        <f ca="1">V4+IF(AND(V22&gt;=0,V22&lt;=IFERROR(VLOOKUP(Gear!$B4,Augments,MATCH(V$2,AugmentHeader,0),0),0)),V22,0)</f>
        <v>158</v>
      </c>
      <c r="W32" s="69">
        <f ca="1">W4+IF(AND(W22&lt;=0,W22&gt;=IFERROR(VLOOKUP(Gear!$B4,Augments,MATCH(W$2,AugmentHeader,0),0),0)),W22,0)</f>
        <v>224</v>
      </c>
      <c r="X32" s="2"/>
      <c r="Y32" s="2"/>
      <c r="Z32" s="1" t="s">
        <v>316</v>
      </c>
      <c r="AA32" s="43">
        <f ca="1">Data!E238</f>
        <v>4391.4664479309513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69">
        <f ca="1">AU4+IF(AND(AU22&gt;=0,AU22&lt;=IFERROR(VLOOKUP(Gear!$AA4,Augments,MATCH(AU$2,AugmentHeader,0),0),0)),AU22,0)</f>
        <v>168</v>
      </c>
      <c r="AV32" s="69">
        <f ca="1">AV4+IF(AND(AV22&lt;=0,AV22&gt;=IFERROR(VLOOKUP(Gear!$AA4,Augments,MATCH(AV$2,AugmentHeader,0),0),0)),AV22,0)</f>
        <v>240</v>
      </c>
    </row>
    <row r="33" spans="1:48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49"/>
      <c r="Q33" s="2"/>
      <c r="R33" s="2"/>
      <c r="S33" s="2"/>
      <c r="T33" s="2"/>
      <c r="U33" s="2"/>
      <c r="V33" s="69">
        <f ca="1">V5+IF(AND(V23&gt;=0,V23&lt;=IFERROR(VLOOKUP(Gear!$B5,Augments,MATCH(V$2,AugmentHeader,0),0),0)),V23,0)</f>
        <v>0</v>
      </c>
      <c r="W33" s="69">
        <f ca="1">W5+IF(AND(W23&lt;=0,W23&gt;=IFERROR(VLOOKUP(Gear!$B5,Augments,MATCH(W$2,AugmentHeader,0),0),0)),W23,0)</f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69">
        <f ca="1">AU5+IF(AND(AU23&gt;=0,AU23&lt;=IFERROR(VLOOKUP(Gear!$AA5,Augments,MATCH(AU$2,AugmentHeader,0),0),0)),AU23,0)</f>
        <v>0</v>
      </c>
      <c r="AV33" s="69">
        <f ca="1">AV5+IF(AND(AV23&lt;=0,AV23&gt;=IFERROR(VLOOKUP(Gear!$AA5,Augments,MATCH(AV$2,AugmentHeader,0),0),0)),AV23,0)</f>
        <v>0</v>
      </c>
    </row>
    <row r="34" spans="1:48" ht="12.75" customHeight="1">
      <c r="A34" s="2" t="s">
        <v>317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49"/>
      <c r="Q34" s="2"/>
      <c r="R34" s="2"/>
      <c r="S34" s="2"/>
      <c r="T34" s="2"/>
      <c r="U34" s="2"/>
      <c r="V34" s="2"/>
      <c r="W34" s="2"/>
      <c r="X34" s="2"/>
      <c r="Y34" s="2"/>
      <c r="Z34" s="2" t="s">
        <v>318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</row>
    <row r="35" spans="1:48" ht="12.75" customHeight="1">
      <c r="A35" s="2" t="s">
        <v>7</v>
      </c>
      <c r="B35" s="2" t="s">
        <v>8</v>
      </c>
      <c r="C35" s="2" t="s">
        <v>9</v>
      </c>
      <c r="D35" s="4" t="s">
        <v>11</v>
      </c>
      <c r="E35" s="6" t="s">
        <v>20</v>
      </c>
      <c r="F35" s="2" t="s">
        <v>25</v>
      </c>
      <c r="G35" s="2" t="s">
        <v>26</v>
      </c>
      <c r="H35" s="2" t="s">
        <v>29</v>
      </c>
      <c r="I35" s="2" t="s">
        <v>30</v>
      </c>
      <c r="J35" s="8" t="s">
        <v>32</v>
      </c>
      <c r="K35" s="8" t="s">
        <v>34</v>
      </c>
      <c r="L35" s="2" t="s">
        <v>35</v>
      </c>
      <c r="M35" s="2" t="s">
        <v>36</v>
      </c>
      <c r="N35" s="2" t="s">
        <v>37</v>
      </c>
      <c r="O35" s="8" t="s">
        <v>38</v>
      </c>
      <c r="P35" s="9" t="s">
        <v>39</v>
      </c>
      <c r="Q35" s="8" t="s">
        <v>41</v>
      </c>
      <c r="R35" s="8" t="s">
        <v>42</v>
      </c>
      <c r="S35" s="8" t="s">
        <v>319</v>
      </c>
      <c r="T35" s="8" t="s">
        <v>320</v>
      </c>
      <c r="U35" s="2" t="s">
        <v>165</v>
      </c>
      <c r="V35" s="2" t="s">
        <v>321</v>
      </c>
      <c r="W35" s="8" t="s">
        <v>322</v>
      </c>
      <c r="X35" s="2"/>
      <c r="Y35" s="2"/>
      <c r="Z35" s="2" t="s">
        <v>7</v>
      </c>
      <c r="AA35" s="2" t="s">
        <v>8</v>
      </c>
      <c r="AB35" s="2" t="s">
        <v>9</v>
      </c>
      <c r="AC35" s="4" t="s">
        <v>11</v>
      </c>
      <c r="AD35" s="6" t="s">
        <v>20</v>
      </c>
      <c r="AE35" s="2" t="s">
        <v>25</v>
      </c>
      <c r="AF35" s="2" t="s">
        <v>26</v>
      </c>
      <c r="AG35" s="2" t="s">
        <v>29</v>
      </c>
      <c r="AH35" s="2" t="s">
        <v>30</v>
      </c>
      <c r="AI35" s="8" t="s">
        <v>32</v>
      </c>
      <c r="AJ35" s="8" t="s">
        <v>34</v>
      </c>
      <c r="AK35" s="2" t="s">
        <v>35</v>
      </c>
      <c r="AL35" s="2" t="s">
        <v>36</v>
      </c>
      <c r="AM35" s="2" t="s">
        <v>37</v>
      </c>
      <c r="AN35" s="8" t="s">
        <v>38</v>
      </c>
      <c r="AO35" s="8" t="s">
        <v>39</v>
      </c>
      <c r="AP35" s="8" t="s">
        <v>41</v>
      </c>
      <c r="AQ35" s="8" t="s">
        <v>42</v>
      </c>
      <c r="AR35" s="8" t="s">
        <v>319</v>
      </c>
      <c r="AS35" s="8" t="s">
        <v>320</v>
      </c>
      <c r="AT35" s="2" t="s">
        <v>165</v>
      </c>
      <c r="AU35" s="2" t="s">
        <v>321</v>
      </c>
      <c r="AV35" s="8" t="s">
        <v>322</v>
      </c>
    </row>
    <row r="36" spans="1:48" ht="12.75" customHeight="1">
      <c r="A36" s="2" t="str">
        <f t="shared" ref="A36:B36" si="15">A3</f>
        <v>Sword</v>
      </c>
      <c r="B36" s="2" t="str">
        <f t="shared" si="15"/>
        <v>Tizona AG</v>
      </c>
      <c r="C36" s="2">
        <f t="shared" ref="C36:L45" ca="1" si="16">IF(ISBLANK($B36), 0, VLOOKUP($B36, INDIRECT($A36), MATCH(C$35, StatHeader, 0), 0))</f>
        <v>0</v>
      </c>
      <c r="D36" s="2">
        <f t="shared" ca="1" si="16"/>
        <v>0</v>
      </c>
      <c r="E36" s="2">
        <f t="shared" ca="1" si="16"/>
        <v>269</v>
      </c>
      <c r="F36" s="2">
        <f t="shared" ca="1" si="16"/>
        <v>0</v>
      </c>
      <c r="G36" s="2">
        <f t="shared" ca="1" si="16"/>
        <v>0</v>
      </c>
      <c r="H36" s="2">
        <f t="shared" ca="1" si="16"/>
        <v>0</v>
      </c>
      <c r="I36" s="2">
        <f t="shared" ca="1" si="16"/>
        <v>0</v>
      </c>
      <c r="J36" s="2">
        <f t="shared" ca="1" si="16"/>
        <v>0</v>
      </c>
      <c r="K36" s="2">
        <f t="shared" ca="1" si="16"/>
        <v>0</v>
      </c>
      <c r="L36" s="18">
        <f t="shared" ca="1" si="16"/>
        <v>0</v>
      </c>
      <c r="M36" s="18">
        <f t="shared" ref="M36:U45" ca="1" si="17">IF(ISBLANK($B36), 0, VLOOKUP($B36, INDIRECT($A36), MATCH(M$35, StatHeader, 0), 0))</f>
        <v>0</v>
      </c>
      <c r="N36" s="18">
        <f t="shared" ca="1" si="17"/>
        <v>0</v>
      </c>
      <c r="O36" s="18">
        <f t="shared" ca="1" si="17"/>
        <v>0</v>
      </c>
      <c r="P36" s="21">
        <f t="shared" ca="1" si="17"/>
        <v>0</v>
      </c>
      <c r="Q36" s="18">
        <f t="shared" ca="1" si="17"/>
        <v>0</v>
      </c>
      <c r="R36" s="18">
        <f t="shared" ca="1" si="17"/>
        <v>0</v>
      </c>
      <c r="S36" s="71">
        <f t="shared" ca="1" si="17"/>
        <v>0</v>
      </c>
      <c r="T36" s="18">
        <f t="shared" ca="1" si="17"/>
        <v>0</v>
      </c>
      <c r="U36" s="2">
        <f t="shared" ca="1" si="17"/>
        <v>0</v>
      </c>
      <c r="V36" s="4">
        <f ca="1">IF(ISBLANK($B36), 0, IF(ISNUMBER(VLOOKUP($B36, INDIRECT($A36), MATCH("D"&amp;V$35, StatHeader, 0), 0)), IF(Setup!$B$38=1, VLOOKUP($B36, INDIRECT($A36), MATCH("D"&amp;V$35, StatHeader, 0), 0), 0), VLOOKUP($B36, INDIRECT($A36), MATCH(V$35, StatHeader, 0), 0)))</f>
        <v>0</v>
      </c>
      <c r="W36" s="49">
        <f t="shared" ref="W36:W51" ca="1" si="18">IF(ISBLANK($B36), 0, VLOOKUP($B36, INDIRECT($A36), MATCH(W$35, StatHeader, 0), 0))</f>
        <v>0</v>
      </c>
      <c r="X36" s="2"/>
      <c r="Y36" s="2"/>
      <c r="Z36" s="2" t="str">
        <f t="shared" ref="Z36:AA36" si="19">Z3</f>
        <v>Sword</v>
      </c>
      <c r="AA36" s="2" t="str">
        <f t="shared" si="19"/>
        <v>Almace AG</v>
      </c>
      <c r="AB36" s="2">
        <f t="shared" ref="AB36:AK45" ca="1" si="20">IF(ISBLANK($AA36), 0, VLOOKUP($AA36, INDIRECT($Z36), MATCH(AB$35, StatHeader, 0), 0))</f>
        <v>0</v>
      </c>
      <c r="AC36" s="2">
        <f t="shared" ca="1" si="20"/>
        <v>0</v>
      </c>
      <c r="AD36" s="2">
        <f t="shared" ca="1" si="20"/>
        <v>269</v>
      </c>
      <c r="AE36" s="2">
        <f t="shared" ca="1" si="20"/>
        <v>0</v>
      </c>
      <c r="AF36" s="2">
        <f t="shared" ca="1" si="20"/>
        <v>50</v>
      </c>
      <c r="AG36" s="2">
        <f t="shared" ca="1" si="20"/>
        <v>0</v>
      </c>
      <c r="AH36" s="2">
        <f t="shared" ca="1" si="20"/>
        <v>0</v>
      </c>
      <c r="AI36" s="2">
        <f t="shared" ca="1" si="20"/>
        <v>0</v>
      </c>
      <c r="AJ36" s="2">
        <f t="shared" ca="1" si="20"/>
        <v>0</v>
      </c>
      <c r="AK36" s="18">
        <f t="shared" ca="1" si="20"/>
        <v>0</v>
      </c>
      <c r="AL36" s="18">
        <f t="shared" ref="AL36:AT45" ca="1" si="21">IF(ISBLANK($AA36), 0, VLOOKUP($AA36, INDIRECT($Z36), MATCH(AL$35, StatHeader, 0), 0))</f>
        <v>0</v>
      </c>
      <c r="AM36" s="18">
        <f t="shared" ca="1" si="21"/>
        <v>0</v>
      </c>
      <c r="AN36" s="18">
        <f t="shared" ca="1" si="21"/>
        <v>0</v>
      </c>
      <c r="AO36" s="21">
        <f t="shared" ca="1" si="21"/>
        <v>0</v>
      </c>
      <c r="AP36" s="18">
        <f t="shared" ca="1" si="21"/>
        <v>0</v>
      </c>
      <c r="AQ36" s="18">
        <f t="shared" ca="1" si="21"/>
        <v>0</v>
      </c>
      <c r="AR36" s="71">
        <f t="shared" ca="1" si="21"/>
        <v>0</v>
      </c>
      <c r="AS36" s="18">
        <f t="shared" ca="1" si="21"/>
        <v>0</v>
      </c>
      <c r="AT36" s="2">
        <f t="shared" ca="1" si="21"/>
        <v>0</v>
      </c>
      <c r="AU36" s="4">
        <f ca="1">IF(ISBLANK($AA36), 0, IF(ISNUMBER(VLOOKUP($AA36, INDIRECT($Z36), MATCH("D"&amp;AU$35, StatHeader, 0), 0)), IF(Setup!$C$38=1, VLOOKUP($AA36, INDIRECT($Z36), MATCH("D"&amp;AU$35, StatHeader, 0), 0), 0), VLOOKUP($AA36, INDIRECT($Z36), MATCH(AU$35, StatHeader, 0), 0)))</f>
        <v>0</v>
      </c>
      <c r="AV36" s="2">
        <f t="shared" ref="AV36:AV51" ca="1" si="22">IF(ISBLANK($AA36), 0, VLOOKUP($AA36, INDIRECT($Z36), MATCH(AV$35, StatHeader, 0), 0))</f>
        <v>0</v>
      </c>
    </row>
    <row r="37" spans="1:48" ht="12.75" customHeight="1">
      <c r="A37" s="2" t="str">
        <f t="shared" ref="A37:B37" si="23">A4</f>
        <v>Sword</v>
      </c>
      <c r="B37" s="3" t="str">
        <f t="shared" si="23"/>
        <v>Almace AG</v>
      </c>
      <c r="C37" s="2">
        <f t="shared" ca="1" si="16"/>
        <v>0</v>
      </c>
      <c r="D37" s="2">
        <f t="shared" ca="1" si="16"/>
        <v>0</v>
      </c>
      <c r="E37" s="2">
        <f t="shared" ca="1" si="16"/>
        <v>269</v>
      </c>
      <c r="F37" s="2">
        <f t="shared" ca="1" si="16"/>
        <v>0</v>
      </c>
      <c r="G37" s="2">
        <f t="shared" ca="1" si="16"/>
        <v>50</v>
      </c>
      <c r="H37" s="2">
        <f t="shared" ca="1" si="16"/>
        <v>0</v>
      </c>
      <c r="I37" s="2">
        <f t="shared" ca="1" si="16"/>
        <v>0</v>
      </c>
      <c r="J37" s="2">
        <f t="shared" ca="1" si="16"/>
        <v>0</v>
      </c>
      <c r="K37" s="2">
        <f t="shared" ca="1" si="16"/>
        <v>0</v>
      </c>
      <c r="L37" s="18">
        <f t="shared" ca="1" si="16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21">
        <f t="shared" ca="1" si="17"/>
        <v>0</v>
      </c>
      <c r="Q37" s="18">
        <f t="shared" ca="1" si="17"/>
        <v>0</v>
      </c>
      <c r="R37" s="18">
        <f t="shared" ca="1" si="17"/>
        <v>0</v>
      </c>
      <c r="S37" s="71">
        <f t="shared" ca="1" si="17"/>
        <v>0</v>
      </c>
      <c r="T37" s="18">
        <f t="shared" ca="1" si="17"/>
        <v>0</v>
      </c>
      <c r="U37" s="2">
        <f t="shared" ca="1" si="17"/>
        <v>0</v>
      </c>
      <c r="V37" s="4">
        <f ca="1">IF(ISBLANK($B37), 0, IF(ISNUMBER(VLOOKUP($B37, INDIRECT($A37), MATCH("D"&amp;V$35, StatHeader, 0), 0)), IF(Setup!$B$38=1, VLOOKUP($B37, INDIRECT($A37), MATCH("D"&amp;V$35, StatHeader, 0), 0), 0), VLOOKUP($B37, INDIRECT($A37), MATCH(V$35, StatHeader, 0), 0)))</f>
        <v>0</v>
      </c>
      <c r="W37" s="49">
        <f t="shared" ca="1" si="18"/>
        <v>0</v>
      </c>
      <c r="X37" s="2"/>
      <c r="Y37" s="2"/>
      <c r="Z37" s="2" t="str">
        <f t="shared" ref="Z37:AA37" si="24">Z4</f>
        <v>Sword</v>
      </c>
      <c r="AA37" s="3" t="str">
        <f t="shared" si="24"/>
        <v>Sequence (offhand)</v>
      </c>
      <c r="AB37" s="2">
        <f t="shared" ca="1" si="20"/>
        <v>0</v>
      </c>
      <c r="AC37" s="2">
        <f t="shared" ca="1" si="20"/>
        <v>0</v>
      </c>
      <c r="AD37" s="2">
        <f t="shared" ca="1" si="20"/>
        <v>269</v>
      </c>
      <c r="AE37" s="2">
        <f t="shared" ca="1" si="20"/>
        <v>0</v>
      </c>
      <c r="AF37" s="2">
        <f t="shared" ca="1" si="20"/>
        <v>0</v>
      </c>
      <c r="AG37" s="2">
        <f t="shared" ca="1" si="20"/>
        <v>0</v>
      </c>
      <c r="AH37" s="2">
        <f t="shared" ca="1" si="20"/>
        <v>0</v>
      </c>
      <c r="AI37" s="2">
        <f t="shared" ca="1" si="20"/>
        <v>0</v>
      </c>
      <c r="AJ37" s="2">
        <f t="shared" ca="1" si="20"/>
        <v>0</v>
      </c>
      <c r="AK37" s="18">
        <f t="shared" ca="1" si="20"/>
        <v>0</v>
      </c>
      <c r="AL37" s="18">
        <f t="shared" ca="1" si="21"/>
        <v>0</v>
      </c>
      <c r="AM37" s="18">
        <f t="shared" ca="1" si="21"/>
        <v>0</v>
      </c>
      <c r="AN37" s="18">
        <f t="shared" ca="1" si="21"/>
        <v>0</v>
      </c>
      <c r="AO37" s="21">
        <f t="shared" ca="1" si="21"/>
        <v>10</v>
      </c>
      <c r="AP37" s="18">
        <f t="shared" ca="1" si="21"/>
        <v>0</v>
      </c>
      <c r="AQ37" s="18">
        <f t="shared" ca="1" si="21"/>
        <v>0</v>
      </c>
      <c r="AR37" s="71">
        <f t="shared" ca="1" si="21"/>
        <v>0</v>
      </c>
      <c r="AS37" s="18">
        <f t="shared" ca="1" si="21"/>
        <v>0</v>
      </c>
      <c r="AT37" s="2">
        <f t="shared" ca="1" si="21"/>
        <v>0</v>
      </c>
      <c r="AU37" s="4">
        <f ca="1">IF(ISBLANK($AA37), 0, IF(ISNUMBER(VLOOKUP($AA37, INDIRECT($Z37), MATCH("D"&amp;AU$35, StatHeader, 0), 0)), IF(Setup!$C$38=1, VLOOKUP($AA37, INDIRECT($Z37), MATCH("D"&amp;AU$35, StatHeader, 0), 0), 0), VLOOKUP($AA37, INDIRECT($Z37), MATCH(AU$35, StatHeader, 0), 0)))</f>
        <v>0</v>
      </c>
      <c r="AV37" s="2">
        <f t="shared" ca="1" si="22"/>
        <v>0</v>
      </c>
    </row>
    <row r="38" spans="1:48" ht="12.75" customHeight="1">
      <c r="A38" s="2" t="s">
        <v>123</v>
      </c>
      <c r="B38" s="11"/>
      <c r="C38" s="2">
        <f t="shared" ca="1" si="16"/>
        <v>0</v>
      </c>
      <c r="D38" s="2">
        <f t="shared" ca="1" si="16"/>
        <v>0</v>
      </c>
      <c r="E38" s="2">
        <f t="shared" ca="1" si="16"/>
        <v>0</v>
      </c>
      <c r="F38" s="2">
        <f t="shared" ca="1" si="16"/>
        <v>0</v>
      </c>
      <c r="G38" s="2">
        <f t="shared" ca="1" si="16"/>
        <v>0</v>
      </c>
      <c r="H38" s="2">
        <f t="shared" ca="1" si="16"/>
        <v>0</v>
      </c>
      <c r="I38" s="2">
        <f t="shared" ca="1" si="16"/>
        <v>0</v>
      </c>
      <c r="J38" s="2">
        <f t="shared" ca="1" si="16"/>
        <v>0</v>
      </c>
      <c r="K38" s="2">
        <f t="shared" ca="1" si="16"/>
        <v>0</v>
      </c>
      <c r="L38" s="18">
        <f t="shared" ca="1" si="16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0</v>
      </c>
      <c r="P38" s="21">
        <f t="shared" ca="1" si="17"/>
        <v>0</v>
      </c>
      <c r="Q38" s="18">
        <f t="shared" ca="1" si="17"/>
        <v>0</v>
      </c>
      <c r="R38" s="18">
        <f t="shared" ca="1" si="17"/>
        <v>0</v>
      </c>
      <c r="S38" s="71">
        <f t="shared" ca="1" si="17"/>
        <v>0</v>
      </c>
      <c r="T38" s="18">
        <f t="shared" ca="1" si="17"/>
        <v>0</v>
      </c>
      <c r="U38" s="2">
        <f t="shared" ca="1" si="17"/>
        <v>0</v>
      </c>
      <c r="V38" s="4">
        <f ca="1">IF(ISBLANK($B38), 0, IF(ISNUMBER(VLOOKUP($B38, INDIRECT($A38), MATCH("D"&amp;V$35, StatHeader, 0), 0)), IF(Setup!$B$38=1, VLOOKUP($B38, INDIRECT($A38), MATCH("D"&amp;V$35, StatHeader, 0), 0), 0), VLOOKUP($B38, INDIRECT($A38), MATCH(V$35, StatHeader, 0), 0)))</f>
        <v>0</v>
      </c>
      <c r="W38" s="49">
        <f t="shared" ca="1" si="18"/>
        <v>0</v>
      </c>
      <c r="X38" s="2"/>
      <c r="Y38" s="2" t="str">
        <f t="shared" ref="Y38:Y51" si="25">IF(AA38=B38, "=", "-")</f>
        <v>=</v>
      </c>
      <c r="Z38" s="2" t="s">
        <v>123</v>
      </c>
      <c r="AA38" s="11"/>
      <c r="AB38" s="2">
        <f t="shared" ca="1" si="20"/>
        <v>0</v>
      </c>
      <c r="AC38" s="2">
        <f t="shared" ca="1" si="20"/>
        <v>0</v>
      </c>
      <c r="AD38" s="2">
        <f t="shared" ca="1" si="20"/>
        <v>0</v>
      </c>
      <c r="AE38" s="2">
        <f t="shared" ca="1" si="20"/>
        <v>0</v>
      </c>
      <c r="AF38" s="2">
        <f t="shared" ca="1" si="20"/>
        <v>0</v>
      </c>
      <c r="AG38" s="2">
        <f t="shared" ca="1" si="20"/>
        <v>0</v>
      </c>
      <c r="AH38" s="2">
        <f t="shared" ca="1" si="20"/>
        <v>0</v>
      </c>
      <c r="AI38" s="2">
        <f t="shared" ca="1" si="20"/>
        <v>0</v>
      </c>
      <c r="AJ38" s="2">
        <f t="shared" ca="1" si="20"/>
        <v>0</v>
      </c>
      <c r="AK38" s="18">
        <f t="shared" ca="1" si="20"/>
        <v>0</v>
      </c>
      <c r="AL38" s="18">
        <f t="shared" ca="1" si="21"/>
        <v>0</v>
      </c>
      <c r="AM38" s="18">
        <f t="shared" ca="1" si="21"/>
        <v>0</v>
      </c>
      <c r="AN38" s="18">
        <f t="shared" ca="1" si="21"/>
        <v>0</v>
      </c>
      <c r="AO38" s="21">
        <f t="shared" ca="1" si="21"/>
        <v>0</v>
      </c>
      <c r="AP38" s="18">
        <f t="shared" ca="1" si="21"/>
        <v>0</v>
      </c>
      <c r="AQ38" s="18">
        <f t="shared" ca="1" si="21"/>
        <v>0</v>
      </c>
      <c r="AR38" s="71">
        <f t="shared" ca="1" si="21"/>
        <v>0</v>
      </c>
      <c r="AS38" s="18">
        <f t="shared" ca="1" si="21"/>
        <v>0</v>
      </c>
      <c r="AT38" s="2">
        <f t="shared" ca="1" si="21"/>
        <v>0</v>
      </c>
      <c r="AU38" s="4">
        <f ca="1">IF(ISBLANK($AA38), 0, IF(ISNUMBER(VLOOKUP($AA38, INDIRECT($Z38), MATCH("D"&amp;AU$35, StatHeader, 0), 0)), IF(Setup!$C$38=1, VLOOKUP($AA38, INDIRECT($Z38), MATCH("D"&amp;AU$35, StatHeader, 0), 0), 0), VLOOKUP($AA38, INDIRECT($Z38), MATCH(AU$35, StatHeader, 0), 0)))</f>
        <v>0</v>
      </c>
      <c r="AV38" s="2">
        <f t="shared" ca="1" si="22"/>
        <v>0</v>
      </c>
    </row>
    <row r="39" spans="1:48" ht="12.75" customHeight="1">
      <c r="A39" s="2" t="s">
        <v>175</v>
      </c>
      <c r="B39" s="13" t="s">
        <v>241</v>
      </c>
      <c r="C39" s="2">
        <f t="shared" ca="1" si="16"/>
        <v>0</v>
      </c>
      <c r="D39" s="2">
        <f t="shared" ca="1" si="16"/>
        <v>0</v>
      </c>
      <c r="E39" s="2">
        <f t="shared" ca="1" si="16"/>
        <v>0</v>
      </c>
      <c r="F39" s="2">
        <f t="shared" ca="1" si="16"/>
        <v>3</v>
      </c>
      <c r="G39" s="2">
        <f t="shared" ca="1" si="16"/>
        <v>0</v>
      </c>
      <c r="H39" s="2">
        <f t="shared" ca="1" si="16"/>
        <v>5</v>
      </c>
      <c r="I39" s="2">
        <f t="shared" ca="1" si="16"/>
        <v>0</v>
      </c>
      <c r="J39" s="2">
        <f t="shared" ca="1" si="16"/>
        <v>0</v>
      </c>
      <c r="K39" s="2">
        <f t="shared" ca="1" si="16"/>
        <v>10</v>
      </c>
      <c r="L39" s="18">
        <f t="shared" ca="1" si="16"/>
        <v>0</v>
      </c>
      <c r="M39" s="18">
        <f t="shared" ca="1" si="17"/>
        <v>0</v>
      </c>
      <c r="N39" s="18">
        <f t="shared" ca="1" si="17"/>
        <v>0</v>
      </c>
      <c r="O39" s="18">
        <f t="shared" ca="1" si="17"/>
        <v>0</v>
      </c>
      <c r="P39" s="21">
        <f t="shared" ca="1" si="17"/>
        <v>0</v>
      </c>
      <c r="Q39" s="18">
        <f t="shared" ca="1" si="17"/>
        <v>0</v>
      </c>
      <c r="R39" s="18">
        <f t="shared" ca="1" si="17"/>
        <v>0</v>
      </c>
      <c r="S39" s="71">
        <f t="shared" ca="1" si="17"/>
        <v>0</v>
      </c>
      <c r="T39" s="18">
        <f t="shared" ca="1" si="17"/>
        <v>0</v>
      </c>
      <c r="U39" s="2">
        <f t="shared" ca="1" si="17"/>
        <v>0</v>
      </c>
      <c r="V39" s="4">
        <f ca="1">IF(ISBLANK($B39), 0, IF(ISNUMBER(VLOOKUP($B39, INDIRECT($A39), MATCH("D"&amp;V$35, StatHeader, 0), 0)), IF(Setup!$B$38=1, VLOOKUP($B39, INDIRECT($A39), MATCH("D"&amp;V$35, StatHeader, 0), 0), 0), VLOOKUP($B39, INDIRECT($A39), MATCH(V$35, StatHeader, 0), 0)))</f>
        <v>0</v>
      </c>
      <c r="W39" s="49">
        <f t="shared" ca="1" si="18"/>
        <v>0</v>
      </c>
      <c r="X39" s="2"/>
      <c r="Y39" s="2" t="str">
        <f t="shared" si="25"/>
        <v>-</v>
      </c>
      <c r="Z39" s="2" t="s">
        <v>175</v>
      </c>
      <c r="AA39" s="13" t="s">
        <v>330</v>
      </c>
      <c r="AB39" s="2">
        <f t="shared" ca="1" si="20"/>
        <v>0</v>
      </c>
      <c r="AC39" s="2">
        <f t="shared" ca="1" si="20"/>
        <v>0</v>
      </c>
      <c r="AD39" s="2">
        <f t="shared" ca="1" si="20"/>
        <v>0</v>
      </c>
      <c r="AE39" s="2">
        <f t="shared" ca="1" si="20"/>
        <v>0</v>
      </c>
      <c r="AF39" s="2">
        <f t="shared" ca="1" si="20"/>
        <v>4</v>
      </c>
      <c r="AG39" s="2">
        <f t="shared" ca="1" si="20"/>
        <v>0</v>
      </c>
      <c r="AH39" s="2">
        <f t="shared" ca="1" si="20"/>
        <v>0</v>
      </c>
      <c r="AI39" s="2">
        <f t="shared" ca="1" si="20"/>
        <v>4</v>
      </c>
      <c r="AJ39" s="2">
        <f t="shared" ca="1" si="20"/>
        <v>0</v>
      </c>
      <c r="AK39" s="18">
        <f t="shared" ca="1" si="20"/>
        <v>0</v>
      </c>
      <c r="AL39" s="18">
        <f t="shared" ca="1" si="21"/>
        <v>0</v>
      </c>
      <c r="AM39" s="18">
        <f t="shared" ca="1" si="21"/>
        <v>0</v>
      </c>
      <c r="AN39" s="18">
        <f t="shared" ca="1" si="21"/>
        <v>0</v>
      </c>
      <c r="AO39" s="21">
        <f t="shared" ca="1" si="21"/>
        <v>0</v>
      </c>
      <c r="AP39" s="18">
        <f t="shared" ca="1" si="21"/>
        <v>0</v>
      </c>
      <c r="AQ39" s="18">
        <f t="shared" ca="1" si="21"/>
        <v>0</v>
      </c>
      <c r="AR39" s="71">
        <f t="shared" ca="1" si="21"/>
        <v>0</v>
      </c>
      <c r="AS39" s="18">
        <f t="shared" ca="1" si="21"/>
        <v>0</v>
      </c>
      <c r="AT39" s="2">
        <f t="shared" ca="1" si="21"/>
        <v>0</v>
      </c>
      <c r="AU39" s="4">
        <f ca="1">IF(ISBLANK($AA39), 0, IF(ISNUMBER(VLOOKUP($AA39, INDIRECT($Z39), MATCH("D"&amp;AU$35, StatHeader, 0), 0)), IF(Setup!$C$38=1, VLOOKUP($AA39, INDIRECT($Z39), MATCH("D"&amp;AU$35, StatHeader, 0), 0), 0), VLOOKUP($AA39, INDIRECT($Z39), MATCH(AU$35, StatHeader, 0), 0)))</f>
        <v>0</v>
      </c>
      <c r="AV39" s="2">
        <f t="shared" ca="1" si="22"/>
        <v>0</v>
      </c>
    </row>
    <row r="40" spans="1:48" ht="12.75" customHeight="1">
      <c r="A40" s="2" t="s">
        <v>196</v>
      </c>
      <c r="B40" s="13" t="s">
        <v>331</v>
      </c>
      <c r="C40" s="2">
        <f t="shared" ca="1" si="16"/>
        <v>0</v>
      </c>
      <c r="D40" s="2">
        <f t="shared" ca="1" si="16"/>
        <v>0</v>
      </c>
      <c r="E40" s="2">
        <f t="shared" ca="1" si="16"/>
        <v>0</v>
      </c>
      <c r="F40" s="2">
        <f t="shared" ca="1" si="16"/>
        <v>22</v>
      </c>
      <c r="G40" s="2">
        <f t="shared" ca="1" si="16"/>
        <v>28</v>
      </c>
      <c r="H40" s="2">
        <f t="shared" ca="1" si="16"/>
        <v>20</v>
      </c>
      <c r="I40" s="2">
        <f t="shared" ca="1" si="16"/>
        <v>16</v>
      </c>
      <c r="J40" s="2">
        <f t="shared" ca="1" si="16"/>
        <v>0</v>
      </c>
      <c r="K40" s="2">
        <f t="shared" ca="1" si="16"/>
        <v>15</v>
      </c>
      <c r="L40" s="18">
        <f t="shared" ca="1" si="16"/>
        <v>0</v>
      </c>
      <c r="M40" s="18">
        <f t="shared" ca="1" si="17"/>
        <v>0</v>
      </c>
      <c r="N40" s="18">
        <f t="shared" ca="1" si="17"/>
        <v>0</v>
      </c>
      <c r="O40" s="18">
        <f t="shared" ca="1" si="17"/>
        <v>0</v>
      </c>
      <c r="P40" s="21">
        <f t="shared" ca="1" si="17"/>
        <v>0</v>
      </c>
      <c r="Q40" s="18">
        <f t="shared" ca="1" si="17"/>
        <v>0</v>
      </c>
      <c r="R40" s="18">
        <f t="shared" ca="1" si="17"/>
        <v>0</v>
      </c>
      <c r="S40" s="71">
        <f t="shared" ca="1" si="17"/>
        <v>0</v>
      </c>
      <c r="T40" s="18">
        <f t="shared" ca="1" si="17"/>
        <v>0</v>
      </c>
      <c r="U40" s="2">
        <f t="shared" ca="1" si="17"/>
        <v>10</v>
      </c>
      <c r="V40" s="18">
        <f ca="1">IF(ISBLANK($B40), 0, IF(ISNUMBER(VLOOKUP($B40, INDIRECT($A40), MATCH("D"&amp;V$35, StatHeader, 0), 0)), IF(Setup!$B$38=1, VLOOKUP($B40, INDIRECT($A40), MATCH("D"&amp;V$35, StatHeader, 0), 0), 0), VLOOKUP($B40, INDIRECT($A40), MATCH(V$35, StatHeader, 0), 0)))</f>
        <v>0</v>
      </c>
      <c r="W40" s="49">
        <f t="shared" ca="1" si="18"/>
        <v>0</v>
      </c>
      <c r="X40" s="2"/>
      <c r="Y40" s="2" t="str">
        <f t="shared" si="25"/>
        <v>-</v>
      </c>
      <c r="Z40" s="2" t="s">
        <v>196</v>
      </c>
      <c r="AA40" s="13" t="s">
        <v>197</v>
      </c>
      <c r="AB40" s="2">
        <f t="shared" ca="1" si="20"/>
        <v>0</v>
      </c>
      <c r="AC40" s="2">
        <f t="shared" ca="1" si="20"/>
        <v>0</v>
      </c>
      <c r="AD40" s="2">
        <f t="shared" ca="1" si="20"/>
        <v>0</v>
      </c>
      <c r="AE40" s="2">
        <f t="shared" ca="1" si="20"/>
        <v>31</v>
      </c>
      <c r="AF40" s="2">
        <f t="shared" ca="1" si="20"/>
        <v>33</v>
      </c>
      <c r="AG40" s="2">
        <f t="shared" ca="1" si="20"/>
        <v>14</v>
      </c>
      <c r="AH40" s="2">
        <f t="shared" ca="1" si="20"/>
        <v>14</v>
      </c>
      <c r="AI40" s="2">
        <f t="shared" ca="1" si="20"/>
        <v>0</v>
      </c>
      <c r="AJ40" s="2">
        <f t="shared" ca="1" si="20"/>
        <v>56</v>
      </c>
      <c r="AK40" s="18">
        <f t="shared" ca="1" si="20"/>
        <v>0</v>
      </c>
      <c r="AL40" s="18">
        <f t="shared" ca="1" si="21"/>
        <v>0.04</v>
      </c>
      <c r="AM40" s="18">
        <f t="shared" ca="1" si="21"/>
        <v>0</v>
      </c>
      <c r="AN40" s="18">
        <f t="shared" ca="1" si="21"/>
        <v>0</v>
      </c>
      <c r="AO40" s="21">
        <f t="shared" ca="1" si="21"/>
        <v>0</v>
      </c>
      <c r="AP40" s="18">
        <f t="shared" ca="1" si="21"/>
        <v>0</v>
      </c>
      <c r="AQ40" s="18">
        <f t="shared" ca="1" si="21"/>
        <v>0.06</v>
      </c>
      <c r="AR40" s="71">
        <f t="shared" ca="1" si="21"/>
        <v>0</v>
      </c>
      <c r="AS40" s="18">
        <f t="shared" ca="1" si="21"/>
        <v>0</v>
      </c>
      <c r="AT40" s="2">
        <f t="shared" ca="1" si="21"/>
        <v>0</v>
      </c>
      <c r="AU40" s="4">
        <f ca="1">IF(ISBLANK($AA40), 0, IF(ISNUMBER(VLOOKUP($AA40, INDIRECT($Z40), MATCH("D"&amp;AU$35, StatHeader, 0), 0)), IF(Setup!$C$38=1, VLOOKUP($AA40, INDIRECT($Z40), MATCH("D"&amp;AU$35, StatHeader, 0), 0), 0), VLOOKUP($AA40, INDIRECT($Z40), MATCH(AU$35, StatHeader, 0), 0)))</f>
        <v>0</v>
      </c>
      <c r="AV40" s="2">
        <f t="shared" ca="1" si="22"/>
        <v>0</v>
      </c>
    </row>
    <row r="41" spans="1:48" ht="12.75" customHeight="1">
      <c r="A41" s="2" t="s">
        <v>219</v>
      </c>
      <c r="B41" s="13" t="s">
        <v>332</v>
      </c>
      <c r="C41" s="2">
        <f t="shared" ca="1" si="16"/>
        <v>0</v>
      </c>
      <c r="D41" s="2">
        <f t="shared" ca="1" si="16"/>
        <v>0</v>
      </c>
      <c r="E41" s="2">
        <f t="shared" ca="1" si="16"/>
        <v>0</v>
      </c>
      <c r="F41" s="2">
        <f t="shared" ca="1" si="16"/>
        <v>0</v>
      </c>
      <c r="G41" s="2">
        <f t="shared" ca="1" si="16"/>
        <v>0</v>
      </c>
      <c r="H41" s="2">
        <f t="shared" ca="1" si="16"/>
        <v>0</v>
      </c>
      <c r="I41" s="2">
        <f t="shared" ca="1" si="16"/>
        <v>0</v>
      </c>
      <c r="J41" s="2">
        <f t="shared" ca="1" si="16"/>
        <v>10</v>
      </c>
      <c r="K41" s="2">
        <f t="shared" ca="1" si="16"/>
        <v>0</v>
      </c>
      <c r="L41" s="18">
        <f t="shared" ca="1" si="16"/>
        <v>0</v>
      </c>
      <c r="M41" s="18">
        <f t="shared" ca="1" si="17"/>
        <v>0</v>
      </c>
      <c r="N41" s="18">
        <f t="shared" ca="1" si="17"/>
        <v>0</v>
      </c>
      <c r="O41" s="18">
        <f t="shared" ca="1" si="17"/>
        <v>0</v>
      </c>
      <c r="P41" s="21">
        <f t="shared" ca="1" si="17"/>
        <v>0</v>
      </c>
      <c r="Q41" s="18">
        <f t="shared" ca="1" si="17"/>
        <v>0</v>
      </c>
      <c r="R41" s="18">
        <f t="shared" ca="1" si="17"/>
        <v>0</v>
      </c>
      <c r="S41" s="71">
        <f t="shared" ca="1" si="17"/>
        <v>0</v>
      </c>
      <c r="T41" s="18">
        <f t="shared" ca="1" si="17"/>
        <v>0</v>
      </c>
      <c r="U41" s="2">
        <f t="shared" ca="1" si="17"/>
        <v>0</v>
      </c>
      <c r="V41" s="4">
        <f ca="1">IF(ISBLANK($B41), 0, IF(ISNUMBER(VLOOKUP($B41, INDIRECT($A41), MATCH("D"&amp;V$35, StatHeader, 0), 0)), IF(Setup!$B$38=1, VLOOKUP($B41, INDIRECT($A41), MATCH("D"&amp;V$35, StatHeader, 0), 0), 0), VLOOKUP($B41, INDIRECT($A41), MATCH(V$35, StatHeader, 0), 0)))</f>
        <v>100</v>
      </c>
      <c r="W41" s="49">
        <f t="shared" ca="1" si="18"/>
        <v>0</v>
      </c>
      <c r="X41" s="2"/>
      <c r="Y41" s="2" t="str">
        <f t="shared" si="25"/>
        <v>=</v>
      </c>
      <c r="Z41" s="2" t="s">
        <v>219</v>
      </c>
      <c r="AA41" s="13" t="s">
        <v>332</v>
      </c>
      <c r="AB41" s="2">
        <f t="shared" ca="1" si="20"/>
        <v>0</v>
      </c>
      <c r="AC41" s="2">
        <f t="shared" ca="1" si="20"/>
        <v>0</v>
      </c>
      <c r="AD41" s="2">
        <f t="shared" ca="1" si="20"/>
        <v>0</v>
      </c>
      <c r="AE41" s="2">
        <f t="shared" ca="1" si="20"/>
        <v>0</v>
      </c>
      <c r="AF41" s="2">
        <f t="shared" ca="1" si="20"/>
        <v>0</v>
      </c>
      <c r="AG41" s="2">
        <f t="shared" ca="1" si="20"/>
        <v>0</v>
      </c>
      <c r="AH41" s="2">
        <f t="shared" ca="1" si="20"/>
        <v>0</v>
      </c>
      <c r="AI41" s="2">
        <f t="shared" ca="1" si="20"/>
        <v>10</v>
      </c>
      <c r="AJ41" s="2">
        <f t="shared" ca="1" si="20"/>
        <v>0</v>
      </c>
      <c r="AK41" s="18">
        <f t="shared" ca="1" si="20"/>
        <v>0</v>
      </c>
      <c r="AL41" s="18">
        <f t="shared" ca="1" si="21"/>
        <v>0</v>
      </c>
      <c r="AM41" s="18">
        <f t="shared" ca="1" si="21"/>
        <v>0</v>
      </c>
      <c r="AN41" s="18">
        <f t="shared" ca="1" si="21"/>
        <v>0</v>
      </c>
      <c r="AO41" s="21">
        <f t="shared" ca="1" si="21"/>
        <v>0</v>
      </c>
      <c r="AP41" s="18">
        <f t="shared" ca="1" si="21"/>
        <v>0</v>
      </c>
      <c r="AQ41" s="18">
        <f t="shared" ca="1" si="21"/>
        <v>0</v>
      </c>
      <c r="AR41" s="71">
        <f t="shared" ca="1" si="21"/>
        <v>0</v>
      </c>
      <c r="AS41" s="18">
        <f t="shared" ca="1" si="21"/>
        <v>0</v>
      </c>
      <c r="AT41" s="2">
        <f t="shared" ca="1" si="21"/>
        <v>0</v>
      </c>
      <c r="AU41" s="4">
        <f ca="1">IF(ISBLANK($AA41), 0, IF(ISNUMBER(VLOOKUP($AA41, INDIRECT($Z41), MATCH("D"&amp;AU$35, StatHeader, 0), 0)), IF(Setup!$C$38=1, VLOOKUP($AA41, INDIRECT($Z41), MATCH("D"&amp;AU$35, StatHeader, 0), 0), 0), VLOOKUP($AA41, INDIRECT($Z41), MATCH(AU$35, StatHeader, 0), 0)))</f>
        <v>100</v>
      </c>
      <c r="AV41" s="2">
        <f t="shared" ca="1" si="22"/>
        <v>0</v>
      </c>
    </row>
    <row r="42" spans="1:48" ht="12.75" customHeight="1">
      <c r="A42" s="2" t="s">
        <v>228</v>
      </c>
      <c r="B42" s="13" t="s">
        <v>333</v>
      </c>
      <c r="C42" s="2">
        <f t="shared" ca="1" si="16"/>
        <v>0</v>
      </c>
      <c r="D42" s="2">
        <f t="shared" ca="1" si="16"/>
        <v>0</v>
      </c>
      <c r="E42" s="2">
        <f t="shared" ca="1" si="16"/>
        <v>0</v>
      </c>
      <c r="F42" s="2">
        <f t="shared" ca="1" si="16"/>
        <v>0</v>
      </c>
      <c r="G42" s="2">
        <f t="shared" ca="1" si="16"/>
        <v>0</v>
      </c>
      <c r="H42" s="2">
        <f t="shared" ca="1" si="16"/>
        <v>0</v>
      </c>
      <c r="I42" s="2">
        <f t="shared" ca="1" si="16"/>
        <v>0</v>
      </c>
      <c r="J42" s="2">
        <f t="shared" ca="1" si="16"/>
        <v>4</v>
      </c>
      <c r="K42" s="2">
        <f t="shared" ca="1" si="16"/>
        <v>0</v>
      </c>
      <c r="L42" s="18">
        <f t="shared" ca="1" si="16"/>
        <v>0</v>
      </c>
      <c r="M42" s="18">
        <f t="shared" ca="1" si="17"/>
        <v>0</v>
      </c>
      <c r="N42" s="18">
        <f t="shared" ca="1" si="17"/>
        <v>0</v>
      </c>
      <c r="O42" s="18">
        <f t="shared" ca="1" si="17"/>
        <v>0</v>
      </c>
      <c r="P42" s="21">
        <f t="shared" ca="1" si="17"/>
        <v>0</v>
      </c>
      <c r="Q42" s="18">
        <f t="shared" ca="1" si="17"/>
        <v>0</v>
      </c>
      <c r="R42" s="18">
        <f t="shared" ca="1" si="17"/>
        <v>0</v>
      </c>
      <c r="S42" s="71">
        <f t="shared" ca="1" si="17"/>
        <v>0</v>
      </c>
      <c r="T42" s="18">
        <f t="shared" ca="1" si="17"/>
        <v>0</v>
      </c>
      <c r="U42" s="2">
        <f t="shared" ca="1" si="17"/>
        <v>0</v>
      </c>
      <c r="V42" s="4">
        <f ca="1">IF(ISBLANK($B42), 0, IF(ISNUMBER(VLOOKUP($B42, INDIRECT($A42), MATCH("D"&amp;V$35, StatHeader, 0), 0)), IF(Setup!$B$38=1, VLOOKUP($B42, INDIRECT($A42), MATCH("D"&amp;V$35, StatHeader, 0), 0), 0), VLOOKUP($B42, INDIRECT($A42), MATCH(V$35, StatHeader, 0), 0)))</f>
        <v>0</v>
      </c>
      <c r="W42" s="49">
        <f t="shared" ca="1" si="18"/>
        <v>250</v>
      </c>
      <c r="X42" s="2"/>
      <c r="Y42" s="2" t="str">
        <f t="shared" si="25"/>
        <v>-</v>
      </c>
      <c r="Z42" s="2" t="s">
        <v>228</v>
      </c>
      <c r="AA42" s="13" t="s">
        <v>334</v>
      </c>
      <c r="AB42" s="2">
        <f t="shared" ca="1" si="20"/>
        <v>0</v>
      </c>
      <c r="AC42" s="2">
        <f t="shared" ca="1" si="20"/>
        <v>0</v>
      </c>
      <c r="AD42" s="2">
        <f t="shared" ca="1" si="20"/>
        <v>0</v>
      </c>
      <c r="AE42" s="2">
        <f t="shared" ca="1" si="20"/>
        <v>0</v>
      </c>
      <c r="AF42" s="2">
        <f t="shared" ca="1" si="20"/>
        <v>8</v>
      </c>
      <c r="AG42" s="2">
        <f t="shared" ca="1" si="20"/>
        <v>0</v>
      </c>
      <c r="AH42" s="2">
        <f t="shared" ca="1" si="20"/>
        <v>0</v>
      </c>
      <c r="AI42" s="2">
        <f t="shared" ca="1" si="20"/>
        <v>10</v>
      </c>
      <c r="AJ42" s="2">
        <f t="shared" ca="1" si="20"/>
        <v>0</v>
      </c>
      <c r="AK42" s="18">
        <f t="shared" ca="1" si="20"/>
        <v>0.02</v>
      </c>
      <c r="AL42" s="18">
        <f t="shared" ca="1" si="21"/>
        <v>0</v>
      </c>
      <c r="AM42" s="18">
        <f t="shared" ca="1" si="21"/>
        <v>0</v>
      </c>
      <c r="AN42" s="18">
        <f t="shared" ca="1" si="21"/>
        <v>0</v>
      </c>
      <c r="AO42" s="21">
        <f t="shared" ca="1" si="21"/>
        <v>0</v>
      </c>
      <c r="AP42" s="18">
        <f t="shared" ca="1" si="21"/>
        <v>0</v>
      </c>
      <c r="AQ42" s="18">
        <f t="shared" ca="1" si="21"/>
        <v>0</v>
      </c>
      <c r="AR42" s="71">
        <f t="shared" ca="1" si="21"/>
        <v>0</v>
      </c>
      <c r="AS42" s="18">
        <f t="shared" ca="1" si="21"/>
        <v>0</v>
      </c>
      <c r="AT42" s="2">
        <f t="shared" ca="1" si="21"/>
        <v>0</v>
      </c>
      <c r="AU42" s="4">
        <f ca="1">IF(ISBLANK($AA42), 0, IF(ISNUMBER(VLOOKUP($AA42, INDIRECT($Z42), MATCH("D"&amp;AU$35, StatHeader, 0), 0)), IF(Setup!$C$38=1, VLOOKUP($AA42, INDIRECT($Z42), MATCH("D"&amp;AU$35, StatHeader, 0), 0), 0), VLOOKUP($AA42, INDIRECT($Z42), MATCH(AU$35, StatHeader, 0), 0)))</f>
        <v>0</v>
      </c>
      <c r="AV42" s="2">
        <f t="shared" ca="1" si="22"/>
        <v>0</v>
      </c>
    </row>
    <row r="43" spans="1:48" ht="12.75" customHeight="1">
      <c r="A43" s="2" t="s">
        <v>228</v>
      </c>
      <c r="B43" s="13" t="s">
        <v>335</v>
      </c>
      <c r="C43" s="2">
        <f t="shared" ca="1" si="16"/>
        <v>0</v>
      </c>
      <c r="D43" s="2">
        <f t="shared" ca="1" si="16"/>
        <v>0</v>
      </c>
      <c r="E43" s="2">
        <f t="shared" ca="1" si="16"/>
        <v>0</v>
      </c>
      <c r="F43" s="2">
        <f t="shared" ca="1" si="16"/>
        <v>0</v>
      </c>
      <c r="G43" s="2">
        <f t="shared" ca="1" si="16"/>
        <v>0</v>
      </c>
      <c r="H43" s="2">
        <f t="shared" ca="1" si="16"/>
        <v>0</v>
      </c>
      <c r="I43" s="2">
        <f t="shared" ca="1" si="16"/>
        <v>0</v>
      </c>
      <c r="J43" s="2">
        <f t="shared" ca="1" si="16"/>
        <v>0</v>
      </c>
      <c r="K43" s="2">
        <f t="shared" ca="1" si="16"/>
        <v>0</v>
      </c>
      <c r="L43" s="18">
        <f t="shared" ca="1" si="16"/>
        <v>0</v>
      </c>
      <c r="M43" s="18">
        <f t="shared" ca="1" si="17"/>
        <v>0</v>
      </c>
      <c r="N43" s="18">
        <f t="shared" ca="1" si="17"/>
        <v>0</v>
      </c>
      <c r="O43" s="18">
        <f t="shared" ca="1" si="17"/>
        <v>0</v>
      </c>
      <c r="P43" s="21">
        <f t="shared" ca="1" si="17"/>
        <v>0</v>
      </c>
      <c r="Q43" s="18">
        <f t="shared" ca="1" si="17"/>
        <v>0</v>
      </c>
      <c r="R43" s="18">
        <f t="shared" ca="1" si="17"/>
        <v>0</v>
      </c>
      <c r="S43" s="71">
        <f t="shared" ca="1" si="17"/>
        <v>0.02</v>
      </c>
      <c r="T43" s="18">
        <f t="shared" ca="1" si="17"/>
        <v>0</v>
      </c>
      <c r="U43" s="2">
        <f t="shared" ca="1" si="17"/>
        <v>0</v>
      </c>
      <c r="V43" s="4">
        <f ca="1">IF(ISBLANK($B43), 0, IF(ISNUMBER(VLOOKUP($B43, INDIRECT($A43), MATCH("D"&amp;V$35, StatHeader, 0), 0)), IF(Setup!$B$38=1, VLOOKUP($B43, INDIRECT($A43), MATCH("D"&amp;V$35, StatHeader, 0), 0), 0), VLOOKUP($B43, INDIRECT($A43), MATCH(V$35, StatHeader, 0), 0)))</f>
        <v>0</v>
      </c>
      <c r="W43" s="49">
        <f t="shared" ca="1" si="18"/>
        <v>0</v>
      </c>
      <c r="X43" s="2"/>
      <c r="Y43" s="2" t="str">
        <f t="shared" si="25"/>
        <v>-</v>
      </c>
      <c r="Z43" s="2" t="s">
        <v>228</v>
      </c>
      <c r="AA43" s="13" t="s">
        <v>334</v>
      </c>
      <c r="AB43" s="2">
        <f t="shared" ca="1" si="20"/>
        <v>0</v>
      </c>
      <c r="AC43" s="2">
        <f t="shared" ca="1" si="20"/>
        <v>0</v>
      </c>
      <c r="AD43" s="2">
        <f t="shared" ca="1" si="20"/>
        <v>0</v>
      </c>
      <c r="AE43" s="2">
        <f t="shared" ca="1" si="20"/>
        <v>0</v>
      </c>
      <c r="AF43" s="2">
        <f t="shared" ca="1" si="20"/>
        <v>8</v>
      </c>
      <c r="AG43" s="2">
        <f t="shared" ca="1" si="20"/>
        <v>0</v>
      </c>
      <c r="AH43" s="2">
        <f t="shared" ca="1" si="20"/>
        <v>0</v>
      </c>
      <c r="AI43" s="2">
        <f t="shared" ca="1" si="20"/>
        <v>10</v>
      </c>
      <c r="AJ43" s="2">
        <f t="shared" ca="1" si="20"/>
        <v>0</v>
      </c>
      <c r="AK43" s="18">
        <f t="shared" ca="1" si="20"/>
        <v>0.02</v>
      </c>
      <c r="AL43" s="18">
        <f t="shared" ca="1" si="21"/>
        <v>0</v>
      </c>
      <c r="AM43" s="18">
        <f t="shared" ca="1" si="21"/>
        <v>0</v>
      </c>
      <c r="AN43" s="18">
        <f t="shared" ca="1" si="21"/>
        <v>0</v>
      </c>
      <c r="AO43" s="21">
        <f t="shared" ca="1" si="21"/>
        <v>0</v>
      </c>
      <c r="AP43" s="18">
        <f t="shared" ca="1" si="21"/>
        <v>0</v>
      </c>
      <c r="AQ43" s="18">
        <f t="shared" ca="1" si="21"/>
        <v>0</v>
      </c>
      <c r="AR43" s="71">
        <f t="shared" ca="1" si="21"/>
        <v>0</v>
      </c>
      <c r="AS43" s="18">
        <f t="shared" ca="1" si="21"/>
        <v>0</v>
      </c>
      <c r="AT43" s="2">
        <f t="shared" ca="1" si="21"/>
        <v>0</v>
      </c>
      <c r="AU43" s="4">
        <f ca="1">IF(ISBLANK($AA43), 0, IF(ISNUMBER(VLOOKUP($AA43, INDIRECT($Z43), MATCH("D"&amp;AU$35, StatHeader, 0), 0)), IF(Setup!$C$38=1, VLOOKUP($AA43, INDIRECT($Z43), MATCH("D"&amp;AU$35, StatHeader, 0), 0), 0), VLOOKUP($AA43, INDIRECT($Z43), MATCH(AU$35, StatHeader, 0), 0)))</f>
        <v>0</v>
      </c>
      <c r="AV43" s="2">
        <f t="shared" ca="1" si="22"/>
        <v>0</v>
      </c>
    </row>
    <row r="44" spans="1:48" ht="12.75" customHeight="1">
      <c r="A44" s="2" t="s">
        <v>238</v>
      </c>
      <c r="B44" s="13" t="s">
        <v>336</v>
      </c>
      <c r="C44" s="2">
        <f t="shared" ca="1" si="16"/>
        <v>0</v>
      </c>
      <c r="D44" s="2">
        <f t="shared" ca="1" si="16"/>
        <v>0</v>
      </c>
      <c r="E44" s="2">
        <f t="shared" ca="1" si="16"/>
        <v>0</v>
      </c>
      <c r="F44" s="2">
        <f t="shared" ca="1" si="16"/>
        <v>39</v>
      </c>
      <c r="G44" s="2">
        <f t="shared" ca="1" si="16"/>
        <v>44</v>
      </c>
      <c r="H44" s="2">
        <f t="shared" ca="1" si="16"/>
        <v>33</v>
      </c>
      <c r="I44" s="2">
        <f t="shared" ca="1" si="16"/>
        <v>33</v>
      </c>
      <c r="J44" s="2">
        <f t="shared" ca="1" si="16"/>
        <v>50</v>
      </c>
      <c r="K44" s="2">
        <f t="shared" ca="1" si="16"/>
        <v>0</v>
      </c>
      <c r="L44" s="18">
        <f t="shared" ca="1" si="16"/>
        <v>0</v>
      </c>
      <c r="M44" s="18">
        <f t="shared" ca="1" si="17"/>
        <v>0</v>
      </c>
      <c r="N44" s="18">
        <f t="shared" ca="1" si="17"/>
        <v>0</v>
      </c>
      <c r="O44" s="18">
        <f t="shared" ca="1" si="17"/>
        <v>0</v>
      </c>
      <c r="P44" s="21">
        <f t="shared" ca="1" si="17"/>
        <v>0</v>
      </c>
      <c r="Q44" s="18">
        <f t="shared" ca="1" si="17"/>
        <v>0</v>
      </c>
      <c r="R44" s="18">
        <f t="shared" ca="1" si="17"/>
        <v>0</v>
      </c>
      <c r="S44" s="71">
        <f t="shared" ca="1" si="17"/>
        <v>0.1</v>
      </c>
      <c r="T44" s="18">
        <f t="shared" ca="1" si="17"/>
        <v>0</v>
      </c>
      <c r="U44" s="2">
        <f t="shared" ca="1" si="17"/>
        <v>0</v>
      </c>
      <c r="V44" s="4">
        <f ca="1">IF(ISBLANK($B44), 0, IF(ISNUMBER(VLOOKUP($B44, INDIRECT($A44), MATCH("D"&amp;V$35, StatHeader, 0), 0)), IF(Setup!$B$38=1, VLOOKUP($B44, INDIRECT($A44), MATCH("D"&amp;V$35, StatHeader, 0), 0), 0), VLOOKUP($B44, INDIRECT($A44), MATCH(V$35, StatHeader, 0), 0)))</f>
        <v>0</v>
      </c>
      <c r="W44" s="49">
        <f t="shared" ca="1" si="18"/>
        <v>0</v>
      </c>
      <c r="X44" s="2"/>
      <c r="Y44" s="2" t="str">
        <f t="shared" si="25"/>
        <v>-</v>
      </c>
      <c r="Z44" s="2" t="s">
        <v>238</v>
      </c>
      <c r="AA44" s="13" t="s">
        <v>258</v>
      </c>
      <c r="AB44" s="2">
        <f t="shared" ca="1" si="20"/>
        <v>0</v>
      </c>
      <c r="AC44" s="2">
        <f t="shared" ca="1" si="20"/>
        <v>0</v>
      </c>
      <c r="AD44" s="2">
        <f t="shared" ca="1" si="20"/>
        <v>0</v>
      </c>
      <c r="AE44" s="2">
        <f t="shared" ca="1" si="20"/>
        <v>25</v>
      </c>
      <c r="AF44" s="2">
        <f t="shared" ca="1" si="20"/>
        <v>38</v>
      </c>
      <c r="AG44" s="2">
        <f t="shared" ca="1" si="20"/>
        <v>21</v>
      </c>
      <c r="AH44" s="2">
        <f t="shared" ca="1" si="20"/>
        <v>21</v>
      </c>
      <c r="AI44" s="2">
        <f t="shared" ca="1" si="20"/>
        <v>22</v>
      </c>
      <c r="AJ44" s="2">
        <f t="shared" ca="1" si="20"/>
        <v>22</v>
      </c>
      <c r="AK44" s="18">
        <f t="shared" ca="1" si="20"/>
        <v>0</v>
      </c>
      <c r="AL44" s="18">
        <f t="shared" ca="1" si="21"/>
        <v>0</v>
      </c>
      <c r="AM44" s="18">
        <f t="shared" ca="1" si="21"/>
        <v>0</v>
      </c>
      <c r="AN44" s="18">
        <f t="shared" ca="1" si="21"/>
        <v>0</v>
      </c>
      <c r="AO44" s="21">
        <f t="shared" ca="1" si="21"/>
        <v>0</v>
      </c>
      <c r="AP44" s="18">
        <f t="shared" ca="1" si="21"/>
        <v>0.05</v>
      </c>
      <c r="AQ44" s="18">
        <f t="shared" ca="1" si="21"/>
        <v>0.05</v>
      </c>
      <c r="AR44" s="71">
        <f t="shared" ca="1" si="21"/>
        <v>0</v>
      </c>
      <c r="AS44" s="18">
        <f t="shared" ca="1" si="21"/>
        <v>0</v>
      </c>
      <c r="AT44" s="2">
        <f t="shared" ca="1" si="21"/>
        <v>0</v>
      </c>
      <c r="AU44" s="4">
        <f ca="1">IF(ISBLANK($AA44), 0, IF(ISNUMBER(VLOOKUP($AA44, INDIRECT($Z44), MATCH("D"&amp;AU$35, StatHeader, 0), 0)), IF(Setup!$C$38=1, VLOOKUP($AA44, INDIRECT($Z44), MATCH("D"&amp;AU$35, StatHeader, 0), 0), 0), VLOOKUP($AA44, INDIRECT($Z44), MATCH(AU$35, StatHeader, 0), 0)))</f>
        <v>0</v>
      </c>
      <c r="AV44" s="2">
        <f t="shared" ca="1" si="22"/>
        <v>0</v>
      </c>
    </row>
    <row r="45" spans="1:48" ht="12.75" customHeight="1">
      <c r="A45" s="2" t="s">
        <v>240</v>
      </c>
      <c r="B45" s="13" t="s">
        <v>331</v>
      </c>
      <c r="C45" s="2">
        <f t="shared" ca="1" si="16"/>
        <v>0</v>
      </c>
      <c r="D45" s="2">
        <f t="shared" ca="1" si="16"/>
        <v>0</v>
      </c>
      <c r="E45" s="2">
        <f t="shared" ca="1" si="16"/>
        <v>0</v>
      </c>
      <c r="F45" s="2">
        <f t="shared" ca="1" si="16"/>
        <v>16</v>
      </c>
      <c r="G45" s="2">
        <f t="shared" ca="1" si="16"/>
        <v>39</v>
      </c>
      <c r="H45" s="2">
        <f t="shared" ca="1" si="16"/>
        <v>14</v>
      </c>
      <c r="I45" s="2">
        <f t="shared" ca="1" si="16"/>
        <v>26</v>
      </c>
      <c r="J45" s="2">
        <f t="shared" ca="1" si="16"/>
        <v>12</v>
      </c>
      <c r="K45" s="2">
        <f t="shared" ca="1" si="16"/>
        <v>0</v>
      </c>
      <c r="L45" s="18">
        <f t="shared" ca="1" si="16"/>
        <v>0</v>
      </c>
      <c r="M45" s="18">
        <f t="shared" ca="1" si="17"/>
        <v>0.02</v>
      </c>
      <c r="N45" s="18">
        <f t="shared" ca="1" si="17"/>
        <v>0</v>
      </c>
      <c r="O45" s="18">
        <f t="shared" ca="1" si="17"/>
        <v>0</v>
      </c>
      <c r="P45" s="21">
        <f t="shared" ca="1" si="17"/>
        <v>0</v>
      </c>
      <c r="Q45" s="18">
        <f t="shared" ca="1" si="17"/>
        <v>0</v>
      </c>
      <c r="R45" s="18">
        <f t="shared" ca="1" si="17"/>
        <v>0</v>
      </c>
      <c r="S45" s="71">
        <f t="shared" ca="1" si="17"/>
        <v>0</v>
      </c>
      <c r="T45" s="18">
        <f t="shared" ca="1" si="17"/>
        <v>0</v>
      </c>
      <c r="U45" s="2">
        <f t="shared" ca="1" si="17"/>
        <v>0</v>
      </c>
      <c r="V45" s="4">
        <f ca="1">IF(ISBLANK($B45), 0, IF(ISNUMBER(VLOOKUP($B45, INDIRECT($A45), MATCH("D"&amp;V$35, StatHeader, 0), 0)), IF(Setup!$B$38=1, VLOOKUP($B45, INDIRECT($A45), MATCH("D"&amp;V$35, StatHeader, 0), 0), 0), VLOOKUP($B45, INDIRECT($A45), MATCH(V$35, StatHeader, 0), 0)))</f>
        <v>0</v>
      </c>
      <c r="W45" s="49">
        <f t="shared" ca="1" si="18"/>
        <v>0</v>
      </c>
      <c r="X45" s="2"/>
      <c r="Y45" s="2" t="str">
        <f t="shared" si="25"/>
        <v>-</v>
      </c>
      <c r="Z45" s="2" t="s">
        <v>240</v>
      </c>
      <c r="AA45" s="13" t="s">
        <v>197</v>
      </c>
      <c r="AB45" s="2">
        <f t="shared" ca="1" si="20"/>
        <v>0</v>
      </c>
      <c r="AC45" s="2">
        <f t="shared" ca="1" si="20"/>
        <v>0</v>
      </c>
      <c r="AD45" s="2">
        <f t="shared" ca="1" si="20"/>
        <v>0</v>
      </c>
      <c r="AE45" s="2">
        <f t="shared" ca="1" si="20"/>
        <v>27</v>
      </c>
      <c r="AF45" s="2">
        <f t="shared" ca="1" si="20"/>
        <v>56</v>
      </c>
      <c r="AG45" s="2">
        <f t="shared" ca="1" si="20"/>
        <v>12</v>
      </c>
      <c r="AH45" s="2">
        <f t="shared" ca="1" si="20"/>
        <v>30</v>
      </c>
      <c r="AI45" s="2">
        <f t="shared" ca="1" si="20"/>
        <v>32</v>
      </c>
      <c r="AJ45" s="2">
        <f t="shared" ca="1" si="20"/>
        <v>20</v>
      </c>
      <c r="AK45" s="18">
        <f t="shared" ca="1" si="20"/>
        <v>0</v>
      </c>
      <c r="AL45" s="18">
        <f t="shared" ca="1" si="21"/>
        <v>0.04</v>
      </c>
      <c r="AM45" s="18">
        <f t="shared" ca="1" si="21"/>
        <v>0</v>
      </c>
      <c r="AN45" s="18">
        <f t="shared" ca="1" si="21"/>
        <v>0</v>
      </c>
      <c r="AO45" s="21">
        <f t="shared" ca="1" si="21"/>
        <v>7</v>
      </c>
      <c r="AP45" s="18">
        <f t="shared" ca="1" si="21"/>
        <v>0</v>
      </c>
      <c r="AQ45" s="18">
        <f t="shared" ca="1" si="21"/>
        <v>0</v>
      </c>
      <c r="AR45" s="71">
        <f t="shared" ca="1" si="21"/>
        <v>0</v>
      </c>
      <c r="AS45" s="18">
        <f t="shared" ca="1" si="21"/>
        <v>0</v>
      </c>
      <c r="AT45" s="2">
        <f t="shared" ca="1" si="21"/>
        <v>0</v>
      </c>
      <c r="AU45" s="4">
        <f ca="1">IF(ISBLANK($AA45), 0, IF(ISNUMBER(VLOOKUP($AA45, INDIRECT($Z45), MATCH("D"&amp;AU$35, StatHeader, 0), 0)), IF(Setup!$C$38=1, VLOOKUP($AA45, INDIRECT($Z45), MATCH("D"&amp;AU$35, StatHeader, 0), 0), 0), VLOOKUP($AA45, INDIRECT($Z45), MATCH(AU$35, StatHeader, 0), 0)))</f>
        <v>0</v>
      </c>
      <c r="AV45" s="2">
        <f t="shared" ca="1" si="22"/>
        <v>0</v>
      </c>
    </row>
    <row r="46" spans="1:48" ht="12.75" customHeight="1">
      <c r="A46" s="2" t="s">
        <v>246</v>
      </c>
      <c r="B46" s="13" t="s">
        <v>264</v>
      </c>
      <c r="C46" s="2">
        <f t="shared" ref="C46:L51" ca="1" si="26">IF(ISBLANK($B46), 0, VLOOKUP($B46, INDIRECT($A46), MATCH(C$35, StatHeader, 0), 0))</f>
        <v>0</v>
      </c>
      <c r="D46" s="2">
        <f t="shared" ca="1" si="26"/>
        <v>0</v>
      </c>
      <c r="E46" s="2">
        <f t="shared" ca="1" si="26"/>
        <v>0</v>
      </c>
      <c r="F46" s="2">
        <f t="shared" ca="1" si="26"/>
        <v>9</v>
      </c>
      <c r="G46" s="2">
        <f t="shared" ca="1" si="26"/>
        <v>0</v>
      </c>
      <c r="H46" s="2">
        <f t="shared" ca="1" si="26"/>
        <v>0</v>
      </c>
      <c r="I46" s="2">
        <f t="shared" ca="1" si="26"/>
        <v>0</v>
      </c>
      <c r="J46" s="2">
        <f t="shared" ca="1" si="26"/>
        <v>0</v>
      </c>
      <c r="K46" s="2">
        <f t="shared" ca="1" si="26"/>
        <v>5</v>
      </c>
      <c r="L46" s="18">
        <f t="shared" ca="1" si="26"/>
        <v>0</v>
      </c>
      <c r="M46" s="18">
        <f t="shared" ref="M46:U51" ca="1" si="27">IF(ISBLANK($B46), 0, VLOOKUP($B46, INDIRECT($A46), MATCH(M$35, StatHeader, 0), 0))</f>
        <v>0</v>
      </c>
      <c r="N46" s="18">
        <f t="shared" ca="1" si="27"/>
        <v>0</v>
      </c>
      <c r="O46" s="18">
        <f t="shared" ca="1" si="27"/>
        <v>0</v>
      </c>
      <c r="P46" s="21">
        <f t="shared" ca="1" si="27"/>
        <v>0</v>
      </c>
      <c r="Q46" s="18">
        <f t="shared" ca="1" si="27"/>
        <v>0</v>
      </c>
      <c r="R46" s="18">
        <f t="shared" ca="1" si="27"/>
        <v>0</v>
      </c>
      <c r="S46" s="71">
        <f t="shared" ca="1" si="27"/>
        <v>0</v>
      </c>
      <c r="T46" s="18">
        <f t="shared" ca="1" si="27"/>
        <v>0</v>
      </c>
      <c r="U46" s="2">
        <f t="shared" ca="1" si="27"/>
        <v>0</v>
      </c>
      <c r="V46" s="4">
        <f ca="1">IF(ISBLANK($B46), 0, IF(ISNUMBER(VLOOKUP($B46, INDIRECT($A46), MATCH("D"&amp;V$35, StatHeader, 0), 0)), IF(Setup!$B$38=1, VLOOKUP($B46, INDIRECT($A46), MATCH("D"&amp;V$35, StatHeader, 0), 0), 0), VLOOKUP($B46, INDIRECT($A46), MATCH(V$35, StatHeader, 0), 0)))</f>
        <v>0</v>
      </c>
      <c r="W46" s="49">
        <f t="shared" ca="1" si="18"/>
        <v>0</v>
      </c>
      <c r="X46" s="2"/>
      <c r="Y46" s="2" t="str">
        <f t="shared" si="25"/>
        <v>-</v>
      </c>
      <c r="Z46" s="2" t="s">
        <v>246</v>
      </c>
      <c r="AA46" s="13" t="s">
        <v>252</v>
      </c>
      <c r="AB46" s="2">
        <f t="shared" ref="AB46:AK51" ca="1" si="28">IF(ISBLANK($AA46), 0, VLOOKUP($AA46, INDIRECT($Z46), MATCH(AB$35, StatHeader, 0), 0))</f>
        <v>0</v>
      </c>
      <c r="AC46" s="2">
        <f t="shared" ca="1" si="28"/>
        <v>0</v>
      </c>
      <c r="AD46" s="2">
        <f t="shared" ca="1" si="28"/>
        <v>0</v>
      </c>
      <c r="AE46" s="2">
        <f t="shared" ca="1" si="28"/>
        <v>0</v>
      </c>
      <c r="AF46" s="2">
        <f t="shared" ca="1" si="28"/>
        <v>0</v>
      </c>
      <c r="AG46" s="2">
        <f t="shared" ca="1" si="28"/>
        <v>0</v>
      </c>
      <c r="AH46" s="2">
        <f t="shared" ca="1" si="28"/>
        <v>0</v>
      </c>
      <c r="AI46" s="2">
        <f t="shared" ca="1" si="28"/>
        <v>0</v>
      </c>
      <c r="AJ46" s="2">
        <f t="shared" ca="1" si="28"/>
        <v>0</v>
      </c>
      <c r="AK46" s="18">
        <f t="shared" ca="1" si="28"/>
        <v>0.03</v>
      </c>
      <c r="AL46" s="18">
        <f t="shared" ref="AL46:AT51" ca="1" si="29">IF(ISBLANK($AA46), 0, VLOOKUP($AA46, INDIRECT($Z46), MATCH(AL$35, StatHeader, 0), 0))</f>
        <v>0.03</v>
      </c>
      <c r="AM46" s="18">
        <f t="shared" ca="1" si="29"/>
        <v>0</v>
      </c>
      <c r="AN46" s="18">
        <f t="shared" ca="1" si="29"/>
        <v>0</v>
      </c>
      <c r="AO46" s="21">
        <f t="shared" ca="1" si="29"/>
        <v>0</v>
      </c>
      <c r="AP46" s="18">
        <f t="shared" ca="1" si="29"/>
        <v>0</v>
      </c>
      <c r="AQ46" s="18">
        <f t="shared" ca="1" si="29"/>
        <v>0</v>
      </c>
      <c r="AR46" s="71">
        <f t="shared" ca="1" si="29"/>
        <v>0</v>
      </c>
      <c r="AS46" s="18">
        <f t="shared" ca="1" si="29"/>
        <v>0</v>
      </c>
      <c r="AT46" s="2">
        <f t="shared" ca="1" si="29"/>
        <v>0</v>
      </c>
      <c r="AU46" s="4">
        <f ca="1">IF(ISBLANK($AA46), 0, IF(ISNUMBER(VLOOKUP($AA46, INDIRECT($Z46), MATCH("D"&amp;AU$35, StatHeader, 0), 0)), IF(Setup!$C$38=1, VLOOKUP($AA46, INDIRECT($Z46), MATCH("D"&amp;AU$35, StatHeader, 0), 0), 0), VLOOKUP($AA46, INDIRECT($Z46), MATCH(AU$35, StatHeader, 0), 0)))</f>
        <v>0</v>
      </c>
      <c r="AV46" s="2">
        <f t="shared" ca="1" si="22"/>
        <v>0</v>
      </c>
    </row>
    <row r="47" spans="1:48" ht="12.75" customHeight="1">
      <c r="A47" s="2" t="s">
        <v>246</v>
      </c>
      <c r="B47" s="13" t="s">
        <v>264</v>
      </c>
      <c r="C47" s="2">
        <f t="shared" ca="1" si="26"/>
        <v>0</v>
      </c>
      <c r="D47" s="2">
        <f t="shared" ca="1" si="26"/>
        <v>0</v>
      </c>
      <c r="E47" s="2">
        <f t="shared" ca="1" si="26"/>
        <v>0</v>
      </c>
      <c r="F47" s="2">
        <f t="shared" ca="1" si="26"/>
        <v>9</v>
      </c>
      <c r="G47" s="2">
        <f t="shared" ca="1" si="26"/>
        <v>0</v>
      </c>
      <c r="H47" s="2">
        <f t="shared" ca="1" si="26"/>
        <v>0</v>
      </c>
      <c r="I47" s="2">
        <f t="shared" ca="1" si="26"/>
        <v>0</v>
      </c>
      <c r="J47" s="2">
        <f t="shared" ca="1" si="26"/>
        <v>0</v>
      </c>
      <c r="K47" s="2">
        <f t="shared" ca="1" si="26"/>
        <v>5</v>
      </c>
      <c r="L47" s="18">
        <f t="shared" ca="1" si="26"/>
        <v>0</v>
      </c>
      <c r="M47" s="18">
        <f t="shared" ca="1" si="27"/>
        <v>0</v>
      </c>
      <c r="N47" s="18">
        <f t="shared" ca="1" si="27"/>
        <v>0</v>
      </c>
      <c r="O47" s="18">
        <f t="shared" ca="1" si="27"/>
        <v>0</v>
      </c>
      <c r="P47" s="21">
        <f t="shared" ca="1" si="27"/>
        <v>0</v>
      </c>
      <c r="Q47" s="18">
        <f t="shared" ca="1" si="27"/>
        <v>0</v>
      </c>
      <c r="R47" s="18">
        <f t="shared" ca="1" si="27"/>
        <v>0</v>
      </c>
      <c r="S47" s="71">
        <f t="shared" ca="1" si="27"/>
        <v>0</v>
      </c>
      <c r="T47" s="18">
        <f t="shared" ca="1" si="27"/>
        <v>0</v>
      </c>
      <c r="U47" s="2">
        <f t="shared" ca="1" si="27"/>
        <v>0</v>
      </c>
      <c r="V47" s="4">
        <f ca="1">IF(ISBLANK($B47), 0, IF(ISNUMBER(VLOOKUP($B47, INDIRECT($A47), MATCH("D"&amp;V$35, StatHeader, 0), 0)), IF(Setup!$B$38=1, VLOOKUP($B47, INDIRECT($A47), MATCH("D"&amp;V$35, StatHeader, 0), 0), 0), VLOOKUP($B47, INDIRECT($A47), MATCH(V$35, StatHeader, 0), 0)))</f>
        <v>0</v>
      </c>
      <c r="W47" s="49">
        <f t="shared" ca="1" si="18"/>
        <v>0</v>
      </c>
      <c r="X47" s="2"/>
      <c r="Y47" s="2" t="str">
        <f t="shared" si="25"/>
        <v>-</v>
      </c>
      <c r="Z47" s="2" t="s">
        <v>246</v>
      </c>
      <c r="AA47" s="13" t="s">
        <v>337</v>
      </c>
      <c r="AB47" s="2">
        <f t="shared" ca="1" si="28"/>
        <v>0</v>
      </c>
      <c r="AC47" s="2">
        <f t="shared" ca="1" si="28"/>
        <v>0</v>
      </c>
      <c r="AD47" s="2">
        <f t="shared" ca="1" si="28"/>
        <v>0</v>
      </c>
      <c r="AE47" s="2">
        <f t="shared" ca="1" si="28"/>
        <v>0</v>
      </c>
      <c r="AF47" s="2">
        <f t="shared" ca="1" si="28"/>
        <v>0</v>
      </c>
      <c r="AG47" s="2">
        <f t="shared" ca="1" si="28"/>
        <v>0</v>
      </c>
      <c r="AH47" s="2">
        <f t="shared" ca="1" si="28"/>
        <v>0</v>
      </c>
      <c r="AI47" s="2">
        <f t="shared" ca="1" si="28"/>
        <v>7</v>
      </c>
      <c r="AJ47" s="2">
        <f t="shared" ca="1" si="28"/>
        <v>7</v>
      </c>
      <c r="AK47" s="18">
        <f t="shared" ca="1" si="28"/>
        <v>0</v>
      </c>
      <c r="AL47" s="18">
        <f t="shared" ca="1" si="29"/>
        <v>0</v>
      </c>
      <c r="AM47" s="18">
        <f t="shared" ca="1" si="29"/>
        <v>0</v>
      </c>
      <c r="AN47" s="18">
        <f t="shared" ca="1" si="29"/>
        <v>0</v>
      </c>
      <c r="AO47" s="21">
        <f t="shared" ca="1" si="29"/>
        <v>0</v>
      </c>
      <c r="AP47" s="18">
        <f t="shared" ca="1" si="29"/>
        <v>0.05</v>
      </c>
      <c r="AQ47" s="18">
        <f t="shared" ca="1" si="29"/>
        <v>0</v>
      </c>
      <c r="AR47" s="71">
        <f t="shared" ca="1" si="29"/>
        <v>0</v>
      </c>
      <c r="AS47" s="18">
        <f t="shared" ca="1" si="29"/>
        <v>0</v>
      </c>
      <c r="AT47" s="2">
        <f t="shared" ca="1" si="29"/>
        <v>0</v>
      </c>
      <c r="AU47" s="4">
        <f ca="1">IF(ISBLANK($AA47), 0, IF(ISNUMBER(VLOOKUP($AA47, INDIRECT($Z47), MATCH("D"&amp;AU$35, StatHeader, 0), 0)), IF(Setup!$C$38=1, VLOOKUP($AA47, INDIRECT($Z47), MATCH("D"&amp;AU$35, StatHeader, 0), 0), 0), VLOOKUP($AA47, INDIRECT($Z47), MATCH(AU$35, StatHeader, 0), 0)))</f>
        <v>0</v>
      </c>
      <c r="AV47" s="2">
        <f t="shared" ca="1" si="22"/>
        <v>0</v>
      </c>
    </row>
    <row r="48" spans="1:48" ht="12.75" customHeight="1">
      <c r="A48" s="2" t="s">
        <v>254</v>
      </c>
      <c r="B48" s="13" t="s">
        <v>255</v>
      </c>
      <c r="C48" s="2">
        <f t="shared" ca="1" si="26"/>
        <v>0</v>
      </c>
      <c r="D48" s="2">
        <f t="shared" ca="1" si="26"/>
        <v>0</v>
      </c>
      <c r="E48" s="2">
        <f t="shared" ca="1" si="26"/>
        <v>0</v>
      </c>
      <c r="F48" s="2">
        <f t="shared" ca="1" si="26"/>
        <v>0</v>
      </c>
      <c r="G48" s="2">
        <f t="shared" ca="1" si="26"/>
        <v>0</v>
      </c>
      <c r="H48" s="2">
        <f t="shared" ca="1" si="26"/>
        <v>0</v>
      </c>
      <c r="I48" s="2">
        <f t="shared" ca="1" si="26"/>
        <v>0</v>
      </c>
      <c r="J48" s="2">
        <f t="shared" ca="1" si="26"/>
        <v>0</v>
      </c>
      <c r="K48" s="2">
        <f t="shared" ca="1" si="26"/>
        <v>0</v>
      </c>
      <c r="L48" s="18">
        <f t="shared" ca="1" si="26"/>
        <v>0</v>
      </c>
      <c r="M48" s="18">
        <f t="shared" ca="1" si="27"/>
        <v>0</v>
      </c>
      <c r="N48" s="18">
        <f t="shared" ca="1" si="27"/>
        <v>0</v>
      </c>
      <c r="O48" s="18">
        <f t="shared" ca="1" si="27"/>
        <v>0</v>
      </c>
      <c r="P48" s="21">
        <f t="shared" ca="1" si="27"/>
        <v>0</v>
      </c>
      <c r="Q48" s="18">
        <f t="shared" ca="1" si="27"/>
        <v>0</v>
      </c>
      <c r="R48" s="18">
        <f t="shared" ca="1" si="27"/>
        <v>0</v>
      </c>
      <c r="S48" s="71">
        <f t="shared" ca="1" si="27"/>
        <v>0</v>
      </c>
      <c r="T48" s="18">
        <f t="shared" ca="1" si="27"/>
        <v>0</v>
      </c>
      <c r="U48" s="2">
        <f t="shared" ca="1" si="27"/>
        <v>0</v>
      </c>
      <c r="V48" s="4">
        <f ca="1">IF(ISBLANK($B48), 0, IF(ISNUMBER(VLOOKUP($B48, INDIRECT($A48), MATCH("D"&amp;V$35, StatHeader, 0), 0)), IF(Setup!$B$38=1, VLOOKUP($B48, INDIRECT($A48), MATCH("D"&amp;V$35, StatHeader, 0), 0), 0), VLOOKUP($B48, INDIRECT($A48), MATCH(V$35, StatHeader, 0), 0)))</f>
        <v>0</v>
      </c>
      <c r="W48" s="49">
        <f t="shared" ca="1" si="18"/>
        <v>0</v>
      </c>
      <c r="X48" s="2"/>
      <c r="Y48" s="2" t="str">
        <f t="shared" si="25"/>
        <v>=</v>
      </c>
      <c r="Z48" s="2" t="s">
        <v>254</v>
      </c>
      <c r="AA48" s="13" t="s">
        <v>255</v>
      </c>
      <c r="AB48" s="2">
        <f t="shared" ca="1" si="28"/>
        <v>0</v>
      </c>
      <c r="AC48" s="2">
        <f t="shared" ca="1" si="28"/>
        <v>0</v>
      </c>
      <c r="AD48" s="2">
        <f t="shared" ca="1" si="28"/>
        <v>0</v>
      </c>
      <c r="AE48" s="2">
        <f t="shared" ca="1" si="28"/>
        <v>0</v>
      </c>
      <c r="AF48" s="2">
        <f t="shared" ca="1" si="28"/>
        <v>0</v>
      </c>
      <c r="AG48" s="2">
        <f t="shared" ca="1" si="28"/>
        <v>0</v>
      </c>
      <c r="AH48" s="2">
        <f t="shared" ca="1" si="28"/>
        <v>0</v>
      </c>
      <c r="AI48" s="2">
        <f t="shared" ca="1" si="28"/>
        <v>0</v>
      </c>
      <c r="AJ48" s="2">
        <f t="shared" ca="1" si="28"/>
        <v>0</v>
      </c>
      <c r="AK48" s="18">
        <f t="shared" ca="1" si="28"/>
        <v>0</v>
      </c>
      <c r="AL48" s="18">
        <f t="shared" ca="1" si="29"/>
        <v>0</v>
      </c>
      <c r="AM48" s="18">
        <f t="shared" ca="1" si="29"/>
        <v>0</v>
      </c>
      <c r="AN48" s="18">
        <f t="shared" ca="1" si="29"/>
        <v>0</v>
      </c>
      <c r="AO48" s="21">
        <f t="shared" ca="1" si="29"/>
        <v>0</v>
      </c>
      <c r="AP48" s="18">
        <f t="shared" ca="1" si="29"/>
        <v>0</v>
      </c>
      <c r="AQ48" s="18">
        <f t="shared" ca="1" si="29"/>
        <v>0</v>
      </c>
      <c r="AR48" s="71">
        <f t="shared" ca="1" si="29"/>
        <v>0</v>
      </c>
      <c r="AS48" s="18">
        <f t="shared" ca="1" si="29"/>
        <v>0</v>
      </c>
      <c r="AT48" s="2">
        <f t="shared" ca="1" si="29"/>
        <v>0</v>
      </c>
      <c r="AU48" s="4">
        <f ca="1">IF(ISBLANK($AA48), 0, IF(ISNUMBER(VLOOKUP($AA48, INDIRECT($Z48), MATCH("D"&amp;AU$35, StatHeader, 0), 0)), IF(Setup!$C$38=1, VLOOKUP($AA48, INDIRECT($Z48), MATCH("D"&amp;AU$35, StatHeader, 0), 0), 0), VLOOKUP($AA48, INDIRECT($Z48), MATCH(AU$35, StatHeader, 0), 0)))</f>
        <v>0</v>
      </c>
      <c r="AV48" s="2">
        <f t="shared" ca="1" si="22"/>
        <v>0</v>
      </c>
    </row>
    <row r="49" spans="1:48" ht="12.75" customHeight="1">
      <c r="A49" s="2" t="s">
        <v>259</v>
      </c>
      <c r="B49" s="13" t="s">
        <v>332</v>
      </c>
      <c r="C49" s="2">
        <f t="shared" ca="1" si="26"/>
        <v>0</v>
      </c>
      <c r="D49" s="2">
        <f t="shared" ca="1" si="26"/>
        <v>0</v>
      </c>
      <c r="E49" s="2">
        <f t="shared" ca="1" si="26"/>
        <v>0</v>
      </c>
      <c r="F49" s="2">
        <f t="shared" ca="1" si="26"/>
        <v>0</v>
      </c>
      <c r="G49" s="2">
        <f t="shared" ca="1" si="26"/>
        <v>0</v>
      </c>
      <c r="H49" s="2">
        <f t="shared" ca="1" si="26"/>
        <v>0</v>
      </c>
      <c r="I49" s="2">
        <f t="shared" ca="1" si="26"/>
        <v>0</v>
      </c>
      <c r="J49" s="2">
        <f t="shared" ca="1" si="26"/>
        <v>10</v>
      </c>
      <c r="K49" s="2">
        <f t="shared" ca="1" si="26"/>
        <v>0</v>
      </c>
      <c r="L49" s="18">
        <f t="shared" ca="1" si="26"/>
        <v>0</v>
      </c>
      <c r="M49" s="18">
        <f t="shared" ca="1" si="27"/>
        <v>0</v>
      </c>
      <c r="N49" s="18">
        <f t="shared" ca="1" si="27"/>
        <v>0</v>
      </c>
      <c r="O49" s="18">
        <f t="shared" ca="1" si="27"/>
        <v>0</v>
      </c>
      <c r="P49" s="21">
        <f t="shared" ca="1" si="27"/>
        <v>0</v>
      </c>
      <c r="Q49" s="18">
        <f t="shared" ca="1" si="27"/>
        <v>0</v>
      </c>
      <c r="R49" s="18">
        <f t="shared" ca="1" si="27"/>
        <v>0</v>
      </c>
      <c r="S49" s="71">
        <f t="shared" ca="1" si="27"/>
        <v>0</v>
      </c>
      <c r="T49" s="18">
        <f t="shared" ca="1" si="27"/>
        <v>7.0000000000000007E-2</v>
      </c>
      <c r="U49" s="2">
        <f t="shared" ca="1" si="27"/>
        <v>0</v>
      </c>
      <c r="V49" s="4">
        <f ca="1">IF(ISBLANK($B49), 0, IF(ISNUMBER(VLOOKUP($B49, INDIRECT($A49), MATCH("D"&amp;V$35, StatHeader, 0), 0)), IF(Setup!$B$38=1, VLOOKUP($B49, INDIRECT($A49), MATCH("D"&amp;V$35, StatHeader, 0), 0), 0), VLOOKUP($B49, INDIRECT($A49), MATCH(V$35, StatHeader, 0), 0)))</f>
        <v>100</v>
      </c>
      <c r="W49" s="49">
        <f t="shared" ca="1" si="18"/>
        <v>0</v>
      </c>
      <c r="X49" s="2"/>
      <c r="Y49" s="2" t="str">
        <f t="shared" si="25"/>
        <v>=</v>
      </c>
      <c r="Z49" s="2" t="s">
        <v>259</v>
      </c>
      <c r="AA49" s="13" t="s">
        <v>332</v>
      </c>
      <c r="AB49" s="2">
        <f t="shared" ca="1" si="28"/>
        <v>0</v>
      </c>
      <c r="AC49" s="2">
        <f t="shared" ca="1" si="28"/>
        <v>0</v>
      </c>
      <c r="AD49" s="2">
        <f t="shared" ca="1" si="28"/>
        <v>0</v>
      </c>
      <c r="AE49" s="2">
        <f t="shared" ca="1" si="28"/>
        <v>0</v>
      </c>
      <c r="AF49" s="2">
        <f t="shared" ca="1" si="28"/>
        <v>0</v>
      </c>
      <c r="AG49" s="2">
        <f t="shared" ca="1" si="28"/>
        <v>0</v>
      </c>
      <c r="AH49" s="2">
        <f t="shared" ca="1" si="28"/>
        <v>0</v>
      </c>
      <c r="AI49" s="2">
        <f t="shared" ca="1" si="28"/>
        <v>10</v>
      </c>
      <c r="AJ49" s="2">
        <f t="shared" ca="1" si="28"/>
        <v>0</v>
      </c>
      <c r="AK49" s="18">
        <f t="shared" ca="1" si="28"/>
        <v>0</v>
      </c>
      <c r="AL49" s="18">
        <f t="shared" ca="1" si="29"/>
        <v>0</v>
      </c>
      <c r="AM49" s="18">
        <f t="shared" ca="1" si="29"/>
        <v>0</v>
      </c>
      <c r="AN49" s="18">
        <f t="shared" ca="1" si="29"/>
        <v>0</v>
      </c>
      <c r="AO49" s="21">
        <f t="shared" ca="1" si="29"/>
        <v>0</v>
      </c>
      <c r="AP49" s="18">
        <f t="shared" ca="1" si="29"/>
        <v>0</v>
      </c>
      <c r="AQ49" s="18">
        <f t="shared" ca="1" si="29"/>
        <v>0</v>
      </c>
      <c r="AR49" s="71">
        <f t="shared" ca="1" si="29"/>
        <v>0</v>
      </c>
      <c r="AS49" s="18">
        <f t="shared" ca="1" si="29"/>
        <v>7.0000000000000007E-2</v>
      </c>
      <c r="AT49" s="2">
        <f t="shared" ca="1" si="29"/>
        <v>0</v>
      </c>
      <c r="AU49" s="4">
        <f ca="1">IF(ISBLANK($AA49), 0, IF(ISNUMBER(VLOOKUP($AA49, INDIRECT($Z49), MATCH("D"&amp;AU$35, StatHeader, 0), 0)), IF(Setup!$C$38=1, VLOOKUP($AA49, INDIRECT($Z49), MATCH("D"&amp;AU$35, StatHeader, 0), 0), 0), VLOOKUP($AA49, INDIRECT($Z49), MATCH(AU$35, StatHeader, 0), 0)))</f>
        <v>100</v>
      </c>
      <c r="AV49" s="2">
        <f t="shared" ca="1" si="22"/>
        <v>0</v>
      </c>
    </row>
    <row r="50" spans="1:48" ht="12.75" customHeight="1">
      <c r="A50" s="2" t="s">
        <v>266</v>
      </c>
      <c r="B50" s="13" t="s">
        <v>331</v>
      </c>
      <c r="C50" s="2">
        <f t="shared" ca="1" si="26"/>
        <v>0</v>
      </c>
      <c r="D50" s="2">
        <f t="shared" ca="1" si="26"/>
        <v>0</v>
      </c>
      <c r="E50" s="2">
        <f t="shared" ca="1" si="26"/>
        <v>0</v>
      </c>
      <c r="F50" s="2">
        <f t="shared" ca="1" si="26"/>
        <v>33</v>
      </c>
      <c r="G50" s="2">
        <f t="shared" ca="1" si="26"/>
        <v>0</v>
      </c>
      <c r="H50" s="2">
        <f t="shared" ca="1" si="26"/>
        <v>29</v>
      </c>
      <c r="I50" s="2">
        <f t="shared" ca="1" si="26"/>
        <v>15</v>
      </c>
      <c r="J50" s="2">
        <f t="shared" ca="1" si="26"/>
        <v>0</v>
      </c>
      <c r="K50" s="2">
        <f t="shared" ca="1" si="26"/>
        <v>15</v>
      </c>
      <c r="L50" s="18">
        <f t="shared" ca="1" si="26"/>
        <v>0</v>
      </c>
      <c r="M50" s="18">
        <f t="shared" ca="1" si="27"/>
        <v>0</v>
      </c>
      <c r="N50" s="18">
        <f t="shared" ca="1" si="27"/>
        <v>0</v>
      </c>
      <c r="O50" s="18">
        <f t="shared" ca="1" si="27"/>
        <v>0</v>
      </c>
      <c r="P50" s="21">
        <f t="shared" ca="1" si="27"/>
        <v>4</v>
      </c>
      <c r="Q50" s="18">
        <f t="shared" ca="1" si="27"/>
        <v>0</v>
      </c>
      <c r="R50" s="18">
        <f t="shared" ca="1" si="27"/>
        <v>0</v>
      </c>
      <c r="S50" s="71">
        <f t="shared" ca="1" si="27"/>
        <v>0</v>
      </c>
      <c r="T50" s="18">
        <f t="shared" ca="1" si="27"/>
        <v>0</v>
      </c>
      <c r="U50" s="2">
        <f t="shared" ca="1" si="27"/>
        <v>0</v>
      </c>
      <c r="V50" s="4">
        <f ca="1">IF(ISBLANK($B50), 0, IF(ISNUMBER(VLOOKUP($B50, INDIRECT($A50), MATCH("D"&amp;V$35, StatHeader, 0), 0)), IF(Setup!$B$38=1, VLOOKUP($B50, INDIRECT($A50), MATCH("D"&amp;V$35, StatHeader, 0), 0), 0), VLOOKUP($B50, INDIRECT($A50), MATCH(V$35, StatHeader, 0), 0)))</f>
        <v>0</v>
      </c>
      <c r="W50" s="49">
        <f t="shared" ca="1" si="18"/>
        <v>0</v>
      </c>
      <c r="X50" s="2"/>
      <c r="Y50" s="2" t="str">
        <f t="shared" si="25"/>
        <v>-</v>
      </c>
      <c r="Z50" s="2" t="s">
        <v>266</v>
      </c>
      <c r="AA50" s="13" t="s">
        <v>267</v>
      </c>
      <c r="AB50" s="2">
        <f t="shared" ca="1" si="28"/>
        <v>0</v>
      </c>
      <c r="AC50" s="2">
        <f t="shared" ca="1" si="28"/>
        <v>0</v>
      </c>
      <c r="AD50" s="2">
        <f t="shared" ca="1" si="28"/>
        <v>0</v>
      </c>
      <c r="AE50" s="2">
        <f t="shared" ca="1" si="28"/>
        <v>48</v>
      </c>
      <c r="AF50" s="2">
        <f t="shared" ca="1" si="28"/>
        <v>16</v>
      </c>
      <c r="AG50" s="2">
        <f t="shared" ca="1" si="28"/>
        <v>28</v>
      </c>
      <c r="AH50" s="2">
        <f t="shared" ca="1" si="28"/>
        <v>16</v>
      </c>
      <c r="AI50" s="2">
        <f t="shared" ca="1" si="28"/>
        <v>15</v>
      </c>
      <c r="AJ50" s="2">
        <f t="shared" ca="1" si="28"/>
        <v>0</v>
      </c>
      <c r="AK50" s="18">
        <f t="shared" ca="1" si="28"/>
        <v>0.03</v>
      </c>
      <c r="AL50" s="18">
        <f t="shared" ca="1" si="29"/>
        <v>0.03</v>
      </c>
      <c r="AM50" s="18">
        <f t="shared" ca="1" si="29"/>
        <v>0</v>
      </c>
      <c r="AN50" s="18">
        <f t="shared" ca="1" si="29"/>
        <v>0</v>
      </c>
      <c r="AO50" s="21">
        <f t="shared" ca="1" si="29"/>
        <v>7</v>
      </c>
      <c r="AP50" s="18">
        <f t="shared" ca="1" si="29"/>
        <v>0</v>
      </c>
      <c r="AQ50" s="18">
        <f t="shared" ca="1" si="29"/>
        <v>0</v>
      </c>
      <c r="AR50" s="71">
        <f t="shared" ca="1" si="29"/>
        <v>0</v>
      </c>
      <c r="AS50" s="18">
        <f t="shared" ca="1" si="29"/>
        <v>0</v>
      </c>
      <c r="AT50" s="2">
        <f t="shared" ca="1" si="29"/>
        <v>0</v>
      </c>
      <c r="AU50" s="4">
        <f ca="1">IF(ISBLANK($AA50), 0, IF(ISNUMBER(VLOOKUP($AA50, INDIRECT($Z50), MATCH("D"&amp;AU$35, StatHeader, 0), 0)), IF(Setup!$C$38=1, VLOOKUP($AA50, INDIRECT($Z50), MATCH("D"&amp;AU$35, StatHeader, 0), 0), 0), VLOOKUP($AA50, INDIRECT($Z50), MATCH(AU$35, StatHeader, 0), 0)))</f>
        <v>0</v>
      </c>
      <c r="AV50" s="67">
        <f t="shared" ca="1" si="22"/>
        <v>0</v>
      </c>
    </row>
    <row r="51" spans="1:48" ht="12.75" customHeight="1">
      <c r="A51" s="2" t="s">
        <v>271</v>
      </c>
      <c r="B51" s="13" t="s">
        <v>331</v>
      </c>
      <c r="C51" s="2">
        <f t="shared" ca="1" si="26"/>
        <v>0</v>
      </c>
      <c r="D51" s="2">
        <f t="shared" ca="1" si="26"/>
        <v>0</v>
      </c>
      <c r="E51" s="2">
        <f t="shared" ca="1" si="26"/>
        <v>0</v>
      </c>
      <c r="F51" s="2">
        <f t="shared" ca="1" si="26"/>
        <v>16</v>
      </c>
      <c r="G51" s="2">
        <f t="shared" ca="1" si="26"/>
        <v>24</v>
      </c>
      <c r="H51" s="2">
        <f t="shared" ca="1" si="26"/>
        <v>0</v>
      </c>
      <c r="I51" s="2">
        <f t="shared" ca="1" si="26"/>
        <v>11</v>
      </c>
      <c r="J51" s="2">
        <f t="shared" ca="1" si="26"/>
        <v>10</v>
      </c>
      <c r="K51" s="2">
        <f t="shared" ca="1" si="26"/>
        <v>10</v>
      </c>
      <c r="L51" s="18">
        <f t="shared" ca="1" si="26"/>
        <v>0</v>
      </c>
      <c r="M51" s="18">
        <f t="shared" ca="1" si="27"/>
        <v>0.02</v>
      </c>
      <c r="N51" s="18">
        <f t="shared" ca="1" si="27"/>
        <v>0</v>
      </c>
      <c r="O51" s="18">
        <f t="shared" ca="1" si="27"/>
        <v>0</v>
      </c>
      <c r="P51" s="21">
        <f t="shared" ca="1" si="27"/>
        <v>0</v>
      </c>
      <c r="Q51" s="18">
        <f t="shared" ca="1" si="27"/>
        <v>0</v>
      </c>
      <c r="R51" s="18">
        <f t="shared" ca="1" si="27"/>
        <v>0</v>
      </c>
      <c r="S51" s="71">
        <f t="shared" ca="1" si="27"/>
        <v>0</v>
      </c>
      <c r="T51" s="18">
        <f t="shared" ca="1" si="27"/>
        <v>0</v>
      </c>
      <c r="U51" s="2">
        <f t="shared" ca="1" si="27"/>
        <v>10</v>
      </c>
      <c r="V51" s="4">
        <f ca="1">IF(ISBLANK($B51), 0, IF(ISNUMBER(VLOOKUP($B51, INDIRECT($A51), MATCH("D"&amp;V$35, StatHeader, 0), 0)), IF(Setup!$B$38=1, VLOOKUP($B51, INDIRECT($A51), MATCH("D"&amp;V$35, StatHeader, 0), 0), 0), VLOOKUP($B51, INDIRECT($A51), MATCH(V$35, StatHeader, 0), 0)))</f>
        <v>0</v>
      </c>
      <c r="W51" s="49">
        <f t="shared" ca="1" si="18"/>
        <v>0</v>
      </c>
      <c r="X51" s="2"/>
      <c r="Y51" s="2" t="str">
        <f t="shared" si="25"/>
        <v>=</v>
      </c>
      <c r="Z51" s="2" t="s">
        <v>271</v>
      </c>
      <c r="AA51" s="13" t="s">
        <v>331</v>
      </c>
      <c r="AB51" s="2">
        <f t="shared" ca="1" si="28"/>
        <v>0</v>
      </c>
      <c r="AC51" s="2">
        <f t="shared" ca="1" si="28"/>
        <v>0</v>
      </c>
      <c r="AD51" s="2">
        <f t="shared" ca="1" si="28"/>
        <v>0</v>
      </c>
      <c r="AE51" s="2">
        <f t="shared" ca="1" si="28"/>
        <v>16</v>
      </c>
      <c r="AF51" s="2">
        <f t="shared" ca="1" si="28"/>
        <v>24</v>
      </c>
      <c r="AG51" s="2">
        <f t="shared" ca="1" si="28"/>
        <v>0</v>
      </c>
      <c r="AH51" s="2">
        <f t="shared" ca="1" si="28"/>
        <v>11</v>
      </c>
      <c r="AI51" s="2">
        <f t="shared" ca="1" si="28"/>
        <v>10</v>
      </c>
      <c r="AJ51" s="2">
        <f t="shared" ca="1" si="28"/>
        <v>10</v>
      </c>
      <c r="AK51" s="18">
        <f t="shared" ca="1" si="28"/>
        <v>0</v>
      </c>
      <c r="AL51" s="18">
        <f t="shared" ca="1" si="29"/>
        <v>0.02</v>
      </c>
      <c r="AM51" s="18">
        <f t="shared" ca="1" si="29"/>
        <v>0</v>
      </c>
      <c r="AN51" s="18">
        <f t="shared" ca="1" si="29"/>
        <v>0</v>
      </c>
      <c r="AO51" s="21">
        <f t="shared" ca="1" si="29"/>
        <v>0</v>
      </c>
      <c r="AP51" s="18">
        <f t="shared" ca="1" si="29"/>
        <v>0</v>
      </c>
      <c r="AQ51" s="18">
        <f t="shared" ca="1" si="29"/>
        <v>0</v>
      </c>
      <c r="AR51" s="71">
        <f t="shared" ca="1" si="29"/>
        <v>0</v>
      </c>
      <c r="AS51" s="18">
        <f t="shared" ca="1" si="29"/>
        <v>0</v>
      </c>
      <c r="AT51" s="2">
        <f t="shared" ca="1" si="29"/>
        <v>10</v>
      </c>
      <c r="AU51" s="4">
        <f ca="1">IF(ISBLANK($AA51), 0, IF(ISNUMBER(VLOOKUP($AA51, INDIRECT($Z51), MATCH("D"&amp;AU$35, StatHeader, 0), 0)), IF(Setup!$C$38=1, VLOOKUP($AA51, INDIRECT($Z51), MATCH("D"&amp;AU$35, StatHeader, 0), 0), 0), VLOOKUP($AA51, INDIRECT($Z51), MATCH(AU$35, StatHeader, 0), 0)))</f>
        <v>0</v>
      </c>
      <c r="AV51" s="2">
        <f t="shared" ca="1" si="22"/>
        <v>0</v>
      </c>
    </row>
    <row r="52" spans="1:48" ht="12.75" customHeight="1">
      <c r="A52" s="2" t="s">
        <v>276</v>
      </c>
      <c r="B52" s="4"/>
      <c r="C52" s="2">
        <f t="array" ref="C52">SUMIF(INDEX(SetBonusLookup, 0, 1), "="&amp;C35, INDEX(SetBonusLookup, 0, MATCH("WSSet1Gear", INDEX(SetBonusLookup, 1, 0), 0)))</f>
        <v>0</v>
      </c>
      <c r="D52" s="2">
        <f t="array" ref="D52">SUMIF(INDEX(SetBonusLookup, 0, 1), "="&amp;D35, INDEX(SetBonusLookup, 0, MATCH("WSSet1Gear", INDEX(SetBonusLookup, 1, 0), 0)))</f>
        <v>0</v>
      </c>
      <c r="E52" s="2">
        <f t="array" ref="E52">SUMIF(INDEX(SetBonusLookup, 0, 1), "="&amp;E35, INDEX(SetBonusLookup, 0, MATCH("WSSet1Gear", INDEX(SetBonusLookup, 1, 0), 0)))</f>
        <v>0</v>
      </c>
      <c r="F52" s="2">
        <f t="array" aca="1" ref="F52" ca="1">SUMIF(INDEX(SetBonusLookup, 0, 1), "="&amp;F35, INDEX(SetBonusLookup, 0, MATCH("WSSet1Gear", INDEX(SetBonusLookup, 1, 0), 0)))</f>
        <v>0</v>
      </c>
      <c r="G52" s="2">
        <f t="array" aca="1" ref="G52" ca="1">SUMIF(INDEX(SetBonusLookup, 0, 1), "="&amp;G35, INDEX(SetBonusLookup, 0, MATCH("WSSet1Gear", INDEX(SetBonusLookup, 1, 0), 0)))</f>
        <v>0</v>
      </c>
      <c r="H52" s="2">
        <f t="array" ref="H52">SUMIF(INDEX(SetBonusLookup, 0, 1), "="&amp;H35, INDEX(SetBonusLookup, 0, MATCH("WSSet1Gear", INDEX(SetBonusLookup, 1, 0), 0)))</f>
        <v>0</v>
      </c>
      <c r="I52" s="2">
        <f t="array" aca="1" ref="I52" ca="1">SUMIF(INDEX(SetBonusLookup, 0, 1), "="&amp;I35, INDEX(SetBonusLookup, 0, MATCH("WSSet1Gear", INDEX(SetBonusLookup, 1, 0), 0)))</f>
        <v>0</v>
      </c>
      <c r="J52" s="2">
        <f t="array" aca="1" ref="J52" ca="1">SUMIF(INDEX(SetBonusLookup, 0, 1), "="&amp;J35, INDEX(SetBonusLookup, 0, MATCH("WSSet1Gear", INDEX(SetBonusLookup, 1, 0), 0)))</f>
        <v>0</v>
      </c>
      <c r="K52" s="2">
        <f t="array" aca="1" ref="K52" ca="1">SUMIF(INDEX(SetBonusLookup, 0, 1), "="&amp;K35, INDEX(SetBonusLookup, 0, MATCH("WSSet1Gear", INDEX(SetBonusLookup, 1, 0), 0)))</f>
        <v>0</v>
      </c>
      <c r="L52" s="18">
        <f t="array" aca="1" ref="L52" ca="1">SUMIF(INDEX(SetBonusLookup, 0, 1), "="&amp;L35, INDEX(SetBonusLookup, 0, MATCH("WSSet1Gear", INDEX(SetBonusLookup, 1, 0), 0)))</f>
        <v>0</v>
      </c>
      <c r="M52" s="18">
        <f t="array" aca="1" ref="M52" ca="1">SUMIF(INDEX(SetBonusLookup, 0, 1), "="&amp;M35, INDEX(SetBonusLookup, 0, MATCH("WSSet1Gear", INDEX(SetBonusLookup, 1, 0), 0)))</f>
        <v>0</v>
      </c>
      <c r="N52" s="18">
        <f t="array" ref="N52">SUMIF(INDEX(SetBonusLookup, 0, 1), "="&amp;N35, INDEX(SetBonusLookup, 0, MATCH("WSSet1Gear", INDEX(SetBonusLookup, 1, 0), 0)))</f>
        <v>0</v>
      </c>
      <c r="O52" s="18">
        <f t="array" aca="1" ref="O52" ca="1">SUMIF(INDEX(SetBonusLookup, 0, 1), "="&amp;O35, INDEX(SetBonusLookup, 0, MATCH("WSSet1Gear", INDEX(SetBonusLookup, 1, 0), 0)))</f>
        <v>0</v>
      </c>
      <c r="P52" s="21">
        <f t="array" aca="1" ref="P52" ca="1">SUMIF(INDEX(SetBonusLookup, 0, 1), "="&amp;P35, INDEX(SetBonusLookup, 0, MATCH("WSSet1Gear", INDEX(SetBonusLookup, 1, 0), 0)))</f>
        <v>0</v>
      </c>
      <c r="Q52" s="18">
        <f t="array" aca="1" ref="Q52" ca="1">SUMIF(INDEX(SetBonusLookup, 0, 1), "="&amp;Q35, INDEX(SetBonusLookup, 0, MATCH("WSSet1Gear", INDEX(SetBonusLookup, 1, 0), 0)))</f>
        <v>0</v>
      </c>
      <c r="R52" s="18">
        <f t="array" ref="R52">SUMIF(INDEX(SetBonusLookup, 0, 1), "="&amp;R35, INDEX(SetBonusLookup, 0, MATCH("WSSet1Gear", INDEX(SetBonusLookup, 1, 0), 0)))</f>
        <v>0</v>
      </c>
      <c r="S52" s="48">
        <f t="array" ref="S52">SUMIF(INDEX(SetBonusLookup, 0, 1), "="&amp;S35, INDEX(SetBonusLookup, 0, MATCH("WSSet1Gear", INDEX(SetBonusLookup, 1, 0), 0)))</f>
        <v>0</v>
      </c>
      <c r="T52" s="18">
        <f t="array" ref="T52">SUMIF(INDEX(SetBonusLookup, 0, 1), "="&amp;T35, INDEX(SetBonusLookup, 0, MATCH("WSSet1Gear", INDEX(SetBonusLookup, 1, 0), 0)))</f>
        <v>0</v>
      </c>
      <c r="U52" s="2">
        <f t="array" aca="1" ref="U52" ca="1">SUMIF(INDEX(SetBonusLookup, 0, 1), "="&amp;U35, INDEX(SetBonusLookup, 0, MATCH("WSSet1Gear", INDEX(SetBonusLookup, 1, 0), 0)))</f>
        <v>0</v>
      </c>
      <c r="V52" s="2">
        <f t="array" ref="V52">SUMIF(INDEX(SetBonusLookup, 0, 1), "="&amp;V35, INDEX(SetBonusLookup, 0, MATCH("WSSet1Gear", INDEX(SetBonusLookup, 1, 0), 0)))</f>
        <v>0</v>
      </c>
      <c r="W52" s="49">
        <f t="array" ref="W52">SUMIF(INDEX(SetBonusLookup, 0, 1), "="&amp;W35, INDEX(SetBonusLookup, 0, MATCH("WSSet1Gear", INDEX(SetBonusLookup, 1, 0), 0)))</f>
        <v>0</v>
      </c>
      <c r="X52" s="2"/>
      <c r="Y52" s="2" t="str">
        <f ca="1">IF(AND(C52=AB52, D52=AC52, E52=AD52, F52=AE52, G52=AF52, H52=AG52, I52=AH52, J52=AI52, K52=AJ52, L52=AK52, M52=AL52, N52=AM52, T52=AS52, O52=AN52, Q52=AP52, R52=AQ52, S52=AR52, P52=AO52, U52=AT52), "=", "-")</f>
        <v>-</v>
      </c>
      <c r="Z52" s="2" t="s">
        <v>276</v>
      </c>
      <c r="AA52" s="4"/>
      <c r="AB52" s="2">
        <f t="array" ref="AB52">SUMIF(INDEX(SetBonusLookup, 0, 1), "="&amp;AB35, INDEX(SetBonusLookup, 0, MATCH("WSSet2Gear", INDEX(SetBonusLookup, 1, 0), 0)))</f>
        <v>0</v>
      </c>
      <c r="AC52" s="2">
        <f t="array" ref="AC52">SUMIF(INDEX(SetBonusLookup, 0, 1), "="&amp;AC35, INDEX(SetBonusLookup, 0, MATCH("WSSet2Gear", INDEX(SetBonusLookup, 1, 0), 0)))</f>
        <v>0</v>
      </c>
      <c r="AD52" s="2">
        <f t="array" ref="AD52">SUMIF(INDEX(SetBonusLookup, 0, 1), "="&amp;AD35, INDEX(SetBonusLookup, 0, MATCH("WSSet2Gear", INDEX(SetBonusLookup, 1, 0), 0)))</f>
        <v>0</v>
      </c>
      <c r="AE52" s="2">
        <f t="array" aca="1" ref="AE52" ca="1">SUMIF(INDEX(SetBonusLookup, 0, 1), "="&amp;AE35, INDEX(SetBonusLookup, 0, MATCH("WSSet2Gear", INDEX(SetBonusLookup, 1, 0), 0)))</f>
        <v>0</v>
      </c>
      <c r="AF52" s="2">
        <f t="array" aca="1" ref="AF52" ca="1">SUMIF(INDEX(SetBonusLookup, 0, 1), "="&amp;AF35, INDEX(SetBonusLookup, 0, MATCH("WSSet2Gear", INDEX(SetBonusLookup, 1, 0), 0)))</f>
        <v>0</v>
      </c>
      <c r="AG52" s="2">
        <f t="array" ref="AG52">SUMIF(INDEX(SetBonusLookup, 0, 1), "="&amp;AG35, INDEX(SetBonusLookup, 0, MATCH("WSSet2Gear", INDEX(SetBonusLookup, 1, 0), 0)))</f>
        <v>0</v>
      </c>
      <c r="AH52" s="2">
        <f t="array" aca="1" ref="AH52" ca="1">SUMIF(INDEX(SetBonusLookup, 0, 1), "="&amp;AH35, INDEX(SetBonusLookup, 0, MATCH("WSSet2Gear", INDEX(SetBonusLookup, 1, 0), 0)))</f>
        <v>0</v>
      </c>
      <c r="AI52" s="2">
        <f t="array" aca="1" ref="AI52" ca="1">SUMIF(INDEX(SetBonusLookup, 0, 1), "="&amp;AI35, INDEX(SetBonusLookup, 0, MATCH("WSSet2Gear", INDEX(SetBonusLookup, 1, 0), 0)))</f>
        <v>0</v>
      </c>
      <c r="AJ52" s="2">
        <f t="array" aca="1" ref="AJ52" ca="1">SUMIF(INDEX(SetBonusLookup, 0, 1), "="&amp;AJ35, INDEX(SetBonusLookup, 0, MATCH("WSSet2Gear", INDEX(SetBonusLookup, 1, 0), 0)))</f>
        <v>0</v>
      </c>
      <c r="AK52" s="18">
        <f t="array" aca="1" ref="AK52" ca="1">SUMIF(INDEX(SetBonusLookup, 0, 1), "="&amp;AK35, INDEX(SetBonusLookup, 0, MATCH("WSSet2Gear", INDEX(SetBonusLookup, 1, 0), 0)))</f>
        <v>0</v>
      </c>
      <c r="AL52" s="18">
        <f t="array" aca="1" ref="AL52" ca="1">SUMIF(INDEX(SetBonusLookup, 0, 1), "="&amp;AL35, INDEX(SetBonusLookup, 0, MATCH("WSSet2Gear", INDEX(SetBonusLookup, 1, 0), 0)))</f>
        <v>0</v>
      </c>
      <c r="AM52" s="18">
        <f t="array" ref="AM52">SUMIF(INDEX(SetBonusLookup, 0, 1), "="&amp;AM35, INDEX(SetBonusLookup, 0, MATCH("WSSet2Gear", INDEX(SetBonusLookup, 1, 0), 0)))</f>
        <v>0</v>
      </c>
      <c r="AN52" s="18">
        <f t="array" aca="1" ref="AN52" ca="1">SUMIF(INDEX(SetBonusLookup, 0, 1), "="&amp;AN35, INDEX(SetBonusLookup, 0, MATCH("WSSet2Gear", INDEX(SetBonusLookup, 1, 0), 0)))</f>
        <v>0</v>
      </c>
      <c r="AO52" s="21">
        <f t="array" aca="1" ref="AO52" ca="1">SUMIF(INDEX(SetBonusLookup, 0, 1), "="&amp;AO35, INDEX(SetBonusLookup, 0, MATCH("WSSet2Gear", INDEX(SetBonusLookup, 1, 0), 0)))</f>
        <v>0</v>
      </c>
      <c r="AP52" s="18">
        <f t="array" aca="1" ref="AP52" ca="1">SUMIF(INDEX(SetBonusLookup, 0, 1), "="&amp;AP35, INDEX(SetBonusLookup, 0, MATCH("WSSet2Gear", INDEX(SetBonusLookup, 1, 0), 0)))</f>
        <v>0.04</v>
      </c>
      <c r="AQ52" s="18">
        <f t="array" ref="AQ52">SUMIF(INDEX(SetBonusLookup, 0, 1), "="&amp;AQ35, INDEX(SetBonusLookup, 0, MATCH("WSSet2Gear", INDEX(SetBonusLookup, 1, 0), 0)))</f>
        <v>0</v>
      </c>
      <c r="AR52" s="48">
        <f t="array" ref="AR52">SUMIF(INDEX(SetBonusLookup, 0, 1), "="&amp;AR35, INDEX(SetBonusLookup, 0, MATCH("WSSet2Gear", INDEX(SetBonusLookup, 1, 0), 0)))</f>
        <v>0</v>
      </c>
      <c r="AS52" s="18">
        <f t="array" ref="AS52">SUMIF(INDEX(SetBonusLookup, 0, 1), "="&amp;AS35, INDEX(SetBonusLookup, 0, MATCH("WSSet2Gear", INDEX(SetBonusLookup, 1, 0), 0)))</f>
        <v>0</v>
      </c>
      <c r="AT52" s="2">
        <f t="array" aca="1" ref="AT52" ca="1">SUMIF(INDEX(SetBonusLookup, 0, 1), "="&amp;AT35, INDEX(SetBonusLookup, 0, MATCH("WSSet2Gear", INDEX(SetBonusLookup, 1, 0), 0)))</f>
        <v>0</v>
      </c>
      <c r="AU52" s="2">
        <f t="array" ref="AU52">SUMIF(INDEX(SetBonusLookup, 0, 1), "="&amp;AU35, INDEX(SetBonusLookup, 0, MATCH("WSSet2Gear", INDEX(SetBonusLookup, 1, 0), 0)))</f>
        <v>0</v>
      </c>
      <c r="AV52" s="2">
        <f t="array" ref="AV52">SUMIF(INDEX(SetBonusLookup, 0, 1), "="&amp;AV35, INDEX(SetBonusLookup, 0, MATCH("WSSet2Gear", INDEX(SetBonusLookup, 1, 0), 0)))</f>
        <v>0</v>
      </c>
    </row>
    <row r="53" spans="1:48" ht="12.75" customHeight="1">
      <c r="A53" s="2" t="s">
        <v>280</v>
      </c>
      <c r="B53" s="2"/>
      <c r="C53" s="11"/>
      <c r="D53" s="11"/>
      <c r="E53" s="11"/>
      <c r="F53" s="11"/>
      <c r="G53" s="11"/>
      <c r="H53" s="11"/>
      <c r="I53" s="11"/>
      <c r="J53" s="11"/>
      <c r="K53" s="11"/>
      <c r="L53" s="58"/>
      <c r="M53" s="58"/>
      <c r="N53" s="58"/>
      <c r="O53" s="58"/>
      <c r="P53" s="78"/>
      <c r="Q53" s="58"/>
      <c r="R53" s="11"/>
      <c r="S53" s="86"/>
      <c r="T53" s="58"/>
      <c r="U53" s="11"/>
      <c r="V53" s="11"/>
      <c r="W53" s="78"/>
      <c r="X53" s="2"/>
      <c r="Y53" s="2" t="str">
        <f>IF(AND(C53=AB53, D53=AC53, E53=AD53, F53=AE53, G53=AF53, H53=AG53, I53=AH53, J53=AI53, K53=AJ53, L53=AK53, M53=AL53, N53=AM53, O53=AN53, P53=AO53, Q53=AP53, R53=AQ53, S53=AR53, T53=AS53, U53=AT53, V53=AU53, W53=AV53), "=", "-")</f>
        <v>=</v>
      </c>
      <c r="Z53" s="2" t="s">
        <v>280</v>
      </c>
      <c r="AA53" s="2"/>
      <c r="AB53" s="11"/>
      <c r="AC53" s="11"/>
      <c r="AD53" s="51"/>
      <c r="AE53" s="11"/>
      <c r="AF53" s="11"/>
      <c r="AG53" s="11"/>
      <c r="AH53" s="11"/>
      <c r="AI53" s="11"/>
      <c r="AJ53" s="11"/>
      <c r="AK53" s="58"/>
      <c r="AL53" s="58"/>
      <c r="AM53" s="58"/>
      <c r="AN53" s="58"/>
      <c r="AO53" s="78"/>
      <c r="AP53" s="58"/>
      <c r="AQ53" s="11"/>
      <c r="AR53" s="86"/>
      <c r="AS53" s="58"/>
      <c r="AT53" s="11"/>
      <c r="AU53" s="11"/>
      <c r="AV53" s="11"/>
    </row>
    <row r="54" spans="1:48" ht="12.75" customHeight="1">
      <c r="A54" s="8" t="s">
        <v>282</v>
      </c>
      <c r="B54" s="2"/>
      <c r="C54" s="4"/>
      <c r="D54" s="4"/>
      <c r="E54" s="4"/>
      <c r="F54" s="4">
        <f t="shared" ref="F54:R54" si="30">F21</f>
        <v>0</v>
      </c>
      <c r="G54" s="4">
        <f t="shared" si="30"/>
        <v>0</v>
      </c>
      <c r="H54" s="4">
        <f t="shared" si="30"/>
        <v>0</v>
      </c>
      <c r="I54" s="4">
        <f t="shared" si="30"/>
        <v>0</v>
      </c>
      <c r="J54" s="4">
        <f t="shared" si="30"/>
        <v>0</v>
      </c>
      <c r="K54" s="4">
        <f t="shared" si="30"/>
        <v>0</v>
      </c>
      <c r="L54" s="18">
        <f t="shared" si="30"/>
        <v>0</v>
      </c>
      <c r="M54" s="18">
        <f t="shared" si="30"/>
        <v>0</v>
      </c>
      <c r="N54" s="18">
        <f t="shared" si="30"/>
        <v>0</v>
      </c>
      <c r="O54" s="18">
        <f t="shared" si="30"/>
        <v>0</v>
      </c>
      <c r="P54" s="21">
        <f t="shared" si="30"/>
        <v>0</v>
      </c>
      <c r="Q54" s="18">
        <f t="shared" si="30"/>
        <v>0</v>
      </c>
      <c r="R54" s="18">
        <f t="shared" si="30"/>
        <v>0</v>
      </c>
      <c r="S54" s="4"/>
      <c r="T54" s="56"/>
      <c r="U54" s="4"/>
      <c r="V54" s="4"/>
      <c r="W54" s="21"/>
      <c r="X54" s="2"/>
      <c r="Y54" s="2" t="str">
        <f t="shared" ref="Y54:Y56" si="31">IF(AND(F54=AE54, G54=AF54, H54=AG54, I54=AH54, J54=AI54, K54=AJ54, L54=AK54, M54=AL54, N54=AM54, O54=AN54, P54=AO54, Q54=AP54, R54=AQ54, S54=AR54, V54=AU54, W54=AV54), "=", "-")</f>
        <v>=</v>
      </c>
      <c r="Z54" s="8" t="s">
        <v>282</v>
      </c>
      <c r="AA54" s="2"/>
      <c r="AB54" s="4"/>
      <c r="AC54" s="4"/>
      <c r="AD54" s="4"/>
      <c r="AE54" s="4">
        <f t="shared" ref="AE54:AQ54" si="32">AE21</f>
        <v>0</v>
      </c>
      <c r="AF54" s="4">
        <f t="shared" si="32"/>
        <v>0</v>
      </c>
      <c r="AG54" s="4">
        <f t="shared" si="32"/>
        <v>0</v>
      </c>
      <c r="AH54" s="4">
        <f t="shared" si="32"/>
        <v>0</v>
      </c>
      <c r="AI54" s="4">
        <f t="shared" si="32"/>
        <v>0</v>
      </c>
      <c r="AJ54" s="4">
        <f t="shared" si="32"/>
        <v>0</v>
      </c>
      <c r="AK54" s="18">
        <f t="shared" si="32"/>
        <v>0</v>
      </c>
      <c r="AL54" s="18">
        <f t="shared" si="32"/>
        <v>0</v>
      </c>
      <c r="AM54" s="18">
        <f t="shared" si="32"/>
        <v>0</v>
      </c>
      <c r="AN54" s="18">
        <f t="shared" si="32"/>
        <v>0</v>
      </c>
      <c r="AO54" s="21">
        <f t="shared" si="32"/>
        <v>0</v>
      </c>
      <c r="AP54" s="18">
        <f t="shared" si="32"/>
        <v>0</v>
      </c>
      <c r="AQ54" s="18">
        <f t="shared" si="32"/>
        <v>0</v>
      </c>
      <c r="AR54" s="4"/>
      <c r="AS54" s="56"/>
      <c r="AT54" s="4"/>
      <c r="AU54" s="4"/>
      <c r="AV54" s="4"/>
    </row>
    <row r="55" spans="1:48" ht="12.75" customHeight="1">
      <c r="A55" s="8" t="s">
        <v>284</v>
      </c>
      <c r="B55" s="2"/>
      <c r="C55" s="4"/>
      <c r="D55" s="4"/>
      <c r="E55" s="4"/>
      <c r="F55" s="4">
        <f t="shared" ref="F55:R55" si="33">F22</f>
        <v>0</v>
      </c>
      <c r="G55" s="4">
        <f t="shared" si="33"/>
        <v>0</v>
      </c>
      <c r="H55" s="4">
        <f t="shared" si="33"/>
        <v>0</v>
      </c>
      <c r="I55" s="4">
        <f t="shared" si="33"/>
        <v>0</v>
      </c>
      <c r="J55" s="4">
        <f t="shared" si="33"/>
        <v>0</v>
      </c>
      <c r="K55" s="4">
        <f t="shared" si="33"/>
        <v>0</v>
      </c>
      <c r="L55" s="18">
        <f t="shared" si="33"/>
        <v>0</v>
      </c>
      <c r="M55" s="18">
        <f t="shared" si="33"/>
        <v>0</v>
      </c>
      <c r="N55" s="18">
        <f t="shared" si="33"/>
        <v>0</v>
      </c>
      <c r="O55" s="18">
        <f t="shared" si="33"/>
        <v>0</v>
      </c>
      <c r="P55" s="21">
        <f t="shared" si="33"/>
        <v>0</v>
      </c>
      <c r="Q55" s="18">
        <f t="shared" si="33"/>
        <v>0</v>
      </c>
      <c r="R55" s="18">
        <f t="shared" si="33"/>
        <v>0</v>
      </c>
      <c r="S55" s="4"/>
      <c r="T55" s="56"/>
      <c r="U55" s="4"/>
      <c r="V55" s="4"/>
      <c r="W55" s="21"/>
      <c r="X55" s="2"/>
      <c r="Y55" s="2" t="str">
        <f t="shared" si="31"/>
        <v>=</v>
      </c>
      <c r="Z55" s="8" t="s">
        <v>284</v>
      </c>
      <c r="AA55" s="2"/>
      <c r="AB55" s="4"/>
      <c r="AC55" s="4"/>
      <c r="AD55" s="4"/>
      <c r="AE55" s="4">
        <f t="shared" ref="AE55:AQ55" si="34">AE22</f>
        <v>0</v>
      </c>
      <c r="AF55" s="4">
        <f t="shared" si="34"/>
        <v>0</v>
      </c>
      <c r="AG55" s="4">
        <f t="shared" si="34"/>
        <v>0</v>
      </c>
      <c r="AH55" s="4">
        <f t="shared" si="34"/>
        <v>0</v>
      </c>
      <c r="AI55" s="4">
        <f t="shared" si="34"/>
        <v>0</v>
      </c>
      <c r="AJ55" s="4">
        <f t="shared" si="34"/>
        <v>0</v>
      </c>
      <c r="AK55" s="18">
        <f t="shared" si="34"/>
        <v>0</v>
      </c>
      <c r="AL55" s="18">
        <f t="shared" si="34"/>
        <v>0</v>
      </c>
      <c r="AM55" s="18">
        <f t="shared" si="34"/>
        <v>0</v>
      </c>
      <c r="AN55" s="18">
        <f t="shared" si="34"/>
        <v>0</v>
      </c>
      <c r="AO55" s="21">
        <f t="shared" si="34"/>
        <v>0</v>
      </c>
      <c r="AP55" s="18">
        <f t="shared" si="34"/>
        <v>0</v>
      </c>
      <c r="AQ55" s="18">
        <f t="shared" si="34"/>
        <v>0</v>
      </c>
      <c r="AR55" s="4"/>
      <c r="AS55" s="56"/>
      <c r="AT55" s="4"/>
      <c r="AU55" s="4"/>
      <c r="AV55" s="4"/>
    </row>
    <row r="56" spans="1:48" ht="12.75" customHeight="1">
      <c r="A56" s="8" t="s">
        <v>287</v>
      </c>
      <c r="B56" s="2"/>
      <c r="C56" s="4"/>
      <c r="D56" s="4"/>
      <c r="E56" s="4"/>
      <c r="F56" s="4">
        <f t="shared" ref="F56:R56" si="35">F23</f>
        <v>0</v>
      </c>
      <c r="G56" s="4">
        <f t="shared" si="35"/>
        <v>0</v>
      </c>
      <c r="H56" s="4">
        <f t="shared" si="35"/>
        <v>0</v>
      </c>
      <c r="I56" s="4">
        <f t="shared" si="35"/>
        <v>0</v>
      </c>
      <c r="J56" s="4">
        <f t="shared" si="35"/>
        <v>0</v>
      </c>
      <c r="K56" s="4">
        <f t="shared" si="35"/>
        <v>0</v>
      </c>
      <c r="L56" s="18">
        <f t="shared" si="35"/>
        <v>0</v>
      </c>
      <c r="M56" s="18">
        <f t="shared" si="35"/>
        <v>0</v>
      </c>
      <c r="N56" s="18">
        <f t="shared" si="35"/>
        <v>0</v>
      </c>
      <c r="O56" s="18">
        <f t="shared" si="35"/>
        <v>0</v>
      </c>
      <c r="P56" s="21">
        <f t="shared" si="35"/>
        <v>0</v>
      </c>
      <c r="Q56" s="18">
        <f t="shared" si="35"/>
        <v>0</v>
      </c>
      <c r="R56" s="18">
        <f t="shared" si="35"/>
        <v>0</v>
      </c>
      <c r="S56" s="4"/>
      <c r="T56" s="56"/>
      <c r="U56" s="4"/>
      <c r="V56" s="4"/>
      <c r="W56" s="21"/>
      <c r="X56" s="2"/>
      <c r="Y56" s="2" t="str">
        <f t="shared" si="31"/>
        <v>=</v>
      </c>
      <c r="Z56" s="8" t="s">
        <v>287</v>
      </c>
      <c r="AA56" s="2"/>
      <c r="AB56" s="4"/>
      <c r="AC56" s="4"/>
      <c r="AD56" s="4"/>
      <c r="AE56" s="4">
        <f t="shared" ref="AE56:AQ56" si="36">AE23</f>
        <v>0</v>
      </c>
      <c r="AF56" s="4">
        <f t="shared" si="36"/>
        <v>0</v>
      </c>
      <c r="AG56" s="4">
        <f t="shared" si="36"/>
        <v>0</v>
      </c>
      <c r="AH56" s="4">
        <f t="shared" si="36"/>
        <v>0</v>
      </c>
      <c r="AI56" s="4">
        <f t="shared" si="36"/>
        <v>0</v>
      </c>
      <c r="AJ56" s="4">
        <f t="shared" si="36"/>
        <v>0</v>
      </c>
      <c r="AK56" s="18">
        <f t="shared" si="36"/>
        <v>0</v>
      </c>
      <c r="AL56" s="18">
        <f t="shared" si="36"/>
        <v>0</v>
      </c>
      <c r="AM56" s="18">
        <f t="shared" si="36"/>
        <v>0</v>
      </c>
      <c r="AN56" s="18">
        <f t="shared" si="36"/>
        <v>0</v>
      </c>
      <c r="AO56" s="21">
        <f t="shared" si="36"/>
        <v>0</v>
      </c>
      <c r="AP56" s="18">
        <f t="shared" si="36"/>
        <v>0</v>
      </c>
      <c r="AQ56" s="18">
        <f t="shared" si="36"/>
        <v>0</v>
      </c>
      <c r="AR56" s="4"/>
      <c r="AS56" s="56"/>
      <c r="AT56" s="4"/>
      <c r="AU56" s="4"/>
      <c r="AV56" s="4"/>
    </row>
    <row r="57" spans="1:48" ht="12.75" customHeight="1">
      <c r="A57" s="8" t="s">
        <v>291</v>
      </c>
      <c r="B57" s="2"/>
      <c r="C57" s="4"/>
      <c r="D57" s="4"/>
      <c r="E57" s="4"/>
      <c r="F57" s="6">
        <v>10</v>
      </c>
      <c r="G57" s="6">
        <v>0</v>
      </c>
      <c r="H57" s="4"/>
      <c r="I57" s="4"/>
      <c r="J57" s="6">
        <v>30</v>
      </c>
      <c r="K57" s="6">
        <v>30</v>
      </c>
      <c r="L57" s="18"/>
      <c r="M57" s="18"/>
      <c r="N57" s="18"/>
      <c r="O57" s="56"/>
      <c r="P57" s="57"/>
      <c r="Q57" s="18"/>
      <c r="R57" s="56">
        <v>0</v>
      </c>
      <c r="S57" s="89">
        <v>0.04</v>
      </c>
      <c r="T57" s="56"/>
      <c r="U57" s="4"/>
      <c r="V57" s="4"/>
      <c r="W57" s="21"/>
      <c r="X57" s="2"/>
      <c r="Y57" s="2" t="str">
        <f t="shared" ref="Y57:Y62" si="37">IF(AND(F57=AE57, G57=AF57, H57=AG57, I57=AH57, J57=AI57, K57=AJ57, L57=AK57, M57=AL57, N57=AM57, O57=AN57, P57=AO57, Q57=AP57, R57=AQ57, S57=AR57), "=", "-")</f>
        <v>-</v>
      </c>
      <c r="Z57" s="8" t="s">
        <v>291</v>
      </c>
      <c r="AA57" s="2"/>
      <c r="AB57" s="4"/>
      <c r="AC57" s="4"/>
      <c r="AD57" s="4"/>
      <c r="AE57" s="6">
        <v>0</v>
      </c>
      <c r="AF57" s="6">
        <v>0</v>
      </c>
      <c r="AG57" s="4"/>
      <c r="AH57" s="4"/>
      <c r="AI57" s="4"/>
      <c r="AJ57" s="4"/>
      <c r="AK57" s="18"/>
      <c r="AL57" s="18"/>
      <c r="AM57" s="18"/>
      <c r="AN57" s="56"/>
      <c r="AO57" s="57"/>
      <c r="AP57" s="18"/>
      <c r="AQ57" s="18"/>
      <c r="AR57" s="4"/>
      <c r="AS57" s="56"/>
      <c r="AT57" s="4"/>
      <c r="AU57" s="4"/>
      <c r="AV57" s="4"/>
    </row>
    <row r="58" spans="1:48" ht="12.75" customHeight="1">
      <c r="A58" s="8" t="s">
        <v>294</v>
      </c>
      <c r="B58" s="2"/>
      <c r="C58" s="4"/>
      <c r="D58" s="4"/>
      <c r="E58" s="4"/>
      <c r="F58" s="6">
        <v>0</v>
      </c>
      <c r="G58" s="6">
        <v>10</v>
      </c>
      <c r="H58" s="4"/>
      <c r="I58" s="4"/>
      <c r="J58" s="6">
        <v>30</v>
      </c>
      <c r="K58" s="6">
        <v>30</v>
      </c>
      <c r="L58" s="18"/>
      <c r="M58" s="18"/>
      <c r="N58" s="18"/>
      <c r="O58" s="56"/>
      <c r="P58" s="57"/>
      <c r="Q58" s="18"/>
      <c r="R58" s="56">
        <v>0.04</v>
      </c>
      <c r="S58" s="89">
        <v>0</v>
      </c>
      <c r="T58" s="56"/>
      <c r="U58" s="4"/>
      <c r="V58" s="4"/>
      <c r="W58" s="21"/>
      <c r="X58" s="2"/>
      <c r="Y58" s="2" t="str">
        <f t="shared" si="37"/>
        <v>=</v>
      </c>
      <c r="Z58" s="8" t="s">
        <v>294</v>
      </c>
      <c r="AA58" s="2"/>
      <c r="AB58" s="4"/>
      <c r="AC58" s="4"/>
      <c r="AD58" s="4"/>
      <c r="AE58" s="6">
        <v>0</v>
      </c>
      <c r="AF58" s="6">
        <v>10</v>
      </c>
      <c r="AG58" s="4"/>
      <c r="AH58" s="4"/>
      <c r="AI58" s="6">
        <v>30</v>
      </c>
      <c r="AJ58" s="6">
        <v>30</v>
      </c>
      <c r="AK58" s="18"/>
      <c r="AL58" s="18"/>
      <c r="AM58" s="18"/>
      <c r="AN58" s="56"/>
      <c r="AO58" s="57"/>
      <c r="AP58" s="18"/>
      <c r="AQ58" s="56">
        <v>0.04</v>
      </c>
      <c r="AR58" s="4"/>
      <c r="AS58" s="56"/>
      <c r="AT58" s="4"/>
      <c r="AU58" s="4"/>
      <c r="AV58" s="4"/>
    </row>
    <row r="59" spans="1:48" ht="12.75" customHeight="1">
      <c r="A59" s="8" t="s">
        <v>295</v>
      </c>
      <c r="B59" s="2"/>
      <c r="C59" s="4"/>
      <c r="D59" s="4"/>
      <c r="E59" s="4"/>
      <c r="F59" s="6">
        <v>10</v>
      </c>
      <c r="G59" s="6">
        <v>0</v>
      </c>
      <c r="H59" s="4"/>
      <c r="I59" s="4"/>
      <c r="J59" s="6">
        <v>30</v>
      </c>
      <c r="K59" s="6">
        <v>30</v>
      </c>
      <c r="L59" s="18"/>
      <c r="M59" s="18"/>
      <c r="N59" s="18"/>
      <c r="O59" s="56"/>
      <c r="P59" s="57"/>
      <c r="Q59" s="18"/>
      <c r="R59" s="56">
        <v>0</v>
      </c>
      <c r="S59" s="89">
        <v>0.04</v>
      </c>
      <c r="T59" s="56"/>
      <c r="U59" s="4"/>
      <c r="V59" s="4"/>
      <c r="W59" s="21"/>
      <c r="X59" s="2"/>
      <c r="Y59" s="2" t="str">
        <f t="shared" si="37"/>
        <v>-</v>
      </c>
      <c r="Z59" s="8" t="s">
        <v>295</v>
      </c>
      <c r="AA59" s="2"/>
      <c r="AB59" s="4"/>
      <c r="AC59" s="4"/>
      <c r="AD59" s="4"/>
      <c r="AE59" s="6">
        <v>0</v>
      </c>
      <c r="AF59" s="6">
        <v>0</v>
      </c>
      <c r="AG59" s="4"/>
      <c r="AH59" s="4"/>
      <c r="AI59" s="4"/>
      <c r="AJ59" s="4"/>
      <c r="AK59" s="18"/>
      <c r="AL59" s="18"/>
      <c r="AM59" s="18"/>
      <c r="AN59" s="56"/>
      <c r="AO59" s="57"/>
      <c r="AP59" s="18"/>
      <c r="AQ59" s="18"/>
      <c r="AR59" s="4"/>
      <c r="AS59" s="56"/>
      <c r="AT59" s="4"/>
      <c r="AU59" s="4"/>
      <c r="AV59" s="4"/>
    </row>
    <row r="60" spans="1:48" ht="12.75" customHeight="1">
      <c r="A60" s="8" t="s">
        <v>297</v>
      </c>
      <c r="B60" s="2"/>
      <c r="C60" s="4"/>
      <c r="D60" s="4"/>
      <c r="E60" s="4"/>
      <c r="F60" s="6">
        <v>30</v>
      </c>
      <c r="G60" s="6">
        <v>0</v>
      </c>
      <c r="H60" s="4"/>
      <c r="I60" s="4"/>
      <c r="J60" s="6">
        <v>20</v>
      </c>
      <c r="K60" s="6">
        <v>20</v>
      </c>
      <c r="L60" s="18"/>
      <c r="M60" s="18"/>
      <c r="N60" s="18"/>
      <c r="O60" s="56"/>
      <c r="P60" s="57"/>
      <c r="Q60" s="56">
        <v>0</v>
      </c>
      <c r="R60" s="56">
        <v>0</v>
      </c>
      <c r="S60" s="89">
        <v>0.1</v>
      </c>
      <c r="T60" s="56"/>
      <c r="U60" s="4"/>
      <c r="V60" s="4"/>
      <c r="W60" s="21"/>
      <c r="X60" s="2"/>
      <c r="Y60" s="2" t="str">
        <f t="shared" si="37"/>
        <v>-</v>
      </c>
      <c r="Z60" s="8" t="s">
        <v>297</v>
      </c>
      <c r="AA60" s="2"/>
      <c r="AB60" s="4"/>
      <c r="AC60" s="4"/>
      <c r="AD60" s="4"/>
      <c r="AE60" s="6">
        <v>0</v>
      </c>
      <c r="AF60" s="6">
        <v>30</v>
      </c>
      <c r="AG60" s="4"/>
      <c r="AH60" s="4"/>
      <c r="AI60" s="6">
        <v>20</v>
      </c>
      <c r="AJ60" s="6">
        <v>20</v>
      </c>
      <c r="AK60" s="18"/>
      <c r="AL60" s="18"/>
      <c r="AM60" s="18"/>
      <c r="AN60" s="56"/>
      <c r="AO60" s="57"/>
      <c r="AP60" s="56">
        <v>0.1</v>
      </c>
      <c r="AQ60" s="18"/>
      <c r="AR60" s="4"/>
      <c r="AS60" s="56"/>
      <c r="AT60" s="4"/>
      <c r="AU60" s="4"/>
      <c r="AV60" s="4"/>
    </row>
    <row r="61" spans="1:48" ht="12.75" customHeight="1">
      <c r="A61" s="8" t="s">
        <v>299</v>
      </c>
      <c r="B61" s="2"/>
      <c r="C61" s="4"/>
      <c r="D61" s="4"/>
      <c r="E61" s="4"/>
      <c r="F61" s="6">
        <v>10</v>
      </c>
      <c r="G61" s="6">
        <v>0</v>
      </c>
      <c r="H61" s="6">
        <v>0</v>
      </c>
      <c r="I61" s="6">
        <v>0</v>
      </c>
      <c r="J61" s="6">
        <v>30</v>
      </c>
      <c r="K61" s="6">
        <v>30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89">
        <v>0.04</v>
      </c>
      <c r="T61" s="56"/>
      <c r="U61" s="4"/>
      <c r="V61" s="4"/>
      <c r="W61" s="21"/>
      <c r="X61" s="2"/>
      <c r="Y61" s="2" t="str">
        <f t="shared" si="37"/>
        <v>-</v>
      </c>
      <c r="Z61" s="8" t="s">
        <v>299</v>
      </c>
      <c r="AA61" s="2"/>
      <c r="AB61" s="4"/>
      <c r="AC61" s="4"/>
      <c r="AD61" s="4"/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56"/>
      <c r="AT61" s="4"/>
      <c r="AU61" s="4"/>
      <c r="AV61" s="4"/>
    </row>
    <row r="62" spans="1:48" ht="12.75" customHeight="1">
      <c r="A62" s="8" t="s">
        <v>300</v>
      </c>
      <c r="B62" s="2"/>
      <c r="C62" s="4"/>
      <c r="D62" s="4"/>
      <c r="E62" s="4"/>
      <c r="F62" s="6">
        <v>10</v>
      </c>
      <c r="G62" s="6">
        <v>0</v>
      </c>
      <c r="H62" s="6">
        <v>0</v>
      </c>
      <c r="I62" s="6">
        <v>0</v>
      </c>
      <c r="J62" s="6">
        <v>30</v>
      </c>
      <c r="K62" s="6">
        <v>30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89">
        <v>0</v>
      </c>
      <c r="S62" s="89">
        <v>0.04</v>
      </c>
      <c r="T62" s="56"/>
      <c r="U62" s="4"/>
      <c r="V62" s="4"/>
      <c r="W62" s="21"/>
      <c r="X62" s="2"/>
      <c r="Y62" s="2" t="str">
        <f t="shared" si="37"/>
        <v>-</v>
      </c>
      <c r="Z62" s="8" t="s">
        <v>300</v>
      </c>
      <c r="AA62" s="2"/>
      <c r="AB62" s="4"/>
      <c r="AC62" s="4"/>
      <c r="AD62" s="4"/>
      <c r="AE62" s="6">
        <v>0</v>
      </c>
      <c r="AF62" s="6">
        <v>10</v>
      </c>
      <c r="AG62" s="6">
        <v>0</v>
      </c>
      <c r="AH62" s="6">
        <v>0</v>
      </c>
      <c r="AI62" s="6">
        <v>30</v>
      </c>
      <c r="AJ62" s="6">
        <v>30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89">
        <v>0</v>
      </c>
      <c r="AQ62" s="89">
        <v>0.04</v>
      </c>
      <c r="AR62" s="6">
        <v>0</v>
      </c>
      <c r="AS62" s="56"/>
      <c r="AT62" s="4"/>
      <c r="AU62" s="4"/>
      <c r="AV62" s="4"/>
    </row>
    <row r="63" spans="1:48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8"/>
      <c r="M63" s="18"/>
      <c r="N63" s="18"/>
      <c r="O63" s="18"/>
      <c r="P63" s="21"/>
      <c r="Q63" s="18"/>
      <c r="R63" s="18">
        <f>IF(R60,1,0)</f>
        <v>0</v>
      </c>
      <c r="S63" s="71">
        <f>IFERROR(S62,-1)</f>
        <v>0.04</v>
      </c>
      <c r="T63" s="18"/>
      <c r="U63" s="18"/>
      <c r="V63" s="4"/>
      <c r="W63" s="49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18"/>
      <c r="AL63" s="18"/>
      <c r="AM63" s="18"/>
      <c r="AN63" s="18"/>
      <c r="AO63" s="21"/>
      <c r="AP63" s="18"/>
      <c r="AQ63" s="18"/>
      <c r="AR63" s="94"/>
      <c r="AS63" s="18"/>
      <c r="AT63" s="18"/>
      <c r="AU63" s="4"/>
      <c r="AV63" s="2"/>
    </row>
    <row r="64" spans="1:48" ht="12.75" customHeight="1">
      <c r="A64" s="2" t="s">
        <v>285</v>
      </c>
      <c r="B64" s="2"/>
      <c r="C64" s="2">
        <f t="shared" ref="C64:D64" ca="1" si="38">SUM(C36:C53)</f>
        <v>0</v>
      </c>
      <c r="D64" s="2">
        <f t="shared" ca="1" si="38"/>
        <v>0</v>
      </c>
      <c r="E64" s="2">
        <f ca="1">SUM(E40:E53)</f>
        <v>0</v>
      </c>
      <c r="F64" s="2">
        <f ca="1">SUM(F36:F53)+IF(AND(F54&gt;=0,F54&lt;=IFERROR(VLOOKUP(Gear!$B36,Augments,MATCH(F$35,AugmentHeader,0),0),0)),F54,0)+IF(AND(F55&gt;=0,F55&lt;=IFERROR(VLOOKUP(Gear!$B37,Augments,MATCH(F$35,AugmentHeader,0),0),0)),F55,0)+IF(AND(F56&gt;=0,F56&lt;=IFERROR(VLOOKUP(Gear!$B38,Augments,MATCH(F$35,AugmentHeader,0),0),0)),F56,0)+IF(AND(F57&gt;=0,F57&lt;=IFERROR(VLOOKUP(Gear!$B40,Augments,MATCH(F$35,AugmentHeader,0),0),0)),F57,0)+IF(AND(F58&gt;=0,F58&lt;=IFERROR(VLOOKUP(Gear!$B44,Augments,MATCH(F$35,AugmentHeader,0),0),0)),F58,0)+IF(AND(F59&gt;=0,F59&lt;=IFERROR(VLOOKUP(Gear!$B45,Augments,MATCH(F$35,AugmentHeader,0),0),0)),F59,0)+IF(AND(F60&gt;=0,F60&lt;=IFERROR(VLOOKUP(Gear!$B48,Augments,MATCH(F$35,AugmentHeader,0),0),0)),F60,0)+IF(AND(F61&gt;=0,F61&lt;=IFERROR(VLOOKUP(Gear!$B50,Augments,MATCH(F$35,AugmentHeader,0),0),0)),F61,0)+IF(AND(F62&gt;=0,F62&lt;=IFERROR(VLOOKUP(Gear!$B51,Augments,MATCH(F$35,AugmentHeader,0),0),0)),F62,0)</f>
        <v>217</v>
      </c>
      <c r="G64" s="2">
        <f ca="1">SUM(G36:G53)+IF(AND(G54&gt;=0,G54&lt;=IFERROR(VLOOKUP(Gear!$B36,Augments,MATCH(G$35,AugmentHeader,0),0),0)),G54,0)+IF(AND(G55&gt;=0,G55&lt;=IFERROR(VLOOKUP(Gear!$B37,Augments,MATCH(G$35,AugmentHeader,0),0),0)),G55,0)+IF(AND(G56&gt;=0,G56&lt;=IFERROR(VLOOKUP(Gear!$B38,Augments,MATCH(G$35,AugmentHeader,0),0),0)),G56,0)+IF(AND(G57&gt;=0,G57&lt;=IFERROR(VLOOKUP(Gear!$B40,Augments,MATCH(G$35,AugmentHeader,0),0),0)),G57,0)+IF(AND(G58&gt;=0,G58&lt;=IFERROR(VLOOKUP(Gear!$B44,Augments,MATCH(G$35,AugmentHeader,0),0),0)),G58,0)+IF(AND(G59&gt;=0,G59&lt;=IFERROR(VLOOKUP(Gear!$B45,Augments,MATCH(G$35,AugmentHeader,0),0),0)),G59,0)+IF(AND(G60&gt;=0,G60&lt;=IFERROR(VLOOKUP(Gear!$B48,Augments,MATCH(G$35,AugmentHeader,0),0),0)),G60,0)+IF(AND(G61&gt;=0,G61&lt;=IFERROR(VLOOKUP(Gear!$B50,Augments,MATCH(G$35,AugmentHeader,0),0),0)),G61,0)+IF(AND(G62&gt;=0,G62&lt;=IFERROR(VLOOKUP(Gear!$B51,Augments,MATCH(G$35,AugmentHeader,0),0),0)),G62,0)</f>
        <v>185</v>
      </c>
      <c r="H64" s="2">
        <f ca="1">SUM(H36:H53)+IF(AND(H54&gt;=0,H54&lt;=IFERROR(VLOOKUP(Gear!$B36,Augments,MATCH(H$35,AugmentHeader,0),0),0)),H54,0)+IF(AND(H55&gt;=0,H55&lt;=IFERROR(VLOOKUP(Gear!$B37,Augments,MATCH(H$35,AugmentHeader,0),0),0)),H55,0)+IF(AND(H56&gt;=0,H56&lt;=IFERROR(VLOOKUP(Gear!$B38,Augments,MATCH(H$35,AugmentHeader,0),0),0)),H56,0)+IF(AND(H57&gt;=0,H57&lt;=IFERROR(VLOOKUP(Gear!$B40,Augments,MATCH(H$35,AugmentHeader,0),0),0)),H57,0)+IF(AND(H58&gt;=0,H58&lt;=IFERROR(VLOOKUP(Gear!$B44,Augments,MATCH(H$35,AugmentHeader,0),0),0)),H58,0)+IF(AND(H59&gt;=0,H59&lt;=IFERROR(VLOOKUP(Gear!$B45,Augments,MATCH(H$35,AugmentHeader,0),0),0)),H59,0)+IF(AND(H60&gt;=0,H60&lt;=IFERROR(VLOOKUP(Gear!$B48,Augments,MATCH(H$35,AugmentHeader,0),0),0)),H60,0)+IF(AND(H61&gt;=0,H61&lt;=IFERROR(VLOOKUP(Gear!$B50,Augments,MATCH(H$35,AugmentHeader,0),0),0)),H61,0)+IF(AND(H62&gt;=0,H62&lt;=IFERROR(VLOOKUP(Gear!$B51,Augments,MATCH(H$35,AugmentHeader,0),0),0)),H62,0)</f>
        <v>101</v>
      </c>
      <c r="I64" s="2">
        <f ca="1">SUM(I36:I53)+IF(AND(I54&gt;=0,I54&lt;=IFERROR(VLOOKUP(Gear!$B36,Augments,MATCH(I$35,AugmentHeader,0),0),0)),I54,0)+IF(AND(I55&gt;=0,I55&lt;=IFERROR(VLOOKUP(Gear!$B37,Augments,MATCH(I$35,AugmentHeader,0),0),0)),I55,0)+IF(AND(I56&gt;=0,I56&lt;=IFERROR(VLOOKUP(Gear!$B38,Augments,MATCH(I$35,AugmentHeader,0),0),0)),I56,0)+IF(AND(I57&gt;=0,I57&lt;=IFERROR(VLOOKUP(Gear!$B40,Augments,MATCH(I$35,AugmentHeader,0),0),0)),I57,0)+IF(AND(I58&gt;=0,I58&lt;=IFERROR(VLOOKUP(Gear!$B44,Augments,MATCH(I$35,AugmentHeader,0),0),0)),I58,0)+IF(AND(I59&gt;=0,I59&lt;=IFERROR(VLOOKUP(Gear!$B45,Augments,MATCH(I$35,AugmentHeader,0),0),0)),I59,0)+IF(AND(I60&gt;=0,I60&lt;=IFERROR(VLOOKUP(Gear!$B48,Augments,MATCH(I$35,AugmentHeader,0),0),0)),I60,0)+IF(AND(I61&gt;=0,I61&lt;=IFERROR(VLOOKUP(Gear!$B50,Augments,MATCH(I$35,AugmentHeader,0),0),0)),I61,0)+IF(AND(I62&gt;=0,I62&lt;=IFERROR(VLOOKUP(Gear!$B51,Augments,MATCH(I$35,AugmentHeader,0),0),0)),I62,0)</f>
        <v>101</v>
      </c>
      <c r="J64" s="2">
        <f ca="1">SUM(J36:J53)+IF(AND(J54&gt;=0,J54&lt;=IFERROR(VLOOKUP(Gear!$B36,Augments,MATCH(J$35,AugmentHeader,0),0),0)),J54,0)+IF(AND(J55&gt;=0,J55&lt;=IFERROR(VLOOKUP(Gear!$B37,Augments,MATCH(J$35,AugmentHeader,0),0),0)),J55,0)+IF(AND(J56&gt;=0,J56&lt;=IFERROR(VLOOKUP(Gear!$B38,Augments,MATCH(J$35,AugmentHeader,0),0),0)),J56,0)+IF(AND(J57&gt;=0,J57&lt;=IFERROR(VLOOKUP(Gear!$B40,Augments,MATCH(J$35,AugmentHeader,0),0),0)),J57,0)+IF(AND(J58&gt;=0,J58&lt;=IFERROR(VLOOKUP(Gear!$B44,Augments,MATCH(J$35,AugmentHeader,0),0),0)),J58,0)+IF(AND(J59&gt;=0,J59&lt;=IFERROR(VLOOKUP(Gear!$B45,Augments,MATCH(J$35,AugmentHeader,0),0),0)),J59,0)+IF(AND(J60&gt;=0,J60&lt;=IFERROR(VLOOKUP(Gear!$B48,Augments,MATCH(J$35,AugmentHeader,0),0),0)),J60,0)+IF(AND(J61&gt;=0,J61&lt;=IFERROR(VLOOKUP(Gear!$B50,Augments,MATCH(J$35,AugmentHeader,0),0),0)),J61,0)+IF(AND(J62&gt;=0,J62&lt;=IFERROR(VLOOKUP(Gear!$B51,Augments,MATCH(J$35,AugmentHeader,0),0),0)),J62,0)</f>
        <v>236</v>
      </c>
      <c r="K64" s="2">
        <f ca="1">SUM(K36:K53)+IF(AND(K54&gt;=0,K54&lt;=IFERROR(VLOOKUP(Gear!$B36,Augments,MATCH(K$35,AugmentHeader,0),0),0)),K54,0)+IF(AND(K55&gt;=0,K55&lt;=IFERROR(VLOOKUP(Gear!$B37,Augments,MATCH(K$35,AugmentHeader,0),0),0)),K55,0)+IF(AND(K56&gt;=0,K56&lt;=IFERROR(VLOOKUP(Gear!$B38,Augments,MATCH(K$35,AugmentHeader,0),0),0)),K56,0)+IF(AND(K57&gt;=0,K57&lt;=IFERROR(VLOOKUP(Gear!$B40,Augments,MATCH(K$35,AugmentHeader,0),0),0)),K57,0)+IF(AND(K58&gt;=0,K58&lt;=IFERROR(VLOOKUP(Gear!$B44,Augments,MATCH(K$35,AugmentHeader,0),0),0)),K58,0)+IF(AND(K59&gt;=0,K59&lt;=IFERROR(VLOOKUP(Gear!$B45,Augments,MATCH(K$35,AugmentHeader,0),0),0)),K59,0)+IF(AND(K60&gt;=0,K60&lt;=IFERROR(VLOOKUP(Gear!$B48,Augments,MATCH(K$35,AugmentHeader,0),0),0)),K60,0)+IF(AND(K61&gt;=0,K61&lt;=IFERROR(VLOOKUP(Gear!$B50,Augments,MATCH(K$35,AugmentHeader,0),0),0)),K61,0)+IF(AND(K62&gt;=0,K62&lt;=IFERROR(VLOOKUP(Gear!$B51,Augments,MATCH(K$35,AugmentHeader,0),0),0)),K62,0)</f>
        <v>200</v>
      </c>
      <c r="L64" s="67">
        <f ca="1">SUM(L36:L53)+IF(AND(L54&gt;=0,L54&lt;=IFERROR(VLOOKUP(Gear!$B36,Augments,MATCH(L$35,AugmentHeader,0),0),0)),L54,0)+IF(AND(L55&gt;=0,L55&lt;=IFERROR(VLOOKUP(Gear!$B37,Augments,MATCH(L$35,AugmentHeader,0),0),0)),L55,0)+IF(AND(L56&gt;=0,L56&lt;=IFERROR(VLOOKUP(Gear!$B38,Augments,MATCH(L$35,AugmentHeader,0),0),0)),L56,0)+IF(AND(L57&gt;=0,L57&lt;=IFERROR(VLOOKUP(Gear!$B40,Augments,MATCH(L$35,AugmentHeader,0),0),0)),L57,0)+IF(AND(L58&gt;=0,L58&lt;=IFERROR(VLOOKUP(Gear!$B44,Augments,MATCH(L$35,AugmentHeader,0),0),0)),L58,0)+IF(AND(L59&gt;=0,L59&lt;=IFERROR(VLOOKUP(Gear!$B45,Augments,MATCH(L$35,AugmentHeader,0),0),0)),L59,0)+IF(AND(L60&gt;=0,L60&lt;=IFERROR(VLOOKUP(Gear!$B48,Augments,MATCH(L$35,AugmentHeader,0),0),0)),L60,0)+IF(AND(L61&gt;=0,L61&lt;=IFERROR(VLOOKUP(Gear!$B50,Augments,MATCH(L$35,AugmentHeader,0),0),0)),L61,0)+IF(AND(L62&gt;=0,L62&lt;=IFERROR(VLOOKUP(Gear!$B51,Augments,MATCH(L$35,AugmentHeader,0),0),0)),L62,0)</f>
        <v>0</v>
      </c>
      <c r="M64" s="67">
        <f ca="1">SUM(M36:M53)+IF(AND(M54&gt;=0,M54&lt;=IFERROR(VLOOKUP(Gear!$B36,Augments,MATCH(M$35,AugmentHeader,0),0),0)),M54,0)+IF(AND(M55&gt;=0,M55&lt;=IFERROR(VLOOKUP(Gear!$B37,Augments,MATCH(M$35,AugmentHeader,0),0),0)),M55,0)+IF(AND(M56&gt;=0,M56&lt;=IFERROR(VLOOKUP(Gear!$B38,Augments,MATCH(M$35,AugmentHeader,0),0),0)),M56,0)+IF(AND(M57&gt;=0,M57&lt;=IFERROR(VLOOKUP(Gear!$B40,Augments,MATCH(M$35,AugmentHeader,0),0),0)),M57,0)+IF(AND(M58&gt;=0,M58&lt;=IFERROR(VLOOKUP(Gear!$B44,Augments,MATCH(M$35,AugmentHeader,0),0),0)),M58,0)+IF(AND(M59&gt;=0,M59&lt;=IFERROR(VLOOKUP(Gear!$B45,Augments,MATCH(M$35,AugmentHeader,0),0),0)),M59,0)+IF(AND(M60&gt;=0,M60&lt;=IFERROR(VLOOKUP(Gear!$B48,Augments,MATCH(M$35,AugmentHeader,0),0),0)),M60,0)+IF(AND(M61&gt;=0,M61&lt;=IFERROR(VLOOKUP(Gear!$B50,Augments,MATCH(M$35,AugmentHeader,0),0),0)),M61,0)+IF(AND(M62&gt;=0,M62&lt;=IFERROR(VLOOKUP(Gear!$B51,Augments,MATCH(M$35,AugmentHeader,0),0),0)),M62,0)</f>
        <v>0.04</v>
      </c>
      <c r="N64" s="67">
        <f ca="1">SUM(N36:N53)+IF(AND(N54&gt;=0,N54&lt;=IFERROR(VLOOKUP(Gear!$B36,Augments,MATCH(N$35,AugmentHeader,0),0),0)),N54,0)+IF(AND(N55&gt;=0,N55&lt;=IFERROR(VLOOKUP(Gear!$B37,Augments,MATCH(N$35,AugmentHeader,0),0),0)),N55,0)+IF(AND(N56&gt;=0,N56&lt;=IFERROR(VLOOKUP(Gear!$B38,Augments,MATCH(N$35,AugmentHeader,0),0),0)),N56,0)+IF(AND(N57&gt;=0,N57&lt;=IFERROR(VLOOKUP(Gear!$B40,Augments,MATCH(N$35,AugmentHeader,0),0),0)),N57,0)+IF(AND(N58&gt;=0,N58&lt;=IFERROR(VLOOKUP(Gear!$B44,Augments,MATCH(N$35,AugmentHeader,0),0),0)),N58,0)+IF(AND(N59&gt;=0,N59&lt;=IFERROR(VLOOKUP(Gear!$B45,Augments,MATCH(N$35,AugmentHeader,0),0),0)),N59,0)+IF(AND(N60&gt;=0,N60&lt;=IFERROR(VLOOKUP(Gear!$B48,Augments,MATCH(N$35,AugmentHeader,0),0),0)),N60,0)+IF(AND(N61&gt;=0,N61&lt;=IFERROR(VLOOKUP(Gear!$B50,Augments,MATCH(N$35,AugmentHeader,0),0),0)),N61,0)+IF(AND(N62&gt;=0,N62&lt;=IFERROR(VLOOKUP(Gear!$B51,Augments,MATCH(N$35,AugmentHeader,0),0),0)),N62,0)</f>
        <v>0</v>
      </c>
      <c r="O64" s="67">
        <f ca="1">SUM(O36:O53)+IF(AND(O54&gt;=0,O54&lt;=IFERROR(VLOOKUP(Gear!$B36,Augments,MATCH(O$35,AugmentHeader,0),0),0)),O54,0)+IF(AND(O55&gt;=0,O55&lt;=IFERROR(VLOOKUP(Gear!$B37,Augments,MATCH(O$35,AugmentHeader,0),0),0)),O55,0)+IF(AND(O56&gt;=0,O56&lt;=IFERROR(VLOOKUP(Gear!$B38,Augments,MATCH(O$35,AugmentHeader,0),0),0)),O56,0)+IF(AND(O57&gt;=0,O57&lt;=IFERROR(VLOOKUP(Gear!$B40,Augments,MATCH(O$35,AugmentHeader,0),0),0)),O57,0)+IF(AND(O58&gt;=0,O58&lt;=IFERROR(VLOOKUP(Gear!$B44,Augments,MATCH(O$35,AugmentHeader,0),0),0)),O58,0)+IF(AND(O59&gt;=0,O59&lt;=IFERROR(VLOOKUP(Gear!$B45,Augments,MATCH(O$35,AugmentHeader,0),0),0)),O59,0)+IF(AND(O60&gt;=0,O60&lt;=IFERROR(VLOOKUP(Gear!$B48,Augments,MATCH(O$35,AugmentHeader,0),0),0)),O60,0)+IF(AND(O61&gt;=0,O61&lt;=IFERROR(VLOOKUP(Gear!$B50,Augments,MATCH(O$35,AugmentHeader,0),0),0)),O61,0)+IF(AND(O62&gt;=0,O62&lt;=IFERROR(VLOOKUP(Gear!$B51,Augments,MATCH(O$35,AugmentHeader,0),0),0)),O62,0)</f>
        <v>0</v>
      </c>
      <c r="P64" s="49">
        <f ca="1">SUM(P36:P53)+IF(AND(P54&gt;=0,P54&lt;=IFERROR(VLOOKUP(Gear!$B36,Augments,MATCH(P$35,AugmentHeader,0),0),0)),P54,0)+IF(AND(P55&gt;=0,P55&lt;=IFERROR(VLOOKUP(Gear!$B37,Augments,MATCH(P$35,AugmentHeader,0),0),0)),P55,0)+IF(AND(P56&gt;=0,P56&lt;=IFERROR(VLOOKUP(Gear!$B38,Augments,MATCH(P$35,AugmentHeader,0),0),0)),P56,0)+IF(AND(P57&gt;=0,P57&lt;=IFERROR(VLOOKUP(Gear!$B40,Augments,MATCH(P$35,AugmentHeader,0),0),0)),P57,0)+IF(AND(P58&gt;=0,P58&lt;=IFERROR(VLOOKUP(Gear!$B44,Augments,MATCH(P$35,AugmentHeader,0),0),0)),P58,0)+IF(AND(P59&gt;=0,P59&lt;=IFERROR(VLOOKUP(Gear!$B45,Augments,MATCH(P$35,AugmentHeader,0),0),0)),P59,0)+IF(AND(P60&gt;=0,P60&lt;=IFERROR(VLOOKUP(Gear!$B48,Augments,MATCH(P$35,AugmentHeader,0),0),0)),P60,0)+IF(AND(P61&gt;=0,P61&lt;=IFERROR(VLOOKUP(Gear!$B50,Augments,MATCH(P$35,AugmentHeader,0),0),0)),P61,0)+IF(AND(P62&gt;=0,P62&lt;=IFERROR(VLOOKUP(Gear!$B51,Augments,MATCH(P$35,AugmentHeader,0),0),0)),P62,0)</f>
        <v>4</v>
      </c>
      <c r="Q64" s="67">
        <f ca="1">SUM(Q36:Q53)+IF(AND(Q54&gt;=0,Q54&lt;=IFERROR(VLOOKUP(Gear!$B36,Augments,MATCH(Q$35,AugmentHeader,0),0),0)),Q54,0)+IF(AND(Q55&gt;=0,Q55&lt;=IFERROR(VLOOKUP(Gear!$B37,Augments,MATCH(Q$35,AugmentHeader,0),0),0)),Q55,0)+IF(AND(Q56&gt;=0,Q56&lt;=IFERROR(VLOOKUP(Gear!$B38,Augments,MATCH(Q$35,AugmentHeader,0),0),0)),Q56,0)+IF(AND(Q57&gt;=0,Q57&lt;=IFERROR(VLOOKUP(Gear!$B40,Augments,MATCH(Q$35,AugmentHeader,0),0),0)),Q57,0)+IF(AND(Q58&gt;=0,Q58&lt;=IFERROR(VLOOKUP(Gear!$B44,Augments,MATCH(Q$35,AugmentHeader,0),0),0)),Q58,0)+IF(AND(Q59&gt;=0,Q59&lt;=IFERROR(VLOOKUP(Gear!$B45,Augments,MATCH(Q$35,AugmentHeader,0),0),0)),Q59,0)+IF(AND(Q60&gt;=0,Q60&lt;=IFERROR(VLOOKUP(Gear!$B48,Augments,MATCH(Q$35,AugmentHeader,0),0),0)),Q60,0)+IF(AND(Q61&gt;=0,Q61&lt;=IFERROR(VLOOKUP(Gear!$B50,Augments,MATCH(Q$35,AugmentHeader,0),0),0)),Q61,0)+IF(AND(Q62&gt;=0,Q62&lt;=IFERROR(VLOOKUP(Gear!$B51,Augments,MATCH(Q$35,AugmentHeader,0),0),0)),Q62,0)</f>
        <v>0</v>
      </c>
      <c r="R64" s="67">
        <f ca="1">SUM(R36:R53)+IF(AND(R54&gt;=0,R54&lt;=IFERROR(VLOOKUP(Gear!$B36,Augments,MATCH(R$35,AugmentHeader,0),0),0)),R54,0)+IF(AND(R55&gt;=0,R55&lt;=IFERROR(VLOOKUP(Gear!$B37,Augments,MATCH(R$35,AugmentHeader,0),0),0)),R55,0)+IF(AND(R56&gt;=0,R56&lt;=IFERROR(VLOOKUP(Gear!$B38,Augments,MATCH(R$35,AugmentHeader,0),0),0)),R56,0)+IF(AND(R57&gt;=0,R57&lt;=IFERROR(VLOOKUP(Gear!$B40,Augments,MATCH(R$35,AugmentHeader,0),0),0)),R57,0)+IF(AND(R58&gt;=0,R58&lt;=IFERROR(VLOOKUP(Gear!$B44,Augments,MATCH(R$35,AugmentHeader,0),0),0)),R58,0)+IF(AND(R59&gt;=0,R59&lt;=IFERROR(VLOOKUP(Gear!$B45,Augments,MATCH(R$35,AugmentHeader,0),0),0)),R59,0)+IF(AND(R60&gt;=0,R60&lt;=IFERROR(VLOOKUP(Gear!$B48,Augments,MATCH(R$35,AugmentHeader,0),0),0)),R60,0)+IF(AND(R61&gt;=0,R61&lt;=IFERROR(VLOOKUP(Gear!$B50,Augments,MATCH(R$35,AugmentHeader,0),0),0)),R61,0)+IF(AND(R62&gt;=0,R62&lt;=IFERROR(VLOOKUP(Gear!$B51,Augments,MATCH(R$35,AugmentHeader,0),0),0)),R62,0)</f>
        <v>0</v>
      </c>
      <c r="S64" s="48">
        <f ca="1">SUM(S36:S53)+IF(AND(S54&gt;=0,S54&lt;=IFERROR(VLOOKUP(Gear!$B36,Augments,MATCH(S$35,AugmentHeader,0),0),0)),S54,0)+IF(AND(S55&gt;=0,S55&lt;=IFERROR(VLOOKUP(Gear!$B37,Augments,MATCH(S$35,AugmentHeader,0),0),0)),S55,0)+IF(AND(S56&gt;=0,S56&lt;=IFERROR(VLOOKUP(Gear!$B38,Augments,MATCH(S$35,AugmentHeader,0),0),0)),S56,0)+IF(AND(S57&gt;=0,S57&lt;=IFERROR(VLOOKUP(Gear!$B40,Augments,MATCH(S$35,AugmentHeader,0),0),0)),S57,0)+IF(AND(S58&gt;=0,S58&lt;=IFERROR(VLOOKUP(Gear!$B44,Augments,MATCH(S$35,AugmentHeader,0),0),0)),S58,0)+IF(AND(S59&gt;=0,S59&lt;=IFERROR(VLOOKUP(Gear!$B45,Augments,MATCH(S$35,AugmentHeader,0),0),0)),S59,0)+IF(AND(S60&gt;=0,S60&lt;=IFERROR(VLOOKUP(Gear!$B48,Augments,MATCH(S$35,AugmentHeader,0),0),0)),S60,0)+IF(AND(S61&gt;=0,S61&lt;=IFERROR(VLOOKUP(Gear!$B50,Augments,MATCH(S$35,AugmentHeader,0),0),0)),S61,0)+IF(AND(S62&gt;=0,S62&lt;=IFERROR(VLOOKUP(Gear!$B51,Augments,MATCH(S$35,AugmentHeader,0),0),0)),S62,0)</f>
        <v>0.38</v>
      </c>
      <c r="T64" s="18">
        <f t="shared" ref="T64:U64" ca="1" si="39">SUM(T36:T53)</f>
        <v>7.0000000000000007E-2</v>
      </c>
      <c r="U64" s="2">
        <f t="shared" ca="1" si="39"/>
        <v>20</v>
      </c>
      <c r="V64" s="2">
        <f ca="1">SUM(V36:V53)/1024</f>
        <v>0.1953125</v>
      </c>
      <c r="W64" s="49">
        <f ca="1">SUM(W36:W53)</f>
        <v>250</v>
      </c>
      <c r="X64" s="2"/>
      <c r="Y64" s="2"/>
      <c r="Z64" s="2" t="s">
        <v>285</v>
      </c>
      <c r="AA64" s="2"/>
      <c r="AB64" s="2">
        <f t="shared" ref="AB64:AC64" ca="1" si="40">SUM(AB36:AB53)</f>
        <v>0</v>
      </c>
      <c r="AC64" s="2">
        <f t="shared" ca="1" si="40"/>
        <v>0</v>
      </c>
      <c r="AD64" s="2">
        <f ca="1">SUM(AD40:AD53)</f>
        <v>0</v>
      </c>
      <c r="AE64" s="2">
        <f ca="1">SUM(AE36:AE53)+IF(AND(AE54&gt;=0,AE54&lt;=IFERROR(VLOOKUP(Gear!$AA36,Augments,MATCH(AE$35,AugmentHeader,0),0),0)),AE54,0)+IF(AND(AE55&gt;=0,AE55&lt;=IFERROR(VLOOKUP(Gear!$AA37,Augments,MATCH(AE$35,AugmentHeader,0),0),0)),AE55,0)+IF(AND(AE56&gt;=0,AE56&lt;=IFERROR(VLOOKUP(Gear!$AA38,Augments,MATCH(AE$35,AugmentHeader,0),0),0)),AE56,0)+IF(AND(AE57&gt;=0,AE57&lt;=IFERROR(VLOOKUP(Gear!$AA40,Augments,MATCH(AE$35,AugmentHeader,0),0),0)),AE57,0)+IF(AND(AE58&gt;=0,AE58&lt;=IFERROR(VLOOKUP(Gear!$AA44,Augments,MATCH(AE$35,AugmentHeader,0),0),0)),AE58,0)+IF(AND(AE59&gt;=0,AE59&lt;=IFERROR(VLOOKUP(Gear!$AA45,Augments,MATCH(AE$35,AugmentHeader,0),0),0)),AE59,0)+IF(AND(AE60&gt;=0,AE60&lt;=IFERROR(VLOOKUP(Gear!$AA48,Augments,MATCH(AE$35,AugmentHeader,0),0),0)),AE60,0)+IF(AND(AE61&gt;=0,AE61&lt;=IFERROR(VLOOKUP(Gear!$AA50,Augments,MATCH(AE$35,AugmentHeader,0),0),0)),AE61,0)+IF(AND(AE62&gt;=0,AE62&lt;=IFERROR(VLOOKUP(Gear!$AA51,Augments,MATCH(AE$35,AugmentHeader,0),0),0)),AE62,0)</f>
        <v>147</v>
      </c>
      <c r="AF64" s="2">
        <f ca="1">SUM(AF36:AF53)+IF(AND(AF54&gt;=0,AF54&lt;=IFERROR(VLOOKUP(Gear!$AA36,Augments,MATCH(AF$35,AugmentHeader,0),0),0)),AF54,0)+IF(AND(AF55&gt;=0,AF55&lt;=IFERROR(VLOOKUP(Gear!$AA37,Augments,MATCH(AF$35,AugmentHeader,0),0),0)),AF55,0)+IF(AND(AF56&gt;=0,AF56&lt;=IFERROR(VLOOKUP(Gear!$AA38,Augments,MATCH(AF$35,AugmentHeader,0),0),0)),AF56,0)+IF(AND(AF57&gt;=0,AF57&lt;=IFERROR(VLOOKUP(Gear!$AA40,Augments,MATCH(AF$35,AugmentHeader,0),0),0)),AF57,0)+IF(AND(AF58&gt;=0,AF58&lt;=IFERROR(VLOOKUP(Gear!$AA44,Augments,MATCH(AF$35,AugmentHeader,0),0),0)),AF58,0)+IF(AND(AF59&gt;=0,AF59&lt;=IFERROR(VLOOKUP(Gear!$AA45,Augments,MATCH(AF$35,AugmentHeader,0),0),0)),AF59,0)+IF(AND(AF60&gt;=0,AF60&lt;=IFERROR(VLOOKUP(Gear!$AA48,Augments,MATCH(AF$35,AugmentHeader,0),0),0)),AF60,0)+IF(AND(AF61&gt;=0,AF61&lt;=IFERROR(VLOOKUP(Gear!$AA50,Augments,MATCH(AF$35,AugmentHeader,0),0),0)),AF61,0)+IF(AND(AF62&gt;=0,AF62&lt;=IFERROR(VLOOKUP(Gear!$AA51,Augments,MATCH(AF$35,AugmentHeader,0),0),0)),AF62,0)</f>
        <v>277</v>
      </c>
      <c r="AG64" s="2">
        <f ca="1">SUM(AG36:AG53)+IF(AND(AG54&gt;=0,AG54&lt;=IFERROR(VLOOKUP(Gear!$AA36,Augments,MATCH(AG$35,AugmentHeader,0),0),0)),AG54,0)+IF(AND(AG55&gt;=0,AG55&lt;=IFERROR(VLOOKUP(Gear!$AA37,Augments,MATCH(AG$35,AugmentHeader,0),0),0)),AG55,0)+IF(AND(AG56&gt;=0,AG56&lt;=IFERROR(VLOOKUP(Gear!$AA38,Augments,MATCH(AG$35,AugmentHeader,0),0),0)),AG56,0)+IF(AND(AG57&gt;=0,AG57&lt;=IFERROR(VLOOKUP(Gear!$AA40,Augments,MATCH(AG$35,AugmentHeader,0),0),0)),AG57,0)+IF(AND(AG58&gt;=0,AG58&lt;=IFERROR(VLOOKUP(Gear!$AA44,Augments,MATCH(AG$35,AugmentHeader,0),0),0)),AG58,0)+IF(AND(AG59&gt;=0,AG59&lt;=IFERROR(VLOOKUP(Gear!$AA45,Augments,MATCH(AG$35,AugmentHeader,0),0),0)),AG59,0)+IF(AND(AG60&gt;=0,AG60&lt;=IFERROR(VLOOKUP(Gear!$AA48,Augments,MATCH(AG$35,AugmentHeader,0),0),0)),AG60,0)+IF(AND(AG61&gt;=0,AG61&lt;=IFERROR(VLOOKUP(Gear!$AA50,Augments,MATCH(AG$35,AugmentHeader,0),0),0)),AG61,0)+IF(AND(AG62&gt;=0,AG62&lt;=IFERROR(VLOOKUP(Gear!$AA51,Augments,MATCH(AG$35,AugmentHeader,0),0),0)),AG62,0)</f>
        <v>75</v>
      </c>
      <c r="AH64" s="2">
        <f ca="1">SUM(AH36:AH53)+IF(AND(AH54&gt;=0,AH54&lt;=IFERROR(VLOOKUP(Gear!$AA36,Augments,MATCH(AH$35,AugmentHeader,0),0),0)),AH54,0)+IF(AND(AH55&gt;=0,AH55&lt;=IFERROR(VLOOKUP(Gear!$AA37,Augments,MATCH(AH$35,AugmentHeader,0),0),0)),AH55,0)+IF(AND(AH56&gt;=0,AH56&lt;=IFERROR(VLOOKUP(Gear!$AA38,Augments,MATCH(AH$35,AugmentHeader,0),0),0)),AH56,0)+IF(AND(AH57&gt;=0,AH57&lt;=IFERROR(VLOOKUP(Gear!$AA40,Augments,MATCH(AH$35,AugmentHeader,0),0),0)),AH57,0)+IF(AND(AH58&gt;=0,AH58&lt;=IFERROR(VLOOKUP(Gear!$AA44,Augments,MATCH(AH$35,AugmentHeader,0),0),0)),AH58,0)+IF(AND(AH59&gt;=0,AH59&lt;=IFERROR(VLOOKUP(Gear!$AA45,Augments,MATCH(AH$35,AugmentHeader,0),0),0)),AH59,0)+IF(AND(AH60&gt;=0,AH60&lt;=IFERROR(VLOOKUP(Gear!$AA48,Augments,MATCH(AH$35,AugmentHeader,0),0),0)),AH60,0)+IF(AND(AH61&gt;=0,AH61&lt;=IFERROR(VLOOKUP(Gear!$AA50,Augments,MATCH(AH$35,AugmentHeader,0),0),0)),AH61,0)+IF(AND(AH62&gt;=0,AH62&lt;=IFERROR(VLOOKUP(Gear!$AA51,Augments,MATCH(AH$35,AugmentHeader,0),0),0)),AH62,0)</f>
        <v>92</v>
      </c>
      <c r="AI64" s="2">
        <f ca="1">SUM(AI36:AI53)+IF(AND(AI54&gt;=0,AI54&lt;=IFERROR(VLOOKUP(Gear!$AA36,Augments,MATCH(AI$35,AugmentHeader,0),0),0)),AI54,0)+IF(AND(AI55&gt;=0,AI55&lt;=IFERROR(VLOOKUP(Gear!$AA37,Augments,MATCH(AI$35,AugmentHeader,0),0),0)),AI55,0)+IF(AND(AI56&gt;=0,AI56&lt;=IFERROR(VLOOKUP(Gear!$AA38,Augments,MATCH(AI$35,AugmentHeader,0),0),0)),AI56,0)+IF(AND(AI57&gt;=0,AI57&lt;=IFERROR(VLOOKUP(Gear!$AA40,Augments,MATCH(AI$35,AugmentHeader,0),0),0)),AI57,0)+IF(AND(AI58&gt;=0,AI58&lt;=IFERROR(VLOOKUP(Gear!$AA44,Augments,MATCH(AI$35,AugmentHeader,0),0),0)),AI58,0)+IF(AND(AI59&gt;=0,AI59&lt;=IFERROR(VLOOKUP(Gear!$AA45,Augments,MATCH(AI$35,AugmentHeader,0),0),0)),AI59,0)+IF(AND(AI60&gt;=0,AI60&lt;=IFERROR(VLOOKUP(Gear!$AA48,Augments,MATCH(AI$35,AugmentHeader,0),0),0)),AI60,0)+IF(AND(AI61&gt;=0,AI61&lt;=IFERROR(VLOOKUP(Gear!$AA50,Augments,MATCH(AI$35,AugmentHeader,0),0),0)),AI61,0)+IF(AND(AI62&gt;=0,AI62&lt;=IFERROR(VLOOKUP(Gear!$AA51,Augments,MATCH(AI$35,AugmentHeader,0),0),0)),AI62,0)</f>
        <v>180</v>
      </c>
      <c r="AJ64" s="2">
        <f ca="1">SUM(AJ36:AJ53)+IF(AND(AJ54&gt;=0,AJ54&lt;=IFERROR(VLOOKUP(Gear!$AA36,Augments,MATCH(AJ$35,AugmentHeader,0),0),0)),AJ54,0)+IF(AND(AJ55&gt;=0,AJ55&lt;=IFERROR(VLOOKUP(Gear!$AA37,Augments,MATCH(AJ$35,AugmentHeader,0),0),0)),AJ55,0)+IF(AND(AJ56&gt;=0,AJ56&lt;=IFERROR(VLOOKUP(Gear!$AA38,Augments,MATCH(AJ$35,AugmentHeader,0),0),0)),AJ56,0)+IF(AND(AJ57&gt;=0,AJ57&lt;=IFERROR(VLOOKUP(Gear!$AA40,Augments,MATCH(AJ$35,AugmentHeader,0),0),0)),AJ57,0)+IF(AND(AJ58&gt;=0,AJ58&lt;=IFERROR(VLOOKUP(Gear!$AA44,Augments,MATCH(AJ$35,AugmentHeader,0),0),0)),AJ58,0)+IF(AND(AJ59&gt;=0,AJ59&lt;=IFERROR(VLOOKUP(Gear!$AA45,Augments,MATCH(AJ$35,AugmentHeader,0),0),0)),AJ59,0)+IF(AND(AJ60&gt;=0,AJ60&lt;=IFERROR(VLOOKUP(Gear!$AA48,Augments,MATCH(AJ$35,AugmentHeader,0),0),0)),AJ60,0)+IF(AND(AJ61&gt;=0,AJ61&lt;=IFERROR(VLOOKUP(Gear!$AA50,Augments,MATCH(AJ$35,AugmentHeader,0),0),0)),AJ61,0)+IF(AND(AJ62&gt;=0,AJ62&lt;=IFERROR(VLOOKUP(Gear!$AA51,Augments,MATCH(AJ$35,AugmentHeader,0),0),0)),AJ62,0)</f>
        <v>165</v>
      </c>
      <c r="AK64" s="67">
        <f ca="1">SUM(AK36:AK53)+IF(AND(AK54&gt;=0,AK54&lt;=IFERROR(VLOOKUP(Gear!$AA36,Augments,MATCH(AK$35,AugmentHeader,0),0),0)),AK54,0)+IF(AND(AK55&gt;=0,AK55&lt;=IFERROR(VLOOKUP(Gear!$AA37,Augments,MATCH(AK$35,AugmentHeader,0),0),0)),AK55,0)+IF(AND(AK56&gt;=0,AK56&lt;=IFERROR(VLOOKUP(Gear!$AA38,Augments,MATCH(AK$35,AugmentHeader,0),0),0)),AK56,0)+IF(AND(AK57&gt;=0,AK57&lt;=IFERROR(VLOOKUP(Gear!$AA40,Augments,MATCH(AK$35,AugmentHeader,0),0),0)),AK57,0)+IF(AND(AK58&gt;=0,AK58&lt;=IFERROR(VLOOKUP(Gear!$AA44,Augments,MATCH(AK$35,AugmentHeader,0),0),0)),AK58,0)+IF(AND(AK59&gt;=0,AK59&lt;=IFERROR(VLOOKUP(Gear!$AA45,Augments,MATCH(AK$35,AugmentHeader,0),0),0)),AK59,0)+IF(AND(AK60&gt;=0,AK60&lt;=IFERROR(VLOOKUP(Gear!$AA48,Augments,MATCH(AK$35,AugmentHeader,0),0),0)),AK60,0)+IF(AND(AK61&gt;=0,AK61&lt;=IFERROR(VLOOKUP(Gear!$AA50,Augments,MATCH(AK$35,AugmentHeader,0),0),0)),AK61,0)+IF(AND(AK62&gt;=0,AK62&lt;=IFERROR(VLOOKUP(Gear!$AA51,Augments,MATCH(AK$35,AugmentHeader,0),0),0)),AK62,0)</f>
        <v>0.1</v>
      </c>
      <c r="AL64" s="67">
        <f ca="1">SUM(AL36:AL53)+IF(AND(AL54&gt;=0,AL54&lt;=IFERROR(VLOOKUP(Gear!$AA36,Augments,MATCH(AL$35,AugmentHeader,0),0),0)),AL54,0)+IF(AND(AL55&gt;=0,AL55&lt;=IFERROR(VLOOKUP(Gear!$AA37,Augments,MATCH(AL$35,AugmentHeader,0),0),0)),AL55,0)+IF(AND(AL56&gt;=0,AL56&lt;=IFERROR(VLOOKUP(Gear!$AA38,Augments,MATCH(AL$35,AugmentHeader,0),0),0)),AL56,0)+IF(AND(AL57&gt;=0,AL57&lt;=IFERROR(VLOOKUP(Gear!$AA40,Augments,MATCH(AL$35,AugmentHeader,0),0),0)),AL57,0)+IF(AND(AL58&gt;=0,AL58&lt;=IFERROR(VLOOKUP(Gear!$AA44,Augments,MATCH(AL$35,AugmentHeader,0),0),0)),AL58,0)+IF(AND(AL59&gt;=0,AL59&lt;=IFERROR(VLOOKUP(Gear!$AA45,Augments,MATCH(AL$35,AugmentHeader,0),0),0)),AL59,0)+IF(AND(AL60&gt;=0,AL60&lt;=IFERROR(VLOOKUP(Gear!$AA48,Augments,MATCH(AL$35,AugmentHeader,0),0),0)),AL60,0)+IF(AND(AL61&gt;=0,AL61&lt;=IFERROR(VLOOKUP(Gear!$AA50,Augments,MATCH(AL$35,AugmentHeader,0),0),0)),AL61,0)+IF(AND(AL62&gt;=0,AL62&lt;=IFERROR(VLOOKUP(Gear!$AA51,Augments,MATCH(AL$35,AugmentHeader,0),0),0)),AL62,0)</f>
        <v>0.16</v>
      </c>
      <c r="AM64" s="67">
        <f ca="1">SUM(AM36:AM53)+IF(AND(AM54&gt;=0,AM54&lt;=IFERROR(VLOOKUP(Gear!$AA36,Augments,MATCH(AM$35,AugmentHeader,0),0),0)),AM54,0)+IF(AND(AM55&gt;=0,AM55&lt;=IFERROR(VLOOKUP(Gear!$AA37,Augments,MATCH(AM$35,AugmentHeader,0),0),0)),AM55,0)+IF(AND(AM56&gt;=0,AM56&lt;=IFERROR(VLOOKUP(Gear!$AA38,Augments,MATCH(AM$35,AugmentHeader,0),0),0)),AM56,0)+IF(AND(AM57&gt;=0,AM57&lt;=IFERROR(VLOOKUP(Gear!$AA40,Augments,MATCH(AM$35,AugmentHeader,0),0),0)),AM57,0)+IF(AND(AM58&gt;=0,AM58&lt;=IFERROR(VLOOKUP(Gear!$AA44,Augments,MATCH(AM$35,AugmentHeader,0),0),0)),AM58,0)+IF(AND(AM59&gt;=0,AM59&lt;=IFERROR(VLOOKUP(Gear!$AA45,Augments,MATCH(AM$35,AugmentHeader,0),0),0)),AM59,0)+IF(AND(AM60&gt;=0,AM60&lt;=IFERROR(VLOOKUP(Gear!$AA48,Augments,MATCH(AM$35,AugmentHeader,0),0),0)),AM60,0)+IF(AND(AM61&gt;=0,AM61&lt;=IFERROR(VLOOKUP(Gear!$AA50,Augments,MATCH(AM$35,AugmentHeader,0),0),0)),AM61,0)+IF(AND(AM62&gt;=0,AM62&lt;=IFERROR(VLOOKUP(Gear!$AA51,Augments,MATCH(AM$35,AugmentHeader,0),0),0)),AM62,0)</f>
        <v>0</v>
      </c>
      <c r="AN64" s="67">
        <f ca="1">SUM(AN36:AN53)+IF(AND(AN54&gt;=0,AN54&lt;=IFERROR(VLOOKUP(Gear!$AA36,Augments,MATCH(AN$35,AugmentHeader,0),0),0)),AN54,0)+IF(AND(AN55&gt;=0,AN55&lt;=IFERROR(VLOOKUP(Gear!$AA37,Augments,MATCH(AN$35,AugmentHeader,0),0),0)),AN55,0)+IF(AND(AN56&gt;=0,AN56&lt;=IFERROR(VLOOKUP(Gear!$AA38,Augments,MATCH(AN$35,AugmentHeader,0),0),0)),AN56,0)+IF(AND(AN57&gt;=0,AN57&lt;=IFERROR(VLOOKUP(Gear!$AA40,Augments,MATCH(AN$35,AugmentHeader,0),0),0)),AN57,0)+IF(AND(AN58&gt;=0,AN58&lt;=IFERROR(VLOOKUP(Gear!$AA44,Augments,MATCH(AN$35,AugmentHeader,0),0),0)),AN58,0)+IF(AND(AN59&gt;=0,AN59&lt;=IFERROR(VLOOKUP(Gear!$AA45,Augments,MATCH(AN$35,AugmentHeader,0),0),0)),AN59,0)+IF(AND(AN60&gt;=0,AN60&lt;=IFERROR(VLOOKUP(Gear!$AA48,Augments,MATCH(AN$35,AugmentHeader,0),0),0)),AN60,0)+IF(AND(AN61&gt;=0,AN61&lt;=IFERROR(VLOOKUP(Gear!$AA50,Augments,MATCH(AN$35,AugmentHeader,0),0),0)),AN61,0)+IF(AND(AN62&gt;=0,AN62&lt;=IFERROR(VLOOKUP(Gear!$AA51,Augments,MATCH(AN$35,AugmentHeader,0),0),0)),AN62,0)</f>
        <v>0</v>
      </c>
      <c r="AO64" s="49">
        <f ca="1">SUM(AO36:AO53)+IF(AND(AO54&gt;=0,AO54&lt;=IFERROR(VLOOKUP(Gear!$AA36,Augments,MATCH(AO$35,AugmentHeader,0),0),0)),AO54,0)+IF(AND(AO55&gt;=0,AO55&lt;=IFERROR(VLOOKUP(Gear!$AA37,Augments,MATCH(AO$35,AugmentHeader,0),0),0)),AO55,0)+IF(AND(AO56&gt;=0,AO56&lt;=IFERROR(VLOOKUP(Gear!$AA38,Augments,MATCH(AO$35,AugmentHeader,0),0),0)),AO56,0)+IF(AND(AO57&gt;=0,AO57&lt;=IFERROR(VLOOKUP(Gear!$AA40,Augments,MATCH(AO$35,AugmentHeader,0),0),0)),AO57,0)+IF(AND(AO58&gt;=0,AO58&lt;=IFERROR(VLOOKUP(Gear!$AA44,Augments,MATCH(AO$35,AugmentHeader,0),0),0)),AO58,0)+IF(AND(AO59&gt;=0,AO59&lt;=IFERROR(VLOOKUP(Gear!$AA45,Augments,MATCH(AO$35,AugmentHeader,0),0),0)),AO59,0)+IF(AND(AO60&gt;=0,AO60&lt;=IFERROR(VLOOKUP(Gear!$AA48,Augments,MATCH(AO$35,AugmentHeader,0),0),0)),AO60,0)+IF(AND(AO61&gt;=0,AO61&lt;=IFERROR(VLOOKUP(Gear!$AA50,Augments,MATCH(AO$35,AugmentHeader,0),0),0)),AO61,0)+IF(AND(AO62&gt;=0,AO62&lt;=IFERROR(VLOOKUP(Gear!$AA51,Augments,MATCH(AO$35,AugmentHeader,0),0),0)),AO62,0)</f>
        <v>24</v>
      </c>
      <c r="AP64" s="67">
        <f ca="1">SUM(AP36:AP53)+IF(AND(AP54&gt;=0,AP54&lt;=IFERROR(VLOOKUP(Gear!$AA36,Augments,MATCH(AP$35,AugmentHeader,0),0),0)),AP54,0)+IF(AND(AP55&gt;=0,AP55&lt;=IFERROR(VLOOKUP(Gear!$AA37,Augments,MATCH(AP$35,AugmentHeader,0),0),0)),AP55,0)+IF(AND(AP56&gt;=0,AP56&lt;=IFERROR(VLOOKUP(Gear!$AA38,Augments,MATCH(AP$35,AugmentHeader,0),0),0)),AP56,0)+IF(AND(AP57&gt;=0,AP57&lt;=IFERROR(VLOOKUP(Gear!$AA40,Augments,MATCH(AP$35,AugmentHeader,0),0),0)),AP57,0)+IF(AND(AP58&gt;=0,AP58&lt;=IFERROR(VLOOKUP(Gear!$AA44,Augments,MATCH(AP$35,AugmentHeader,0),0),0)),AP58,0)+IF(AND(AP59&gt;=0,AP59&lt;=IFERROR(VLOOKUP(Gear!$AA45,Augments,MATCH(AP$35,AugmentHeader,0),0),0)),AP59,0)+IF(AND(AP60&gt;=0,AP60&lt;=IFERROR(VLOOKUP(Gear!$AA48,Augments,MATCH(AP$35,AugmentHeader,0),0),0)),AP60,0)+IF(AND(AP61&gt;=0,AP61&lt;=IFERROR(VLOOKUP(Gear!$AA50,Augments,MATCH(AP$35,AugmentHeader,0),0),0)),AP61,0)+IF(AND(AP62&gt;=0,AP62&lt;=IFERROR(VLOOKUP(Gear!$AA51,Augments,MATCH(AP$35,AugmentHeader,0),0),0)),AP62,0)</f>
        <v>0.24000000000000002</v>
      </c>
      <c r="AQ64" s="67">
        <f ca="1">SUM(AQ36:AQ53)+IF(AND(AQ54&gt;=0,AQ54&lt;=IFERROR(VLOOKUP(Gear!$AA36,Augments,MATCH(AQ$35,AugmentHeader,0),0),0)),AQ54,0)+IF(AND(AQ55&gt;=0,AQ55&lt;=IFERROR(VLOOKUP(Gear!$AA37,Augments,MATCH(AQ$35,AugmentHeader,0),0),0)),AQ55,0)+IF(AND(AQ56&gt;=0,AQ56&lt;=IFERROR(VLOOKUP(Gear!$AA38,Augments,MATCH(AQ$35,AugmentHeader,0),0),0)),AQ56,0)+IF(AND(AQ57&gt;=0,AQ57&lt;=IFERROR(VLOOKUP(Gear!$AA40,Augments,MATCH(AQ$35,AugmentHeader,0),0),0)),AQ57,0)+IF(AND(AQ58&gt;=0,AQ58&lt;=IFERROR(VLOOKUP(Gear!$AA44,Augments,MATCH(AQ$35,AugmentHeader,0),0),0)),AQ58,0)+IF(AND(AQ59&gt;=0,AQ59&lt;=IFERROR(VLOOKUP(Gear!$AA45,Augments,MATCH(AQ$35,AugmentHeader,0),0),0)),AQ59,0)+IF(AND(AQ60&gt;=0,AQ60&lt;=IFERROR(VLOOKUP(Gear!$AA48,Augments,MATCH(AQ$35,AugmentHeader,0),0),0)),AQ60,0)+IF(AND(AQ61&gt;=0,AQ61&lt;=IFERROR(VLOOKUP(Gear!$AA50,Augments,MATCH(AQ$35,AugmentHeader,0),0),0)),AQ61,0)+IF(AND(AQ62&gt;=0,AQ62&lt;=IFERROR(VLOOKUP(Gear!$AA51,Augments,MATCH(AQ$35,AugmentHeader,0),0),0)),AQ62,0)</f>
        <v>0.15</v>
      </c>
      <c r="AR64" s="48">
        <f ca="1">SUM(AR36:AR53)+IF(AND(AR54&gt;=0,AR54&lt;=IFERROR(VLOOKUP(Gear!$AA36,Augments,MATCH(AR$35,AugmentHeader,0),0),0)),AR54,0)+IF(AND(AR55&gt;=0,AR55&lt;=IFERROR(VLOOKUP(Gear!$AA37,Augments,MATCH(AR$35,AugmentHeader,0),0),0)),AR55,0)+IF(AND(AR56&gt;=0,AR56&lt;=IFERROR(VLOOKUP(Gear!$AA38,Augments,MATCH(AR$35,AugmentHeader,0),0),0)),AR56,0)+IF(AND(AR57&gt;=0,AR57&lt;=IFERROR(VLOOKUP(Gear!$AA40,Augments,MATCH(AR$35,AugmentHeader,0),0),0)),AR57,0)+IF(AND(AR58&gt;=0,AR58&lt;=IFERROR(VLOOKUP(Gear!$AA44,Augments,MATCH(AR$35,AugmentHeader,0),0),0)),AR58,0)+IF(AND(AR59&gt;=0,AR59&lt;=IFERROR(VLOOKUP(Gear!$AA45,Augments,MATCH(AR$35,AugmentHeader,0),0),0)),AR59,0)+IF(AND(AR60&gt;=0,AR60&lt;=IFERROR(VLOOKUP(Gear!$AA48,Augments,MATCH(AR$35,AugmentHeader,0),0),0)),AR60,0)+IF(AND(AR61&gt;=0,AR61&lt;=IFERROR(VLOOKUP(Gear!$AA50,Augments,MATCH(AR$35,AugmentHeader,0),0),0)),AR61,0)+IF(AND(AR62&gt;=0,AR62&lt;=IFERROR(VLOOKUP(Gear!$AA51,Augments,MATCH(AR$35,AugmentHeader,0),0),0)),AR62,0)</f>
        <v>0</v>
      </c>
      <c r="AS64" s="18">
        <f t="shared" ref="AS64:AT64" ca="1" si="41">SUM(AS36:AS53)</f>
        <v>7.0000000000000007E-2</v>
      </c>
      <c r="AT64" s="2">
        <f t="shared" ca="1" si="41"/>
        <v>10</v>
      </c>
      <c r="AU64" s="2">
        <f ca="1">SUM(AU36:AU53)/1024</f>
        <v>0.1953125</v>
      </c>
      <c r="AV64" s="2">
        <f ca="1">SUM(AV36:AV53)</f>
        <v>0</v>
      </c>
    </row>
    <row r="65" spans="1:48" ht="12.75" customHeight="1">
      <c r="A65" s="1" t="s">
        <v>324</v>
      </c>
      <c r="B65" s="110">
        <f ca="1">Data!D233</f>
        <v>19119.473246986057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1" t="s">
        <v>324</v>
      </c>
      <c r="AA65" s="110">
        <f ca="1">Data!E233</f>
        <v>20816.785372797782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</row>
    <row r="66" spans="1:48" ht="12.75" customHeight="1">
      <c r="A66" s="4" t="s">
        <v>488</v>
      </c>
      <c r="B66" s="39">
        <f ca="1">Data!D234</f>
        <v>3.0851407103630697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4" t="s">
        <v>488</v>
      </c>
      <c r="AA66" s="39">
        <f ca="1">Data!E234</f>
        <v>3.0842092277611375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</row>
  </sheetData>
  <conditionalFormatting sqref="Y5:Y29 Y38:Y62">
    <cfRule type="cellIs" dxfId="12" priority="1" stopIfTrue="1" operator="equal">
      <formula>"="</formula>
    </cfRule>
  </conditionalFormatting>
  <conditionalFormatting sqref="Y5:Y29 Y38:Y62">
    <cfRule type="cellIs" dxfId="11" priority="2" stopIfTrue="1" operator="equal">
      <formula>"-"</formula>
    </cfRule>
  </conditionalFormatting>
  <dataValidations count="15">
    <dataValidation type="list" allowBlank="1" showErrorMessage="1" sqref="B3:B4 AA3:AA4">
      <formula1>INDIRECT(A3&amp;"List")</formula1>
    </dataValidation>
    <dataValidation type="list" allowBlank="1" showErrorMessage="1" sqref="B13:B14 AA13:AA14 B46:B47 AA46:AA47">
      <formula1>RingList</formula1>
    </dataValidation>
    <dataValidation type="list" allowBlank="1" showErrorMessage="1" sqref="B16 AA16 B49 AA49">
      <formula1>WaistList</formula1>
    </dataValidation>
    <dataValidation type="list" allowBlank="1" showErrorMessage="1" sqref="B5 AA5 B38 AA38">
      <formula1>RangedList</formula1>
    </dataValidation>
    <dataValidation type="list" allowBlank="1" showErrorMessage="1" sqref="A3 Z3">
      <formula1>Main1HSlots</formula1>
    </dataValidation>
    <dataValidation type="list" allowBlank="1" showErrorMessage="1" sqref="B9:B10 AA9:AA10 B42:B43 AA42:AA43">
      <formula1>EarringList</formula1>
    </dataValidation>
    <dataValidation type="list" allowBlank="1" showErrorMessage="1" sqref="B15 AA15 B48 AA48">
      <formula1>BackList</formula1>
    </dataValidation>
    <dataValidation type="list" allowBlank="1" showErrorMessage="1" sqref="B17 AA17 B50 AA50">
      <formula1>LegsList</formula1>
    </dataValidation>
    <dataValidation type="list" allowBlank="1" showErrorMessage="1" sqref="B8 AA8 B41 AA41">
      <formula1>NeckList</formula1>
    </dataValidation>
    <dataValidation type="list" allowBlank="1" showErrorMessage="1" sqref="B18 AA18 B51 AA51">
      <formula1>FeetList</formula1>
    </dataValidation>
    <dataValidation type="list" allowBlank="1" showErrorMessage="1" sqref="B7 AA7 B40 AA40">
      <formula1>HeadList</formula1>
    </dataValidation>
    <dataValidation type="list" allowBlank="1" showErrorMessage="1" sqref="A4 Z4">
      <formula1>Sub1HSlots</formula1>
    </dataValidation>
    <dataValidation type="list" allowBlank="1" showErrorMessage="1" sqref="B6 AA6 B39 AA39">
      <formula1>AmmoList</formula1>
    </dataValidation>
    <dataValidation type="list" allowBlank="1" showErrorMessage="1" sqref="B11 AA11 B44 AA44">
      <formula1>BodyList</formula1>
    </dataValidation>
    <dataValidation type="list" allowBlank="1" showErrorMessage="1" sqref="B12 AA12 B45 AA45">
      <formula1>HandsList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38">
        <x14:dataValidation type="list" allowBlank="1">
          <x14:formula1>
            <xm:f>AugTables!$T$407:$T$457</xm:f>
          </x14:formula1>
          <xm:sqref>O29</xm:sqref>
        </x14:dataValidation>
        <x14:dataValidation type="list" allowBlank="1">
          <x14:formula1>
            <xm:f>AugTables!$H$707:$H$757</xm:f>
          </x14:formula1>
          <xm:sqref>I62</xm:sqref>
        </x14:dataValidation>
        <x14:dataValidation type="list" allowBlank="1">
          <x14:formula1>
            <xm:f>AugTables!$Q$866:$Q$916</xm:f>
          </x14:formula1>
          <xm:sqref>AK23</xm:sqref>
        </x14:dataValidation>
        <x14:dataValidation type="list" allowBlank="1">
          <x14:formula1>
            <xm:f>AugTables!$U$354:$U$404</xm:f>
          </x14:formula1>
          <xm:sqref>P28</xm:sqref>
        </x14:dataValidation>
        <x14:dataValidation type="list" allowBlank="1">
          <x14:formula1>
            <xm:f>AugTables!$K$654:$K$704</xm:f>
          </x14:formula1>
          <xm:sqref>K61</xm:sqref>
        </x14:dataValidation>
        <x14:dataValidation type="list" allowBlank="1">
          <x14:formula1>
            <xm:f>AugTables!$K$1025:$K$1075</xm:f>
          </x14:formula1>
          <xm:sqref>AJ26</xm:sqref>
        </x14:dataValidation>
        <x14:dataValidation type="list" allowBlank="1">
          <x14:formula1>
            <xm:f>AugTables!$J$354:$J$404</xm:f>
          </x14:formula1>
          <xm:sqref>J28</xm:sqref>
        </x14:dataValidation>
        <x14:dataValidation type="list" allowBlank="1">
          <x14:formula1>
            <xm:f>AugTables!$U$707:$U$757</xm:f>
          </x14:formula1>
          <xm:sqref>P62</xm:sqref>
        </x14:dataValidation>
        <x14:dataValidation type="list" allowBlank="1">
          <x14:formula1>
            <xm:f>AugTables!$Q$813:$Q$863</xm:f>
          </x14:formula1>
          <xm:sqref>AK22</xm:sqref>
        </x14:dataValidation>
        <x14:dataValidation type="list" allowBlank="1">
          <x14:formula1>
            <xm:f>AugTables!$V$1164:$V$1214</xm:f>
          </x14:formula1>
          <xm:sqref>AP29</xm:sqref>
        </x14:dataValidation>
        <x14:dataValidation type="list" allowBlank="1">
          <x14:formula1>
            <xm:f>AugTables!$W$1272:$W$1322</xm:f>
          </x14:formula1>
          <xm:sqref>AQ58</xm:sqref>
        </x14:dataValidation>
        <x14:dataValidation type="list" allowBlank="1">
          <x14:formula1>
            <xm:f>AugTables!$C$1272:$C$1322</xm:f>
          </x14:formula1>
          <xm:sqref>AE58</xm:sqref>
        </x14:dataValidation>
        <x14:dataValidation type="list" allowBlank="1">
          <x14:formula1>
            <xm:f>AugTables!$C$1411:$C$1461</xm:f>
          </x14:formula1>
          <xm:sqref>AE61</xm:sqref>
        </x14:dataValidation>
        <x14:dataValidation type="list" allowBlank="1">
          <x14:formula1>
            <xm:f>AugTables!$Q$1025:$Q$1075</xm:f>
          </x14:formula1>
          <xm:sqref>AK26</xm:sqref>
        </x14:dataValidation>
        <x14:dataValidation type="list" allowBlank="1">
          <x14:formula1>
            <xm:f>AugTables!$R$760:$R$810</xm:f>
          </x14:formula1>
          <xm:sqref>AL21</xm:sqref>
        </x14:dataValidation>
        <x14:dataValidation type="list" allowBlank="1">
          <x14:formula1>
            <xm:f>AugTables!$T$1219:$T$1269</xm:f>
          </x14:formula1>
          <xm:sqref>AN57</xm:sqref>
        </x14:dataValidation>
        <x14:dataValidation type="list" allowBlank="1">
          <x14:formula1>
            <xm:f>AugTables!$G$972:$G$1022</xm:f>
          </x14:formula1>
          <xm:sqref>AG25</xm:sqref>
        </x14:dataValidation>
        <x14:dataValidation type="list" allowBlank="1">
          <x14:formula1>
            <xm:f>AugTables!$T$3:$T$53</xm:f>
          </x14:formula1>
          <xm:sqref>O21</xm:sqref>
        </x14:dataValidation>
        <x14:dataValidation type="list" allowBlank="1">
          <x14:formula1>
            <xm:f>AugTables!$T$1272:$T$1322</xm:f>
          </x14:formula1>
          <xm:sqref>AN58</xm:sqref>
        </x14:dataValidation>
        <x14:dataValidation type="list" allowBlank="1">
          <x14:formula1>
            <xm:f>AugTables!$J$1464:$J$1514</xm:f>
          </x14:formula1>
          <xm:sqref>AI62</xm:sqref>
        </x14:dataValidation>
        <x14:dataValidation type="list" allowBlank="1">
          <x14:formula1>
            <xm:f>AugTables!$Y$813:$Y$863</xm:f>
          </x14:formula1>
          <xm:sqref>AR55</xm:sqref>
        </x14:dataValidation>
        <x14:dataValidation type="list" allowBlank="1">
          <x14:formula1>
            <xm:f>AugTables!$S$972:$S$1022</xm:f>
          </x14:formula1>
          <xm:sqref>AM25</xm:sqref>
        </x14:dataValidation>
        <x14:dataValidation type="list" allowBlank="1">
          <x14:formula1>
            <xm:f>AugTables!$W$109:$W$159</xm:f>
          </x14:formula1>
          <xm:sqref>R23</xm:sqref>
        </x14:dataValidation>
        <x14:dataValidation type="list" allowBlank="1">
          <x14:formula1>
            <xm:f>AugTables!$V$654:$V$704</xm:f>
          </x14:formula1>
          <xm:sqref>Q61</xm:sqref>
        </x14:dataValidation>
        <x14:dataValidation type="list" allowBlank="1">
          <x14:formula1>
            <xm:f>AugTables!$X$354:$X$404</xm:f>
          </x14:formula1>
          <xm:sqref>S28</xm:sqref>
        </x14:dataValidation>
        <x14:dataValidation type="list" allowBlank="1">
          <x14:formula1>
            <xm:f>AugTables!$G$1378:$G$1408</xm:f>
          </x14:formula1>
          <xm:sqref>AG60</xm:sqref>
        </x14:dataValidation>
        <x14:dataValidation type="list" allowBlank="1">
          <x14:formula1>
            <xm:f>AugTables!$K$1219:$K$1269</xm:f>
          </x14:formula1>
          <xm:sqref>AJ57</xm:sqref>
        </x14:dataValidation>
        <x14:dataValidation type="list" allowBlank="1">
          <x14:formula1>
            <xm:f>AugTables!$C$321:$C$351</xm:f>
          </x14:formula1>
          <xm:sqref>F27</xm:sqref>
        </x14:dataValidation>
        <x14:dataValidation type="list" allowBlank="1">
          <x14:formula1>
            <xm:f>AugTables!$V$1464:$V$1514</xm:f>
          </x14:formula1>
          <xm:sqref>AP62</xm:sqref>
        </x14:dataValidation>
        <x14:dataValidation type="list" allowBlank="1">
          <x14:formula1>
            <xm:f>AugTables!$K$621:$K$651</xm:f>
          </x14:formula1>
          <xm:sqref>K60</xm:sqref>
        </x14:dataValidation>
        <x14:dataValidation type="list" allowBlank="1">
          <x14:formula1>
            <xm:f>AugTables!$U$321:$U$351</xm:f>
          </x14:formula1>
          <xm:sqref>P27</xm:sqref>
        </x14:dataValidation>
        <x14:dataValidation type="list" allowBlank="1">
          <x14:formula1>
            <xm:f>AugTables!$Q$1325:$Q$1375</xm:f>
          </x14:formula1>
          <xm:sqref>AK59</xm:sqref>
        </x14:dataValidation>
        <x14:dataValidation type="list" allowBlank="1">
          <x14:formula1>
            <xm:f>AugTables!$U$568:$U$618</xm:f>
          </x14:formula1>
          <xm:sqref>P59</xm:sqref>
        </x14:dataValidation>
        <x14:dataValidation type="list" allowBlank="1">
          <x14:formula1>
            <xm:f>AugTables!$X$919:$X$969</xm:f>
          </x14:formula1>
          <xm:sqref>AR24</xm:sqref>
        </x14:dataValidation>
        <x14:dataValidation type="list" allowBlank="1">
          <x14:formula1>
            <xm:f>AugTables!$AK$760:$AK$810</xm:f>
          </x14:formula1>
          <xm:sqref>AU21</xm:sqref>
        </x14:dataValidation>
        <x14:dataValidation type="list" allowBlank="1">
          <x14:formula1>
            <xm:f>AugTables!$H$1111:$H$1161</xm:f>
          </x14:formula1>
          <xm:sqref>AH28</xm:sqref>
        </x14:dataValidation>
        <x14:dataValidation type="list" allowBlank="1">
          <x14:formula1>
            <xm:f>AugTables!$H$654:$H$704</xm:f>
          </x14:formula1>
          <xm:sqref>I61</xm:sqref>
        </x14:dataValidation>
        <x14:dataValidation type="list" allowBlank="1">
          <x14:formula1>
            <xm:f>AugTables!$D$268:$D$318</xm:f>
          </x14:formula1>
          <xm:sqref>G26</xm:sqref>
        </x14:dataValidation>
        <x14:dataValidation type="list" allowBlank="1">
          <x14:formula1>
            <xm:f>AugTables!$D$1464:$D$1514</xm:f>
          </x14:formula1>
          <xm:sqref>AF62</xm:sqref>
        </x14:dataValidation>
        <x14:dataValidation type="list" allowBlank="1">
          <x14:formula1>
            <xm:f>AugTables!$S$1164:$S$1214</xm:f>
          </x14:formula1>
          <xm:sqref>AM29</xm:sqref>
        </x14:dataValidation>
        <x14:dataValidation type="list" allowBlank="1">
          <x14:formula1>
            <xm:f>AugTables!$U$1411:$U$1461</xm:f>
          </x14:formula1>
          <xm:sqref>AO61</xm:sqref>
        </x14:dataValidation>
        <x14:dataValidation type="list" allowBlank="1">
          <x14:formula1>
            <xm:f>AugTables!$Q$515:$Q$565</xm:f>
          </x14:formula1>
          <xm:sqref>L58</xm:sqref>
        </x14:dataValidation>
        <x14:dataValidation type="list" allowBlank="1">
          <x14:formula1>
            <xm:f>AugTables!$Q$1272:$Q$1322</xm:f>
          </x14:formula1>
          <xm:sqref>AK58</xm:sqref>
        </x14:dataValidation>
        <x14:dataValidation type="list" allowBlank="1">
          <x14:formula1>
            <xm:f>AugTables!$V$813:$V$863</xm:f>
          </x14:formula1>
          <xm:sqref>AP22</xm:sqref>
        </x14:dataValidation>
        <x14:dataValidation type="list" allowBlank="1">
          <x14:formula1>
            <xm:f>AugTables!$Y$866:$Y$916</xm:f>
          </x14:formula1>
          <xm:sqref>AR56</xm:sqref>
        </x14:dataValidation>
        <x14:dataValidation type="list" allowBlank="1">
          <x14:formula1>
            <xm:f>AugTables!$K$462:$K$512</xm:f>
          </x14:formula1>
          <xm:sqref>K57</xm:sqref>
        </x14:dataValidation>
        <x14:dataValidation type="list" allowBlank="1">
          <x14:formula1>
            <xm:f>AugTables!$U$162:$U$212</xm:f>
          </x14:formula1>
          <xm:sqref>P24</xm:sqref>
        </x14:dataValidation>
        <x14:dataValidation type="list" allowBlank="1">
          <x14:formula1>
            <xm:f>AugTables!$R$1078:$R$1108</xm:f>
          </x14:formula1>
          <xm:sqref>AL27</xm:sqref>
        </x14:dataValidation>
        <x14:dataValidation type="list" allowBlank="1">
          <x14:formula1>
            <xm:f>AugTables!$U$56:$U$106</xm:f>
          </x14:formula1>
          <xm:sqref>P22</xm:sqref>
        </x14:dataValidation>
        <x14:dataValidation type="list" allowBlank="1">
          <x14:formula1>
            <xm:f>AugTables!$V$972:$V$1022</xm:f>
          </x14:formula1>
          <xm:sqref>AP25</xm:sqref>
        </x14:dataValidation>
        <x14:dataValidation type="list" allowBlank="1">
          <x14:formula1>
            <xm:f>AugTables!$T$1378:$T$1408</xm:f>
          </x14:formula1>
          <xm:sqref>AN60</xm:sqref>
        </x14:dataValidation>
        <x14:dataValidation type="list" allowBlank="1">
          <x14:formula1>
            <xm:f>AugTables!$C$215:$C$265</xm:f>
          </x14:formula1>
          <xm:sqref>F25</xm:sqref>
        </x14:dataValidation>
        <x14:dataValidation type="list" allowBlank="1">
          <x14:formula1>
            <xm:f>AugTables!$W$1378:$W$1408</xm:f>
          </x14:formula1>
          <xm:sqref>AQ60</xm:sqref>
        </x14:dataValidation>
        <x14:dataValidation type="list" allowBlank="1">
          <x14:formula1>
            <xm:f>AugTables!$T$109:$T$159</xm:f>
          </x14:formula1>
          <xm:sqref>O23</xm:sqref>
        </x14:dataValidation>
        <x14:dataValidation type="list" allowBlank="1">
          <x14:formula1>
            <xm:f>AugTables!$K$866:$K$916</xm:f>
          </x14:formula1>
          <xm:sqref>AJ23</xm:sqref>
        </x14:dataValidation>
        <x14:dataValidation type="list" allowBlank="1">
          <x14:formula1>
            <xm:f>AugTables!$D$1325:$D$1375</xm:f>
          </x14:formula1>
          <xm:sqref>AF59</xm:sqref>
        </x14:dataValidation>
        <x14:dataValidation type="list" allowBlank="1">
          <x14:formula1>
            <xm:f>AugTables!$U$919:$U$969</xm:f>
          </x14:formula1>
          <xm:sqref>AO24</xm:sqref>
        </x14:dataValidation>
        <x14:dataValidation type="list" allowBlank="1">
          <x14:formula1>
            <xm:f>AugTables!$D$654:$D$704</xm:f>
          </x14:formula1>
          <xm:sqref>G61</xm:sqref>
        </x14:dataValidation>
        <x14:dataValidation type="list" allowBlank="1">
          <x14:formula1>
            <xm:f>AugTables!$D$707:$D$757</xm:f>
          </x14:formula1>
          <xm:sqref>G62</xm:sqref>
        </x14:dataValidation>
        <x14:dataValidation type="list" allowBlank="1">
          <x14:formula1>
            <xm:f>AugTables!$Q$162:$Q$212</xm:f>
          </x14:formula1>
          <xm:sqref>L24</xm:sqref>
        </x14:dataValidation>
        <x14:dataValidation type="list" allowBlank="1">
          <x14:formula1>
            <xm:f>AugTables!$C$866:$C$916</xm:f>
          </x14:formula1>
          <xm:sqref>AE23</xm:sqref>
        </x14:dataValidation>
        <x14:dataValidation type="list" allowBlank="1">
          <x14:formula1>
            <xm:f>AugTables!$Q$654:$Q$704</xm:f>
          </x14:formula1>
          <xm:sqref>L61</xm:sqref>
        </x14:dataValidation>
        <x14:dataValidation type="list" allowBlank="1">
          <x14:formula1>
            <xm:f>AugTables!$T$1325:$T$1375</xm:f>
          </x14:formula1>
          <xm:sqref>AN59</xm:sqref>
        </x14:dataValidation>
        <x14:dataValidation type="list" allowBlank="1">
          <x14:formula1>
            <xm:f>AugTables!$H$1025:$H$1075</xm:f>
          </x14:formula1>
          <xm:sqref>AH26</xm:sqref>
        </x14:dataValidation>
        <x14:dataValidation type="list" allowBlank="1">
          <x14:formula1>
            <xm:f>AugTables!$D$972:$D$1022</xm:f>
          </x14:formula1>
          <xm:sqref>AF25</xm:sqref>
        </x14:dataValidation>
        <x14:dataValidation type="list" allowBlank="1">
          <x14:formula1>
            <xm:f>AugTables!$Y$515:$Y$565</xm:f>
          </x14:formula1>
          <xm:sqref>S58</xm:sqref>
        </x14:dataValidation>
        <x14:dataValidation type="list" allowBlank="1">
          <x14:formula1>
            <xm:f>AugTables!$T$215:$T$265</xm:f>
          </x14:formula1>
          <xm:sqref>O25</xm:sqref>
        </x14:dataValidation>
        <x14:dataValidation type="list" allowBlank="1">
          <x14:formula1>
            <xm:f>AugTables!$G$1464:$G$1514</xm:f>
          </x14:formula1>
          <xm:sqref>AG62</xm:sqref>
        </x14:dataValidation>
        <x14:dataValidation type="list" allowBlank="1">
          <x14:formula1>
            <xm:f>AugTables!$Q$321:$Q$351</xm:f>
          </x14:formula1>
          <xm:sqref>L27</xm:sqref>
        </x14:dataValidation>
        <x14:dataValidation type="list" allowBlank="1">
          <x14:formula1>
            <xm:f>AugTables!$J$1164:$J$1214</xm:f>
          </x14:formula1>
          <xm:sqref>AI29</xm:sqref>
        </x14:dataValidation>
        <x14:dataValidation type="list" allowBlank="1">
          <x14:formula1>
            <xm:f>AugTables!$S$919:$S$969</xm:f>
          </x14:formula1>
          <xm:sqref>AM24</xm:sqref>
        </x14:dataValidation>
        <x14:dataValidation type="list" allowBlank="1">
          <x14:formula1>
            <xm:f>AugTables!$U$1078:$U$1108</xm:f>
          </x14:formula1>
          <xm:sqref>AO27</xm:sqref>
        </x14:dataValidation>
        <x14:dataValidation type="list" allowBlank="1">
          <x14:formula1>
            <xm:f>AugTables!$G$354:$G$404</xm:f>
          </x14:formula1>
          <xm:sqref>H28</xm:sqref>
        </x14:dataValidation>
        <x14:dataValidation type="list" allowBlank="1">
          <x14:formula1>
            <xm:f>AugTables!$W$407:$W$457</xm:f>
          </x14:formula1>
          <xm:sqref>R29</xm:sqref>
        </x14:dataValidation>
        <x14:dataValidation type="list" allowBlank="1">
          <x14:formula1>
            <xm:f>AugTables!$G$407:$G$457</xm:f>
          </x14:formula1>
          <xm:sqref>H29</xm:sqref>
        </x14:dataValidation>
        <x14:dataValidation type="list" allowBlank="1">
          <x14:formula1>
            <xm:f>AugTables!$T$1078:$T$1108</xm:f>
          </x14:formula1>
          <xm:sqref>AN27</xm:sqref>
        </x14:dataValidation>
        <x14:dataValidation type="list" allowBlank="1">
          <x14:formula1>
            <xm:f>AugTables!$Y$654:$Y$704</xm:f>
          </x14:formula1>
          <xm:sqref>S61</xm:sqref>
        </x14:dataValidation>
        <x14:dataValidation type="list" allowBlank="1">
          <x14:formula1>
            <xm:f>AugTables!$K$1325:$K$1375</xm:f>
          </x14:formula1>
          <xm:sqref>AJ59</xm:sqref>
        </x14:dataValidation>
        <x14:dataValidation type="list" allowBlank="1">
          <x14:formula1>
            <xm:f>AugTables!$Q$707:$Q$757</xm:f>
          </x14:formula1>
          <xm:sqref>L62</xm:sqref>
        </x14:dataValidation>
        <x14:dataValidation type="list" allowBlank="1">
          <x14:formula1>
            <xm:f>AugTables!$H$3:$H$53</xm:f>
          </x14:formula1>
          <xm:sqref>I21</xm:sqref>
        </x14:dataValidation>
        <x14:dataValidation type="list" allowBlank="1">
          <x14:formula1>
            <xm:f>AugTables!$D$462:$D$512</xm:f>
          </x14:formula1>
          <xm:sqref>G57</xm:sqref>
        </x14:dataValidation>
        <x14:dataValidation type="list" allowBlank="1">
          <x14:formula1>
            <xm:f>AugTables!$C$1325:$C$1375</xm:f>
          </x14:formula1>
          <xm:sqref>AE59</xm:sqref>
        </x14:dataValidation>
        <x14:dataValidation type="list" allowBlank="1">
          <x14:formula1>
            <xm:f>AugTables!$J$866:$J$916</xm:f>
          </x14:formula1>
          <xm:sqref>AI23</xm:sqref>
        </x14:dataValidation>
        <x14:dataValidation type="list" allowBlank="1">
          <x14:formula1>
            <xm:f>AugTables!$J$162:$J$212</xm:f>
          </x14:formula1>
          <xm:sqref>J24</xm:sqref>
        </x14:dataValidation>
        <x14:dataValidation type="list" allowBlank="1">
          <x14:formula1>
            <xm:f>AugTables!$C$1164:$C$1214</xm:f>
          </x14:formula1>
          <xm:sqref>AE29</xm:sqref>
        </x14:dataValidation>
        <x14:dataValidation type="list" allowBlank="1">
          <x14:formula1>
            <xm:f>AugTables!$G$1219:$G$1269</xm:f>
          </x14:formula1>
          <xm:sqref>AG57</xm:sqref>
        </x14:dataValidation>
        <x14:dataValidation type="list" allowBlank="1">
          <x14:formula1>
            <xm:f>AugTables!$K$1378:$K$1408</xm:f>
          </x14:formula1>
          <xm:sqref>AJ60</xm:sqref>
        </x14:dataValidation>
        <x14:dataValidation type="list" allowBlank="1">
          <x14:formula1>
            <xm:f>AugTables!$S$268:$S$318</xm:f>
          </x14:formula1>
          <xm:sqref>N26</xm:sqref>
        </x14:dataValidation>
        <x14:dataValidation type="list" allowBlank="1">
          <x14:formula1>
            <xm:f>AugTables!$T$268:$T$318</xm:f>
          </x14:formula1>
          <xm:sqref>O26</xm:sqref>
        </x14:dataValidation>
        <x14:dataValidation type="list" allowBlank="1">
          <x14:formula1>
            <xm:f>AugTables!$G$56:$G$106</xm:f>
          </x14:formula1>
          <xm:sqref>H22</xm:sqref>
        </x14:dataValidation>
        <x14:dataValidation type="list" allowBlank="1">
          <x14:formula1>
            <xm:f>AugTables!$Q$1219:$Q$1269</xm:f>
          </x14:formula1>
          <xm:sqref>AK57</xm:sqref>
        </x14:dataValidation>
        <x14:dataValidation type="list" allowBlank="1">
          <x14:formula1>
            <xm:f>AugTables!$S$215:$S$265</xm:f>
          </x14:formula1>
          <xm:sqref>N25</xm:sqref>
        </x14:dataValidation>
        <x14:dataValidation type="list" allowBlank="1">
          <x14:formula1>
            <xm:f>AugTables!$T$1025:$T$1075</xm:f>
          </x14:formula1>
          <xm:sqref>AN26</xm:sqref>
        </x14:dataValidation>
        <x14:dataValidation type="list" allowBlank="1">
          <x14:formula1>
            <xm:f>AugTables!$V$621:$V$651</xm:f>
          </x14:formula1>
          <xm:sqref>Q60</xm:sqref>
        </x14:dataValidation>
        <x14:dataValidation type="list" allowBlank="1">
          <x14:formula1>
            <xm:f>AugTables!$R$109:$R$159</xm:f>
          </x14:formula1>
          <xm:sqref>M23</xm:sqref>
        </x14:dataValidation>
        <x14:dataValidation type="list" allowBlank="1">
          <x14:formula1>
            <xm:f>AugTables!$U$215:$U$265</xm:f>
          </x14:formula1>
          <xm:sqref>P25</xm:sqref>
        </x14:dataValidation>
        <x14:dataValidation type="list" allowBlank="1">
          <x14:formula1>
            <xm:f>AugTables!$Q$56:$Q$106</xm:f>
          </x14:formula1>
          <xm:sqref>L22</xm:sqref>
        </x14:dataValidation>
        <x14:dataValidation type="list" allowBlank="1">
          <x14:formula1>
            <xm:f>AugTables!$J$56:$J$106</xm:f>
          </x14:formula1>
          <xm:sqref>J22</xm:sqref>
        </x14:dataValidation>
        <x14:dataValidation type="list" allowBlank="1">
          <x14:formula1>
            <xm:f>AugTables!$U$1111:$U$1161</xm:f>
          </x14:formula1>
          <xm:sqref>AO28</xm:sqref>
        </x14:dataValidation>
        <x14:dataValidation type="list" allowBlank="1">
          <x14:formula1>
            <xm:f>AugTables!$S$1464:$S$1514</xm:f>
          </x14:formula1>
          <xm:sqref>AM62</xm:sqref>
        </x14:dataValidation>
        <x14:dataValidation type="list" allowBlank="1">
          <x14:formula1>
            <xm:f>AugTables!$C$972:$C$1022</xm:f>
          </x14:formula1>
          <xm:sqref>AE25</xm:sqref>
        </x14:dataValidation>
        <x14:dataValidation type="list" allowBlank="1">
          <x14:formula1>
            <xm:f>AugTables!$J$321:$J$351</xm:f>
          </x14:formula1>
          <xm:sqref>J27</xm:sqref>
        </x14:dataValidation>
        <x14:dataValidation type="list" allowBlank="1">
          <x14:formula1>
            <xm:f>AugTables!$H$268:$H$318</xm:f>
          </x14:formula1>
          <xm:sqref>I26</xm:sqref>
        </x14:dataValidation>
        <x14:dataValidation type="list" allowBlank="1">
          <x14:formula1>
            <xm:f>AugTables!$K$813:$K$863</xm:f>
          </x14:formula1>
          <xm:sqref>AJ22</xm:sqref>
        </x14:dataValidation>
        <x14:dataValidation type="list" allowBlank="1">
          <x14:formula1>
            <xm:f>AugTables!$J$707:$J$757</xm:f>
          </x14:formula1>
          <xm:sqref>J62</xm:sqref>
        </x14:dataValidation>
        <x14:dataValidation type="list" allowBlank="1">
          <x14:formula1>
            <xm:f>AugTables!$V$462:$V$512</xm:f>
          </x14:formula1>
          <xm:sqref>Q57</xm:sqref>
        </x14:dataValidation>
        <x14:dataValidation type="list" allowBlank="1">
          <x14:formula1>
            <xm:f>AugTables!$V$3:$V$53</xm:f>
          </x14:formula1>
          <xm:sqref>Q21</xm:sqref>
        </x14:dataValidation>
        <x14:dataValidation type="list" allowBlank="1">
          <x14:formula1>
            <xm:f>AugTables!$AK$109:$AK$159</xm:f>
          </x14:formula1>
          <xm:sqref>V23</xm:sqref>
        </x14:dataValidation>
        <x14:dataValidation type="list" allowBlank="1">
          <x14:formula1>
            <xm:f>AugTables!$Q$1078:$Q$1108</xm:f>
          </x14:formula1>
          <xm:sqref>AK27</xm:sqref>
        </x14:dataValidation>
        <x14:dataValidation type="list" allowBlank="1">
          <x14:formula1>
            <xm:f>AugTables!$S$109:$S$159</xm:f>
          </x14:formula1>
          <xm:sqref>N23</xm:sqref>
        </x14:dataValidation>
        <x14:dataValidation type="list" allowBlank="1">
          <x14:formula1>
            <xm:f>AugTables!$X$407:$X$457</xm:f>
          </x14:formula1>
          <xm:sqref>S29</xm:sqref>
        </x14:dataValidation>
        <x14:dataValidation type="list" allowBlank="1">
          <x14:formula1>
            <xm:f>AugTables!$D$813:$D$863</xm:f>
          </x14:formula1>
          <xm:sqref>AF22</xm:sqref>
        </x14:dataValidation>
        <x14:dataValidation type="list" allowBlank="1">
          <x14:formula1>
            <xm:f>AugTables!$G$1411:$G$1461</xm:f>
          </x14:formula1>
          <xm:sqref>AG61</xm:sqref>
        </x14:dataValidation>
        <x14:dataValidation type="list" allowBlank="1">
          <x14:formula1>
            <xm:f>AugTables!$Y$1411:$Y$1461</xm:f>
          </x14:formula1>
          <xm:sqref>AR61</xm:sqref>
        </x14:dataValidation>
        <x14:dataValidation type="list" allowBlank="1">
          <x14:formula1>
            <xm:f>AugTables!$K$568:$K$618</xm:f>
          </x14:formula1>
          <xm:sqref>K59</xm:sqref>
        </x14:dataValidation>
        <x14:dataValidation type="list" allowBlank="1">
          <x14:formula1>
            <xm:f>AugTables!$S$321:$S$351</xm:f>
          </x14:formula1>
          <xm:sqref>N27</xm:sqref>
        </x14:dataValidation>
        <x14:dataValidation type="list" allowBlank="1">
          <x14:formula1>
            <xm:f>AugTables!$K$162:$K$212</xm:f>
          </x14:formula1>
          <xm:sqref>K24</xm:sqref>
        </x14:dataValidation>
        <x14:dataValidation type="list" allowBlank="1">
          <x14:formula1>
            <xm:f>AugTables!$K$1078:$K$1108</xm:f>
          </x14:formula1>
          <xm:sqref>AJ27</xm:sqref>
        </x14:dataValidation>
        <x14:dataValidation type="list" allowBlank="1">
          <x14:formula1>
            <xm:f>AugTables!$R$268:$R$318</xm:f>
          </x14:formula1>
          <xm:sqref>M26</xm:sqref>
        </x14:dataValidation>
        <x14:dataValidation type="list" allowBlank="1">
          <x14:formula1>
            <xm:f>AugTables!$V$568:$V$618</xm:f>
          </x14:formula1>
          <xm:sqref>Q59</xm:sqref>
        </x14:dataValidation>
        <x14:dataValidation type="list" allowBlank="1">
          <x14:formula1>
            <xm:f>AugTables!$W$621:$W$651</xm:f>
          </x14:formula1>
          <xm:sqref>R60</xm:sqref>
        </x14:dataValidation>
        <x14:dataValidation type="list" allowBlank="1">
          <x14:formula1>
            <xm:f>AugTables!$R$215:$R$265</xm:f>
          </x14:formula1>
          <xm:sqref>M25</xm:sqref>
        </x14:dataValidation>
        <x14:dataValidation type="list" allowBlank="1">
          <x14:formula1>
            <xm:f>AugTables!$V$162:$V$212</xm:f>
          </x14:formula1>
          <xm:sqref>Q24</xm:sqref>
        </x14:dataValidation>
        <x14:dataValidation type="list" allowBlank="1">
          <x14:formula1>
            <xm:f>AugTables!$D$515:$D$565</xm:f>
          </x14:formula1>
          <xm:sqref>G58</xm:sqref>
        </x14:dataValidation>
        <x14:dataValidation type="list" allowBlank="1">
          <x14:formula1>
            <xm:f>AugTables!$K$1164:$K$1214</xm:f>
          </x14:formula1>
          <xm:sqref>AJ29</xm:sqref>
        </x14:dataValidation>
        <x14:dataValidation type="list" allowBlank="1">
          <x14:formula1>
            <xm:f>AugTables!$U$268:$U$318</xm:f>
          </x14:formula1>
          <xm:sqref>P26</xm:sqref>
        </x14:dataValidation>
        <x14:dataValidation type="list" allowBlank="1">
          <x14:formula1>
            <xm:f>AugTables!$K$56:$K$106</xm:f>
          </x14:formula1>
          <xm:sqref>K22</xm:sqref>
        </x14:dataValidation>
        <x14:dataValidation type="list" allowBlank="1">
          <x14:formula1>
            <xm:f>AugTables!$X$972:$X$1022</xm:f>
          </x14:formula1>
          <xm:sqref>AR25</xm:sqref>
        </x14:dataValidation>
        <x14:dataValidation type="list" allowBlank="1">
          <x14:formula1>
            <xm:f>AugTables!$G$215:$G$265</xm:f>
          </x14:formula1>
          <xm:sqref>H25</xm:sqref>
        </x14:dataValidation>
        <x14:dataValidation type="list" allowBlank="1">
          <x14:formula1>
            <xm:f>AugTables!$J$813:$J$863</xm:f>
          </x14:formula1>
          <xm:sqref>AI22</xm:sqref>
        </x14:dataValidation>
        <x14:dataValidation type="list" allowBlank="1">
          <x14:formula1>
            <xm:f>AugTables!$U$1378:$U$1408</xm:f>
          </x14:formula1>
          <xm:sqref>AO60</xm:sqref>
        </x14:dataValidation>
        <x14:dataValidation type="list" allowBlank="1">
          <x14:formula1>
            <xm:f>AugTables!$AL$109:$AL$159</xm:f>
          </x14:formula1>
          <xm:sqref>W23</xm:sqref>
        </x14:dataValidation>
        <x14:dataValidation type="list" allowBlank="1">
          <x14:formula1>
            <xm:f>AugTables!$V$56:$V$106</xm:f>
          </x14:formula1>
          <xm:sqref>Q22</xm:sqref>
        </x14:dataValidation>
        <x14:dataValidation type="list" allowBlank="1">
          <x14:formula1>
            <xm:f>AugTables!$C$760:$C$810</xm:f>
          </x14:formula1>
          <xm:sqref>AE21</xm:sqref>
        </x14:dataValidation>
        <x14:dataValidation type="list" allowBlank="1">
          <x14:formula1>
            <xm:f>AugTables!$D$109:$D$159</xm:f>
          </x14:formula1>
          <xm:sqref>G23</xm:sqref>
        </x14:dataValidation>
        <x14:dataValidation type="list" allowBlank="1">
          <x14:formula1>
            <xm:f>AugTables!$W$654:$W$704</xm:f>
          </x14:formula1>
          <xm:sqref>R61</xm:sqref>
        </x14:dataValidation>
        <x14:dataValidation type="list" allowBlank="1">
          <x14:formula1>
            <xm:f>AugTables!$V$1111:$V$1161</xm:f>
          </x14:formula1>
          <xm:sqref>AP28</xm:sqref>
        </x14:dataValidation>
        <x14:dataValidation type="list" allowBlank="1">
          <x14:formula1>
            <xm:f>AugTables!$T$1164:$T$1214</xm:f>
          </x14:formula1>
          <xm:sqref>AN29</xm:sqref>
        </x14:dataValidation>
        <x14:dataValidation type="list" allowBlank="1">
          <x14:formula1>
            <xm:f>AugTables!$U$1272:$U$1322</xm:f>
          </x14:formula1>
          <xm:sqref>AO58</xm:sqref>
        </x14:dataValidation>
        <x14:dataValidation type="list" allowBlank="1">
          <x14:formula1>
            <xm:f>AugTables!$S$354:$S$404</xm:f>
          </x14:formula1>
          <xm:sqref>N28</xm:sqref>
        </x14:dataValidation>
        <x14:dataValidation type="list" allowBlank="1">
          <x14:formula1>
            <xm:f>AugTables!$G$760:$G$810</xm:f>
          </x14:formula1>
          <xm:sqref>AG21</xm:sqref>
        </x14:dataValidation>
        <x14:dataValidation type="list" allowBlank="1">
          <x14:formula1>
            <xm:f>AugTables!$W$1164:$W$1214</xm:f>
          </x14:formula1>
          <xm:sqref>AQ29</xm:sqref>
        </x14:dataValidation>
        <x14:dataValidation type="list" allowBlank="1">
          <x14:formula1>
            <xm:f>AugTables!$V$707:$V$757</xm:f>
          </x14:formula1>
          <xm:sqref>Q62</xm:sqref>
        </x14:dataValidation>
        <x14:dataValidation type="list" allowBlank="1">
          <x14:formula1>
            <xm:f>AugTables!$C$56:$C$106</xm:f>
          </x14:formula1>
          <xm:sqref>F22</xm:sqref>
        </x14:dataValidation>
        <x14:dataValidation type="list" allowBlank="1">
          <x14:formula1>
            <xm:f>AugTables!$C$515:$C$565</xm:f>
          </x14:formula1>
          <xm:sqref>F58</xm:sqref>
        </x14:dataValidation>
        <x14:dataValidation type="list" allowBlank="1">
          <x14:formula1>
            <xm:f>AugTables!$T$919:$T$969</xm:f>
          </x14:formula1>
          <xm:sqref>AN24</xm:sqref>
        </x14:dataValidation>
        <x14:dataValidation type="list" allowBlank="1">
          <x14:formula1>
            <xm:f>AugTables!$G$568:$G$618</xm:f>
          </x14:formula1>
          <xm:sqref>H59</xm:sqref>
        </x14:dataValidation>
        <x14:dataValidation type="list" allowBlank="1">
          <x14:formula1>
            <xm:f>AugTables!$S$760:$S$810</xm:f>
          </x14:formula1>
          <xm:sqref>AM21</xm:sqref>
        </x14:dataValidation>
        <x14:dataValidation type="list" allowBlank="1">
          <x14:formula1>
            <xm:f>AugTables!$D$1272:$D$1322</xm:f>
          </x14:formula1>
          <xm:sqref>AF58</xm:sqref>
        </x14:dataValidation>
        <x14:dataValidation type="list" allowBlank="1">
          <x14:formula1>
            <xm:f>AugTables!$H$321:$H$351</xm:f>
          </x14:formula1>
          <xm:sqref>I27</xm:sqref>
        </x14:dataValidation>
        <x14:dataValidation type="list" allowBlank="1">
          <x14:formula1>
            <xm:f>AugTables!$D$760:$D$810</xm:f>
          </x14:formula1>
          <xm:sqref>AF21</xm:sqref>
        </x14:dataValidation>
        <x14:dataValidation type="list" allowBlank="1">
          <x14:formula1>
            <xm:f>AugTables!$W$215:$W$265</xm:f>
          </x14:formula1>
          <xm:sqref>R25</xm:sqref>
        </x14:dataValidation>
        <x14:dataValidation type="list" allowBlank="1">
          <x14:formula1>
            <xm:f>AugTables!$H$1464:$H$1514</xm:f>
          </x14:formula1>
          <xm:sqref>AH62</xm:sqref>
        </x14:dataValidation>
        <x14:dataValidation type="list" allowBlank="1">
          <x14:formula1>
            <xm:f>AugTables!$D$919:$D$969</xm:f>
          </x14:formula1>
          <xm:sqref>AF24</xm:sqref>
        </x14:dataValidation>
        <x14:dataValidation type="list" allowBlank="1">
          <x14:formula1>
            <xm:f>AugTables!$W$1325:$W$1375</xm:f>
          </x14:formula1>
          <xm:sqref>AQ59</xm:sqref>
        </x14:dataValidation>
        <x14:dataValidation type="list" allowBlank="1">
          <x14:formula1>
            <xm:f>AugTables!$J$1411:$J$1461</xm:f>
          </x14:formula1>
          <xm:sqref>AI61</xm:sqref>
        </x14:dataValidation>
        <x14:dataValidation type="list" allowBlank="1">
          <x14:formula1>
            <xm:f>AugTables!$T$462:$T$512</xm:f>
          </x14:formula1>
          <xm:sqref>O57</xm:sqref>
        </x14:dataValidation>
        <x14:dataValidation type="list" allowBlank="1">
          <x14:formula1>
            <xm:f>AugTables!$AL$866:$AL$916</xm:f>
          </x14:formula1>
          <xm:sqref>AV23</xm:sqref>
        </x14:dataValidation>
        <x14:dataValidation type="list" allowBlank="1">
          <x14:formula1>
            <xm:f>AugTables!$Y$162:$Y$212</xm:f>
          </x14:formula1>
          <xm:sqref>S57</xm:sqref>
        </x14:dataValidation>
        <x14:dataValidation type="list" allowBlank="1">
          <x14:formula1>
            <xm:f>AugTables!$V$515:$V$565</xm:f>
          </x14:formula1>
          <xm:sqref>Q58</xm:sqref>
        </x14:dataValidation>
        <x14:dataValidation type="list" allowBlank="1">
          <x14:formula1>
            <xm:f>AugTables!$Y$56:$Y$106</xm:f>
          </x14:formula1>
          <xm:sqref>S55</xm:sqref>
        </x14:dataValidation>
        <x14:dataValidation type="list" allowBlank="1">
          <x14:formula1>
            <xm:f>AugTables!$R$1219:$R$1269</xm:f>
          </x14:formula1>
          <xm:sqref>AL57</xm:sqref>
        </x14:dataValidation>
        <x14:dataValidation type="list" allowBlank="1">
          <x14:formula1>
            <xm:f>AugTables!$R$1464:$R$1514</xm:f>
          </x14:formula1>
          <xm:sqref>AL62</xm:sqref>
        </x14:dataValidation>
        <x14:dataValidation type="list" allowBlank="1">
          <x14:formula1>
            <xm:f>AugTables!$R$1025:$R$1075</xm:f>
          </x14:formula1>
          <xm:sqref>AL26</xm:sqref>
        </x14:dataValidation>
        <x14:dataValidation type="list" allowBlank="1">
          <x14:formula1>
            <xm:f>AugTables!$H$813:$H$863</xm:f>
          </x14:formula1>
          <xm:sqref>AH22</xm:sqref>
        </x14:dataValidation>
        <x14:dataValidation type="list" allowBlank="1">
          <x14:formula1>
            <xm:f>AugTables!$J$654:$J$704</xm:f>
          </x14:formula1>
          <xm:sqref>J61</xm:sqref>
        </x14:dataValidation>
        <x14:dataValidation type="list" allowBlank="1">
          <x14:formula1>
            <xm:f>AugTables!$Y$707:$Y$757</xm:f>
          </x14:formula1>
          <xm:sqref>S62</xm:sqref>
        </x14:dataValidation>
        <x14:dataValidation type="list" allowBlank="1">
          <x14:formula1>
            <xm:f>AugTables!$D$1378:$D$1408</xm:f>
          </x14:formula1>
          <xm:sqref>AF60</xm:sqref>
        </x14:dataValidation>
        <x14:dataValidation type="list" allowBlank="1">
          <x14:formula1>
            <xm:f>AugTables!$T$654:$T$704</xm:f>
          </x14:formula1>
          <xm:sqref>O61</xm:sqref>
        </x14:dataValidation>
        <x14:dataValidation type="list" allowBlank="1">
          <x14:formula1>
            <xm:f>AugTables!$Q$3:$Q$53</xm:f>
          </x14:formula1>
          <xm:sqref>L21</xm:sqref>
        </x14:dataValidation>
        <x14:dataValidation type="list" allowBlank="1">
          <x14:formula1>
            <xm:f>AugTables!$G$109:$G$159</xm:f>
          </x14:formula1>
          <xm:sqref>H23</xm:sqref>
        </x14:dataValidation>
        <x14:dataValidation type="list" allowBlank="1">
          <x14:formula1>
            <xm:f>AugTables!$W$707:$W$757</xm:f>
          </x14:formula1>
          <xm:sqref>R62</xm:sqref>
        </x14:dataValidation>
        <x14:dataValidation type="list" allowBlank="1">
          <x14:formula1>
            <xm:f>AugTables!$S$407:$S$457</xm:f>
          </x14:formula1>
          <xm:sqref>N29</xm:sqref>
        </x14:dataValidation>
        <x14:dataValidation type="list" allowBlank="1">
          <x14:formula1>
            <xm:f>AugTables!$D$162:$D$212</xm:f>
          </x14:formula1>
          <xm:sqref>G24</xm:sqref>
        </x14:dataValidation>
        <x14:dataValidation type="list" allowBlank="1">
          <x14:formula1>
            <xm:f>AugTables!$W$972:$W$1022</xm:f>
          </x14:formula1>
          <xm:sqref>AQ25</xm:sqref>
        </x14:dataValidation>
        <x14:dataValidation type="list" allowBlank="1">
          <x14:formula1>
            <xm:f>AugTables!$S$1219:$S$1269</xm:f>
          </x14:formula1>
          <xm:sqref>AM57</xm:sqref>
        </x14:dataValidation>
        <x14:dataValidation type="list" allowBlank="1">
          <x14:formula1>
            <xm:f>AugTables!$Y$621:$Y$651</xm:f>
          </x14:formula1>
          <xm:sqref>S60</xm:sqref>
        </x14:dataValidation>
        <x14:dataValidation type="list" allowBlank="1">
          <x14:formula1>
            <xm:f>AugTables!$C$621:$C$651</xm:f>
          </x14:formula1>
          <xm:sqref>F60</xm:sqref>
        </x14:dataValidation>
        <x14:dataValidation type="list" allowBlank="1">
          <x14:formula1>
            <xm:f>AugTables!$C$919:$C$969</xm:f>
          </x14:formula1>
          <xm:sqref>AE24</xm:sqref>
        </x14:dataValidation>
        <x14:dataValidation type="list" allowBlank="1">
          <x14:formula1>
            <xm:f>AugTables!$T$568:$T$618</xm:f>
          </x14:formula1>
          <xm:sqref>O59</xm:sqref>
        </x14:dataValidation>
        <x14:dataValidation type="list" allowBlank="1">
          <x14:formula1>
            <xm:f>AugTables!$J$919:$J$969</xm:f>
          </x14:formula1>
          <xm:sqref>AI24</xm:sqref>
        </x14:dataValidation>
        <x14:dataValidation type="list" allowBlank="1">
          <x14:formula1>
            <xm:f>AugTables!$H$1078:$H$1108</xm:f>
          </x14:formula1>
          <xm:sqref>AH27</xm:sqref>
        </x14:dataValidation>
        <x14:dataValidation type="list" allowBlank="1">
          <x14:formula1>
            <xm:f>AugTables!$AL$760:$AL$810</xm:f>
          </x14:formula1>
          <xm:sqref>AV21</xm:sqref>
        </x14:dataValidation>
        <x14:dataValidation type="list" allowBlank="1">
          <x14:formula1>
            <xm:f>AugTables!$C$162:$C$212</xm:f>
          </x14:formula1>
          <xm:sqref>F24</xm:sqref>
        </x14:dataValidation>
        <x14:dataValidation type="list" allowBlank="1">
          <x14:formula1>
            <xm:f>AugTables!$U$515:$U$565</xm:f>
          </x14:formula1>
          <xm:sqref>P58</xm:sqref>
        </x14:dataValidation>
        <x14:dataValidation type="list" allowBlank="1">
          <x14:formula1>
            <xm:f>AugTables!$D$56:$D$106</xm:f>
          </x14:formula1>
          <xm:sqref>G22</xm:sqref>
        </x14:dataValidation>
        <x14:dataValidation type="list" allowBlank="1">
          <x14:formula1>
            <xm:f>AugTables!$R$1411:$R$1461</xm:f>
          </x14:formula1>
          <xm:sqref>AL61</xm:sqref>
        </x14:dataValidation>
        <x14:dataValidation type="list" allowBlank="1">
          <x14:formula1>
            <xm:f>AugTables!$G$813:$G$863</xm:f>
          </x14:formula1>
          <xm:sqref>AG22</xm:sqref>
        </x14:dataValidation>
        <x14:dataValidation type="list" allowBlank="1">
          <x14:formula1>
            <xm:f>AugTables!$W$268:$W$318</xm:f>
          </x14:formula1>
          <xm:sqref>R26</xm:sqref>
        </x14:dataValidation>
        <x14:dataValidation type="list" allowBlank="1">
          <x14:formula1>
            <xm:f>AugTables!$X$56:$X$106</xm:f>
          </x14:formula1>
          <xm:sqref>S22</xm:sqref>
        </x14:dataValidation>
        <x14:dataValidation type="list" allowBlank="1">
          <x14:formula1>
            <xm:f>AugTables!$X$162:$X$212</xm:f>
          </x14:formula1>
          <xm:sqref>S24</xm:sqref>
        </x14:dataValidation>
        <x14:dataValidation type="list" allowBlank="1">
          <x14:formula1>
            <xm:f>AugTables!$D$215:$D$265</xm:f>
          </x14:formula1>
          <xm:sqref>G25</xm:sqref>
        </x14:dataValidation>
        <x14:dataValidation type="list" allowBlank="1">
          <x14:formula1>
            <xm:f>AugTables!$J$515:$J$565</xm:f>
          </x14:formula1>
          <xm:sqref>J58</xm:sqref>
        </x14:dataValidation>
        <x14:dataValidation type="list" allowBlank="1">
          <x14:formula1>
            <xm:f>AugTables!$J$1219:$J$1269</xm:f>
          </x14:formula1>
          <xm:sqref>AI57</xm:sqref>
        </x14:dataValidation>
        <x14:dataValidation type="list" allowBlank="1">
          <x14:formula1>
            <xm:f>AugTables!$C$1219:$C$1269</xm:f>
          </x14:formula1>
          <xm:sqref>AE57</xm:sqref>
        </x14:dataValidation>
        <x14:dataValidation type="list" allowBlank="1">
          <x14:formula1>
            <xm:f>AugTables!$J$1025:$J$1075</xm:f>
          </x14:formula1>
          <xm:sqref>AI26</xm:sqref>
        </x14:dataValidation>
        <x14:dataValidation type="list" allowBlank="1">
          <x14:formula1>
            <xm:f>AugTables!$X$1111:$X$1161</xm:f>
          </x14:formula1>
          <xm:sqref>AR28</xm:sqref>
        </x14:dataValidation>
        <x14:dataValidation type="list" allowBlank="1">
          <x14:formula1>
            <xm:f>AugTables!$J$462:$J$512</xm:f>
          </x14:formula1>
          <xm:sqref>J57</xm:sqref>
        </x14:dataValidation>
        <x14:dataValidation type="list" allowBlank="1">
          <x14:formula1>
            <xm:f>AugTables!$R$621:$R$651</xm:f>
          </x14:formula1>
          <xm:sqref>M60</xm:sqref>
        </x14:dataValidation>
        <x14:dataValidation type="list" allowBlank="1">
          <x14:formula1>
            <xm:f>AugTables!$G$1325:$G$1375</xm:f>
          </x14:formula1>
          <xm:sqref>AG59</xm:sqref>
        </x14:dataValidation>
        <x14:dataValidation type="list" allowBlank="1">
          <x14:formula1>
            <xm:f>AugTables!$J$1078:$J$1108</xm:f>
          </x14:formula1>
          <xm:sqref>AI27</xm:sqref>
        </x14:dataValidation>
        <x14:dataValidation type="list" allowBlank="1">
          <x14:formula1>
            <xm:f>AugTables!$C$1378:$C$1408</xm:f>
          </x14:formula1>
          <xm:sqref>AE60</xm:sqref>
        </x14:dataValidation>
        <x14:dataValidation type="list" allowBlank="1">
          <x14:formula1>
            <xm:f>AugTables!$U$1164:$U$1214</xm:f>
          </x14:formula1>
          <xm:sqref>AO29</xm:sqref>
        </x14:dataValidation>
        <x14:dataValidation type="list" allowBlank="1">
          <x14:formula1>
            <xm:f>AugTables!$X$215:$X$265</xm:f>
          </x14:formula1>
          <xm:sqref>S25</xm:sqref>
        </x14:dataValidation>
        <x14:dataValidation type="list" allowBlank="1">
          <x14:formula1>
            <xm:f>AugTables!$S$1411:$S$1461</xm:f>
          </x14:formula1>
          <xm:sqref>AM61</xm:sqref>
        </x14:dataValidation>
        <x14:dataValidation type="list" allowBlank="1">
          <x14:formula1>
            <xm:f>AugTables!$U$654:$U$704</xm:f>
          </x14:formula1>
          <xm:sqref>P61</xm:sqref>
        </x14:dataValidation>
        <x14:dataValidation type="list" allowBlank="1">
          <x14:formula1>
            <xm:f>AugTables!$Q$354:$Q$404</xm:f>
          </x14:formula1>
          <xm:sqref>L28</xm:sqref>
        </x14:dataValidation>
        <x14:dataValidation type="list" allowBlank="1">
          <x14:formula1>
            <xm:f>AugTables!$J$568:$J$618</xm:f>
          </x14:formula1>
          <xm:sqref>J59</xm:sqref>
        </x14:dataValidation>
        <x14:dataValidation type="list" allowBlank="1">
          <x14:formula1>
            <xm:f>AugTables!$S$1025:$S$1075</xm:f>
          </x14:formula1>
          <xm:sqref>AM26</xm:sqref>
        </x14:dataValidation>
        <x14:dataValidation type="list" allowBlank="1">
          <x14:formula1>
            <xm:f>AugTables!$V$1325:$V$1375</xm:f>
          </x14:formula1>
          <xm:sqref>AP59</xm:sqref>
        </x14:dataValidation>
        <x14:dataValidation type="list" allowBlank="1">
          <x14:formula1>
            <xm:f>AugTables!$V$1378:$V$1408</xm:f>
          </x14:formula1>
          <xm:sqref>AP60</xm:sqref>
        </x14:dataValidation>
        <x14:dataValidation type="list" allowBlank="1">
          <x14:formula1>
            <xm:f>AugTables!$S$1078:$S$1108</xm:f>
          </x14:formula1>
          <xm:sqref>AM27</xm:sqref>
        </x14:dataValidation>
        <x14:dataValidation type="list" allowBlank="1">
          <x14:formula1>
            <xm:f>AugTables!$Q$1464:$Q$1514</xm:f>
          </x14:formula1>
          <xm:sqref>AK62</xm:sqref>
        </x14:dataValidation>
        <x14:dataValidation type="list" allowBlank="1">
          <x14:formula1>
            <xm:f>AugTables!$Y$1464:$Y$1514</xm:f>
          </x14:formula1>
          <xm:sqref>AR62</xm:sqref>
        </x14:dataValidation>
        <x14:dataValidation type="list" allowBlank="1">
          <x14:formula1>
            <xm:f>AugTables!$R$407:$R$457</xm:f>
          </x14:formula1>
          <xm:sqref>M29</xm:sqref>
        </x14:dataValidation>
        <x14:dataValidation type="list" allowBlank="1">
          <x14:formula1>
            <xm:f>AugTables!$D$621:$D$651</xm:f>
          </x14:formula1>
          <xm:sqref>G60</xm:sqref>
        </x14:dataValidation>
        <x14:dataValidation type="list" allowBlank="1">
          <x14:formula1>
            <xm:f>AugTables!$T$515:$T$565</xm:f>
          </x14:formula1>
          <xm:sqref>O58</xm:sqref>
        </x14:dataValidation>
        <x14:dataValidation type="list" allowBlank="1">
          <x14:formula1>
            <xm:f>AugTables!$W$56:$W$106</xm:f>
          </x14:formula1>
          <xm:sqref>R22</xm:sqref>
        </x14:dataValidation>
        <x14:dataValidation type="list" allowBlank="1">
          <x14:formula1>
            <xm:f>AugTables!$G$1078:$G$1108</xm:f>
          </x14:formula1>
          <xm:sqref>AG27</xm:sqref>
        </x14:dataValidation>
        <x14:dataValidation type="list" allowBlank="1">
          <x14:formula1>
            <xm:f>AugTables!$W$162:$W$212</xm:f>
          </x14:formula1>
          <xm:sqref>R24</xm:sqref>
        </x14:dataValidation>
        <x14:dataValidation type="list" allowBlank="1">
          <x14:formula1>
            <xm:f>AugTables!$X$268:$X$318</xm:f>
          </x14:formula1>
          <xm:sqref>S26</xm:sqref>
        </x14:dataValidation>
        <x14:dataValidation type="list" allowBlank="1">
          <x14:formula1>
            <xm:f>AugTables!$D$1219:$D$1269</xm:f>
          </x14:formula1>
          <xm:sqref>AF57</xm:sqref>
        </x14:dataValidation>
        <x14:dataValidation type="list" allowBlank="1">
          <x14:formula1>
            <xm:f>AugTables!$K$515:$K$565</xm:f>
          </x14:formula1>
          <xm:sqref>K58</xm:sqref>
        </x14:dataValidation>
        <x14:dataValidation type="list" allowBlank="1">
          <x14:formula1>
            <xm:f>AugTables!$H$568:$H$618</xm:f>
          </x14:formula1>
          <xm:sqref>I59</xm:sqref>
        </x14:dataValidation>
        <x14:dataValidation type="list" allowBlank="1">
          <x14:formula1>
            <xm:f>AugTables!$G$321:$G$351</xm:f>
          </x14:formula1>
          <xm:sqref>H27</xm:sqref>
        </x14:dataValidation>
        <x14:dataValidation type="list" allowBlank="1">
          <x14:formula1>
            <xm:f>AugTables!$K$1272:$K$1322</xm:f>
          </x14:formula1>
          <xm:sqref>AJ58</xm:sqref>
        </x14:dataValidation>
        <x14:dataValidation type="list" allowBlank="1">
          <x14:formula1>
            <xm:f>AugTables!$R$3:$R$53</xm:f>
          </x14:formula1>
          <xm:sqref>M21</xm:sqref>
        </x14:dataValidation>
        <x14:dataValidation type="list" allowBlank="1">
          <x14:formula1>
            <xm:f>AugTables!$Q$621:$Q$651</xm:f>
          </x14:formula1>
          <xm:sqref>L60</xm:sqref>
        </x14:dataValidation>
        <x14:dataValidation type="list" allowBlank="1">
          <x14:formula1>
            <xm:f>AugTables!$R$707:$R$757</xm:f>
          </x14:formula1>
          <xm:sqref>M62</xm:sqref>
        </x14:dataValidation>
        <x14:dataValidation type="list" allowBlank="1">
          <x14:formula1>
            <xm:f>AugTables!$R$354:$R$404</xm:f>
          </x14:formula1>
          <xm:sqref>M28</xm:sqref>
        </x14:dataValidation>
        <x14:dataValidation type="list" allowBlank="1">
          <x14:formula1>
            <xm:f>AugTables!$S$654:$S$704</xm:f>
          </x14:formula1>
          <xm:sqref>N61</xm:sqref>
        </x14:dataValidation>
        <x14:dataValidation type="list" allowBlank="1">
          <x14:formula1>
            <xm:f>AugTables!$V$1078:$V$1108</xm:f>
          </x14:formula1>
          <xm:sqref>AP27</xm:sqref>
        </x14:dataValidation>
        <x14:dataValidation type="list" allowBlank="1">
          <x14:formula1>
            <xm:f>AugTables!$Q$1411:$Q$1461</xm:f>
          </x14:formula1>
          <xm:sqref>AK61</xm:sqref>
        </x14:dataValidation>
        <x14:dataValidation type="list" allowBlank="1">
          <x14:formula1>
            <xm:f>AugTables!$T$1111:$T$1161</xm:f>
          </x14:formula1>
          <xm:sqref>AN28</xm:sqref>
        </x14:dataValidation>
        <x14:dataValidation type="list" allowBlank="1">
          <x14:formula1>
            <xm:f>AugTables!$S$1378:$S$1408</xm:f>
          </x14:formula1>
          <xm:sqref>AM60</xm:sqref>
        </x14:dataValidation>
        <x14:dataValidation type="list" allowBlank="1">
          <x14:formula1>
            <xm:f>AugTables!$T$813:$T$863</xm:f>
          </x14:formula1>
          <xm:sqref>AN22</xm:sqref>
        </x14:dataValidation>
        <x14:dataValidation type="list" allowBlank="1">
          <x14:formula1>
            <xm:f>AugTables!$W$1111:$W$1161</xm:f>
          </x14:formula1>
          <xm:sqref>AQ28</xm:sqref>
        </x14:dataValidation>
        <x14:dataValidation type="list" allowBlank="1">
          <x14:formula1>
            <xm:f>AugTables!$Q$407:$Q$457</xm:f>
          </x14:formula1>
          <xm:sqref>L29</xm:sqref>
        </x14:dataValidation>
        <x14:dataValidation type="list" allowBlank="1">
          <x14:formula1>
            <xm:f>AugTables!$T$866:$T$916</xm:f>
          </x14:formula1>
          <xm:sqref>AN23</xm:sqref>
        </x14:dataValidation>
        <x14:dataValidation type="list" allowBlank="1">
          <x14:formula1>
            <xm:f>AugTables!$V$215:$V$265</xm:f>
          </x14:formula1>
          <xm:sqref>Q25</xm:sqref>
        </x14:dataValidation>
        <x14:dataValidation type="list" allowBlank="1">
          <x14:formula1>
            <xm:f>AugTables!$R$56:$R$106</xm:f>
          </x14:formula1>
          <xm:sqref>M22</xm:sqref>
        </x14:dataValidation>
        <x14:dataValidation type="list" allowBlank="1">
          <x14:formula1>
            <xm:f>AugTables!$W$515:$W$565</xm:f>
          </x14:formula1>
          <xm:sqref>R58</xm:sqref>
        </x14:dataValidation>
        <x14:dataValidation type="list" allowBlank="1">
          <x14:formula1>
            <xm:f>AugTables!$C$1111:$C$1161</xm:f>
          </x14:formula1>
          <xm:sqref>AE28</xm:sqref>
        </x14:dataValidation>
        <x14:dataValidation type="list" allowBlank="1">
          <x14:formula1>
            <xm:f>AugTables!$K$215:$K$265</xm:f>
          </x14:formula1>
          <xm:sqref>K25</xm:sqref>
        </x14:dataValidation>
        <x14:dataValidation type="list" allowBlank="1">
          <x14:formula1>
            <xm:f>AugTables!$U$760:$U$810</xm:f>
          </x14:formula1>
          <xm:sqref>AO21</xm:sqref>
        </x14:dataValidation>
        <x14:dataValidation type="list" allowBlank="1">
          <x14:formula1>
            <xm:f>AugTables!$H$56:$H$106</xm:f>
          </x14:formula1>
          <xm:sqref>I22</xm:sqref>
        </x14:dataValidation>
        <x14:dataValidation type="list" allowBlank="1">
          <x14:formula1>
            <xm:f>AugTables!$U$1325:$U$1375</xm:f>
          </x14:formula1>
          <xm:sqref>AO59</xm:sqref>
        </x14:dataValidation>
        <x14:dataValidation type="list" allowBlank="1">
          <x14:formula1>
            <xm:f>AugTables!$AK$56:$AK$106</xm:f>
          </x14:formula1>
          <xm:sqref>V22</xm:sqref>
        </x14:dataValidation>
        <x14:dataValidation type="list" allowBlank="1">
          <x14:formula1>
            <xm:f>AugTables!$J$760:$J$810</xm:f>
          </x14:formula1>
          <xm:sqref>AI21</xm:sqref>
        </x14:dataValidation>
        <x14:dataValidation type="list" allowBlank="1">
          <x14:formula1>
            <xm:f>AugTables!$G$707:$G$757</xm:f>
          </x14:formula1>
          <xm:sqref>H62</xm:sqref>
        </x14:dataValidation>
        <x14:dataValidation type="list" allowBlank="1">
          <x14:formula1>
            <xm:f>AugTables!$J$1378:$J$1408</xm:f>
          </x14:formula1>
          <xm:sqref>AI60</xm:sqref>
        </x14:dataValidation>
        <x14:dataValidation type="list" allowBlank="1">
          <x14:formula1>
            <xm:f>AugTables!$G$654:$G$704</xm:f>
          </x14:formula1>
          <xm:sqref>H61</xm:sqref>
        </x14:dataValidation>
        <x14:dataValidation type="list" allowBlank="1">
          <x14:formula1>
            <xm:f>AugTables!$C$268:$C$318</xm:f>
          </x14:formula1>
          <xm:sqref>F26</xm:sqref>
        </x14:dataValidation>
        <x14:dataValidation type="list" allowBlank="1">
          <x14:formula1>
            <xm:f>AugTables!$J$1272:$J$1322</xm:f>
          </x14:formula1>
          <xm:sqref>AI58</xm:sqref>
        </x14:dataValidation>
        <x14:dataValidation type="list" allowBlank="1">
          <x14:formula1>
            <xm:f>AugTables!$H$1411:$H$1461</xm:f>
          </x14:formula1>
          <xm:sqref>AH61</xm:sqref>
        </x14:dataValidation>
        <x14:dataValidation type="list" allowBlank="1">
          <x14:formula1>
            <xm:f>AugTables!$H$1272:$H$1322</xm:f>
          </x14:formula1>
          <xm:sqref>AH58</xm:sqref>
        </x14:dataValidation>
        <x14:dataValidation type="list" allowBlank="1">
          <x14:formula1>
            <xm:f>AugTables!$Q$268:$Q$318</xm:f>
          </x14:formula1>
          <xm:sqref>L26</xm:sqref>
        </x14:dataValidation>
        <x14:dataValidation type="list" allowBlank="1">
          <x14:formula1>
            <xm:f>AugTables!$S$462:$S$512</xm:f>
          </x14:formula1>
          <xm:sqref>N57</xm:sqref>
        </x14:dataValidation>
        <x14:dataValidation type="list" allowBlank="1">
          <x14:formula1>
            <xm:f>AugTables!$Q$215:$Q$265</xm:f>
          </x14:formula1>
          <xm:sqref>L25</xm:sqref>
        </x14:dataValidation>
        <x14:dataValidation type="list" allowBlank="1">
          <x14:formula1>
            <xm:f>AugTables!$Y$1378:$Y$1408</xm:f>
          </x14:formula1>
          <xm:sqref>AR60</xm:sqref>
        </x14:dataValidation>
        <x14:dataValidation type="list" allowBlank="1">
          <x14:formula1>
            <xm:f>AugTables!$S$3:$S$53</xm:f>
          </x14:formula1>
          <xm:sqref>N21</xm:sqref>
        </x14:dataValidation>
        <x14:dataValidation type="list" allowBlank="1">
          <x14:formula1>
            <xm:f>AugTables!$W$1411:$W$1461</xm:f>
          </x14:formula1>
          <xm:sqref>AQ61</xm:sqref>
        </x14:dataValidation>
        <x14:dataValidation type="list" allowBlank="1">
          <x14:formula1>
            <xm:f>AugTables!$K$919:$K$969</xm:f>
          </x14:formula1>
          <xm:sqref>AJ24</xm:sqref>
        </x14:dataValidation>
        <x14:dataValidation type="list" allowBlank="1">
          <x14:formula1>
            <xm:f>AugTables!$H$354:$H$404</xm:f>
          </x14:formula1>
          <xm:sqref>I28</xm:sqref>
        </x14:dataValidation>
        <x14:dataValidation type="list" allowBlank="1">
          <x14:formula1>
            <xm:f>AugTables!$U$3:$U$53</xm:f>
          </x14:formula1>
          <xm:sqref>P21</xm:sqref>
        </x14:dataValidation>
        <x14:dataValidation type="list" allowBlank="1">
          <x14:formula1>
            <xm:f>AugTables!$D$568:$D$618</xm:f>
          </x14:formula1>
          <xm:sqref>G59</xm:sqref>
        </x14:dataValidation>
        <x14:dataValidation type="list" allowBlank="1">
          <x14:formula1>
            <xm:f>AugTables!$V$268:$V$318</xm:f>
          </x14:formula1>
          <xm:sqref>Q26</xm:sqref>
        </x14:dataValidation>
        <x14:dataValidation type="list" allowBlank="1">
          <x14:formula1>
            <xm:f>AugTables!$X$760:$X$810</xm:f>
          </x14:formula1>
          <xm:sqref>AR21</xm:sqref>
        </x14:dataValidation>
        <x14:dataValidation type="list" allowBlank="1">
          <x14:formula1>
            <xm:f>AugTables!$S$621:$S$651</xm:f>
          </x14:formula1>
          <xm:sqref>N60</xm:sqref>
        </x14:dataValidation>
        <x14:dataValidation type="list" allowBlank="1">
          <x14:formula1>
            <xm:f>AugTables!$R$919:$R$969</xm:f>
          </x14:formula1>
          <xm:sqref>AL24</xm:sqref>
        </x14:dataValidation>
        <x14:dataValidation type="list" allowBlank="1">
          <x14:formula1>
            <xm:f>AugTables!$H$1325:$H$1375</xm:f>
          </x14:formula1>
          <xm:sqref>AH59</xm:sqref>
        </x14:dataValidation>
        <x14:dataValidation type="list" allowBlank="1">
          <x14:formula1>
            <xm:f>AugTables!$V$407:$V$457</xm:f>
          </x14:formula1>
          <xm:sqref>Q29</xm:sqref>
        </x14:dataValidation>
        <x14:dataValidation type="list" allowBlank="1">
          <x14:formula1>
            <xm:f>AugTables!$X$1025:$X$1075</xm:f>
          </x14:formula1>
          <xm:sqref>AR26</xm:sqref>
        </x14:dataValidation>
        <x14:dataValidation type="list" allowBlank="1">
          <x14:formula1>
            <xm:f>AugTables!$K$1111:$K$1161</xm:f>
          </x14:formula1>
          <xm:sqref>AJ28</xm:sqref>
        </x14:dataValidation>
        <x14:dataValidation type="list" allowBlank="1">
          <x14:formula1>
            <xm:f>AugTables!$Q$109:$Q$159</xm:f>
          </x14:formula1>
          <xm:sqref>L23</xm:sqref>
        </x14:dataValidation>
        <x14:dataValidation type="list" allowBlank="1">
          <x14:formula1>
            <xm:f>AugTables!$D$1164:$D$1214</xm:f>
          </x14:formula1>
          <xm:sqref>AF29</xm:sqref>
        </x14:dataValidation>
        <x14:dataValidation type="list" allowBlank="1">
          <x14:formula1>
            <xm:f>AugTables!$W$1464:$W$1514</xm:f>
          </x14:formula1>
          <xm:sqref>AQ62</xm:sqref>
        </x14:dataValidation>
        <x14:dataValidation type="list" allowBlank="1">
          <x14:formula1>
            <xm:f>AugTables!$S$866:$S$916</xm:f>
          </x14:formula1>
          <xm:sqref>AM23</xm:sqref>
        </x14:dataValidation>
        <x14:dataValidation type="list" allowBlank="1">
          <x14:formula1>
            <xm:f>AugTables!$T$972:$T$1022</xm:f>
          </x14:formula1>
          <xm:sqref>AN25</xm:sqref>
        </x14:dataValidation>
        <x14:dataValidation type="list" allowBlank="1">
          <x14:formula1>
            <xm:f>AugTables!$G$268:$G$318</xm:f>
          </x14:formula1>
          <xm:sqref>H26</xm:sqref>
        </x14:dataValidation>
        <x14:dataValidation type="list" allowBlank="1">
          <x14:formula1>
            <xm:f>AugTables!$W$354:$W$404</xm:f>
          </x14:formula1>
          <xm:sqref>R28</xm:sqref>
        </x14:dataValidation>
        <x14:dataValidation type="list" allowBlank="1">
          <x14:formula1>
            <xm:f>AugTables!$H$1219:$H$1269</xm:f>
          </x14:formula1>
          <xm:sqref>AH57</xm:sqref>
        </x14:dataValidation>
        <x14:dataValidation type="list" allowBlank="1">
          <x14:formula1>
            <xm:f>AugTables!$R$972:$R$1022</xm:f>
          </x14:formula1>
          <xm:sqref>AL25</xm:sqref>
        </x14:dataValidation>
        <x14:dataValidation type="list" allowBlank="1">
          <x14:formula1>
            <xm:f>AugTables!$S$813:$S$863</xm:f>
          </x14:formula1>
          <xm:sqref>AM22</xm:sqref>
        </x14:dataValidation>
        <x14:dataValidation type="list" allowBlank="1">
          <x14:formula1>
            <xm:f>AugTables!$W$3:$W$53</xm:f>
          </x14:formula1>
          <xm:sqref>R21</xm:sqref>
        </x14:dataValidation>
        <x14:dataValidation type="list" allowBlank="1">
          <x14:formula1>
            <xm:f>AugTables!$T$321:$T$351</xm:f>
          </x14:formula1>
          <xm:sqref>O27</xm:sqref>
        </x14:dataValidation>
        <x14:dataValidation type="list" allowBlank="1">
          <x14:formula1>
            <xm:f>AugTables!$U$621:$U$651</xm:f>
          </x14:formula1>
          <xm:sqref>P60</xm:sqref>
        </x14:dataValidation>
        <x14:dataValidation type="list" allowBlank="1">
          <x14:formula1>
            <xm:f>AugTables!$D$1078:$D$1108</xm:f>
          </x14:formula1>
          <xm:sqref>AF27</xm:sqref>
        </x14:dataValidation>
        <x14:dataValidation type="list" allowBlank="1">
          <x14:formula1>
            <xm:f>AugTables!$AK$866:$AK$916</xm:f>
          </x14:formula1>
          <xm:sqref>AU23</xm:sqref>
        </x14:dataValidation>
        <x14:dataValidation type="list" allowBlank="1">
          <x14:formula1>
            <xm:f>AugTables!$AL$813:$AL$863</xm:f>
          </x14:formula1>
          <xm:sqref>AV22</xm:sqref>
        </x14:dataValidation>
        <x14:dataValidation type="list" allowBlank="1">
          <x14:formula1>
            <xm:f>AugTables!$U$462:$U$512</xm:f>
          </x14:formula1>
          <xm:sqref>P57</xm:sqref>
        </x14:dataValidation>
        <x14:dataValidation type="list" allowBlank="1">
          <x14:formula1>
            <xm:f>AugTables!$C$462:$C$512</xm:f>
          </x14:formula1>
          <xm:sqref>F57</xm:sqref>
        </x14:dataValidation>
        <x14:dataValidation type="list" allowBlank="1">
          <x14:formula1>
            <xm:f>AugTables!$C$654:$C$704</xm:f>
          </x14:formula1>
          <xm:sqref>F61</xm:sqref>
        </x14:dataValidation>
        <x14:dataValidation type="list" allowBlank="1">
          <x14:formula1>
            <xm:f>AugTables!$H$109:$H$159</xm:f>
          </x14:formula1>
          <xm:sqref>I23</xm:sqref>
        </x14:dataValidation>
        <x14:dataValidation type="list" allowBlank="1">
          <x14:formula1>
            <xm:f>AugTables!$U$1219:$U$1269</xm:f>
          </x14:formula1>
          <xm:sqref>AO57</xm:sqref>
        </x14:dataValidation>
        <x14:dataValidation type="list" allowBlank="1">
          <x14:formula1>
            <xm:f>AugTables!$U$1025:$U$1075</xm:f>
          </x14:formula1>
          <xm:sqref>AO26</xm:sqref>
        </x14:dataValidation>
        <x14:dataValidation type="list" allowBlank="1">
          <x14:formula1>
            <xm:f>AugTables!$U$109:$U$159</xm:f>
          </x14:formula1>
          <xm:sqref>P23</xm:sqref>
        </x14:dataValidation>
        <x14:dataValidation type="list" allowBlank="1">
          <x14:formula1>
            <xm:f>AugTables!$K$707:$K$757</xm:f>
          </x14:formula1>
          <xm:sqref>K62</xm:sqref>
        </x14:dataValidation>
        <x14:dataValidation type="list" allowBlank="1">
          <x14:formula1>
            <xm:f>AugTables!$S$1272:$S$1322</xm:f>
          </x14:formula1>
          <xm:sqref>AM58</xm:sqref>
        </x14:dataValidation>
        <x14:dataValidation type="list" allowBlank="1">
          <x14:formula1>
            <xm:f>AugTables!$T$56:$T$106</xm:f>
          </x14:formula1>
          <xm:sqref>O22</xm:sqref>
        </x14:dataValidation>
        <x14:dataValidation type="list" allowBlank="1">
          <x14:formula1>
            <xm:f>AugTables!$T$162:$T$212</xm:f>
          </x14:formula1>
          <xm:sqref>O24</xm:sqref>
        </x14:dataValidation>
        <x14:dataValidation type="list" allowBlank="1">
          <x14:formula1>
            <xm:f>AugTables!$J$109:$J$159</xm:f>
          </x14:formula1>
          <xm:sqref>J23</xm:sqref>
        </x14:dataValidation>
        <x14:dataValidation type="list" allowBlank="1">
          <x14:formula1>
            <xm:f>AugTables!$V$354:$V$404</xm:f>
          </x14:formula1>
          <xm:sqref>Q28</xm:sqref>
        </x14:dataValidation>
        <x14:dataValidation type="list" allowBlank="1">
          <x14:formula1>
            <xm:f>AugTables!$T$707:$T$757</xm:f>
          </x14:formula1>
          <xm:sqref>O62</xm:sqref>
        </x14:dataValidation>
        <x14:dataValidation type="list" allowBlank="1">
          <x14:formula1>
            <xm:f>AugTables!$R$866:$R$916</xm:f>
          </x14:formula1>
          <xm:sqref>AL23</xm:sqref>
        </x14:dataValidation>
        <x14:dataValidation type="list" allowBlank="1">
          <x14:formula1>
            <xm:f>AugTables!$Q$972:$Q$1022</xm:f>
          </x14:formula1>
          <xm:sqref>AK25</xm:sqref>
        </x14:dataValidation>
        <x14:dataValidation type="list" allowBlank="1">
          <x14:formula1>
            <xm:f>AugTables!$Q$1111:$Q$1161</xm:f>
          </x14:formula1>
          <xm:sqref>AK28</xm:sqref>
        </x14:dataValidation>
        <x14:dataValidation type="list" allowBlank="1">
          <x14:formula1>
            <xm:f>AugTables!$R$162:$R$212</xm:f>
          </x14:formula1>
          <xm:sqref>M24</xm:sqref>
        </x14:dataValidation>
        <x14:dataValidation type="list" allowBlank="1">
          <x14:formula1>
            <xm:f>AugTables!$T$1411:$T$1461</xm:f>
          </x14:formula1>
          <xm:sqref>AN61</xm:sqref>
        </x14:dataValidation>
        <x14:dataValidation type="list" allowBlank="1">
          <x14:formula1>
            <xm:f>AugTables!$R$813:$R$863</xm:f>
          </x14:formula1>
          <xm:sqref>AL22</xm:sqref>
        </x14:dataValidation>
        <x14:dataValidation type="list" allowBlank="1">
          <x14:formula1>
            <xm:f>AugTables!$W$568:$W$618</xm:f>
          </x14:formula1>
          <xm:sqref>R59</xm:sqref>
        </x14:dataValidation>
        <x14:dataValidation type="list" allowBlank="1">
          <x14:formula1>
            <xm:f>AugTables!$V$919:$V$969</xm:f>
          </x14:formula1>
          <xm:sqref>AP24</xm:sqref>
        </x14:dataValidation>
        <x14:dataValidation type="list" allowBlank="1">
          <x14:formula1>
            <xm:f>AugTables!$U$972:$U$1022</xm:f>
          </x14:formula1>
          <xm:sqref>AO25</xm:sqref>
        </x14:dataValidation>
        <x14:dataValidation type="list" allowBlank="1">
          <x14:formula1>
            <xm:f>AugTables!$H$407:$H$457</xm:f>
          </x14:formula1>
          <xm:sqref>I29</xm:sqref>
        </x14:dataValidation>
        <x14:dataValidation type="list" allowBlank="1">
          <x14:formula1>
            <xm:f>AugTables!$J$3:$J$53</xm:f>
          </x14:formula1>
          <xm:sqref>J21</xm:sqref>
        </x14:dataValidation>
        <x14:dataValidation type="list" allowBlank="1">
          <x14:formula1>
            <xm:f>AugTables!$Q$760:$Q$810</xm:f>
          </x14:formula1>
          <xm:sqref>AK21</xm:sqref>
        </x14:dataValidation>
        <x14:dataValidation type="list" allowBlank="1">
          <x14:formula1>
            <xm:f>AugTables!$C$1078:$C$1108</xm:f>
          </x14:formula1>
          <xm:sqref>AE27</xm:sqref>
        </x14:dataValidation>
        <x14:dataValidation type="list" allowBlank="1">
          <x14:formula1>
            <xm:f>AugTables!$G$1025:$G$1075</xm:f>
          </x14:formula1>
          <xm:sqref>AG26</xm:sqref>
        </x14:dataValidation>
        <x14:dataValidation type="list" allowBlank="1">
          <x14:formula1>
            <xm:f>AugTables!$X$1164:$X$1214</xm:f>
          </x14:formula1>
          <xm:sqref>AR29</xm:sqref>
        </x14:dataValidation>
        <x14:dataValidation type="list" allowBlank="1">
          <x14:formula1>
            <xm:f>AugTables!$AK$813:$AK$863</xm:f>
          </x14:formula1>
          <xm:sqref>AU22</xm:sqref>
        </x14:dataValidation>
        <x14:dataValidation type="list" allowBlank="1">
          <x14:formula1>
            <xm:f>AugTables!$D$321:$D$351</xm:f>
          </x14:formula1>
          <xm:sqref>G27</xm:sqref>
        </x14:dataValidation>
        <x14:dataValidation type="list" allowBlank="1">
          <x14:formula1>
            <xm:f>AugTables!$R$321:$R$351</xm:f>
          </x14:formula1>
          <xm:sqref>M27</xm:sqref>
        </x14:dataValidation>
        <x14:dataValidation type="list" allowBlank="1">
          <x14:formula1>
            <xm:f>AugTables!$H$760:$H$810</xm:f>
          </x14:formula1>
          <xm:sqref>AH21</xm:sqref>
        </x14:dataValidation>
        <x14:dataValidation type="list" allowBlank="1">
          <x14:formula1>
            <xm:f>AugTables!$K$268:$K$318</xm:f>
          </x14:formula1>
          <xm:sqref>K26</xm:sqref>
        </x14:dataValidation>
        <x14:dataValidation type="list" allowBlank="1">
          <x14:formula1>
            <xm:f>AugTables!$D$866:$D$916</xm:f>
          </x14:formula1>
          <xm:sqref>AF23</xm:sqref>
        </x14:dataValidation>
        <x14:dataValidation type="list" allowBlank="1">
          <x14:formula1>
            <xm:f>AugTables!$V$1272:$V$1322</xm:f>
          </x14:formula1>
          <xm:sqref>AP58</xm:sqref>
        </x14:dataValidation>
        <x14:dataValidation type="list" allowBlank="1">
          <x14:formula1>
            <xm:f>AugTables!$G$621:$G$651</xm:f>
          </x14:formula1>
          <xm:sqref>H60</xm:sqref>
        </x14:dataValidation>
        <x14:dataValidation type="list" allowBlank="1">
          <x14:formula1>
            <xm:f>AugTables!$K$1411:$K$1461</xm:f>
          </x14:formula1>
          <xm:sqref>AJ61</xm:sqref>
        </x14:dataValidation>
        <x14:dataValidation type="list" allowBlank="1">
          <x14:formula1>
            <xm:f>AugTables!$V$1411:$V$1461</xm:f>
          </x14:formula1>
          <xm:sqref>AP61</xm:sqref>
        </x14:dataValidation>
        <x14:dataValidation type="list" allowBlank="1">
          <x14:formula1>
            <xm:f>AugTables!$C$3:$C$53</xm:f>
          </x14:formula1>
          <xm:sqref>F21</xm:sqref>
        </x14:dataValidation>
        <x14:dataValidation type="list" allowBlank="1">
          <x14:formula1>
            <xm:f>AugTables!$R$1272:$R$1322</xm:f>
          </x14:formula1>
          <xm:sqref>AL58</xm:sqref>
        </x14:dataValidation>
        <x14:dataValidation type="list" allowBlank="1">
          <x14:formula1>
            <xm:f>AugTables!$K$109:$K$159</xm:f>
          </x14:formula1>
          <xm:sqref>K23</xm:sqref>
        </x14:dataValidation>
        <x14:dataValidation type="list" allowBlank="1">
          <x14:formula1>
            <xm:f>AugTables!$G$1272:$G$1322</xm:f>
          </x14:formula1>
          <xm:sqref>AG58</xm:sqref>
        </x14:dataValidation>
        <x14:dataValidation type="list" allowBlank="1">
          <x14:formula1>
            <xm:f>AugTables!$G$919:$G$969</xm:f>
          </x14:formula1>
          <xm:sqref>AG24</xm:sqref>
        </x14:dataValidation>
        <x14:dataValidation type="list" allowBlank="1">
          <x14:formula1>
            <xm:f>AugTables!$V$321:$V$351</xm:f>
          </x14:formula1>
          <xm:sqref>Q27</xm:sqref>
        </x14:dataValidation>
        <x14:dataValidation type="list" allowBlank="1">
          <x14:formula1>
            <xm:f>AugTables!$S$1325:$S$1375</xm:f>
          </x14:formula1>
          <xm:sqref>AM59</xm:sqref>
        </x14:dataValidation>
        <x14:dataValidation type="list" allowBlank="1">
          <x14:formula1>
            <xm:f>AugTables!$H$866:$H$916</xm:f>
          </x14:formula1>
          <xm:sqref>AH23</xm:sqref>
        </x14:dataValidation>
        <x14:dataValidation type="list" allowBlank="1">
          <x14:formula1>
            <xm:f>AugTables!$S$568:$S$618</xm:f>
          </x14:formula1>
          <xm:sqref>N59</xm:sqref>
        </x14:dataValidation>
        <x14:dataValidation type="list" allowBlank="1">
          <x14:formula1>
            <xm:f>AugTables!$V$1025:$V$1075</xm:f>
          </x14:formula1>
          <xm:sqref>AP26</xm:sqref>
        </x14:dataValidation>
        <x14:dataValidation type="list" allowBlank="1">
          <x14:formula1>
            <xm:f>AugTables!$X$866:$X$916</xm:f>
          </x14:formula1>
          <xm:sqref>AR23</xm:sqref>
        </x14:dataValidation>
        <x14:dataValidation type="list" allowBlank="1">
          <x14:formula1>
            <xm:f>AugTables!$C$109:$C$159</xm:f>
          </x14:formula1>
          <xm:sqref>F23</xm:sqref>
        </x14:dataValidation>
        <x14:dataValidation type="list" allowBlank="1">
          <x14:formula1>
            <xm:f>AugTables!$H$621:$H$651</xm:f>
          </x14:formula1>
          <xm:sqref>I60</xm:sqref>
        </x14:dataValidation>
        <x14:dataValidation type="list" allowBlank="1">
          <x14:formula1>
            <xm:f>AugTables!$W$919:$W$969</xm:f>
          </x14:formula1>
          <xm:sqref>AQ24</xm:sqref>
        </x14:dataValidation>
        <x14:dataValidation type="list" allowBlank="1">
          <x14:formula1>
            <xm:f>AugTables!$S$515:$S$565</xm:f>
          </x14:formula1>
          <xm:sqref>N58</xm:sqref>
        </x14:dataValidation>
        <x14:dataValidation type="list" allowBlank="1">
          <x14:formula1>
            <xm:f>AugTables!$H$919:$H$969</xm:f>
          </x14:formula1>
          <xm:sqref>AH24</xm:sqref>
        </x14:dataValidation>
        <x14:dataValidation type="list" allowBlank="1">
          <x14:formula1>
            <xm:f>AugTables!$H$162:$H$212</xm:f>
          </x14:formula1>
          <xm:sqref>I24</xm:sqref>
        </x14:dataValidation>
        <x14:dataValidation type="list" allowBlank="1">
          <x14:formula1>
            <xm:f>AugTables!$Q$1164:$Q$1214</xm:f>
          </x14:formula1>
          <xm:sqref>AK29</xm:sqref>
        </x14:dataValidation>
        <x14:dataValidation type="list" allowBlank="1">
          <x14:formula1>
            <xm:f>AugTables!$H$215:$H$265</xm:f>
          </x14:formula1>
          <xm:sqref>I25</xm:sqref>
        </x14:dataValidation>
        <x14:dataValidation type="list" allowBlank="1">
          <x14:formula1>
            <xm:f>AugTables!$G$1111:$G$1161</xm:f>
          </x14:formula1>
          <xm:sqref>AG28</xm:sqref>
        </x14:dataValidation>
        <x14:dataValidation type="list" allowBlank="1">
          <x14:formula1>
            <xm:f>AugTables!$R$1111:$R$1161</xm:f>
          </x14:formula1>
          <xm:sqref>AL28</xm:sqref>
        </x14:dataValidation>
        <x14:dataValidation type="list" allowBlank="1">
          <x14:formula1>
            <xm:f>AugTables!$C$354:$C$404</xm:f>
          </x14:formula1>
          <xm:sqref>F28</xm:sqref>
        </x14:dataValidation>
        <x14:dataValidation type="list" allowBlank="1">
          <x14:formula1>
            <xm:f>AugTables!$U$813:$U$863</xm:f>
          </x14:formula1>
          <xm:sqref>AO22</xm:sqref>
        </x14:dataValidation>
        <x14:dataValidation type="list" allowBlank="1">
          <x14:formula1>
            <xm:f>AugTables!$K$1464:$K$1514</xm:f>
          </x14:formula1>
          <xm:sqref>AJ62</xm:sqref>
        </x14:dataValidation>
        <x14:dataValidation type="list" allowBlank="1">
          <x14:formula1>
            <xm:f>AugTables!$J$1325:$J$1375</xm:f>
          </x14:formula1>
          <xm:sqref>AI59</xm:sqref>
        </x14:dataValidation>
        <x14:dataValidation type="list" allowBlank="1">
          <x14:formula1>
            <xm:f>AugTables!$G$162:$G$212</xm:f>
          </x14:formula1>
          <xm:sqref>H24</xm:sqref>
        </x14:dataValidation>
        <x14:dataValidation type="list" allowBlank="1">
          <x14:formula1>
            <xm:f>AugTables!$K$321:$K$351</xm:f>
          </x14:formula1>
          <xm:sqref>K27</xm:sqref>
        </x14:dataValidation>
        <x14:dataValidation type="list" allowBlank="1">
          <x14:formula1>
            <xm:f>AugTables!$J$268:$J$318</xm:f>
          </x14:formula1>
          <xm:sqref>J26</xm:sqref>
        </x14:dataValidation>
        <x14:dataValidation type="list" allowBlank="1">
          <x14:formula1>
            <xm:f>AugTables!$Y$760:$Y$810</xm:f>
          </x14:formula1>
          <xm:sqref>AR54</xm:sqref>
        </x14:dataValidation>
        <x14:dataValidation type="list" allowBlank="1">
          <x14:formula1>
            <xm:f>AugTables!$G$462:$G$512</xm:f>
          </x14:formula1>
          <xm:sqref>H57</xm:sqref>
        </x14:dataValidation>
        <x14:dataValidation type="list" allowBlank="1">
          <x14:formula1>
            <xm:f>AugTables!$C$813:$C$863</xm:f>
          </x14:formula1>
          <xm:sqref>AE22</xm:sqref>
        </x14:dataValidation>
        <x14:dataValidation type="list" allowBlank="1">
          <x14:formula1>
            <xm:f>AugTables!$Q$919:$Q$969</xm:f>
          </x14:formula1>
          <xm:sqref>AK24</xm:sqref>
        </x14:dataValidation>
        <x14:dataValidation type="list" allowBlank="1">
          <x14:formula1>
            <xm:f>AugTables!$U$1464:$U$1514</xm:f>
          </x14:formula1>
          <xm:sqref>AO62</xm:sqref>
        </x14:dataValidation>
        <x14:dataValidation type="list" allowBlank="1">
          <x14:formula1>
            <xm:f>AugTables!$G$515:$G$565</xm:f>
          </x14:formula1>
          <xm:sqref>H58</xm:sqref>
        </x14:dataValidation>
        <x14:dataValidation type="list" allowBlank="1">
          <x14:formula1>
            <xm:f>AugTables!$W$462:$W$512</xm:f>
          </x14:formula1>
          <xm:sqref>R57</xm:sqref>
        </x14:dataValidation>
        <x14:dataValidation type="list" allowBlank="1">
          <x14:formula1>
            <xm:f>AugTables!$T$354:$T$404</xm:f>
          </x14:formula1>
          <xm:sqref>O28</xm:sqref>
        </x14:dataValidation>
        <x14:dataValidation type="list" allowBlank="1">
          <x14:formula1>
            <xm:f>AugTables!$Q$1378:$Q$1408</xm:f>
          </x14:formula1>
          <xm:sqref>AK60</xm:sqref>
        </x14:dataValidation>
        <x14:dataValidation type="list" allowBlank="1">
          <x14:formula1>
            <xm:f>AugTables!$S$707:$S$757</xm:f>
          </x14:formula1>
          <xm:sqref>N62</xm:sqref>
        </x14:dataValidation>
        <x14:dataValidation type="list" allowBlank="1">
          <x14:formula1>
            <xm:f>AugTables!$K$760:$K$810</xm:f>
          </x14:formula1>
          <xm:sqref>AJ21</xm:sqref>
        </x14:dataValidation>
        <x14:dataValidation type="list" allowBlank="1">
          <x14:formula1>
            <xm:f>AugTables!$V$1219:$V$1269</xm:f>
          </x14:formula1>
          <xm:sqref>AP57</xm:sqref>
        </x14:dataValidation>
        <x14:dataValidation type="list" allowBlank="1">
          <x14:formula1>
            <xm:f>AugTables!$C$407:$C$457</xm:f>
          </x14:formula1>
          <xm:sqref>F29</xm:sqref>
        </x14:dataValidation>
        <x14:dataValidation type="list" allowBlank="1">
          <x14:formula1>
            <xm:f>AugTables!$U$866:$U$916</xm:f>
          </x14:formula1>
          <xm:sqref>AO23</xm:sqref>
        </x14:dataValidation>
        <x14:dataValidation type="list" allowBlank="1">
          <x14:formula1>
            <xm:f>AugTables!$Y$1325:$Y$1375</xm:f>
          </x14:formula1>
          <xm:sqref>AR59</xm:sqref>
        </x14:dataValidation>
        <x14:dataValidation type="list" allowBlank="1">
          <x14:formula1>
            <xm:f>AugTables!$K$354:$K$404</xm:f>
          </x14:formula1>
          <xm:sqref>K28</xm:sqref>
        </x14:dataValidation>
        <x14:dataValidation type="list" allowBlank="1">
          <x14:formula1>
            <xm:f>AugTables!$T$621:$T$651</xm:f>
          </x14:formula1>
          <xm:sqref>O60</xm:sqref>
        </x14:dataValidation>
        <x14:dataValidation type="list" allowBlank="1">
          <x14:formula1>
            <xm:f>AugTables!$R$654:$R$704</xm:f>
          </x14:formula1>
          <xm:sqref>M61</xm:sqref>
        </x14:dataValidation>
        <x14:dataValidation type="list" allowBlank="1">
          <x14:formula1>
            <xm:f>AugTables!$D$1411:$D$1461</xm:f>
          </x14:formula1>
          <xm:sqref>AF61</xm:sqref>
        </x14:dataValidation>
        <x14:dataValidation type="list" allowBlank="1">
          <x14:formula1>
            <xm:f>AugTables!$H$972:$H$1022</xm:f>
          </x14:formula1>
          <xm:sqref>AH25</xm:sqref>
        </x14:dataValidation>
        <x14:dataValidation type="list" allowBlank="1">
          <x14:formula1>
            <xm:f>AugTables!$H$462:$H$512</xm:f>
          </x14:formula1>
          <xm:sqref>I57</xm:sqref>
        </x14:dataValidation>
        <x14:dataValidation type="list" allowBlank="1">
          <x14:formula1>
            <xm:f>AugTables!$D$3:$D$53</xm:f>
          </x14:formula1>
          <xm:sqref>G21</xm:sqref>
        </x14:dataValidation>
        <x14:dataValidation type="list" allowBlank="1">
          <x14:formula1>
            <xm:f>AugTables!$X$1078:$X$1108</xm:f>
          </x14:formula1>
          <xm:sqref>AR27</xm:sqref>
        </x14:dataValidation>
        <x14:dataValidation type="list" allowBlank="1">
          <x14:formula1>
            <xm:f>AugTables!$S$56:$S$106</xm:f>
          </x14:formula1>
          <xm:sqref>N22</xm:sqref>
        </x14:dataValidation>
        <x14:dataValidation type="list" allowBlank="1">
          <x14:formula1>
            <xm:f>AugTables!$D$1111:$D$1161</xm:f>
          </x14:formula1>
          <xm:sqref>AF28</xm:sqref>
        </x14:dataValidation>
        <x14:dataValidation type="list" allowBlank="1">
          <x14:formula1>
            <xm:f>AugTables!$S$162:$S$212</xm:f>
          </x14:formula1>
          <xm:sqref>N24</xm:sqref>
        </x14:dataValidation>
        <x14:dataValidation type="list" allowBlank="1">
          <x14:formula1>
            <xm:f>AugTables!$Y$568:$Y$618</xm:f>
          </x14:formula1>
          <xm:sqref>S59</xm:sqref>
        </x14:dataValidation>
        <x14:dataValidation type="list" allowBlank="1">
          <x14:formula1>
            <xm:f>AugTables!$AL$56:$AL$106</xm:f>
          </x14:formula1>
          <xm:sqref>W22</xm:sqref>
        </x14:dataValidation>
        <x14:dataValidation type="list" allowBlank="1">
          <x14:formula1>
            <xm:f>AugTables!$T$760:$T$810</xm:f>
          </x14:formula1>
          <xm:sqref>AN21</xm:sqref>
        </x14:dataValidation>
        <x14:dataValidation type="list" allowBlank="1">
          <x14:formula1>
            <xm:f>AugTables!$K$3:$K$53</xm:f>
          </x14:formula1>
          <xm:sqref>K21</xm:sqref>
        </x14:dataValidation>
        <x14:dataValidation type="list" allowBlank="1">
          <x14:formula1>
            <xm:f>AugTables!$V$109:$V$159</xm:f>
          </x14:formula1>
          <xm:sqref>Q23</xm:sqref>
        </x14:dataValidation>
        <x14:dataValidation type="list" allowBlank="1">
          <x14:formula1>
            <xm:f>AugTables!$K$972:$K$1022</xm:f>
          </x14:formula1>
          <xm:sqref>AJ25</xm:sqref>
        </x14:dataValidation>
        <x14:dataValidation type="list" allowBlank="1">
          <x14:formula1>
            <xm:f>AugTables!$J$215:$J$265</xm:f>
          </x14:formula1>
          <xm:sqref>J25</xm:sqref>
        </x14:dataValidation>
        <x14:dataValidation type="list" allowBlank="1">
          <x14:formula1>
            <xm:f>AugTables!$S$1111:$S$1161</xm:f>
          </x14:formula1>
          <xm:sqref>AM28</xm:sqref>
        </x14:dataValidation>
        <x14:dataValidation type="list" allowBlank="1">
          <x14:formula1>
            <xm:f>AugTables!$T$1464:$T$1514</xm:f>
          </x14:formula1>
          <xm:sqref>AN62</xm:sqref>
        </x14:dataValidation>
        <x14:dataValidation type="list" allowBlank="1">
          <x14:formula1>
            <xm:f>AugTables!$K$407:$K$457</xm:f>
          </x14:formula1>
          <xm:sqref>K29</xm:sqref>
        </x14:dataValidation>
        <x14:dataValidation type="list" allowBlank="1">
          <x14:formula1>
            <xm:f>AugTables!$X$321:$X$351</xm:f>
          </x14:formula1>
          <xm:sqref>S27</xm:sqref>
        </x14:dataValidation>
        <x14:dataValidation type="list" allowBlank="1">
          <x14:formula1>
            <xm:f>AugTables!$H$1378:$H$1408</xm:f>
          </x14:formula1>
          <xm:sqref>AH60</xm:sqref>
        </x14:dataValidation>
        <x14:dataValidation type="list" allowBlank="1">
          <x14:formula1>
            <xm:f>AugTables!$C$707:$C$757</xm:f>
          </x14:formula1>
          <xm:sqref>F62</xm:sqref>
        </x14:dataValidation>
        <x14:dataValidation type="list" allowBlank="1">
          <x14:formula1>
            <xm:f>AugTables!$R$462:$R$512</xm:f>
          </x14:formula1>
          <xm:sqref>M57</xm:sqref>
        </x14:dataValidation>
        <x14:dataValidation type="list" allowBlank="1">
          <x14:formula1>
            <xm:f>AugTables!$Y$919:$Y$969</xm:f>
          </x14:formula1>
          <xm:sqref>AR57</xm:sqref>
        </x14:dataValidation>
        <x14:dataValidation type="list" allowBlank="1">
          <x14:formula1>
            <xm:f>AugTables!$J$621:$J$651</xm:f>
          </x14:formula1>
          <xm:sqref>J60</xm:sqref>
        </x14:dataValidation>
        <x14:dataValidation type="list" allowBlank="1">
          <x14:formula1>
            <xm:f>AugTables!$V$866:$V$916</xm:f>
          </x14:formula1>
          <xm:sqref>AP23</xm:sqref>
        </x14:dataValidation>
        <x14:dataValidation type="list" allowBlank="1">
          <x14:formula1>
            <xm:f>AugTables!$H$1164:$H$1214</xm:f>
          </x14:formula1>
          <xm:sqref>AH29</xm:sqref>
        </x14:dataValidation>
        <x14:dataValidation type="list" allowBlank="1">
          <x14:formula1>
            <xm:f>AugTables!$C$1464:$C$1514</xm:f>
          </x14:formula1>
          <xm:sqref>AE62</xm:sqref>
        </x14:dataValidation>
        <x14:dataValidation type="list" allowBlank="1">
          <x14:formula1>
            <xm:f>AugTables!$Y$1272:$Y$1322</xm:f>
          </x14:formula1>
          <xm:sqref>AR58</xm:sqref>
        </x14:dataValidation>
        <x14:dataValidation type="list" allowBlank="1">
          <x14:formula1>
            <xm:f>AugTables!$AL$3:$AL$53</xm:f>
          </x14:formula1>
          <xm:sqref>W21</xm:sqref>
        </x14:dataValidation>
        <x14:dataValidation type="list" allowBlank="1">
          <x14:formula1>
            <xm:f>AugTables!$D$407:$D$457</xm:f>
          </x14:formula1>
          <xm:sqref>G29</xm:sqref>
        </x14:dataValidation>
        <x14:dataValidation type="list" allowBlank="1">
          <x14:formula1>
            <xm:f>AugTables!$W$813:$W$863</xm:f>
          </x14:formula1>
          <xm:sqref>AQ22</xm:sqref>
        </x14:dataValidation>
        <x14:dataValidation type="list" allowBlank="1">
          <x14:formula1>
            <xm:f>AugTables!$R$515:$R$565</xm:f>
          </x14:formula1>
          <xm:sqref>M58</xm:sqref>
        </x14:dataValidation>
        <x14:dataValidation type="list" allowBlank="1">
          <x14:formula1>
            <xm:f>AugTables!$X$3:$X$53</xm:f>
          </x14:formula1>
          <xm:sqref>S21</xm:sqref>
        </x14:dataValidation>
        <x14:dataValidation type="list" allowBlank="1">
          <x14:formula1>
            <xm:f>AugTables!$Q$568:$Q$618</xm:f>
          </x14:formula1>
          <xm:sqref>L59</xm:sqref>
        </x14:dataValidation>
        <x14:dataValidation type="list" allowBlank="1">
          <x14:formula1>
            <xm:f>AugTables!$Y$109:$Y$159</xm:f>
          </x14:formula1>
          <xm:sqref>S56</xm:sqref>
        </x14:dataValidation>
        <x14:dataValidation type="list" allowBlank="1">
          <x14:formula1>
            <xm:f>AugTables!$J$407:$J$457</xm:f>
          </x14:formula1>
          <xm:sqref>J29</xm:sqref>
        </x14:dataValidation>
        <x14:dataValidation type="list" allowBlank="1">
          <x14:formula1>
            <xm:f>AugTables!$D$1025:$D$1075</xm:f>
          </x14:formula1>
          <xm:sqref>AF26</xm:sqref>
        </x14:dataValidation>
        <x14:dataValidation type="list" allowBlank="1">
          <x14:formula1>
            <xm:f>AugTables!$W$760:$W$810</xm:f>
          </x14:formula1>
          <xm:sqref>AQ21</xm:sqref>
        </x14:dataValidation>
        <x14:dataValidation type="list" allowBlank="1">
          <x14:formula1>
            <xm:f>AugTables!$C$568:$C$618</xm:f>
          </x14:formula1>
          <xm:sqref>F59</xm:sqref>
        </x14:dataValidation>
        <x14:dataValidation type="list" allowBlank="1">
          <x14:formula1>
            <xm:f>AugTables!$U$407:$U$457</xm:f>
          </x14:formula1>
          <xm:sqref>P29</xm:sqref>
        </x14:dataValidation>
        <x14:dataValidation type="list" allowBlank="1">
          <x14:formula1>
            <xm:f>AugTables!$W$1078:$W$1108</xm:f>
          </x14:formula1>
          <xm:sqref>AQ27</xm:sqref>
        </x14:dataValidation>
        <x14:dataValidation type="list" allowBlank="1">
          <x14:formula1>
            <xm:f>AugTables!$W$321:$W$351</xm:f>
          </x14:formula1>
          <xm:sqref>R27</xm:sqref>
        </x14:dataValidation>
        <x14:dataValidation type="list" allowBlank="1">
          <x14:formula1>
            <xm:f>AugTables!$AK$3:$AK$53</xm:f>
          </x14:formula1>
          <xm:sqref>V21</xm:sqref>
        </x14:dataValidation>
        <x14:dataValidation type="list" allowBlank="1">
          <x14:formula1>
            <xm:f>AugTables!$D$354:$D$404</xm:f>
          </x14:formula1>
          <xm:sqref>G28</xm:sqref>
        </x14:dataValidation>
        <x14:dataValidation type="list" allowBlank="1">
          <x14:formula1>
            <xm:f>AugTables!$Q$462:$Q$512</xm:f>
          </x14:formula1>
          <xm:sqref>L57</xm:sqref>
        </x14:dataValidation>
        <x14:dataValidation type="list" allowBlank="1">
          <x14:formula1>
            <xm:f>AugTables!$W$866:$W$916</xm:f>
          </x14:formula1>
          <xm:sqref>AQ23</xm:sqref>
        </x14:dataValidation>
        <x14:dataValidation type="list" allowBlank="1">
          <x14:formula1>
            <xm:f>AugTables!$J$972:$J$1022</xm:f>
          </x14:formula1>
          <xm:sqref>AI25</xm:sqref>
        </x14:dataValidation>
        <x14:dataValidation type="list" allowBlank="1">
          <x14:formula1>
            <xm:f>AugTables!$H$515:$H$565</xm:f>
          </x14:formula1>
          <xm:sqref>I58</xm:sqref>
        </x14:dataValidation>
        <x14:dataValidation type="list" allowBlank="1">
          <x14:formula1>
            <xm:f>AugTables!$G$1164:$G$1214</xm:f>
          </x14:formula1>
          <xm:sqref>AG29</xm:sqref>
        </x14:dataValidation>
        <x14:dataValidation type="list" allowBlank="1">
          <x14:formula1>
            <xm:f>AugTables!$G$3:$G$53</xm:f>
          </x14:formula1>
          <xm:sqref>H21</xm:sqref>
        </x14:dataValidation>
        <x14:dataValidation type="list" allowBlank="1">
          <x14:formula1>
            <xm:f>AugTables!$C$1025:$C$1075</xm:f>
          </x14:formula1>
          <xm:sqref>AE26</xm:sqref>
        </x14:dataValidation>
        <x14:dataValidation type="list" allowBlank="1">
          <x14:formula1>
            <xm:f>AugTables!$W$1219:$W$1269</xm:f>
          </x14:formula1>
          <xm:sqref>AQ57</xm:sqref>
        </x14:dataValidation>
        <x14:dataValidation type="list" allowBlank="1">
          <x14:formula1>
            <xm:f>AugTables!$W$1025:$W$1075</xm:f>
          </x14:formula1>
          <xm:sqref>AQ26</xm:sqref>
        </x14:dataValidation>
        <x14:dataValidation type="list" allowBlank="1">
          <x14:formula1>
            <xm:f>AugTables!$J$1111:$J$1161</xm:f>
          </x14:formula1>
          <xm:sqref>AI28</xm:sqref>
        </x14:dataValidation>
        <x14:dataValidation type="list" allowBlank="1">
          <x14:formula1>
            <xm:f>AugTables!$G$866:$G$916</xm:f>
          </x14:formula1>
          <xm:sqref>AG23</xm:sqref>
        </x14:dataValidation>
        <x14:dataValidation type="list" allowBlank="1">
          <x14:formula1>
            <xm:f>AugTables!$X$813:$X$863</xm:f>
          </x14:formula1>
          <xm:sqref>AR22</xm:sqref>
        </x14:dataValidation>
        <x14:dataValidation type="list" allowBlank="1">
          <x14:formula1>
            <xm:f>AugTables!$Y$3:$Y$53</xm:f>
          </x14:formula1>
          <xm:sqref>S54</xm:sqref>
        </x14:dataValidation>
        <x14:dataValidation type="list" allowBlank="1">
          <x14:formula1>
            <xm:f>AugTables!$R$1164:$R$1214</xm:f>
          </x14:formula1>
          <xm:sqref>AL29</xm:sqref>
        </x14:dataValidation>
        <x14:dataValidation type="list" allowBlank="1">
          <x14:formula1>
            <xm:f>AugTables!$R$1325:$R$1375</xm:f>
          </x14:formula1>
          <xm:sqref>AL59</xm:sqref>
        </x14:dataValidation>
        <x14:dataValidation type="list" allowBlank="1">
          <x14:formula1>
            <xm:f>AugTables!$R$568:$R$618</xm:f>
          </x14:formula1>
          <xm:sqref>M59</xm:sqref>
        </x14:dataValidation>
        <x14:dataValidation type="list" allowBlank="1">
          <x14:formula1>
            <xm:f>AugTables!$X$109:$X$159</xm:f>
          </x14:formula1>
          <xm:sqref>S23</xm:sqref>
        </x14:dataValidation>
        <x14:dataValidation type="list" allowBlank="1">
          <x14:formula1>
            <xm:f>AugTables!$R$1378:$R$1408</xm:f>
          </x14:formula1>
          <xm:sqref>AL60</xm:sqref>
        </x14:dataValidation>
        <x14:dataValidation type="list" allowBlank="1">
          <x14:formula1>
            <xm:f>AugTables!$V$760:$V$810</xm:f>
          </x14:formula1>
          <xm:sqref>AP21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AN40"/>
  <sheetViews>
    <sheetView workbookViewId="0"/>
  </sheetViews>
  <sheetFormatPr defaultColWidth="17.28515625" defaultRowHeight="15" customHeight="1"/>
  <cols>
    <col min="1" max="1" width="8.42578125" customWidth="1"/>
    <col min="2" max="2" width="18.7109375" customWidth="1"/>
    <col min="3" max="13" width="7.7109375" customWidth="1"/>
    <col min="14" max="20" width="5.7109375" customWidth="1"/>
    <col min="21" max="21" width="8.7109375" customWidth="1"/>
    <col min="22" max="22" width="18.7109375" customWidth="1"/>
    <col min="23" max="33" width="7.7109375" customWidth="1"/>
    <col min="34" max="40" width="5.7109375" customWidth="1"/>
  </cols>
  <sheetData>
    <row r="1" spans="1:40" ht="12.75" customHeight="1">
      <c r="A1" s="2"/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V1" s="1" t="s">
        <v>3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2.75" customHeight="1">
      <c r="A2" s="2"/>
      <c r="B2" s="3" t="s">
        <v>10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5" t="s">
        <v>19</v>
      </c>
      <c r="J2" s="5" t="s">
        <v>21</v>
      </c>
      <c r="K2" s="5" t="s">
        <v>22</v>
      </c>
      <c r="L2" s="3" t="s">
        <v>23</v>
      </c>
      <c r="M2" s="5" t="s">
        <v>24</v>
      </c>
      <c r="N2" s="3" t="s">
        <v>25</v>
      </c>
      <c r="O2" s="3" t="s">
        <v>26</v>
      </c>
      <c r="P2" s="3" t="s">
        <v>27</v>
      </c>
      <c r="Q2" s="3" t="s">
        <v>28</v>
      </c>
      <c r="R2" s="3" t="s">
        <v>29</v>
      </c>
      <c r="S2" s="3" t="s">
        <v>30</v>
      </c>
      <c r="T2" s="3" t="s">
        <v>31</v>
      </c>
      <c r="U2" s="4"/>
      <c r="V2" s="3" t="s">
        <v>10</v>
      </c>
      <c r="W2" s="3" t="s">
        <v>13</v>
      </c>
      <c r="X2" s="3" t="s">
        <v>14</v>
      </c>
      <c r="Y2" s="3" t="s">
        <v>15</v>
      </c>
      <c r="Z2" s="3" t="s">
        <v>16</v>
      </c>
      <c r="AA2" s="3" t="s">
        <v>17</v>
      </c>
      <c r="AB2" s="3" t="s">
        <v>18</v>
      </c>
      <c r="AC2" s="5" t="s">
        <v>19</v>
      </c>
      <c r="AD2" s="5" t="s">
        <v>21</v>
      </c>
      <c r="AE2" s="5" t="s">
        <v>22</v>
      </c>
      <c r="AF2" s="3" t="s">
        <v>23</v>
      </c>
      <c r="AG2" s="5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</row>
    <row r="3" spans="1:40" ht="12.75" customHeight="1">
      <c r="A3" s="2"/>
      <c r="B3" s="15" t="s">
        <v>33</v>
      </c>
      <c r="C3" s="2">
        <f t="shared" ref="C3:L12" si="0">IF(ISBLANK($B3), 0, VLOOKUP($B3, MasterSpellList, MATCH(C$2, MasterListColumns, 0), FALSE))</f>
        <v>2</v>
      </c>
      <c r="D3" s="2">
        <f t="shared" si="0"/>
        <v>4</v>
      </c>
      <c r="E3" s="2">
        <f t="shared" si="0"/>
        <v>0</v>
      </c>
      <c r="F3" s="2">
        <f t="shared" si="0"/>
        <v>0</v>
      </c>
      <c r="G3" s="2">
        <f t="shared" si="0"/>
        <v>0</v>
      </c>
      <c r="H3" s="2">
        <f t="shared" si="0"/>
        <v>0</v>
      </c>
      <c r="I3" s="2">
        <f t="shared" si="0"/>
        <v>0</v>
      </c>
      <c r="J3" s="2">
        <f t="shared" si="0"/>
        <v>0</v>
      </c>
      <c r="K3" s="2">
        <f t="shared" si="0"/>
        <v>0</v>
      </c>
      <c r="L3" s="2">
        <f t="shared" si="0"/>
        <v>0</v>
      </c>
      <c r="M3" s="2">
        <f t="shared" ref="M3:T12" si="1">IF(ISBLANK($B3), 0, VLOOKUP($B3, MasterSpellList, MATCH(M$2, MasterListColumns, 0), FALSE))</f>
        <v>0</v>
      </c>
      <c r="N3" s="2">
        <f t="shared" si="1"/>
        <v>0</v>
      </c>
      <c r="O3" s="2">
        <f t="shared" si="1"/>
        <v>0</v>
      </c>
      <c r="P3" s="2">
        <f t="shared" si="1"/>
        <v>0</v>
      </c>
      <c r="Q3" s="2">
        <f t="shared" si="1"/>
        <v>0</v>
      </c>
      <c r="R3" s="2">
        <f t="shared" si="1"/>
        <v>-1</v>
      </c>
      <c r="S3" s="2">
        <f t="shared" si="1"/>
        <v>0</v>
      </c>
      <c r="T3" s="2">
        <f t="shared" si="1"/>
        <v>0</v>
      </c>
      <c r="V3" s="15" t="s">
        <v>33</v>
      </c>
      <c r="W3" s="2">
        <f t="shared" ref="W3:AF12" si="2">IF(ISBLANK($V3), 0, VLOOKUP($V3, MasterSpellList, MATCH(W$2, MasterListColumns, 0), FALSE))</f>
        <v>2</v>
      </c>
      <c r="X3" s="2">
        <f t="shared" si="2"/>
        <v>4</v>
      </c>
      <c r="Y3" s="2">
        <f t="shared" si="2"/>
        <v>0</v>
      </c>
      <c r="Z3" s="2">
        <f t="shared" si="2"/>
        <v>0</v>
      </c>
      <c r="AA3" s="2">
        <f t="shared" si="2"/>
        <v>0</v>
      </c>
      <c r="AB3" s="2">
        <f t="shared" si="2"/>
        <v>0</v>
      </c>
      <c r="AC3" s="2">
        <f t="shared" si="2"/>
        <v>0</v>
      </c>
      <c r="AD3" s="2">
        <f t="shared" si="2"/>
        <v>0</v>
      </c>
      <c r="AE3" s="2">
        <f t="shared" si="2"/>
        <v>0</v>
      </c>
      <c r="AF3" s="2">
        <f t="shared" si="2"/>
        <v>0</v>
      </c>
      <c r="AG3" s="2">
        <f t="shared" ref="AG3:AN12" si="3">IF(ISBLANK($V3), 0, VLOOKUP($V3, MasterSpellList, MATCH(AG$2, MasterListColumns, 0), FALSE))</f>
        <v>0</v>
      </c>
      <c r="AH3" s="2">
        <f t="shared" si="3"/>
        <v>0</v>
      </c>
      <c r="AI3" s="2">
        <f t="shared" si="3"/>
        <v>0</v>
      </c>
      <c r="AJ3" s="2">
        <f t="shared" si="3"/>
        <v>0</v>
      </c>
      <c r="AK3" s="2">
        <f t="shared" si="3"/>
        <v>0</v>
      </c>
      <c r="AL3" s="2">
        <f t="shared" si="3"/>
        <v>-1</v>
      </c>
      <c r="AM3" s="2">
        <f t="shared" si="3"/>
        <v>0</v>
      </c>
      <c r="AN3" s="2">
        <f t="shared" si="3"/>
        <v>0</v>
      </c>
    </row>
    <row r="4" spans="1:40" ht="12.75" customHeight="1">
      <c r="A4" s="2"/>
      <c r="B4" s="15" t="s">
        <v>82</v>
      </c>
      <c r="C4" s="2">
        <f t="shared" si="0"/>
        <v>2</v>
      </c>
      <c r="D4" s="2">
        <f t="shared" si="0"/>
        <v>4</v>
      </c>
      <c r="E4" s="2">
        <f t="shared" si="0"/>
        <v>0</v>
      </c>
      <c r="F4" s="2">
        <f t="shared" si="0"/>
        <v>0</v>
      </c>
      <c r="G4" s="2">
        <f t="shared" si="0"/>
        <v>0</v>
      </c>
      <c r="H4" s="2">
        <f t="shared" si="0"/>
        <v>0</v>
      </c>
      <c r="I4" s="2">
        <f t="shared" si="0"/>
        <v>0</v>
      </c>
      <c r="J4" s="2">
        <f t="shared" si="0"/>
        <v>0</v>
      </c>
      <c r="K4" s="2">
        <f t="shared" si="0"/>
        <v>0</v>
      </c>
      <c r="L4" s="2">
        <f t="shared" si="0"/>
        <v>0</v>
      </c>
      <c r="M4" s="2">
        <f t="shared" si="1"/>
        <v>0</v>
      </c>
      <c r="N4" s="2">
        <f t="shared" si="1"/>
        <v>-3</v>
      </c>
      <c r="O4" s="2">
        <f t="shared" si="1"/>
        <v>4</v>
      </c>
      <c r="P4" s="2">
        <f t="shared" si="1"/>
        <v>0</v>
      </c>
      <c r="Q4" s="2">
        <f t="shared" si="1"/>
        <v>0</v>
      </c>
      <c r="R4" s="2">
        <f t="shared" si="1"/>
        <v>0</v>
      </c>
      <c r="S4" s="2">
        <f t="shared" si="1"/>
        <v>0</v>
      </c>
      <c r="T4" s="2">
        <f t="shared" si="1"/>
        <v>0</v>
      </c>
      <c r="V4" s="15" t="s">
        <v>82</v>
      </c>
      <c r="W4" s="2">
        <f t="shared" si="2"/>
        <v>2</v>
      </c>
      <c r="X4" s="2">
        <f t="shared" si="2"/>
        <v>4</v>
      </c>
      <c r="Y4" s="2">
        <f t="shared" si="2"/>
        <v>0</v>
      </c>
      <c r="Z4" s="2">
        <f t="shared" si="2"/>
        <v>0</v>
      </c>
      <c r="AA4" s="2">
        <f t="shared" si="2"/>
        <v>0</v>
      </c>
      <c r="AB4" s="2">
        <f t="shared" si="2"/>
        <v>0</v>
      </c>
      <c r="AC4" s="2">
        <f t="shared" si="2"/>
        <v>0</v>
      </c>
      <c r="AD4" s="2">
        <f t="shared" si="2"/>
        <v>0</v>
      </c>
      <c r="AE4" s="2">
        <f t="shared" si="2"/>
        <v>0</v>
      </c>
      <c r="AF4" s="2">
        <f t="shared" si="2"/>
        <v>0</v>
      </c>
      <c r="AG4" s="2">
        <f t="shared" si="3"/>
        <v>0</v>
      </c>
      <c r="AH4" s="2">
        <f t="shared" si="3"/>
        <v>-3</v>
      </c>
      <c r="AI4" s="2">
        <f t="shared" si="3"/>
        <v>4</v>
      </c>
      <c r="AJ4" s="2">
        <f t="shared" si="3"/>
        <v>0</v>
      </c>
      <c r="AK4" s="2">
        <f t="shared" si="3"/>
        <v>0</v>
      </c>
      <c r="AL4" s="2">
        <f t="shared" si="3"/>
        <v>0</v>
      </c>
      <c r="AM4" s="2">
        <f t="shared" si="3"/>
        <v>0</v>
      </c>
      <c r="AN4" s="2">
        <f t="shared" si="3"/>
        <v>0</v>
      </c>
    </row>
    <row r="5" spans="1:40" ht="12.75" customHeight="1">
      <c r="A5" s="2"/>
      <c r="B5" s="29" t="s">
        <v>117</v>
      </c>
      <c r="C5" s="2">
        <f t="shared" si="0"/>
        <v>7</v>
      </c>
      <c r="D5" s="2">
        <f t="shared" si="0"/>
        <v>0</v>
      </c>
      <c r="E5" s="2">
        <f t="shared" si="0"/>
        <v>8</v>
      </c>
      <c r="F5" s="2">
        <f t="shared" si="0"/>
        <v>0</v>
      </c>
      <c r="G5" s="2">
        <f t="shared" si="0"/>
        <v>0</v>
      </c>
      <c r="H5" s="2">
        <f t="shared" si="0"/>
        <v>0</v>
      </c>
      <c r="I5" s="2">
        <f t="shared" si="0"/>
        <v>0</v>
      </c>
      <c r="J5" s="2">
        <f t="shared" si="0"/>
        <v>0</v>
      </c>
      <c r="K5" s="2">
        <f t="shared" si="0"/>
        <v>0</v>
      </c>
      <c r="L5" s="2">
        <f t="shared" si="0"/>
        <v>0</v>
      </c>
      <c r="M5" s="2">
        <f t="shared" si="1"/>
        <v>0</v>
      </c>
      <c r="N5" s="2">
        <f t="shared" si="1"/>
        <v>0</v>
      </c>
      <c r="O5" s="2">
        <f t="shared" si="1"/>
        <v>8</v>
      </c>
      <c r="P5" s="2">
        <f t="shared" si="1"/>
        <v>0</v>
      </c>
      <c r="Q5" s="2">
        <f t="shared" si="1"/>
        <v>0</v>
      </c>
      <c r="R5" s="2">
        <f t="shared" si="1"/>
        <v>0</v>
      </c>
      <c r="S5" s="2">
        <f t="shared" si="1"/>
        <v>0</v>
      </c>
      <c r="T5" s="2">
        <f t="shared" si="1"/>
        <v>0</v>
      </c>
      <c r="V5" s="29" t="s">
        <v>117</v>
      </c>
      <c r="W5" s="2">
        <f t="shared" si="2"/>
        <v>7</v>
      </c>
      <c r="X5" s="2">
        <f t="shared" si="2"/>
        <v>0</v>
      </c>
      <c r="Y5" s="2">
        <f t="shared" si="2"/>
        <v>8</v>
      </c>
      <c r="Z5" s="2">
        <f t="shared" si="2"/>
        <v>0</v>
      </c>
      <c r="AA5" s="2">
        <f t="shared" si="2"/>
        <v>0</v>
      </c>
      <c r="AB5" s="2">
        <f t="shared" si="2"/>
        <v>0</v>
      </c>
      <c r="AC5" s="2">
        <f t="shared" si="2"/>
        <v>0</v>
      </c>
      <c r="AD5" s="2">
        <f t="shared" si="2"/>
        <v>0</v>
      </c>
      <c r="AE5" s="2">
        <f t="shared" si="2"/>
        <v>0</v>
      </c>
      <c r="AF5" s="2">
        <f t="shared" si="2"/>
        <v>0</v>
      </c>
      <c r="AG5" s="2">
        <f t="shared" si="3"/>
        <v>0</v>
      </c>
      <c r="AH5" s="2">
        <f t="shared" si="3"/>
        <v>0</v>
      </c>
      <c r="AI5" s="2">
        <f t="shared" si="3"/>
        <v>8</v>
      </c>
      <c r="AJ5" s="2">
        <f t="shared" si="3"/>
        <v>0</v>
      </c>
      <c r="AK5" s="2">
        <f t="shared" si="3"/>
        <v>0</v>
      </c>
      <c r="AL5" s="2">
        <f t="shared" si="3"/>
        <v>0</v>
      </c>
      <c r="AM5" s="2">
        <f t="shared" si="3"/>
        <v>0</v>
      </c>
      <c r="AN5" s="2">
        <f t="shared" si="3"/>
        <v>0</v>
      </c>
    </row>
    <row r="6" spans="1:40" ht="12.75" customHeight="1">
      <c r="A6" s="2"/>
      <c r="B6" s="15" t="s">
        <v>145</v>
      </c>
      <c r="C6" s="2">
        <f t="shared" si="0"/>
        <v>2</v>
      </c>
      <c r="D6" s="2">
        <f t="shared" si="0"/>
        <v>0</v>
      </c>
      <c r="E6" s="2">
        <f t="shared" si="0"/>
        <v>4</v>
      </c>
      <c r="F6" s="2">
        <f t="shared" si="0"/>
        <v>0</v>
      </c>
      <c r="G6" s="2">
        <f t="shared" si="0"/>
        <v>0</v>
      </c>
      <c r="H6" s="2">
        <f t="shared" si="0"/>
        <v>0</v>
      </c>
      <c r="I6" s="2">
        <f t="shared" si="0"/>
        <v>0</v>
      </c>
      <c r="J6" s="2">
        <f t="shared" si="0"/>
        <v>0</v>
      </c>
      <c r="K6" s="2">
        <f t="shared" si="0"/>
        <v>0</v>
      </c>
      <c r="L6" s="2">
        <f t="shared" si="0"/>
        <v>0</v>
      </c>
      <c r="M6" s="2">
        <f t="shared" si="1"/>
        <v>0</v>
      </c>
      <c r="N6" s="2">
        <f t="shared" si="1"/>
        <v>2</v>
      </c>
      <c r="O6" s="2">
        <f t="shared" si="1"/>
        <v>0</v>
      </c>
      <c r="P6" s="2">
        <f t="shared" si="1"/>
        <v>0</v>
      </c>
      <c r="Q6" s="2">
        <f t="shared" si="1"/>
        <v>0</v>
      </c>
      <c r="R6" s="2">
        <f t="shared" si="1"/>
        <v>0</v>
      </c>
      <c r="S6" s="2">
        <f t="shared" si="1"/>
        <v>0</v>
      </c>
      <c r="T6" s="2">
        <f t="shared" si="1"/>
        <v>0</v>
      </c>
      <c r="V6" s="15" t="s">
        <v>145</v>
      </c>
      <c r="W6" s="2">
        <f t="shared" si="2"/>
        <v>2</v>
      </c>
      <c r="X6" s="2">
        <f t="shared" si="2"/>
        <v>0</v>
      </c>
      <c r="Y6" s="2">
        <f t="shared" si="2"/>
        <v>4</v>
      </c>
      <c r="Z6" s="2">
        <f t="shared" si="2"/>
        <v>0</v>
      </c>
      <c r="AA6" s="2">
        <f t="shared" si="2"/>
        <v>0</v>
      </c>
      <c r="AB6" s="2">
        <f t="shared" si="2"/>
        <v>0</v>
      </c>
      <c r="AC6" s="2">
        <f t="shared" si="2"/>
        <v>0</v>
      </c>
      <c r="AD6" s="2">
        <f t="shared" si="2"/>
        <v>0</v>
      </c>
      <c r="AE6" s="2">
        <f t="shared" si="2"/>
        <v>0</v>
      </c>
      <c r="AF6" s="2">
        <f t="shared" si="2"/>
        <v>0</v>
      </c>
      <c r="AG6" s="2">
        <f t="shared" si="3"/>
        <v>0</v>
      </c>
      <c r="AH6" s="2">
        <f t="shared" si="3"/>
        <v>2</v>
      </c>
      <c r="AI6" s="2">
        <f t="shared" si="3"/>
        <v>0</v>
      </c>
      <c r="AJ6" s="2">
        <f t="shared" si="3"/>
        <v>0</v>
      </c>
      <c r="AK6" s="2">
        <f t="shared" si="3"/>
        <v>0</v>
      </c>
      <c r="AL6" s="2">
        <f t="shared" si="3"/>
        <v>0</v>
      </c>
      <c r="AM6" s="2">
        <f t="shared" si="3"/>
        <v>0</v>
      </c>
      <c r="AN6" s="2">
        <f t="shared" si="3"/>
        <v>0</v>
      </c>
    </row>
    <row r="7" spans="1:40" ht="12.75" customHeight="1">
      <c r="A7" s="2"/>
      <c r="B7" s="29" t="s">
        <v>189</v>
      </c>
      <c r="C7" s="2">
        <f t="shared" si="0"/>
        <v>3</v>
      </c>
      <c r="D7" s="2">
        <f t="shared" si="0"/>
        <v>0</v>
      </c>
      <c r="E7" s="2">
        <f t="shared" si="0"/>
        <v>4</v>
      </c>
      <c r="F7" s="2">
        <f t="shared" si="0"/>
        <v>0</v>
      </c>
      <c r="G7" s="2">
        <f t="shared" si="0"/>
        <v>0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">
        <f t="shared" si="0"/>
        <v>0</v>
      </c>
      <c r="L7" s="2">
        <f t="shared" si="0"/>
        <v>0</v>
      </c>
      <c r="M7" s="2">
        <f t="shared" si="1"/>
        <v>0</v>
      </c>
      <c r="N7" s="2">
        <f t="shared" si="1"/>
        <v>3</v>
      </c>
      <c r="O7" s="2">
        <f t="shared" si="1"/>
        <v>0</v>
      </c>
      <c r="P7" s="2">
        <f t="shared" si="1"/>
        <v>0</v>
      </c>
      <c r="Q7" s="2">
        <f t="shared" si="1"/>
        <v>0</v>
      </c>
      <c r="R7" s="2">
        <f t="shared" si="1"/>
        <v>0</v>
      </c>
      <c r="S7" s="2">
        <f t="shared" si="1"/>
        <v>0</v>
      </c>
      <c r="T7" s="2">
        <f t="shared" si="1"/>
        <v>-2</v>
      </c>
      <c r="V7" s="29" t="s">
        <v>189</v>
      </c>
      <c r="W7" s="2">
        <f t="shared" si="2"/>
        <v>3</v>
      </c>
      <c r="X7" s="2">
        <f t="shared" si="2"/>
        <v>0</v>
      </c>
      <c r="Y7" s="2">
        <f t="shared" si="2"/>
        <v>4</v>
      </c>
      <c r="Z7" s="2">
        <f t="shared" si="2"/>
        <v>0</v>
      </c>
      <c r="AA7" s="2">
        <f t="shared" si="2"/>
        <v>0</v>
      </c>
      <c r="AB7" s="2">
        <f t="shared" si="2"/>
        <v>0</v>
      </c>
      <c r="AC7" s="2">
        <f t="shared" si="2"/>
        <v>0</v>
      </c>
      <c r="AD7" s="2">
        <f t="shared" si="2"/>
        <v>0</v>
      </c>
      <c r="AE7" s="2">
        <f t="shared" si="2"/>
        <v>0</v>
      </c>
      <c r="AF7" s="2">
        <f t="shared" si="2"/>
        <v>0</v>
      </c>
      <c r="AG7" s="2">
        <f t="shared" si="3"/>
        <v>0</v>
      </c>
      <c r="AH7" s="2">
        <f t="shared" si="3"/>
        <v>3</v>
      </c>
      <c r="AI7" s="2">
        <f t="shared" si="3"/>
        <v>0</v>
      </c>
      <c r="AJ7" s="2">
        <f t="shared" si="3"/>
        <v>0</v>
      </c>
      <c r="AK7" s="2">
        <f t="shared" si="3"/>
        <v>0</v>
      </c>
      <c r="AL7" s="2">
        <f t="shared" si="3"/>
        <v>0</v>
      </c>
      <c r="AM7" s="2">
        <f t="shared" si="3"/>
        <v>0</v>
      </c>
      <c r="AN7" s="2">
        <f t="shared" si="3"/>
        <v>-2</v>
      </c>
    </row>
    <row r="8" spans="1:40" ht="12.75" customHeight="1">
      <c r="A8" s="2"/>
      <c r="B8" s="15" t="s">
        <v>205</v>
      </c>
      <c r="C8" s="2">
        <f t="shared" si="0"/>
        <v>4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4</v>
      </c>
      <c r="M8" s="2">
        <f t="shared" si="1"/>
        <v>0</v>
      </c>
      <c r="N8" s="2">
        <f t="shared" si="1"/>
        <v>0</v>
      </c>
      <c r="O8" s="2">
        <f t="shared" si="1"/>
        <v>1</v>
      </c>
      <c r="P8" s="2">
        <f t="shared" si="1"/>
        <v>0</v>
      </c>
      <c r="Q8" s="2">
        <f t="shared" si="1"/>
        <v>1</v>
      </c>
      <c r="R8" s="2">
        <f t="shared" si="1"/>
        <v>0</v>
      </c>
      <c r="S8" s="2">
        <f t="shared" si="1"/>
        <v>0</v>
      </c>
      <c r="T8" s="2">
        <f t="shared" si="1"/>
        <v>0</v>
      </c>
      <c r="V8" s="15" t="s">
        <v>205</v>
      </c>
      <c r="W8" s="2">
        <f t="shared" si="2"/>
        <v>4</v>
      </c>
      <c r="X8" s="2">
        <f t="shared" si="2"/>
        <v>0</v>
      </c>
      <c r="Y8" s="2">
        <f t="shared" si="2"/>
        <v>0</v>
      </c>
      <c r="Z8" s="2">
        <f t="shared" si="2"/>
        <v>0</v>
      </c>
      <c r="AA8" s="2">
        <f t="shared" si="2"/>
        <v>0</v>
      </c>
      <c r="AB8" s="2">
        <f t="shared" si="2"/>
        <v>0</v>
      </c>
      <c r="AC8" s="2">
        <f t="shared" si="2"/>
        <v>0</v>
      </c>
      <c r="AD8" s="2">
        <f t="shared" si="2"/>
        <v>0</v>
      </c>
      <c r="AE8" s="2">
        <f t="shared" si="2"/>
        <v>0</v>
      </c>
      <c r="AF8" s="2">
        <f t="shared" si="2"/>
        <v>4</v>
      </c>
      <c r="AG8" s="2">
        <f t="shared" si="3"/>
        <v>0</v>
      </c>
      <c r="AH8" s="2">
        <f t="shared" si="3"/>
        <v>0</v>
      </c>
      <c r="AI8" s="2">
        <f t="shared" si="3"/>
        <v>1</v>
      </c>
      <c r="AJ8" s="2">
        <f t="shared" si="3"/>
        <v>0</v>
      </c>
      <c r="AK8" s="2">
        <f t="shared" si="3"/>
        <v>1</v>
      </c>
      <c r="AL8" s="2">
        <f t="shared" si="3"/>
        <v>0</v>
      </c>
      <c r="AM8" s="2">
        <f t="shared" si="3"/>
        <v>0</v>
      </c>
      <c r="AN8" s="2">
        <f t="shared" si="3"/>
        <v>0</v>
      </c>
    </row>
    <row r="9" spans="1:40" ht="12.75" customHeight="1">
      <c r="A9" s="2"/>
      <c r="B9" s="15" t="s">
        <v>227</v>
      </c>
      <c r="C9" s="2">
        <f t="shared" si="0"/>
        <v>1</v>
      </c>
      <c r="D9" s="2">
        <f t="shared" si="0"/>
        <v>0</v>
      </c>
      <c r="E9" s="2">
        <f t="shared" si="0"/>
        <v>0</v>
      </c>
      <c r="F9" s="2">
        <f t="shared" si="0"/>
        <v>0</v>
      </c>
      <c r="G9" s="2">
        <f t="shared" si="0"/>
        <v>0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">
        <f t="shared" si="0"/>
        <v>0</v>
      </c>
      <c r="L9" s="2">
        <f t="shared" si="0"/>
        <v>4</v>
      </c>
      <c r="M9" s="2">
        <f t="shared" si="1"/>
        <v>0</v>
      </c>
      <c r="N9" s="2">
        <f t="shared" si="1"/>
        <v>0</v>
      </c>
      <c r="O9" s="2">
        <f t="shared" si="1"/>
        <v>2</v>
      </c>
      <c r="P9" s="2">
        <f t="shared" si="1"/>
        <v>0</v>
      </c>
      <c r="Q9" s="2">
        <f t="shared" si="1"/>
        <v>2</v>
      </c>
      <c r="R9" s="2">
        <f t="shared" si="1"/>
        <v>0</v>
      </c>
      <c r="S9" s="2">
        <f t="shared" si="1"/>
        <v>0</v>
      </c>
      <c r="T9" s="2">
        <f t="shared" si="1"/>
        <v>0</v>
      </c>
      <c r="V9" s="15" t="s">
        <v>227</v>
      </c>
      <c r="W9" s="2">
        <f t="shared" si="2"/>
        <v>1</v>
      </c>
      <c r="X9" s="2">
        <f t="shared" si="2"/>
        <v>0</v>
      </c>
      <c r="Y9" s="2">
        <f t="shared" si="2"/>
        <v>0</v>
      </c>
      <c r="Z9" s="2">
        <f t="shared" si="2"/>
        <v>0</v>
      </c>
      <c r="AA9" s="2">
        <f t="shared" si="2"/>
        <v>0</v>
      </c>
      <c r="AB9" s="2">
        <f t="shared" si="2"/>
        <v>0</v>
      </c>
      <c r="AC9" s="2">
        <f t="shared" si="2"/>
        <v>0</v>
      </c>
      <c r="AD9" s="2">
        <f t="shared" si="2"/>
        <v>0</v>
      </c>
      <c r="AE9" s="2">
        <f t="shared" si="2"/>
        <v>0</v>
      </c>
      <c r="AF9" s="2">
        <f t="shared" si="2"/>
        <v>4</v>
      </c>
      <c r="AG9" s="2">
        <f t="shared" si="3"/>
        <v>0</v>
      </c>
      <c r="AH9" s="2">
        <f t="shared" si="3"/>
        <v>0</v>
      </c>
      <c r="AI9" s="2">
        <f t="shared" si="3"/>
        <v>2</v>
      </c>
      <c r="AJ9" s="2">
        <f t="shared" si="3"/>
        <v>0</v>
      </c>
      <c r="AK9" s="2">
        <f t="shared" si="3"/>
        <v>2</v>
      </c>
      <c r="AL9" s="2">
        <f t="shared" si="3"/>
        <v>0</v>
      </c>
      <c r="AM9" s="2">
        <f t="shared" si="3"/>
        <v>0</v>
      </c>
      <c r="AN9" s="2">
        <f t="shared" si="3"/>
        <v>0</v>
      </c>
    </row>
    <row r="10" spans="1:40" ht="12.75" customHeight="1">
      <c r="A10" s="2"/>
      <c r="B10" s="15" t="s">
        <v>230</v>
      </c>
      <c r="C10" s="2">
        <f t="shared" si="0"/>
        <v>6</v>
      </c>
      <c r="D10" s="2">
        <f t="shared" si="0"/>
        <v>0</v>
      </c>
      <c r="E10" s="2">
        <f t="shared" si="0"/>
        <v>0</v>
      </c>
      <c r="F10" s="2">
        <f t="shared" si="0"/>
        <v>0</v>
      </c>
      <c r="G10" s="2">
        <f t="shared" si="0"/>
        <v>0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">
        <f t="shared" si="0"/>
        <v>0</v>
      </c>
      <c r="L10" s="2">
        <f t="shared" si="0"/>
        <v>8</v>
      </c>
      <c r="M10" s="2">
        <f t="shared" si="1"/>
        <v>0</v>
      </c>
      <c r="N10" s="2">
        <f t="shared" si="1"/>
        <v>5</v>
      </c>
      <c r="O10" s="2">
        <f t="shared" si="1"/>
        <v>0</v>
      </c>
      <c r="P10" s="2">
        <f t="shared" si="1"/>
        <v>7</v>
      </c>
      <c r="Q10" s="2">
        <f t="shared" si="1"/>
        <v>0</v>
      </c>
      <c r="R10" s="2">
        <f t="shared" si="1"/>
        <v>0</v>
      </c>
      <c r="S10" s="2">
        <f t="shared" si="1"/>
        <v>0</v>
      </c>
      <c r="T10" s="2">
        <f t="shared" si="1"/>
        <v>0</v>
      </c>
      <c r="V10" s="15" t="s">
        <v>230</v>
      </c>
      <c r="W10" s="2">
        <f t="shared" si="2"/>
        <v>6</v>
      </c>
      <c r="X10" s="2">
        <f t="shared" si="2"/>
        <v>0</v>
      </c>
      <c r="Y10" s="2">
        <f t="shared" si="2"/>
        <v>0</v>
      </c>
      <c r="Z10" s="2">
        <f t="shared" si="2"/>
        <v>0</v>
      </c>
      <c r="AA10" s="2">
        <f t="shared" si="2"/>
        <v>0</v>
      </c>
      <c r="AB10" s="2">
        <f t="shared" si="2"/>
        <v>0</v>
      </c>
      <c r="AC10" s="2">
        <f t="shared" si="2"/>
        <v>0</v>
      </c>
      <c r="AD10" s="2">
        <f t="shared" si="2"/>
        <v>0</v>
      </c>
      <c r="AE10" s="2">
        <f t="shared" si="2"/>
        <v>0</v>
      </c>
      <c r="AF10" s="2">
        <f t="shared" si="2"/>
        <v>8</v>
      </c>
      <c r="AG10" s="2">
        <f t="shared" si="3"/>
        <v>0</v>
      </c>
      <c r="AH10" s="2">
        <f t="shared" si="3"/>
        <v>5</v>
      </c>
      <c r="AI10" s="2">
        <f t="shared" si="3"/>
        <v>0</v>
      </c>
      <c r="AJ10" s="2">
        <f t="shared" si="3"/>
        <v>7</v>
      </c>
      <c r="AK10" s="2">
        <f t="shared" si="3"/>
        <v>0</v>
      </c>
      <c r="AL10" s="2">
        <f t="shared" si="3"/>
        <v>0</v>
      </c>
      <c r="AM10" s="2">
        <f t="shared" si="3"/>
        <v>0</v>
      </c>
      <c r="AN10" s="2">
        <f t="shared" si="3"/>
        <v>0</v>
      </c>
    </row>
    <row r="11" spans="1:40" ht="12.75" customHeight="1">
      <c r="A11" s="2"/>
      <c r="B11" s="29" t="s">
        <v>64</v>
      </c>
      <c r="C11" s="2">
        <f t="shared" si="0"/>
        <v>6</v>
      </c>
      <c r="D11" s="2">
        <f t="shared" si="0"/>
        <v>0</v>
      </c>
      <c r="E11" s="2">
        <f t="shared" si="0"/>
        <v>0</v>
      </c>
      <c r="F11" s="2">
        <f t="shared" si="0"/>
        <v>0</v>
      </c>
      <c r="G11" s="2">
        <f t="shared" si="0"/>
        <v>0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">
        <f t="shared" si="0"/>
        <v>0</v>
      </c>
      <c r="L11" s="2">
        <f t="shared" si="0"/>
        <v>0</v>
      </c>
      <c r="M11" s="2">
        <f t="shared" si="1"/>
        <v>0</v>
      </c>
      <c r="N11" s="2">
        <f t="shared" si="1"/>
        <v>0</v>
      </c>
      <c r="O11" s="2">
        <f t="shared" si="1"/>
        <v>0</v>
      </c>
      <c r="P11" s="2">
        <f t="shared" si="1"/>
        <v>0</v>
      </c>
      <c r="Q11" s="2">
        <f t="shared" si="1"/>
        <v>5</v>
      </c>
      <c r="R11" s="2">
        <f t="shared" si="1"/>
        <v>0</v>
      </c>
      <c r="S11" s="2">
        <f t="shared" si="1"/>
        <v>0</v>
      </c>
      <c r="T11" s="2">
        <f t="shared" si="1"/>
        <v>5</v>
      </c>
      <c r="V11" s="29" t="s">
        <v>64</v>
      </c>
      <c r="W11" s="2">
        <f t="shared" si="2"/>
        <v>6</v>
      </c>
      <c r="X11" s="2">
        <f t="shared" si="2"/>
        <v>0</v>
      </c>
      <c r="Y11" s="2">
        <f t="shared" si="2"/>
        <v>0</v>
      </c>
      <c r="Z11" s="2">
        <f t="shared" si="2"/>
        <v>0</v>
      </c>
      <c r="AA11" s="2">
        <f t="shared" si="2"/>
        <v>0</v>
      </c>
      <c r="AB11" s="2">
        <f t="shared" si="2"/>
        <v>0</v>
      </c>
      <c r="AC11" s="2">
        <f t="shared" si="2"/>
        <v>0</v>
      </c>
      <c r="AD11" s="2">
        <f t="shared" si="2"/>
        <v>0</v>
      </c>
      <c r="AE11" s="2">
        <f t="shared" si="2"/>
        <v>0</v>
      </c>
      <c r="AF11" s="2">
        <f t="shared" si="2"/>
        <v>0</v>
      </c>
      <c r="AG11" s="2">
        <f t="shared" si="3"/>
        <v>0</v>
      </c>
      <c r="AH11" s="2">
        <f t="shared" si="3"/>
        <v>0</v>
      </c>
      <c r="AI11" s="2">
        <f t="shared" si="3"/>
        <v>0</v>
      </c>
      <c r="AJ11" s="2">
        <f t="shared" si="3"/>
        <v>0</v>
      </c>
      <c r="AK11" s="2">
        <f t="shared" si="3"/>
        <v>5</v>
      </c>
      <c r="AL11" s="2">
        <f t="shared" si="3"/>
        <v>0</v>
      </c>
      <c r="AM11" s="2">
        <f t="shared" si="3"/>
        <v>0</v>
      </c>
      <c r="AN11" s="2">
        <f t="shared" si="3"/>
        <v>5</v>
      </c>
    </row>
    <row r="12" spans="1:40" ht="12.75" customHeight="1">
      <c r="A12" s="2"/>
      <c r="B12" s="15" t="s">
        <v>239</v>
      </c>
      <c r="C12" s="2">
        <f t="shared" si="0"/>
        <v>4</v>
      </c>
      <c r="D12" s="2">
        <f t="shared" si="0"/>
        <v>0</v>
      </c>
      <c r="E12" s="2">
        <f t="shared" si="0"/>
        <v>0</v>
      </c>
      <c r="F12" s="2">
        <f t="shared" si="0"/>
        <v>0</v>
      </c>
      <c r="G12" s="2">
        <f t="shared" si="0"/>
        <v>0</v>
      </c>
      <c r="H12" s="2">
        <f t="shared" si="0"/>
        <v>0</v>
      </c>
      <c r="I12" s="2">
        <f t="shared" si="0"/>
        <v>0</v>
      </c>
      <c r="J12" s="2">
        <f t="shared" si="0"/>
        <v>0</v>
      </c>
      <c r="K12" s="2">
        <f t="shared" si="0"/>
        <v>0</v>
      </c>
      <c r="L12" s="2">
        <f t="shared" si="0"/>
        <v>4</v>
      </c>
      <c r="M12" s="2">
        <f t="shared" si="1"/>
        <v>0</v>
      </c>
      <c r="N12" s="2">
        <f t="shared" si="1"/>
        <v>0</v>
      </c>
      <c r="O12" s="2">
        <f t="shared" si="1"/>
        <v>0</v>
      </c>
      <c r="P12" s="2">
        <f t="shared" si="1"/>
        <v>0</v>
      </c>
      <c r="Q12" s="2">
        <f t="shared" si="1"/>
        <v>0</v>
      </c>
      <c r="R12" s="2">
        <f t="shared" si="1"/>
        <v>0</v>
      </c>
      <c r="S12" s="2">
        <f t="shared" si="1"/>
        <v>2</v>
      </c>
      <c r="T12" s="2">
        <f t="shared" si="1"/>
        <v>0</v>
      </c>
      <c r="V12" s="15" t="s">
        <v>239</v>
      </c>
      <c r="W12" s="2">
        <f t="shared" si="2"/>
        <v>4</v>
      </c>
      <c r="X12" s="2">
        <f t="shared" si="2"/>
        <v>0</v>
      </c>
      <c r="Y12" s="2">
        <f t="shared" si="2"/>
        <v>0</v>
      </c>
      <c r="Z12" s="2">
        <f t="shared" si="2"/>
        <v>0</v>
      </c>
      <c r="AA12" s="2">
        <f t="shared" si="2"/>
        <v>0</v>
      </c>
      <c r="AB12" s="2">
        <f t="shared" si="2"/>
        <v>0</v>
      </c>
      <c r="AC12" s="2">
        <f t="shared" si="2"/>
        <v>0</v>
      </c>
      <c r="AD12" s="2">
        <f t="shared" si="2"/>
        <v>0</v>
      </c>
      <c r="AE12" s="2">
        <f t="shared" si="2"/>
        <v>0</v>
      </c>
      <c r="AF12" s="2">
        <f t="shared" si="2"/>
        <v>4</v>
      </c>
      <c r="AG12" s="2">
        <f t="shared" si="3"/>
        <v>0</v>
      </c>
      <c r="AH12" s="2">
        <f t="shared" si="3"/>
        <v>0</v>
      </c>
      <c r="AI12" s="2">
        <f t="shared" si="3"/>
        <v>0</v>
      </c>
      <c r="AJ12" s="2">
        <f t="shared" si="3"/>
        <v>0</v>
      </c>
      <c r="AK12" s="2">
        <f t="shared" si="3"/>
        <v>0</v>
      </c>
      <c r="AL12" s="2">
        <f t="shared" si="3"/>
        <v>0</v>
      </c>
      <c r="AM12" s="2">
        <f t="shared" si="3"/>
        <v>2</v>
      </c>
      <c r="AN12" s="2">
        <f t="shared" si="3"/>
        <v>0</v>
      </c>
    </row>
    <row r="13" spans="1:40" ht="12.75" customHeight="1">
      <c r="A13" s="2"/>
      <c r="B13" s="29" t="s">
        <v>242</v>
      </c>
      <c r="C13" s="2">
        <f t="shared" ref="C13:L22" si="4">IF(ISBLANK($B13), 0, VLOOKUP($B13, MasterSpellList, MATCH(C$2, MasterListColumns, 0), FALSE))</f>
        <v>4</v>
      </c>
      <c r="D13" s="2">
        <f t="shared" si="4"/>
        <v>0</v>
      </c>
      <c r="E13" s="2">
        <f t="shared" si="4"/>
        <v>0</v>
      </c>
      <c r="F13" s="2">
        <f t="shared" si="4"/>
        <v>0</v>
      </c>
      <c r="G13" s="2">
        <f t="shared" si="4"/>
        <v>0</v>
      </c>
      <c r="H13" s="2">
        <f t="shared" si="4"/>
        <v>0</v>
      </c>
      <c r="I13" s="2">
        <f t="shared" si="4"/>
        <v>0</v>
      </c>
      <c r="J13" s="2">
        <f t="shared" si="4"/>
        <v>0</v>
      </c>
      <c r="K13" s="2">
        <f t="shared" si="4"/>
        <v>0</v>
      </c>
      <c r="L13" s="2">
        <f t="shared" si="4"/>
        <v>4</v>
      </c>
      <c r="M13" s="2">
        <f t="shared" ref="M13:T22" si="5">IF(ISBLANK($B13), 0, VLOOKUP($B13, MasterSpellList, MATCH(M$2, MasterListColumns, 0), FALSE))</f>
        <v>0</v>
      </c>
      <c r="N13" s="2">
        <f t="shared" si="5"/>
        <v>0</v>
      </c>
      <c r="O13" s="2">
        <f t="shared" si="5"/>
        <v>0</v>
      </c>
      <c r="P13" s="2">
        <f t="shared" si="5"/>
        <v>0</v>
      </c>
      <c r="Q13" s="2">
        <f t="shared" si="5"/>
        <v>0</v>
      </c>
      <c r="R13" s="2">
        <f t="shared" si="5"/>
        <v>0</v>
      </c>
      <c r="S13" s="2">
        <f t="shared" si="5"/>
        <v>0</v>
      </c>
      <c r="T13" s="2">
        <f t="shared" si="5"/>
        <v>0</v>
      </c>
      <c r="V13" s="29" t="s">
        <v>242</v>
      </c>
      <c r="W13" s="2">
        <f t="shared" ref="W13:AF22" si="6">IF(ISBLANK($V13), 0, VLOOKUP($V13, MasterSpellList, MATCH(W$2, MasterListColumns, 0), FALSE))</f>
        <v>4</v>
      </c>
      <c r="X13" s="2">
        <f t="shared" si="6"/>
        <v>0</v>
      </c>
      <c r="Y13" s="2">
        <f t="shared" si="6"/>
        <v>0</v>
      </c>
      <c r="Z13" s="2">
        <f t="shared" si="6"/>
        <v>0</v>
      </c>
      <c r="AA13" s="2">
        <f t="shared" si="6"/>
        <v>0</v>
      </c>
      <c r="AB13" s="2">
        <f t="shared" si="6"/>
        <v>0</v>
      </c>
      <c r="AC13" s="2">
        <f t="shared" si="6"/>
        <v>0</v>
      </c>
      <c r="AD13" s="2">
        <f t="shared" si="6"/>
        <v>0</v>
      </c>
      <c r="AE13" s="2">
        <f t="shared" si="6"/>
        <v>0</v>
      </c>
      <c r="AF13" s="2">
        <f t="shared" si="6"/>
        <v>4</v>
      </c>
      <c r="AG13" s="2">
        <f t="shared" ref="AG13:AN22" si="7">IF(ISBLANK($V13), 0, VLOOKUP($V13, MasterSpellList, MATCH(AG$2, MasterListColumns, 0), FALSE))</f>
        <v>0</v>
      </c>
      <c r="AH13" s="2">
        <f t="shared" si="7"/>
        <v>0</v>
      </c>
      <c r="AI13" s="2">
        <f t="shared" si="7"/>
        <v>0</v>
      </c>
      <c r="AJ13" s="2">
        <f t="shared" si="7"/>
        <v>0</v>
      </c>
      <c r="AK13" s="2">
        <f t="shared" si="7"/>
        <v>0</v>
      </c>
      <c r="AL13" s="2">
        <f t="shared" si="7"/>
        <v>0</v>
      </c>
      <c r="AM13" s="2">
        <f t="shared" si="7"/>
        <v>0</v>
      </c>
      <c r="AN13" s="2">
        <f t="shared" si="7"/>
        <v>0</v>
      </c>
    </row>
    <row r="14" spans="1:40" ht="12.75" customHeight="1">
      <c r="A14" s="2"/>
      <c r="B14" s="29" t="s">
        <v>248</v>
      </c>
      <c r="C14" s="2">
        <f t="shared" si="4"/>
        <v>6</v>
      </c>
      <c r="D14" s="2">
        <f t="shared" si="4"/>
        <v>0</v>
      </c>
      <c r="E14" s="2">
        <f t="shared" si="4"/>
        <v>0</v>
      </c>
      <c r="F14" s="2">
        <f t="shared" si="4"/>
        <v>0</v>
      </c>
      <c r="G14" s="2">
        <f t="shared" si="4"/>
        <v>0</v>
      </c>
      <c r="H14" s="2">
        <f t="shared" si="4"/>
        <v>8</v>
      </c>
      <c r="I14" s="2">
        <f t="shared" si="4"/>
        <v>0</v>
      </c>
      <c r="J14" s="2">
        <f t="shared" si="4"/>
        <v>0</v>
      </c>
      <c r="K14" s="2">
        <f t="shared" si="4"/>
        <v>0</v>
      </c>
      <c r="L14" s="2">
        <f t="shared" si="4"/>
        <v>0</v>
      </c>
      <c r="M14" s="2">
        <f t="shared" si="5"/>
        <v>0</v>
      </c>
      <c r="N14" s="2">
        <f t="shared" si="5"/>
        <v>4</v>
      </c>
      <c r="O14" s="2">
        <f t="shared" si="5"/>
        <v>4</v>
      </c>
      <c r="P14" s="2">
        <f t="shared" si="5"/>
        <v>4</v>
      </c>
      <c r="Q14" s="2">
        <f t="shared" si="5"/>
        <v>0</v>
      </c>
      <c r="R14" s="2">
        <f t="shared" si="5"/>
        <v>0</v>
      </c>
      <c r="S14" s="2">
        <f t="shared" si="5"/>
        <v>0</v>
      </c>
      <c r="T14" s="2">
        <f t="shared" si="5"/>
        <v>0</v>
      </c>
      <c r="V14" s="29" t="s">
        <v>248</v>
      </c>
      <c r="W14" s="2">
        <f t="shared" si="6"/>
        <v>6</v>
      </c>
      <c r="X14" s="2">
        <f t="shared" si="6"/>
        <v>0</v>
      </c>
      <c r="Y14" s="2">
        <f t="shared" si="6"/>
        <v>0</v>
      </c>
      <c r="Z14" s="2">
        <f t="shared" si="6"/>
        <v>0</v>
      </c>
      <c r="AA14" s="2">
        <f t="shared" si="6"/>
        <v>0</v>
      </c>
      <c r="AB14" s="2">
        <f t="shared" si="6"/>
        <v>8</v>
      </c>
      <c r="AC14" s="2">
        <f t="shared" si="6"/>
        <v>0</v>
      </c>
      <c r="AD14" s="2">
        <f t="shared" si="6"/>
        <v>0</v>
      </c>
      <c r="AE14" s="2">
        <f t="shared" si="6"/>
        <v>0</v>
      </c>
      <c r="AF14" s="2">
        <f t="shared" si="6"/>
        <v>0</v>
      </c>
      <c r="AG14" s="2">
        <f t="shared" si="7"/>
        <v>0</v>
      </c>
      <c r="AH14" s="2">
        <f t="shared" si="7"/>
        <v>4</v>
      </c>
      <c r="AI14" s="2">
        <f t="shared" si="7"/>
        <v>4</v>
      </c>
      <c r="AJ14" s="2">
        <f t="shared" si="7"/>
        <v>4</v>
      </c>
      <c r="AK14" s="2">
        <f t="shared" si="7"/>
        <v>0</v>
      </c>
      <c r="AL14" s="2">
        <f t="shared" si="7"/>
        <v>0</v>
      </c>
      <c r="AM14" s="2">
        <f t="shared" si="7"/>
        <v>0</v>
      </c>
      <c r="AN14" s="2">
        <f t="shared" si="7"/>
        <v>0</v>
      </c>
    </row>
    <row r="15" spans="1:40" ht="12.75" customHeight="1">
      <c r="A15" s="2"/>
      <c r="B15" s="29" t="s">
        <v>59</v>
      </c>
      <c r="C15" s="2">
        <f t="shared" si="4"/>
        <v>6</v>
      </c>
      <c r="D15" s="2">
        <f t="shared" si="4"/>
        <v>0</v>
      </c>
      <c r="E15" s="2">
        <f t="shared" si="4"/>
        <v>0</v>
      </c>
      <c r="F15" s="2">
        <f t="shared" si="4"/>
        <v>0</v>
      </c>
      <c r="G15" s="2">
        <f t="shared" si="4"/>
        <v>8</v>
      </c>
      <c r="H15" s="2">
        <f t="shared" si="4"/>
        <v>0</v>
      </c>
      <c r="I15" s="2">
        <f t="shared" si="4"/>
        <v>0</v>
      </c>
      <c r="J15" s="2">
        <f t="shared" si="4"/>
        <v>0</v>
      </c>
      <c r="K15" s="2">
        <f t="shared" si="4"/>
        <v>0</v>
      </c>
      <c r="L15" s="2">
        <f t="shared" si="4"/>
        <v>0</v>
      </c>
      <c r="M15" s="2">
        <f t="shared" si="5"/>
        <v>0</v>
      </c>
      <c r="N15" s="2">
        <f t="shared" si="5"/>
        <v>0</v>
      </c>
      <c r="O15" s="2">
        <f t="shared" si="5"/>
        <v>6</v>
      </c>
      <c r="P15" s="2">
        <f t="shared" si="5"/>
        <v>0</v>
      </c>
      <c r="Q15" s="2">
        <f t="shared" si="5"/>
        <v>0</v>
      </c>
      <c r="R15" s="2">
        <f t="shared" si="5"/>
        <v>0</v>
      </c>
      <c r="S15" s="2">
        <f t="shared" si="5"/>
        <v>0</v>
      </c>
      <c r="T15" s="2">
        <f t="shared" si="5"/>
        <v>0</v>
      </c>
      <c r="V15" s="29" t="s">
        <v>59</v>
      </c>
      <c r="W15" s="2">
        <f t="shared" si="6"/>
        <v>6</v>
      </c>
      <c r="X15" s="2">
        <f t="shared" si="6"/>
        <v>0</v>
      </c>
      <c r="Y15" s="2">
        <f t="shared" si="6"/>
        <v>0</v>
      </c>
      <c r="Z15" s="2">
        <f t="shared" si="6"/>
        <v>0</v>
      </c>
      <c r="AA15" s="2">
        <f t="shared" si="6"/>
        <v>8</v>
      </c>
      <c r="AB15" s="2">
        <f t="shared" si="6"/>
        <v>0</v>
      </c>
      <c r="AC15" s="2">
        <f t="shared" si="6"/>
        <v>0</v>
      </c>
      <c r="AD15" s="2">
        <f t="shared" si="6"/>
        <v>0</v>
      </c>
      <c r="AE15" s="2">
        <f t="shared" si="6"/>
        <v>0</v>
      </c>
      <c r="AF15" s="2">
        <f t="shared" si="6"/>
        <v>0</v>
      </c>
      <c r="AG15" s="2">
        <f t="shared" si="7"/>
        <v>0</v>
      </c>
      <c r="AH15" s="2">
        <f t="shared" si="7"/>
        <v>0</v>
      </c>
      <c r="AI15" s="2">
        <f t="shared" si="7"/>
        <v>6</v>
      </c>
      <c r="AJ15" s="2">
        <f t="shared" si="7"/>
        <v>0</v>
      </c>
      <c r="AK15" s="2">
        <f t="shared" si="7"/>
        <v>0</v>
      </c>
      <c r="AL15" s="2">
        <f t="shared" si="7"/>
        <v>0</v>
      </c>
      <c r="AM15" s="2">
        <f t="shared" si="7"/>
        <v>0</v>
      </c>
      <c r="AN15" s="2">
        <f t="shared" si="7"/>
        <v>0</v>
      </c>
    </row>
    <row r="16" spans="1:40" ht="12.75" customHeight="1">
      <c r="A16" s="2"/>
      <c r="B16" s="29" t="s">
        <v>256</v>
      </c>
      <c r="C16" s="2">
        <f t="shared" si="4"/>
        <v>8</v>
      </c>
      <c r="D16" s="2">
        <f t="shared" si="4"/>
        <v>0</v>
      </c>
      <c r="E16" s="2">
        <f t="shared" si="4"/>
        <v>0</v>
      </c>
      <c r="F16" s="2">
        <f t="shared" si="4"/>
        <v>0</v>
      </c>
      <c r="G16" s="2">
        <f t="shared" si="4"/>
        <v>8</v>
      </c>
      <c r="H16" s="2">
        <f t="shared" si="4"/>
        <v>0</v>
      </c>
      <c r="I16" s="2">
        <f t="shared" si="4"/>
        <v>0</v>
      </c>
      <c r="J16" s="2">
        <f t="shared" si="4"/>
        <v>0</v>
      </c>
      <c r="K16" s="2">
        <f t="shared" si="4"/>
        <v>0</v>
      </c>
      <c r="L16" s="2">
        <f t="shared" si="4"/>
        <v>0</v>
      </c>
      <c r="M16" s="2">
        <f t="shared" si="5"/>
        <v>0</v>
      </c>
      <c r="N16" s="2">
        <f t="shared" si="5"/>
        <v>0</v>
      </c>
      <c r="O16" s="2">
        <f t="shared" si="5"/>
        <v>8</v>
      </c>
      <c r="P16" s="2">
        <f t="shared" si="5"/>
        <v>0</v>
      </c>
      <c r="Q16" s="2">
        <f t="shared" si="5"/>
        <v>0</v>
      </c>
      <c r="R16" s="2">
        <f t="shared" si="5"/>
        <v>0</v>
      </c>
      <c r="S16" s="2">
        <f t="shared" si="5"/>
        <v>0</v>
      </c>
      <c r="T16" s="2">
        <f t="shared" si="5"/>
        <v>0</v>
      </c>
      <c r="V16" s="29" t="s">
        <v>256</v>
      </c>
      <c r="W16" s="2">
        <f t="shared" si="6"/>
        <v>8</v>
      </c>
      <c r="X16" s="2">
        <f t="shared" si="6"/>
        <v>0</v>
      </c>
      <c r="Y16" s="2">
        <f t="shared" si="6"/>
        <v>0</v>
      </c>
      <c r="Z16" s="2">
        <f t="shared" si="6"/>
        <v>0</v>
      </c>
      <c r="AA16" s="2">
        <f t="shared" si="6"/>
        <v>8</v>
      </c>
      <c r="AB16" s="2">
        <f t="shared" si="6"/>
        <v>0</v>
      </c>
      <c r="AC16" s="2">
        <f t="shared" si="6"/>
        <v>0</v>
      </c>
      <c r="AD16" s="2">
        <f t="shared" si="6"/>
        <v>0</v>
      </c>
      <c r="AE16" s="2">
        <f t="shared" si="6"/>
        <v>0</v>
      </c>
      <c r="AF16" s="2">
        <f t="shared" si="6"/>
        <v>0</v>
      </c>
      <c r="AG16" s="2">
        <f t="shared" si="7"/>
        <v>0</v>
      </c>
      <c r="AH16" s="2">
        <f t="shared" si="7"/>
        <v>0</v>
      </c>
      <c r="AI16" s="2">
        <f t="shared" si="7"/>
        <v>8</v>
      </c>
      <c r="AJ16" s="2">
        <f t="shared" si="7"/>
        <v>0</v>
      </c>
      <c r="AK16" s="2">
        <f t="shared" si="7"/>
        <v>0</v>
      </c>
      <c r="AL16" s="2">
        <f t="shared" si="7"/>
        <v>0</v>
      </c>
      <c r="AM16" s="2">
        <f t="shared" si="7"/>
        <v>0</v>
      </c>
      <c r="AN16" s="2">
        <f t="shared" si="7"/>
        <v>0</v>
      </c>
    </row>
    <row r="17" spans="1:40" ht="12.75" customHeight="1">
      <c r="A17" s="2"/>
      <c r="B17" s="29" t="s">
        <v>262</v>
      </c>
      <c r="C17" s="2">
        <f t="shared" si="4"/>
        <v>6</v>
      </c>
      <c r="D17" s="2">
        <f t="shared" si="4"/>
        <v>0</v>
      </c>
      <c r="E17" s="2">
        <f t="shared" si="4"/>
        <v>0</v>
      </c>
      <c r="F17" s="2">
        <f t="shared" si="4"/>
        <v>0</v>
      </c>
      <c r="G17" s="2">
        <f t="shared" si="4"/>
        <v>0</v>
      </c>
      <c r="H17" s="2">
        <f t="shared" si="4"/>
        <v>0</v>
      </c>
      <c r="I17" s="2">
        <f t="shared" si="4"/>
        <v>0</v>
      </c>
      <c r="J17" s="2">
        <f t="shared" si="4"/>
        <v>0</v>
      </c>
      <c r="K17" s="2">
        <f t="shared" si="4"/>
        <v>8</v>
      </c>
      <c r="L17" s="2">
        <f t="shared" si="4"/>
        <v>0</v>
      </c>
      <c r="M17" s="2">
        <f t="shared" si="5"/>
        <v>0</v>
      </c>
      <c r="N17" s="2">
        <f t="shared" si="5"/>
        <v>4</v>
      </c>
      <c r="O17" s="2">
        <f t="shared" si="5"/>
        <v>4</v>
      </c>
      <c r="P17" s="2">
        <f t="shared" si="5"/>
        <v>0</v>
      </c>
      <c r="Q17" s="2">
        <f t="shared" si="5"/>
        <v>0</v>
      </c>
      <c r="R17" s="2">
        <f t="shared" si="5"/>
        <v>0</v>
      </c>
      <c r="S17" s="2">
        <f t="shared" si="5"/>
        <v>0</v>
      </c>
      <c r="T17" s="2">
        <f t="shared" si="5"/>
        <v>0</v>
      </c>
      <c r="V17" s="29" t="s">
        <v>262</v>
      </c>
      <c r="W17" s="2">
        <f t="shared" si="6"/>
        <v>6</v>
      </c>
      <c r="X17" s="2">
        <f t="shared" si="6"/>
        <v>0</v>
      </c>
      <c r="Y17" s="2">
        <f t="shared" si="6"/>
        <v>0</v>
      </c>
      <c r="Z17" s="2">
        <f t="shared" si="6"/>
        <v>0</v>
      </c>
      <c r="AA17" s="2">
        <f t="shared" si="6"/>
        <v>0</v>
      </c>
      <c r="AB17" s="2">
        <f t="shared" si="6"/>
        <v>0</v>
      </c>
      <c r="AC17" s="2">
        <f t="shared" si="6"/>
        <v>0</v>
      </c>
      <c r="AD17" s="2">
        <f t="shared" si="6"/>
        <v>0</v>
      </c>
      <c r="AE17" s="2">
        <f t="shared" si="6"/>
        <v>8</v>
      </c>
      <c r="AF17" s="2">
        <f t="shared" si="6"/>
        <v>0</v>
      </c>
      <c r="AG17" s="2">
        <f t="shared" si="7"/>
        <v>0</v>
      </c>
      <c r="AH17" s="2">
        <f t="shared" si="7"/>
        <v>4</v>
      </c>
      <c r="AI17" s="2">
        <f t="shared" si="7"/>
        <v>4</v>
      </c>
      <c r="AJ17" s="2">
        <f t="shared" si="7"/>
        <v>0</v>
      </c>
      <c r="AK17" s="2">
        <f t="shared" si="7"/>
        <v>0</v>
      </c>
      <c r="AL17" s="2">
        <f t="shared" si="7"/>
        <v>0</v>
      </c>
      <c r="AM17" s="2">
        <f t="shared" si="7"/>
        <v>0</v>
      </c>
      <c r="AN17" s="2">
        <f t="shared" si="7"/>
        <v>0</v>
      </c>
    </row>
    <row r="18" spans="1:40" ht="12.75" customHeight="1">
      <c r="A18" s="2"/>
      <c r="B18" s="15" t="s">
        <v>265</v>
      </c>
      <c r="C18" s="2">
        <f t="shared" si="4"/>
        <v>8</v>
      </c>
      <c r="D18" s="2">
        <f t="shared" si="4"/>
        <v>0</v>
      </c>
      <c r="E18" s="2">
        <f t="shared" si="4"/>
        <v>0</v>
      </c>
      <c r="F18" s="2">
        <f t="shared" si="4"/>
        <v>0</v>
      </c>
      <c r="G18" s="2">
        <f t="shared" si="4"/>
        <v>0</v>
      </c>
      <c r="H18" s="2">
        <f t="shared" si="4"/>
        <v>0</v>
      </c>
      <c r="I18" s="2">
        <f t="shared" si="4"/>
        <v>0</v>
      </c>
      <c r="J18" s="2">
        <f t="shared" si="4"/>
        <v>0</v>
      </c>
      <c r="K18" s="2">
        <f t="shared" si="4"/>
        <v>0</v>
      </c>
      <c r="L18" s="2">
        <f t="shared" si="4"/>
        <v>0</v>
      </c>
      <c r="M18" s="2">
        <f t="shared" si="5"/>
        <v>0</v>
      </c>
      <c r="N18" s="2">
        <f t="shared" si="5"/>
        <v>0</v>
      </c>
      <c r="O18" s="2">
        <f t="shared" si="5"/>
        <v>0</v>
      </c>
      <c r="P18" s="2">
        <f t="shared" si="5"/>
        <v>4</v>
      </c>
      <c r="Q18" s="2">
        <f t="shared" si="5"/>
        <v>0</v>
      </c>
      <c r="R18" s="2">
        <f t="shared" si="5"/>
        <v>4</v>
      </c>
      <c r="S18" s="2">
        <f t="shared" si="5"/>
        <v>4</v>
      </c>
      <c r="T18" s="2">
        <f t="shared" si="5"/>
        <v>0</v>
      </c>
      <c r="V18" s="15" t="s">
        <v>265</v>
      </c>
      <c r="W18" s="2">
        <f t="shared" si="6"/>
        <v>8</v>
      </c>
      <c r="X18" s="2">
        <f t="shared" si="6"/>
        <v>0</v>
      </c>
      <c r="Y18" s="2">
        <f t="shared" si="6"/>
        <v>0</v>
      </c>
      <c r="Z18" s="2">
        <f t="shared" si="6"/>
        <v>0</v>
      </c>
      <c r="AA18" s="2">
        <f t="shared" si="6"/>
        <v>0</v>
      </c>
      <c r="AB18" s="2">
        <f t="shared" si="6"/>
        <v>0</v>
      </c>
      <c r="AC18" s="2">
        <f t="shared" si="6"/>
        <v>0</v>
      </c>
      <c r="AD18" s="2">
        <f t="shared" si="6"/>
        <v>0</v>
      </c>
      <c r="AE18" s="2">
        <f t="shared" si="6"/>
        <v>0</v>
      </c>
      <c r="AF18" s="2">
        <f t="shared" si="6"/>
        <v>0</v>
      </c>
      <c r="AG18" s="2">
        <f t="shared" si="7"/>
        <v>0</v>
      </c>
      <c r="AH18" s="2">
        <f t="shared" si="7"/>
        <v>0</v>
      </c>
      <c r="AI18" s="2">
        <f t="shared" si="7"/>
        <v>0</v>
      </c>
      <c r="AJ18" s="2">
        <f t="shared" si="7"/>
        <v>4</v>
      </c>
      <c r="AK18" s="2">
        <f t="shared" si="7"/>
        <v>0</v>
      </c>
      <c r="AL18" s="2">
        <f t="shared" si="7"/>
        <v>4</v>
      </c>
      <c r="AM18" s="2">
        <f t="shared" si="7"/>
        <v>4</v>
      </c>
      <c r="AN18" s="2">
        <f t="shared" si="7"/>
        <v>0</v>
      </c>
    </row>
    <row r="19" spans="1:40" ht="12.75" customHeight="1">
      <c r="A19" s="2"/>
      <c r="B19" s="15" t="s">
        <v>269</v>
      </c>
      <c r="C19" s="2">
        <f t="shared" si="4"/>
        <v>3</v>
      </c>
      <c r="D19" s="2">
        <f t="shared" si="4"/>
        <v>0</v>
      </c>
      <c r="E19" s="2">
        <f t="shared" si="4"/>
        <v>0</v>
      </c>
      <c r="F19" s="2">
        <f t="shared" si="4"/>
        <v>0</v>
      </c>
      <c r="G19" s="2">
        <f t="shared" si="4"/>
        <v>0</v>
      </c>
      <c r="H19" s="2">
        <f t="shared" si="4"/>
        <v>0</v>
      </c>
      <c r="I19" s="2">
        <f t="shared" si="4"/>
        <v>0</v>
      </c>
      <c r="J19" s="2">
        <f t="shared" si="4"/>
        <v>0</v>
      </c>
      <c r="K19" s="2">
        <f t="shared" si="4"/>
        <v>0</v>
      </c>
      <c r="L19" s="2">
        <f t="shared" si="4"/>
        <v>0</v>
      </c>
      <c r="M19" s="2">
        <f t="shared" si="5"/>
        <v>0</v>
      </c>
      <c r="N19" s="2">
        <f t="shared" si="5"/>
        <v>0</v>
      </c>
      <c r="O19" s="2">
        <f t="shared" si="5"/>
        <v>0</v>
      </c>
      <c r="P19" s="2">
        <f t="shared" si="5"/>
        <v>3</v>
      </c>
      <c r="Q19" s="2">
        <f t="shared" si="5"/>
        <v>0</v>
      </c>
      <c r="R19" s="2">
        <f t="shared" si="5"/>
        <v>0</v>
      </c>
      <c r="S19" s="2">
        <f t="shared" si="5"/>
        <v>0</v>
      </c>
      <c r="T19" s="2">
        <f t="shared" si="5"/>
        <v>0</v>
      </c>
      <c r="V19" s="29" t="s">
        <v>269</v>
      </c>
      <c r="W19" s="2">
        <f t="shared" si="6"/>
        <v>3</v>
      </c>
      <c r="X19" s="2">
        <f t="shared" si="6"/>
        <v>0</v>
      </c>
      <c r="Y19" s="2">
        <f t="shared" si="6"/>
        <v>0</v>
      </c>
      <c r="Z19" s="2">
        <f t="shared" si="6"/>
        <v>0</v>
      </c>
      <c r="AA19" s="2">
        <f t="shared" si="6"/>
        <v>0</v>
      </c>
      <c r="AB19" s="2">
        <f t="shared" si="6"/>
        <v>0</v>
      </c>
      <c r="AC19" s="2">
        <f t="shared" si="6"/>
        <v>0</v>
      </c>
      <c r="AD19" s="2">
        <f t="shared" si="6"/>
        <v>0</v>
      </c>
      <c r="AE19" s="2">
        <f t="shared" si="6"/>
        <v>0</v>
      </c>
      <c r="AF19" s="2">
        <f t="shared" si="6"/>
        <v>0</v>
      </c>
      <c r="AG19" s="2">
        <f t="shared" si="7"/>
        <v>0</v>
      </c>
      <c r="AH19" s="2">
        <f t="shared" si="7"/>
        <v>0</v>
      </c>
      <c r="AI19" s="2">
        <f t="shared" si="7"/>
        <v>0</v>
      </c>
      <c r="AJ19" s="2">
        <f t="shared" si="7"/>
        <v>3</v>
      </c>
      <c r="AK19" s="2">
        <f t="shared" si="7"/>
        <v>0</v>
      </c>
      <c r="AL19" s="2">
        <f t="shared" si="7"/>
        <v>0</v>
      </c>
      <c r="AM19" s="2">
        <f t="shared" si="7"/>
        <v>0</v>
      </c>
      <c r="AN19" s="2">
        <f t="shared" si="7"/>
        <v>0</v>
      </c>
    </row>
    <row r="20" spans="1:40" ht="12.75" customHeight="1">
      <c r="A20" s="2"/>
      <c r="B20" s="15" t="s">
        <v>274</v>
      </c>
      <c r="C20" s="2">
        <f t="shared" si="4"/>
        <v>2</v>
      </c>
      <c r="D20" s="2">
        <f t="shared" si="4"/>
        <v>0</v>
      </c>
      <c r="E20" s="2">
        <f t="shared" si="4"/>
        <v>0</v>
      </c>
      <c r="F20" s="2">
        <f t="shared" si="4"/>
        <v>0</v>
      </c>
      <c r="G20" s="2">
        <f t="shared" si="4"/>
        <v>0</v>
      </c>
      <c r="H20" s="2">
        <f t="shared" si="4"/>
        <v>0</v>
      </c>
      <c r="I20" s="2">
        <f t="shared" si="4"/>
        <v>0</v>
      </c>
      <c r="J20" s="2">
        <f t="shared" si="4"/>
        <v>0</v>
      </c>
      <c r="K20" s="2">
        <f t="shared" si="4"/>
        <v>0</v>
      </c>
      <c r="L20" s="2">
        <f t="shared" si="4"/>
        <v>0</v>
      </c>
      <c r="M20" s="2">
        <f t="shared" si="5"/>
        <v>0</v>
      </c>
      <c r="N20" s="2">
        <f t="shared" si="5"/>
        <v>3</v>
      </c>
      <c r="O20" s="2">
        <f t="shared" si="5"/>
        <v>3</v>
      </c>
      <c r="P20" s="2">
        <f t="shared" si="5"/>
        <v>0</v>
      </c>
      <c r="Q20" s="2">
        <f t="shared" si="5"/>
        <v>0</v>
      </c>
      <c r="R20" s="2">
        <f t="shared" si="5"/>
        <v>-3</v>
      </c>
      <c r="S20" s="2">
        <f t="shared" si="5"/>
        <v>0</v>
      </c>
      <c r="T20" s="2">
        <f t="shared" si="5"/>
        <v>0</v>
      </c>
      <c r="V20" s="29" t="s">
        <v>274</v>
      </c>
      <c r="W20" s="2">
        <f t="shared" si="6"/>
        <v>2</v>
      </c>
      <c r="X20" s="2">
        <f t="shared" si="6"/>
        <v>0</v>
      </c>
      <c r="Y20" s="2">
        <f t="shared" si="6"/>
        <v>0</v>
      </c>
      <c r="Z20" s="2">
        <f t="shared" si="6"/>
        <v>0</v>
      </c>
      <c r="AA20" s="2">
        <f t="shared" si="6"/>
        <v>0</v>
      </c>
      <c r="AB20" s="2">
        <f t="shared" si="6"/>
        <v>0</v>
      </c>
      <c r="AC20" s="2">
        <f t="shared" si="6"/>
        <v>0</v>
      </c>
      <c r="AD20" s="2">
        <f t="shared" si="6"/>
        <v>0</v>
      </c>
      <c r="AE20" s="2">
        <f t="shared" si="6"/>
        <v>0</v>
      </c>
      <c r="AF20" s="2">
        <f t="shared" si="6"/>
        <v>0</v>
      </c>
      <c r="AG20" s="2">
        <f t="shared" si="7"/>
        <v>0</v>
      </c>
      <c r="AH20" s="2">
        <f t="shared" si="7"/>
        <v>3</v>
      </c>
      <c r="AI20" s="2">
        <f t="shared" si="7"/>
        <v>3</v>
      </c>
      <c r="AJ20" s="2">
        <f t="shared" si="7"/>
        <v>0</v>
      </c>
      <c r="AK20" s="2">
        <f t="shared" si="7"/>
        <v>0</v>
      </c>
      <c r="AL20" s="2">
        <f t="shared" si="7"/>
        <v>-3</v>
      </c>
      <c r="AM20" s="2">
        <f t="shared" si="7"/>
        <v>0</v>
      </c>
      <c r="AN20" s="2">
        <f t="shared" si="7"/>
        <v>0</v>
      </c>
    </row>
    <row r="21" spans="1:40" ht="12.75" customHeight="1">
      <c r="A21" s="2"/>
      <c r="B21" s="29" t="s">
        <v>106</v>
      </c>
      <c r="C21" s="2">
        <f t="shared" si="4"/>
        <v>0</v>
      </c>
      <c r="D21" s="2">
        <f t="shared" si="4"/>
        <v>0</v>
      </c>
      <c r="E21" s="2">
        <f t="shared" si="4"/>
        <v>0</v>
      </c>
      <c r="F21" s="2">
        <f t="shared" si="4"/>
        <v>0</v>
      </c>
      <c r="G21" s="2">
        <f t="shared" si="4"/>
        <v>0</v>
      </c>
      <c r="H21" s="2">
        <f t="shared" si="4"/>
        <v>0</v>
      </c>
      <c r="I21" s="2">
        <f t="shared" si="4"/>
        <v>0</v>
      </c>
      <c r="J21" s="2">
        <f t="shared" si="4"/>
        <v>0</v>
      </c>
      <c r="K21" s="2">
        <f t="shared" si="4"/>
        <v>0</v>
      </c>
      <c r="L21" s="2">
        <f t="shared" si="4"/>
        <v>0</v>
      </c>
      <c r="M21" s="2">
        <f t="shared" si="5"/>
        <v>0</v>
      </c>
      <c r="N21" s="2">
        <f t="shared" si="5"/>
        <v>0</v>
      </c>
      <c r="O21" s="2">
        <f t="shared" si="5"/>
        <v>0</v>
      </c>
      <c r="P21" s="2">
        <f t="shared" si="5"/>
        <v>0</v>
      </c>
      <c r="Q21" s="2">
        <f t="shared" si="5"/>
        <v>0</v>
      </c>
      <c r="R21" s="2">
        <f t="shared" si="5"/>
        <v>0</v>
      </c>
      <c r="S21" s="2">
        <f t="shared" si="5"/>
        <v>0</v>
      </c>
      <c r="T21" s="2">
        <f t="shared" si="5"/>
        <v>0</v>
      </c>
      <c r="V21" s="29" t="s">
        <v>106</v>
      </c>
      <c r="W21" s="2">
        <f t="shared" si="6"/>
        <v>0</v>
      </c>
      <c r="X21" s="2">
        <f t="shared" si="6"/>
        <v>0</v>
      </c>
      <c r="Y21" s="2">
        <f t="shared" si="6"/>
        <v>0</v>
      </c>
      <c r="Z21" s="2">
        <f t="shared" si="6"/>
        <v>0</v>
      </c>
      <c r="AA21" s="2">
        <f t="shared" si="6"/>
        <v>0</v>
      </c>
      <c r="AB21" s="2">
        <f t="shared" si="6"/>
        <v>0</v>
      </c>
      <c r="AC21" s="2">
        <f t="shared" si="6"/>
        <v>0</v>
      </c>
      <c r="AD21" s="2">
        <f t="shared" si="6"/>
        <v>0</v>
      </c>
      <c r="AE21" s="2">
        <f t="shared" si="6"/>
        <v>0</v>
      </c>
      <c r="AF21" s="2">
        <f t="shared" si="6"/>
        <v>0</v>
      </c>
      <c r="AG21" s="2">
        <f t="shared" si="7"/>
        <v>0</v>
      </c>
      <c r="AH21" s="2">
        <f t="shared" si="7"/>
        <v>0</v>
      </c>
      <c r="AI21" s="2">
        <f t="shared" si="7"/>
        <v>0</v>
      </c>
      <c r="AJ21" s="2">
        <f t="shared" si="7"/>
        <v>0</v>
      </c>
      <c r="AK21" s="2">
        <f t="shared" si="7"/>
        <v>0</v>
      </c>
      <c r="AL21" s="2">
        <f t="shared" si="7"/>
        <v>0</v>
      </c>
      <c r="AM21" s="2">
        <f t="shared" si="7"/>
        <v>0</v>
      </c>
      <c r="AN21" s="2">
        <f t="shared" si="7"/>
        <v>0</v>
      </c>
    </row>
    <row r="22" spans="1:40" ht="12.75" customHeight="1">
      <c r="A22" s="2"/>
      <c r="B22" s="15"/>
      <c r="C22" s="2">
        <f t="shared" si="4"/>
        <v>0</v>
      </c>
      <c r="D22" s="2">
        <f t="shared" si="4"/>
        <v>0</v>
      </c>
      <c r="E22" s="2">
        <f t="shared" si="4"/>
        <v>0</v>
      </c>
      <c r="F22" s="2">
        <f t="shared" si="4"/>
        <v>0</v>
      </c>
      <c r="G22" s="2">
        <f t="shared" si="4"/>
        <v>0</v>
      </c>
      <c r="H22" s="2">
        <f t="shared" si="4"/>
        <v>0</v>
      </c>
      <c r="I22" s="2">
        <f t="shared" si="4"/>
        <v>0</v>
      </c>
      <c r="J22" s="2">
        <f t="shared" si="4"/>
        <v>0</v>
      </c>
      <c r="K22" s="2">
        <f t="shared" si="4"/>
        <v>0</v>
      </c>
      <c r="L22" s="2">
        <f t="shared" si="4"/>
        <v>0</v>
      </c>
      <c r="M22" s="2">
        <f t="shared" si="5"/>
        <v>0</v>
      </c>
      <c r="N22" s="2">
        <f t="shared" si="5"/>
        <v>0</v>
      </c>
      <c r="O22" s="2">
        <f t="shared" si="5"/>
        <v>0</v>
      </c>
      <c r="P22" s="2">
        <f t="shared" si="5"/>
        <v>0</v>
      </c>
      <c r="Q22" s="2">
        <f t="shared" si="5"/>
        <v>0</v>
      </c>
      <c r="R22" s="2">
        <f t="shared" si="5"/>
        <v>0</v>
      </c>
      <c r="S22" s="2">
        <f t="shared" si="5"/>
        <v>0</v>
      </c>
      <c r="T22" s="2">
        <f t="shared" si="5"/>
        <v>0</v>
      </c>
      <c r="V22" s="15"/>
      <c r="W22" s="2">
        <f t="shared" si="6"/>
        <v>0</v>
      </c>
      <c r="X22" s="2">
        <f t="shared" si="6"/>
        <v>0</v>
      </c>
      <c r="Y22" s="2">
        <f t="shared" si="6"/>
        <v>0</v>
      </c>
      <c r="Z22" s="2">
        <f t="shared" si="6"/>
        <v>0</v>
      </c>
      <c r="AA22" s="2">
        <f t="shared" si="6"/>
        <v>0</v>
      </c>
      <c r="AB22" s="2">
        <f t="shared" si="6"/>
        <v>0</v>
      </c>
      <c r="AC22" s="2">
        <f t="shared" si="6"/>
        <v>0</v>
      </c>
      <c r="AD22" s="2">
        <f t="shared" si="6"/>
        <v>0</v>
      </c>
      <c r="AE22" s="2">
        <f t="shared" si="6"/>
        <v>0</v>
      </c>
      <c r="AF22" s="2">
        <f t="shared" si="6"/>
        <v>0</v>
      </c>
      <c r="AG22" s="2">
        <f t="shared" si="7"/>
        <v>0</v>
      </c>
      <c r="AH22" s="2">
        <f t="shared" si="7"/>
        <v>0</v>
      </c>
      <c r="AI22" s="2">
        <f t="shared" si="7"/>
        <v>0</v>
      </c>
      <c r="AJ22" s="2">
        <f t="shared" si="7"/>
        <v>0</v>
      </c>
      <c r="AK22" s="2">
        <f t="shared" si="7"/>
        <v>0</v>
      </c>
      <c r="AL22" s="2">
        <f t="shared" si="7"/>
        <v>0</v>
      </c>
      <c r="AM22" s="2">
        <f t="shared" si="7"/>
        <v>0</v>
      </c>
      <c r="AN22" s="2">
        <f t="shared" si="7"/>
        <v>0</v>
      </c>
    </row>
    <row r="23" spans="1:40" ht="12.75" customHeight="1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4"/>
      <c r="AD23" s="4"/>
      <c r="AE23" s="4"/>
      <c r="AF23" s="2"/>
      <c r="AG23" s="4"/>
      <c r="AH23" s="2"/>
      <c r="AI23" s="2"/>
      <c r="AJ23" s="2"/>
      <c r="AK23" s="2"/>
      <c r="AL23" s="2"/>
      <c r="AM23" s="2"/>
      <c r="AN23" s="2"/>
    </row>
    <row r="24" spans="1:40" ht="12.75" customHeight="1">
      <c r="A24" s="2"/>
      <c r="B24" s="2" t="s">
        <v>286</v>
      </c>
      <c r="C24" s="2">
        <f t="shared" ref="C24:T24" si="8">SUM(C3:C22)</f>
        <v>80</v>
      </c>
      <c r="D24" s="4">
        <f t="shared" si="8"/>
        <v>8</v>
      </c>
      <c r="E24" s="4">
        <f t="shared" si="8"/>
        <v>16</v>
      </c>
      <c r="F24" s="4">
        <f t="shared" si="8"/>
        <v>0</v>
      </c>
      <c r="G24" s="4">
        <f t="shared" si="8"/>
        <v>16</v>
      </c>
      <c r="H24" s="4">
        <f t="shared" si="8"/>
        <v>8</v>
      </c>
      <c r="I24" s="4">
        <f t="shared" si="8"/>
        <v>0</v>
      </c>
      <c r="J24" s="4">
        <f t="shared" si="8"/>
        <v>0</v>
      </c>
      <c r="K24" s="4">
        <f t="shared" si="8"/>
        <v>8</v>
      </c>
      <c r="L24" s="4">
        <f t="shared" si="8"/>
        <v>24</v>
      </c>
      <c r="M24" s="4">
        <f t="shared" si="8"/>
        <v>0</v>
      </c>
      <c r="N24" s="4">
        <f t="shared" si="8"/>
        <v>18</v>
      </c>
      <c r="O24" s="4">
        <f t="shared" si="8"/>
        <v>40</v>
      </c>
      <c r="P24" s="4">
        <f t="shared" si="8"/>
        <v>18</v>
      </c>
      <c r="Q24" s="4">
        <f t="shared" si="8"/>
        <v>8</v>
      </c>
      <c r="R24" s="4">
        <f t="shared" si="8"/>
        <v>0</v>
      </c>
      <c r="S24" s="4">
        <f t="shared" si="8"/>
        <v>6</v>
      </c>
      <c r="T24" s="4">
        <f t="shared" si="8"/>
        <v>3</v>
      </c>
      <c r="V24" s="2" t="s">
        <v>286</v>
      </c>
      <c r="W24" s="2">
        <f t="shared" ref="W24:AN24" si="9">SUM(W3:W22)</f>
        <v>80</v>
      </c>
      <c r="X24" s="4">
        <f t="shared" si="9"/>
        <v>8</v>
      </c>
      <c r="Y24" s="4">
        <f t="shared" si="9"/>
        <v>16</v>
      </c>
      <c r="Z24" s="4">
        <f t="shared" si="9"/>
        <v>0</v>
      </c>
      <c r="AA24" s="4">
        <f t="shared" si="9"/>
        <v>16</v>
      </c>
      <c r="AB24" s="4">
        <f t="shared" si="9"/>
        <v>8</v>
      </c>
      <c r="AC24" s="4">
        <f t="shared" si="9"/>
        <v>0</v>
      </c>
      <c r="AD24" s="4">
        <f t="shared" si="9"/>
        <v>0</v>
      </c>
      <c r="AE24" s="4">
        <f t="shared" si="9"/>
        <v>8</v>
      </c>
      <c r="AF24" s="4">
        <f t="shared" si="9"/>
        <v>24</v>
      </c>
      <c r="AG24" s="4">
        <f t="shared" si="9"/>
        <v>0</v>
      </c>
      <c r="AH24" s="4">
        <f t="shared" si="9"/>
        <v>18</v>
      </c>
      <c r="AI24" s="4">
        <f t="shared" si="9"/>
        <v>40</v>
      </c>
      <c r="AJ24" s="4">
        <f t="shared" si="9"/>
        <v>18</v>
      </c>
      <c r="AK24" s="4">
        <f t="shared" si="9"/>
        <v>8</v>
      </c>
      <c r="AL24" s="4">
        <f t="shared" si="9"/>
        <v>0</v>
      </c>
      <c r="AM24" s="4">
        <f t="shared" si="9"/>
        <v>6</v>
      </c>
      <c r="AN24" s="4">
        <f t="shared" si="9"/>
        <v>3</v>
      </c>
    </row>
    <row r="25" spans="1:40" ht="12.75" customHeight="1">
      <c r="A25" s="2"/>
      <c r="B25" s="4" t="s">
        <v>290</v>
      </c>
      <c r="C25" s="2">
        <f>10+(5*TRUNC((Setup!$B$5-1)/10)+IF(Setup!$B$5&gt;=75,Setup!$B$20)+IF(Setup!$B$5=99,Setup!$B$27
))</f>
        <v>80</v>
      </c>
      <c r="D25" s="2">
        <f>IF(TRUNC(D24/8)&gt;0,TRUNC(D24/8)+$B$29,0)</f>
        <v>3</v>
      </c>
      <c r="E25" s="2">
        <f>TRUNC(E24/8)</f>
        <v>2</v>
      </c>
      <c r="F25" s="2">
        <f t="shared" ref="F25:M25" si="10">IF(TRUNC(F24/8)&gt;0,TRUNC(F24/8)+$B$29,0)</f>
        <v>0</v>
      </c>
      <c r="G25" s="2">
        <f t="shared" si="10"/>
        <v>4</v>
      </c>
      <c r="H25" s="2">
        <f t="shared" si="10"/>
        <v>3</v>
      </c>
      <c r="I25" s="2">
        <f t="shared" si="10"/>
        <v>0</v>
      </c>
      <c r="J25" s="2">
        <f t="shared" si="10"/>
        <v>0</v>
      </c>
      <c r="K25" s="2">
        <f t="shared" si="10"/>
        <v>3</v>
      </c>
      <c r="L25" s="2">
        <f t="shared" si="10"/>
        <v>5</v>
      </c>
      <c r="M25" s="2">
        <f t="shared" si="10"/>
        <v>0</v>
      </c>
      <c r="N25" s="2"/>
      <c r="O25" s="2"/>
      <c r="P25" s="2"/>
      <c r="Q25" s="2"/>
      <c r="R25" s="2"/>
      <c r="S25" s="2"/>
      <c r="T25" s="2"/>
      <c r="V25" s="2" t="s">
        <v>292</v>
      </c>
      <c r="W25" s="2">
        <f>10+(5*TRUNC((Setup!$B$5-1)/10)+IF(Setup!$B$5&gt;=75,Setup!$B$20)+IF(Setup!$B$5=99,Setup!$B$27
))</f>
        <v>80</v>
      </c>
      <c r="X25" s="2">
        <f>IF(TRUNC(X24/8)&gt;0,TRUNC(X24/8)+$B$29,0)</f>
        <v>3</v>
      </c>
      <c r="Y25" s="2">
        <f>TRUNC(Y24/8)</f>
        <v>2</v>
      </c>
      <c r="Z25" s="2">
        <f t="shared" ref="Z25:AG25" si="11">IF(TRUNC(Z24/8)&gt;0,TRUNC(Z24/8)+$B$29,0)</f>
        <v>0</v>
      </c>
      <c r="AA25" s="2">
        <f t="shared" si="11"/>
        <v>4</v>
      </c>
      <c r="AB25" s="2">
        <f t="shared" si="11"/>
        <v>3</v>
      </c>
      <c r="AC25" s="2">
        <f t="shared" si="11"/>
        <v>0</v>
      </c>
      <c r="AD25" s="2">
        <f t="shared" si="11"/>
        <v>0</v>
      </c>
      <c r="AE25" s="2">
        <f t="shared" si="11"/>
        <v>3</v>
      </c>
      <c r="AF25" s="2">
        <f t="shared" si="11"/>
        <v>5</v>
      </c>
      <c r="AG25" s="2">
        <f t="shared" si="11"/>
        <v>0</v>
      </c>
      <c r="AH25" s="2"/>
      <c r="AI25" s="2"/>
      <c r="AJ25" s="2"/>
      <c r="AK25" s="2"/>
      <c r="AL25" s="2"/>
      <c r="AM25" s="2"/>
      <c r="AN25" s="2"/>
    </row>
    <row r="26" spans="1:40" ht="12.75" customHeight="1">
      <c r="A26" s="2"/>
      <c r="B26" s="2" t="s">
        <v>293</v>
      </c>
      <c r="C26" s="2"/>
      <c r="D26" s="18">
        <f>VLOOKUP(D2, TraitValues, MATCH(D25, TraitValueCols, 0), 0)</f>
        <v>0.25</v>
      </c>
      <c r="E26" s="60" t="str">
        <f>IF(E25=1, "DA", IF(E25=2, "TA", "None"))</f>
        <v>TA</v>
      </c>
      <c r="F26" s="38">
        <f t="shared" ref="F26:M26" si="12">VLOOKUP(F2, TraitValues, MATCH(F25, TraitValueCols, 0), 0)</f>
        <v>0</v>
      </c>
      <c r="G26" s="38">
        <f t="shared" si="12"/>
        <v>48</v>
      </c>
      <c r="H26" s="18">
        <f t="shared" si="12"/>
        <v>0.11</v>
      </c>
      <c r="I26" s="38">
        <f t="shared" si="12"/>
        <v>0</v>
      </c>
      <c r="J26" s="18">
        <f t="shared" si="12"/>
        <v>0</v>
      </c>
      <c r="K26" s="18">
        <f t="shared" si="12"/>
        <v>0.16</v>
      </c>
      <c r="L26" s="38">
        <f t="shared" si="12"/>
        <v>30</v>
      </c>
      <c r="M26" s="18">
        <f t="shared" si="12"/>
        <v>0</v>
      </c>
      <c r="N26" s="4"/>
      <c r="O26" s="4"/>
      <c r="P26" s="4"/>
      <c r="Q26" s="4"/>
      <c r="R26" s="4"/>
      <c r="S26" s="4"/>
      <c r="T26" s="4"/>
      <c r="V26" s="2" t="s">
        <v>293</v>
      </c>
      <c r="W26" s="2"/>
      <c r="X26" s="18">
        <f>VLOOKUP(X2, TraitValues, MATCH(X25, TraitValueCols, 0), 0)</f>
        <v>0.25</v>
      </c>
      <c r="Y26" s="60" t="str">
        <f>IF(Y25=1, "DA", IF(Y25=2, "TA", "None"))</f>
        <v>TA</v>
      </c>
      <c r="Z26" s="38">
        <f t="shared" ref="Z26:AG26" si="13">VLOOKUP(Z2, TraitValues, MATCH(Z25, TraitValueCols, 0), 0)</f>
        <v>0</v>
      </c>
      <c r="AA26" s="38">
        <f t="shared" si="13"/>
        <v>48</v>
      </c>
      <c r="AB26" s="18">
        <f t="shared" si="13"/>
        <v>0.11</v>
      </c>
      <c r="AC26" s="38">
        <f t="shared" si="13"/>
        <v>0</v>
      </c>
      <c r="AD26" s="18">
        <f t="shared" si="13"/>
        <v>0</v>
      </c>
      <c r="AE26" s="18">
        <f t="shared" si="13"/>
        <v>0.16</v>
      </c>
      <c r="AF26" s="38">
        <f t="shared" si="13"/>
        <v>30</v>
      </c>
      <c r="AG26" s="18">
        <f t="shared" si="13"/>
        <v>0</v>
      </c>
      <c r="AH26" s="2"/>
      <c r="AI26" s="2"/>
      <c r="AJ26" s="2"/>
      <c r="AK26" s="2"/>
      <c r="AL26" s="2"/>
      <c r="AM26" s="2"/>
      <c r="AN26" s="2"/>
    </row>
    <row r="27" spans="1:40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2.75" customHeight="1">
      <c r="A29" s="33" t="s">
        <v>296</v>
      </c>
      <c r="B29" s="2">
        <f>IF(Setup!$B$26&gt;=100,IF(Setup!$B$26&gt;=1200,2,1),0)</f>
        <v>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2.75" customHeight="1">
      <c r="A31" s="61" t="s">
        <v>298</v>
      </c>
      <c r="B31" s="3">
        <v>0</v>
      </c>
      <c r="C31" s="3">
        <v>1</v>
      </c>
      <c r="D31" s="3">
        <v>2</v>
      </c>
      <c r="E31" s="3">
        <v>3</v>
      </c>
      <c r="F31" s="3">
        <v>4</v>
      </c>
      <c r="G31" s="3">
        <v>5</v>
      </c>
      <c r="H31" s="3">
        <v>6</v>
      </c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2.75" customHeight="1">
      <c r="A32" s="2" t="s">
        <v>16</v>
      </c>
      <c r="B32" s="2">
        <v>0</v>
      </c>
      <c r="C32" s="2">
        <v>10</v>
      </c>
      <c r="D32" s="2">
        <v>22</v>
      </c>
      <c r="E32" s="2">
        <v>35</v>
      </c>
      <c r="F32" s="2">
        <v>48</v>
      </c>
      <c r="G32" s="2">
        <v>60</v>
      </c>
      <c r="H32" s="2">
        <v>72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2.75" customHeight="1">
      <c r="A33" s="2" t="s">
        <v>17</v>
      </c>
      <c r="B33" s="2">
        <v>0</v>
      </c>
      <c r="C33" s="2">
        <v>10</v>
      </c>
      <c r="D33" s="2">
        <v>22</v>
      </c>
      <c r="E33" s="2">
        <v>35</v>
      </c>
      <c r="F33" s="2">
        <v>48</v>
      </c>
      <c r="G33" s="2">
        <v>60</v>
      </c>
      <c r="H33" s="2">
        <v>72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2.75" customHeight="1">
      <c r="A34" s="4" t="s">
        <v>18</v>
      </c>
      <c r="B34" s="18">
        <v>0</v>
      </c>
      <c r="C34" s="18">
        <v>0.05</v>
      </c>
      <c r="D34" s="18">
        <v>0.08</v>
      </c>
      <c r="E34" s="18">
        <v>0.11</v>
      </c>
      <c r="F34" s="18">
        <v>0.14000000000000001</v>
      </c>
      <c r="G34" s="18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2.75" customHeight="1">
      <c r="A35" s="2" t="s">
        <v>14</v>
      </c>
      <c r="B35" s="18">
        <v>0</v>
      </c>
      <c r="C35" s="18">
        <v>0.1</v>
      </c>
      <c r="D35" s="18">
        <v>0.15</v>
      </c>
      <c r="E35" s="18">
        <v>0.25</v>
      </c>
      <c r="F35" s="18">
        <v>0.3</v>
      </c>
      <c r="G35" s="18">
        <v>0.35</v>
      </c>
      <c r="H35" s="62">
        <v>0.4</v>
      </c>
      <c r="I35" s="62"/>
      <c r="J35" s="62"/>
      <c r="K35" s="62"/>
      <c r="L35" s="2"/>
      <c r="M35" s="2"/>
      <c r="N35" s="2"/>
      <c r="O35" s="2"/>
      <c r="P35" s="2"/>
      <c r="Q35" s="2"/>
      <c r="R35" s="2"/>
      <c r="S35" s="2"/>
      <c r="T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2.75" customHeight="1">
      <c r="A36" s="8" t="s">
        <v>19</v>
      </c>
      <c r="B36" s="10">
        <v>0</v>
      </c>
      <c r="C36" s="8">
        <v>20</v>
      </c>
      <c r="D36" s="8">
        <v>24</v>
      </c>
      <c r="E36" s="8">
        <v>28</v>
      </c>
      <c r="F36" s="8">
        <v>32</v>
      </c>
      <c r="G36" s="8">
        <v>36</v>
      </c>
      <c r="H36" s="8">
        <v>40</v>
      </c>
      <c r="I36" s="2"/>
      <c r="J36" s="2"/>
      <c r="K36" s="2"/>
      <c r="L36" s="2"/>
      <c r="M36" s="2"/>
      <c r="N36" s="2"/>
      <c r="O36" s="8"/>
      <c r="P36" s="2"/>
      <c r="Q36" s="2"/>
      <c r="R36" s="2"/>
      <c r="S36" s="2"/>
      <c r="T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2.75" customHeight="1">
      <c r="A37" s="8" t="s">
        <v>21</v>
      </c>
      <c r="B37" s="62">
        <v>0</v>
      </c>
      <c r="C37" s="62">
        <v>0.05</v>
      </c>
      <c r="D37" s="62">
        <v>7.0000000000000007E-2</v>
      </c>
      <c r="E37" s="62">
        <v>0.09</v>
      </c>
      <c r="F37" s="62">
        <v>0.11</v>
      </c>
      <c r="G37" s="62">
        <v>0.13</v>
      </c>
      <c r="H37" s="2"/>
      <c r="I37" s="2"/>
      <c r="J37" s="2"/>
      <c r="K37" s="2"/>
      <c r="L37" s="2"/>
      <c r="M37" s="2"/>
      <c r="N37" s="2"/>
      <c r="O37" s="8"/>
      <c r="P37" s="2"/>
      <c r="Q37" s="2"/>
      <c r="R37" s="2"/>
      <c r="S37" s="2"/>
      <c r="T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2.75" customHeight="1">
      <c r="A38" s="8" t="s">
        <v>22</v>
      </c>
      <c r="B38" s="62">
        <v>0</v>
      </c>
      <c r="C38" s="62">
        <v>0.08</v>
      </c>
      <c r="D38" s="62">
        <v>0.12</v>
      </c>
      <c r="E38" s="62">
        <v>0.16</v>
      </c>
      <c r="F38" s="62">
        <v>0.2</v>
      </c>
      <c r="G38" s="62">
        <v>0.24</v>
      </c>
      <c r="H38" s="2"/>
      <c r="I38" s="2"/>
      <c r="J38" s="2"/>
      <c r="K38" s="2"/>
      <c r="L38" s="2"/>
      <c r="M38" s="2"/>
      <c r="N38" s="2"/>
      <c r="O38" s="8"/>
      <c r="P38" s="2"/>
      <c r="Q38" s="2"/>
      <c r="R38" s="2"/>
      <c r="S38" s="2"/>
      <c r="T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2.75" customHeight="1">
      <c r="A39" s="2" t="s">
        <v>23</v>
      </c>
      <c r="B39" s="2">
        <v>0</v>
      </c>
      <c r="C39" s="2">
        <v>10</v>
      </c>
      <c r="D39" s="2">
        <v>15</v>
      </c>
      <c r="E39" s="2">
        <v>20</v>
      </c>
      <c r="F39" s="2">
        <v>25</v>
      </c>
      <c r="G39" s="2">
        <v>30</v>
      </c>
      <c r="H39" s="2"/>
      <c r="I39" s="2"/>
      <c r="J39" s="2"/>
      <c r="K39" s="2"/>
      <c r="L39" s="2"/>
      <c r="M39" s="2"/>
      <c r="N39" s="2"/>
      <c r="O39" s="8"/>
      <c r="P39" s="2"/>
      <c r="Q39" s="2"/>
      <c r="R39" s="2"/>
      <c r="S39" s="2"/>
      <c r="T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2.75">
      <c r="A40" s="10" t="s">
        <v>24</v>
      </c>
      <c r="B40" s="63">
        <v>0</v>
      </c>
      <c r="C40" s="63">
        <v>0.15</v>
      </c>
      <c r="D40" s="63">
        <v>0.25</v>
      </c>
      <c r="E40" s="63">
        <v>0.35</v>
      </c>
      <c r="F40" s="63">
        <v>0.45</v>
      </c>
      <c r="G40" s="63">
        <v>0.5</v>
      </c>
    </row>
  </sheetData>
  <conditionalFormatting sqref="B3:B23 V3:V23">
    <cfRule type="cellIs" dxfId="10" priority="1" stopIfTrue="1" operator="equal">
      <formula>"None"</formula>
    </cfRule>
  </conditionalFormatting>
  <conditionalFormatting sqref="C24:U24 X24:AN24">
    <cfRule type="cellIs" dxfId="9" priority="2" stopIfTrue="1" operator="greaterThan">
      <formula>$C$25</formula>
    </cfRule>
  </conditionalFormatting>
  <conditionalFormatting sqref="W24">
    <cfRule type="cellIs" dxfId="8" priority="3" stopIfTrue="1" operator="greaterThan">
      <formula>$W$25</formula>
    </cfRule>
  </conditionalFormatting>
  <dataValidations count="1">
    <dataValidation type="list" allowBlank="1" showErrorMessage="1" sqref="B3:B22 V3:V22">
      <formula1>SpellList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49"/>
  <sheetViews>
    <sheetView workbookViewId="0"/>
  </sheetViews>
  <sheetFormatPr defaultColWidth="17.28515625" defaultRowHeight="15" customHeight="1"/>
  <cols>
    <col min="1" max="1" width="13" customWidth="1"/>
    <col min="2" max="2" width="14" customWidth="1"/>
    <col min="3" max="20" width="5.140625" customWidth="1"/>
    <col min="21" max="21" width="4.140625" customWidth="1"/>
    <col min="22" max="22" width="14.42578125" customWidth="1"/>
    <col min="23" max="23" width="14" customWidth="1"/>
    <col min="24" max="41" width="5.140625" customWidth="1"/>
  </cols>
  <sheetData>
    <row r="1" spans="1:41" ht="12.75" customHeight="1">
      <c r="A1" s="2" t="s">
        <v>231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T1" s="2"/>
      <c r="U1" s="2"/>
      <c r="V1" s="2" t="s">
        <v>232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ht="12.75" customHeight="1">
      <c r="A2" s="2" t="s">
        <v>7</v>
      </c>
      <c r="B2" s="2" t="s">
        <v>8</v>
      </c>
      <c r="C2" s="2" t="s">
        <v>9</v>
      </c>
      <c r="D2" s="8" t="s">
        <v>11</v>
      </c>
      <c r="E2" s="2" t="s">
        <v>233</v>
      </c>
      <c r="F2" s="2" t="s">
        <v>25</v>
      </c>
      <c r="G2" s="2" t="s">
        <v>26</v>
      </c>
      <c r="H2" s="2" t="s">
        <v>27</v>
      </c>
      <c r="I2" s="8" t="s">
        <v>28</v>
      </c>
      <c r="J2" s="8" t="s">
        <v>29</v>
      </c>
      <c r="K2" s="2" t="s">
        <v>30</v>
      </c>
      <c r="L2" s="8" t="s">
        <v>31</v>
      </c>
      <c r="M2" s="2" t="s">
        <v>34</v>
      </c>
      <c r="N2" s="2" t="s">
        <v>32</v>
      </c>
      <c r="O2" s="2" t="s">
        <v>234</v>
      </c>
      <c r="P2" s="2" t="s">
        <v>41</v>
      </c>
      <c r="Q2" s="2" t="s">
        <v>42</v>
      </c>
      <c r="R2" s="10" t="s">
        <v>235</v>
      </c>
      <c r="S2" s="10" t="s">
        <v>236</v>
      </c>
      <c r="T2" s="2"/>
      <c r="U2" s="2"/>
      <c r="V2" s="2" t="s">
        <v>7</v>
      </c>
      <c r="W2" s="2" t="s">
        <v>8</v>
      </c>
      <c r="X2" s="2" t="s">
        <v>9</v>
      </c>
      <c r="Y2" s="8" t="s">
        <v>11</v>
      </c>
      <c r="Z2" s="2" t="s">
        <v>233</v>
      </c>
      <c r="AA2" s="2" t="s">
        <v>25</v>
      </c>
      <c r="AB2" s="2" t="s">
        <v>26</v>
      </c>
      <c r="AC2" s="2" t="s">
        <v>27</v>
      </c>
      <c r="AD2" s="8" t="s">
        <v>28</v>
      </c>
      <c r="AE2" s="8" t="s">
        <v>29</v>
      </c>
      <c r="AF2" s="2" t="s">
        <v>30</v>
      </c>
      <c r="AG2" s="8" t="s">
        <v>31</v>
      </c>
      <c r="AH2" s="2" t="s">
        <v>34</v>
      </c>
      <c r="AI2" s="2" t="s">
        <v>32</v>
      </c>
      <c r="AJ2" s="2" t="s">
        <v>234</v>
      </c>
      <c r="AK2" s="2" t="s">
        <v>41</v>
      </c>
      <c r="AL2" s="2" t="s">
        <v>42</v>
      </c>
      <c r="AM2" s="10" t="s">
        <v>235</v>
      </c>
      <c r="AN2" s="10" t="s">
        <v>236</v>
      </c>
      <c r="AO2" s="2"/>
    </row>
    <row r="3" spans="1:41" ht="12.75" customHeight="1">
      <c r="A3" s="4" t="s">
        <v>49</v>
      </c>
      <c r="B3" s="47" t="str">
        <f>Gear!B3</f>
        <v>Tizona AG</v>
      </c>
      <c r="C3" s="2">
        <f t="shared" ref="C3:L12" ca="1" si="0">IF(ISBLANK($B3), 0, VLOOKUP($B3, INDIRECT($A3), MATCH(C$2, StatHeader, 0), 0))</f>
        <v>0</v>
      </c>
      <c r="D3" s="2">
        <f t="shared" ca="1" si="0"/>
        <v>0</v>
      </c>
      <c r="E3" s="2">
        <f t="shared" ca="1" si="0"/>
        <v>0</v>
      </c>
      <c r="F3" s="2">
        <f t="shared" ca="1" si="0"/>
        <v>0</v>
      </c>
      <c r="G3" s="2">
        <f t="shared" ca="1" si="0"/>
        <v>0</v>
      </c>
      <c r="H3" s="2">
        <f t="shared" ca="1" si="0"/>
        <v>0</v>
      </c>
      <c r="I3" s="2">
        <f t="shared" ca="1" si="0"/>
        <v>0</v>
      </c>
      <c r="J3" s="2">
        <f t="shared" ca="1" si="0"/>
        <v>0</v>
      </c>
      <c r="K3" s="2">
        <f t="shared" ca="1" si="0"/>
        <v>0</v>
      </c>
      <c r="L3" s="2">
        <f t="shared" ca="1" si="0"/>
        <v>0</v>
      </c>
      <c r="M3" s="2">
        <f t="shared" ref="M3:S12" ca="1" si="1">IF(ISBLANK($B3), 0, VLOOKUP($B3, INDIRECT($A3), MATCH(M$2, StatHeader, 0), 0))</f>
        <v>0</v>
      </c>
      <c r="N3" s="2">
        <f t="shared" ca="1" si="1"/>
        <v>0</v>
      </c>
      <c r="O3" s="18">
        <f t="shared" ca="1" si="1"/>
        <v>0</v>
      </c>
      <c r="P3" s="18">
        <f t="shared" ca="1" si="1"/>
        <v>0</v>
      </c>
      <c r="Q3" s="18">
        <f t="shared" ca="1" si="1"/>
        <v>0</v>
      </c>
      <c r="R3" s="48">
        <f t="shared" ca="1" si="1"/>
        <v>0</v>
      </c>
      <c r="S3" s="49">
        <f t="shared" ca="1" si="1"/>
        <v>0</v>
      </c>
      <c r="T3" s="2"/>
      <c r="U3" s="2"/>
      <c r="V3" s="4" t="s">
        <v>49</v>
      </c>
      <c r="W3" s="47" t="str">
        <f>Gear!AA3</f>
        <v>Almace AG</v>
      </c>
      <c r="X3" s="2">
        <f t="shared" ref="X3:AG12" ca="1" si="2">IF(ISBLANK($B3), 0, VLOOKUP($B3, INDIRECT($A3), MATCH(X$2, StatHeader, 0), 0))</f>
        <v>0</v>
      </c>
      <c r="Y3" s="2">
        <f t="shared" ca="1" si="2"/>
        <v>0</v>
      </c>
      <c r="Z3" s="2">
        <f t="shared" ca="1" si="2"/>
        <v>0</v>
      </c>
      <c r="AA3" s="2">
        <f t="shared" ca="1" si="2"/>
        <v>0</v>
      </c>
      <c r="AB3" s="2">
        <f t="shared" ca="1" si="2"/>
        <v>0</v>
      </c>
      <c r="AC3" s="2">
        <f t="shared" ca="1" si="2"/>
        <v>0</v>
      </c>
      <c r="AD3" s="2">
        <f t="shared" ca="1" si="2"/>
        <v>0</v>
      </c>
      <c r="AE3" s="2">
        <f t="shared" ca="1" si="2"/>
        <v>0</v>
      </c>
      <c r="AF3" s="2">
        <f t="shared" ca="1" si="2"/>
        <v>0</v>
      </c>
      <c r="AG3" s="2">
        <f t="shared" ca="1" si="2"/>
        <v>0</v>
      </c>
      <c r="AH3" s="2">
        <f t="shared" ref="AH3:AN12" ca="1" si="3">IF(ISBLANK($B3), 0, VLOOKUP($B3, INDIRECT($A3), MATCH(AH$2, StatHeader, 0), 0))</f>
        <v>0</v>
      </c>
      <c r="AI3" s="2">
        <f t="shared" ca="1" si="3"/>
        <v>0</v>
      </c>
      <c r="AJ3" s="18">
        <f t="shared" ca="1" si="3"/>
        <v>0</v>
      </c>
      <c r="AK3" s="18">
        <f t="shared" ca="1" si="3"/>
        <v>0</v>
      </c>
      <c r="AL3" s="18">
        <f t="shared" ca="1" si="3"/>
        <v>0</v>
      </c>
      <c r="AM3" s="48">
        <f t="shared" ca="1" si="3"/>
        <v>0</v>
      </c>
      <c r="AN3" s="49">
        <f t="shared" ca="1" si="3"/>
        <v>0</v>
      </c>
      <c r="AO3" s="4"/>
    </row>
    <row r="4" spans="1:41" ht="12.75" customHeight="1">
      <c r="A4" s="4" t="str">
        <f>Gear!A4</f>
        <v>Sword</v>
      </c>
      <c r="B4" s="50" t="str">
        <f>Gear!B4</f>
        <v>Almace AG</v>
      </c>
      <c r="C4" s="2">
        <f t="shared" ca="1" si="0"/>
        <v>0</v>
      </c>
      <c r="D4" s="2">
        <f t="shared" ca="1" si="0"/>
        <v>0</v>
      </c>
      <c r="E4" s="2">
        <f t="shared" ca="1" si="0"/>
        <v>0</v>
      </c>
      <c r="F4" s="2">
        <f t="shared" ca="1" si="0"/>
        <v>0</v>
      </c>
      <c r="G4" s="2">
        <f t="shared" ca="1" si="0"/>
        <v>50</v>
      </c>
      <c r="H4" s="2">
        <f t="shared" ca="1" si="0"/>
        <v>0</v>
      </c>
      <c r="I4" s="2">
        <f t="shared" ca="1" si="0"/>
        <v>0</v>
      </c>
      <c r="J4" s="2">
        <f t="shared" ca="1" si="0"/>
        <v>0</v>
      </c>
      <c r="K4" s="2">
        <f t="shared" ca="1" si="0"/>
        <v>0</v>
      </c>
      <c r="L4" s="2">
        <f t="shared" ca="1" si="0"/>
        <v>0</v>
      </c>
      <c r="M4" s="2">
        <f t="shared" ca="1" si="1"/>
        <v>0</v>
      </c>
      <c r="N4" s="2">
        <f t="shared" ca="1" si="1"/>
        <v>0</v>
      </c>
      <c r="O4" s="18">
        <f t="shared" ca="1" si="1"/>
        <v>0</v>
      </c>
      <c r="P4" s="18">
        <f t="shared" ca="1" si="1"/>
        <v>0</v>
      </c>
      <c r="Q4" s="18">
        <f t="shared" ca="1" si="1"/>
        <v>0</v>
      </c>
      <c r="R4" s="48">
        <f t="shared" ca="1" si="1"/>
        <v>0</v>
      </c>
      <c r="S4" s="49">
        <f t="shared" ca="1" si="1"/>
        <v>0</v>
      </c>
      <c r="T4" s="2"/>
      <c r="U4" s="2"/>
      <c r="V4" s="4" t="str">
        <f>Gear!Z4</f>
        <v>Sword</v>
      </c>
      <c r="W4" s="50" t="str">
        <f>Gear!AA4</f>
        <v>Sequence (offhand)</v>
      </c>
      <c r="X4" s="2">
        <f t="shared" ca="1" si="2"/>
        <v>0</v>
      </c>
      <c r="Y4" s="2">
        <f t="shared" ca="1" si="2"/>
        <v>0</v>
      </c>
      <c r="Z4" s="2">
        <f t="shared" ca="1" si="2"/>
        <v>0</v>
      </c>
      <c r="AA4" s="2">
        <f t="shared" ca="1" si="2"/>
        <v>0</v>
      </c>
      <c r="AB4" s="2">
        <f t="shared" ca="1" si="2"/>
        <v>50</v>
      </c>
      <c r="AC4" s="2">
        <f t="shared" ca="1" si="2"/>
        <v>0</v>
      </c>
      <c r="AD4" s="2">
        <f t="shared" ca="1" si="2"/>
        <v>0</v>
      </c>
      <c r="AE4" s="2">
        <f t="shared" ca="1" si="2"/>
        <v>0</v>
      </c>
      <c r="AF4" s="2">
        <f t="shared" ca="1" si="2"/>
        <v>0</v>
      </c>
      <c r="AG4" s="2">
        <f t="shared" ca="1" si="2"/>
        <v>0</v>
      </c>
      <c r="AH4" s="2">
        <f t="shared" ca="1" si="3"/>
        <v>0</v>
      </c>
      <c r="AI4" s="2">
        <f t="shared" ca="1" si="3"/>
        <v>0</v>
      </c>
      <c r="AJ4" s="18">
        <f t="shared" ca="1" si="3"/>
        <v>0</v>
      </c>
      <c r="AK4" s="18">
        <f t="shared" ca="1" si="3"/>
        <v>0</v>
      </c>
      <c r="AL4" s="18">
        <f t="shared" ca="1" si="3"/>
        <v>0</v>
      </c>
      <c r="AM4" s="48">
        <f t="shared" ca="1" si="3"/>
        <v>0</v>
      </c>
      <c r="AN4" s="49">
        <f t="shared" ca="1" si="3"/>
        <v>0</v>
      </c>
      <c r="AO4" s="4"/>
    </row>
    <row r="5" spans="1:41" ht="12.75" customHeight="1">
      <c r="A5" s="2" t="s">
        <v>123</v>
      </c>
      <c r="B5" s="11"/>
      <c r="C5" s="2">
        <f t="shared" ca="1" si="0"/>
        <v>0</v>
      </c>
      <c r="D5" s="2">
        <f t="shared" ca="1" si="0"/>
        <v>0</v>
      </c>
      <c r="E5" s="2">
        <f t="shared" ca="1" si="0"/>
        <v>0</v>
      </c>
      <c r="F5" s="2">
        <f t="shared" ca="1" si="0"/>
        <v>0</v>
      </c>
      <c r="G5" s="2">
        <f t="shared" ca="1" si="0"/>
        <v>0</v>
      </c>
      <c r="H5" s="2">
        <f t="shared" ca="1" si="0"/>
        <v>0</v>
      </c>
      <c r="I5" s="2">
        <f t="shared" ca="1" si="0"/>
        <v>0</v>
      </c>
      <c r="J5" s="2">
        <f t="shared" ca="1" si="0"/>
        <v>0</v>
      </c>
      <c r="K5" s="2">
        <f t="shared" ca="1" si="0"/>
        <v>0</v>
      </c>
      <c r="L5" s="2">
        <f t="shared" ca="1" si="0"/>
        <v>0</v>
      </c>
      <c r="M5" s="2">
        <f t="shared" ca="1" si="1"/>
        <v>0</v>
      </c>
      <c r="N5" s="2">
        <f t="shared" ca="1" si="1"/>
        <v>0</v>
      </c>
      <c r="O5" s="18">
        <f t="shared" ca="1" si="1"/>
        <v>0</v>
      </c>
      <c r="P5" s="18">
        <f t="shared" ca="1" si="1"/>
        <v>0</v>
      </c>
      <c r="Q5" s="18">
        <f t="shared" ca="1" si="1"/>
        <v>0</v>
      </c>
      <c r="R5" s="2">
        <f t="shared" ca="1" si="1"/>
        <v>0</v>
      </c>
      <c r="S5" s="2">
        <f t="shared" ca="1" si="1"/>
        <v>0</v>
      </c>
      <c r="T5" s="2"/>
      <c r="U5" s="2" t="str">
        <f t="shared" ref="U5:U18" si="4">IF(W5=B5, "=", "-")</f>
        <v>=</v>
      </c>
      <c r="V5" s="2" t="s">
        <v>123</v>
      </c>
      <c r="W5" s="11"/>
      <c r="X5" s="2">
        <f t="shared" ca="1" si="2"/>
        <v>0</v>
      </c>
      <c r="Y5" s="2">
        <f t="shared" ca="1" si="2"/>
        <v>0</v>
      </c>
      <c r="Z5" s="2">
        <f t="shared" ca="1" si="2"/>
        <v>0</v>
      </c>
      <c r="AA5" s="2">
        <f t="shared" ca="1" si="2"/>
        <v>0</v>
      </c>
      <c r="AB5" s="2">
        <f t="shared" ca="1" si="2"/>
        <v>0</v>
      </c>
      <c r="AC5" s="2">
        <f t="shared" ca="1" si="2"/>
        <v>0</v>
      </c>
      <c r="AD5" s="2">
        <f t="shared" ca="1" si="2"/>
        <v>0</v>
      </c>
      <c r="AE5" s="2">
        <f t="shared" ca="1" si="2"/>
        <v>0</v>
      </c>
      <c r="AF5" s="2">
        <f t="shared" ca="1" si="2"/>
        <v>0</v>
      </c>
      <c r="AG5" s="2">
        <f t="shared" ca="1" si="2"/>
        <v>0</v>
      </c>
      <c r="AH5" s="2">
        <f t="shared" ca="1" si="3"/>
        <v>0</v>
      </c>
      <c r="AI5" s="2">
        <f t="shared" ca="1" si="3"/>
        <v>0</v>
      </c>
      <c r="AJ5" s="18">
        <f t="shared" ca="1" si="3"/>
        <v>0</v>
      </c>
      <c r="AK5" s="18">
        <f t="shared" ca="1" si="3"/>
        <v>0</v>
      </c>
      <c r="AL5" s="18">
        <f t="shared" ca="1" si="3"/>
        <v>0</v>
      </c>
      <c r="AM5" s="2">
        <f t="shared" ca="1" si="3"/>
        <v>0</v>
      </c>
      <c r="AN5" s="2">
        <f t="shared" ca="1" si="3"/>
        <v>0</v>
      </c>
      <c r="AO5" s="4"/>
    </row>
    <row r="6" spans="1:41" ht="12.75" customHeight="1">
      <c r="A6" s="2" t="s">
        <v>175</v>
      </c>
      <c r="B6" s="13" t="s">
        <v>241</v>
      </c>
      <c r="C6" s="2">
        <f t="shared" ca="1" si="0"/>
        <v>0</v>
      </c>
      <c r="D6" s="2">
        <f t="shared" ca="1" si="0"/>
        <v>0</v>
      </c>
      <c r="E6" s="2">
        <f t="shared" ca="1" si="0"/>
        <v>0</v>
      </c>
      <c r="F6" s="2">
        <f t="shared" ca="1" si="0"/>
        <v>3</v>
      </c>
      <c r="G6" s="2">
        <f t="shared" ca="1" si="0"/>
        <v>0</v>
      </c>
      <c r="H6" s="2">
        <f t="shared" ca="1" si="0"/>
        <v>0</v>
      </c>
      <c r="I6" s="2">
        <f t="shared" ca="1" si="0"/>
        <v>0</v>
      </c>
      <c r="J6" s="2">
        <f t="shared" ca="1" si="0"/>
        <v>5</v>
      </c>
      <c r="K6" s="2">
        <f t="shared" ca="1" si="0"/>
        <v>0</v>
      </c>
      <c r="L6" s="2">
        <f t="shared" ca="1" si="0"/>
        <v>0</v>
      </c>
      <c r="M6" s="2">
        <f t="shared" ca="1" si="1"/>
        <v>10</v>
      </c>
      <c r="N6" s="2">
        <f t="shared" ca="1" si="1"/>
        <v>0</v>
      </c>
      <c r="O6" s="18">
        <f t="shared" ca="1" si="1"/>
        <v>0</v>
      </c>
      <c r="P6" s="18">
        <f t="shared" ca="1" si="1"/>
        <v>0</v>
      </c>
      <c r="Q6" s="18">
        <f t="shared" ca="1" si="1"/>
        <v>0</v>
      </c>
      <c r="R6" s="48">
        <f t="shared" ca="1" si="1"/>
        <v>0</v>
      </c>
      <c r="S6" s="49">
        <f t="shared" ca="1" si="1"/>
        <v>0</v>
      </c>
      <c r="T6" s="2"/>
      <c r="U6" s="2" t="str">
        <f t="shared" si="4"/>
        <v>-</v>
      </c>
      <c r="V6" s="2" t="s">
        <v>175</v>
      </c>
      <c r="W6" s="11" t="s">
        <v>243</v>
      </c>
      <c r="X6" s="2">
        <f t="shared" ca="1" si="2"/>
        <v>0</v>
      </c>
      <c r="Y6" s="2">
        <f t="shared" ca="1" si="2"/>
        <v>0</v>
      </c>
      <c r="Z6" s="2">
        <f t="shared" ca="1" si="2"/>
        <v>0</v>
      </c>
      <c r="AA6" s="2">
        <f t="shared" ca="1" si="2"/>
        <v>3</v>
      </c>
      <c r="AB6" s="2">
        <f t="shared" ca="1" si="2"/>
        <v>0</v>
      </c>
      <c r="AC6" s="2">
        <f t="shared" ca="1" si="2"/>
        <v>0</v>
      </c>
      <c r="AD6" s="2">
        <f t="shared" ca="1" si="2"/>
        <v>0</v>
      </c>
      <c r="AE6" s="2">
        <f t="shared" ca="1" si="2"/>
        <v>5</v>
      </c>
      <c r="AF6" s="2">
        <f t="shared" ca="1" si="2"/>
        <v>0</v>
      </c>
      <c r="AG6" s="2">
        <f t="shared" ca="1" si="2"/>
        <v>0</v>
      </c>
      <c r="AH6" s="2">
        <f t="shared" ca="1" si="3"/>
        <v>10</v>
      </c>
      <c r="AI6" s="2">
        <f t="shared" ca="1" si="3"/>
        <v>0</v>
      </c>
      <c r="AJ6" s="18">
        <f t="shared" ca="1" si="3"/>
        <v>0</v>
      </c>
      <c r="AK6" s="18">
        <f t="shared" ca="1" si="3"/>
        <v>0</v>
      </c>
      <c r="AL6" s="18">
        <f t="shared" ca="1" si="3"/>
        <v>0</v>
      </c>
      <c r="AM6" s="48">
        <f t="shared" ca="1" si="3"/>
        <v>0</v>
      </c>
      <c r="AN6" s="49">
        <f t="shared" ca="1" si="3"/>
        <v>0</v>
      </c>
      <c r="AO6" s="4"/>
    </row>
    <row r="7" spans="1:41" ht="12.75" customHeight="1">
      <c r="A7" s="2" t="s">
        <v>196</v>
      </c>
      <c r="B7" s="11" t="s">
        <v>244</v>
      </c>
      <c r="C7" s="2" t="e">
        <f t="shared" ca="1" si="0"/>
        <v>#N/A</v>
      </c>
      <c r="D7" s="2" t="e">
        <f t="shared" ca="1" si="0"/>
        <v>#N/A</v>
      </c>
      <c r="E7" s="2" t="e">
        <f t="shared" ca="1" si="0"/>
        <v>#N/A</v>
      </c>
      <c r="F7" s="2" t="e">
        <f t="shared" ca="1" si="0"/>
        <v>#N/A</v>
      </c>
      <c r="G7" s="2" t="e">
        <f t="shared" ca="1" si="0"/>
        <v>#N/A</v>
      </c>
      <c r="H7" s="2" t="e">
        <f t="shared" ca="1" si="0"/>
        <v>#N/A</v>
      </c>
      <c r="I7" s="2" t="e">
        <f t="shared" ca="1" si="0"/>
        <v>#N/A</v>
      </c>
      <c r="J7" s="2" t="e">
        <f t="shared" ca="1" si="0"/>
        <v>#N/A</v>
      </c>
      <c r="K7" s="2" t="e">
        <f t="shared" ca="1" si="0"/>
        <v>#N/A</v>
      </c>
      <c r="L7" s="2" t="e">
        <f t="shared" ca="1" si="0"/>
        <v>#N/A</v>
      </c>
      <c r="M7" s="2" t="e">
        <f t="shared" ca="1" si="1"/>
        <v>#N/A</v>
      </c>
      <c r="N7" s="2" t="e">
        <f t="shared" ca="1" si="1"/>
        <v>#N/A</v>
      </c>
      <c r="O7" s="18" t="e">
        <f t="shared" ca="1" si="1"/>
        <v>#N/A</v>
      </c>
      <c r="P7" s="18" t="e">
        <f t="shared" ca="1" si="1"/>
        <v>#N/A</v>
      </c>
      <c r="Q7" s="18" t="e">
        <f t="shared" ca="1" si="1"/>
        <v>#N/A</v>
      </c>
      <c r="R7" s="2" t="e">
        <f t="shared" ca="1" si="1"/>
        <v>#N/A</v>
      </c>
      <c r="S7" s="2" t="e">
        <f t="shared" ca="1" si="1"/>
        <v>#N/A</v>
      </c>
      <c r="T7" s="2"/>
      <c r="U7" s="2" t="str">
        <f t="shared" si="4"/>
        <v>-</v>
      </c>
      <c r="V7" s="2" t="s">
        <v>196</v>
      </c>
      <c r="W7" s="13" t="s">
        <v>245</v>
      </c>
      <c r="X7" s="2" t="e">
        <f t="shared" ca="1" si="2"/>
        <v>#N/A</v>
      </c>
      <c r="Y7" s="2" t="e">
        <f t="shared" ca="1" si="2"/>
        <v>#N/A</v>
      </c>
      <c r="Z7" s="2" t="e">
        <f t="shared" ca="1" si="2"/>
        <v>#N/A</v>
      </c>
      <c r="AA7" s="2" t="e">
        <f t="shared" ca="1" si="2"/>
        <v>#N/A</v>
      </c>
      <c r="AB7" s="2" t="e">
        <f t="shared" ca="1" si="2"/>
        <v>#N/A</v>
      </c>
      <c r="AC7" s="2" t="e">
        <f t="shared" ca="1" si="2"/>
        <v>#N/A</v>
      </c>
      <c r="AD7" s="2" t="e">
        <f t="shared" ca="1" si="2"/>
        <v>#N/A</v>
      </c>
      <c r="AE7" s="2" t="e">
        <f t="shared" ca="1" si="2"/>
        <v>#N/A</v>
      </c>
      <c r="AF7" s="2" t="e">
        <f t="shared" ca="1" si="2"/>
        <v>#N/A</v>
      </c>
      <c r="AG7" s="2" t="e">
        <f t="shared" ca="1" si="2"/>
        <v>#N/A</v>
      </c>
      <c r="AH7" s="2" t="e">
        <f t="shared" ca="1" si="3"/>
        <v>#N/A</v>
      </c>
      <c r="AI7" s="2" t="e">
        <f t="shared" ca="1" si="3"/>
        <v>#N/A</v>
      </c>
      <c r="AJ7" s="18" t="e">
        <f t="shared" ca="1" si="3"/>
        <v>#N/A</v>
      </c>
      <c r="AK7" s="18" t="e">
        <f t="shared" ca="1" si="3"/>
        <v>#N/A</v>
      </c>
      <c r="AL7" s="18" t="e">
        <f t="shared" ca="1" si="3"/>
        <v>#N/A</v>
      </c>
      <c r="AM7" s="2" t="e">
        <f t="shared" ca="1" si="3"/>
        <v>#N/A</v>
      </c>
      <c r="AN7" s="2" t="e">
        <f t="shared" ca="1" si="3"/>
        <v>#N/A</v>
      </c>
      <c r="AO7" s="4"/>
    </row>
    <row r="8" spans="1:41" ht="12.75" customHeight="1">
      <c r="A8" s="2" t="s">
        <v>219</v>
      </c>
      <c r="B8" s="11" t="s">
        <v>249</v>
      </c>
      <c r="C8" s="2">
        <f t="shared" ca="1" si="0"/>
        <v>0</v>
      </c>
      <c r="D8" s="2">
        <f t="shared" ca="1" si="0"/>
        <v>0</v>
      </c>
      <c r="E8" s="2">
        <f t="shared" ca="1" si="0"/>
        <v>0</v>
      </c>
      <c r="F8" s="2">
        <f t="shared" ca="1" si="0"/>
        <v>7</v>
      </c>
      <c r="G8" s="2">
        <f t="shared" ca="1" si="0"/>
        <v>0</v>
      </c>
      <c r="H8" s="2">
        <f t="shared" ca="1" si="0"/>
        <v>-5</v>
      </c>
      <c r="I8" s="2">
        <f t="shared" ca="1" si="0"/>
        <v>0</v>
      </c>
      <c r="J8" s="2">
        <f t="shared" ca="1" si="0"/>
        <v>0</v>
      </c>
      <c r="K8" s="2">
        <f t="shared" ca="1" si="0"/>
        <v>0</v>
      </c>
      <c r="L8" s="2">
        <f t="shared" ca="1" si="0"/>
        <v>0</v>
      </c>
      <c r="M8" s="2">
        <f t="shared" ca="1" si="1"/>
        <v>8</v>
      </c>
      <c r="N8" s="2">
        <f t="shared" ca="1" si="1"/>
        <v>0</v>
      </c>
      <c r="O8" s="18">
        <f t="shared" ca="1" si="1"/>
        <v>0</v>
      </c>
      <c r="P8" s="18">
        <f t="shared" ca="1" si="1"/>
        <v>0</v>
      </c>
      <c r="Q8" s="18">
        <f t="shared" ca="1" si="1"/>
        <v>0</v>
      </c>
      <c r="R8" s="48">
        <f t="shared" ca="1" si="1"/>
        <v>0</v>
      </c>
      <c r="S8" s="49">
        <f t="shared" ca="1" si="1"/>
        <v>0</v>
      </c>
      <c r="T8" s="2"/>
      <c r="U8" s="2" t="str">
        <f t="shared" si="4"/>
        <v>-</v>
      </c>
      <c r="V8" s="2" t="s">
        <v>219</v>
      </c>
      <c r="W8" s="11" t="s">
        <v>250</v>
      </c>
      <c r="X8" s="2">
        <f t="shared" ca="1" si="2"/>
        <v>0</v>
      </c>
      <c r="Y8" s="2">
        <f t="shared" ca="1" si="2"/>
        <v>0</v>
      </c>
      <c r="Z8" s="2">
        <f t="shared" ca="1" si="2"/>
        <v>0</v>
      </c>
      <c r="AA8" s="2">
        <f t="shared" ca="1" si="2"/>
        <v>7</v>
      </c>
      <c r="AB8" s="2">
        <f t="shared" ca="1" si="2"/>
        <v>0</v>
      </c>
      <c r="AC8" s="2">
        <f t="shared" ca="1" si="2"/>
        <v>-5</v>
      </c>
      <c r="AD8" s="2">
        <f t="shared" ca="1" si="2"/>
        <v>0</v>
      </c>
      <c r="AE8" s="2">
        <f t="shared" ca="1" si="2"/>
        <v>0</v>
      </c>
      <c r="AF8" s="2">
        <f t="shared" ca="1" si="2"/>
        <v>0</v>
      </c>
      <c r="AG8" s="2">
        <f t="shared" ca="1" si="2"/>
        <v>0</v>
      </c>
      <c r="AH8" s="2">
        <f t="shared" ca="1" si="3"/>
        <v>8</v>
      </c>
      <c r="AI8" s="2">
        <f t="shared" ca="1" si="3"/>
        <v>0</v>
      </c>
      <c r="AJ8" s="18">
        <f t="shared" ca="1" si="3"/>
        <v>0</v>
      </c>
      <c r="AK8" s="18">
        <f t="shared" ca="1" si="3"/>
        <v>0</v>
      </c>
      <c r="AL8" s="18">
        <f t="shared" ca="1" si="3"/>
        <v>0</v>
      </c>
      <c r="AM8" s="48">
        <f t="shared" ca="1" si="3"/>
        <v>0</v>
      </c>
      <c r="AN8" s="49">
        <f t="shared" ca="1" si="3"/>
        <v>0</v>
      </c>
      <c r="AO8" s="4"/>
    </row>
    <row r="9" spans="1:41" ht="12.75" customHeight="1">
      <c r="A9" s="2" t="s">
        <v>228</v>
      </c>
      <c r="B9" s="11" t="s">
        <v>251</v>
      </c>
      <c r="C9" s="2">
        <f t="shared" ca="1" si="0"/>
        <v>0</v>
      </c>
      <c r="D9" s="2">
        <f t="shared" ca="1" si="0"/>
        <v>0</v>
      </c>
      <c r="E9" s="2">
        <f t="shared" ca="1" si="0"/>
        <v>0</v>
      </c>
      <c r="F9" s="2">
        <f t="shared" ca="1" si="0"/>
        <v>4</v>
      </c>
      <c r="G9" s="2">
        <f t="shared" ca="1" si="0"/>
        <v>0</v>
      </c>
      <c r="H9" s="2">
        <f t="shared" ca="1" si="0"/>
        <v>0</v>
      </c>
      <c r="I9" s="2">
        <f t="shared" ca="1" si="0"/>
        <v>0</v>
      </c>
      <c r="J9" s="2">
        <f t="shared" ca="1" si="0"/>
        <v>0</v>
      </c>
      <c r="K9" s="2">
        <f t="shared" ca="1" si="0"/>
        <v>0</v>
      </c>
      <c r="L9" s="2">
        <f t="shared" ca="1" si="0"/>
        <v>0</v>
      </c>
      <c r="M9" s="2">
        <f t="shared" ca="1" si="1"/>
        <v>0</v>
      </c>
      <c r="N9" s="2">
        <f t="shared" ca="1" si="1"/>
        <v>0</v>
      </c>
      <c r="O9" s="18">
        <f t="shared" ca="1" si="1"/>
        <v>0</v>
      </c>
      <c r="P9" s="18">
        <f t="shared" ca="1" si="1"/>
        <v>0</v>
      </c>
      <c r="Q9" s="18">
        <f t="shared" ca="1" si="1"/>
        <v>0</v>
      </c>
      <c r="R9" s="48">
        <f t="shared" ca="1" si="1"/>
        <v>0</v>
      </c>
      <c r="S9" s="49">
        <f t="shared" ca="1" si="1"/>
        <v>0</v>
      </c>
      <c r="T9" s="2"/>
      <c r="U9" s="2" t="str">
        <f t="shared" si="4"/>
        <v>-</v>
      </c>
      <c r="V9" s="2" t="s">
        <v>228</v>
      </c>
      <c r="W9" s="11" t="s">
        <v>253</v>
      </c>
      <c r="X9" s="2">
        <f t="shared" ca="1" si="2"/>
        <v>0</v>
      </c>
      <c r="Y9" s="2">
        <f t="shared" ca="1" si="2"/>
        <v>0</v>
      </c>
      <c r="Z9" s="2">
        <f t="shared" ca="1" si="2"/>
        <v>0</v>
      </c>
      <c r="AA9" s="2">
        <f t="shared" ca="1" si="2"/>
        <v>4</v>
      </c>
      <c r="AB9" s="2">
        <f t="shared" ca="1" si="2"/>
        <v>0</v>
      </c>
      <c r="AC9" s="2">
        <f t="shared" ca="1" si="2"/>
        <v>0</v>
      </c>
      <c r="AD9" s="2">
        <f t="shared" ca="1" si="2"/>
        <v>0</v>
      </c>
      <c r="AE9" s="2">
        <f t="shared" ca="1" si="2"/>
        <v>0</v>
      </c>
      <c r="AF9" s="2">
        <f t="shared" ca="1" si="2"/>
        <v>0</v>
      </c>
      <c r="AG9" s="2">
        <f t="shared" ca="1" si="2"/>
        <v>0</v>
      </c>
      <c r="AH9" s="2">
        <f t="shared" ca="1" si="3"/>
        <v>0</v>
      </c>
      <c r="AI9" s="2">
        <f t="shared" ca="1" si="3"/>
        <v>0</v>
      </c>
      <c r="AJ9" s="18">
        <f t="shared" ca="1" si="3"/>
        <v>0</v>
      </c>
      <c r="AK9" s="18">
        <f t="shared" ca="1" si="3"/>
        <v>0</v>
      </c>
      <c r="AL9" s="18">
        <f t="shared" ca="1" si="3"/>
        <v>0</v>
      </c>
      <c r="AM9" s="48">
        <f t="shared" ca="1" si="3"/>
        <v>0</v>
      </c>
      <c r="AN9" s="49">
        <f t="shared" ca="1" si="3"/>
        <v>0</v>
      </c>
      <c r="AO9" s="4"/>
    </row>
    <row r="10" spans="1:41" ht="12.75" customHeight="1">
      <c r="A10" s="2" t="s">
        <v>228</v>
      </c>
      <c r="B10" s="11" t="s">
        <v>251</v>
      </c>
      <c r="C10" s="2">
        <f t="shared" ca="1" si="0"/>
        <v>0</v>
      </c>
      <c r="D10" s="2">
        <f t="shared" ca="1" si="0"/>
        <v>0</v>
      </c>
      <c r="E10" s="2">
        <f t="shared" ca="1" si="0"/>
        <v>0</v>
      </c>
      <c r="F10" s="2">
        <f t="shared" ca="1" si="0"/>
        <v>4</v>
      </c>
      <c r="G10" s="2">
        <f t="shared" ca="1" si="0"/>
        <v>0</v>
      </c>
      <c r="H10" s="2">
        <f t="shared" ca="1" si="0"/>
        <v>0</v>
      </c>
      <c r="I10" s="2">
        <f t="shared" ca="1" si="0"/>
        <v>0</v>
      </c>
      <c r="J10" s="2">
        <f t="shared" ca="1" si="0"/>
        <v>0</v>
      </c>
      <c r="K10" s="2">
        <f t="shared" ca="1" si="0"/>
        <v>0</v>
      </c>
      <c r="L10" s="2">
        <f t="shared" ca="1" si="0"/>
        <v>0</v>
      </c>
      <c r="M10" s="2">
        <f t="shared" ca="1" si="1"/>
        <v>0</v>
      </c>
      <c r="N10" s="2">
        <f t="shared" ca="1" si="1"/>
        <v>0</v>
      </c>
      <c r="O10" s="18">
        <f t="shared" ca="1" si="1"/>
        <v>0</v>
      </c>
      <c r="P10" s="18">
        <f t="shared" ca="1" si="1"/>
        <v>0</v>
      </c>
      <c r="Q10" s="18">
        <f t="shared" ca="1" si="1"/>
        <v>0</v>
      </c>
      <c r="R10" s="48">
        <f t="shared" ca="1" si="1"/>
        <v>0</v>
      </c>
      <c r="S10" s="49">
        <f t="shared" ca="1" si="1"/>
        <v>0</v>
      </c>
      <c r="T10" s="2"/>
      <c r="U10" s="2" t="str">
        <f t="shared" si="4"/>
        <v>-</v>
      </c>
      <c r="V10" s="2" t="s">
        <v>228</v>
      </c>
      <c r="W10" s="11" t="s">
        <v>237</v>
      </c>
      <c r="X10" s="2">
        <f t="shared" ca="1" si="2"/>
        <v>0</v>
      </c>
      <c r="Y10" s="2">
        <f t="shared" ca="1" si="2"/>
        <v>0</v>
      </c>
      <c r="Z10" s="2">
        <f t="shared" ca="1" si="2"/>
        <v>0</v>
      </c>
      <c r="AA10" s="2">
        <f t="shared" ca="1" si="2"/>
        <v>4</v>
      </c>
      <c r="AB10" s="2">
        <f t="shared" ca="1" si="2"/>
        <v>0</v>
      </c>
      <c r="AC10" s="2">
        <f t="shared" ca="1" si="2"/>
        <v>0</v>
      </c>
      <c r="AD10" s="2">
        <f t="shared" ca="1" si="2"/>
        <v>0</v>
      </c>
      <c r="AE10" s="2">
        <f t="shared" ca="1" si="2"/>
        <v>0</v>
      </c>
      <c r="AF10" s="2">
        <f t="shared" ca="1" si="2"/>
        <v>0</v>
      </c>
      <c r="AG10" s="2">
        <f t="shared" ca="1" si="2"/>
        <v>0</v>
      </c>
      <c r="AH10" s="2">
        <f t="shared" ca="1" si="3"/>
        <v>0</v>
      </c>
      <c r="AI10" s="2">
        <f t="shared" ca="1" si="3"/>
        <v>0</v>
      </c>
      <c r="AJ10" s="18">
        <f t="shared" ca="1" si="3"/>
        <v>0</v>
      </c>
      <c r="AK10" s="18">
        <f t="shared" ca="1" si="3"/>
        <v>0</v>
      </c>
      <c r="AL10" s="18">
        <f t="shared" ca="1" si="3"/>
        <v>0</v>
      </c>
      <c r="AM10" s="48">
        <f t="shared" ca="1" si="3"/>
        <v>0</v>
      </c>
      <c r="AN10" s="49">
        <f t="shared" ca="1" si="3"/>
        <v>0</v>
      </c>
      <c r="AO10" s="4"/>
    </row>
    <row r="11" spans="1:41" ht="12.75" customHeight="1">
      <c r="A11" s="2" t="s">
        <v>238</v>
      </c>
      <c r="B11" s="11" t="s">
        <v>257</v>
      </c>
      <c r="C11" s="2" t="e">
        <f t="shared" ca="1" si="0"/>
        <v>#N/A</v>
      </c>
      <c r="D11" s="2" t="e">
        <f t="shared" ca="1" si="0"/>
        <v>#N/A</v>
      </c>
      <c r="E11" s="2" t="e">
        <f t="shared" ca="1" si="0"/>
        <v>#N/A</v>
      </c>
      <c r="F11" s="2" t="e">
        <f t="shared" ca="1" si="0"/>
        <v>#N/A</v>
      </c>
      <c r="G11" s="2" t="e">
        <f t="shared" ca="1" si="0"/>
        <v>#N/A</v>
      </c>
      <c r="H11" s="2" t="e">
        <f t="shared" ca="1" si="0"/>
        <v>#N/A</v>
      </c>
      <c r="I11" s="2" t="e">
        <f t="shared" ca="1" si="0"/>
        <v>#N/A</v>
      </c>
      <c r="J11" s="2" t="e">
        <f t="shared" ca="1" si="0"/>
        <v>#N/A</v>
      </c>
      <c r="K11" s="2" t="e">
        <f t="shared" ca="1" si="0"/>
        <v>#N/A</v>
      </c>
      <c r="L11" s="2" t="e">
        <f t="shared" ca="1" si="0"/>
        <v>#N/A</v>
      </c>
      <c r="M11" s="2" t="e">
        <f t="shared" ca="1" si="1"/>
        <v>#N/A</v>
      </c>
      <c r="N11" s="2" t="e">
        <f t="shared" ca="1" si="1"/>
        <v>#N/A</v>
      </c>
      <c r="O11" s="18" t="e">
        <f t="shared" ca="1" si="1"/>
        <v>#N/A</v>
      </c>
      <c r="P11" s="18" t="e">
        <f t="shared" ca="1" si="1"/>
        <v>#N/A</v>
      </c>
      <c r="Q11" s="18" t="e">
        <f t="shared" ca="1" si="1"/>
        <v>#N/A</v>
      </c>
      <c r="R11" s="2" t="e">
        <f t="shared" ca="1" si="1"/>
        <v>#N/A</v>
      </c>
      <c r="S11" s="2" t="e">
        <f t="shared" ca="1" si="1"/>
        <v>#N/A</v>
      </c>
      <c r="T11" s="2"/>
      <c r="U11" s="2" t="str">
        <f t="shared" si="4"/>
        <v>-</v>
      </c>
      <c r="V11" s="2" t="s">
        <v>238</v>
      </c>
      <c r="W11" s="13" t="s">
        <v>258</v>
      </c>
      <c r="X11" s="2" t="e">
        <f t="shared" ca="1" si="2"/>
        <v>#N/A</v>
      </c>
      <c r="Y11" s="2" t="e">
        <f t="shared" ca="1" si="2"/>
        <v>#N/A</v>
      </c>
      <c r="Z11" s="2" t="e">
        <f t="shared" ca="1" si="2"/>
        <v>#N/A</v>
      </c>
      <c r="AA11" s="2" t="e">
        <f t="shared" ca="1" si="2"/>
        <v>#N/A</v>
      </c>
      <c r="AB11" s="2" t="e">
        <f t="shared" ca="1" si="2"/>
        <v>#N/A</v>
      </c>
      <c r="AC11" s="2" t="e">
        <f t="shared" ca="1" si="2"/>
        <v>#N/A</v>
      </c>
      <c r="AD11" s="2" t="e">
        <f t="shared" ca="1" si="2"/>
        <v>#N/A</v>
      </c>
      <c r="AE11" s="2" t="e">
        <f t="shared" ca="1" si="2"/>
        <v>#N/A</v>
      </c>
      <c r="AF11" s="2" t="e">
        <f t="shared" ca="1" si="2"/>
        <v>#N/A</v>
      </c>
      <c r="AG11" s="2" t="e">
        <f t="shared" ca="1" si="2"/>
        <v>#N/A</v>
      </c>
      <c r="AH11" s="2" t="e">
        <f t="shared" ca="1" si="3"/>
        <v>#N/A</v>
      </c>
      <c r="AI11" s="2" t="e">
        <f t="shared" ca="1" si="3"/>
        <v>#N/A</v>
      </c>
      <c r="AJ11" s="18" t="e">
        <f t="shared" ca="1" si="3"/>
        <v>#N/A</v>
      </c>
      <c r="AK11" s="18" t="e">
        <f t="shared" ca="1" si="3"/>
        <v>#N/A</v>
      </c>
      <c r="AL11" s="18" t="e">
        <f t="shared" ca="1" si="3"/>
        <v>#N/A</v>
      </c>
      <c r="AM11" s="2" t="e">
        <f t="shared" ca="1" si="3"/>
        <v>#N/A</v>
      </c>
      <c r="AN11" s="2" t="e">
        <f t="shared" ca="1" si="3"/>
        <v>#N/A</v>
      </c>
      <c r="AO11" s="4"/>
    </row>
    <row r="12" spans="1:41" ht="12.75" customHeight="1">
      <c r="A12" s="2" t="s">
        <v>240</v>
      </c>
      <c r="B12" s="13" t="s">
        <v>261</v>
      </c>
      <c r="C12" s="2">
        <f t="shared" ca="1" si="0"/>
        <v>0</v>
      </c>
      <c r="D12" s="2">
        <f t="shared" ca="1" si="0"/>
        <v>0</v>
      </c>
      <c r="E12" s="2">
        <f t="shared" ca="1" si="0"/>
        <v>0</v>
      </c>
      <c r="F12" s="2">
        <f t="shared" ca="1" si="0"/>
        <v>25</v>
      </c>
      <c r="G12" s="2">
        <f t="shared" ca="1" si="0"/>
        <v>53</v>
      </c>
      <c r="H12" s="2">
        <f t="shared" ca="1" si="0"/>
        <v>29</v>
      </c>
      <c r="I12" s="2">
        <f t="shared" ca="1" si="0"/>
        <v>7</v>
      </c>
      <c r="J12" s="2">
        <f t="shared" ca="1" si="0"/>
        <v>12</v>
      </c>
      <c r="K12" s="2">
        <f t="shared" ca="1" si="0"/>
        <v>30</v>
      </c>
      <c r="L12" s="2">
        <f t="shared" ca="1" si="0"/>
        <v>17</v>
      </c>
      <c r="M12" s="2">
        <f t="shared" ca="1" si="1"/>
        <v>15</v>
      </c>
      <c r="N12" s="2">
        <f t="shared" ca="1" si="1"/>
        <v>22</v>
      </c>
      <c r="O12" s="18">
        <f t="shared" ca="1" si="1"/>
        <v>0</v>
      </c>
      <c r="P12" s="18">
        <f t="shared" ca="1" si="1"/>
        <v>0</v>
      </c>
      <c r="Q12" s="18">
        <f t="shared" ca="1" si="1"/>
        <v>0</v>
      </c>
      <c r="R12" s="48">
        <f t="shared" ca="1" si="1"/>
        <v>0</v>
      </c>
      <c r="S12" s="49">
        <f t="shared" ca="1" si="1"/>
        <v>0</v>
      </c>
      <c r="T12" s="2"/>
      <c r="U12" s="2" t="str">
        <f t="shared" si="4"/>
        <v>-</v>
      </c>
      <c r="V12" s="2" t="s">
        <v>240</v>
      </c>
      <c r="W12" s="13" t="s">
        <v>263</v>
      </c>
      <c r="X12" s="2">
        <f t="shared" ca="1" si="2"/>
        <v>0</v>
      </c>
      <c r="Y12" s="2">
        <f t="shared" ca="1" si="2"/>
        <v>0</v>
      </c>
      <c r="Z12" s="2">
        <f t="shared" ca="1" si="2"/>
        <v>0</v>
      </c>
      <c r="AA12" s="2">
        <f t="shared" ca="1" si="2"/>
        <v>25</v>
      </c>
      <c r="AB12" s="2">
        <f t="shared" ca="1" si="2"/>
        <v>53</v>
      </c>
      <c r="AC12" s="2">
        <f t="shared" ca="1" si="2"/>
        <v>29</v>
      </c>
      <c r="AD12" s="2">
        <f t="shared" ca="1" si="2"/>
        <v>7</v>
      </c>
      <c r="AE12" s="2">
        <f t="shared" ca="1" si="2"/>
        <v>12</v>
      </c>
      <c r="AF12" s="2">
        <f t="shared" ca="1" si="2"/>
        <v>30</v>
      </c>
      <c r="AG12" s="2">
        <f t="shared" ca="1" si="2"/>
        <v>17</v>
      </c>
      <c r="AH12" s="2">
        <f t="shared" ca="1" si="3"/>
        <v>15</v>
      </c>
      <c r="AI12" s="2">
        <f t="shared" ca="1" si="3"/>
        <v>22</v>
      </c>
      <c r="AJ12" s="18">
        <f t="shared" ca="1" si="3"/>
        <v>0</v>
      </c>
      <c r="AK12" s="18">
        <f t="shared" ca="1" si="3"/>
        <v>0</v>
      </c>
      <c r="AL12" s="18">
        <f t="shared" ca="1" si="3"/>
        <v>0</v>
      </c>
      <c r="AM12" s="48">
        <f t="shared" ca="1" si="3"/>
        <v>0</v>
      </c>
      <c r="AN12" s="49">
        <f t="shared" ca="1" si="3"/>
        <v>0</v>
      </c>
      <c r="AO12" s="4"/>
    </row>
    <row r="13" spans="1:41" ht="12.75" customHeight="1">
      <c r="A13" s="2" t="s">
        <v>246</v>
      </c>
      <c r="B13" s="11" t="s">
        <v>264</v>
      </c>
      <c r="C13" s="2">
        <f t="shared" ref="C13:L18" ca="1" si="5">IF(ISBLANK($B13), 0, VLOOKUP($B13, INDIRECT($A13), MATCH(C$2, StatHeader, 0), 0))</f>
        <v>0</v>
      </c>
      <c r="D13" s="2">
        <f t="shared" ca="1" si="5"/>
        <v>0</v>
      </c>
      <c r="E13" s="2">
        <f t="shared" ca="1" si="5"/>
        <v>0</v>
      </c>
      <c r="F13" s="2">
        <f t="shared" ca="1" si="5"/>
        <v>9</v>
      </c>
      <c r="G13" s="2">
        <f t="shared" ca="1" si="5"/>
        <v>0</v>
      </c>
      <c r="H13" s="2">
        <f t="shared" ca="1" si="5"/>
        <v>0</v>
      </c>
      <c r="I13" s="2">
        <f t="shared" ca="1" si="5"/>
        <v>0</v>
      </c>
      <c r="J13" s="2">
        <f t="shared" ca="1" si="5"/>
        <v>0</v>
      </c>
      <c r="K13" s="2">
        <f t="shared" ca="1" si="5"/>
        <v>0</v>
      </c>
      <c r="L13" s="2">
        <f t="shared" ca="1" si="5"/>
        <v>0</v>
      </c>
      <c r="M13" s="2">
        <f t="shared" ref="M13:S18" ca="1" si="6">IF(ISBLANK($B13), 0, VLOOKUP($B13, INDIRECT($A13), MATCH(M$2, StatHeader, 0), 0))</f>
        <v>5</v>
      </c>
      <c r="N13" s="2">
        <f t="shared" ca="1" si="6"/>
        <v>0</v>
      </c>
      <c r="O13" s="18">
        <f t="shared" ca="1" si="6"/>
        <v>0</v>
      </c>
      <c r="P13" s="18">
        <f t="shared" ca="1" si="6"/>
        <v>0</v>
      </c>
      <c r="Q13" s="18">
        <f t="shared" ca="1" si="6"/>
        <v>0</v>
      </c>
      <c r="R13" s="48">
        <f t="shared" ca="1" si="6"/>
        <v>0</v>
      </c>
      <c r="S13" s="49">
        <f t="shared" ca="1" si="6"/>
        <v>0</v>
      </c>
      <c r="T13" s="2"/>
      <c r="U13" s="2" t="str">
        <f t="shared" si="4"/>
        <v>-</v>
      </c>
      <c r="V13" s="2" t="s">
        <v>246</v>
      </c>
      <c r="W13" s="11" t="s">
        <v>268</v>
      </c>
      <c r="X13" s="2">
        <f t="shared" ref="X13:AG18" ca="1" si="7">IF(ISBLANK($B13), 0, VLOOKUP($B13, INDIRECT($A13), MATCH(X$2, StatHeader, 0), 0))</f>
        <v>0</v>
      </c>
      <c r="Y13" s="2">
        <f t="shared" ca="1" si="7"/>
        <v>0</v>
      </c>
      <c r="Z13" s="2">
        <f t="shared" ca="1" si="7"/>
        <v>0</v>
      </c>
      <c r="AA13" s="2">
        <f t="shared" ca="1" si="7"/>
        <v>9</v>
      </c>
      <c r="AB13" s="2">
        <f t="shared" ca="1" si="7"/>
        <v>0</v>
      </c>
      <c r="AC13" s="2">
        <f t="shared" ca="1" si="7"/>
        <v>0</v>
      </c>
      <c r="AD13" s="2">
        <f t="shared" ca="1" si="7"/>
        <v>0</v>
      </c>
      <c r="AE13" s="2">
        <f t="shared" ca="1" si="7"/>
        <v>0</v>
      </c>
      <c r="AF13" s="2">
        <f t="shared" ca="1" si="7"/>
        <v>0</v>
      </c>
      <c r="AG13" s="2">
        <f t="shared" ca="1" si="7"/>
        <v>0</v>
      </c>
      <c r="AH13" s="2">
        <f t="shared" ref="AH13:AN18" ca="1" si="8">IF(ISBLANK($B13), 0, VLOOKUP($B13, INDIRECT($A13), MATCH(AH$2, StatHeader, 0), 0))</f>
        <v>5</v>
      </c>
      <c r="AI13" s="2">
        <f t="shared" ca="1" si="8"/>
        <v>0</v>
      </c>
      <c r="AJ13" s="18">
        <f t="shared" ca="1" si="8"/>
        <v>0</v>
      </c>
      <c r="AK13" s="18">
        <f t="shared" ca="1" si="8"/>
        <v>0</v>
      </c>
      <c r="AL13" s="18">
        <f t="shared" ca="1" si="8"/>
        <v>0</v>
      </c>
      <c r="AM13" s="48">
        <f t="shared" ca="1" si="8"/>
        <v>0</v>
      </c>
      <c r="AN13" s="49">
        <f t="shared" ca="1" si="8"/>
        <v>0</v>
      </c>
      <c r="AO13" s="4"/>
    </row>
    <row r="14" spans="1:41" ht="12.75" customHeight="1">
      <c r="A14" s="2" t="s">
        <v>246</v>
      </c>
      <c r="B14" s="11" t="s">
        <v>264</v>
      </c>
      <c r="C14" s="2">
        <f t="shared" ca="1" si="5"/>
        <v>0</v>
      </c>
      <c r="D14" s="2">
        <f t="shared" ca="1" si="5"/>
        <v>0</v>
      </c>
      <c r="E14" s="2">
        <f t="shared" ca="1" si="5"/>
        <v>0</v>
      </c>
      <c r="F14" s="2">
        <f t="shared" ca="1" si="5"/>
        <v>9</v>
      </c>
      <c r="G14" s="2">
        <f t="shared" ca="1" si="5"/>
        <v>0</v>
      </c>
      <c r="H14" s="2">
        <f t="shared" ca="1" si="5"/>
        <v>0</v>
      </c>
      <c r="I14" s="2">
        <f t="shared" ca="1" si="5"/>
        <v>0</v>
      </c>
      <c r="J14" s="2">
        <f t="shared" ca="1" si="5"/>
        <v>0</v>
      </c>
      <c r="K14" s="2">
        <f t="shared" ca="1" si="5"/>
        <v>0</v>
      </c>
      <c r="L14" s="2">
        <f t="shared" ca="1" si="5"/>
        <v>0</v>
      </c>
      <c r="M14" s="2">
        <f t="shared" ca="1" si="6"/>
        <v>5</v>
      </c>
      <c r="N14" s="2">
        <f t="shared" ca="1" si="6"/>
        <v>0</v>
      </c>
      <c r="O14" s="18">
        <f t="shared" ca="1" si="6"/>
        <v>0</v>
      </c>
      <c r="P14" s="18">
        <f t="shared" ca="1" si="6"/>
        <v>0</v>
      </c>
      <c r="Q14" s="18">
        <f t="shared" ca="1" si="6"/>
        <v>0</v>
      </c>
      <c r="R14" s="48">
        <f t="shared" ca="1" si="6"/>
        <v>0</v>
      </c>
      <c r="S14" s="49">
        <f t="shared" ca="1" si="6"/>
        <v>0</v>
      </c>
      <c r="T14" s="2"/>
      <c r="U14" s="2" t="str">
        <f t="shared" si="4"/>
        <v>-</v>
      </c>
      <c r="V14" s="2" t="s">
        <v>246</v>
      </c>
      <c r="W14" s="11" t="s">
        <v>270</v>
      </c>
      <c r="X14" s="2">
        <f t="shared" ca="1" si="7"/>
        <v>0</v>
      </c>
      <c r="Y14" s="2">
        <f t="shared" ca="1" si="7"/>
        <v>0</v>
      </c>
      <c r="Z14" s="2">
        <f t="shared" ca="1" si="7"/>
        <v>0</v>
      </c>
      <c r="AA14" s="2">
        <f t="shared" ca="1" si="7"/>
        <v>9</v>
      </c>
      <c r="AB14" s="2">
        <f t="shared" ca="1" si="7"/>
        <v>0</v>
      </c>
      <c r="AC14" s="2">
        <f t="shared" ca="1" si="7"/>
        <v>0</v>
      </c>
      <c r="AD14" s="2">
        <f t="shared" ca="1" si="7"/>
        <v>0</v>
      </c>
      <c r="AE14" s="2">
        <f t="shared" ca="1" si="7"/>
        <v>0</v>
      </c>
      <c r="AF14" s="2">
        <f t="shared" ca="1" si="7"/>
        <v>0</v>
      </c>
      <c r="AG14" s="2">
        <f t="shared" ca="1" si="7"/>
        <v>0</v>
      </c>
      <c r="AH14" s="2">
        <f t="shared" ca="1" si="8"/>
        <v>5</v>
      </c>
      <c r="AI14" s="2">
        <f t="shared" ca="1" si="8"/>
        <v>0</v>
      </c>
      <c r="AJ14" s="18">
        <f t="shared" ca="1" si="8"/>
        <v>0</v>
      </c>
      <c r="AK14" s="18">
        <f t="shared" ca="1" si="8"/>
        <v>0</v>
      </c>
      <c r="AL14" s="18">
        <f t="shared" ca="1" si="8"/>
        <v>0</v>
      </c>
      <c r="AM14" s="48">
        <f t="shared" ca="1" si="8"/>
        <v>0</v>
      </c>
      <c r="AN14" s="49">
        <f t="shared" ca="1" si="8"/>
        <v>0</v>
      </c>
      <c r="AO14" s="4"/>
    </row>
    <row r="15" spans="1:41" ht="12.75" customHeight="1">
      <c r="A15" s="2" t="s">
        <v>254</v>
      </c>
      <c r="B15" s="11" t="s">
        <v>273</v>
      </c>
      <c r="C15" s="2">
        <f t="shared" ca="1" si="5"/>
        <v>0</v>
      </c>
      <c r="D15" s="2">
        <f t="shared" ca="1" si="5"/>
        <v>0</v>
      </c>
      <c r="E15" s="2">
        <f t="shared" ca="1" si="5"/>
        <v>5</v>
      </c>
      <c r="F15" s="2">
        <f t="shared" ca="1" si="5"/>
        <v>5</v>
      </c>
      <c r="G15" s="2">
        <f t="shared" ca="1" si="5"/>
        <v>0</v>
      </c>
      <c r="H15" s="2">
        <f t="shared" ca="1" si="5"/>
        <v>0</v>
      </c>
      <c r="I15" s="2">
        <f t="shared" ca="1" si="5"/>
        <v>0</v>
      </c>
      <c r="J15" s="2">
        <f t="shared" ca="1" si="5"/>
        <v>5</v>
      </c>
      <c r="K15" s="2">
        <f t="shared" ca="1" si="5"/>
        <v>5</v>
      </c>
      <c r="L15" s="2">
        <f t="shared" ca="1" si="5"/>
        <v>0</v>
      </c>
      <c r="M15" s="2">
        <f t="shared" ca="1" si="6"/>
        <v>0</v>
      </c>
      <c r="N15" s="2">
        <f t="shared" ca="1" si="6"/>
        <v>0</v>
      </c>
      <c r="O15" s="18">
        <f t="shared" ca="1" si="6"/>
        <v>0</v>
      </c>
      <c r="P15" s="18">
        <f t="shared" ca="1" si="6"/>
        <v>0</v>
      </c>
      <c r="Q15" s="18">
        <f t="shared" ca="1" si="6"/>
        <v>0</v>
      </c>
      <c r="R15" s="48">
        <f t="shared" ca="1" si="6"/>
        <v>0</v>
      </c>
      <c r="S15" s="49">
        <f t="shared" ca="1" si="6"/>
        <v>0</v>
      </c>
      <c r="T15" s="2"/>
      <c r="U15" s="2" t="str">
        <f t="shared" si="4"/>
        <v>-</v>
      </c>
      <c r="V15" s="2" t="s">
        <v>254</v>
      </c>
      <c r="W15" s="11" t="s">
        <v>275</v>
      </c>
      <c r="X15" s="2">
        <f t="shared" ca="1" si="7"/>
        <v>0</v>
      </c>
      <c r="Y15" s="2">
        <f t="shared" ca="1" si="7"/>
        <v>0</v>
      </c>
      <c r="Z15" s="2">
        <f t="shared" ca="1" si="7"/>
        <v>5</v>
      </c>
      <c r="AA15" s="2">
        <f t="shared" ca="1" si="7"/>
        <v>5</v>
      </c>
      <c r="AB15" s="2">
        <f t="shared" ca="1" si="7"/>
        <v>0</v>
      </c>
      <c r="AC15" s="2">
        <f t="shared" ca="1" si="7"/>
        <v>0</v>
      </c>
      <c r="AD15" s="2">
        <f t="shared" ca="1" si="7"/>
        <v>0</v>
      </c>
      <c r="AE15" s="2">
        <f t="shared" ca="1" si="7"/>
        <v>5</v>
      </c>
      <c r="AF15" s="2">
        <f t="shared" ca="1" si="7"/>
        <v>5</v>
      </c>
      <c r="AG15" s="2">
        <f t="shared" ca="1" si="7"/>
        <v>0</v>
      </c>
      <c r="AH15" s="2">
        <f t="shared" ca="1" si="8"/>
        <v>0</v>
      </c>
      <c r="AI15" s="2">
        <f t="shared" ca="1" si="8"/>
        <v>0</v>
      </c>
      <c r="AJ15" s="18">
        <f t="shared" ca="1" si="8"/>
        <v>0</v>
      </c>
      <c r="AK15" s="18">
        <f t="shared" ca="1" si="8"/>
        <v>0</v>
      </c>
      <c r="AL15" s="18">
        <f t="shared" ca="1" si="8"/>
        <v>0</v>
      </c>
      <c r="AM15" s="48">
        <f t="shared" ca="1" si="8"/>
        <v>0</v>
      </c>
      <c r="AN15" s="49">
        <f t="shared" ca="1" si="8"/>
        <v>0</v>
      </c>
      <c r="AO15" s="4"/>
    </row>
    <row r="16" spans="1:41" ht="12.75" customHeight="1">
      <c r="A16" s="2" t="s">
        <v>259</v>
      </c>
      <c r="B16" s="11" t="s">
        <v>277</v>
      </c>
      <c r="C16" s="2">
        <f t="shared" ca="1" si="5"/>
        <v>0</v>
      </c>
      <c r="D16" s="2">
        <f t="shared" ca="1" si="5"/>
        <v>0</v>
      </c>
      <c r="E16" s="2">
        <f t="shared" ca="1" si="5"/>
        <v>0</v>
      </c>
      <c r="F16" s="2">
        <f t="shared" ca="1" si="5"/>
        <v>10</v>
      </c>
      <c r="G16" s="2">
        <f t="shared" ca="1" si="5"/>
        <v>0</v>
      </c>
      <c r="H16" s="2">
        <f t="shared" ca="1" si="5"/>
        <v>0</v>
      </c>
      <c r="I16" s="2">
        <f t="shared" ca="1" si="5"/>
        <v>0</v>
      </c>
      <c r="J16" s="2">
        <f t="shared" ca="1" si="5"/>
        <v>0</v>
      </c>
      <c r="K16" s="2">
        <f t="shared" ca="1" si="5"/>
        <v>0</v>
      </c>
      <c r="L16" s="2">
        <f t="shared" ca="1" si="5"/>
        <v>0</v>
      </c>
      <c r="M16" s="2">
        <f t="shared" ca="1" si="6"/>
        <v>28</v>
      </c>
      <c r="N16" s="2">
        <f t="shared" ca="1" si="6"/>
        <v>5</v>
      </c>
      <c r="O16" s="18">
        <f t="shared" ca="1" si="6"/>
        <v>0</v>
      </c>
      <c r="P16" s="18">
        <f t="shared" ca="1" si="6"/>
        <v>0</v>
      </c>
      <c r="Q16" s="18">
        <f t="shared" ca="1" si="6"/>
        <v>0</v>
      </c>
      <c r="R16" s="48">
        <f t="shared" ca="1" si="6"/>
        <v>0</v>
      </c>
      <c r="S16" s="49">
        <f t="shared" ca="1" si="6"/>
        <v>0</v>
      </c>
      <c r="T16" s="2"/>
      <c r="U16" s="2" t="str">
        <f t="shared" si="4"/>
        <v>-</v>
      </c>
      <c r="V16" s="2" t="s">
        <v>259</v>
      </c>
      <c r="W16" s="11" t="s">
        <v>278</v>
      </c>
      <c r="X16" s="2">
        <f t="shared" ca="1" si="7"/>
        <v>0</v>
      </c>
      <c r="Y16" s="2">
        <f t="shared" ca="1" si="7"/>
        <v>0</v>
      </c>
      <c r="Z16" s="2">
        <f t="shared" ca="1" si="7"/>
        <v>0</v>
      </c>
      <c r="AA16" s="2">
        <f t="shared" ca="1" si="7"/>
        <v>10</v>
      </c>
      <c r="AB16" s="2">
        <f t="shared" ca="1" si="7"/>
        <v>0</v>
      </c>
      <c r="AC16" s="2">
        <f t="shared" ca="1" si="7"/>
        <v>0</v>
      </c>
      <c r="AD16" s="2">
        <f t="shared" ca="1" si="7"/>
        <v>0</v>
      </c>
      <c r="AE16" s="2">
        <f t="shared" ca="1" si="7"/>
        <v>0</v>
      </c>
      <c r="AF16" s="2">
        <f t="shared" ca="1" si="7"/>
        <v>0</v>
      </c>
      <c r="AG16" s="2">
        <f t="shared" ca="1" si="7"/>
        <v>0</v>
      </c>
      <c r="AH16" s="2">
        <f t="shared" ca="1" si="8"/>
        <v>28</v>
      </c>
      <c r="AI16" s="2">
        <f t="shared" ca="1" si="8"/>
        <v>5</v>
      </c>
      <c r="AJ16" s="18">
        <f t="shared" ca="1" si="8"/>
        <v>0</v>
      </c>
      <c r="AK16" s="18">
        <f t="shared" ca="1" si="8"/>
        <v>0</v>
      </c>
      <c r="AL16" s="18">
        <f t="shared" ca="1" si="8"/>
        <v>0</v>
      </c>
      <c r="AM16" s="48">
        <f t="shared" ca="1" si="8"/>
        <v>0</v>
      </c>
      <c r="AN16" s="49">
        <f t="shared" ca="1" si="8"/>
        <v>0</v>
      </c>
      <c r="AO16" s="4"/>
    </row>
    <row r="17" spans="1:41" ht="12.75" customHeight="1">
      <c r="A17" s="2" t="s">
        <v>266</v>
      </c>
      <c r="B17" s="11" t="s">
        <v>279</v>
      </c>
      <c r="C17" s="2">
        <f t="shared" ca="1" si="5"/>
        <v>0</v>
      </c>
      <c r="D17" s="2">
        <f t="shared" ca="1" si="5"/>
        <v>0</v>
      </c>
      <c r="E17" s="2">
        <f t="shared" ca="1" si="5"/>
        <v>0</v>
      </c>
      <c r="F17" s="2">
        <f t="shared" ca="1" si="5"/>
        <v>33</v>
      </c>
      <c r="G17" s="2">
        <f t="shared" ca="1" si="5"/>
        <v>6</v>
      </c>
      <c r="H17" s="2">
        <f t="shared" ca="1" si="5"/>
        <v>14</v>
      </c>
      <c r="I17" s="2">
        <f t="shared" ca="1" si="5"/>
        <v>18</v>
      </c>
      <c r="J17" s="2">
        <f t="shared" ca="1" si="5"/>
        <v>28</v>
      </c>
      <c r="K17" s="2">
        <f t="shared" ca="1" si="5"/>
        <v>15</v>
      </c>
      <c r="L17" s="2">
        <f t="shared" ca="1" si="5"/>
        <v>9</v>
      </c>
      <c r="M17" s="2">
        <f t="shared" ca="1" si="6"/>
        <v>20</v>
      </c>
      <c r="N17" s="2">
        <f t="shared" ca="1" si="6"/>
        <v>27</v>
      </c>
      <c r="O17" s="18">
        <f t="shared" ca="1" si="6"/>
        <v>0</v>
      </c>
      <c r="P17" s="18">
        <f t="shared" ca="1" si="6"/>
        <v>0</v>
      </c>
      <c r="Q17" s="18">
        <f t="shared" ca="1" si="6"/>
        <v>0</v>
      </c>
      <c r="R17" s="48">
        <f t="shared" ca="1" si="6"/>
        <v>0</v>
      </c>
      <c r="S17" s="49">
        <f t="shared" ca="1" si="6"/>
        <v>0</v>
      </c>
      <c r="T17" s="2"/>
      <c r="U17" s="2" t="str">
        <f t="shared" si="4"/>
        <v>-</v>
      </c>
      <c r="V17" s="2" t="s">
        <v>266</v>
      </c>
      <c r="W17" s="13" t="s">
        <v>263</v>
      </c>
      <c r="X17" s="2">
        <f t="shared" ca="1" si="7"/>
        <v>0</v>
      </c>
      <c r="Y17" s="2">
        <f t="shared" ca="1" si="7"/>
        <v>0</v>
      </c>
      <c r="Z17" s="2">
        <f t="shared" ca="1" si="7"/>
        <v>0</v>
      </c>
      <c r="AA17" s="2">
        <f t="shared" ca="1" si="7"/>
        <v>33</v>
      </c>
      <c r="AB17" s="2">
        <f t="shared" ca="1" si="7"/>
        <v>6</v>
      </c>
      <c r="AC17" s="2">
        <f t="shared" ca="1" si="7"/>
        <v>14</v>
      </c>
      <c r="AD17" s="2">
        <f t="shared" ca="1" si="7"/>
        <v>18</v>
      </c>
      <c r="AE17" s="2">
        <f t="shared" ca="1" si="7"/>
        <v>28</v>
      </c>
      <c r="AF17" s="2">
        <f t="shared" ca="1" si="7"/>
        <v>15</v>
      </c>
      <c r="AG17" s="2">
        <f t="shared" ca="1" si="7"/>
        <v>9</v>
      </c>
      <c r="AH17" s="2">
        <f t="shared" ca="1" si="8"/>
        <v>20</v>
      </c>
      <c r="AI17" s="2">
        <f t="shared" ca="1" si="8"/>
        <v>27</v>
      </c>
      <c r="AJ17" s="18">
        <f t="shared" ca="1" si="8"/>
        <v>0</v>
      </c>
      <c r="AK17" s="18">
        <f t="shared" ca="1" si="8"/>
        <v>0</v>
      </c>
      <c r="AL17" s="18">
        <f t="shared" ca="1" si="8"/>
        <v>0</v>
      </c>
      <c r="AM17" s="48">
        <f t="shared" ca="1" si="8"/>
        <v>0</v>
      </c>
      <c r="AN17" s="49">
        <f t="shared" ca="1" si="8"/>
        <v>0</v>
      </c>
      <c r="AO17" s="4"/>
    </row>
    <row r="18" spans="1:41" ht="12.75" customHeight="1">
      <c r="A18" s="2" t="s">
        <v>271</v>
      </c>
      <c r="B18" s="11" t="s">
        <v>281</v>
      </c>
      <c r="C18" s="2" t="e">
        <f t="shared" ca="1" si="5"/>
        <v>#N/A</v>
      </c>
      <c r="D18" s="2" t="e">
        <f t="shared" ca="1" si="5"/>
        <v>#N/A</v>
      </c>
      <c r="E18" s="2" t="e">
        <f t="shared" ca="1" si="5"/>
        <v>#N/A</v>
      </c>
      <c r="F18" s="2" t="e">
        <f t="shared" ca="1" si="5"/>
        <v>#N/A</v>
      </c>
      <c r="G18" s="2" t="e">
        <f t="shared" ca="1" si="5"/>
        <v>#N/A</v>
      </c>
      <c r="H18" s="2" t="e">
        <f t="shared" ca="1" si="5"/>
        <v>#N/A</v>
      </c>
      <c r="I18" s="2" t="e">
        <f t="shared" ca="1" si="5"/>
        <v>#N/A</v>
      </c>
      <c r="J18" s="2" t="e">
        <f t="shared" ca="1" si="5"/>
        <v>#N/A</v>
      </c>
      <c r="K18" s="2" t="e">
        <f t="shared" ca="1" si="5"/>
        <v>#N/A</v>
      </c>
      <c r="L18" s="2" t="e">
        <f t="shared" ca="1" si="5"/>
        <v>#N/A</v>
      </c>
      <c r="M18" s="2" t="e">
        <f t="shared" ca="1" si="6"/>
        <v>#N/A</v>
      </c>
      <c r="N18" s="2" t="e">
        <f t="shared" ca="1" si="6"/>
        <v>#N/A</v>
      </c>
      <c r="O18" s="18" t="e">
        <f t="shared" ca="1" si="6"/>
        <v>#N/A</v>
      </c>
      <c r="P18" s="18" t="e">
        <f t="shared" ca="1" si="6"/>
        <v>#N/A</v>
      </c>
      <c r="Q18" s="18" t="e">
        <f t="shared" ca="1" si="6"/>
        <v>#N/A</v>
      </c>
      <c r="R18" s="2" t="e">
        <f t="shared" ca="1" si="6"/>
        <v>#N/A</v>
      </c>
      <c r="S18" s="2" t="e">
        <f t="shared" ca="1" si="6"/>
        <v>#N/A</v>
      </c>
      <c r="T18" s="2"/>
      <c r="U18" s="2" t="str">
        <f t="shared" si="4"/>
        <v>-</v>
      </c>
      <c r="V18" s="2" t="s">
        <v>271</v>
      </c>
      <c r="W18" s="13" t="s">
        <v>283</v>
      </c>
      <c r="X18" s="2" t="e">
        <f t="shared" ca="1" si="7"/>
        <v>#N/A</v>
      </c>
      <c r="Y18" s="2" t="e">
        <f t="shared" ca="1" si="7"/>
        <v>#N/A</v>
      </c>
      <c r="Z18" s="2" t="e">
        <f t="shared" ca="1" si="7"/>
        <v>#N/A</v>
      </c>
      <c r="AA18" s="2" t="e">
        <f t="shared" ca="1" si="7"/>
        <v>#N/A</v>
      </c>
      <c r="AB18" s="2" t="e">
        <f t="shared" ca="1" si="7"/>
        <v>#N/A</v>
      </c>
      <c r="AC18" s="2" t="e">
        <f t="shared" ca="1" si="7"/>
        <v>#N/A</v>
      </c>
      <c r="AD18" s="2" t="e">
        <f t="shared" ca="1" si="7"/>
        <v>#N/A</v>
      </c>
      <c r="AE18" s="2" t="e">
        <f t="shared" ca="1" si="7"/>
        <v>#N/A</v>
      </c>
      <c r="AF18" s="2" t="e">
        <f t="shared" ca="1" si="7"/>
        <v>#N/A</v>
      </c>
      <c r="AG18" s="2" t="e">
        <f t="shared" ca="1" si="7"/>
        <v>#N/A</v>
      </c>
      <c r="AH18" s="2" t="e">
        <f t="shared" ca="1" si="8"/>
        <v>#N/A</v>
      </c>
      <c r="AI18" s="2" t="e">
        <f t="shared" ca="1" si="8"/>
        <v>#N/A</v>
      </c>
      <c r="AJ18" s="18" t="e">
        <f t="shared" ca="1" si="8"/>
        <v>#N/A</v>
      </c>
      <c r="AK18" s="18" t="e">
        <f t="shared" ca="1" si="8"/>
        <v>#N/A</v>
      </c>
      <c r="AL18" s="18" t="e">
        <f t="shared" ca="1" si="8"/>
        <v>#N/A</v>
      </c>
      <c r="AM18" s="2" t="e">
        <f t="shared" ca="1" si="8"/>
        <v>#N/A</v>
      </c>
      <c r="AN18" s="2" t="e">
        <f t="shared" ca="1" si="8"/>
        <v>#N/A</v>
      </c>
      <c r="AO18" s="4"/>
    </row>
    <row r="19" spans="1:41" ht="12.75" customHeight="1">
      <c r="A19" s="2" t="s">
        <v>276</v>
      </c>
      <c r="B19" s="2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58"/>
      <c r="Q19" s="58"/>
      <c r="R19" s="11"/>
      <c r="S19" s="11"/>
      <c r="T19" s="2"/>
      <c r="U19" s="2" t="str">
        <f>IF(AND(C19=X19, D19=Y19, E19=Z19, F19=AA19, G19=AB19, H19=AC19, I19=AD19, J19=AE19, K19=AF19, L19=AG19, M19=AH19, N19=AI19, O19=AJ19, P19=AK19, Q19=AL19, R19=AM19, S19=AN19), "=", "-")</f>
        <v>=</v>
      </c>
      <c r="V19" s="2" t="s">
        <v>276</v>
      </c>
      <c r="W19" s="2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58"/>
      <c r="AL19" s="58"/>
      <c r="AM19" s="11"/>
      <c r="AN19" s="11"/>
      <c r="AO19" s="59"/>
    </row>
    <row r="20" spans="1:41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8"/>
      <c r="Q20" s="18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8"/>
      <c r="AL20" s="18"/>
      <c r="AM20" s="2"/>
      <c r="AN20" s="2"/>
      <c r="AO20" s="18"/>
    </row>
    <row r="21" spans="1:41" ht="12.75" customHeight="1">
      <c r="A21" s="2" t="s">
        <v>285</v>
      </c>
      <c r="B21" s="2"/>
      <c r="C21" s="2" t="e">
        <f t="shared" ref="C21:S21" ca="1" si="9">SUM(C3:C19)</f>
        <v>#N/A</v>
      </c>
      <c r="D21" s="2" t="e">
        <f t="shared" ca="1" si="9"/>
        <v>#N/A</v>
      </c>
      <c r="E21" s="2" t="e">
        <f t="shared" ca="1" si="9"/>
        <v>#N/A</v>
      </c>
      <c r="F21" s="2" t="e">
        <f t="shared" ca="1" si="9"/>
        <v>#N/A</v>
      </c>
      <c r="G21" s="2" t="e">
        <f t="shared" ca="1" si="9"/>
        <v>#N/A</v>
      </c>
      <c r="H21" s="2" t="e">
        <f t="shared" ca="1" si="9"/>
        <v>#N/A</v>
      </c>
      <c r="I21" s="2" t="e">
        <f t="shared" ca="1" si="9"/>
        <v>#N/A</v>
      </c>
      <c r="J21" s="2" t="e">
        <f t="shared" ca="1" si="9"/>
        <v>#N/A</v>
      </c>
      <c r="K21" s="2" t="e">
        <f t="shared" ca="1" si="9"/>
        <v>#N/A</v>
      </c>
      <c r="L21" s="2" t="e">
        <f t="shared" ca="1" si="9"/>
        <v>#N/A</v>
      </c>
      <c r="M21" s="2" t="e">
        <f t="shared" ca="1" si="9"/>
        <v>#N/A</v>
      </c>
      <c r="N21" s="2" t="e">
        <f t="shared" ca="1" si="9"/>
        <v>#N/A</v>
      </c>
      <c r="O21" s="18" t="e">
        <f t="shared" ca="1" si="9"/>
        <v>#N/A</v>
      </c>
      <c r="P21" s="18" t="e">
        <f t="shared" ca="1" si="9"/>
        <v>#N/A</v>
      </c>
      <c r="Q21" s="18" t="e">
        <f t="shared" ca="1" si="9"/>
        <v>#N/A</v>
      </c>
      <c r="R21" s="2" t="e">
        <f t="shared" ca="1" si="9"/>
        <v>#N/A</v>
      </c>
      <c r="S21" s="2" t="e">
        <f t="shared" ca="1" si="9"/>
        <v>#N/A</v>
      </c>
      <c r="T21" s="2"/>
      <c r="U21" s="2"/>
      <c r="V21" s="2" t="s">
        <v>285</v>
      </c>
      <c r="W21" s="2"/>
      <c r="X21" s="2" t="e">
        <f t="shared" ref="X21:AN21" ca="1" si="10">SUM(X3:X19)</f>
        <v>#N/A</v>
      </c>
      <c r="Y21" s="2" t="e">
        <f t="shared" ca="1" si="10"/>
        <v>#N/A</v>
      </c>
      <c r="Z21" s="2" t="e">
        <f t="shared" ca="1" si="10"/>
        <v>#N/A</v>
      </c>
      <c r="AA21" s="2" t="e">
        <f t="shared" ca="1" si="10"/>
        <v>#N/A</v>
      </c>
      <c r="AB21" s="2" t="e">
        <f t="shared" ca="1" si="10"/>
        <v>#N/A</v>
      </c>
      <c r="AC21" s="2" t="e">
        <f t="shared" ca="1" si="10"/>
        <v>#N/A</v>
      </c>
      <c r="AD21" s="2" t="e">
        <f t="shared" ca="1" si="10"/>
        <v>#N/A</v>
      </c>
      <c r="AE21" s="2" t="e">
        <f t="shared" ca="1" si="10"/>
        <v>#N/A</v>
      </c>
      <c r="AF21" s="2" t="e">
        <f t="shared" ca="1" si="10"/>
        <v>#N/A</v>
      </c>
      <c r="AG21" s="2" t="e">
        <f t="shared" ca="1" si="10"/>
        <v>#N/A</v>
      </c>
      <c r="AH21" s="2" t="e">
        <f t="shared" ca="1" si="10"/>
        <v>#N/A</v>
      </c>
      <c r="AI21" s="2" t="e">
        <f t="shared" ca="1" si="10"/>
        <v>#N/A</v>
      </c>
      <c r="AJ21" s="18" t="e">
        <f t="shared" ca="1" si="10"/>
        <v>#N/A</v>
      </c>
      <c r="AK21" s="18" t="e">
        <f t="shared" ca="1" si="10"/>
        <v>#N/A</v>
      </c>
      <c r="AL21" s="18" t="e">
        <f t="shared" ca="1" si="10"/>
        <v>#N/A</v>
      </c>
      <c r="AM21" s="2" t="e">
        <f t="shared" ca="1" si="10"/>
        <v>#N/A</v>
      </c>
      <c r="AN21" s="2" t="e">
        <f t="shared" ca="1" si="10"/>
        <v>#N/A</v>
      </c>
      <c r="AO21" s="2"/>
    </row>
    <row r="22" spans="1:41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t="12.75" customHeight="1">
      <c r="A24" s="2" t="s">
        <v>288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T24" s="2"/>
      <c r="U24" s="2"/>
      <c r="V24" s="2" t="s">
        <v>289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t="12.75" customHeight="1">
      <c r="A25" s="2" t="s">
        <v>7</v>
      </c>
      <c r="B25" s="2" t="s">
        <v>8</v>
      </c>
      <c r="C25" s="2" t="s">
        <v>9</v>
      </c>
      <c r="D25" s="8" t="s">
        <v>11</v>
      </c>
      <c r="E25" s="2" t="s">
        <v>233</v>
      </c>
      <c r="F25" s="2" t="s">
        <v>25</v>
      </c>
      <c r="G25" s="2" t="s">
        <v>26</v>
      </c>
      <c r="H25" s="2" t="s">
        <v>27</v>
      </c>
      <c r="I25" s="8" t="s">
        <v>28</v>
      </c>
      <c r="J25" s="8" t="s">
        <v>29</v>
      </c>
      <c r="K25" s="2" t="s">
        <v>30</v>
      </c>
      <c r="L25" s="8" t="s">
        <v>31</v>
      </c>
      <c r="M25" s="2" t="s">
        <v>34</v>
      </c>
      <c r="N25" s="2" t="s">
        <v>32</v>
      </c>
      <c r="O25" s="2" t="s">
        <v>234</v>
      </c>
      <c r="P25" s="2" t="s">
        <v>41</v>
      </c>
      <c r="Q25" s="2" t="s">
        <v>42</v>
      </c>
      <c r="R25" s="10" t="s">
        <v>235</v>
      </c>
      <c r="S25" s="10" t="s">
        <v>236</v>
      </c>
      <c r="T25" s="2"/>
      <c r="U25" s="2"/>
      <c r="V25" s="2" t="s">
        <v>7</v>
      </c>
      <c r="W25" s="2" t="s">
        <v>8</v>
      </c>
      <c r="X25" s="2" t="s">
        <v>9</v>
      </c>
      <c r="Y25" s="8" t="s">
        <v>11</v>
      </c>
      <c r="Z25" s="2" t="s">
        <v>233</v>
      </c>
      <c r="AA25" s="2" t="s">
        <v>25</v>
      </c>
      <c r="AB25" s="2" t="s">
        <v>26</v>
      </c>
      <c r="AC25" s="2" t="s">
        <v>27</v>
      </c>
      <c r="AD25" s="8" t="s">
        <v>28</v>
      </c>
      <c r="AE25" s="8" t="s">
        <v>29</v>
      </c>
      <c r="AF25" s="2" t="s">
        <v>30</v>
      </c>
      <c r="AG25" s="8" t="s">
        <v>31</v>
      </c>
      <c r="AH25" s="2" t="s">
        <v>34</v>
      </c>
      <c r="AI25" s="2" t="s">
        <v>32</v>
      </c>
      <c r="AJ25" s="2" t="s">
        <v>234</v>
      </c>
      <c r="AK25" s="2" t="s">
        <v>41</v>
      </c>
      <c r="AL25" s="2" t="s">
        <v>42</v>
      </c>
      <c r="AM25" s="10" t="s">
        <v>235</v>
      </c>
      <c r="AN25" s="10" t="s">
        <v>236</v>
      </c>
      <c r="AO25" s="2"/>
    </row>
    <row r="26" spans="1:41" ht="12.75" customHeight="1">
      <c r="A26" s="2" t="str">
        <f t="shared" ref="A26:B26" si="11">A3</f>
        <v>Sword</v>
      </c>
      <c r="B26" s="2" t="str">
        <f t="shared" si="11"/>
        <v>Tizona AG</v>
      </c>
      <c r="C26" s="2">
        <f t="shared" ref="C26:L35" ca="1" si="12">IF(ISBLANK($B26), 0, VLOOKUP($B26, INDIRECT($A26), MATCH(C$25, StatHeader, 0), 0))</f>
        <v>0</v>
      </c>
      <c r="D26" s="2">
        <f t="shared" ca="1" si="12"/>
        <v>0</v>
      </c>
      <c r="E26" s="2">
        <f t="shared" ca="1" si="12"/>
        <v>0</v>
      </c>
      <c r="F26" s="2">
        <f t="shared" ca="1" si="12"/>
        <v>0</v>
      </c>
      <c r="G26" s="2">
        <f t="shared" ca="1" si="12"/>
        <v>0</v>
      </c>
      <c r="H26" s="2">
        <f t="shared" ca="1" si="12"/>
        <v>0</v>
      </c>
      <c r="I26" s="2">
        <f t="shared" ca="1" si="12"/>
        <v>0</v>
      </c>
      <c r="J26" s="2">
        <f t="shared" ca="1" si="12"/>
        <v>0</v>
      </c>
      <c r="K26" s="2">
        <f t="shared" ca="1" si="12"/>
        <v>0</v>
      </c>
      <c r="L26" s="2">
        <f t="shared" ca="1" si="12"/>
        <v>0</v>
      </c>
      <c r="M26" s="2">
        <f t="shared" ref="M26:S35" ca="1" si="13">IF(ISBLANK($B26), 0, VLOOKUP($B26, INDIRECT($A26), MATCH(M$25, StatHeader, 0), 0))</f>
        <v>0</v>
      </c>
      <c r="N26" s="2">
        <f t="shared" ca="1" si="13"/>
        <v>0</v>
      </c>
      <c r="O26" s="18">
        <f t="shared" ca="1" si="13"/>
        <v>0</v>
      </c>
      <c r="P26" s="18">
        <f t="shared" ca="1" si="13"/>
        <v>0</v>
      </c>
      <c r="Q26" s="18">
        <f t="shared" ca="1" si="13"/>
        <v>0</v>
      </c>
      <c r="R26" s="18">
        <f t="shared" ca="1" si="13"/>
        <v>0</v>
      </c>
      <c r="S26" s="49">
        <f t="shared" ca="1" si="13"/>
        <v>0</v>
      </c>
      <c r="T26" s="2"/>
      <c r="U26" s="2"/>
      <c r="V26" s="2" t="str">
        <f t="shared" ref="V26:W26" si="14">V3</f>
        <v>Sword</v>
      </c>
      <c r="W26" s="2" t="str">
        <f t="shared" si="14"/>
        <v>Almace AG</v>
      </c>
      <c r="X26" s="2">
        <f t="shared" ref="X26:AG35" ca="1" si="15">IF(ISBLANK($W26), 0, VLOOKUP($W26, INDIRECT($V26), MATCH(X$25, StatHeader, 0), 0))</f>
        <v>0</v>
      </c>
      <c r="Y26" s="2">
        <f t="shared" ca="1" si="15"/>
        <v>0</v>
      </c>
      <c r="Z26" s="2">
        <f t="shared" ca="1" si="15"/>
        <v>0</v>
      </c>
      <c r="AA26" s="2">
        <f t="shared" ca="1" si="15"/>
        <v>0</v>
      </c>
      <c r="AB26" s="2">
        <f t="shared" ca="1" si="15"/>
        <v>50</v>
      </c>
      <c r="AC26" s="2">
        <f t="shared" ca="1" si="15"/>
        <v>0</v>
      </c>
      <c r="AD26" s="2">
        <f t="shared" ca="1" si="15"/>
        <v>0</v>
      </c>
      <c r="AE26" s="2">
        <f t="shared" ca="1" si="15"/>
        <v>0</v>
      </c>
      <c r="AF26" s="2">
        <f t="shared" ca="1" si="15"/>
        <v>0</v>
      </c>
      <c r="AG26" s="2">
        <f t="shared" ca="1" si="15"/>
        <v>0</v>
      </c>
      <c r="AH26" s="2">
        <f t="shared" ref="AH26:AN35" ca="1" si="16">IF(ISBLANK($W26), 0, VLOOKUP($W26, INDIRECT($V26), MATCH(AH$25, StatHeader, 0), 0))</f>
        <v>0</v>
      </c>
      <c r="AI26" s="2">
        <f t="shared" ca="1" si="16"/>
        <v>0</v>
      </c>
      <c r="AJ26" s="18">
        <f t="shared" ca="1" si="16"/>
        <v>0</v>
      </c>
      <c r="AK26" s="18">
        <f t="shared" ca="1" si="16"/>
        <v>0</v>
      </c>
      <c r="AL26" s="18">
        <f t="shared" ca="1" si="16"/>
        <v>0</v>
      </c>
      <c r="AM26" s="18">
        <f t="shared" ca="1" si="16"/>
        <v>0</v>
      </c>
      <c r="AN26" s="21">
        <f t="shared" ca="1" si="16"/>
        <v>0</v>
      </c>
      <c r="AO26" s="18"/>
    </row>
    <row r="27" spans="1:41" ht="12.75" customHeight="1">
      <c r="A27" s="2" t="str">
        <f t="shared" ref="A27:B27" si="17">A4</f>
        <v>Sword</v>
      </c>
      <c r="B27" s="3" t="str">
        <f t="shared" si="17"/>
        <v>Almace AG</v>
      </c>
      <c r="C27" s="2">
        <f t="shared" ca="1" si="12"/>
        <v>0</v>
      </c>
      <c r="D27" s="2">
        <f t="shared" ca="1" si="12"/>
        <v>0</v>
      </c>
      <c r="E27" s="2">
        <f t="shared" ca="1" si="12"/>
        <v>0</v>
      </c>
      <c r="F27" s="2">
        <f t="shared" ca="1" si="12"/>
        <v>0</v>
      </c>
      <c r="G27" s="2">
        <f t="shared" ca="1" si="12"/>
        <v>50</v>
      </c>
      <c r="H27" s="2">
        <f t="shared" ca="1" si="12"/>
        <v>0</v>
      </c>
      <c r="I27" s="2">
        <f t="shared" ca="1" si="12"/>
        <v>0</v>
      </c>
      <c r="J27" s="2">
        <f t="shared" ca="1" si="12"/>
        <v>0</v>
      </c>
      <c r="K27" s="2">
        <f t="shared" ca="1" si="12"/>
        <v>0</v>
      </c>
      <c r="L27" s="2">
        <f t="shared" ca="1" si="12"/>
        <v>0</v>
      </c>
      <c r="M27" s="2">
        <f t="shared" ca="1" si="13"/>
        <v>0</v>
      </c>
      <c r="N27" s="2">
        <f t="shared" ca="1" si="13"/>
        <v>0</v>
      </c>
      <c r="O27" s="18">
        <f t="shared" ca="1" si="13"/>
        <v>0</v>
      </c>
      <c r="P27" s="18">
        <f t="shared" ca="1" si="13"/>
        <v>0</v>
      </c>
      <c r="Q27" s="18">
        <f t="shared" ca="1" si="13"/>
        <v>0</v>
      </c>
      <c r="R27" s="18">
        <f t="shared" ca="1" si="13"/>
        <v>0</v>
      </c>
      <c r="S27" s="49">
        <f t="shared" ca="1" si="13"/>
        <v>0</v>
      </c>
      <c r="T27" s="2"/>
      <c r="U27" s="2"/>
      <c r="V27" s="2" t="str">
        <f t="shared" ref="V27:W27" si="18">V4</f>
        <v>Sword</v>
      </c>
      <c r="W27" s="3" t="str">
        <f t="shared" si="18"/>
        <v>Sequence (offhand)</v>
      </c>
      <c r="X27" s="2">
        <f t="shared" ca="1" si="15"/>
        <v>0</v>
      </c>
      <c r="Y27" s="2">
        <f t="shared" ca="1" si="15"/>
        <v>0</v>
      </c>
      <c r="Z27" s="2">
        <f t="shared" ca="1" si="15"/>
        <v>0</v>
      </c>
      <c r="AA27" s="2">
        <f t="shared" ca="1" si="15"/>
        <v>0</v>
      </c>
      <c r="AB27" s="2">
        <f t="shared" ca="1" si="15"/>
        <v>0</v>
      </c>
      <c r="AC27" s="2">
        <f t="shared" ca="1" si="15"/>
        <v>0</v>
      </c>
      <c r="AD27" s="2">
        <f t="shared" ca="1" si="15"/>
        <v>0</v>
      </c>
      <c r="AE27" s="2">
        <f t="shared" ca="1" si="15"/>
        <v>0</v>
      </c>
      <c r="AF27" s="2">
        <f t="shared" ca="1" si="15"/>
        <v>0</v>
      </c>
      <c r="AG27" s="2">
        <f t="shared" ca="1" si="15"/>
        <v>0</v>
      </c>
      <c r="AH27" s="2">
        <f t="shared" ca="1" si="16"/>
        <v>0</v>
      </c>
      <c r="AI27" s="2">
        <f t="shared" ca="1" si="16"/>
        <v>0</v>
      </c>
      <c r="AJ27" s="18">
        <f t="shared" ca="1" si="16"/>
        <v>0</v>
      </c>
      <c r="AK27" s="18">
        <f t="shared" ca="1" si="16"/>
        <v>0</v>
      </c>
      <c r="AL27" s="18">
        <f t="shared" ca="1" si="16"/>
        <v>0</v>
      </c>
      <c r="AM27" s="18">
        <f t="shared" ca="1" si="16"/>
        <v>0</v>
      </c>
      <c r="AN27" s="21">
        <f t="shared" ca="1" si="16"/>
        <v>0</v>
      </c>
      <c r="AO27" s="18"/>
    </row>
    <row r="28" spans="1:41" ht="12.75" customHeight="1">
      <c r="A28" s="2" t="s">
        <v>123</v>
      </c>
      <c r="B28" s="11"/>
      <c r="C28" s="2">
        <f t="shared" ca="1" si="12"/>
        <v>0</v>
      </c>
      <c r="D28" s="2">
        <f t="shared" ca="1" si="12"/>
        <v>0</v>
      </c>
      <c r="E28" s="2">
        <f t="shared" ca="1" si="12"/>
        <v>0</v>
      </c>
      <c r="F28" s="2">
        <f t="shared" ca="1" si="12"/>
        <v>0</v>
      </c>
      <c r="G28" s="2">
        <f t="shared" ca="1" si="12"/>
        <v>0</v>
      </c>
      <c r="H28" s="2">
        <f t="shared" ca="1" si="12"/>
        <v>0</v>
      </c>
      <c r="I28" s="2">
        <f t="shared" ca="1" si="12"/>
        <v>0</v>
      </c>
      <c r="J28" s="2">
        <f t="shared" ca="1" si="12"/>
        <v>0</v>
      </c>
      <c r="K28" s="2">
        <f t="shared" ca="1" si="12"/>
        <v>0</v>
      </c>
      <c r="L28" s="2">
        <f t="shared" ca="1" si="12"/>
        <v>0</v>
      </c>
      <c r="M28" s="2">
        <f t="shared" ca="1" si="13"/>
        <v>0</v>
      </c>
      <c r="N28" s="2">
        <f t="shared" ca="1" si="13"/>
        <v>0</v>
      </c>
      <c r="O28" s="18">
        <f t="shared" ca="1" si="13"/>
        <v>0</v>
      </c>
      <c r="P28" s="18">
        <f t="shared" ca="1" si="13"/>
        <v>0</v>
      </c>
      <c r="Q28" s="18">
        <f t="shared" ca="1" si="13"/>
        <v>0</v>
      </c>
      <c r="R28" s="18">
        <f t="shared" ca="1" si="13"/>
        <v>0</v>
      </c>
      <c r="S28" s="2">
        <f t="shared" ca="1" si="13"/>
        <v>0</v>
      </c>
      <c r="T28" s="2"/>
      <c r="U28" s="2" t="str">
        <f t="shared" ref="U28:U41" si="19">IF(W28=B28, "=", "-")</f>
        <v>=</v>
      </c>
      <c r="V28" s="2" t="s">
        <v>123</v>
      </c>
      <c r="W28" s="11"/>
      <c r="X28" s="2">
        <f t="shared" ca="1" si="15"/>
        <v>0</v>
      </c>
      <c r="Y28" s="2">
        <f t="shared" ca="1" si="15"/>
        <v>0</v>
      </c>
      <c r="Z28" s="2">
        <f t="shared" ca="1" si="15"/>
        <v>0</v>
      </c>
      <c r="AA28" s="2">
        <f t="shared" ca="1" si="15"/>
        <v>0</v>
      </c>
      <c r="AB28" s="2">
        <f t="shared" ca="1" si="15"/>
        <v>0</v>
      </c>
      <c r="AC28" s="2">
        <f t="shared" ca="1" si="15"/>
        <v>0</v>
      </c>
      <c r="AD28" s="2">
        <f t="shared" ca="1" si="15"/>
        <v>0</v>
      </c>
      <c r="AE28" s="2">
        <f t="shared" ca="1" si="15"/>
        <v>0</v>
      </c>
      <c r="AF28" s="2">
        <f t="shared" ca="1" si="15"/>
        <v>0</v>
      </c>
      <c r="AG28" s="2">
        <f t="shared" ca="1" si="15"/>
        <v>0</v>
      </c>
      <c r="AH28" s="2">
        <f t="shared" ca="1" si="16"/>
        <v>0</v>
      </c>
      <c r="AI28" s="2">
        <f t="shared" ca="1" si="16"/>
        <v>0</v>
      </c>
      <c r="AJ28" s="18">
        <f t="shared" ca="1" si="16"/>
        <v>0</v>
      </c>
      <c r="AK28" s="18">
        <f t="shared" ca="1" si="16"/>
        <v>0</v>
      </c>
      <c r="AL28" s="18">
        <f t="shared" ca="1" si="16"/>
        <v>0</v>
      </c>
      <c r="AM28" s="18">
        <f t="shared" ca="1" si="16"/>
        <v>0</v>
      </c>
      <c r="AN28" s="4">
        <f t="shared" ca="1" si="16"/>
        <v>0</v>
      </c>
      <c r="AO28" s="18"/>
    </row>
    <row r="29" spans="1:41" ht="12.75" customHeight="1">
      <c r="A29" s="2" t="s">
        <v>175</v>
      </c>
      <c r="B29" s="11" t="s">
        <v>243</v>
      </c>
      <c r="C29" s="2">
        <f t="shared" ca="1" si="12"/>
        <v>0</v>
      </c>
      <c r="D29" s="2">
        <f t="shared" ca="1" si="12"/>
        <v>0</v>
      </c>
      <c r="E29" s="2">
        <f t="shared" ca="1" si="12"/>
        <v>0</v>
      </c>
      <c r="F29" s="2">
        <f t="shared" ca="1" si="12"/>
        <v>2</v>
      </c>
      <c r="G29" s="2">
        <f t="shared" ca="1" si="12"/>
        <v>0</v>
      </c>
      <c r="H29" s="2">
        <f t="shared" ca="1" si="12"/>
        <v>0</v>
      </c>
      <c r="I29" s="2">
        <f t="shared" ca="1" si="12"/>
        <v>0</v>
      </c>
      <c r="J29" s="2">
        <f t="shared" ca="1" si="12"/>
        <v>0</v>
      </c>
      <c r="K29" s="2">
        <f t="shared" ca="1" si="12"/>
        <v>0</v>
      </c>
      <c r="L29" s="2">
        <f t="shared" ca="1" si="12"/>
        <v>0</v>
      </c>
      <c r="M29" s="2">
        <f t="shared" ca="1" si="13"/>
        <v>0</v>
      </c>
      <c r="N29" s="2">
        <f t="shared" ca="1" si="13"/>
        <v>0</v>
      </c>
      <c r="O29" s="18">
        <f t="shared" ca="1" si="13"/>
        <v>0</v>
      </c>
      <c r="P29" s="18">
        <f t="shared" ca="1" si="13"/>
        <v>0</v>
      </c>
      <c r="Q29" s="18">
        <f t="shared" ca="1" si="13"/>
        <v>0</v>
      </c>
      <c r="R29" s="18">
        <f t="shared" ca="1" si="13"/>
        <v>0</v>
      </c>
      <c r="S29" s="49">
        <f t="shared" ca="1" si="13"/>
        <v>0</v>
      </c>
      <c r="T29" s="2"/>
      <c r="U29" s="2" t="str">
        <f t="shared" si="19"/>
        <v>-</v>
      </c>
      <c r="V29" s="2" t="s">
        <v>175</v>
      </c>
      <c r="W29" s="11" t="s">
        <v>306</v>
      </c>
      <c r="X29" s="2">
        <f t="shared" ca="1" si="15"/>
        <v>0</v>
      </c>
      <c r="Y29" s="2">
        <f t="shared" ca="1" si="15"/>
        <v>0</v>
      </c>
      <c r="Z29" s="2">
        <f t="shared" ca="1" si="15"/>
        <v>0</v>
      </c>
      <c r="AA29" s="2">
        <f t="shared" ca="1" si="15"/>
        <v>0</v>
      </c>
      <c r="AB29" s="2">
        <f t="shared" ca="1" si="15"/>
        <v>0</v>
      </c>
      <c r="AC29" s="2">
        <f t="shared" ca="1" si="15"/>
        <v>0</v>
      </c>
      <c r="AD29" s="2">
        <f t="shared" ca="1" si="15"/>
        <v>0</v>
      </c>
      <c r="AE29" s="2">
        <f t="shared" ca="1" si="15"/>
        <v>0</v>
      </c>
      <c r="AF29" s="2">
        <f t="shared" ca="1" si="15"/>
        <v>2</v>
      </c>
      <c r="AG29" s="2">
        <f t="shared" ca="1" si="15"/>
        <v>0</v>
      </c>
      <c r="AH29" s="2">
        <f t="shared" ca="1" si="16"/>
        <v>0</v>
      </c>
      <c r="AI29" s="2">
        <f t="shared" ca="1" si="16"/>
        <v>0</v>
      </c>
      <c r="AJ29" s="18">
        <f t="shared" ca="1" si="16"/>
        <v>0</v>
      </c>
      <c r="AK29" s="18">
        <f t="shared" ca="1" si="16"/>
        <v>0</v>
      </c>
      <c r="AL29" s="18">
        <f t="shared" ca="1" si="16"/>
        <v>0</v>
      </c>
      <c r="AM29" s="18">
        <f t="shared" ca="1" si="16"/>
        <v>0</v>
      </c>
      <c r="AN29" s="21">
        <f t="shared" ca="1" si="16"/>
        <v>0</v>
      </c>
      <c r="AO29" s="18"/>
    </row>
    <row r="30" spans="1:41" ht="12.75" customHeight="1">
      <c r="A30" s="2" t="s">
        <v>196</v>
      </c>
      <c r="B30" s="11" t="s">
        <v>245</v>
      </c>
      <c r="C30" s="2" t="e">
        <f t="shared" ca="1" si="12"/>
        <v>#N/A</v>
      </c>
      <c r="D30" s="2" t="e">
        <f t="shared" ca="1" si="12"/>
        <v>#N/A</v>
      </c>
      <c r="E30" s="2" t="e">
        <f t="shared" ca="1" si="12"/>
        <v>#N/A</v>
      </c>
      <c r="F30" s="2" t="e">
        <f t="shared" ca="1" si="12"/>
        <v>#N/A</v>
      </c>
      <c r="G30" s="2" t="e">
        <f t="shared" ca="1" si="12"/>
        <v>#N/A</v>
      </c>
      <c r="H30" s="2" t="e">
        <f t="shared" ca="1" si="12"/>
        <v>#N/A</v>
      </c>
      <c r="I30" s="2" t="e">
        <f t="shared" ca="1" si="12"/>
        <v>#N/A</v>
      </c>
      <c r="J30" s="2" t="e">
        <f t="shared" ca="1" si="12"/>
        <v>#N/A</v>
      </c>
      <c r="K30" s="2" t="e">
        <f t="shared" ca="1" si="12"/>
        <v>#N/A</v>
      </c>
      <c r="L30" s="2" t="e">
        <f t="shared" ca="1" si="12"/>
        <v>#N/A</v>
      </c>
      <c r="M30" s="2" t="e">
        <f t="shared" ca="1" si="13"/>
        <v>#N/A</v>
      </c>
      <c r="N30" s="2" t="e">
        <f t="shared" ca="1" si="13"/>
        <v>#N/A</v>
      </c>
      <c r="O30" s="18" t="e">
        <f t="shared" ca="1" si="13"/>
        <v>#N/A</v>
      </c>
      <c r="P30" s="18" t="e">
        <f t="shared" ca="1" si="13"/>
        <v>#N/A</v>
      </c>
      <c r="Q30" s="18" t="e">
        <f t="shared" ca="1" si="13"/>
        <v>#N/A</v>
      </c>
      <c r="R30" s="18" t="e">
        <f t="shared" ca="1" si="13"/>
        <v>#N/A</v>
      </c>
      <c r="S30" s="2" t="e">
        <f t="shared" ca="1" si="13"/>
        <v>#N/A</v>
      </c>
      <c r="T30" s="2"/>
      <c r="U30" s="2" t="str">
        <f t="shared" si="19"/>
        <v>=</v>
      </c>
      <c r="V30" s="2" t="s">
        <v>196</v>
      </c>
      <c r="W30" s="13" t="s">
        <v>245</v>
      </c>
      <c r="X30" s="2" t="e">
        <f t="shared" ca="1" si="15"/>
        <v>#N/A</v>
      </c>
      <c r="Y30" s="2" t="e">
        <f t="shared" ca="1" si="15"/>
        <v>#N/A</v>
      </c>
      <c r="Z30" s="2" t="e">
        <f t="shared" ca="1" si="15"/>
        <v>#N/A</v>
      </c>
      <c r="AA30" s="2" t="e">
        <f t="shared" ca="1" si="15"/>
        <v>#N/A</v>
      </c>
      <c r="AB30" s="2" t="e">
        <f t="shared" ca="1" si="15"/>
        <v>#N/A</v>
      </c>
      <c r="AC30" s="2" t="e">
        <f t="shared" ca="1" si="15"/>
        <v>#N/A</v>
      </c>
      <c r="AD30" s="2" t="e">
        <f t="shared" ca="1" si="15"/>
        <v>#N/A</v>
      </c>
      <c r="AE30" s="2" t="e">
        <f t="shared" ca="1" si="15"/>
        <v>#N/A</v>
      </c>
      <c r="AF30" s="2" t="e">
        <f t="shared" ca="1" si="15"/>
        <v>#N/A</v>
      </c>
      <c r="AG30" s="2" t="e">
        <f t="shared" ca="1" si="15"/>
        <v>#N/A</v>
      </c>
      <c r="AH30" s="2" t="e">
        <f t="shared" ca="1" si="16"/>
        <v>#N/A</v>
      </c>
      <c r="AI30" s="2" t="e">
        <f t="shared" ca="1" si="16"/>
        <v>#N/A</v>
      </c>
      <c r="AJ30" s="18" t="e">
        <f t="shared" ca="1" si="16"/>
        <v>#N/A</v>
      </c>
      <c r="AK30" s="18" t="e">
        <f t="shared" ca="1" si="16"/>
        <v>#N/A</v>
      </c>
      <c r="AL30" s="18" t="e">
        <f t="shared" ca="1" si="16"/>
        <v>#N/A</v>
      </c>
      <c r="AM30" s="18" t="e">
        <f t="shared" ca="1" si="16"/>
        <v>#N/A</v>
      </c>
      <c r="AN30" s="4" t="e">
        <f t="shared" ca="1" si="16"/>
        <v>#N/A</v>
      </c>
      <c r="AO30" s="18"/>
    </row>
    <row r="31" spans="1:41" ht="12.75" customHeight="1">
      <c r="A31" s="2" t="s">
        <v>219</v>
      </c>
      <c r="B31" s="11" t="s">
        <v>307</v>
      </c>
      <c r="C31" s="2">
        <f t="shared" ca="1" si="12"/>
        <v>0</v>
      </c>
      <c r="D31" s="2">
        <f t="shared" ca="1" si="12"/>
        <v>0</v>
      </c>
      <c r="E31" s="2">
        <f t="shared" ca="1" si="12"/>
        <v>0</v>
      </c>
      <c r="F31" s="2">
        <f t="shared" ca="1" si="12"/>
        <v>0</v>
      </c>
      <c r="G31" s="2">
        <f t="shared" ca="1" si="12"/>
        <v>0</v>
      </c>
      <c r="H31" s="2">
        <f t="shared" ca="1" si="12"/>
        <v>0</v>
      </c>
      <c r="I31" s="2">
        <f t="shared" ca="1" si="12"/>
        <v>0</v>
      </c>
      <c r="J31" s="2">
        <f t="shared" ca="1" si="12"/>
        <v>0</v>
      </c>
      <c r="K31" s="2">
        <f t="shared" ca="1" si="12"/>
        <v>0</v>
      </c>
      <c r="L31" s="2">
        <f t="shared" ca="1" si="12"/>
        <v>0</v>
      </c>
      <c r="M31" s="2">
        <f t="shared" ca="1" si="13"/>
        <v>0</v>
      </c>
      <c r="N31" s="2">
        <f t="shared" ca="1" si="13"/>
        <v>6</v>
      </c>
      <c r="O31" s="18">
        <f t="shared" ca="1" si="13"/>
        <v>0</v>
      </c>
      <c r="P31" s="18">
        <f t="shared" ca="1" si="13"/>
        <v>0.05</v>
      </c>
      <c r="Q31" s="18">
        <f t="shared" ca="1" si="13"/>
        <v>0</v>
      </c>
      <c r="R31" s="18">
        <f t="shared" ca="1" si="13"/>
        <v>0</v>
      </c>
      <c r="S31" s="49">
        <f t="shared" ca="1" si="13"/>
        <v>0</v>
      </c>
      <c r="T31" s="2"/>
      <c r="U31" s="2" t="str">
        <f t="shared" si="19"/>
        <v>-</v>
      </c>
      <c r="V31" s="2" t="s">
        <v>219</v>
      </c>
      <c r="W31" s="11" t="s">
        <v>308</v>
      </c>
      <c r="X31" s="2">
        <f t="shared" ca="1" si="15"/>
        <v>0</v>
      </c>
      <c r="Y31" s="2">
        <f t="shared" ca="1" si="15"/>
        <v>0</v>
      </c>
      <c r="Z31" s="2">
        <f t="shared" ca="1" si="15"/>
        <v>0</v>
      </c>
      <c r="AA31" s="2">
        <f t="shared" ca="1" si="15"/>
        <v>0</v>
      </c>
      <c r="AB31" s="2">
        <f t="shared" ca="1" si="15"/>
        <v>0</v>
      </c>
      <c r="AC31" s="2">
        <f t="shared" ca="1" si="15"/>
        <v>0</v>
      </c>
      <c r="AD31" s="2">
        <f t="shared" ca="1" si="15"/>
        <v>0</v>
      </c>
      <c r="AE31" s="2">
        <f t="shared" ca="1" si="15"/>
        <v>6</v>
      </c>
      <c r="AF31" s="2">
        <f t="shared" ca="1" si="15"/>
        <v>6</v>
      </c>
      <c r="AG31" s="2">
        <f t="shared" ca="1" si="15"/>
        <v>0</v>
      </c>
      <c r="AH31" s="2">
        <f t="shared" ca="1" si="16"/>
        <v>0</v>
      </c>
      <c r="AI31" s="2">
        <f t="shared" ca="1" si="16"/>
        <v>0</v>
      </c>
      <c r="AJ31" s="18">
        <f t="shared" ca="1" si="16"/>
        <v>0</v>
      </c>
      <c r="AK31" s="18">
        <f t="shared" ca="1" si="16"/>
        <v>0</v>
      </c>
      <c r="AL31" s="18">
        <f t="shared" ca="1" si="16"/>
        <v>0</v>
      </c>
      <c r="AM31" s="18">
        <f t="shared" ca="1" si="16"/>
        <v>0</v>
      </c>
      <c r="AN31" s="21">
        <f t="shared" ca="1" si="16"/>
        <v>0</v>
      </c>
      <c r="AO31" s="18"/>
    </row>
    <row r="32" spans="1:41" ht="12.75" customHeight="1">
      <c r="A32" s="2" t="s">
        <v>228</v>
      </c>
      <c r="B32" s="11" t="s">
        <v>253</v>
      </c>
      <c r="C32" s="2">
        <f t="shared" ca="1" si="12"/>
        <v>0</v>
      </c>
      <c r="D32" s="2">
        <f t="shared" ca="1" si="12"/>
        <v>0</v>
      </c>
      <c r="E32" s="2">
        <f t="shared" ca="1" si="12"/>
        <v>0</v>
      </c>
      <c r="F32" s="2">
        <f t="shared" ca="1" si="12"/>
        <v>0</v>
      </c>
      <c r="G32" s="2">
        <f t="shared" ca="1" si="12"/>
        <v>0</v>
      </c>
      <c r="H32" s="2">
        <f t="shared" ca="1" si="12"/>
        <v>0</v>
      </c>
      <c r="I32" s="2">
        <f t="shared" ca="1" si="12"/>
        <v>0</v>
      </c>
      <c r="J32" s="2">
        <f t="shared" ca="1" si="12"/>
        <v>0</v>
      </c>
      <c r="K32" s="2">
        <f t="shared" ca="1" si="12"/>
        <v>0</v>
      </c>
      <c r="L32" s="2">
        <f t="shared" ca="1" si="12"/>
        <v>0</v>
      </c>
      <c r="M32" s="2">
        <f t="shared" ca="1" si="13"/>
        <v>0</v>
      </c>
      <c r="N32" s="2">
        <f t="shared" ca="1" si="13"/>
        <v>0</v>
      </c>
      <c r="O32" s="18">
        <f t="shared" ca="1" si="13"/>
        <v>0</v>
      </c>
      <c r="P32" s="18">
        <f t="shared" ca="1" si="13"/>
        <v>0</v>
      </c>
      <c r="Q32" s="18">
        <f t="shared" ca="1" si="13"/>
        <v>0</v>
      </c>
      <c r="R32" s="18">
        <f t="shared" ca="1" si="13"/>
        <v>0</v>
      </c>
      <c r="S32" s="49">
        <f t="shared" ca="1" si="13"/>
        <v>0</v>
      </c>
      <c r="T32" s="2"/>
      <c r="U32" s="2" t="str">
        <f t="shared" si="19"/>
        <v>=</v>
      </c>
      <c r="V32" s="2" t="s">
        <v>228</v>
      </c>
      <c r="W32" s="11" t="s">
        <v>253</v>
      </c>
      <c r="X32" s="2">
        <f t="shared" ca="1" si="15"/>
        <v>0</v>
      </c>
      <c r="Y32" s="2">
        <f t="shared" ca="1" si="15"/>
        <v>0</v>
      </c>
      <c r="Z32" s="2">
        <f t="shared" ca="1" si="15"/>
        <v>0</v>
      </c>
      <c r="AA32" s="2">
        <f t="shared" ca="1" si="15"/>
        <v>0</v>
      </c>
      <c r="AB32" s="2">
        <f t="shared" ca="1" si="15"/>
        <v>0</v>
      </c>
      <c r="AC32" s="2">
        <f t="shared" ca="1" si="15"/>
        <v>0</v>
      </c>
      <c r="AD32" s="2">
        <f t="shared" ca="1" si="15"/>
        <v>0</v>
      </c>
      <c r="AE32" s="2">
        <f t="shared" ca="1" si="15"/>
        <v>0</v>
      </c>
      <c r="AF32" s="2">
        <f t="shared" ca="1" si="15"/>
        <v>0</v>
      </c>
      <c r="AG32" s="2">
        <f t="shared" ca="1" si="15"/>
        <v>0</v>
      </c>
      <c r="AH32" s="2">
        <f t="shared" ca="1" si="16"/>
        <v>0</v>
      </c>
      <c r="AI32" s="2">
        <f t="shared" ca="1" si="16"/>
        <v>0</v>
      </c>
      <c r="AJ32" s="18">
        <f t="shared" ca="1" si="16"/>
        <v>0</v>
      </c>
      <c r="AK32" s="18">
        <f t="shared" ca="1" si="16"/>
        <v>0</v>
      </c>
      <c r="AL32" s="18">
        <f t="shared" ca="1" si="16"/>
        <v>0</v>
      </c>
      <c r="AM32" s="18">
        <f t="shared" ca="1" si="16"/>
        <v>0</v>
      </c>
      <c r="AN32" s="21">
        <f t="shared" ca="1" si="16"/>
        <v>0</v>
      </c>
      <c r="AO32" s="18"/>
    </row>
    <row r="33" spans="1:41" ht="12.75" customHeight="1">
      <c r="A33" s="2" t="s">
        <v>228</v>
      </c>
      <c r="B33" s="11" t="s">
        <v>309</v>
      </c>
      <c r="C33" s="2">
        <f t="shared" ca="1" si="12"/>
        <v>0</v>
      </c>
      <c r="D33" s="2">
        <f t="shared" ca="1" si="12"/>
        <v>0</v>
      </c>
      <c r="E33" s="2">
        <f t="shared" ca="1" si="12"/>
        <v>0</v>
      </c>
      <c r="F33" s="2">
        <f t="shared" ca="1" si="12"/>
        <v>0</v>
      </c>
      <c r="G33" s="2">
        <f t="shared" ca="1" si="12"/>
        <v>0</v>
      </c>
      <c r="H33" s="2">
        <f t="shared" ca="1" si="12"/>
        <v>0</v>
      </c>
      <c r="I33" s="2">
        <f t="shared" ca="1" si="12"/>
        <v>0</v>
      </c>
      <c r="J33" s="2">
        <f t="shared" ca="1" si="12"/>
        <v>0</v>
      </c>
      <c r="K33" s="2">
        <f t="shared" ca="1" si="12"/>
        <v>0</v>
      </c>
      <c r="L33" s="2">
        <f t="shared" ca="1" si="12"/>
        <v>0</v>
      </c>
      <c r="M33" s="2">
        <f t="shared" ca="1" si="13"/>
        <v>7</v>
      </c>
      <c r="N33" s="2">
        <f t="shared" ca="1" si="13"/>
        <v>0</v>
      </c>
      <c r="O33" s="18">
        <f t="shared" ca="1" si="13"/>
        <v>0</v>
      </c>
      <c r="P33" s="18">
        <f t="shared" ca="1" si="13"/>
        <v>0</v>
      </c>
      <c r="Q33" s="18">
        <f t="shared" ca="1" si="13"/>
        <v>0</v>
      </c>
      <c r="R33" s="18">
        <f t="shared" ca="1" si="13"/>
        <v>0</v>
      </c>
      <c r="S33" s="49">
        <f t="shared" ca="1" si="13"/>
        <v>0</v>
      </c>
      <c r="T33" s="2"/>
      <c r="U33" s="2" t="str">
        <f t="shared" si="19"/>
        <v>=</v>
      </c>
      <c r="V33" s="2" t="s">
        <v>228</v>
      </c>
      <c r="W33" s="11" t="s">
        <v>309</v>
      </c>
      <c r="X33" s="2">
        <f t="shared" ca="1" si="15"/>
        <v>0</v>
      </c>
      <c r="Y33" s="2">
        <f t="shared" ca="1" si="15"/>
        <v>0</v>
      </c>
      <c r="Z33" s="2">
        <f t="shared" ca="1" si="15"/>
        <v>0</v>
      </c>
      <c r="AA33" s="2">
        <f t="shared" ca="1" si="15"/>
        <v>0</v>
      </c>
      <c r="AB33" s="2">
        <f t="shared" ca="1" si="15"/>
        <v>0</v>
      </c>
      <c r="AC33" s="2">
        <f t="shared" ca="1" si="15"/>
        <v>0</v>
      </c>
      <c r="AD33" s="2">
        <f t="shared" ca="1" si="15"/>
        <v>0</v>
      </c>
      <c r="AE33" s="2">
        <f t="shared" ca="1" si="15"/>
        <v>0</v>
      </c>
      <c r="AF33" s="2">
        <f t="shared" ca="1" si="15"/>
        <v>0</v>
      </c>
      <c r="AG33" s="2">
        <f t="shared" ca="1" si="15"/>
        <v>0</v>
      </c>
      <c r="AH33" s="2">
        <f t="shared" ca="1" si="16"/>
        <v>7</v>
      </c>
      <c r="AI33" s="2">
        <f t="shared" ca="1" si="16"/>
        <v>0</v>
      </c>
      <c r="AJ33" s="18">
        <f t="shared" ca="1" si="16"/>
        <v>0</v>
      </c>
      <c r="AK33" s="18">
        <f t="shared" ca="1" si="16"/>
        <v>0</v>
      </c>
      <c r="AL33" s="18">
        <f t="shared" ca="1" si="16"/>
        <v>0</v>
      </c>
      <c r="AM33" s="18">
        <f t="shared" ca="1" si="16"/>
        <v>0</v>
      </c>
      <c r="AN33" s="21">
        <f t="shared" ca="1" si="16"/>
        <v>0</v>
      </c>
      <c r="AO33" s="18"/>
    </row>
    <row r="34" spans="1:41" ht="12.75" customHeight="1">
      <c r="A34" s="2" t="s">
        <v>238</v>
      </c>
      <c r="B34" s="13" t="s">
        <v>263</v>
      </c>
      <c r="C34" s="2">
        <f t="shared" ca="1" si="12"/>
        <v>0</v>
      </c>
      <c r="D34" s="2">
        <f t="shared" ca="1" si="12"/>
        <v>0</v>
      </c>
      <c r="E34" s="2">
        <f t="shared" ca="1" si="12"/>
        <v>0</v>
      </c>
      <c r="F34" s="2">
        <f t="shared" ca="1" si="12"/>
        <v>26</v>
      </c>
      <c r="G34" s="2">
        <f t="shared" ca="1" si="12"/>
        <v>45</v>
      </c>
      <c r="H34" s="2">
        <f t="shared" ca="1" si="12"/>
        <v>23</v>
      </c>
      <c r="I34" s="2">
        <f t="shared" ca="1" si="12"/>
        <v>41</v>
      </c>
      <c r="J34" s="2">
        <f t="shared" ca="1" si="12"/>
        <v>20</v>
      </c>
      <c r="K34" s="2">
        <f t="shared" ca="1" si="12"/>
        <v>20</v>
      </c>
      <c r="L34" s="2">
        <f t="shared" ca="1" si="12"/>
        <v>20</v>
      </c>
      <c r="M34" s="2">
        <f t="shared" ca="1" si="13"/>
        <v>35</v>
      </c>
      <c r="N34" s="2">
        <f t="shared" ca="1" si="13"/>
        <v>55</v>
      </c>
      <c r="O34" s="18">
        <f t="shared" ca="1" si="13"/>
        <v>0</v>
      </c>
      <c r="P34" s="18">
        <f t="shared" ca="1" si="13"/>
        <v>0</v>
      </c>
      <c r="Q34" s="18">
        <f t="shared" ca="1" si="13"/>
        <v>0</v>
      </c>
      <c r="R34" s="18">
        <f t="shared" ca="1" si="13"/>
        <v>0</v>
      </c>
      <c r="S34" s="49">
        <f t="shared" ca="1" si="13"/>
        <v>0</v>
      </c>
      <c r="T34" s="2"/>
      <c r="U34" s="2" t="str">
        <f t="shared" si="19"/>
        <v>-</v>
      </c>
      <c r="V34" s="2" t="s">
        <v>238</v>
      </c>
      <c r="W34" s="13" t="s">
        <v>258</v>
      </c>
      <c r="X34" s="2">
        <f t="shared" ca="1" si="15"/>
        <v>0</v>
      </c>
      <c r="Y34" s="2">
        <f t="shared" ca="1" si="15"/>
        <v>0</v>
      </c>
      <c r="Z34" s="2">
        <f t="shared" ca="1" si="15"/>
        <v>0</v>
      </c>
      <c r="AA34" s="2">
        <f t="shared" ca="1" si="15"/>
        <v>25</v>
      </c>
      <c r="AB34" s="2">
        <f t="shared" ca="1" si="15"/>
        <v>38</v>
      </c>
      <c r="AC34" s="2">
        <f t="shared" ca="1" si="15"/>
        <v>24</v>
      </c>
      <c r="AD34" s="2">
        <f t="shared" ca="1" si="15"/>
        <v>28</v>
      </c>
      <c r="AE34" s="2">
        <f t="shared" ca="1" si="15"/>
        <v>21</v>
      </c>
      <c r="AF34" s="2">
        <f t="shared" ca="1" si="15"/>
        <v>21</v>
      </c>
      <c r="AG34" s="2">
        <f t="shared" ca="1" si="15"/>
        <v>21</v>
      </c>
      <c r="AH34" s="2">
        <f t="shared" ca="1" si="16"/>
        <v>22</v>
      </c>
      <c r="AI34" s="2">
        <f t="shared" ca="1" si="16"/>
        <v>22</v>
      </c>
      <c r="AJ34" s="18">
        <f t="shared" ca="1" si="16"/>
        <v>0</v>
      </c>
      <c r="AK34" s="18">
        <f t="shared" ca="1" si="16"/>
        <v>0.05</v>
      </c>
      <c r="AL34" s="18">
        <f t="shared" ca="1" si="16"/>
        <v>0.05</v>
      </c>
      <c r="AM34" s="18">
        <f t="shared" ca="1" si="16"/>
        <v>0</v>
      </c>
      <c r="AN34" s="21">
        <f t="shared" ca="1" si="16"/>
        <v>0</v>
      </c>
      <c r="AO34" s="18"/>
    </row>
    <row r="35" spans="1:41" ht="12.75" customHeight="1">
      <c r="A35" s="2" t="s">
        <v>240</v>
      </c>
      <c r="B35" s="13" t="s">
        <v>263</v>
      </c>
      <c r="C35" s="2">
        <f t="shared" ca="1" si="12"/>
        <v>0</v>
      </c>
      <c r="D35" s="2">
        <f t="shared" ca="1" si="12"/>
        <v>0</v>
      </c>
      <c r="E35" s="2">
        <f t="shared" ca="1" si="12"/>
        <v>0</v>
      </c>
      <c r="F35" s="2">
        <f t="shared" ca="1" si="12"/>
        <v>15</v>
      </c>
      <c r="G35" s="2">
        <f t="shared" ca="1" si="12"/>
        <v>56</v>
      </c>
      <c r="H35" s="2">
        <f t="shared" ca="1" si="12"/>
        <v>29</v>
      </c>
      <c r="I35" s="2">
        <f t="shared" ca="1" si="12"/>
        <v>19</v>
      </c>
      <c r="J35" s="2">
        <f t="shared" ca="1" si="12"/>
        <v>12</v>
      </c>
      <c r="K35" s="2">
        <f t="shared" ca="1" si="12"/>
        <v>30</v>
      </c>
      <c r="L35" s="2">
        <f t="shared" ca="1" si="12"/>
        <v>17</v>
      </c>
      <c r="M35" s="2">
        <f t="shared" ca="1" si="13"/>
        <v>0</v>
      </c>
      <c r="N35" s="2">
        <f t="shared" ca="1" si="13"/>
        <v>52</v>
      </c>
      <c r="O35" s="18">
        <f t="shared" ca="1" si="13"/>
        <v>0</v>
      </c>
      <c r="P35" s="18">
        <f t="shared" ca="1" si="13"/>
        <v>0</v>
      </c>
      <c r="Q35" s="18">
        <f t="shared" ca="1" si="13"/>
        <v>0</v>
      </c>
      <c r="R35" s="18">
        <f t="shared" ca="1" si="13"/>
        <v>0</v>
      </c>
      <c r="S35" s="49">
        <f t="shared" ca="1" si="13"/>
        <v>0</v>
      </c>
      <c r="T35" s="2"/>
      <c r="U35" s="2" t="str">
        <f t="shared" si="19"/>
        <v>=</v>
      </c>
      <c r="V35" s="2" t="s">
        <v>240</v>
      </c>
      <c r="W35" s="13" t="s">
        <v>263</v>
      </c>
      <c r="X35" s="2">
        <f t="shared" ca="1" si="15"/>
        <v>0</v>
      </c>
      <c r="Y35" s="2">
        <f t="shared" ca="1" si="15"/>
        <v>0</v>
      </c>
      <c r="Z35" s="2">
        <f t="shared" ca="1" si="15"/>
        <v>0</v>
      </c>
      <c r="AA35" s="2">
        <f t="shared" ca="1" si="15"/>
        <v>15</v>
      </c>
      <c r="AB35" s="2">
        <f t="shared" ca="1" si="15"/>
        <v>56</v>
      </c>
      <c r="AC35" s="2">
        <f t="shared" ca="1" si="15"/>
        <v>29</v>
      </c>
      <c r="AD35" s="2">
        <f t="shared" ca="1" si="15"/>
        <v>19</v>
      </c>
      <c r="AE35" s="2">
        <f t="shared" ca="1" si="15"/>
        <v>12</v>
      </c>
      <c r="AF35" s="2">
        <f t="shared" ca="1" si="15"/>
        <v>30</v>
      </c>
      <c r="AG35" s="2">
        <f t="shared" ca="1" si="15"/>
        <v>17</v>
      </c>
      <c r="AH35" s="2">
        <f t="shared" ca="1" si="16"/>
        <v>0</v>
      </c>
      <c r="AI35" s="2">
        <f t="shared" ca="1" si="16"/>
        <v>52</v>
      </c>
      <c r="AJ35" s="18">
        <f t="shared" ca="1" si="16"/>
        <v>0</v>
      </c>
      <c r="AK35" s="18">
        <f t="shared" ca="1" si="16"/>
        <v>0</v>
      </c>
      <c r="AL35" s="18">
        <f t="shared" ca="1" si="16"/>
        <v>0</v>
      </c>
      <c r="AM35" s="18">
        <f t="shared" ca="1" si="16"/>
        <v>0</v>
      </c>
      <c r="AN35" s="21">
        <f t="shared" ca="1" si="16"/>
        <v>0</v>
      </c>
      <c r="AO35" s="18"/>
    </row>
    <row r="36" spans="1:41" ht="12.75" customHeight="1">
      <c r="A36" s="2" t="s">
        <v>246</v>
      </c>
      <c r="B36" s="11" t="s">
        <v>268</v>
      </c>
      <c r="C36" s="2">
        <f t="shared" ref="C36:L41" ca="1" si="20">IF(ISBLANK($B36), 0, VLOOKUP($B36, INDIRECT($A36), MATCH(C$25, StatHeader, 0), 0))</f>
        <v>0</v>
      </c>
      <c r="D36" s="2">
        <f t="shared" ca="1" si="20"/>
        <v>0</v>
      </c>
      <c r="E36" s="2">
        <f t="shared" ca="1" si="20"/>
        <v>0</v>
      </c>
      <c r="F36" s="2">
        <f t="shared" ca="1" si="20"/>
        <v>5</v>
      </c>
      <c r="G36" s="2">
        <f t="shared" ca="1" si="20"/>
        <v>5</v>
      </c>
      <c r="H36" s="2">
        <f t="shared" ca="1" si="20"/>
        <v>0</v>
      </c>
      <c r="I36" s="2">
        <f t="shared" ca="1" si="20"/>
        <v>0</v>
      </c>
      <c r="J36" s="2">
        <f t="shared" ca="1" si="20"/>
        <v>0</v>
      </c>
      <c r="K36" s="2">
        <f t="shared" ca="1" si="20"/>
        <v>0</v>
      </c>
      <c r="L36" s="2">
        <f t="shared" ca="1" si="20"/>
        <v>0</v>
      </c>
      <c r="M36" s="2">
        <f t="shared" ref="M36:S41" ca="1" si="21">IF(ISBLANK($B36), 0, VLOOKUP($B36, INDIRECT($A36), MATCH(M$25, StatHeader, 0), 0))</f>
        <v>0</v>
      </c>
      <c r="N36" s="2">
        <f t="shared" ca="1" si="21"/>
        <v>0</v>
      </c>
      <c r="O36" s="18">
        <f t="shared" ca="1" si="21"/>
        <v>0</v>
      </c>
      <c r="P36" s="18">
        <f t="shared" ca="1" si="21"/>
        <v>0</v>
      </c>
      <c r="Q36" s="18">
        <f t="shared" ca="1" si="21"/>
        <v>0</v>
      </c>
      <c r="R36" s="18">
        <f t="shared" ca="1" si="21"/>
        <v>0</v>
      </c>
      <c r="S36" s="49">
        <f t="shared" ca="1" si="21"/>
        <v>0</v>
      </c>
      <c r="T36" s="2"/>
      <c r="U36" s="2" t="str">
        <f t="shared" si="19"/>
        <v>-</v>
      </c>
      <c r="V36" s="2" t="s">
        <v>246</v>
      </c>
      <c r="W36" s="11" t="s">
        <v>310</v>
      </c>
      <c r="X36" s="2">
        <f t="shared" ref="X36:AG41" ca="1" si="22">IF(ISBLANK($W36), 0, VLOOKUP($W36, INDIRECT($V36), MATCH(X$25, StatHeader, 0), 0))</f>
        <v>0</v>
      </c>
      <c r="Y36" s="2">
        <f t="shared" ca="1" si="22"/>
        <v>0</v>
      </c>
      <c r="Z36" s="2">
        <f t="shared" ca="1" si="22"/>
        <v>0</v>
      </c>
      <c r="AA36" s="2">
        <f t="shared" ca="1" si="22"/>
        <v>0</v>
      </c>
      <c r="AB36" s="2">
        <f t="shared" ca="1" si="22"/>
        <v>-3</v>
      </c>
      <c r="AC36" s="2">
        <f t="shared" ca="1" si="22"/>
        <v>0</v>
      </c>
      <c r="AD36" s="2">
        <f t="shared" ca="1" si="22"/>
        <v>0</v>
      </c>
      <c r="AE36" s="2">
        <f t="shared" ca="1" si="22"/>
        <v>0</v>
      </c>
      <c r="AF36" s="2">
        <f t="shared" ca="1" si="22"/>
        <v>7</v>
      </c>
      <c r="AG36" s="2">
        <f t="shared" ca="1" si="22"/>
        <v>0</v>
      </c>
      <c r="AH36" s="2">
        <f t="shared" ref="AH36:AN41" ca="1" si="23">IF(ISBLANK($W36), 0, VLOOKUP($W36, INDIRECT($V36), MATCH(AH$25, StatHeader, 0), 0))</f>
        <v>0</v>
      </c>
      <c r="AI36" s="2">
        <f t="shared" ca="1" si="23"/>
        <v>0</v>
      </c>
      <c r="AJ36" s="18">
        <f t="shared" ca="1" si="23"/>
        <v>0</v>
      </c>
      <c r="AK36" s="18">
        <f t="shared" ca="1" si="23"/>
        <v>0</v>
      </c>
      <c r="AL36" s="18">
        <f t="shared" ca="1" si="23"/>
        <v>0</v>
      </c>
      <c r="AM36" s="18">
        <f t="shared" ca="1" si="23"/>
        <v>0</v>
      </c>
      <c r="AN36" s="21">
        <f t="shared" ca="1" si="23"/>
        <v>0</v>
      </c>
      <c r="AO36" s="18"/>
    </row>
    <row r="37" spans="1:41" ht="12.75" customHeight="1">
      <c r="A37" s="2" t="s">
        <v>246</v>
      </c>
      <c r="B37" s="11" t="s">
        <v>311</v>
      </c>
      <c r="C37" s="2">
        <f t="shared" ca="1" si="20"/>
        <v>0</v>
      </c>
      <c r="D37" s="2">
        <f t="shared" ca="1" si="20"/>
        <v>0</v>
      </c>
      <c r="E37" s="2">
        <f t="shared" ca="1" si="20"/>
        <v>0</v>
      </c>
      <c r="F37" s="2">
        <f t="shared" ca="1" si="20"/>
        <v>7</v>
      </c>
      <c r="G37" s="2">
        <f t="shared" ca="1" si="20"/>
        <v>0</v>
      </c>
      <c r="H37" s="2">
        <f t="shared" ca="1" si="20"/>
        <v>0</v>
      </c>
      <c r="I37" s="2">
        <f t="shared" ca="1" si="20"/>
        <v>0</v>
      </c>
      <c r="J37" s="2">
        <f t="shared" ca="1" si="20"/>
        <v>0</v>
      </c>
      <c r="K37" s="2">
        <f t="shared" ca="1" si="20"/>
        <v>-3</v>
      </c>
      <c r="L37" s="2">
        <f t="shared" ca="1" si="20"/>
        <v>0</v>
      </c>
      <c r="M37" s="2">
        <f t="shared" ca="1" si="21"/>
        <v>0</v>
      </c>
      <c r="N37" s="2">
        <f t="shared" ca="1" si="21"/>
        <v>0</v>
      </c>
      <c r="O37" s="18">
        <f t="shared" ca="1" si="21"/>
        <v>0</v>
      </c>
      <c r="P37" s="18">
        <f t="shared" ca="1" si="21"/>
        <v>0</v>
      </c>
      <c r="Q37" s="18">
        <f t="shared" ca="1" si="21"/>
        <v>0</v>
      </c>
      <c r="R37" s="18">
        <f t="shared" ca="1" si="21"/>
        <v>0</v>
      </c>
      <c r="S37" s="49">
        <f t="shared" ca="1" si="21"/>
        <v>0</v>
      </c>
      <c r="T37" s="2"/>
      <c r="U37" s="2" t="str">
        <f t="shared" si="19"/>
        <v>-</v>
      </c>
      <c r="V37" s="2" t="s">
        <v>246</v>
      </c>
      <c r="W37" s="11" t="s">
        <v>312</v>
      </c>
      <c r="X37" s="2">
        <f t="shared" ca="1" si="22"/>
        <v>5</v>
      </c>
      <c r="Y37" s="2">
        <f t="shared" ca="1" si="22"/>
        <v>0</v>
      </c>
      <c r="Z37" s="2">
        <f t="shared" ca="1" si="22"/>
        <v>0</v>
      </c>
      <c r="AA37" s="2">
        <f t="shared" ca="1" si="22"/>
        <v>0</v>
      </c>
      <c r="AB37" s="2">
        <f t="shared" ca="1" si="22"/>
        <v>0</v>
      </c>
      <c r="AC37" s="2">
        <f t="shared" ca="1" si="22"/>
        <v>0</v>
      </c>
      <c r="AD37" s="2">
        <f t="shared" ca="1" si="22"/>
        <v>0</v>
      </c>
      <c r="AE37" s="2">
        <f t="shared" ca="1" si="22"/>
        <v>0</v>
      </c>
      <c r="AF37" s="2">
        <f t="shared" ca="1" si="22"/>
        <v>5</v>
      </c>
      <c r="AG37" s="2">
        <f t="shared" ca="1" si="22"/>
        <v>0</v>
      </c>
      <c r="AH37" s="2">
        <f t="shared" ca="1" si="23"/>
        <v>0</v>
      </c>
      <c r="AI37" s="2">
        <f t="shared" ca="1" si="23"/>
        <v>0</v>
      </c>
      <c r="AJ37" s="18">
        <f t="shared" ca="1" si="23"/>
        <v>0</v>
      </c>
      <c r="AK37" s="18">
        <f t="shared" ca="1" si="23"/>
        <v>0</v>
      </c>
      <c r="AL37" s="18">
        <f t="shared" ca="1" si="23"/>
        <v>0</v>
      </c>
      <c r="AM37" s="18">
        <f t="shared" ca="1" si="23"/>
        <v>0</v>
      </c>
      <c r="AN37" s="21">
        <f t="shared" ca="1" si="23"/>
        <v>0</v>
      </c>
      <c r="AO37" s="18"/>
    </row>
    <row r="38" spans="1:41" ht="12.75" customHeight="1">
      <c r="A38" s="2" t="s">
        <v>254</v>
      </c>
      <c r="B38" s="11" t="s">
        <v>275</v>
      </c>
      <c r="C38" s="2">
        <f t="shared" ca="1" si="20"/>
        <v>0</v>
      </c>
      <c r="D38" s="2">
        <f t="shared" ca="1" si="20"/>
        <v>0</v>
      </c>
      <c r="E38" s="2">
        <f t="shared" ca="1" si="20"/>
        <v>0</v>
      </c>
      <c r="F38" s="2">
        <f t="shared" ca="1" si="20"/>
        <v>0</v>
      </c>
      <c r="G38" s="2">
        <f t="shared" ca="1" si="20"/>
        <v>0</v>
      </c>
      <c r="H38" s="2">
        <f t="shared" ca="1" si="20"/>
        <v>0</v>
      </c>
      <c r="I38" s="2">
        <f t="shared" ca="1" si="20"/>
        <v>0</v>
      </c>
      <c r="J38" s="2">
        <f t="shared" ca="1" si="20"/>
        <v>0</v>
      </c>
      <c r="K38" s="2">
        <f t="shared" ca="1" si="20"/>
        <v>0</v>
      </c>
      <c r="L38" s="2">
        <f t="shared" ca="1" si="20"/>
        <v>0</v>
      </c>
      <c r="M38" s="2">
        <f t="shared" ca="1" si="21"/>
        <v>20</v>
      </c>
      <c r="N38" s="2">
        <f t="shared" ca="1" si="21"/>
        <v>0</v>
      </c>
      <c r="O38" s="18">
        <f t="shared" ca="1" si="21"/>
        <v>0</v>
      </c>
      <c r="P38" s="18">
        <f t="shared" ca="1" si="21"/>
        <v>0</v>
      </c>
      <c r="Q38" s="18">
        <f t="shared" ca="1" si="21"/>
        <v>0</v>
      </c>
      <c r="R38" s="18">
        <f t="shared" ca="1" si="21"/>
        <v>0</v>
      </c>
      <c r="S38" s="49">
        <f t="shared" ca="1" si="21"/>
        <v>0</v>
      </c>
      <c r="T38" s="2"/>
      <c r="U38" s="2" t="str">
        <f t="shared" si="19"/>
        <v>=</v>
      </c>
      <c r="V38" s="2" t="s">
        <v>254</v>
      </c>
      <c r="W38" s="11" t="s">
        <v>275</v>
      </c>
      <c r="X38" s="2">
        <f t="shared" ca="1" si="22"/>
        <v>0</v>
      </c>
      <c r="Y38" s="2">
        <f t="shared" ca="1" si="22"/>
        <v>0</v>
      </c>
      <c r="Z38" s="2">
        <f t="shared" ca="1" si="22"/>
        <v>0</v>
      </c>
      <c r="AA38" s="2">
        <f t="shared" ca="1" si="22"/>
        <v>0</v>
      </c>
      <c r="AB38" s="2">
        <f t="shared" ca="1" si="22"/>
        <v>0</v>
      </c>
      <c r="AC38" s="2">
        <f t="shared" ca="1" si="22"/>
        <v>0</v>
      </c>
      <c r="AD38" s="2">
        <f t="shared" ca="1" si="22"/>
        <v>0</v>
      </c>
      <c r="AE38" s="2">
        <f t="shared" ca="1" si="22"/>
        <v>0</v>
      </c>
      <c r="AF38" s="2">
        <f t="shared" ca="1" si="22"/>
        <v>0</v>
      </c>
      <c r="AG38" s="2">
        <f t="shared" ca="1" si="22"/>
        <v>0</v>
      </c>
      <c r="AH38" s="2">
        <f t="shared" ca="1" si="23"/>
        <v>20</v>
      </c>
      <c r="AI38" s="2">
        <f t="shared" ca="1" si="23"/>
        <v>0</v>
      </c>
      <c r="AJ38" s="18">
        <f t="shared" ca="1" si="23"/>
        <v>0</v>
      </c>
      <c r="AK38" s="18">
        <f t="shared" ca="1" si="23"/>
        <v>0</v>
      </c>
      <c r="AL38" s="18">
        <f t="shared" ca="1" si="23"/>
        <v>0</v>
      </c>
      <c r="AM38" s="18">
        <f t="shared" ca="1" si="23"/>
        <v>0</v>
      </c>
      <c r="AN38" s="21">
        <f t="shared" ca="1" si="23"/>
        <v>0</v>
      </c>
      <c r="AO38" s="18"/>
    </row>
    <row r="39" spans="1:41" ht="12.75" customHeight="1">
      <c r="A39" s="2" t="s">
        <v>259</v>
      </c>
      <c r="B39" s="11" t="s">
        <v>313</v>
      </c>
      <c r="C39" s="2">
        <f t="shared" ca="1" si="20"/>
        <v>0</v>
      </c>
      <c r="D39" s="2">
        <f t="shared" ca="1" si="20"/>
        <v>0</v>
      </c>
      <c r="E39" s="2">
        <f t="shared" ca="1" si="20"/>
        <v>0</v>
      </c>
      <c r="F39" s="2">
        <f t="shared" ca="1" si="20"/>
        <v>0</v>
      </c>
      <c r="G39" s="2">
        <f t="shared" ca="1" si="20"/>
        <v>0</v>
      </c>
      <c r="H39" s="2">
        <f t="shared" ca="1" si="20"/>
        <v>0</v>
      </c>
      <c r="I39" s="2">
        <f t="shared" ca="1" si="20"/>
        <v>0</v>
      </c>
      <c r="J39" s="2">
        <f t="shared" ca="1" si="20"/>
        <v>0</v>
      </c>
      <c r="K39" s="2">
        <f t="shared" ca="1" si="20"/>
        <v>0</v>
      </c>
      <c r="L39" s="2">
        <f t="shared" ca="1" si="20"/>
        <v>0</v>
      </c>
      <c r="M39" s="2">
        <f t="shared" ca="1" si="21"/>
        <v>15</v>
      </c>
      <c r="N39" s="2">
        <f t="shared" ca="1" si="21"/>
        <v>15</v>
      </c>
      <c r="O39" s="18">
        <f t="shared" ca="1" si="21"/>
        <v>0</v>
      </c>
      <c r="P39" s="18">
        <f t="shared" ca="1" si="21"/>
        <v>0</v>
      </c>
      <c r="Q39" s="18">
        <f t="shared" ca="1" si="21"/>
        <v>0</v>
      </c>
      <c r="R39" s="18">
        <f t="shared" ca="1" si="21"/>
        <v>0</v>
      </c>
      <c r="S39" s="49">
        <f t="shared" ca="1" si="21"/>
        <v>0</v>
      </c>
      <c r="T39" s="2"/>
      <c r="U39" s="2" t="str">
        <f t="shared" si="19"/>
        <v>-</v>
      </c>
      <c r="V39" s="2" t="s">
        <v>259</v>
      </c>
      <c r="W39" s="11" t="s">
        <v>314</v>
      </c>
      <c r="X39" s="2">
        <f t="shared" ca="1" si="22"/>
        <v>0</v>
      </c>
      <c r="Y39" s="2">
        <f t="shared" ca="1" si="22"/>
        <v>0</v>
      </c>
      <c r="Z39" s="2">
        <f t="shared" ca="1" si="22"/>
        <v>0</v>
      </c>
      <c r="AA39" s="2">
        <f t="shared" ca="1" si="22"/>
        <v>0</v>
      </c>
      <c r="AB39" s="2">
        <f t="shared" ca="1" si="22"/>
        <v>0</v>
      </c>
      <c r="AC39" s="2">
        <f t="shared" ca="1" si="22"/>
        <v>0</v>
      </c>
      <c r="AD39" s="2">
        <f t="shared" ca="1" si="22"/>
        <v>0</v>
      </c>
      <c r="AE39" s="2">
        <f t="shared" ca="1" si="22"/>
        <v>0</v>
      </c>
      <c r="AF39" s="2">
        <f t="shared" ca="1" si="22"/>
        <v>7</v>
      </c>
      <c r="AG39" s="2">
        <f t="shared" ca="1" si="22"/>
        <v>0</v>
      </c>
      <c r="AH39" s="2">
        <f t="shared" ca="1" si="23"/>
        <v>0</v>
      </c>
      <c r="AI39" s="2">
        <f t="shared" ca="1" si="23"/>
        <v>0</v>
      </c>
      <c r="AJ39" s="18">
        <f t="shared" ca="1" si="23"/>
        <v>0</v>
      </c>
      <c r="AK39" s="18">
        <f t="shared" ca="1" si="23"/>
        <v>0</v>
      </c>
      <c r="AL39" s="18">
        <f t="shared" ca="1" si="23"/>
        <v>0</v>
      </c>
      <c r="AM39" s="18">
        <f t="shared" ca="1" si="23"/>
        <v>0</v>
      </c>
      <c r="AN39" s="21">
        <f t="shared" ca="1" si="23"/>
        <v>0</v>
      </c>
      <c r="AO39" s="18"/>
    </row>
    <row r="40" spans="1:41" ht="12.75" customHeight="1">
      <c r="A40" s="2" t="s">
        <v>266</v>
      </c>
      <c r="B40" s="13" t="s">
        <v>263</v>
      </c>
      <c r="C40" s="2">
        <f t="shared" ca="1" si="20"/>
        <v>0</v>
      </c>
      <c r="D40" s="2">
        <f t="shared" ca="1" si="20"/>
        <v>0</v>
      </c>
      <c r="E40" s="2">
        <f t="shared" ca="1" si="20"/>
        <v>0</v>
      </c>
      <c r="F40" s="2">
        <f t="shared" ca="1" si="20"/>
        <v>32</v>
      </c>
      <c r="G40" s="2">
        <f t="shared" ca="1" si="20"/>
        <v>12</v>
      </c>
      <c r="H40" s="2">
        <f t="shared" ca="1" si="20"/>
        <v>15</v>
      </c>
      <c r="I40" s="2">
        <f t="shared" ca="1" si="20"/>
        <v>42</v>
      </c>
      <c r="J40" s="2">
        <f t="shared" ca="1" si="20"/>
        <v>28</v>
      </c>
      <c r="K40" s="2">
        <f t="shared" ca="1" si="20"/>
        <v>16</v>
      </c>
      <c r="L40" s="2">
        <f t="shared" ca="1" si="20"/>
        <v>8</v>
      </c>
      <c r="M40" s="2">
        <f t="shared" ca="1" si="21"/>
        <v>0</v>
      </c>
      <c r="N40" s="2">
        <f t="shared" ca="1" si="21"/>
        <v>54</v>
      </c>
      <c r="O40" s="18">
        <f t="shared" ca="1" si="21"/>
        <v>0</v>
      </c>
      <c r="P40" s="18">
        <f t="shared" ca="1" si="21"/>
        <v>0</v>
      </c>
      <c r="Q40" s="18">
        <f t="shared" ca="1" si="21"/>
        <v>0</v>
      </c>
      <c r="R40" s="18">
        <f t="shared" ca="1" si="21"/>
        <v>0</v>
      </c>
      <c r="S40" s="49">
        <f t="shared" ca="1" si="21"/>
        <v>0</v>
      </c>
      <c r="T40" s="2"/>
      <c r="U40" s="2" t="str">
        <f t="shared" si="19"/>
        <v>=</v>
      </c>
      <c r="V40" s="2" t="s">
        <v>266</v>
      </c>
      <c r="W40" s="13" t="s">
        <v>263</v>
      </c>
      <c r="X40" s="2">
        <f t="shared" ca="1" si="22"/>
        <v>0</v>
      </c>
      <c r="Y40" s="2">
        <f t="shared" ca="1" si="22"/>
        <v>0</v>
      </c>
      <c r="Z40" s="2">
        <f t="shared" ca="1" si="22"/>
        <v>0</v>
      </c>
      <c r="AA40" s="2">
        <f t="shared" ca="1" si="22"/>
        <v>32</v>
      </c>
      <c r="AB40" s="2">
        <f t="shared" ca="1" si="22"/>
        <v>12</v>
      </c>
      <c r="AC40" s="2">
        <f t="shared" ca="1" si="22"/>
        <v>15</v>
      </c>
      <c r="AD40" s="2">
        <f t="shared" ca="1" si="22"/>
        <v>42</v>
      </c>
      <c r="AE40" s="2">
        <f t="shared" ca="1" si="22"/>
        <v>28</v>
      </c>
      <c r="AF40" s="2">
        <f t="shared" ca="1" si="22"/>
        <v>16</v>
      </c>
      <c r="AG40" s="2">
        <f t="shared" ca="1" si="22"/>
        <v>8</v>
      </c>
      <c r="AH40" s="2">
        <f t="shared" ca="1" si="23"/>
        <v>0</v>
      </c>
      <c r="AI40" s="2">
        <f t="shared" ca="1" si="23"/>
        <v>54</v>
      </c>
      <c r="AJ40" s="18">
        <f t="shared" ca="1" si="23"/>
        <v>0</v>
      </c>
      <c r="AK40" s="18">
        <f t="shared" ca="1" si="23"/>
        <v>0</v>
      </c>
      <c r="AL40" s="18">
        <f t="shared" ca="1" si="23"/>
        <v>0</v>
      </c>
      <c r="AM40" s="18">
        <f t="shared" ca="1" si="23"/>
        <v>0</v>
      </c>
      <c r="AN40" s="21">
        <f t="shared" ca="1" si="23"/>
        <v>0</v>
      </c>
      <c r="AO40" s="18"/>
    </row>
    <row r="41" spans="1:41" ht="12.75" customHeight="1">
      <c r="A41" s="2" t="s">
        <v>271</v>
      </c>
      <c r="B41" s="13" t="s">
        <v>283</v>
      </c>
      <c r="C41" s="2">
        <f t="shared" ca="1" si="20"/>
        <v>0</v>
      </c>
      <c r="D41" s="2">
        <f t="shared" ca="1" si="20"/>
        <v>0</v>
      </c>
      <c r="E41" s="2">
        <f t="shared" ca="1" si="20"/>
        <v>0</v>
      </c>
      <c r="F41" s="2">
        <f t="shared" ca="1" si="20"/>
        <v>8</v>
      </c>
      <c r="G41" s="2">
        <f t="shared" ca="1" si="20"/>
        <v>17</v>
      </c>
      <c r="H41" s="2">
        <f t="shared" ca="1" si="20"/>
        <v>8</v>
      </c>
      <c r="I41" s="2">
        <f t="shared" ca="1" si="20"/>
        <v>34</v>
      </c>
      <c r="J41" s="2">
        <f t="shared" ca="1" si="20"/>
        <v>0</v>
      </c>
      <c r="K41" s="2">
        <f t="shared" ca="1" si="20"/>
        <v>8</v>
      </c>
      <c r="L41" s="2">
        <f t="shared" ca="1" si="20"/>
        <v>22</v>
      </c>
      <c r="M41" s="2">
        <f t="shared" ca="1" si="21"/>
        <v>0</v>
      </c>
      <c r="N41" s="2">
        <f t="shared" ca="1" si="21"/>
        <v>0</v>
      </c>
      <c r="O41" s="18">
        <f t="shared" ca="1" si="21"/>
        <v>0</v>
      </c>
      <c r="P41" s="18">
        <f t="shared" ca="1" si="21"/>
        <v>0</v>
      </c>
      <c r="Q41" s="18">
        <f t="shared" ca="1" si="21"/>
        <v>0</v>
      </c>
      <c r="R41" s="18">
        <f t="shared" ca="1" si="21"/>
        <v>0</v>
      </c>
      <c r="S41" s="49">
        <f t="shared" ca="1" si="21"/>
        <v>0</v>
      </c>
      <c r="T41" s="2"/>
      <c r="U41" s="2" t="str">
        <f t="shared" si="19"/>
        <v>-</v>
      </c>
      <c r="V41" s="2" t="s">
        <v>271</v>
      </c>
      <c r="W41" s="13" t="s">
        <v>315</v>
      </c>
      <c r="X41" s="2">
        <f t="shared" ca="1" si="22"/>
        <v>0</v>
      </c>
      <c r="Y41" s="2">
        <f t="shared" ca="1" si="22"/>
        <v>0</v>
      </c>
      <c r="Z41" s="2">
        <f t="shared" ca="1" si="22"/>
        <v>0</v>
      </c>
      <c r="AA41" s="2">
        <f t="shared" ca="1" si="22"/>
        <v>10</v>
      </c>
      <c r="AB41" s="2">
        <f t="shared" ca="1" si="22"/>
        <v>20</v>
      </c>
      <c r="AC41" s="2">
        <f t="shared" ca="1" si="22"/>
        <v>10</v>
      </c>
      <c r="AD41" s="2">
        <f t="shared" ca="1" si="22"/>
        <v>38</v>
      </c>
      <c r="AE41" s="2">
        <f t="shared" ca="1" si="22"/>
        <v>0</v>
      </c>
      <c r="AF41" s="2">
        <f t="shared" ca="1" si="22"/>
        <v>10</v>
      </c>
      <c r="AG41" s="2">
        <f t="shared" ca="1" si="22"/>
        <v>25</v>
      </c>
      <c r="AH41" s="2">
        <f t="shared" ca="1" si="23"/>
        <v>0</v>
      </c>
      <c r="AI41" s="2">
        <f t="shared" ca="1" si="23"/>
        <v>0</v>
      </c>
      <c r="AJ41" s="18">
        <f t="shared" ca="1" si="23"/>
        <v>0</v>
      </c>
      <c r="AK41" s="18">
        <f t="shared" ca="1" si="23"/>
        <v>0</v>
      </c>
      <c r="AL41" s="18">
        <f t="shared" ca="1" si="23"/>
        <v>0</v>
      </c>
      <c r="AM41" s="18">
        <f t="shared" ca="1" si="23"/>
        <v>0</v>
      </c>
      <c r="AN41" s="21">
        <f t="shared" ca="1" si="23"/>
        <v>0</v>
      </c>
      <c r="AO41" s="18"/>
    </row>
    <row r="42" spans="1:41" ht="12.75" customHeight="1">
      <c r="A42" s="2" t="s">
        <v>276</v>
      </c>
      <c r="B42" s="2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58"/>
      <c r="Q42" s="58"/>
      <c r="R42" s="11"/>
      <c r="S42" s="11"/>
      <c r="T42" s="2"/>
      <c r="U42" s="2" t="str">
        <f>IF(AND(C42=X42, D42=Y42, E42=Z42, F42=AA42, G42=AB42, H42=AC42, I42=AD42, J42=AE42, K42=AF42, L42=AG42, M42=AH42, N42=AI42, O42=AJ42, P42=AK42, Q42=AL42, R42=AM42, S42=AN42), "=", "-")</f>
        <v>=</v>
      </c>
      <c r="V42" s="2" t="s">
        <v>276</v>
      </c>
      <c r="W42" s="2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58"/>
      <c r="AL42" s="58"/>
      <c r="AM42" s="11"/>
      <c r="AN42" s="11"/>
      <c r="AO42" s="59"/>
    </row>
    <row r="43" spans="1:41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8"/>
      <c r="Q43" s="18"/>
      <c r="R43" s="18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18"/>
      <c r="AL43" s="18"/>
      <c r="AM43" s="18"/>
      <c r="AN43" s="18"/>
      <c r="AO43" s="18"/>
    </row>
    <row r="44" spans="1:41" ht="12.75" customHeight="1">
      <c r="A44" s="2" t="s">
        <v>285</v>
      </c>
      <c r="B44" s="2"/>
      <c r="C44" s="2" t="e">
        <f t="shared" ref="C44:S44" ca="1" si="24">SUM(C26:C42)</f>
        <v>#N/A</v>
      </c>
      <c r="D44" s="2" t="e">
        <f t="shared" ca="1" si="24"/>
        <v>#N/A</v>
      </c>
      <c r="E44" s="2" t="e">
        <f t="shared" ca="1" si="24"/>
        <v>#N/A</v>
      </c>
      <c r="F44" s="2" t="e">
        <f t="shared" ca="1" si="24"/>
        <v>#N/A</v>
      </c>
      <c r="G44" s="2" t="e">
        <f t="shared" ca="1" si="24"/>
        <v>#N/A</v>
      </c>
      <c r="H44" s="2" t="e">
        <f t="shared" ca="1" si="24"/>
        <v>#N/A</v>
      </c>
      <c r="I44" s="2" t="e">
        <f t="shared" ca="1" si="24"/>
        <v>#N/A</v>
      </c>
      <c r="J44" s="2" t="e">
        <f t="shared" ca="1" si="24"/>
        <v>#N/A</v>
      </c>
      <c r="K44" s="2" t="e">
        <f t="shared" ca="1" si="24"/>
        <v>#N/A</v>
      </c>
      <c r="L44" s="2" t="e">
        <f t="shared" ca="1" si="24"/>
        <v>#N/A</v>
      </c>
      <c r="M44" s="2" t="e">
        <f t="shared" ca="1" si="24"/>
        <v>#N/A</v>
      </c>
      <c r="N44" s="2" t="e">
        <f t="shared" ca="1" si="24"/>
        <v>#N/A</v>
      </c>
      <c r="O44" s="18" t="e">
        <f t="shared" ca="1" si="24"/>
        <v>#N/A</v>
      </c>
      <c r="P44" s="18" t="e">
        <f t="shared" ca="1" si="24"/>
        <v>#N/A</v>
      </c>
      <c r="Q44" s="18" t="e">
        <f t="shared" ca="1" si="24"/>
        <v>#N/A</v>
      </c>
      <c r="R44" s="18" t="e">
        <f t="shared" ca="1" si="24"/>
        <v>#N/A</v>
      </c>
      <c r="S44" s="2" t="e">
        <f t="shared" ca="1" si="24"/>
        <v>#N/A</v>
      </c>
      <c r="T44" s="2"/>
      <c r="U44" s="2"/>
      <c r="V44" s="2" t="s">
        <v>285</v>
      </c>
      <c r="W44" s="2"/>
      <c r="X44" s="2" t="e">
        <f t="shared" ref="X44:AN44" ca="1" si="25">SUM(X26:X42)</f>
        <v>#N/A</v>
      </c>
      <c r="Y44" s="2" t="e">
        <f t="shared" ca="1" si="25"/>
        <v>#N/A</v>
      </c>
      <c r="Z44" s="2" t="e">
        <f t="shared" ca="1" si="25"/>
        <v>#N/A</v>
      </c>
      <c r="AA44" s="2" t="e">
        <f t="shared" ca="1" si="25"/>
        <v>#N/A</v>
      </c>
      <c r="AB44" s="2" t="e">
        <f t="shared" ca="1" si="25"/>
        <v>#N/A</v>
      </c>
      <c r="AC44" s="2" t="e">
        <f t="shared" ca="1" si="25"/>
        <v>#N/A</v>
      </c>
      <c r="AD44" s="2" t="e">
        <f t="shared" ca="1" si="25"/>
        <v>#N/A</v>
      </c>
      <c r="AE44" s="2" t="e">
        <f t="shared" ca="1" si="25"/>
        <v>#N/A</v>
      </c>
      <c r="AF44" s="2" t="e">
        <f t="shared" ca="1" si="25"/>
        <v>#N/A</v>
      </c>
      <c r="AG44" s="2" t="e">
        <f t="shared" ca="1" si="25"/>
        <v>#N/A</v>
      </c>
      <c r="AH44" s="2" t="e">
        <f t="shared" ca="1" si="25"/>
        <v>#N/A</v>
      </c>
      <c r="AI44" s="2" t="e">
        <f t="shared" ca="1" si="25"/>
        <v>#N/A</v>
      </c>
      <c r="AJ44" s="18" t="e">
        <f t="shared" ca="1" si="25"/>
        <v>#N/A</v>
      </c>
      <c r="AK44" s="18" t="e">
        <f t="shared" ca="1" si="25"/>
        <v>#N/A</v>
      </c>
      <c r="AL44" s="18" t="e">
        <f t="shared" ca="1" si="25"/>
        <v>#N/A</v>
      </c>
      <c r="AM44" s="18" t="e">
        <f t="shared" ca="1" si="25"/>
        <v>#N/A</v>
      </c>
      <c r="AN44" s="2" t="e">
        <f t="shared" ca="1" si="25"/>
        <v>#N/A</v>
      </c>
      <c r="AO44" s="18"/>
    </row>
    <row r="45" spans="1:41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T46" s="2"/>
      <c r="U46" s="2"/>
      <c r="V46" s="70" t="s">
        <v>323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t="12.75" customHeight="1">
      <c r="A47" s="2" t="s">
        <v>324</v>
      </c>
      <c r="B47" s="38">
        <f ca="1">Data!D233</f>
        <v>19119.473246986057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T47" s="2"/>
      <c r="U47" s="2"/>
      <c r="V47" s="2"/>
      <c r="W47" s="38">
        <f ca="1">Data!E233</f>
        <v>20816.785372797782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t="12.75" customHeight="1">
      <c r="A48" s="2" t="s">
        <v>316</v>
      </c>
      <c r="B48" s="39">
        <f ca="1">Data!D238</f>
        <v>3870.3591868922695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T48" s="2"/>
      <c r="U48" s="2"/>
      <c r="V48" s="2"/>
      <c r="W48" s="39">
        <f ca="1">Data!E238</f>
        <v>4391.4664479309513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t="12.75" customHeight="1">
      <c r="A49" s="1" t="s">
        <v>325</v>
      </c>
      <c r="B49" s="43">
        <f>Setup!B66</f>
        <v>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</sheetData>
  <conditionalFormatting sqref="U5:U19 U28:U42">
    <cfRule type="cellIs" dxfId="7" priority="1" stopIfTrue="1" operator="equal">
      <formula>"="</formula>
    </cfRule>
  </conditionalFormatting>
  <conditionalFormatting sqref="U5:U19 U28:U42">
    <cfRule type="cellIs" dxfId="6" priority="2" stopIfTrue="1" operator="equal">
      <formula>"-"</formula>
    </cfRule>
  </conditionalFormatting>
  <dataValidations count="12">
    <dataValidation type="list" allowBlank="1" showErrorMessage="1" sqref="B11 W11 B34 W34">
      <formula1>BodyList</formula1>
    </dataValidation>
    <dataValidation type="list" allowBlank="1" showErrorMessage="1" sqref="B9:B10 W9:W10 B32:B33 W32:W33">
      <formula1>EarringList</formula1>
    </dataValidation>
    <dataValidation type="list" allowBlank="1" showErrorMessage="1" sqref="B17 W17 B40 W40">
      <formula1>LegsList</formula1>
    </dataValidation>
    <dataValidation type="list" allowBlank="1" showErrorMessage="1" sqref="B13:B14 W13:W14 B36:B37 W36:W37">
      <formula1>RingList</formula1>
    </dataValidation>
    <dataValidation type="list" allowBlank="1" showErrorMessage="1" sqref="B15 W15 B38 W38">
      <formula1>BackList</formula1>
    </dataValidation>
    <dataValidation type="list" allowBlank="1" showErrorMessage="1" sqref="B16 W16 B39 W39">
      <formula1>WaistList</formula1>
    </dataValidation>
    <dataValidation type="list" allowBlank="1" showErrorMessage="1" sqref="B6 W6 B29 W29">
      <formula1>AmmoList</formula1>
    </dataValidation>
    <dataValidation type="list" allowBlank="1" showErrorMessage="1" sqref="B18 W18 B41 W41">
      <formula1>FeetList</formula1>
    </dataValidation>
    <dataValidation type="list" allowBlank="1" showErrorMessage="1" sqref="B7 W7 B30 W30">
      <formula1>HeadList</formula1>
    </dataValidation>
    <dataValidation type="list" allowBlank="1" showErrorMessage="1" sqref="B5 W5 B28 W28">
      <formula1>RangedList</formula1>
    </dataValidation>
    <dataValidation type="list" allowBlank="1" showErrorMessage="1" sqref="B8 W8 B31 W31">
      <formula1>NeckList</formula1>
    </dataValidation>
    <dataValidation type="list" allowBlank="1" showErrorMessage="1" sqref="B12 W12 B35 W35">
      <formula1>HandsList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49"/>
  <sheetViews>
    <sheetView workbookViewId="0"/>
  </sheetViews>
  <sheetFormatPr defaultColWidth="17.28515625" defaultRowHeight="15" customHeight="1"/>
  <cols>
    <col min="1" max="1" width="13" customWidth="1"/>
    <col min="2" max="2" width="14" customWidth="1"/>
    <col min="3" max="17" width="5.140625" customWidth="1"/>
    <col min="18" max="18" width="4.140625" customWidth="1"/>
    <col min="19" max="19" width="14.42578125" customWidth="1"/>
    <col min="20" max="20" width="14" customWidth="1"/>
    <col min="21" max="35" width="5.140625" customWidth="1"/>
  </cols>
  <sheetData>
    <row r="1" spans="1:35" ht="12.75" customHeight="1">
      <c r="A1" s="2" t="s">
        <v>231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 t="s">
        <v>232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2.75" customHeight="1">
      <c r="A2" s="2" t="s">
        <v>7</v>
      </c>
      <c r="B2" s="2" t="s">
        <v>8</v>
      </c>
      <c r="C2" s="2" t="s">
        <v>233</v>
      </c>
      <c r="D2" s="2" t="s">
        <v>25</v>
      </c>
      <c r="E2" s="2" t="s">
        <v>26</v>
      </c>
      <c r="F2" s="2" t="s">
        <v>27</v>
      </c>
      <c r="G2" s="8" t="s">
        <v>28</v>
      </c>
      <c r="H2" s="8" t="s">
        <v>29</v>
      </c>
      <c r="I2" s="2" t="s">
        <v>30</v>
      </c>
      <c r="J2" s="8" t="s">
        <v>31</v>
      </c>
      <c r="K2" s="8" t="s">
        <v>165</v>
      </c>
      <c r="L2" s="8" t="s">
        <v>301</v>
      </c>
      <c r="M2" s="8" t="s">
        <v>302</v>
      </c>
      <c r="N2" s="8" t="s">
        <v>303</v>
      </c>
      <c r="O2" s="8" t="s">
        <v>304</v>
      </c>
      <c r="P2" s="8" t="s">
        <v>305</v>
      </c>
      <c r="Q2" s="2"/>
      <c r="R2" s="2"/>
      <c r="S2" s="2" t="s">
        <v>7</v>
      </c>
      <c r="T2" s="2" t="s">
        <v>8</v>
      </c>
      <c r="U2" s="2" t="s">
        <v>233</v>
      </c>
      <c r="V2" s="2" t="s">
        <v>25</v>
      </c>
      <c r="W2" s="2" t="s">
        <v>26</v>
      </c>
      <c r="X2" s="2" t="s">
        <v>27</v>
      </c>
      <c r="Y2" s="8" t="s">
        <v>28</v>
      </c>
      <c r="Z2" s="8" t="s">
        <v>29</v>
      </c>
      <c r="AA2" s="2" t="s">
        <v>30</v>
      </c>
      <c r="AB2" s="8" t="s">
        <v>31</v>
      </c>
      <c r="AC2" s="8" t="s">
        <v>165</v>
      </c>
      <c r="AD2" s="8" t="s">
        <v>301</v>
      </c>
      <c r="AE2" s="8" t="s">
        <v>302</v>
      </c>
      <c r="AF2" s="8" t="s">
        <v>303</v>
      </c>
      <c r="AG2" s="8" t="s">
        <v>304</v>
      </c>
      <c r="AH2" s="8" t="s">
        <v>305</v>
      </c>
      <c r="AI2" s="8"/>
    </row>
    <row r="3" spans="1:35" ht="12.75" customHeight="1">
      <c r="A3" s="4" t="s">
        <v>49</v>
      </c>
      <c r="B3" s="47" t="str">
        <f>Gear!B3</f>
        <v>Tizona AG</v>
      </c>
      <c r="C3" s="2">
        <f t="shared" ref="C3:P12" ca="1" si="0">IF(ISBLANK($B3), 0, VLOOKUP($B3, INDIRECT($A3), MATCH(C$2, StatHeader, 0), 0))</f>
        <v>0</v>
      </c>
      <c r="D3" s="2">
        <f t="shared" ca="1" si="0"/>
        <v>0</v>
      </c>
      <c r="E3" s="2">
        <f t="shared" ca="1" si="0"/>
        <v>0</v>
      </c>
      <c r="F3" s="2">
        <f t="shared" ca="1" si="0"/>
        <v>0</v>
      </c>
      <c r="G3" s="2">
        <f t="shared" ca="1" si="0"/>
        <v>0</v>
      </c>
      <c r="H3" s="2">
        <f t="shared" ca="1" si="0"/>
        <v>0</v>
      </c>
      <c r="I3" s="2">
        <f t="shared" ca="1" si="0"/>
        <v>0</v>
      </c>
      <c r="J3" s="2">
        <f t="shared" ca="1" si="0"/>
        <v>0</v>
      </c>
      <c r="K3" s="2">
        <f t="shared" ca="1" si="0"/>
        <v>0</v>
      </c>
      <c r="L3" s="49">
        <f t="shared" ca="1" si="0"/>
        <v>40</v>
      </c>
      <c r="M3" s="18">
        <f t="shared" ca="1" si="0"/>
        <v>186</v>
      </c>
      <c r="N3" s="18">
        <f t="shared" ca="1" si="0"/>
        <v>0</v>
      </c>
      <c r="O3" s="18">
        <f t="shared" ca="1" si="0"/>
        <v>0</v>
      </c>
      <c r="P3" s="18">
        <f t="shared" ca="1" si="0"/>
        <v>0</v>
      </c>
      <c r="Q3" s="2"/>
      <c r="R3" s="2"/>
      <c r="S3" s="4" t="s">
        <v>49</v>
      </c>
      <c r="T3" s="47" t="str">
        <f>Gear!AA3</f>
        <v>Almace AG</v>
      </c>
      <c r="U3" s="64">
        <f t="shared" ref="U3:AH12" ca="1" si="1">IF(ISBLANK($T3), 0, VLOOKUP($T3, INDIRECT($S3), MATCH(U$25, StatHeader, 0), 0))</f>
        <v>0</v>
      </c>
      <c r="V3" s="64">
        <f t="shared" ca="1" si="1"/>
        <v>0</v>
      </c>
      <c r="W3" s="64">
        <f t="shared" ca="1" si="1"/>
        <v>50</v>
      </c>
      <c r="X3" s="64">
        <f t="shared" ca="1" si="1"/>
        <v>0</v>
      </c>
      <c r="Y3" s="64">
        <f t="shared" ca="1" si="1"/>
        <v>0</v>
      </c>
      <c r="Z3" s="64">
        <f t="shared" ca="1" si="1"/>
        <v>0</v>
      </c>
      <c r="AA3" s="64">
        <f t="shared" ca="1" si="1"/>
        <v>0</v>
      </c>
      <c r="AB3" s="64">
        <f t="shared" ca="1" si="1"/>
        <v>0</v>
      </c>
      <c r="AC3" s="65">
        <f t="shared" ca="1" si="1"/>
        <v>0</v>
      </c>
      <c r="AD3" s="65">
        <f t="shared" ca="1" si="1"/>
        <v>0</v>
      </c>
      <c r="AE3" s="65">
        <f t="shared" ca="1" si="1"/>
        <v>186</v>
      </c>
      <c r="AF3" s="66">
        <f t="shared" ca="1" si="1"/>
        <v>0</v>
      </c>
      <c r="AG3" s="66">
        <f t="shared" ca="1" si="1"/>
        <v>0</v>
      </c>
      <c r="AH3" s="66">
        <f t="shared" ca="1" si="1"/>
        <v>0</v>
      </c>
      <c r="AI3" s="4"/>
    </row>
    <row r="4" spans="1:35" ht="12.75" customHeight="1">
      <c r="A4" s="4" t="str">
        <f>Gear!A4</f>
        <v>Sword</v>
      </c>
      <c r="B4" s="50" t="str">
        <f>Gear!B4</f>
        <v>Almace AG</v>
      </c>
      <c r="C4" s="2">
        <f t="shared" ca="1" si="0"/>
        <v>0</v>
      </c>
      <c r="D4" s="2">
        <f t="shared" ca="1" si="0"/>
        <v>0</v>
      </c>
      <c r="E4" s="2">
        <f t="shared" ca="1" si="0"/>
        <v>50</v>
      </c>
      <c r="F4" s="2">
        <f t="shared" ca="1" si="0"/>
        <v>0</v>
      </c>
      <c r="G4" s="2">
        <f t="shared" ca="1" si="0"/>
        <v>0</v>
      </c>
      <c r="H4" s="2">
        <f t="shared" ca="1" si="0"/>
        <v>0</v>
      </c>
      <c r="I4" s="2">
        <f t="shared" ca="1" si="0"/>
        <v>0</v>
      </c>
      <c r="J4" s="2">
        <f t="shared" ca="1" si="0"/>
        <v>0</v>
      </c>
      <c r="K4" s="2">
        <f t="shared" ca="1" si="0"/>
        <v>0</v>
      </c>
      <c r="L4" s="49">
        <f t="shared" ca="1" si="0"/>
        <v>0</v>
      </c>
      <c r="M4" s="18">
        <f t="shared" ca="1" si="0"/>
        <v>186</v>
      </c>
      <c r="N4" s="18">
        <f t="shared" ca="1" si="0"/>
        <v>0</v>
      </c>
      <c r="O4" s="18">
        <f t="shared" ca="1" si="0"/>
        <v>0</v>
      </c>
      <c r="P4" s="67">
        <f t="shared" ca="1" si="0"/>
        <v>0</v>
      </c>
      <c r="Q4" s="2"/>
      <c r="R4" s="2"/>
      <c r="S4" s="4" t="str">
        <f>Gear!Z4</f>
        <v>Sword</v>
      </c>
      <c r="T4" s="50" t="str">
        <f>Gear!AA4</f>
        <v>Sequence (offhand)</v>
      </c>
      <c r="U4" s="64">
        <f t="shared" ca="1" si="1"/>
        <v>0</v>
      </c>
      <c r="V4" s="64">
        <f t="shared" ca="1" si="1"/>
        <v>0</v>
      </c>
      <c r="W4" s="64">
        <f t="shared" ca="1" si="1"/>
        <v>0</v>
      </c>
      <c r="X4" s="64">
        <f t="shared" ca="1" si="1"/>
        <v>0</v>
      </c>
      <c r="Y4" s="64">
        <f t="shared" ca="1" si="1"/>
        <v>0</v>
      </c>
      <c r="Z4" s="64">
        <f t="shared" ca="1" si="1"/>
        <v>0</v>
      </c>
      <c r="AA4" s="64">
        <f t="shared" ca="1" si="1"/>
        <v>0</v>
      </c>
      <c r="AB4" s="64">
        <f t="shared" ca="1" si="1"/>
        <v>0</v>
      </c>
      <c r="AC4" s="65">
        <f t="shared" ca="1" si="1"/>
        <v>0</v>
      </c>
      <c r="AD4" s="65">
        <f t="shared" ca="1" si="1"/>
        <v>0</v>
      </c>
      <c r="AE4" s="65">
        <f t="shared" ca="1" si="1"/>
        <v>186</v>
      </c>
      <c r="AF4" s="66">
        <f t="shared" ca="1" si="1"/>
        <v>0</v>
      </c>
      <c r="AG4" s="66">
        <f t="shared" ca="1" si="1"/>
        <v>0</v>
      </c>
      <c r="AH4" s="66">
        <f t="shared" ca="1" si="1"/>
        <v>0</v>
      </c>
      <c r="AI4" s="4"/>
    </row>
    <row r="5" spans="1:35" ht="12.75" customHeight="1">
      <c r="A5" s="2" t="s">
        <v>123</v>
      </c>
      <c r="B5" s="11"/>
      <c r="C5" s="2">
        <f t="shared" ca="1" si="0"/>
        <v>0</v>
      </c>
      <c r="D5" s="2">
        <f t="shared" ca="1" si="0"/>
        <v>0</v>
      </c>
      <c r="E5" s="2">
        <f t="shared" ca="1" si="0"/>
        <v>0</v>
      </c>
      <c r="F5" s="2">
        <f t="shared" ca="1" si="0"/>
        <v>0</v>
      </c>
      <c r="G5" s="2">
        <f t="shared" ca="1" si="0"/>
        <v>0</v>
      </c>
      <c r="H5" s="2">
        <f t="shared" ca="1" si="0"/>
        <v>0</v>
      </c>
      <c r="I5" s="2">
        <f t="shared" ca="1" si="0"/>
        <v>0</v>
      </c>
      <c r="J5" s="2">
        <f t="shared" ca="1" si="0"/>
        <v>0</v>
      </c>
      <c r="K5" s="2">
        <f t="shared" ca="1" si="0"/>
        <v>0</v>
      </c>
      <c r="L5" s="2">
        <f t="shared" ca="1" si="0"/>
        <v>0</v>
      </c>
      <c r="M5" s="18">
        <f t="shared" ca="1" si="0"/>
        <v>0</v>
      </c>
      <c r="N5" s="18">
        <f t="shared" ca="1" si="0"/>
        <v>0</v>
      </c>
      <c r="O5" s="18">
        <f t="shared" ca="1" si="0"/>
        <v>0</v>
      </c>
      <c r="P5" s="2">
        <f t="shared" ca="1" si="0"/>
        <v>0</v>
      </c>
      <c r="Q5" s="2"/>
      <c r="R5" s="2" t="str">
        <f t="shared" ref="R5:R18" si="2">IF(T5=B5, "=", "-")</f>
        <v>=</v>
      </c>
      <c r="S5" s="2" t="s">
        <v>123</v>
      </c>
      <c r="T5" s="11"/>
      <c r="U5" s="45">
        <f t="shared" ca="1" si="1"/>
        <v>0</v>
      </c>
      <c r="V5" s="45">
        <f t="shared" ca="1" si="1"/>
        <v>0</v>
      </c>
      <c r="W5" s="45">
        <f t="shared" ca="1" si="1"/>
        <v>0</v>
      </c>
      <c r="X5" s="45">
        <f t="shared" ca="1" si="1"/>
        <v>0</v>
      </c>
      <c r="Y5" s="45">
        <f t="shared" ca="1" si="1"/>
        <v>0</v>
      </c>
      <c r="Z5" s="45">
        <f t="shared" ca="1" si="1"/>
        <v>0</v>
      </c>
      <c r="AA5" s="45">
        <f t="shared" ca="1" si="1"/>
        <v>0</v>
      </c>
      <c r="AB5" s="45">
        <f t="shared" ca="1" si="1"/>
        <v>0</v>
      </c>
      <c r="AC5" s="68">
        <f t="shared" ca="1" si="1"/>
        <v>0</v>
      </c>
      <c r="AD5" s="68">
        <f t="shared" ca="1" si="1"/>
        <v>0</v>
      </c>
      <c r="AE5" s="68">
        <f t="shared" ca="1" si="1"/>
        <v>0</v>
      </c>
      <c r="AF5" s="45">
        <f t="shared" ca="1" si="1"/>
        <v>0</v>
      </c>
      <c r="AG5" s="45">
        <f t="shared" ca="1" si="1"/>
        <v>0</v>
      </c>
      <c r="AH5" s="45">
        <f t="shared" ca="1" si="1"/>
        <v>0</v>
      </c>
      <c r="AI5" s="4"/>
    </row>
    <row r="6" spans="1:35" ht="12.75" customHeight="1">
      <c r="A6" s="2" t="s">
        <v>175</v>
      </c>
      <c r="B6" s="13"/>
      <c r="C6" s="2">
        <f t="shared" ca="1" si="0"/>
        <v>0</v>
      </c>
      <c r="D6" s="2">
        <f t="shared" ca="1" si="0"/>
        <v>0</v>
      </c>
      <c r="E6" s="2">
        <f t="shared" ca="1" si="0"/>
        <v>0</v>
      </c>
      <c r="F6" s="2">
        <f t="shared" ca="1" si="0"/>
        <v>0</v>
      </c>
      <c r="G6" s="2">
        <f t="shared" ca="1" si="0"/>
        <v>0</v>
      </c>
      <c r="H6" s="2">
        <f t="shared" ca="1" si="0"/>
        <v>0</v>
      </c>
      <c r="I6" s="2">
        <f t="shared" ca="1" si="0"/>
        <v>0</v>
      </c>
      <c r="J6" s="2">
        <f t="shared" ca="1" si="0"/>
        <v>0</v>
      </c>
      <c r="K6" s="2">
        <f t="shared" ca="1" si="0"/>
        <v>0</v>
      </c>
      <c r="L6" s="2">
        <f t="shared" ca="1" si="0"/>
        <v>0</v>
      </c>
      <c r="M6" s="18">
        <f t="shared" ca="1" si="0"/>
        <v>0</v>
      </c>
      <c r="N6" s="18">
        <f t="shared" ca="1" si="0"/>
        <v>0</v>
      </c>
      <c r="O6" s="18">
        <f t="shared" ca="1" si="0"/>
        <v>0</v>
      </c>
      <c r="P6" s="4">
        <f t="shared" ca="1" si="0"/>
        <v>0</v>
      </c>
      <c r="Q6" s="2"/>
      <c r="R6" s="2" t="str">
        <f t="shared" si="2"/>
        <v>-</v>
      </c>
      <c r="S6" s="2" t="s">
        <v>175</v>
      </c>
      <c r="T6" s="11" t="s">
        <v>243</v>
      </c>
      <c r="U6" s="64">
        <f t="shared" ca="1" si="1"/>
        <v>0</v>
      </c>
      <c r="V6" s="64">
        <f t="shared" ca="1" si="1"/>
        <v>2</v>
      </c>
      <c r="W6" s="64">
        <f t="shared" ca="1" si="1"/>
        <v>0</v>
      </c>
      <c r="X6" s="64">
        <f t="shared" ca="1" si="1"/>
        <v>0</v>
      </c>
      <c r="Y6" s="64">
        <f t="shared" ca="1" si="1"/>
        <v>0</v>
      </c>
      <c r="Z6" s="64">
        <f t="shared" ca="1" si="1"/>
        <v>0</v>
      </c>
      <c r="AA6" s="64">
        <f t="shared" ca="1" si="1"/>
        <v>0</v>
      </c>
      <c r="AB6" s="64">
        <f t="shared" ca="1" si="1"/>
        <v>0</v>
      </c>
      <c r="AC6" s="65">
        <f t="shared" ca="1" si="1"/>
        <v>0</v>
      </c>
      <c r="AD6" s="65">
        <f t="shared" ca="1" si="1"/>
        <v>0</v>
      </c>
      <c r="AE6" s="65">
        <f t="shared" ca="1" si="1"/>
        <v>0</v>
      </c>
      <c r="AF6" s="66">
        <f t="shared" ca="1" si="1"/>
        <v>0</v>
      </c>
      <c r="AG6" s="66">
        <f t="shared" ca="1" si="1"/>
        <v>0</v>
      </c>
      <c r="AH6" s="66">
        <f t="shared" ca="1" si="1"/>
        <v>0</v>
      </c>
      <c r="AI6" s="4"/>
    </row>
    <row r="7" spans="1:35" ht="12.75" customHeight="1">
      <c r="A7" s="2" t="s">
        <v>196</v>
      </c>
      <c r="B7" s="11" t="s">
        <v>244</v>
      </c>
      <c r="C7" s="2" t="e">
        <f t="shared" ca="1" si="0"/>
        <v>#N/A</v>
      </c>
      <c r="D7" s="2" t="e">
        <f t="shared" ca="1" si="0"/>
        <v>#N/A</v>
      </c>
      <c r="E7" s="2" t="e">
        <f t="shared" ca="1" si="0"/>
        <v>#N/A</v>
      </c>
      <c r="F7" s="2" t="e">
        <f t="shared" ca="1" si="0"/>
        <v>#N/A</v>
      </c>
      <c r="G7" s="2" t="e">
        <f t="shared" ca="1" si="0"/>
        <v>#N/A</v>
      </c>
      <c r="H7" s="2" t="e">
        <f t="shared" ca="1" si="0"/>
        <v>#N/A</v>
      </c>
      <c r="I7" s="2" t="e">
        <f t="shared" ca="1" si="0"/>
        <v>#N/A</v>
      </c>
      <c r="J7" s="2" t="e">
        <f t="shared" ca="1" si="0"/>
        <v>#N/A</v>
      </c>
      <c r="K7" s="2" t="e">
        <f t="shared" ca="1" si="0"/>
        <v>#N/A</v>
      </c>
      <c r="L7" s="2" t="e">
        <f t="shared" ca="1" si="0"/>
        <v>#N/A</v>
      </c>
      <c r="M7" s="18" t="e">
        <f t="shared" ca="1" si="0"/>
        <v>#N/A</v>
      </c>
      <c r="N7" s="18" t="e">
        <f t="shared" ca="1" si="0"/>
        <v>#N/A</v>
      </c>
      <c r="O7" s="18" t="e">
        <f t="shared" ca="1" si="0"/>
        <v>#N/A</v>
      </c>
      <c r="P7" s="4" t="e">
        <f t="shared" ca="1" si="0"/>
        <v>#N/A</v>
      </c>
      <c r="Q7" s="2"/>
      <c r="R7" s="2" t="str">
        <f t="shared" si="2"/>
        <v>-</v>
      </c>
      <c r="S7" s="2" t="s">
        <v>196</v>
      </c>
      <c r="T7" s="13" t="s">
        <v>245</v>
      </c>
      <c r="U7" s="64" t="e">
        <f t="shared" ca="1" si="1"/>
        <v>#N/A</v>
      </c>
      <c r="V7" s="64" t="e">
        <f t="shared" ca="1" si="1"/>
        <v>#N/A</v>
      </c>
      <c r="W7" s="64" t="e">
        <f t="shared" ca="1" si="1"/>
        <v>#N/A</v>
      </c>
      <c r="X7" s="64" t="e">
        <f t="shared" ca="1" si="1"/>
        <v>#N/A</v>
      </c>
      <c r="Y7" s="64" t="e">
        <f t="shared" ca="1" si="1"/>
        <v>#N/A</v>
      </c>
      <c r="Z7" s="64" t="e">
        <f t="shared" ca="1" si="1"/>
        <v>#N/A</v>
      </c>
      <c r="AA7" s="64" t="e">
        <f t="shared" ca="1" si="1"/>
        <v>#N/A</v>
      </c>
      <c r="AB7" s="64" t="e">
        <f t="shared" ca="1" si="1"/>
        <v>#N/A</v>
      </c>
      <c r="AC7" s="65" t="e">
        <f t="shared" ca="1" si="1"/>
        <v>#N/A</v>
      </c>
      <c r="AD7" s="65" t="e">
        <f t="shared" ca="1" si="1"/>
        <v>#N/A</v>
      </c>
      <c r="AE7" s="65" t="e">
        <f t="shared" ca="1" si="1"/>
        <v>#N/A</v>
      </c>
      <c r="AF7" s="64" t="e">
        <f t="shared" ca="1" si="1"/>
        <v>#N/A</v>
      </c>
      <c r="AG7" s="64" t="e">
        <f t="shared" ca="1" si="1"/>
        <v>#N/A</v>
      </c>
      <c r="AH7" s="64" t="e">
        <f t="shared" ca="1" si="1"/>
        <v>#N/A</v>
      </c>
      <c r="AI7" s="4"/>
    </row>
    <row r="8" spans="1:35" ht="12.75" customHeight="1">
      <c r="A8" s="2" t="s">
        <v>219</v>
      </c>
      <c r="B8" s="11" t="s">
        <v>249</v>
      </c>
      <c r="C8" s="2">
        <f t="shared" ca="1" si="0"/>
        <v>0</v>
      </c>
      <c r="D8" s="2">
        <f t="shared" ca="1" si="0"/>
        <v>7</v>
      </c>
      <c r="E8" s="2">
        <f t="shared" ca="1" si="0"/>
        <v>0</v>
      </c>
      <c r="F8" s="2">
        <f t="shared" ca="1" si="0"/>
        <v>-5</v>
      </c>
      <c r="G8" s="2">
        <f t="shared" ca="1" si="0"/>
        <v>0</v>
      </c>
      <c r="H8" s="2">
        <f t="shared" ca="1" si="0"/>
        <v>0</v>
      </c>
      <c r="I8" s="2">
        <f t="shared" ca="1" si="0"/>
        <v>0</v>
      </c>
      <c r="J8" s="2">
        <f t="shared" ca="1" si="0"/>
        <v>0</v>
      </c>
      <c r="K8" s="2">
        <f t="shared" ca="1" si="0"/>
        <v>0</v>
      </c>
      <c r="L8" s="49">
        <f t="shared" ca="1" si="0"/>
        <v>0</v>
      </c>
      <c r="M8" s="18">
        <f t="shared" ca="1" si="0"/>
        <v>0</v>
      </c>
      <c r="N8" s="18">
        <f t="shared" ca="1" si="0"/>
        <v>0</v>
      </c>
      <c r="O8" s="18">
        <f t="shared" ca="1" si="0"/>
        <v>0</v>
      </c>
      <c r="P8" s="4">
        <f t="shared" ca="1" si="0"/>
        <v>0</v>
      </c>
      <c r="Q8" s="2"/>
      <c r="R8" s="2" t="str">
        <f t="shared" si="2"/>
        <v>-</v>
      </c>
      <c r="S8" s="2" t="s">
        <v>219</v>
      </c>
      <c r="T8" s="11" t="s">
        <v>250</v>
      </c>
      <c r="U8" s="64">
        <f t="shared" ca="1" si="1"/>
        <v>0</v>
      </c>
      <c r="V8" s="64">
        <f t="shared" ca="1" si="1"/>
        <v>0</v>
      </c>
      <c r="W8" s="64">
        <f t="shared" ca="1" si="1"/>
        <v>0</v>
      </c>
      <c r="X8" s="64">
        <f t="shared" ca="1" si="1"/>
        <v>5</v>
      </c>
      <c r="Y8" s="64">
        <f t="shared" ca="1" si="1"/>
        <v>0</v>
      </c>
      <c r="Z8" s="64">
        <f t="shared" ca="1" si="1"/>
        <v>0</v>
      </c>
      <c r="AA8" s="64">
        <f t="shared" ca="1" si="1"/>
        <v>0</v>
      </c>
      <c r="AB8" s="64">
        <f t="shared" ca="1" si="1"/>
        <v>0</v>
      </c>
      <c r="AC8" s="65">
        <f t="shared" ca="1" si="1"/>
        <v>0</v>
      </c>
      <c r="AD8" s="65">
        <f t="shared" ca="1" si="1"/>
        <v>0</v>
      </c>
      <c r="AE8" s="65">
        <f t="shared" ca="1" si="1"/>
        <v>0</v>
      </c>
      <c r="AF8" s="66">
        <f t="shared" ca="1" si="1"/>
        <v>0</v>
      </c>
      <c r="AG8" s="66">
        <f t="shared" ca="1" si="1"/>
        <v>0</v>
      </c>
      <c r="AH8" s="66">
        <f t="shared" ca="1" si="1"/>
        <v>0</v>
      </c>
      <c r="AI8" s="4"/>
    </row>
    <row r="9" spans="1:35" ht="12.75" customHeight="1">
      <c r="A9" s="2" t="s">
        <v>228</v>
      </c>
      <c r="B9" s="11" t="s">
        <v>251</v>
      </c>
      <c r="C9" s="2">
        <f t="shared" ca="1" si="0"/>
        <v>0</v>
      </c>
      <c r="D9" s="2">
        <f t="shared" ca="1" si="0"/>
        <v>4</v>
      </c>
      <c r="E9" s="2">
        <f t="shared" ca="1" si="0"/>
        <v>0</v>
      </c>
      <c r="F9" s="2">
        <f t="shared" ca="1" si="0"/>
        <v>0</v>
      </c>
      <c r="G9" s="2">
        <f t="shared" ca="1" si="0"/>
        <v>0</v>
      </c>
      <c r="H9" s="2">
        <f t="shared" ca="1" si="0"/>
        <v>0</v>
      </c>
      <c r="I9" s="2">
        <f t="shared" ca="1" si="0"/>
        <v>0</v>
      </c>
      <c r="J9" s="2">
        <f t="shared" ca="1" si="0"/>
        <v>0</v>
      </c>
      <c r="K9" s="2">
        <f t="shared" ca="1" si="0"/>
        <v>0</v>
      </c>
      <c r="L9" s="49">
        <f t="shared" ca="1" si="0"/>
        <v>0</v>
      </c>
      <c r="M9" s="18">
        <f t="shared" ca="1" si="0"/>
        <v>0</v>
      </c>
      <c r="N9" s="18">
        <f t="shared" ca="1" si="0"/>
        <v>0</v>
      </c>
      <c r="O9" s="18">
        <f t="shared" ca="1" si="0"/>
        <v>0</v>
      </c>
      <c r="P9" s="18">
        <f t="shared" ca="1" si="0"/>
        <v>0</v>
      </c>
      <c r="Q9" s="2"/>
      <c r="R9" s="2" t="str">
        <f t="shared" si="2"/>
        <v>-</v>
      </c>
      <c r="S9" s="2" t="s">
        <v>228</v>
      </c>
      <c r="T9" s="11" t="s">
        <v>253</v>
      </c>
      <c r="U9" s="64">
        <f t="shared" ca="1" si="1"/>
        <v>0</v>
      </c>
      <c r="V9" s="64">
        <f t="shared" ca="1" si="1"/>
        <v>0</v>
      </c>
      <c r="W9" s="64">
        <f t="shared" ca="1" si="1"/>
        <v>0</v>
      </c>
      <c r="X9" s="64">
        <f t="shared" ca="1" si="1"/>
        <v>0</v>
      </c>
      <c r="Y9" s="64">
        <f t="shared" ca="1" si="1"/>
        <v>0</v>
      </c>
      <c r="Z9" s="64">
        <f t="shared" ca="1" si="1"/>
        <v>0</v>
      </c>
      <c r="AA9" s="64">
        <f t="shared" ca="1" si="1"/>
        <v>0</v>
      </c>
      <c r="AB9" s="64">
        <f t="shared" ca="1" si="1"/>
        <v>0</v>
      </c>
      <c r="AC9" s="65">
        <f t="shared" ca="1" si="1"/>
        <v>0</v>
      </c>
      <c r="AD9" s="65">
        <f t="shared" ca="1" si="1"/>
        <v>0</v>
      </c>
      <c r="AE9" s="65">
        <f t="shared" ca="1" si="1"/>
        <v>0</v>
      </c>
      <c r="AF9" s="66">
        <f t="shared" ca="1" si="1"/>
        <v>0</v>
      </c>
      <c r="AG9" s="66">
        <f t="shared" ca="1" si="1"/>
        <v>0</v>
      </c>
      <c r="AH9" s="66">
        <f t="shared" ca="1" si="1"/>
        <v>0</v>
      </c>
      <c r="AI9" s="4"/>
    </row>
    <row r="10" spans="1:35" ht="12.75" customHeight="1">
      <c r="A10" s="2" t="s">
        <v>228</v>
      </c>
      <c r="B10" s="11" t="s">
        <v>251</v>
      </c>
      <c r="C10" s="2">
        <f t="shared" ca="1" si="0"/>
        <v>0</v>
      </c>
      <c r="D10" s="2">
        <f t="shared" ca="1" si="0"/>
        <v>4</v>
      </c>
      <c r="E10" s="2">
        <f t="shared" ca="1" si="0"/>
        <v>0</v>
      </c>
      <c r="F10" s="2">
        <f t="shared" ca="1" si="0"/>
        <v>0</v>
      </c>
      <c r="G10" s="2">
        <f t="shared" ca="1" si="0"/>
        <v>0</v>
      </c>
      <c r="H10" s="2">
        <f t="shared" ca="1" si="0"/>
        <v>0</v>
      </c>
      <c r="I10" s="2">
        <f t="shared" ca="1" si="0"/>
        <v>0</v>
      </c>
      <c r="J10" s="2">
        <f t="shared" ca="1" si="0"/>
        <v>0</v>
      </c>
      <c r="K10" s="2">
        <f t="shared" ca="1" si="0"/>
        <v>0</v>
      </c>
      <c r="L10" s="49">
        <f t="shared" ca="1" si="0"/>
        <v>0</v>
      </c>
      <c r="M10" s="18">
        <f t="shared" ca="1" si="0"/>
        <v>0</v>
      </c>
      <c r="N10" s="18">
        <f t="shared" ca="1" si="0"/>
        <v>0</v>
      </c>
      <c r="O10" s="18">
        <f t="shared" ca="1" si="0"/>
        <v>0</v>
      </c>
      <c r="P10" s="18">
        <f t="shared" ca="1" si="0"/>
        <v>0</v>
      </c>
      <c r="Q10" s="2"/>
      <c r="R10" s="2" t="str">
        <f t="shared" si="2"/>
        <v>-</v>
      </c>
      <c r="S10" s="2" t="s">
        <v>228</v>
      </c>
      <c r="T10" s="11" t="s">
        <v>237</v>
      </c>
      <c r="U10" s="64">
        <f t="shared" ca="1" si="1"/>
        <v>0</v>
      </c>
      <c r="V10" s="64">
        <f t="shared" ca="1" si="1"/>
        <v>0</v>
      </c>
      <c r="W10" s="64">
        <f t="shared" ca="1" si="1"/>
        <v>0</v>
      </c>
      <c r="X10" s="64">
        <f t="shared" ca="1" si="1"/>
        <v>0</v>
      </c>
      <c r="Y10" s="64">
        <f t="shared" ca="1" si="1"/>
        <v>0</v>
      </c>
      <c r="Z10" s="64">
        <f t="shared" ca="1" si="1"/>
        <v>0</v>
      </c>
      <c r="AA10" s="64">
        <f t="shared" ca="1" si="1"/>
        <v>0</v>
      </c>
      <c r="AB10" s="64">
        <f t="shared" ca="1" si="1"/>
        <v>0</v>
      </c>
      <c r="AC10" s="65">
        <f t="shared" ca="1" si="1"/>
        <v>0</v>
      </c>
      <c r="AD10" s="65">
        <f t="shared" ca="1" si="1"/>
        <v>0</v>
      </c>
      <c r="AE10" s="65">
        <f t="shared" ca="1" si="1"/>
        <v>0</v>
      </c>
      <c r="AF10" s="66">
        <f t="shared" ca="1" si="1"/>
        <v>0</v>
      </c>
      <c r="AG10" s="66">
        <f t="shared" ca="1" si="1"/>
        <v>0</v>
      </c>
      <c r="AH10" s="66">
        <f t="shared" ca="1" si="1"/>
        <v>0</v>
      </c>
      <c r="AI10" s="4"/>
    </row>
    <row r="11" spans="1:35" ht="12.75" customHeight="1">
      <c r="A11" s="2" t="s">
        <v>238</v>
      </c>
      <c r="B11" s="11" t="s">
        <v>257</v>
      </c>
      <c r="C11" s="2" t="e">
        <f t="shared" ca="1" si="0"/>
        <v>#N/A</v>
      </c>
      <c r="D11" s="2" t="e">
        <f t="shared" ca="1" si="0"/>
        <v>#N/A</v>
      </c>
      <c r="E11" s="2" t="e">
        <f t="shared" ca="1" si="0"/>
        <v>#N/A</v>
      </c>
      <c r="F11" s="2" t="e">
        <f t="shared" ca="1" si="0"/>
        <v>#N/A</v>
      </c>
      <c r="G11" s="2" t="e">
        <f t="shared" ca="1" si="0"/>
        <v>#N/A</v>
      </c>
      <c r="H11" s="2" t="e">
        <f t="shared" ca="1" si="0"/>
        <v>#N/A</v>
      </c>
      <c r="I11" s="2" t="e">
        <f t="shared" ca="1" si="0"/>
        <v>#N/A</v>
      </c>
      <c r="J11" s="2" t="e">
        <f t="shared" ca="1" si="0"/>
        <v>#N/A</v>
      </c>
      <c r="K11" s="2" t="e">
        <f t="shared" ca="1" si="0"/>
        <v>#N/A</v>
      </c>
      <c r="L11" s="2" t="e">
        <f t="shared" ca="1" si="0"/>
        <v>#N/A</v>
      </c>
      <c r="M11" s="18" t="e">
        <f t="shared" ca="1" si="0"/>
        <v>#N/A</v>
      </c>
      <c r="N11" s="18" t="e">
        <f t="shared" ca="1" si="0"/>
        <v>#N/A</v>
      </c>
      <c r="O11" s="18" t="e">
        <f t="shared" ca="1" si="0"/>
        <v>#N/A</v>
      </c>
      <c r="P11" s="4" t="e">
        <f t="shared" ca="1" si="0"/>
        <v>#N/A</v>
      </c>
      <c r="Q11" s="2"/>
      <c r="R11" s="2" t="str">
        <f t="shared" si="2"/>
        <v>-</v>
      </c>
      <c r="S11" s="2" t="s">
        <v>238</v>
      </c>
      <c r="T11" s="13" t="s">
        <v>258</v>
      </c>
      <c r="U11" s="64">
        <f t="shared" ca="1" si="1"/>
        <v>0</v>
      </c>
      <c r="V11" s="64">
        <f t="shared" ca="1" si="1"/>
        <v>25</v>
      </c>
      <c r="W11" s="64">
        <f t="shared" ca="1" si="1"/>
        <v>38</v>
      </c>
      <c r="X11" s="64">
        <f t="shared" ca="1" si="1"/>
        <v>24</v>
      </c>
      <c r="Y11" s="64">
        <f t="shared" ca="1" si="1"/>
        <v>28</v>
      </c>
      <c r="Z11" s="64">
        <f t="shared" ca="1" si="1"/>
        <v>21</v>
      </c>
      <c r="AA11" s="64">
        <f t="shared" ca="1" si="1"/>
        <v>21</v>
      </c>
      <c r="AB11" s="64">
        <f t="shared" ca="1" si="1"/>
        <v>21</v>
      </c>
      <c r="AC11" s="65">
        <f t="shared" ca="1" si="1"/>
        <v>0</v>
      </c>
      <c r="AD11" s="65">
        <f t="shared" ca="1" si="1"/>
        <v>0</v>
      </c>
      <c r="AE11" s="65">
        <f t="shared" ca="1" si="1"/>
        <v>0</v>
      </c>
      <c r="AF11" s="66">
        <f t="shared" ca="1" si="1"/>
        <v>0</v>
      </c>
      <c r="AG11" s="66">
        <f t="shared" ca="1" si="1"/>
        <v>0</v>
      </c>
      <c r="AH11" s="66">
        <f t="shared" ca="1" si="1"/>
        <v>0</v>
      </c>
      <c r="AI11" s="4"/>
    </row>
    <row r="12" spans="1:35" ht="12.75" customHeight="1">
      <c r="A12" s="2" t="s">
        <v>240</v>
      </c>
      <c r="B12" s="13" t="s">
        <v>261</v>
      </c>
      <c r="C12" s="2">
        <f t="shared" ca="1" si="0"/>
        <v>0</v>
      </c>
      <c r="D12" s="2">
        <f t="shared" ca="1" si="0"/>
        <v>25</v>
      </c>
      <c r="E12" s="2">
        <f t="shared" ca="1" si="0"/>
        <v>53</v>
      </c>
      <c r="F12" s="2">
        <f t="shared" ca="1" si="0"/>
        <v>29</v>
      </c>
      <c r="G12" s="2">
        <f t="shared" ca="1" si="0"/>
        <v>7</v>
      </c>
      <c r="H12" s="2">
        <f t="shared" ca="1" si="0"/>
        <v>12</v>
      </c>
      <c r="I12" s="2">
        <f t="shared" ca="1" si="0"/>
        <v>30</v>
      </c>
      <c r="J12" s="2">
        <f t="shared" ca="1" si="0"/>
        <v>17</v>
      </c>
      <c r="K12" s="2">
        <f t="shared" ca="1" si="0"/>
        <v>0</v>
      </c>
      <c r="L12" s="49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2"/>
      <c r="R12" s="2" t="str">
        <f t="shared" si="2"/>
        <v>-</v>
      </c>
      <c r="S12" s="2" t="s">
        <v>240</v>
      </c>
      <c r="T12" s="13" t="s">
        <v>263</v>
      </c>
      <c r="U12" s="64">
        <f t="shared" ca="1" si="1"/>
        <v>0</v>
      </c>
      <c r="V12" s="64">
        <f t="shared" ca="1" si="1"/>
        <v>15</v>
      </c>
      <c r="W12" s="64">
        <f t="shared" ca="1" si="1"/>
        <v>56</v>
      </c>
      <c r="X12" s="64">
        <f t="shared" ca="1" si="1"/>
        <v>29</v>
      </c>
      <c r="Y12" s="64">
        <f t="shared" ca="1" si="1"/>
        <v>19</v>
      </c>
      <c r="Z12" s="64">
        <f t="shared" ca="1" si="1"/>
        <v>12</v>
      </c>
      <c r="AA12" s="64">
        <f t="shared" ca="1" si="1"/>
        <v>30</v>
      </c>
      <c r="AB12" s="64">
        <f t="shared" ca="1" si="1"/>
        <v>17</v>
      </c>
      <c r="AC12" s="65">
        <f t="shared" ca="1" si="1"/>
        <v>0</v>
      </c>
      <c r="AD12" s="65">
        <f t="shared" ca="1" si="1"/>
        <v>0</v>
      </c>
      <c r="AE12" s="65">
        <f t="shared" ca="1" si="1"/>
        <v>0</v>
      </c>
      <c r="AF12" s="66">
        <f t="shared" ca="1" si="1"/>
        <v>0</v>
      </c>
      <c r="AG12" s="66">
        <f t="shared" ca="1" si="1"/>
        <v>0</v>
      </c>
      <c r="AH12" s="66">
        <f t="shared" ca="1" si="1"/>
        <v>0</v>
      </c>
      <c r="AI12" s="4"/>
    </row>
    <row r="13" spans="1:35" ht="12.75" customHeight="1">
      <c r="A13" s="2" t="s">
        <v>246</v>
      </c>
      <c r="B13" s="11" t="s">
        <v>264</v>
      </c>
      <c r="C13" s="2">
        <f t="shared" ref="C13:P18" ca="1" si="3">IF(ISBLANK($B13), 0, VLOOKUP($B13, INDIRECT($A13), MATCH(C$2, StatHeader, 0), 0))</f>
        <v>0</v>
      </c>
      <c r="D13" s="2">
        <f t="shared" ca="1" si="3"/>
        <v>9</v>
      </c>
      <c r="E13" s="2">
        <f t="shared" ca="1" si="3"/>
        <v>0</v>
      </c>
      <c r="F13" s="2">
        <f t="shared" ca="1" si="3"/>
        <v>0</v>
      </c>
      <c r="G13" s="2">
        <f t="shared" ca="1" si="3"/>
        <v>0</v>
      </c>
      <c r="H13" s="2">
        <f t="shared" ca="1" si="3"/>
        <v>0</v>
      </c>
      <c r="I13" s="2">
        <f t="shared" ca="1" si="3"/>
        <v>0</v>
      </c>
      <c r="J13" s="2">
        <f t="shared" ca="1" si="3"/>
        <v>0</v>
      </c>
      <c r="K13" s="2">
        <f t="shared" ca="1" si="3"/>
        <v>0</v>
      </c>
      <c r="L13" s="49">
        <f t="shared" ca="1" si="3"/>
        <v>0</v>
      </c>
      <c r="M13" s="18">
        <f t="shared" ca="1" si="3"/>
        <v>0</v>
      </c>
      <c r="N13" s="18">
        <f t="shared" ca="1" si="3"/>
        <v>0</v>
      </c>
      <c r="O13" s="18">
        <f t="shared" ca="1" si="3"/>
        <v>0</v>
      </c>
      <c r="P13" s="18">
        <f t="shared" ca="1" si="3"/>
        <v>0</v>
      </c>
      <c r="Q13" s="2"/>
      <c r="R13" s="2" t="str">
        <f t="shared" si="2"/>
        <v>-</v>
      </c>
      <c r="S13" s="2" t="s">
        <v>246</v>
      </c>
      <c r="T13" s="11" t="s">
        <v>268</v>
      </c>
      <c r="U13" s="64">
        <f t="shared" ref="U13:AH18" ca="1" si="4">IF(ISBLANK($T13), 0, VLOOKUP($T13, INDIRECT($S13), MATCH(U$25, StatHeader, 0), 0))</f>
        <v>0</v>
      </c>
      <c r="V13" s="64">
        <f t="shared" ca="1" si="4"/>
        <v>5</v>
      </c>
      <c r="W13" s="64">
        <f t="shared" ca="1" si="4"/>
        <v>5</v>
      </c>
      <c r="X13" s="64">
        <f t="shared" ca="1" si="4"/>
        <v>0</v>
      </c>
      <c r="Y13" s="64">
        <f t="shared" ca="1" si="4"/>
        <v>0</v>
      </c>
      <c r="Z13" s="64">
        <f t="shared" ca="1" si="4"/>
        <v>0</v>
      </c>
      <c r="AA13" s="64">
        <f t="shared" ca="1" si="4"/>
        <v>0</v>
      </c>
      <c r="AB13" s="64">
        <f t="shared" ca="1" si="4"/>
        <v>0</v>
      </c>
      <c r="AC13" s="65">
        <f t="shared" ca="1" si="4"/>
        <v>0</v>
      </c>
      <c r="AD13" s="65">
        <f t="shared" ca="1" si="4"/>
        <v>0</v>
      </c>
      <c r="AE13" s="65">
        <f t="shared" ca="1" si="4"/>
        <v>0</v>
      </c>
      <c r="AF13" s="66">
        <f t="shared" ca="1" si="4"/>
        <v>0</v>
      </c>
      <c r="AG13" s="66">
        <f t="shared" ca="1" si="4"/>
        <v>0</v>
      </c>
      <c r="AH13" s="66">
        <f t="shared" ca="1" si="4"/>
        <v>0</v>
      </c>
      <c r="AI13" s="4"/>
    </row>
    <row r="14" spans="1:35" ht="12.75" customHeight="1">
      <c r="A14" s="2" t="s">
        <v>246</v>
      </c>
      <c r="B14" s="11" t="s">
        <v>264</v>
      </c>
      <c r="C14" s="2">
        <f t="shared" ca="1" si="3"/>
        <v>0</v>
      </c>
      <c r="D14" s="2">
        <f t="shared" ca="1" si="3"/>
        <v>9</v>
      </c>
      <c r="E14" s="2">
        <f t="shared" ca="1" si="3"/>
        <v>0</v>
      </c>
      <c r="F14" s="2">
        <f t="shared" ca="1" si="3"/>
        <v>0</v>
      </c>
      <c r="G14" s="2">
        <f t="shared" ca="1" si="3"/>
        <v>0</v>
      </c>
      <c r="H14" s="2">
        <f t="shared" ca="1" si="3"/>
        <v>0</v>
      </c>
      <c r="I14" s="2">
        <f t="shared" ca="1" si="3"/>
        <v>0</v>
      </c>
      <c r="J14" s="2">
        <f t="shared" ca="1" si="3"/>
        <v>0</v>
      </c>
      <c r="K14" s="2">
        <f t="shared" ca="1" si="3"/>
        <v>0</v>
      </c>
      <c r="L14" s="49">
        <f t="shared" ca="1" si="3"/>
        <v>0</v>
      </c>
      <c r="M14" s="18">
        <f t="shared" ca="1" si="3"/>
        <v>0</v>
      </c>
      <c r="N14" s="18">
        <f t="shared" ca="1" si="3"/>
        <v>0</v>
      </c>
      <c r="O14" s="18">
        <f t="shared" ca="1" si="3"/>
        <v>0</v>
      </c>
      <c r="P14" s="18">
        <f t="shared" ca="1" si="3"/>
        <v>0</v>
      </c>
      <c r="Q14" s="2"/>
      <c r="R14" s="2" t="str">
        <f t="shared" si="2"/>
        <v>-</v>
      </c>
      <c r="S14" s="2" t="s">
        <v>246</v>
      </c>
      <c r="T14" s="11" t="s">
        <v>270</v>
      </c>
      <c r="U14" s="64">
        <f t="shared" ca="1" si="4"/>
        <v>0</v>
      </c>
      <c r="V14" s="64">
        <f t="shared" ca="1" si="4"/>
        <v>-4</v>
      </c>
      <c r="W14" s="64">
        <f t="shared" ca="1" si="4"/>
        <v>-4</v>
      </c>
      <c r="X14" s="64">
        <f t="shared" ca="1" si="4"/>
        <v>0</v>
      </c>
      <c r="Y14" s="64">
        <f t="shared" ca="1" si="4"/>
        <v>0</v>
      </c>
      <c r="Z14" s="64">
        <f t="shared" ca="1" si="4"/>
        <v>0</v>
      </c>
      <c r="AA14" s="64">
        <f t="shared" ca="1" si="4"/>
        <v>0</v>
      </c>
      <c r="AB14" s="64">
        <f t="shared" ca="1" si="4"/>
        <v>0</v>
      </c>
      <c r="AC14" s="65">
        <f t="shared" ca="1" si="4"/>
        <v>0</v>
      </c>
      <c r="AD14" s="65">
        <f t="shared" ca="1" si="4"/>
        <v>0</v>
      </c>
      <c r="AE14" s="65">
        <f t="shared" ca="1" si="4"/>
        <v>0</v>
      </c>
      <c r="AF14" s="66">
        <f t="shared" ca="1" si="4"/>
        <v>0</v>
      </c>
      <c r="AG14" s="66">
        <f t="shared" ca="1" si="4"/>
        <v>0</v>
      </c>
      <c r="AH14" s="66">
        <f t="shared" ca="1" si="4"/>
        <v>0</v>
      </c>
      <c r="AI14" s="4"/>
    </row>
    <row r="15" spans="1:35" ht="12.75" customHeight="1">
      <c r="A15" s="2" t="s">
        <v>254</v>
      </c>
      <c r="B15" s="11" t="s">
        <v>273</v>
      </c>
      <c r="C15" s="2">
        <f t="shared" ca="1" si="3"/>
        <v>5</v>
      </c>
      <c r="D15" s="2">
        <f t="shared" ca="1" si="3"/>
        <v>5</v>
      </c>
      <c r="E15" s="2">
        <f t="shared" ca="1" si="3"/>
        <v>0</v>
      </c>
      <c r="F15" s="2">
        <f t="shared" ca="1" si="3"/>
        <v>0</v>
      </c>
      <c r="G15" s="2">
        <f t="shared" ca="1" si="3"/>
        <v>0</v>
      </c>
      <c r="H15" s="2">
        <f t="shared" ca="1" si="3"/>
        <v>5</v>
      </c>
      <c r="I15" s="2">
        <f t="shared" ca="1" si="3"/>
        <v>5</v>
      </c>
      <c r="J15" s="2">
        <f t="shared" ca="1" si="3"/>
        <v>0</v>
      </c>
      <c r="K15" s="2">
        <f t="shared" ca="1" si="3"/>
        <v>15</v>
      </c>
      <c r="L15" s="49">
        <f t="shared" ca="1" si="3"/>
        <v>15</v>
      </c>
      <c r="M15" s="18">
        <f t="shared" ca="1" si="3"/>
        <v>0</v>
      </c>
      <c r="N15" s="18">
        <f t="shared" ca="1" si="3"/>
        <v>0</v>
      </c>
      <c r="O15" s="18">
        <f t="shared" ca="1" si="3"/>
        <v>0</v>
      </c>
      <c r="P15" s="18">
        <f t="shared" ca="1" si="3"/>
        <v>0</v>
      </c>
      <c r="Q15" s="2"/>
      <c r="R15" s="2" t="str">
        <f t="shared" si="2"/>
        <v>-</v>
      </c>
      <c r="S15" s="2" t="s">
        <v>254</v>
      </c>
      <c r="T15" s="11" t="s">
        <v>275</v>
      </c>
      <c r="U15" s="64">
        <f t="shared" ca="1" si="4"/>
        <v>0</v>
      </c>
      <c r="V15" s="64">
        <f t="shared" ca="1" si="4"/>
        <v>0</v>
      </c>
      <c r="W15" s="64">
        <f t="shared" ca="1" si="4"/>
        <v>0</v>
      </c>
      <c r="X15" s="64">
        <f t="shared" ca="1" si="4"/>
        <v>0</v>
      </c>
      <c r="Y15" s="64">
        <f t="shared" ca="1" si="4"/>
        <v>0</v>
      </c>
      <c r="Z15" s="64">
        <f t="shared" ca="1" si="4"/>
        <v>0</v>
      </c>
      <c r="AA15" s="64">
        <f t="shared" ca="1" si="4"/>
        <v>0</v>
      </c>
      <c r="AB15" s="64">
        <f t="shared" ca="1" si="4"/>
        <v>0</v>
      </c>
      <c r="AC15" s="65">
        <f t="shared" ca="1" si="4"/>
        <v>0</v>
      </c>
      <c r="AD15" s="65">
        <f t="shared" ca="1" si="4"/>
        <v>0</v>
      </c>
      <c r="AE15" s="65">
        <f t="shared" ca="1" si="4"/>
        <v>0</v>
      </c>
      <c r="AF15" s="66">
        <f t="shared" ca="1" si="4"/>
        <v>0</v>
      </c>
      <c r="AG15" s="66">
        <f t="shared" ca="1" si="4"/>
        <v>0</v>
      </c>
      <c r="AH15" s="66">
        <f t="shared" ca="1" si="4"/>
        <v>0</v>
      </c>
      <c r="AI15" s="4"/>
    </row>
    <row r="16" spans="1:35" ht="12.75" customHeight="1">
      <c r="A16" s="2" t="s">
        <v>259</v>
      </c>
      <c r="B16" s="11" t="s">
        <v>277</v>
      </c>
      <c r="C16" s="2">
        <f t="shared" ca="1" si="3"/>
        <v>0</v>
      </c>
      <c r="D16" s="2">
        <f t="shared" ca="1" si="3"/>
        <v>10</v>
      </c>
      <c r="E16" s="2">
        <f t="shared" ca="1" si="3"/>
        <v>0</v>
      </c>
      <c r="F16" s="2">
        <f t="shared" ca="1" si="3"/>
        <v>0</v>
      </c>
      <c r="G16" s="2">
        <f t="shared" ca="1" si="3"/>
        <v>0</v>
      </c>
      <c r="H16" s="2">
        <f t="shared" ca="1" si="3"/>
        <v>0</v>
      </c>
      <c r="I16" s="2">
        <f t="shared" ca="1" si="3"/>
        <v>0</v>
      </c>
      <c r="J16" s="2">
        <f t="shared" ca="1" si="3"/>
        <v>0</v>
      </c>
      <c r="K16" s="2">
        <f t="shared" ca="1" si="3"/>
        <v>0</v>
      </c>
      <c r="L16" s="49">
        <f t="shared" ca="1" si="3"/>
        <v>0</v>
      </c>
      <c r="M16" s="18">
        <f t="shared" ca="1" si="3"/>
        <v>0</v>
      </c>
      <c r="N16" s="18">
        <f t="shared" ca="1" si="3"/>
        <v>0</v>
      </c>
      <c r="O16" s="18">
        <f t="shared" ca="1" si="3"/>
        <v>0</v>
      </c>
      <c r="P16" s="4">
        <f t="shared" ca="1" si="3"/>
        <v>0</v>
      </c>
      <c r="Q16" s="2"/>
      <c r="R16" s="2" t="str">
        <f t="shared" si="2"/>
        <v>-</v>
      </c>
      <c r="S16" s="2" t="s">
        <v>259</v>
      </c>
      <c r="T16" s="11" t="s">
        <v>278</v>
      </c>
      <c r="U16" s="64">
        <f t="shared" ca="1" si="4"/>
        <v>0</v>
      </c>
      <c r="V16" s="64">
        <f t="shared" ca="1" si="4"/>
        <v>0</v>
      </c>
      <c r="W16" s="64">
        <f t="shared" ca="1" si="4"/>
        <v>0</v>
      </c>
      <c r="X16" s="64">
        <f t="shared" ca="1" si="4"/>
        <v>0</v>
      </c>
      <c r="Y16" s="64">
        <f t="shared" ca="1" si="4"/>
        <v>0</v>
      </c>
      <c r="Z16" s="64">
        <f t="shared" ca="1" si="4"/>
        <v>0</v>
      </c>
      <c r="AA16" s="64">
        <f t="shared" ca="1" si="4"/>
        <v>0</v>
      </c>
      <c r="AB16" s="64">
        <f t="shared" ca="1" si="4"/>
        <v>0</v>
      </c>
      <c r="AC16" s="65">
        <f t="shared" ca="1" si="4"/>
        <v>0</v>
      </c>
      <c r="AD16" s="65">
        <f t="shared" ca="1" si="4"/>
        <v>0</v>
      </c>
      <c r="AE16" s="65">
        <f t="shared" ca="1" si="4"/>
        <v>0</v>
      </c>
      <c r="AF16" s="66">
        <f t="shared" ca="1" si="4"/>
        <v>0</v>
      </c>
      <c r="AG16" s="66">
        <f t="shared" ca="1" si="4"/>
        <v>0</v>
      </c>
      <c r="AH16" s="66">
        <f t="shared" ca="1" si="4"/>
        <v>0</v>
      </c>
      <c r="AI16" s="4"/>
    </row>
    <row r="17" spans="1:35" ht="12.75" customHeight="1">
      <c r="A17" s="2" t="s">
        <v>266</v>
      </c>
      <c r="B17" s="11" t="s">
        <v>279</v>
      </c>
      <c r="C17" s="2">
        <f t="shared" ca="1" si="3"/>
        <v>0</v>
      </c>
      <c r="D17" s="2">
        <f t="shared" ca="1" si="3"/>
        <v>33</v>
      </c>
      <c r="E17" s="2">
        <f t="shared" ca="1" si="3"/>
        <v>6</v>
      </c>
      <c r="F17" s="2">
        <f t="shared" ca="1" si="3"/>
        <v>14</v>
      </c>
      <c r="G17" s="2">
        <f t="shared" ca="1" si="3"/>
        <v>18</v>
      </c>
      <c r="H17" s="2">
        <f t="shared" ca="1" si="3"/>
        <v>28</v>
      </c>
      <c r="I17" s="2">
        <f t="shared" ca="1" si="3"/>
        <v>15</v>
      </c>
      <c r="J17" s="2">
        <f t="shared" ca="1" si="3"/>
        <v>9</v>
      </c>
      <c r="K17" s="2">
        <f t="shared" ca="1" si="3"/>
        <v>0</v>
      </c>
      <c r="L17" s="49">
        <f t="shared" ca="1" si="3"/>
        <v>0</v>
      </c>
      <c r="M17" s="18">
        <f t="shared" ca="1" si="3"/>
        <v>0</v>
      </c>
      <c r="N17" s="18">
        <f t="shared" ca="1" si="3"/>
        <v>0</v>
      </c>
      <c r="O17" s="18">
        <f t="shared" ca="1" si="3"/>
        <v>0</v>
      </c>
      <c r="P17" s="4">
        <f t="shared" ca="1" si="3"/>
        <v>0</v>
      </c>
      <c r="Q17" s="2"/>
      <c r="R17" s="2" t="str">
        <f t="shared" si="2"/>
        <v>-</v>
      </c>
      <c r="S17" s="2" t="s">
        <v>266</v>
      </c>
      <c r="T17" s="13" t="s">
        <v>263</v>
      </c>
      <c r="U17" s="64">
        <f t="shared" ca="1" si="4"/>
        <v>0</v>
      </c>
      <c r="V17" s="64">
        <f t="shared" ca="1" si="4"/>
        <v>32</v>
      </c>
      <c r="W17" s="64">
        <f t="shared" ca="1" si="4"/>
        <v>12</v>
      </c>
      <c r="X17" s="64">
        <f t="shared" ca="1" si="4"/>
        <v>15</v>
      </c>
      <c r="Y17" s="64">
        <f t="shared" ca="1" si="4"/>
        <v>42</v>
      </c>
      <c r="Z17" s="64">
        <f t="shared" ca="1" si="4"/>
        <v>28</v>
      </c>
      <c r="AA17" s="64">
        <f t="shared" ca="1" si="4"/>
        <v>16</v>
      </c>
      <c r="AB17" s="64">
        <f t="shared" ca="1" si="4"/>
        <v>8</v>
      </c>
      <c r="AC17" s="65">
        <f t="shared" ca="1" si="4"/>
        <v>0</v>
      </c>
      <c r="AD17" s="65">
        <f t="shared" ca="1" si="4"/>
        <v>0</v>
      </c>
      <c r="AE17" s="65">
        <f t="shared" ca="1" si="4"/>
        <v>0</v>
      </c>
      <c r="AF17" s="66">
        <f t="shared" ca="1" si="4"/>
        <v>0</v>
      </c>
      <c r="AG17" s="66">
        <f t="shared" ca="1" si="4"/>
        <v>0</v>
      </c>
      <c r="AH17" s="66">
        <f t="shared" ca="1" si="4"/>
        <v>0</v>
      </c>
      <c r="AI17" s="4"/>
    </row>
    <row r="18" spans="1:35" ht="12.75" customHeight="1">
      <c r="A18" s="2" t="s">
        <v>271</v>
      </c>
      <c r="B18" s="11" t="s">
        <v>281</v>
      </c>
      <c r="C18" s="2" t="e">
        <f t="shared" ca="1" si="3"/>
        <v>#N/A</v>
      </c>
      <c r="D18" s="2" t="e">
        <f t="shared" ca="1" si="3"/>
        <v>#N/A</v>
      </c>
      <c r="E18" s="2" t="e">
        <f t="shared" ca="1" si="3"/>
        <v>#N/A</v>
      </c>
      <c r="F18" s="2" t="e">
        <f t="shared" ca="1" si="3"/>
        <v>#N/A</v>
      </c>
      <c r="G18" s="2" t="e">
        <f t="shared" ca="1" si="3"/>
        <v>#N/A</v>
      </c>
      <c r="H18" s="2" t="e">
        <f t="shared" ca="1" si="3"/>
        <v>#N/A</v>
      </c>
      <c r="I18" s="2" t="e">
        <f t="shared" ca="1" si="3"/>
        <v>#N/A</v>
      </c>
      <c r="J18" s="2" t="e">
        <f t="shared" ca="1" si="3"/>
        <v>#N/A</v>
      </c>
      <c r="K18" s="2" t="e">
        <f t="shared" ca="1" si="3"/>
        <v>#N/A</v>
      </c>
      <c r="L18" s="2" t="e">
        <f t="shared" ca="1" si="3"/>
        <v>#N/A</v>
      </c>
      <c r="M18" s="18" t="e">
        <f t="shared" ca="1" si="3"/>
        <v>#N/A</v>
      </c>
      <c r="N18" s="18" t="e">
        <f t="shared" ca="1" si="3"/>
        <v>#N/A</v>
      </c>
      <c r="O18" s="18" t="e">
        <f t="shared" ca="1" si="3"/>
        <v>#N/A</v>
      </c>
      <c r="P18" s="4" t="e">
        <f t="shared" ca="1" si="3"/>
        <v>#N/A</v>
      </c>
      <c r="Q18" s="2"/>
      <c r="R18" s="2" t="str">
        <f t="shared" si="2"/>
        <v>-</v>
      </c>
      <c r="S18" s="2" t="s">
        <v>271</v>
      </c>
      <c r="T18" s="13" t="s">
        <v>283</v>
      </c>
      <c r="U18" s="72">
        <f t="shared" ca="1" si="4"/>
        <v>0</v>
      </c>
      <c r="V18" s="72">
        <f t="shared" ca="1" si="4"/>
        <v>8</v>
      </c>
      <c r="W18" s="72">
        <f t="shared" ca="1" si="4"/>
        <v>17</v>
      </c>
      <c r="X18" s="72">
        <f t="shared" ca="1" si="4"/>
        <v>8</v>
      </c>
      <c r="Y18" s="72">
        <f t="shared" ca="1" si="4"/>
        <v>34</v>
      </c>
      <c r="Z18" s="72">
        <f t="shared" ca="1" si="4"/>
        <v>0</v>
      </c>
      <c r="AA18" s="72">
        <f t="shared" ca="1" si="4"/>
        <v>8</v>
      </c>
      <c r="AB18" s="72">
        <f t="shared" ca="1" si="4"/>
        <v>22</v>
      </c>
      <c r="AC18" s="73">
        <f t="shared" ca="1" si="4"/>
        <v>0</v>
      </c>
      <c r="AD18" s="73">
        <f t="shared" ca="1" si="4"/>
        <v>0</v>
      </c>
      <c r="AE18" s="73">
        <f t="shared" ca="1" si="4"/>
        <v>0</v>
      </c>
      <c r="AF18" s="72">
        <f t="shared" ca="1" si="4"/>
        <v>0</v>
      </c>
      <c r="AG18" s="72">
        <f t="shared" ca="1" si="4"/>
        <v>0</v>
      </c>
      <c r="AH18" s="72">
        <f t="shared" ca="1" si="4"/>
        <v>0</v>
      </c>
      <c r="AI18" s="4"/>
    </row>
    <row r="19" spans="1:35" ht="12.75" customHeight="1">
      <c r="A19" s="2" t="s">
        <v>276</v>
      </c>
      <c r="B19" s="2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58"/>
      <c r="O19" s="58"/>
      <c r="P19" s="11"/>
      <c r="Q19" s="2"/>
      <c r="R19" t="str">
        <f>IF(AND(C19=U19, D19=V19, E19=W19, F19=X19, G19=Y19, H19=Z19, I19=AA19, J19=AB19, K19=AC19, L19=AD19, M19=AE19, N19=AF19, O19=AG19, P19=AH19), "=", "-")</f>
        <v>=</v>
      </c>
      <c r="S19" s="2" t="s">
        <v>276</v>
      </c>
      <c r="T19" s="2"/>
      <c r="U19" s="74"/>
      <c r="V19" s="74"/>
      <c r="W19" s="74"/>
      <c r="X19" s="74"/>
      <c r="Y19" s="74"/>
      <c r="Z19" s="74"/>
      <c r="AA19" s="74"/>
      <c r="AB19" s="74"/>
      <c r="AC19" s="75"/>
      <c r="AD19" s="75"/>
      <c r="AE19" s="75"/>
      <c r="AF19" s="74"/>
      <c r="AG19" s="74"/>
      <c r="AH19" s="74"/>
      <c r="AI19" s="2"/>
    </row>
    <row r="20" spans="1:35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8"/>
      <c r="O20" s="18"/>
      <c r="P20" s="18"/>
      <c r="Q20" s="2"/>
      <c r="R20" s="2"/>
      <c r="S20" s="2"/>
      <c r="T20" s="2"/>
      <c r="U20" s="76"/>
      <c r="V20" s="76"/>
      <c r="W20" s="76"/>
      <c r="X20" s="76"/>
      <c r="Y20" s="76"/>
      <c r="Z20" s="76"/>
      <c r="AA20" s="76"/>
      <c r="AB20" s="76"/>
      <c r="AC20" s="65"/>
      <c r="AD20" s="65"/>
      <c r="AE20" s="65"/>
      <c r="AF20" s="66"/>
      <c r="AG20" s="66"/>
      <c r="AH20" s="66"/>
      <c r="AI20" s="18"/>
    </row>
    <row r="21" spans="1:35" ht="12.75" customHeight="1">
      <c r="A21" s="2" t="s">
        <v>285</v>
      </c>
      <c r="B21" s="2"/>
      <c r="C21" s="2" t="e">
        <f t="shared" ref="C21:O21" ca="1" si="5">SUM(C3:C19)</f>
        <v>#N/A</v>
      </c>
      <c r="D21" s="2" t="e">
        <f t="shared" ca="1" si="5"/>
        <v>#N/A</v>
      </c>
      <c r="E21" s="2" t="e">
        <f t="shared" ca="1" si="5"/>
        <v>#N/A</v>
      </c>
      <c r="F21" s="2" t="e">
        <f t="shared" ca="1" si="5"/>
        <v>#N/A</v>
      </c>
      <c r="G21" s="2" t="e">
        <f t="shared" ca="1" si="5"/>
        <v>#N/A</v>
      </c>
      <c r="H21" s="2" t="e">
        <f t="shared" ca="1" si="5"/>
        <v>#N/A</v>
      </c>
      <c r="I21" s="2" t="e">
        <f t="shared" ca="1" si="5"/>
        <v>#N/A</v>
      </c>
      <c r="J21" s="2" t="e">
        <f t="shared" ca="1" si="5"/>
        <v>#N/A</v>
      </c>
      <c r="K21" s="2" t="e">
        <f t="shared" ca="1" si="5"/>
        <v>#N/A</v>
      </c>
      <c r="L21" s="2" t="e">
        <f t="shared" ca="1" si="5"/>
        <v>#N/A</v>
      </c>
      <c r="M21" s="18" t="e">
        <f t="shared" ca="1" si="5"/>
        <v>#N/A</v>
      </c>
      <c r="N21" s="18" t="e">
        <f t="shared" ca="1" si="5"/>
        <v>#N/A</v>
      </c>
      <c r="O21" s="18" t="e">
        <f t="shared" ca="1" si="5"/>
        <v>#N/A</v>
      </c>
      <c r="P21" s="18" t="e">
        <f ca="1">SUM(P3:P19)/1024</f>
        <v>#N/A</v>
      </c>
      <c r="Q21" s="2"/>
      <c r="R21" s="2"/>
      <c r="S21" s="2" t="s">
        <v>285</v>
      </c>
      <c r="T21" s="2"/>
      <c r="U21" s="77" t="e">
        <f t="shared" ref="U21:AH21" ca="1" si="6">SUM(U3:U19)</f>
        <v>#N/A</v>
      </c>
      <c r="V21" s="77" t="e">
        <f t="shared" ca="1" si="6"/>
        <v>#N/A</v>
      </c>
      <c r="W21" s="77" t="e">
        <f t="shared" ca="1" si="6"/>
        <v>#N/A</v>
      </c>
      <c r="X21" s="77" t="e">
        <f t="shared" ca="1" si="6"/>
        <v>#N/A</v>
      </c>
      <c r="Y21" s="77" t="e">
        <f t="shared" ca="1" si="6"/>
        <v>#N/A</v>
      </c>
      <c r="Z21" s="77" t="e">
        <f t="shared" ca="1" si="6"/>
        <v>#N/A</v>
      </c>
      <c r="AA21" s="77" t="e">
        <f t="shared" ca="1" si="6"/>
        <v>#N/A</v>
      </c>
      <c r="AB21" s="77" t="e">
        <f t="shared" ca="1" si="6"/>
        <v>#N/A</v>
      </c>
      <c r="AC21" s="68" t="e">
        <f t="shared" ca="1" si="6"/>
        <v>#N/A</v>
      </c>
      <c r="AD21" s="68" t="e">
        <f t="shared" ca="1" si="6"/>
        <v>#N/A</v>
      </c>
      <c r="AE21" s="68" t="e">
        <f t="shared" ca="1" si="6"/>
        <v>#N/A</v>
      </c>
      <c r="AF21" s="77" t="e">
        <f t="shared" ca="1" si="6"/>
        <v>#N/A</v>
      </c>
      <c r="AG21" s="77" t="e">
        <f t="shared" ca="1" si="6"/>
        <v>#N/A</v>
      </c>
      <c r="AH21" s="77" t="e">
        <f t="shared" ca="1" si="6"/>
        <v>#N/A</v>
      </c>
      <c r="AI21" s="2"/>
    </row>
    <row r="22" spans="1:35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2.75" customHeight="1">
      <c r="A24" s="2" t="s">
        <v>288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 t="s">
        <v>289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2.75" customHeight="1">
      <c r="A25" s="2" t="s">
        <v>7</v>
      </c>
      <c r="B25" s="2" t="s">
        <v>8</v>
      </c>
      <c r="C25" s="2" t="s">
        <v>233</v>
      </c>
      <c r="D25" s="2" t="s">
        <v>25</v>
      </c>
      <c r="E25" s="2" t="s">
        <v>26</v>
      </c>
      <c r="F25" s="2" t="s">
        <v>27</v>
      </c>
      <c r="G25" s="8" t="s">
        <v>28</v>
      </c>
      <c r="H25" s="8" t="s">
        <v>29</v>
      </c>
      <c r="I25" s="2" t="s">
        <v>30</v>
      </c>
      <c r="J25" s="8" t="s">
        <v>31</v>
      </c>
      <c r="K25" s="8" t="s">
        <v>165</v>
      </c>
      <c r="L25" s="8" t="s">
        <v>301</v>
      </c>
      <c r="M25" s="8" t="s">
        <v>302</v>
      </c>
      <c r="N25" s="8" t="s">
        <v>303</v>
      </c>
      <c r="O25" s="8" t="s">
        <v>304</v>
      </c>
      <c r="P25" s="8" t="s">
        <v>305</v>
      </c>
      <c r="Q25" s="2"/>
      <c r="R25" s="2"/>
      <c r="S25" s="2" t="s">
        <v>7</v>
      </c>
      <c r="T25" s="2" t="s">
        <v>8</v>
      </c>
      <c r="U25" s="2" t="s">
        <v>233</v>
      </c>
      <c r="V25" s="2" t="s">
        <v>25</v>
      </c>
      <c r="W25" s="2" t="s">
        <v>26</v>
      </c>
      <c r="X25" s="2" t="s">
        <v>27</v>
      </c>
      <c r="Y25" s="8" t="s">
        <v>28</v>
      </c>
      <c r="Z25" s="8" t="s">
        <v>29</v>
      </c>
      <c r="AA25" s="2" t="s">
        <v>30</v>
      </c>
      <c r="AB25" s="8" t="s">
        <v>31</v>
      </c>
      <c r="AC25" s="8" t="s">
        <v>165</v>
      </c>
      <c r="AD25" s="8" t="s">
        <v>301</v>
      </c>
      <c r="AE25" s="8" t="s">
        <v>302</v>
      </c>
      <c r="AF25" s="8" t="s">
        <v>303</v>
      </c>
      <c r="AG25" s="8" t="s">
        <v>304</v>
      </c>
      <c r="AH25" s="8" t="s">
        <v>305</v>
      </c>
      <c r="AI25" s="8"/>
    </row>
    <row r="26" spans="1:35" ht="12.75" customHeight="1">
      <c r="A26" s="2" t="str">
        <f t="shared" ref="A26:B26" si="7">A3</f>
        <v>Sword</v>
      </c>
      <c r="B26" s="2" t="str">
        <f t="shared" si="7"/>
        <v>Tizona AG</v>
      </c>
      <c r="C26" s="2">
        <f t="shared" ref="C26:P35" ca="1" si="8">IF(ISBLANK($B26), 0, VLOOKUP($B26, INDIRECT($A26), MATCH(C$25, StatHeader, 0), 0))</f>
        <v>0</v>
      </c>
      <c r="D26" s="2">
        <f t="shared" ca="1" si="8"/>
        <v>0</v>
      </c>
      <c r="E26" s="2">
        <f t="shared" ca="1" si="8"/>
        <v>0</v>
      </c>
      <c r="F26" s="2">
        <f t="shared" ca="1" si="8"/>
        <v>0</v>
      </c>
      <c r="G26" s="2">
        <f t="shared" ca="1" si="8"/>
        <v>0</v>
      </c>
      <c r="H26" s="2">
        <f t="shared" ca="1" si="8"/>
        <v>0</v>
      </c>
      <c r="I26" s="2">
        <f t="shared" ca="1" si="8"/>
        <v>0</v>
      </c>
      <c r="J26" s="2">
        <f t="shared" ca="1" si="8"/>
        <v>0</v>
      </c>
      <c r="K26" s="49">
        <f t="shared" ca="1" si="8"/>
        <v>0</v>
      </c>
      <c r="L26" s="49">
        <f t="shared" ca="1" si="8"/>
        <v>40</v>
      </c>
      <c r="M26" s="21">
        <f t="shared" ca="1" si="8"/>
        <v>186</v>
      </c>
      <c r="N26" s="18">
        <f t="shared" ca="1" si="8"/>
        <v>0</v>
      </c>
      <c r="O26" s="18">
        <f t="shared" ca="1" si="8"/>
        <v>0</v>
      </c>
      <c r="P26" s="18">
        <f t="shared" ca="1" si="8"/>
        <v>0</v>
      </c>
      <c r="Q26" s="2"/>
      <c r="R26" s="2"/>
      <c r="S26" s="2" t="str">
        <f t="shared" ref="S26:T26" si="9">S3</f>
        <v>Sword</v>
      </c>
      <c r="T26" s="2" t="str">
        <f t="shared" si="9"/>
        <v>Almace AG</v>
      </c>
      <c r="U26" s="2">
        <f t="shared" ref="U26:AH35" ca="1" si="10">IF(ISBLANK($T26), 0, VLOOKUP($T26, INDIRECT($S26), MATCH(U$25, StatHeader, 0), 0))</f>
        <v>0</v>
      </c>
      <c r="V26" s="2">
        <f t="shared" ca="1" si="10"/>
        <v>0</v>
      </c>
      <c r="W26" s="2">
        <f t="shared" ca="1" si="10"/>
        <v>50</v>
      </c>
      <c r="X26" s="2">
        <f t="shared" ca="1" si="10"/>
        <v>0</v>
      </c>
      <c r="Y26" s="2">
        <f t="shared" ca="1" si="10"/>
        <v>0</v>
      </c>
      <c r="Z26" s="2">
        <f t="shared" ca="1" si="10"/>
        <v>0</v>
      </c>
      <c r="AA26" s="2">
        <f t="shared" ca="1" si="10"/>
        <v>0</v>
      </c>
      <c r="AB26" s="2">
        <f t="shared" ca="1" si="10"/>
        <v>0</v>
      </c>
      <c r="AC26" s="49">
        <f t="shared" ca="1" si="10"/>
        <v>0</v>
      </c>
      <c r="AD26" s="49">
        <f t="shared" ca="1" si="10"/>
        <v>0</v>
      </c>
      <c r="AE26" s="49">
        <f t="shared" ca="1" si="10"/>
        <v>186</v>
      </c>
      <c r="AF26" s="67">
        <f t="shared" ca="1" si="10"/>
        <v>0</v>
      </c>
      <c r="AG26" s="67">
        <f t="shared" ca="1" si="10"/>
        <v>0</v>
      </c>
      <c r="AH26" s="67">
        <f t="shared" ca="1" si="10"/>
        <v>0</v>
      </c>
      <c r="AI26" s="18"/>
    </row>
    <row r="27" spans="1:35" ht="12.75" customHeight="1">
      <c r="A27" s="2" t="str">
        <f t="shared" ref="A27:B27" si="11">A4</f>
        <v>Sword</v>
      </c>
      <c r="B27" s="3" t="str">
        <f t="shared" si="11"/>
        <v>Almace AG</v>
      </c>
      <c r="C27" s="2">
        <f t="shared" ca="1" si="8"/>
        <v>0</v>
      </c>
      <c r="D27" s="2">
        <f t="shared" ca="1" si="8"/>
        <v>0</v>
      </c>
      <c r="E27" s="2">
        <f t="shared" ca="1" si="8"/>
        <v>50</v>
      </c>
      <c r="F27" s="2">
        <f t="shared" ca="1" si="8"/>
        <v>0</v>
      </c>
      <c r="G27" s="2">
        <f t="shared" ca="1" si="8"/>
        <v>0</v>
      </c>
      <c r="H27" s="2">
        <f t="shared" ca="1" si="8"/>
        <v>0</v>
      </c>
      <c r="I27" s="2">
        <f t="shared" ca="1" si="8"/>
        <v>0</v>
      </c>
      <c r="J27" s="2">
        <f t="shared" ca="1" si="8"/>
        <v>0</v>
      </c>
      <c r="K27" s="49">
        <f t="shared" ca="1" si="8"/>
        <v>0</v>
      </c>
      <c r="L27" s="49">
        <f t="shared" ca="1" si="8"/>
        <v>0</v>
      </c>
      <c r="M27" s="21">
        <f t="shared" ca="1" si="8"/>
        <v>186</v>
      </c>
      <c r="N27" s="18">
        <f t="shared" ca="1" si="8"/>
        <v>0</v>
      </c>
      <c r="O27" s="18">
        <f t="shared" ca="1" si="8"/>
        <v>0</v>
      </c>
      <c r="P27" s="18">
        <f t="shared" ca="1" si="8"/>
        <v>0</v>
      </c>
      <c r="Q27" s="2"/>
      <c r="R27" s="2"/>
      <c r="S27" s="2" t="str">
        <f t="shared" ref="S27:T27" si="12">S4</f>
        <v>Sword</v>
      </c>
      <c r="T27" s="3" t="str">
        <f t="shared" si="12"/>
        <v>Sequence (offhand)</v>
      </c>
      <c r="U27" s="2">
        <f t="shared" ca="1" si="10"/>
        <v>0</v>
      </c>
      <c r="V27" s="2">
        <f t="shared" ca="1" si="10"/>
        <v>0</v>
      </c>
      <c r="W27" s="2">
        <f t="shared" ca="1" si="10"/>
        <v>0</v>
      </c>
      <c r="X27" s="2">
        <f t="shared" ca="1" si="10"/>
        <v>0</v>
      </c>
      <c r="Y27" s="2">
        <f t="shared" ca="1" si="10"/>
        <v>0</v>
      </c>
      <c r="Z27" s="2">
        <f t="shared" ca="1" si="10"/>
        <v>0</v>
      </c>
      <c r="AA27" s="2">
        <f t="shared" ca="1" si="10"/>
        <v>0</v>
      </c>
      <c r="AB27" s="2">
        <f t="shared" ca="1" si="10"/>
        <v>0</v>
      </c>
      <c r="AC27" s="49">
        <f t="shared" ca="1" si="10"/>
        <v>0</v>
      </c>
      <c r="AD27" s="49">
        <f t="shared" ca="1" si="10"/>
        <v>0</v>
      </c>
      <c r="AE27" s="49">
        <f t="shared" ca="1" si="10"/>
        <v>186</v>
      </c>
      <c r="AF27" s="67">
        <f t="shared" ca="1" si="10"/>
        <v>0</v>
      </c>
      <c r="AG27" s="67">
        <f t="shared" ca="1" si="10"/>
        <v>0</v>
      </c>
      <c r="AH27" s="67">
        <f t="shared" ca="1" si="10"/>
        <v>0</v>
      </c>
      <c r="AI27" s="18"/>
    </row>
    <row r="28" spans="1:35" ht="12.75" customHeight="1">
      <c r="A28" s="2" t="s">
        <v>123</v>
      </c>
      <c r="B28" s="11"/>
      <c r="C28" s="2">
        <f t="shared" ca="1" si="8"/>
        <v>0</v>
      </c>
      <c r="D28" s="2">
        <f t="shared" ca="1" si="8"/>
        <v>0</v>
      </c>
      <c r="E28" s="2">
        <f t="shared" ca="1" si="8"/>
        <v>0</v>
      </c>
      <c r="F28" s="2">
        <f t="shared" ca="1" si="8"/>
        <v>0</v>
      </c>
      <c r="G28" s="2">
        <f t="shared" ca="1" si="8"/>
        <v>0</v>
      </c>
      <c r="H28" s="2">
        <f t="shared" ca="1" si="8"/>
        <v>0</v>
      </c>
      <c r="I28" s="2">
        <f t="shared" ca="1" si="8"/>
        <v>0</v>
      </c>
      <c r="J28" s="2">
        <f t="shared" ca="1" si="8"/>
        <v>0</v>
      </c>
      <c r="K28" s="49">
        <f t="shared" ca="1" si="8"/>
        <v>0</v>
      </c>
      <c r="L28" s="49">
        <f t="shared" ca="1" si="8"/>
        <v>0</v>
      </c>
      <c r="M28" s="21">
        <f t="shared" ca="1" si="8"/>
        <v>0</v>
      </c>
      <c r="N28" s="18">
        <f t="shared" ca="1" si="8"/>
        <v>0</v>
      </c>
      <c r="O28" s="18">
        <f t="shared" ca="1" si="8"/>
        <v>0</v>
      </c>
      <c r="P28" s="18">
        <f t="shared" ca="1" si="8"/>
        <v>0</v>
      </c>
      <c r="Q28" s="2"/>
      <c r="R28" s="2" t="str">
        <f t="shared" ref="R28:R41" si="13">IF(T28=B28, "=", "-")</f>
        <v>=</v>
      </c>
      <c r="S28" s="2" t="s">
        <v>123</v>
      </c>
      <c r="T28" s="11"/>
      <c r="U28" s="2">
        <f t="shared" ca="1" si="10"/>
        <v>0</v>
      </c>
      <c r="V28" s="2">
        <f t="shared" ca="1" si="10"/>
        <v>0</v>
      </c>
      <c r="W28" s="2">
        <f t="shared" ca="1" si="10"/>
        <v>0</v>
      </c>
      <c r="X28" s="2">
        <f t="shared" ca="1" si="10"/>
        <v>0</v>
      </c>
      <c r="Y28" s="2">
        <f t="shared" ca="1" si="10"/>
        <v>0</v>
      </c>
      <c r="Z28" s="2">
        <f t="shared" ca="1" si="10"/>
        <v>0</v>
      </c>
      <c r="AA28" s="2">
        <f t="shared" ca="1" si="10"/>
        <v>0</v>
      </c>
      <c r="AB28" s="2">
        <f t="shared" ca="1" si="10"/>
        <v>0</v>
      </c>
      <c r="AC28" s="49">
        <f t="shared" ca="1" si="10"/>
        <v>0</v>
      </c>
      <c r="AD28" s="49">
        <f t="shared" ca="1" si="10"/>
        <v>0</v>
      </c>
      <c r="AE28" s="49">
        <f t="shared" ca="1" si="10"/>
        <v>0</v>
      </c>
      <c r="AF28" s="2">
        <f t="shared" ca="1" si="10"/>
        <v>0</v>
      </c>
      <c r="AG28" s="2">
        <f t="shared" ca="1" si="10"/>
        <v>0</v>
      </c>
      <c r="AH28" s="2">
        <f t="shared" ca="1" si="10"/>
        <v>0</v>
      </c>
      <c r="AI28" s="18"/>
    </row>
    <row r="29" spans="1:35" ht="12.75" customHeight="1">
      <c r="A29" s="2" t="s">
        <v>175</v>
      </c>
      <c r="B29" s="11" t="s">
        <v>243</v>
      </c>
      <c r="C29" s="2">
        <f t="shared" ca="1" si="8"/>
        <v>0</v>
      </c>
      <c r="D29" s="2">
        <f t="shared" ca="1" si="8"/>
        <v>2</v>
      </c>
      <c r="E29" s="2">
        <f t="shared" ca="1" si="8"/>
        <v>0</v>
      </c>
      <c r="F29" s="2">
        <f t="shared" ca="1" si="8"/>
        <v>0</v>
      </c>
      <c r="G29" s="2">
        <f t="shared" ca="1" si="8"/>
        <v>0</v>
      </c>
      <c r="H29" s="2">
        <f t="shared" ca="1" si="8"/>
        <v>0</v>
      </c>
      <c r="I29" s="2">
        <f t="shared" ca="1" si="8"/>
        <v>0</v>
      </c>
      <c r="J29" s="2">
        <f t="shared" ca="1" si="8"/>
        <v>0</v>
      </c>
      <c r="K29" s="49">
        <f t="shared" ca="1" si="8"/>
        <v>0</v>
      </c>
      <c r="L29" s="49">
        <f t="shared" ca="1" si="8"/>
        <v>0</v>
      </c>
      <c r="M29" s="21">
        <f t="shared" ca="1" si="8"/>
        <v>0</v>
      </c>
      <c r="N29" s="18">
        <f t="shared" ca="1" si="8"/>
        <v>0</v>
      </c>
      <c r="O29" s="18">
        <f t="shared" ca="1" si="8"/>
        <v>0</v>
      </c>
      <c r="P29" s="18">
        <f t="shared" ca="1" si="8"/>
        <v>0</v>
      </c>
      <c r="Q29" s="2"/>
      <c r="R29" s="2" t="str">
        <f t="shared" si="13"/>
        <v>-</v>
      </c>
      <c r="S29" s="2" t="s">
        <v>175</v>
      </c>
      <c r="T29" s="11" t="s">
        <v>306</v>
      </c>
      <c r="U29" s="2">
        <f t="shared" ca="1" si="10"/>
        <v>0</v>
      </c>
      <c r="V29" s="2">
        <f t="shared" ca="1" si="10"/>
        <v>0</v>
      </c>
      <c r="W29" s="2">
        <f t="shared" ca="1" si="10"/>
        <v>0</v>
      </c>
      <c r="X29" s="2">
        <f t="shared" ca="1" si="10"/>
        <v>0</v>
      </c>
      <c r="Y29" s="2">
        <f t="shared" ca="1" si="10"/>
        <v>0</v>
      </c>
      <c r="Z29" s="2">
        <f t="shared" ca="1" si="10"/>
        <v>0</v>
      </c>
      <c r="AA29" s="2">
        <f t="shared" ca="1" si="10"/>
        <v>2</v>
      </c>
      <c r="AB29" s="2">
        <f t="shared" ca="1" si="10"/>
        <v>0</v>
      </c>
      <c r="AC29" s="49">
        <f t="shared" ca="1" si="10"/>
        <v>0</v>
      </c>
      <c r="AD29" s="49">
        <f t="shared" ca="1" si="10"/>
        <v>0</v>
      </c>
      <c r="AE29" s="49">
        <f t="shared" ca="1" si="10"/>
        <v>0</v>
      </c>
      <c r="AF29" s="67">
        <f t="shared" ca="1" si="10"/>
        <v>0</v>
      </c>
      <c r="AG29" s="67">
        <f t="shared" ca="1" si="10"/>
        <v>0</v>
      </c>
      <c r="AH29" s="67">
        <f t="shared" ca="1" si="10"/>
        <v>0</v>
      </c>
      <c r="AI29" s="18"/>
    </row>
    <row r="30" spans="1:35" ht="12.75" customHeight="1">
      <c r="A30" s="2" t="s">
        <v>196</v>
      </c>
      <c r="B30" s="11" t="s">
        <v>245</v>
      </c>
      <c r="C30" s="2" t="e">
        <f t="shared" ca="1" si="8"/>
        <v>#N/A</v>
      </c>
      <c r="D30" s="2" t="e">
        <f t="shared" ca="1" si="8"/>
        <v>#N/A</v>
      </c>
      <c r="E30" s="2" t="e">
        <f t="shared" ca="1" si="8"/>
        <v>#N/A</v>
      </c>
      <c r="F30" s="2" t="e">
        <f t="shared" ca="1" si="8"/>
        <v>#N/A</v>
      </c>
      <c r="G30" s="2" t="e">
        <f t="shared" ca="1" si="8"/>
        <v>#N/A</v>
      </c>
      <c r="H30" s="2" t="e">
        <f t="shared" ca="1" si="8"/>
        <v>#N/A</v>
      </c>
      <c r="I30" s="2" t="e">
        <f t="shared" ca="1" si="8"/>
        <v>#N/A</v>
      </c>
      <c r="J30" s="2" t="e">
        <f t="shared" ca="1" si="8"/>
        <v>#N/A</v>
      </c>
      <c r="K30" s="49" t="e">
        <f t="shared" ca="1" si="8"/>
        <v>#N/A</v>
      </c>
      <c r="L30" s="49" t="e">
        <f t="shared" ca="1" si="8"/>
        <v>#N/A</v>
      </c>
      <c r="M30" s="21" t="e">
        <f t="shared" ca="1" si="8"/>
        <v>#N/A</v>
      </c>
      <c r="N30" s="18" t="e">
        <f t="shared" ca="1" si="8"/>
        <v>#N/A</v>
      </c>
      <c r="O30" s="18" t="e">
        <f t="shared" ca="1" si="8"/>
        <v>#N/A</v>
      </c>
      <c r="P30" s="18" t="e">
        <f t="shared" ca="1" si="8"/>
        <v>#N/A</v>
      </c>
      <c r="Q30" s="2"/>
      <c r="R30" s="2" t="str">
        <f t="shared" si="13"/>
        <v>=</v>
      </c>
      <c r="S30" s="2" t="s">
        <v>196</v>
      </c>
      <c r="T30" s="13" t="s">
        <v>245</v>
      </c>
      <c r="U30" s="2" t="e">
        <f t="shared" ca="1" si="10"/>
        <v>#N/A</v>
      </c>
      <c r="V30" s="2" t="e">
        <f t="shared" ca="1" si="10"/>
        <v>#N/A</v>
      </c>
      <c r="W30" s="2" t="e">
        <f t="shared" ca="1" si="10"/>
        <v>#N/A</v>
      </c>
      <c r="X30" s="2" t="e">
        <f t="shared" ca="1" si="10"/>
        <v>#N/A</v>
      </c>
      <c r="Y30" s="2" t="e">
        <f t="shared" ca="1" si="10"/>
        <v>#N/A</v>
      </c>
      <c r="Z30" s="2" t="e">
        <f t="shared" ca="1" si="10"/>
        <v>#N/A</v>
      </c>
      <c r="AA30" s="2" t="e">
        <f t="shared" ca="1" si="10"/>
        <v>#N/A</v>
      </c>
      <c r="AB30" s="2" t="e">
        <f t="shared" ca="1" si="10"/>
        <v>#N/A</v>
      </c>
      <c r="AC30" s="49" t="e">
        <f t="shared" ca="1" si="10"/>
        <v>#N/A</v>
      </c>
      <c r="AD30" s="49" t="e">
        <f t="shared" ca="1" si="10"/>
        <v>#N/A</v>
      </c>
      <c r="AE30" s="49" t="e">
        <f t="shared" ca="1" si="10"/>
        <v>#N/A</v>
      </c>
      <c r="AF30" s="2" t="e">
        <f t="shared" ca="1" si="10"/>
        <v>#N/A</v>
      </c>
      <c r="AG30" s="2" t="e">
        <f t="shared" ca="1" si="10"/>
        <v>#N/A</v>
      </c>
      <c r="AH30" s="2" t="e">
        <f t="shared" ca="1" si="10"/>
        <v>#N/A</v>
      </c>
      <c r="AI30" s="18"/>
    </row>
    <row r="31" spans="1:35" ht="12.75" customHeight="1">
      <c r="A31" s="2" t="s">
        <v>219</v>
      </c>
      <c r="B31" s="11" t="s">
        <v>307</v>
      </c>
      <c r="C31" s="2">
        <f t="shared" ca="1" si="8"/>
        <v>0</v>
      </c>
      <c r="D31" s="2">
        <f t="shared" ca="1" si="8"/>
        <v>0</v>
      </c>
      <c r="E31" s="2">
        <f t="shared" ca="1" si="8"/>
        <v>0</v>
      </c>
      <c r="F31" s="2">
        <f t="shared" ca="1" si="8"/>
        <v>0</v>
      </c>
      <c r="G31" s="2">
        <f t="shared" ca="1" si="8"/>
        <v>0</v>
      </c>
      <c r="H31" s="2">
        <f t="shared" ca="1" si="8"/>
        <v>0</v>
      </c>
      <c r="I31" s="2">
        <f t="shared" ca="1" si="8"/>
        <v>0</v>
      </c>
      <c r="J31" s="2">
        <f t="shared" ca="1" si="8"/>
        <v>0</v>
      </c>
      <c r="K31" s="49">
        <f t="shared" ca="1" si="8"/>
        <v>0</v>
      </c>
      <c r="L31" s="49">
        <f t="shared" ca="1" si="8"/>
        <v>0</v>
      </c>
      <c r="M31" s="21">
        <f t="shared" ca="1" si="8"/>
        <v>0</v>
      </c>
      <c r="N31" s="18">
        <f t="shared" ca="1" si="8"/>
        <v>0</v>
      </c>
      <c r="O31" s="18">
        <f t="shared" ca="1" si="8"/>
        <v>0</v>
      </c>
      <c r="P31" s="18">
        <f t="shared" ca="1" si="8"/>
        <v>0</v>
      </c>
      <c r="Q31" s="2"/>
      <c r="R31" s="2" t="str">
        <f t="shared" si="13"/>
        <v>-</v>
      </c>
      <c r="S31" s="2" t="s">
        <v>219</v>
      </c>
      <c r="T31" s="11" t="s">
        <v>308</v>
      </c>
      <c r="U31" s="2">
        <f t="shared" ca="1" si="10"/>
        <v>0</v>
      </c>
      <c r="V31" s="2">
        <f t="shared" ca="1" si="10"/>
        <v>0</v>
      </c>
      <c r="W31" s="2">
        <f t="shared" ca="1" si="10"/>
        <v>0</v>
      </c>
      <c r="X31" s="2">
        <f t="shared" ca="1" si="10"/>
        <v>0</v>
      </c>
      <c r="Y31" s="2">
        <f t="shared" ca="1" si="10"/>
        <v>0</v>
      </c>
      <c r="Z31" s="2">
        <f t="shared" ca="1" si="10"/>
        <v>6</v>
      </c>
      <c r="AA31" s="2">
        <f t="shared" ca="1" si="10"/>
        <v>6</v>
      </c>
      <c r="AB31" s="2">
        <f t="shared" ca="1" si="10"/>
        <v>0</v>
      </c>
      <c r="AC31" s="49">
        <f t="shared" ca="1" si="10"/>
        <v>0</v>
      </c>
      <c r="AD31" s="49">
        <f t="shared" ca="1" si="10"/>
        <v>0</v>
      </c>
      <c r="AE31" s="49">
        <f t="shared" ca="1" si="10"/>
        <v>0</v>
      </c>
      <c r="AF31" s="67">
        <f t="shared" ca="1" si="10"/>
        <v>0</v>
      </c>
      <c r="AG31" s="67">
        <f t="shared" ca="1" si="10"/>
        <v>0</v>
      </c>
      <c r="AH31" s="67">
        <f t="shared" ca="1" si="10"/>
        <v>0</v>
      </c>
      <c r="AI31" s="18"/>
    </row>
    <row r="32" spans="1:35" ht="12.75" customHeight="1">
      <c r="A32" s="2" t="s">
        <v>228</v>
      </c>
      <c r="B32" s="11" t="s">
        <v>253</v>
      </c>
      <c r="C32" s="2">
        <f t="shared" ca="1" si="8"/>
        <v>0</v>
      </c>
      <c r="D32" s="2">
        <f t="shared" ca="1" si="8"/>
        <v>0</v>
      </c>
      <c r="E32" s="2">
        <f t="shared" ca="1" si="8"/>
        <v>0</v>
      </c>
      <c r="F32" s="2">
        <f t="shared" ca="1" si="8"/>
        <v>0</v>
      </c>
      <c r="G32" s="2">
        <f t="shared" ca="1" si="8"/>
        <v>0</v>
      </c>
      <c r="H32" s="2">
        <f t="shared" ca="1" si="8"/>
        <v>0</v>
      </c>
      <c r="I32" s="2">
        <f t="shared" ca="1" si="8"/>
        <v>0</v>
      </c>
      <c r="J32" s="2">
        <f t="shared" ca="1" si="8"/>
        <v>0</v>
      </c>
      <c r="K32" s="49">
        <f t="shared" ca="1" si="8"/>
        <v>0</v>
      </c>
      <c r="L32" s="49">
        <f t="shared" ca="1" si="8"/>
        <v>0</v>
      </c>
      <c r="M32" s="21">
        <f t="shared" ca="1" si="8"/>
        <v>0</v>
      </c>
      <c r="N32" s="18">
        <f t="shared" ca="1" si="8"/>
        <v>0</v>
      </c>
      <c r="O32" s="18">
        <f t="shared" ca="1" si="8"/>
        <v>0</v>
      </c>
      <c r="P32" s="18">
        <f t="shared" ca="1" si="8"/>
        <v>0</v>
      </c>
      <c r="Q32" s="2"/>
      <c r="R32" s="2" t="str">
        <f t="shared" si="13"/>
        <v>=</v>
      </c>
      <c r="S32" s="2" t="s">
        <v>228</v>
      </c>
      <c r="T32" s="11" t="s">
        <v>253</v>
      </c>
      <c r="U32" s="2">
        <f t="shared" ca="1" si="10"/>
        <v>0</v>
      </c>
      <c r="V32" s="2">
        <f t="shared" ca="1" si="10"/>
        <v>0</v>
      </c>
      <c r="W32" s="2">
        <f t="shared" ca="1" si="10"/>
        <v>0</v>
      </c>
      <c r="X32" s="2">
        <f t="shared" ca="1" si="10"/>
        <v>0</v>
      </c>
      <c r="Y32" s="2">
        <f t="shared" ca="1" si="10"/>
        <v>0</v>
      </c>
      <c r="Z32" s="2">
        <f t="shared" ca="1" si="10"/>
        <v>0</v>
      </c>
      <c r="AA32" s="2">
        <f t="shared" ca="1" si="10"/>
        <v>0</v>
      </c>
      <c r="AB32" s="2">
        <f t="shared" ca="1" si="10"/>
        <v>0</v>
      </c>
      <c r="AC32" s="49">
        <f t="shared" ca="1" si="10"/>
        <v>0</v>
      </c>
      <c r="AD32" s="49">
        <f t="shared" ca="1" si="10"/>
        <v>0</v>
      </c>
      <c r="AE32" s="49">
        <f t="shared" ca="1" si="10"/>
        <v>0</v>
      </c>
      <c r="AF32" s="67">
        <f t="shared" ca="1" si="10"/>
        <v>0</v>
      </c>
      <c r="AG32" s="67">
        <f t="shared" ca="1" si="10"/>
        <v>0</v>
      </c>
      <c r="AH32" s="67">
        <f t="shared" ca="1" si="10"/>
        <v>0</v>
      </c>
      <c r="AI32" s="18"/>
    </row>
    <row r="33" spans="1:35" ht="12.75" customHeight="1">
      <c r="A33" s="2" t="s">
        <v>228</v>
      </c>
      <c r="B33" s="11" t="s">
        <v>309</v>
      </c>
      <c r="C33" s="2">
        <f t="shared" ca="1" si="8"/>
        <v>0</v>
      </c>
      <c r="D33" s="2">
        <f t="shared" ca="1" si="8"/>
        <v>0</v>
      </c>
      <c r="E33" s="2">
        <f t="shared" ca="1" si="8"/>
        <v>0</v>
      </c>
      <c r="F33" s="2">
        <f t="shared" ca="1" si="8"/>
        <v>0</v>
      </c>
      <c r="G33" s="2">
        <f t="shared" ca="1" si="8"/>
        <v>0</v>
      </c>
      <c r="H33" s="2">
        <f t="shared" ca="1" si="8"/>
        <v>0</v>
      </c>
      <c r="I33" s="2">
        <f t="shared" ca="1" si="8"/>
        <v>0</v>
      </c>
      <c r="J33" s="2">
        <f t="shared" ca="1" si="8"/>
        <v>0</v>
      </c>
      <c r="K33" s="49">
        <f t="shared" ca="1" si="8"/>
        <v>0</v>
      </c>
      <c r="L33" s="49">
        <f t="shared" ca="1" si="8"/>
        <v>0</v>
      </c>
      <c r="M33" s="21">
        <f t="shared" ca="1" si="8"/>
        <v>0</v>
      </c>
      <c r="N33" s="18">
        <f t="shared" ca="1" si="8"/>
        <v>0</v>
      </c>
      <c r="O33" s="18">
        <f t="shared" ca="1" si="8"/>
        <v>0</v>
      </c>
      <c r="P33" s="18">
        <f t="shared" ca="1" si="8"/>
        <v>0</v>
      </c>
      <c r="Q33" s="2"/>
      <c r="R33" s="2" t="str">
        <f t="shared" si="13"/>
        <v>=</v>
      </c>
      <c r="S33" s="2" t="s">
        <v>228</v>
      </c>
      <c r="T33" s="11" t="s">
        <v>309</v>
      </c>
      <c r="U33" s="2">
        <f t="shared" ca="1" si="10"/>
        <v>0</v>
      </c>
      <c r="V33" s="2">
        <f t="shared" ca="1" si="10"/>
        <v>0</v>
      </c>
      <c r="W33" s="2">
        <f t="shared" ca="1" si="10"/>
        <v>0</v>
      </c>
      <c r="X33" s="2">
        <f t="shared" ca="1" si="10"/>
        <v>0</v>
      </c>
      <c r="Y33" s="2">
        <f t="shared" ca="1" si="10"/>
        <v>0</v>
      </c>
      <c r="Z33" s="2">
        <f t="shared" ca="1" si="10"/>
        <v>0</v>
      </c>
      <c r="AA33" s="2">
        <f t="shared" ca="1" si="10"/>
        <v>0</v>
      </c>
      <c r="AB33" s="2">
        <f t="shared" ca="1" si="10"/>
        <v>0</v>
      </c>
      <c r="AC33" s="49">
        <f t="shared" ca="1" si="10"/>
        <v>0</v>
      </c>
      <c r="AD33" s="49">
        <f t="shared" ca="1" si="10"/>
        <v>0</v>
      </c>
      <c r="AE33" s="49">
        <f t="shared" ca="1" si="10"/>
        <v>0</v>
      </c>
      <c r="AF33" s="67">
        <f t="shared" ca="1" si="10"/>
        <v>0</v>
      </c>
      <c r="AG33" s="67">
        <f t="shared" ca="1" si="10"/>
        <v>0</v>
      </c>
      <c r="AH33" s="67">
        <f t="shared" ca="1" si="10"/>
        <v>0</v>
      </c>
      <c r="AI33" s="18"/>
    </row>
    <row r="34" spans="1:35" ht="12.75" customHeight="1">
      <c r="A34" s="2" t="s">
        <v>238</v>
      </c>
      <c r="B34" s="13" t="s">
        <v>263</v>
      </c>
      <c r="C34" s="2">
        <f t="shared" ca="1" si="8"/>
        <v>0</v>
      </c>
      <c r="D34" s="2">
        <f t="shared" ca="1" si="8"/>
        <v>26</v>
      </c>
      <c r="E34" s="2">
        <f t="shared" ca="1" si="8"/>
        <v>45</v>
      </c>
      <c r="F34" s="2">
        <f t="shared" ca="1" si="8"/>
        <v>23</v>
      </c>
      <c r="G34" s="2">
        <f t="shared" ca="1" si="8"/>
        <v>41</v>
      </c>
      <c r="H34" s="2">
        <f t="shared" ca="1" si="8"/>
        <v>20</v>
      </c>
      <c r="I34" s="2">
        <f t="shared" ca="1" si="8"/>
        <v>20</v>
      </c>
      <c r="J34" s="2">
        <f t="shared" ca="1" si="8"/>
        <v>20</v>
      </c>
      <c r="K34" s="49">
        <f t="shared" ca="1" si="8"/>
        <v>0</v>
      </c>
      <c r="L34" s="49">
        <f t="shared" ca="1" si="8"/>
        <v>0</v>
      </c>
      <c r="M34" s="21">
        <f t="shared" ca="1" si="8"/>
        <v>0</v>
      </c>
      <c r="N34" s="18">
        <f t="shared" ca="1" si="8"/>
        <v>0</v>
      </c>
      <c r="O34" s="18">
        <f t="shared" ca="1" si="8"/>
        <v>0</v>
      </c>
      <c r="P34" s="18">
        <f t="shared" ca="1" si="8"/>
        <v>0</v>
      </c>
      <c r="Q34" s="2"/>
      <c r="R34" s="2" t="str">
        <f t="shared" si="13"/>
        <v>-</v>
      </c>
      <c r="S34" s="2" t="s">
        <v>238</v>
      </c>
      <c r="T34" s="13" t="s">
        <v>258</v>
      </c>
      <c r="U34" s="2">
        <f t="shared" ca="1" si="10"/>
        <v>0</v>
      </c>
      <c r="V34" s="2">
        <f t="shared" ca="1" si="10"/>
        <v>25</v>
      </c>
      <c r="W34" s="2">
        <f t="shared" ca="1" si="10"/>
        <v>38</v>
      </c>
      <c r="X34" s="2">
        <f t="shared" ca="1" si="10"/>
        <v>24</v>
      </c>
      <c r="Y34" s="2">
        <f t="shared" ca="1" si="10"/>
        <v>28</v>
      </c>
      <c r="Z34" s="2">
        <f t="shared" ca="1" si="10"/>
        <v>21</v>
      </c>
      <c r="AA34" s="2">
        <f t="shared" ca="1" si="10"/>
        <v>21</v>
      </c>
      <c r="AB34" s="2">
        <f t="shared" ca="1" si="10"/>
        <v>21</v>
      </c>
      <c r="AC34" s="49">
        <f t="shared" ca="1" si="10"/>
        <v>0</v>
      </c>
      <c r="AD34" s="49">
        <f t="shared" ca="1" si="10"/>
        <v>0</v>
      </c>
      <c r="AE34" s="49">
        <f t="shared" ca="1" si="10"/>
        <v>0</v>
      </c>
      <c r="AF34" s="67">
        <f t="shared" ca="1" si="10"/>
        <v>0</v>
      </c>
      <c r="AG34" s="67">
        <f t="shared" ca="1" si="10"/>
        <v>0</v>
      </c>
      <c r="AH34" s="67">
        <f t="shared" ca="1" si="10"/>
        <v>0</v>
      </c>
      <c r="AI34" s="18"/>
    </row>
    <row r="35" spans="1:35" ht="12.75" customHeight="1">
      <c r="A35" s="2" t="s">
        <v>240</v>
      </c>
      <c r="B35" s="13" t="s">
        <v>263</v>
      </c>
      <c r="C35" s="2">
        <f t="shared" ca="1" si="8"/>
        <v>0</v>
      </c>
      <c r="D35" s="2">
        <f t="shared" ca="1" si="8"/>
        <v>15</v>
      </c>
      <c r="E35" s="2">
        <f t="shared" ca="1" si="8"/>
        <v>56</v>
      </c>
      <c r="F35" s="2">
        <f t="shared" ca="1" si="8"/>
        <v>29</v>
      </c>
      <c r="G35" s="2">
        <f t="shared" ca="1" si="8"/>
        <v>19</v>
      </c>
      <c r="H35" s="2">
        <f t="shared" ca="1" si="8"/>
        <v>12</v>
      </c>
      <c r="I35" s="2">
        <f t="shared" ca="1" si="8"/>
        <v>30</v>
      </c>
      <c r="J35" s="2">
        <f t="shared" ca="1" si="8"/>
        <v>17</v>
      </c>
      <c r="K35" s="49">
        <f t="shared" ca="1" si="8"/>
        <v>0</v>
      </c>
      <c r="L35" s="49">
        <f t="shared" ca="1" si="8"/>
        <v>0</v>
      </c>
      <c r="M35" s="21">
        <f t="shared" ca="1" si="8"/>
        <v>0</v>
      </c>
      <c r="N35" s="18">
        <f t="shared" ca="1" si="8"/>
        <v>0</v>
      </c>
      <c r="O35" s="18">
        <f t="shared" ca="1" si="8"/>
        <v>0</v>
      </c>
      <c r="P35" s="18">
        <f t="shared" ca="1" si="8"/>
        <v>0</v>
      </c>
      <c r="Q35" s="2"/>
      <c r="R35" s="2" t="str">
        <f t="shared" si="13"/>
        <v>=</v>
      </c>
      <c r="S35" s="2" t="s">
        <v>240</v>
      </c>
      <c r="T35" s="13" t="s">
        <v>263</v>
      </c>
      <c r="U35" s="2">
        <f t="shared" ca="1" si="10"/>
        <v>0</v>
      </c>
      <c r="V35" s="2">
        <f t="shared" ca="1" si="10"/>
        <v>15</v>
      </c>
      <c r="W35" s="2">
        <f t="shared" ca="1" si="10"/>
        <v>56</v>
      </c>
      <c r="X35" s="2">
        <f t="shared" ca="1" si="10"/>
        <v>29</v>
      </c>
      <c r="Y35" s="2">
        <f t="shared" ca="1" si="10"/>
        <v>19</v>
      </c>
      <c r="Z35" s="2">
        <f t="shared" ca="1" si="10"/>
        <v>12</v>
      </c>
      <c r="AA35" s="2">
        <f t="shared" ca="1" si="10"/>
        <v>30</v>
      </c>
      <c r="AB35" s="2">
        <f t="shared" ca="1" si="10"/>
        <v>17</v>
      </c>
      <c r="AC35" s="49">
        <f t="shared" ca="1" si="10"/>
        <v>0</v>
      </c>
      <c r="AD35" s="49">
        <f t="shared" ca="1" si="10"/>
        <v>0</v>
      </c>
      <c r="AE35" s="49">
        <f t="shared" ca="1" si="10"/>
        <v>0</v>
      </c>
      <c r="AF35" s="67">
        <f t="shared" ca="1" si="10"/>
        <v>0</v>
      </c>
      <c r="AG35" s="67">
        <f t="shared" ca="1" si="10"/>
        <v>0</v>
      </c>
      <c r="AH35" s="67">
        <f t="shared" ca="1" si="10"/>
        <v>0</v>
      </c>
      <c r="AI35" s="18"/>
    </row>
    <row r="36" spans="1:35" ht="12.75" customHeight="1">
      <c r="A36" s="2" t="s">
        <v>246</v>
      </c>
      <c r="B36" s="11" t="s">
        <v>268</v>
      </c>
      <c r="C36" s="2">
        <f t="shared" ref="C36:P41" ca="1" si="14">IF(ISBLANK($B36), 0, VLOOKUP($B36, INDIRECT($A36), MATCH(C$25, StatHeader, 0), 0))</f>
        <v>0</v>
      </c>
      <c r="D36" s="2">
        <f t="shared" ca="1" si="14"/>
        <v>5</v>
      </c>
      <c r="E36" s="2">
        <f t="shared" ca="1" si="14"/>
        <v>5</v>
      </c>
      <c r="F36" s="2">
        <f t="shared" ca="1" si="14"/>
        <v>0</v>
      </c>
      <c r="G36" s="2">
        <f t="shared" ca="1" si="14"/>
        <v>0</v>
      </c>
      <c r="H36" s="2">
        <f t="shared" ca="1" si="14"/>
        <v>0</v>
      </c>
      <c r="I36" s="2">
        <f t="shared" ca="1" si="14"/>
        <v>0</v>
      </c>
      <c r="J36" s="2">
        <f t="shared" ca="1" si="14"/>
        <v>0</v>
      </c>
      <c r="K36" s="49">
        <f t="shared" ca="1" si="14"/>
        <v>0</v>
      </c>
      <c r="L36" s="49">
        <f t="shared" ca="1" si="14"/>
        <v>0</v>
      </c>
      <c r="M36" s="21">
        <f t="shared" ca="1" si="14"/>
        <v>0</v>
      </c>
      <c r="N36" s="18">
        <f t="shared" ca="1" si="14"/>
        <v>0</v>
      </c>
      <c r="O36" s="18">
        <f t="shared" ca="1" si="14"/>
        <v>0</v>
      </c>
      <c r="P36" s="18">
        <f t="shared" ca="1" si="14"/>
        <v>0</v>
      </c>
      <c r="Q36" s="2"/>
      <c r="R36" s="2" t="str">
        <f t="shared" si="13"/>
        <v>-</v>
      </c>
      <c r="S36" s="2" t="s">
        <v>246</v>
      </c>
      <c r="T36" s="11" t="s">
        <v>310</v>
      </c>
      <c r="U36" s="2">
        <f t="shared" ref="U36:AH41" ca="1" si="15">IF(ISBLANK($T36), 0, VLOOKUP($T36, INDIRECT($S36), MATCH(U$25, StatHeader, 0), 0))</f>
        <v>0</v>
      </c>
      <c r="V36" s="2">
        <f t="shared" ca="1" si="15"/>
        <v>0</v>
      </c>
      <c r="W36" s="2">
        <f t="shared" ca="1" si="15"/>
        <v>-3</v>
      </c>
      <c r="X36" s="2">
        <f t="shared" ca="1" si="15"/>
        <v>0</v>
      </c>
      <c r="Y36" s="2">
        <f t="shared" ca="1" si="15"/>
        <v>0</v>
      </c>
      <c r="Z36" s="2">
        <f t="shared" ca="1" si="15"/>
        <v>0</v>
      </c>
      <c r="AA36" s="2">
        <f t="shared" ca="1" si="15"/>
        <v>7</v>
      </c>
      <c r="AB36" s="2">
        <f t="shared" ca="1" si="15"/>
        <v>0</v>
      </c>
      <c r="AC36" s="49">
        <f t="shared" ca="1" si="15"/>
        <v>0</v>
      </c>
      <c r="AD36" s="49">
        <f t="shared" ca="1" si="15"/>
        <v>0</v>
      </c>
      <c r="AE36" s="49">
        <f t="shared" ca="1" si="15"/>
        <v>0</v>
      </c>
      <c r="AF36" s="67">
        <f t="shared" ca="1" si="15"/>
        <v>0</v>
      </c>
      <c r="AG36" s="67">
        <f t="shared" ca="1" si="15"/>
        <v>0</v>
      </c>
      <c r="AH36" s="67">
        <f t="shared" ca="1" si="15"/>
        <v>0</v>
      </c>
      <c r="AI36" s="18"/>
    </row>
    <row r="37" spans="1:35" ht="12.75" customHeight="1">
      <c r="A37" s="2" t="s">
        <v>246</v>
      </c>
      <c r="B37" s="11" t="s">
        <v>311</v>
      </c>
      <c r="C37" s="2">
        <f t="shared" ca="1" si="14"/>
        <v>0</v>
      </c>
      <c r="D37" s="2">
        <f t="shared" ca="1" si="14"/>
        <v>7</v>
      </c>
      <c r="E37" s="2">
        <f t="shared" ca="1" si="14"/>
        <v>0</v>
      </c>
      <c r="F37" s="2">
        <f t="shared" ca="1" si="14"/>
        <v>0</v>
      </c>
      <c r="G37" s="2">
        <f t="shared" ca="1" si="14"/>
        <v>0</v>
      </c>
      <c r="H37" s="2">
        <f t="shared" ca="1" si="14"/>
        <v>0</v>
      </c>
      <c r="I37" s="2">
        <f t="shared" ca="1" si="14"/>
        <v>-3</v>
      </c>
      <c r="J37" s="2">
        <f t="shared" ca="1" si="14"/>
        <v>0</v>
      </c>
      <c r="K37" s="49">
        <f t="shared" ca="1" si="14"/>
        <v>0</v>
      </c>
      <c r="L37" s="49">
        <f t="shared" ca="1" si="14"/>
        <v>0</v>
      </c>
      <c r="M37" s="21">
        <f t="shared" ca="1" si="14"/>
        <v>0</v>
      </c>
      <c r="N37" s="18">
        <f t="shared" ca="1" si="14"/>
        <v>0</v>
      </c>
      <c r="O37" s="18">
        <f t="shared" ca="1" si="14"/>
        <v>0</v>
      </c>
      <c r="P37" s="18">
        <f t="shared" ca="1" si="14"/>
        <v>0</v>
      </c>
      <c r="Q37" s="2"/>
      <c r="R37" s="2" t="str">
        <f t="shared" si="13"/>
        <v>-</v>
      </c>
      <c r="S37" s="2" t="s">
        <v>246</v>
      </c>
      <c r="T37" s="11" t="s">
        <v>312</v>
      </c>
      <c r="U37" s="2">
        <f t="shared" ca="1" si="15"/>
        <v>0</v>
      </c>
      <c r="V37" s="2">
        <f t="shared" ca="1" si="15"/>
        <v>0</v>
      </c>
      <c r="W37" s="2">
        <f t="shared" ca="1" si="15"/>
        <v>0</v>
      </c>
      <c r="X37" s="2">
        <f t="shared" ca="1" si="15"/>
        <v>0</v>
      </c>
      <c r="Y37" s="2">
        <f t="shared" ca="1" si="15"/>
        <v>0</v>
      </c>
      <c r="Z37" s="2">
        <f t="shared" ca="1" si="15"/>
        <v>0</v>
      </c>
      <c r="AA37" s="2">
        <f t="shared" ca="1" si="15"/>
        <v>5</v>
      </c>
      <c r="AB37" s="2">
        <f t="shared" ca="1" si="15"/>
        <v>0</v>
      </c>
      <c r="AC37" s="49">
        <f t="shared" ca="1" si="15"/>
        <v>0</v>
      </c>
      <c r="AD37" s="49">
        <f t="shared" ca="1" si="15"/>
        <v>0</v>
      </c>
      <c r="AE37" s="49">
        <f t="shared" ca="1" si="15"/>
        <v>0</v>
      </c>
      <c r="AF37" s="67">
        <f t="shared" ca="1" si="15"/>
        <v>0</v>
      </c>
      <c r="AG37" s="67">
        <f t="shared" ca="1" si="15"/>
        <v>0</v>
      </c>
      <c r="AH37" s="67">
        <f t="shared" ca="1" si="15"/>
        <v>0</v>
      </c>
      <c r="AI37" s="18"/>
    </row>
    <row r="38" spans="1:35" ht="12.75" customHeight="1">
      <c r="A38" s="2" t="s">
        <v>254</v>
      </c>
      <c r="B38" s="11" t="s">
        <v>275</v>
      </c>
      <c r="C38" s="2">
        <f t="shared" ca="1" si="14"/>
        <v>0</v>
      </c>
      <c r="D38" s="2">
        <f t="shared" ca="1" si="14"/>
        <v>0</v>
      </c>
      <c r="E38" s="2">
        <f t="shared" ca="1" si="14"/>
        <v>0</v>
      </c>
      <c r="F38" s="2">
        <f t="shared" ca="1" si="14"/>
        <v>0</v>
      </c>
      <c r="G38" s="2">
        <f t="shared" ca="1" si="14"/>
        <v>0</v>
      </c>
      <c r="H38" s="2">
        <f t="shared" ca="1" si="14"/>
        <v>0</v>
      </c>
      <c r="I38" s="2">
        <f t="shared" ca="1" si="14"/>
        <v>0</v>
      </c>
      <c r="J38" s="2">
        <f t="shared" ca="1" si="14"/>
        <v>0</v>
      </c>
      <c r="K38" s="49">
        <f t="shared" ca="1" si="14"/>
        <v>0</v>
      </c>
      <c r="L38" s="49">
        <f t="shared" ca="1" si="14"/>
        <v>0</v>
      </c>
      <c r="M38" s="21">
        <f t="shared" ca="1" si="14"/>
        <v>0</v>
      </c>
      <c r="N38" s="18">
        <f t="shared" ca="1" si="14"/>
        <v>0</v>
      </c>
      <c r="O38" s="18">
        <f t="shared" ca="1" si="14"/>
        <v>0</v>
      </c>
      <c r="P38" s="18">
        <f t="shared" ca="1" si="14"/>
        <v>0</v>
      </c>
      <c r="Q38" s="2"/>
      <c r="R38" s="2" t="str">
        <f t="shared" si="13"/>
        <v>=</v>
      </c>
      <c r="S38" s="2" t="s">
        <v>254</v>
      </c>
      <c r="T38" s="11" t="s">
        <v>275</v>
      </c>
      <c r="U38" s="2">
        <f t="shared" ca="1" si="15"/>
        <v>0</v>
      </c>
      <c r="V38" s="2">
        <f t="shared" ca="1" si="15"/>
        <v>0</v>
      </c>
      <c r="W38" s="2">
        <f t="shared" ca="1" si="15"/>
        <v>0</v>
      </c>
      <c r="X38" s="2">
        <f t="shared" ca="1" si="15"/>
        <v>0</v>
      </c>
      <c r="Y38" s="2">
        <f t="shared" ca="1" si="15"/>
        <v>0</v>
      </c>
      <c r="Z38" s="2">
        <f t="shared" ca="1" si="15"/>
        <v>0</v>
      </c>
      <c r="AA38" s="2">
        <f t="shared" ca="1" si="15"/>
        <v>0</v>
      </c>
      <c r="AB38" s="2">
        <f t="shared" ca="1" si="15"/>
        <v>0</v>
      </c>
      <c r="AC38" s="49">
        <f t="shared" ca="1" si="15"/>
        <v>0</v>
      </c>
      <c r="AD38" s="49">
        <f t="shared" ca="1" si="15"/>
        <v>0</v>
      </c>
      <c r="AE38" s="49">
        <f t="shared" ca="1" si="15"/>
        <v>0</v>
      </c>
      <c r="AF38" s="67">
        <f t="shared" ca="1" si="15"/>
        <v>0</v>
      </c>
      <c r="AG38" s="67">
        <f t="shared" ca="1" si="15"/>
        <v>0</v>
      </c>
      <c r="AH38" s="67">
        <f t="shared" ca="1" si="15"/>
        <v>0</v>
      </c>
      <c r="AI38" s="18"/>
    </row>
    <row r="39" spans="1:35" ht="12.75" customHeight="1">
      <c r="A39" s="2" t="s">
        <v>259</v>
      </c>
      <c r="B39" s="11" t="s">
        <v>313</v>
      </c>
      <c r="C39" s="2">
        <f t="shared" ca="1" si="14"/>
        <v>0</v>
      </c>
      <c r="D39" s="2">
        <f t="shared" ca="1" si="14"/>
        <v>0</v>
      </c>
      <c r="E39" s="2">
        <f t="shared" ca="1" si="14"/>
        <v>0</v>
      </c>
      <c r="F39" s="2">
        <f t="shared" ca="1" si="14"/>
        <v>0</v>
      </c>
      <c r="G39" s="2">
        <f t="shared" ca="1" si="14"/>
        <v>0</v>
      </c>
      <c r="H39" s="2">
        <f t="shared" ca="1" si="14"/>
        <v>0</v>
      </c>
      <c r="I39" s="2">
        <f t="shared" ca="1" si="14"/>
        <v>0</v>
      </c>
      <c r="J39" s="2">
        <f t="shared" ca="1" si="14"/>
        <v>0</v>
      </c>
      <c r="K39" s="49">
        <f t="shared" ca="1" si="14"/>
        <v>0</v>
      </c>
      <c r="L39" s="49">
        <f t="shared" ca="1" si="14"/>
        <v>0</v>
      </c>
      <c r="M39" s="21">
        <f t="shared" ca="1" si="14"/>
        <v>0</v>
      </c>
      <c r="N39" s="18">
        <f t="shared" ca="1" si="14"/>
        <v>0</v>
      </c>
      <c r="O39" s="18">
        <f t="shared" ca="1" si="14"/>
        <v>0</v>
      </c>
      <c r="P39" s="18">
        <f t="shared" ca="1" si="14"/>
        <v>0</v>
      </c>
      <c r="Q39" s="2"/>
      <c r="R39" s="2" t="str">
        <f t="shared" si="13"/>
        <v>-</v>
      </c>
      <c r="S39" s="2" t="s">
        <v>259</v>
      </c>
      <c r="T39" s="11" t="s">
        <v>314</v>
      </c>
      <c r="U39" s="2">
        <f t="shared" ca="1" si="15"/>
        <v>0</v>
      </c>
      <c r="V39" s="2">
        <f t="shared" ca="1" si="15"/>
        <v>0</v>
      </c>
      <c r="W39" s="2">
        <f t="shared" ca="1" si="15"/>
        <v>0</v>
      </c>
      <c r="X39" s="2">
        <f t="shared" ca="1" si="15"/>
        <v>0</v>
      </c>
      <c r="Y39" s="2">
        <f t="shared" ca="1" si="15"/>
        <v>0</v>
      </c>
      <c r="Z39" s="2">
        <f t="shared" ca="1" si="15"/>
        <v>0</v>
      </c>
      <c r="AA39" s="2">
        <f t="shared" ca="1" si="15"/>
        <v>7</v>
      </c>
      <c r="AB39" s="2">
        <f t="shared" ca="1" si="15"/>
        <v>0</v>
      </c>
      <c r="AC39" s="49">
        <f t="shared" ca="1" si="15"/>
        <v>0</v>
      </c>
      <c r="AD39" s="49">
        <f t="shared" ca="1" si="15"/>
        <v>0</v>
      </c>
      <c r="AE39" s="49">
        <f t="shared" ca="1" si="15"/>
        <v>0</v>
      </c>
      <c r="AF39" s="67">
        <f t="shared" ca="1" si="15"/>
        <v>0</v>
      </c>
      <c r="AG39" s="67">
        <f t="shared" ca="1" si="15"/>
        <v>0</v>
      </c>
      <c r="AH39" s="67">
        <f t="shared" ca="1" si="15"/>
        <v>0</v>
      </c>
      <c r="AI39" s="18"/>
    </row>
    <row r="40" spans="1:35" ht="12.75" customHeight="1">
      <c r="A40" s="2" t="s">
        <v>266</v>
      </c>
      <c r="B40" s="13" t="s">
        <v>263</v>
      </c>
      <c r="C40" s="2">
        <f t="shared" ca="1" si="14"/>
        <v>0</v>
      </c>
      <c r="D40" s="2">
        <f t="shared" ca="1" si="14"/>
        <v>32</v>
      </c>
      <c r="E40" s="2">
        <f t="shared" ca="1" si="14"/>
        <v>12</v>
      </c>
      <c r="F40" s="2">
        <f t="shared" ca="1" si="14"/>
        <v>15</v>
      </c>
      <c r="G40" s="2">
        <f t="shared" ca="1" si="14"/>
        <v>42</v>
      </c>
      <c r="H40" s="2">
        <f t="shared" ca="1" si="14"/>
        <v>28</v>
      </c>
      <c r="I40" s="2">
        <f t="shared" ca="1" si="14"/>
        <v>16</v>
      </c>
      <c r="J40" s="2">
        <f t="shared" ca="1" si="14"/>
        <v>8</v>
      </c>
      <c r="K40" s="49">
        <f t="shared" ca="1" si="14"/>
        <v>0</v>
      </c>
      <c r="L40" s="49">
        <f t="shared" ca="1" si="14"/>
        <v>0</v>
      </c>
      <c r="M40" s="21">
        <f t="shared" ca="1" si="14"/>
        <v>0</v>
      </c>
      <c r="N40" s="18">
        <f t="shared" ca="1" si="14"/>
        <v>0</v>
      </c>
      <c r="O40" s="18">
        <f t="shared" ca="1" si="14"/>
        <v>0</v>
      </c>
      <c r="P40" s="18">
        <f t="shared" ca="1" si="14"/>
        <v>0</v>
      </c>
      <c r="Q40" s="2"/>
      <c r="R40" s="2" t="str">
        <f t="shared" si="13"/>
        <v>=</v>
      </c>
      <c r="S40" s="2" t="s">
        <v>266</v>
      </c>
      <c r="T40" s="13" t="s">
        <v>263</v>
      </c>
      <c r="U40" s="2">
        <f t="shared" ca="1" si="15"/>
        <v>0</v>
      </c>
      <c r="V40" s="2">
        <f t="shared" ca="1" si="15"/>
        <v>32</v>
      </c>
      <c r="W40" s="2">
        <f t="shared" ca="1" si="15"/>
        <v>12</v>
      </c>
      <c r="X40" s="2">
        <f t="shared" ca="1" si="15"/>
        <v>15</v>
      </c>
      <c r="Y40" s="2">
        <f t="shared" ca="1" si="15"/>
        <v>42</v>
      </c>
      <c r="Z40" s="2">
        <f t="shared" ca="1" si="15"/>
        <v>28</v>
      </c>
      <c r="AA40" s="2">
        <f t="shared" ca="1" si="15"/>
        <v>16</v>
      </c>
      <c r="AB40" s="2">
        <f t="shared" ca="1" si="15"/>
        <v>8</v>
      </c>
      <c r="AC40" s="49">
        <f t="shared" ca="1" si="15"/>
        <v>0</v>
      </c>
      <c r="AD40" s="49">
        <f t="shared" ca="1" si="15"/>
        <v>0</v>
      </c>
      <c r="AE40" s="49">
        <f t="shared" ca="1" si="15"/>
        <v>0</v>
      </c>
      <c r="AF40" s="67">
        <f t="shared" ca="1" si="15"/>
        <v>0</v>
      </c>
      <c r="AG40" s="67">
        <f t="shared" ca="1" si="15"/>
        <v>0</v>
      </c>
      <c r="AH40" s="67">
        <f t="shared" ca="1" si="15"/>
        <v>0</v>
      </c>
      <c r="AI40" s="18"/>
    </row>
    <row r="41" spans="1:35" ht="12.75" customHeight="1">
      <c r="A41" s="2" t="s">
        <v>271</v>
      </c>
      <c r="B41" s="13" t="s">
        <v>283</v>
      </c>
      <c r="C41" s="2">
        <f t="shared" ca="1" si="14"/>
        <v>0</v>
      </c>
      <c r="D41" s="2">
        <f t="shared" ca="1" si="14"/>
        <v>8</v>
      </c>
      <c r="E41" s="2">
        <f t="shared" ca="1" si="14"/>
        <v>17</v>
      </c>
      <c r="F41" s="2">
        <f t="shared" ca="1" si="14"/>
        <v>8</v>
      </c>
      <c r="G41" s="2">
        <f t="shared" ca="1" si="14"/>
        <v>34</v>
      </c>
      <c r="H41" s="2">
        <f t="shared" ca="1" si="14"/>
        <v>0</v>
      </c>
      <c r="I41" s="2">
        <f t="shared" ca="1" si="14"/>
        <v>8</v>
      </c>
      <c r="J41" s="2">
        <f t="shared" ca="1" si="14"/>
        <v>22</v>
      </c>
      <c r="K41" s="49">
        <f t="shared" ca="1" si="14"/>
        <v>0</v>
      </c>
      <c r="L41" s="49">
        <f t="shared" ca="1" si="14"/>
        <v>0</v>
      </c>
      <c r="M41" s="21">
        <f t="shared" ca="1" si="14"/>
        <v>0</v>
      </c>
      <c r="N41" s="18">
        <f t="shared" ca="1" si="14"/>
        <v>0</v>
      </c>
      <c r="O41" s="18">
        <f t="shared" ca="1" si="14"/>
        <v>0</v>
      </c>
      <c r="P41" s="18">
        <f t="shared" ca="1" si="14"/>
        <v>0</v>
      </c>
      <c r="Q41" s="2"/>
      <c r="R41" s="2" t="str">
        <f t="shared" si="13"/>
        <v>-</v>
      </c>
      <c r="S41" s="2" t="s">
        <v>271</v>
      </c>
      <c r="T41" s="13" t="s">
        <v>315</v>
      </c>
      <c r="U41" s="2">
        <f t="shared" ca="1" si="15"/>
        <v>0</v>
      </c>
      <c r="V41" s="2">
        <f t="shared" ca="1" si="15"/>
        <v>10</v>
      </c>
      <c r="W41" s="2">
        <f t="shared" ca="1" si="15"/>
        <v>20</v>
      </c>
      <c r="X41" s="2">
        <f t="shared" ca="1" si="15"/>
        <v>10</v>
      </c>
      <c r="Y41" s="2">
        <f t="shared" ca="1" si="15"/>
        <v>38</v>
      </c>
      <c r="Z41" s="2">
        <f t="shared" ca="1" si="15"/>
        <v>0</v>
      </c>
      <c r="AA41" s="2">
        <f t="shared" ca="1" si="15"/>
        <v>10</v>
      </c>
      <c r="AB41" s="2">
        <f t="shared" ca="1" si="15"/>
        <v>25</v>
      </c>
      <c r="AC41" s="49">
        <f t="shared" ca="1" si="15"/>
        <v>0</v>
      </c>
      <c r="AD41" s="49">
        <f t="shared" ca="1" si="15"/>
        <v>0</v>
      </c>
      <c r="AE41" s="49">
        <f t="shared" ca="1" si="15"/>
        <v>0</v>
      </c>
      <c r="AF41" s="2">
        <f t="shared" ca="1" si="15"/>
        <v>0</v>
      </c>
      <c r="AG41" s="2">
        <f t="shared" ca="1" si="15"/>
        <v>0</v>
      </c>
      <c r="AH41" s="2">
        <f t="shared" ca="1" si="15"/>
        <v>0</v>
      </c>
      <c r="AI41" s="18"/>
    </row>
    <row r="42" spans="1:35" ht="12.75" customHeight="1">
      <c r="A42" s="2" t="s">
        <v>276</v>
      </c>
      <c r="B42" s="2"/>
      <c r="C42" s="11"/>
      <c r="D42" s="11"/>
      <c r="E42" s="11"/>
      <c r="F42" s="11"/>
      <c r="G42" s="11"/>
      <c r="H42" s="11"/>
      <c r="I42" s="11"/>
      <c r="J42" s="11"/>
      <c r="K42" s="78"/>
      <c r="L42" s="78"/>
      <c r="M42" s="78"/>
      <c r="N42" s="58"/>
      <c r="O42" s="58"/>
      <c r="P42" s="11"/>
      <c r="Q42" s="2"/>
      <c r="R42" t="str">
        <f>IF(AND(C42=U42, D42=V42, E42=W42, F42=X42, G42=Y42, H42=Z42, I42=AA42, J42=AB42, K42=AC42, L42=AD42, M42=AE42, N42=AF42, O42=AG42, P42=AH42), "=", "-")</f>
        <v>=</v>
      </c>
      <c r="S42" s="2" t="s">
        <v>276</v>
      </c>
      <c r="T42" s="2"/>
      <c r="U42" s="11"/>
      <c r="V42" s="11"/>
      <c r="W42" s="11"/>
      <c r="X42" s="11"/>
      <c r="Y42" s="11"/>
      <c r="Z42" s="11"/>
      <c r="AA42" s="11"/>
      <c r="AB42" s="11"/>
      <c r="AC42" s="78"/>
      <c r="AD42" s="78"/>
      <c r="AE42" s="78"/>
      <c r="AF42" s="11"/>
      <c r="AG42" s="11"/>
      <c r="AH42" s="11"/>
      <c r="AI42" s="18"/>
    </row>
    <row r="43" spans="1:35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49"/>
      <c r="L43" s="49"/>
      <c r="M43" s="49"/>
      <c r="N43" s="18"/>
      <c r="O43" s="18"/>
      <c r="P43" s="18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49"/>
      <c r="AD43" s="49"/>
      <c r="AE43" s="49"/>
      <c r="AF43" s="2"/>
      <c r="AG43" s="2"/>
      <c r="AH43" s="2"/>
      <c r="AI43" s="18"/>
    </row>
    <row r="44" spans="1:35" ht="12.75" customHeight="1">
      <c r="A44" s="2" t="s">
        <v>285</v>
      </c>
      <c r="B44" s="2"/>
      <c r="C44" s="2" t="e">
        <f t="shared" ref="C44:P44" ca="1" si="16">SUM(C26:C42)</f>
        <v>#N/A</v>
      </c>
      <c r="D44" s="2" t="e">
        <f t="shared" ca="1" si="16"/>
        <v>#N/A</v>
      </c>
      <c r="E44" s="2" t="e">
        <f t="shared" ca="1" si="16"/>
        <v>#N/A</v>
      </c>
      <c r="F44" s="2" t="e">
        <f t="shared" ca="1" si="16"/>
        <v>#N/A</v>
      </c>
      <c r="G44" s="2" t="e">
        <f t="shared" ca="1" si="16"/>
        <v>#N/A</v>
      </c>
      <c r="H44" s="2" t="e">
        <f t="shared" ca="1" si="16"/>
        <v>#N/A</v>
      </c>
      <c r="I44" s="2" t="e">
        <f t="shared" ca="1" si="16"/>
        <v>#N/A</v>
      </c>
      <c r="J44" s="2" t="e">
        <f t="shared" ca="1" si="16"/>
        <v>#N/A</v>
      </c>
      <c r="K44" s="49" t="e">
        <f t="shared" ca="1" si="16"/>
        <v>#N/A</v>
      </c>
      <c r="L44" s="49" t="e">
        <f t="shared" ca="1" si="16"/>
        <v>#N/A</v>
      </c>
      <c r="M44" s="21" t="e">
        <f t="shared" ca="1" si="16"/>
        <v>#N/A</v>
      </c>
      <c r="N44" s="18" t="e">
        <f t="shared" ca="1" si="16"/>
        <v>#N/A</v>
      </c>
      <c r="O44" s="18" t="e">
        <f t="shared" ca="1" si="16"/>
        <v>#N/A</v>
      </c>
      <c r="P44" s="18" t="e">
        <f t="shared" ca="1" si="16"/>
        <v>#N/A</v>
      </c>
      <c r="Q44" s="2"/>
      <c r="R44" s="2"/>
      <c r="S44" s="2" t="s">
        <v>285</v>
      </c>
      <c r="T44" s="2"/>
      <c r="U44" s="2" t="e">
        <f t="shared" ref="U44:AH44" ca="1" si="17">SUM(U26:U42)</f>
        <v>#N/A</v>
      </c>
      <c r="V44" s="2" t="e">
        <f t="shared" ca="1" si="17"/>
        <v>#N/A</v>
      </c>
      <c r="W44" s="2" t="e">
        <f t="shared" ca="1" si="17"/>
        <v>#N/A</v>
      </c>
      <c r="X44" s="2" t="e">
        <f t="shared" ca="1" si="17"/>
        <v>#N/A</v>
      </c>
      <c r="Y44" s="2" t="e">
        <f t="shared" ca="1" si="17"/>
        <v>#N/A</v>
      </c>
      <c r="Z44" s="2" t="e">
        <f t="shared" ca="1" si="17"/>
        <v>#N/A</v>
      </c>
      <c r="AA44" s="2" t="e">
        <f t="shared" ca="1" si="17"/>
        <v>#N/A</v>
      </c>
      <c r="AB44" s="2" t="e">
        <f t="shared" ca="1" si="17"/>
        <v>#N/A</v>
      </c>
      <c r="AC44" s="49" t="e">
        <f t="shared" ca="1" si="17"/>
        <v>#N/A</v>
      </c>
      <c r="AD44" s="49" t="e">
        <f t="shared" ca="1" si="17"/>
        <v>#N/A</v>
      </c>
      <c r="AE44" s="49" t="e">
        <f t="shared" ca="1" si="17"/>
        <v>#N/A</v>
      </c>
      <c r="AF44" s="2" t="e">
        <f t="shared" ca="1" si="17"/>
        <v>#N/A</v>
      </c>
      <c r="AG44" s="2" t="e">
        <f t="shared" ca="1" si="17"/>
        <v>#N/A</v>
      </c>
      <c r="AH44" s="2" t="e">
        <f t="shared" ca="1" si="17"/>
        <v>#N/A</v>
      </c>
      <c r="AI44" s="18"/>
    </row>
    <row r="45" spans="1:3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0" t="s">
        <v>323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2.75" customHeight="1">
      <c r="A47" s="2" t="s">
        <v>324</v>
      </c>
      <c r="B47" s="38">
        <f ca="1">Data!D233</f>
        <v>19119.473246986057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38">
        <f ca="1">Data!E233</f>
        <v>20816.785372797782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2.75" customHeight="1">
      <c r="A48" s="2" t="s">
        <v>316</v>
      </c>
      <c r="B48" s="39">
        <f ca="1">Data!D238</f>
        <v>3870.3591868922695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39">
        <f ca="1">Data!E238</f>
        <v>4391.4664479309513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2.75" customHeight="1">
      <c r="A49" s="1" t="s">
        <v>325</v>
      </c>
      <c r="B49" s="43">
        <f>Setup!B66</f>
        <v>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</sheetData>
  <conditionalFormatting sqref="R5:R19 R28:R42">
    <cfRule type="cellIs" dxfId="5" priority="1" stopIfTrue="1" operator="equal">
      <formula>"="</formula>
    </cfRule>
  </conditionalFormatting>
  <conditionalFormatting sqref="R5:R19 R28:R42">
    <cfRule type="cellIs" dxfId="4" priority="2" stopIfTrue="1" operator="equal">
      <formula>"-"</formula>
    </cfRule>
  </conditionalFormatting>
  <dataValidations count="12">
    <dataValidation type="list" allowBlank="1" showErrorMessage="1" sqref="B11 T11 B34 T34">
      <formula1>BodyList</formula1>
    </dataValidation>
    <dataValidation type="list" allowBlank="1" showErrorMessage="1" sqref="B9:B10 T9:T10 B32:B33 T32:T33">
      <formula1>EarringList</formula1>
    </dataValidation>
    <dataValidation type="list" allowBlank="1" showErrorMessage="1" sqref="B17 T17 B40 T40">
      <formula1>LegsList</formula1>
    </dataValidation>
    <dataValidation type="list" allowBlank="1" showErrorMessage="1" sqref="B13:B14 T13:T14 B36:B37 T36:T37">
      <formula1>RingList</formula1>
    </dataValidation>
    <dataValidation type="list" allowBlank="1" showErrorMessage="1" sqref="B15 T15 B38 T38">
      <formula1>BackList</formula1>
    </dataValidation>
    <dataValidation type="list" allowBlank="1" showErrorMessage="1" sqref="B16 T16 B39 T39">
      <formula1>WaistList</formula1>
    </dataValidation>
    <dataValidation type="list" allowBlank="1" showErrorMessage="1" sqref="B6 T6 B29 T29">
      <formula1>AmmoList</formula1>
    </dataValidation>
    <dataValidation type="list" allowBlank="1" showErrorMessage="1" sqref="B18 T18 B41 T41">
      <formula1>FeetList</formula1>
    </dataValidation>
    <dataValidation type="list" allowBlank="1" showErrorMessage="1" sqref="B7 T7 B30 T30">
      <formula1>HeadList</formula1>
    </dataValidation>
    <dataValidation type="list" allowBlank="1" showErrorMessage="1" sqref="B5 T5 B28 T28">
      <formula1>RangedList</formula1>
    </dataValidation>
    <dataValidation type="list" allowBlank="1" showErrorMessage="1" sqref="B8 T8 B31 T31">
      <formula1>NeckList</formula1>
    </dataValidation>
    <dataValidation type="list" allowBlank="1" showErrorMessage="1" sqref="B12 T12 B35 T35">
      <formula1>HandsList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49"/>
  <sheetViews>
    <sheetView workbookViewId="0"/>
  </sheetViews>
  <sheetFormatPr defaultColWidth="17.28515625" defaultRowHeight="15" customHeight="1"/>
  <cols>
    <col min="1" max="1" width="13" customWidth="1"/>
    <col min="2" max="2" width="14" customWidth="1"/>
    <col min="3" max="11" width="5.140625" customWidth="1"/>
    <col min="12" max="12" width="4.140625" customWidth="1"/>
    <col min="13" max="13" width="14.42578125" customWidth="1"/>
    <col min="14" max="14" width="14" customWidth="1"/>
    <col min="15" max="23" width="5.140625" customWidth="1"/>
  </cols>
  <sheetData>
    <row r="1" spans="1:23" ht="12.75" customHeight="1">
      <c r="A1" s="2" t="s">
        <v>231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 t="s">
        <v>232</v>
      </c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2.75" customHeight="1">
      <c r="A2" s="2" t="s">
        <v>7</v>
      </c>
      <c r="B2" s="2" t="s">
        <v>8</v>
      </c>
      <c r="C2" s="8" t="s">
        <v>233</v>
      </c>
      <c r="D2" s="8" t="s">
        <v>326</v>
      </c>
      <c r="E2" s="8" t="s">
        <v>27</v>
      </c>
      <c r="F2" s="8" t="s">
        <v>30</v>
      </c>
      <c r="G2" s="8" t="s">
        <v>79</v>
      </c>
      <c r="H2" s="8" t="s">
        <v>327</v>
      </c>
      <c r="I2" s="8" t="s">
        <v>328</v>
      </c>
      <c r="J2" s="8" t="s">
        <v>329</v>
      </c>
      <c r="K2" s="2"/>
      <c r="L2" s="2"/>
      <c r="M2" s="2" t="s">
        <v>7</v>
      </c>
      <c r="N2" s="2" t="s">
        <v>8</v>
      </c>
      <c r="O2" s="8" t="s">
        <v>233</v>
      </c>
      <c r="P2" s="8" t="s">
        <v>326</v>
      </c>
      <c r="Q2" s="8" t="s">
        <v>27</v>
      </c>
      <c r="R2" s="8" t="s">
        <v>30</v>
      </c>
      <c r="S2" s="8" t="s">
        <v>79</v>
      </c>
      <c r="T2" s="8" t="s">
        <v>327</v>
      </c>
      <c r="U2" s="8" t="s">
        <v>328</v>
      </c>
      <c r="V2" s="8" t="s">
        <v>329</v>
      </c>
      <c r="W2" s="2"/>
    </row>
    <row r="3" spans="1:23" ht="12.75" customHeight="1">
      <c r="A3" s="4" t="s">
        <v>49</v>
      </c>
      <c r="B3" s="47" t="str">
        <f>Gear!B3</f>
        <v>Tizona AG</v>
      </c>
      <c r="C3" s="2">
        <f t="shared" ref="C3:J12" ca="1" si="0">IF(ISBLANK($B3), 0, VLOOKUP($B3, INDIRECT($A3), MATCH(C$2, StatHeader, 0), 0))</f>
        <v>0</v>
      </c>
      <c r="D3" s="2">
        <f t="shared" ca="1" si="0"/>
        <v>0</v>
      </c>
      <c r="E3" s="2">
        <f t="shared" ca="1" si="0"/>
        <v>0</v>
      </c>
      <c r="F3" s="2">
        <f t="shared" ca="1" si="0"/>
        <v>0</v>
      </c>
      <c r="G3" s="2">
        <f t="shared" ca="1" si="0"/>
        <v>0</v>
      </c>
      <c r="H3" s="2">
        <f t="shared" ca="1" si="0"/>
        <v>0</v>
      </c>
      <c r="I3" s="67">
        <f t="shared" ca="1" si="0"/>
        <v>0</v>
      </c>
      <c r="J3" s="67">
        <f t="shared" ca="1" si="0"/>
        <v>0</v>
      </c>
      <c r="K3" s="2"/>
      <c r="L3" s="2"/>
      <c r="M3" s="4" t="s">
        <v>49</v>
      </c>
      <c r="N3" s="47" t="str">
        <f>Gear!AA3</f>
        <v>Almace AG</v>
      </c>
      <c r="O3" s="2">
        <f t="shared" ref="O3:V12" ca="1" si="1">IF(ISBLANK($B3), 0, VLOOKUP($B3, INDIRECT($A3), MATCH(O$2, StatHeader, 0), 0))</f>
        <v>0</v>
      </c>
      <c r="P3" s="2">
        <f t="shared" ca="1" si="1"/>
        <v>0</v>
      </c>
      <c r="Q3" s="2">
        <f t="shared" ca="1" si="1"/>
        <v>0</v>
      </c>
      <c r="R3" s="2">
        <f t="shared" ca="1" si="1"/>
        <v>0</v>
      </c>
      <c r="S3" s="2">
        <f t="shared" ca="1" si="1"/>
        <v>0</v>
      </c>
      <c r="T3" s="2">
        <f t="shared" ca="1" si="1"/>
        <v>0</v>
      </c>
      <c r="U3" s="67">
        <f t="shared" ca="1" si="1"/>
        <v>0</v>
      </c>
      <c r="V3" s="67">
        <f t="shared" ca="1" si="1"/>
        <v>0</v>
      </c>
      <c r="W3" s="4"/>
    </row>
    <row r="4" spans="1:23" ht="12.75" customHeight="1">
      <c r="A4" s="4" t="str">
        <f>Gear!A4</f>
        <v>Sword</v>
      </c>
      <c r="B4" s="50" t="str">
        <f>Gear!B4</f>
        <v>Almace AG</v>
      </c>
      <c r="C4" s="2">
        <f t="shared" ca="1" si="0"/>
        <v>0</v>
      </c>
      <c r="D4" s="2">
        <f t="shared" ca="1" si="0"/>
        <v>0</v>
      </c>
      <c r="E4" s="2">
        <f t="shared" ca="1" si="0"/>
        <v>0</v>
      </c>
      <c r="F4" s="2">
        <f t="shared" ca="1" si="0"/>
        <v>0</v>
      </c>
      <c r="G4" s="2">
        <f t="shared" ca="1" si="0"/>
        <v>0</v>
      </c>
      <c r="H4" s="2">
        <f t="shared" ca="1" si="0"/>
        <v>0</v>
      </c>
      <c r="I4" s="67">
        <f t="shared" ca="1" si="0"/>
        <v>0</v>
      </c>
      <c r="J4" s="67">
        <f t="shared" ca="1" si="0"/>
        <v>0</v>
      </c>
      <c r="K4" s="2"/>
      <c r="L4" s="2"/>
      <c r="M4" s="4" t="str">
        <f>Gear!Z4</f>
        <v>Sword</v>
      </c>
      <c r="N4" s="50" t="str">
        <f>Gear!AA4</f>
        <v>Sequence (offhand)</v>
      </c>
      <c r="O4" s="2">
        <f t="shared" ca="1" si="1"/>
        <v>0</v>
      </c>
      <c r="P4" s="2">
        <f t="shared" ca="1" si="1"/>
        <v>0</v>
      </c>
      <c r="Q4" s="2">
        <f t="shared" ca="1" si="1"/>
        <v>0</v>
      </c>
      <c r="R4" s="2">
        <f t="shared" ca="1" si="1"/>
        <v>0</v>
      </c>
      <c r="S4" s="2">
        <f t="shared" ca="1" si="1"/>
        <v>0</v>
      </c>
      <c r="T4" s="2">
        <f t="shared" ca="1" si="1"/>
        <v>0</v>
      </c>
      <c r="U4" s="67">
        <f t="shared" ca="1" si="1"/>
        <v>0</v>
      </c>
      <c r="V4" s="67">
        <f t="shared" ca="1" si="1"/>
        <v>0</v>
      </c>
      <c r="W4" s="4"/>
    </row>
    <row r="5" spans="1:23" ht="12.75" customHeight="1">
      <c r="A5" s="2" t="s">
        <v>123</v>
      </c>
      <c r="B5" s="11"/>
      <c r="C5" s="2">
        <f t="shared" ca="1" si="0"/>
        <v>0</v>
      </c>
      <c r="D5" s="2">
        <f t="shared" ca="1" si="0"/>
        <v>0</v>
      </c>
      <c r="E5" s="2">
        <f t="shared" ca="1" si="0"/>
        <v>0</v>
      </c>
      <c r="F5" s="2">
        <f t="shared" ca="1" si="0"/>
        <v>0</v>
      </c>
      <c r="G5" s="2">
        <f t="shared" ca="1" si="0"/>
        <v>0</v>
      </c>
      <c r="H5" s="2">
        <f t="shared" ca="1" si="0"/>
        <v>0</v>
      </c>
      <c r="I5" s="2">
        <f t="shared" ca="1" si="0"/>
        <v>0</v>
      </c>
      <c r="J5" s="2">
        <f t="shared" ca="1" si="0"/>
        <v>0</v>
      </c>
      <c r="K5" s="2"/>
      <c r="L5" s="2" t="str">
        <f t="shared" ref="L5:L18" si="2">IF(N5=B5, "=", "-")</f>
        <v>=</v>
      </c>
      <c r="M5" s="2" t="s">
        <v>123</v>
      </c>
      <c r="N5" s="11"/>
      <c r="O5" s="2">
        <f t="shared" ca="1" si="1"/>
        <v>0</v>
      </c>
      <c r="P5" s="2">
        <f t="shared" ca="1" si="1"/>
        <v>0</v>
      </c>
      <c r="Q5" s="2">
        <f t="shared" ca="1" si="1"/>
        <v>0</v>
      </c>
      <c r="R5" s="2">
        <f t="shared" ca="1" si="1"/>
        <v>0</v>
      </c>
      <c r="S5" s="2">
        <f t="shared" ca="1" si="1"/>
        <v>0</v>
      </c>
      <c r="T5" s="2">
        <f t="shared" ca="1" si="1"/>
        <v>0</v>
      </c>
      <c r="U5" s="2">
        <f t="shared" ca="1" si="1"/>
        <v>0</v>
      </c>
      <c r="V5" s="2">
        <f t="shared" ca="1" si="1"/>
        <v>0</v>
      </c>
      <c r="W5" s="4"/>
    </row>
    <row r="6" spans="1:23" ht="12.75" customHeight="1">
      <c r="A6" s="2" t="s">
        <v>175</v>
      </c>
      <c r="B6" s="13"/>
      <c r="C6" s="2">
        <f t="shared" ca="1" si="0"/>
        <v>0</v>
      </c>
      <c r="D6" s="2">
        <f t="shared" ca="1" si="0"/>
        <v>0</v>
      </c>
      <c r="E6" s="2">
        <f t="shared" ca="1" si="0"/>
        <v>0</v>
      </c>
      <c r="F6" s="2">
        <f t="shared" ca="1" si="0"/>
        <v>0</v>
      </c>
      <c r="G6" s="2">
        <f t="shared" ca="1" si="0"/>
        <v>0</v>
      </c>
      <c r="H6" s="2">
        <f t="shared" ca="1" si="0"/>
        <v>0</v>
      </c>
      <c r="I6" s="2">
        <f t="shared" ca="1" si="0"/>
        <v>0</v>
      </c>
      <c r="J6" s="2">
        <f t="shared" ca="1" si="0"/>
        <v>0</v>
      </c>
      <c r="K6" s="2"/>
      <c r="L6" s="2" t="str">
        <f t="shared" si="2"/>
        <v>-</v>
      </c>
      <c r="M6" s="2" t="s">
        <v>175</v>
      </c>
      <c r="N6" s="11" t="s">
        <v>243</v>
      </c>
      <c r="O6" s="2">
        <f t="shared" ca="1" si="1"/>
        <v>0</v>
      </c>
      <c r="P6" s="2">
        <f t="shared" ca="1" si="1"/>
        <v>0</v>
      </c>
      <c r="Q6" s="2">
        <f t="shared" ca="1" si="1"/>
        <v>0</v>
      </c>
      <c r="R6" s="2">
        <f t="shared" ca="1" si="1"/>
        <v>0</v>
      </c>
      <c r="S6" s="2">
        <f t="shared" ca="1" si="1"/>
        <v>0</v>
      </c>
      <c r="T6" s="2">
        <f t="shared" ca="1" si="1"/>
        <v>0</v>
      </c>
      <c r="U6" s="2">
        <f t="shared" ca="1" si="1"/>
        <v>0</v>
      </c>
      <c r="V6" s="2">
        <f t="shared" ca="1" si="1"/>
        <v>0</v>
      </c>
      <c r="W6" s="4"/>
    </row>
    <row r="7" spans="1:23" ht="12.75" customHeight="1">
      <c r="A7" s="2" t="s">
        <v>196</v>
      </c>
      <c r="B7" s="11" t="s">
        <v>244</v>
      </c>
      <c r="C7" s="2" t="e">
        <f t="shared" ca="1" si="0"/>
        <v>#N/A</v>
      </c>
      <c r="D7" s="2" t="e">
        <f t="shared" ca="1" si="0"/>
        <v>#N/A</v>
      </c>
      <c r="E7" s="2" t="e">
        <f t="shared" ca="1" si="0"/>
        <v>#N/A</v>
      </c>
      <c r="F7" s="2" t="e">
        <f t="shared" ca="1" si="0"/>
        <v>#N/A</v>
      </c>
      <c r="G7" s="2" t="e">
        <f t="shared" ca="1" si="0"/>
        <v>#N/A</v>
      </c>
      <c r="H7" s="2" t="e">
        <f t="shared" ca="1" si="0"/>
        <v>#N/A</v>
      </c>
      <c r="I7" s="2" t="e">
        <f t="shared" ca="1" si="0"/>
        <v>#N/A</v>
      </c>
      <c r="J7" s="2" t="e">
        <f t="shared" ca="1" si="0"/>
        <v>#N/A</v>
      </c>
      <c r="K7" s="2"/>
      <c r="L7" s="2" t="str">
        <f t="shared" si="2"/>
        <v>-</v>
      </c>
      <c r="M7" s="2" t="s">
        <v>196</v>
      </c>
      <c r="N7" s="13" t="s">
        <v>245</v>
      </c>
      <c r="O7" s="2" t="e">
        <f t="shared" ca="1" si="1"/>
        <v>#N/A</v>
      </c>
      <c r="P7" s="2" t="e">
        <f t="shared" ca="1" si="1"/>
        <v>#N/A</v>
      </c>
      <c r="Q7" s="2" t="e">
        <f t="shared" ca="1" si="1"/>
        <v>#N/A</v>
      </c>
      <c r="R7" s="2" t="e">
        <f t="shared" ca="1" si="1"/>
        <v>#N/A</v>
      </c>
      <c r="S7" s="2" t="e">
        <f t="shared" ca="1" si="1"/>
        <v>#N/A</v>
      </c>
      <c r="T7" s="2" t="e">
        <f t="shared" ca="1" si="1"/>
        <v>#N/A</v>
      </c>
      <c r="U7" s="2" t="e">
        <f t="shared" ca="1" si="1"/>
        <v>#N/A</v>
      </c>
      <c r="V7" s="2" t="e">
        <f t="shared" ca="1" si="1"/>
        <v>#N/A</v>
      </c>
      <c r="W7" s="4"/>
    </row>
    <row r="8" spans="1:23" ht="12.75" customHeight="1">
      <c r="A8" s="2" t="s">
        <v>219</v>
      </c>
      <c r="B8" s="11" t="s">
        <v>249</v>
      </c>
      <c r="C8" s="2">
        <f t="shared" ca="1" si="0"/>
        <v>0</v>
      </c>
      <c r="D8" s="2">
        <f t="shared" ca="1" si="0"/>
        <v>0</v>
      </c>
      <c r="E8" s="2">
        <f t="shared" ca="1" si="0"/>
        <v>-5</v>
      </c>
      <c r="F8" s="2">
        <f t="shared" ca="1" si="0"/>
        <v>0</v>
      </c>
      <c r="G8" s="2">
        <f t="shared" ca="1" si="0"/>
        <v>0</v>
      </c>
      <c r="H8" s="2">
        <f t="shared" ca="1" si="0"/>
        <v>0</v>
      </c>
      <c r="I8" s="2">
        <f t="shared" ca="1" si="0"/>
        <v>0</v>
      </c>
      <c r="J8" s="2">
        <f t="shared" ca="1" si="0"/>
        <v>0</v>
      </c>
      <c r="K8" s="2"/>
      <c r="L8" s="2" t="str">
        <f t="shared" si="2"/>
        <v>-</v>
      </c>
      <c r="M8" s="2" t="s">
        <v>219</v>
      </c>
      <c r="N8" s="11" t="s">
        <v>250</v>
      </c>
      <c r="O8" s="2">
        <f t="shared" ca="1" si="1"/>
        <v>0</v>
      </c>
      <c r="P8" s="2">
        <f t="shared" ca="1" si="1"/>
        <v>0</v>
      </c>
      <c r="Q8" s="2">
        <f t="shared" ca="1" si="1"/>
        <v>-5</v>
      </c>
      <c r="R8" s="2">
        <f t="shared" ca="1" si="1"/>
        <v>0</v>
      </c>
      <c r="S8" s="2">
        <f t="shared" ca="1" si="1"/>
        <v>0</v>
      </c>
      <c r="T8" s="2">
        <f t="shared" ca="1" si="1"/>
        <v>0</v>
      </c>
      <c r="U8" s="2">
        <f t="shared" ca="1" si="1"/>
        <v>0</v>
      </c>
      <c r="V8" s="2">
        <f t="shared" ca="1" si="1"/>
        <v>0</v>
      </c>
      <c r="W8" s="4"/>
    </row>
    <row r="9" spans="1:23" ht="12.75" customHeight="1">
      <c r="A9" s="2" t="s">
        <v>228</v>
      </c>
      <c r="B9" s="11" t="s">
        <v>251</v>
      </c>
      <c r="C9" s="2">
        <f t="shared" ca="1" si="0"/>
        <v>0</v>
      </c>
      <c r="D9" s="2">
        <f t="shared" ca="1" si="0"/>
        <v>0</v>
      </c>
      <c r="E9" s="2">
        <f t="shared" ca="1" si="0"/>
        <v>0</v>
      </c>
      <c r="F9" s="2">
        <f t="shared" ca="1" si="0"/>
        <v>0</v>
      </c>
      <c r="G9" s="2">
        <f t="shared" ca="1" si="0"/>
        <v>0</v>
      </c>
      <c r="H9" s="2">
        <f t="shared" ca="1" si="0"/>
        <v>0</v>
      </c>
      <c r="I9" s="67">
        <f t="shared" ca="1" si="0"/>
        <v>0</v>
      </c>
      <c r="J9" s="67">
        <f t="shared" ca="1" si="0"/>
        <v>0</v>
      </c>
      <c r="K9" s="2"/>
      <c r="L9" s="2" t="str">
        <f t="shared" si="2"/>
        <v>-</v>
      </c>
      <c r="M9" s="2" t="s">
        <v>228</v>
      </c>
      <c r="N9" s="11" t="s">
        <v>253</v>
      </c>
      <c r="O9" s="2">
        <f t="shared" ca="1" si="1"/>
        <v>0</v>
      </c>
      <c r="P9" s="2">
        <f t="shared" ca="1" si="1"/>
        <v>0</v>
      </c>
      <c r="Q9" s="2">
        <f t="shared" ca="1" si="1"/>
        <v>0</v>
      </c>
      <c r="R9" s="2">
        <f t="shared" ca="1" si="1"/>
        <v>0</v>
      </c>
      <c r="S9" s="2">
        <f t="shared" ca="1" si="1"/>
        <v>0</v>
      </c>
      <c r="T9" s="2">
        <f t="shared" ca="1" si="1"/>
        <v>0</v>
      </c>
      <c r="U9" s="67">
        <f t="shared" ca="1" si="1"/>
        <v>0</v>
      </c>
      <c r="V9" s="67">
        <f t="shared" ca="1" si="1"/>
        <v>0</v>
      </c>
      <c r="W9" s="4"/>
    </row>
    <row r="10" spans="1:23" ht="12.75" customHeight="1">
      <c r="A10" s="2" t="s">
        <v>228</v>
      </c>
      <c r="B10" s="11" t="s">
        <v>251</v>
      </c>
      <c r="C10" s="2">
        <f t="shared" ca="1" si="0"/>
        <v>0</v>
      </c>
      <c r="D10" s="2">
        <f t="shared" ca="1" si="0"/>
        <v>0</v>
      </c>
      <c r="E10" s="2">
        <f t="shared" ca="1" si="0"/>
        <v>0</v>
      </c>
      <c r="F10" s="2">
        <f t="shared" ca="1" si="0"/>
        <v>0</v>
      </c>
      <c r="G10" s="2">
        <f t="shared" ca="1" si="0"/>
        <v>0</v>
      </c>
      <c r="H10" s="2">
        <f t="shared" ca="1" si="0"/>
        <v>0</v>
      </c>
      <c r="I10" s="67">
        <f t="shared" ca="1" si="0"/>
        <v>0</v>
      </c>
      <c r="J10" s="67">
        <f t="shared" ca="1" si="0"/>
        <v>0</v>
      </c>
      <c r="K10" s="2"/>
      <c r="L10" s="2" t="str">
        <f t="shared" si="2"/>
        <v>-</v>
      </c>
      <c r="M10" s="2" t="s">
        <v>228</v>
      </c>
      <c r="N10" s="11" t="s">
        <v>237</v>
      </c>
      <c r="O10" s="2">
        <f t="shared" ca="1" si="1"/>
        <v>0</v>
      </c>
      <c r="P10" s="2">
        <f t="shared" ca="1" si="1"/>
        <v>0</v>
      </c>
      <c r="Q10" s="2">
        <f t="shared" ca="1" si="1"/>
        <v>0</v>
      </c>
      <c r="R10" s="2">
        <f t="shared" ca="1" si="1"/>
        <v>0</v>
      </c>
      <c r="S10" s="2">
        <f t="shared" ca="1" si="1"/>
        <v>0</v>
      </c>
      <c r="T10" s="2">
        <f t="shared" ca="1" si="1"/>
        <v>0</v>
      </c>
      <c r="U10" s="67">
        <f t="shared" ca="1" si="1"/>
        <v>0</v>
      </c>
      <c r="V10" s="67">
        <f t="shared" ca="1" si="1"/>
        <v>0</v>
      </c>
      <c r="W10" s="4"/>
    </row>
    <row r="11" spans="1:23" ht="12.75" customHeight="1">
      <c r="A11" s="2" t="s">
        <v>238</v>
      </c>
      <c r="B11" s="11" t="s">
        <v>257</v>
      </c>
      <c r="C11" s="2" t="e">
        <f t="shared" ca="1" si="0"/>
        <v>#N/A</v>
      </c>
      <c r="D11" s="2" t="e">
        <f t="shared" ca="1" si="0"/>
        <v>#N/A</v>
      </c>
      <c r="E11" s="2" t="e">
        <f t="shared" ca="1" si="0"/>
        <v>#N/A</v>
      </c>
      <c r="F11" s="2" t="e">
        <f t="shared" ca="1" si="0"/>
        <v>#N/A</v>
      </c>
      <c r="G11" s="2" t="e">
        <f t="shared" ca="1" si="0"/>
        <v>#N/A</v>
      </c>
      <c r="H11" s="2" t="e">
        <f t="shared" ca="1" si="0"/>
        <v>#N/A</v>
      </c>
      <c r="I11" s="2" t="e">
        <f t="shared" ca="1" si="0"/>
        <v>#N/A</v>
      </c>
      <c r="J11" s="2" t="e">
        <f t="shared" ca="1" si="0"/>
        <v>#N/A</v>
      </c>
      <c r="K11" s="2"/>
      <c r="L11" s="2" t="str">
        <f t="shared" si="2"/>
        <v>-</v>
      </c>
      <c r="M11" s="2" t="s">
        <v>238</v>
      </c>
      <c r="N11" s="13" t="s">
        <v>258</v>
      </c>
      <c r="O11" s="2" t="e">
        <f t="shared" ca="1" si="1"/>
        <v>#N/A</v>
      </c>
      <c r="P11" s="2" t="e">
        <f t="shared" ca="1" si="1"/>
        <v>#N/A</v>
      </c>
      <c r="Q11" s="2" t="e">
        <f t="shared" ca="1" si="1"/>
        <v>#N/A</v>
      </c>
      <c r="R11" s="2" t="e">
        <f t="shared" ca="1" si="1"/>
        <v>#N/A</v>
      </c>
      <c r="S11" s="2" t="e">
        <f t="shared" ca="1" si="1"/>
        <v>#N/A</v>
      </c>
      <c r="T11" s="2" t="e">
        <f t="shared" ca="1" si="1"/>
        <v>#N/A</v>
      </c>
      <c r="U11" s="2" t="e">
        <f t="shared" ca="1" si="1"/>
        <v>#N/A</v>
      </c>
      <c r="V11" s="2" t="e">
        <f t="shared" ca="1" si="1"/>
        <v>#N/A</v>
      </c>
      <c r="W11" s="4"/>
    </row>
    <row r="12" spans="1:23" ht="12.75" customHeight="1">
      <c r="A12" s="2" t="s">
        <v>240</v>
      </c>
      <c r="B12" s="13" t="s">
        <v>261</v>
      </c>
      <c r="C12" s="2">
        <f t="shared" ca="1" si="0"/>
        <v>0</v>
      </c>
      <c r="D12" s="2">
        <f t="shared" ca="1" si="0"/>
        <v>0</v>
      </c>
      <c r="E12" s="2">
        <f t="shared" ca="1" si="0"/>
        <v>29</v>
      </c>
      <c r="F12" s="2">
        <f t="shared" ca="1" si="0"/>
        <v>30</v>
      </c>
      <c r="G12" s="2">
        <f t="shared" ca="1" si="0"/>
        <v>0</v>
      </c>
      <c r="H12" s="2">
        <f t="shared" ca="1" si="0"/>
        <v>0</v>
      </c>
      <c r="I12" s="67">
        <f t="shared" ca="1" si="0"/>
        <v>0</v>
      </c>
      <c r="J12" s="67">
        <f t="shared" ca="1" si="0"/>
        <v>0</v>
      </c>
      <c r="K12" s="2"/>
      <c r="L12" s="2" t="str">
        <f t="shared" si="2"/>
        <v>-</v>
      </c>
      <c r="M12" s="2" t="s">
        <v>240</v>
      </c>
      <c r="N12" s="13" t="s">
        <v>263</v>
      </c>
      <c r="O12" s="2">
        <f t="shared" ca="1" si="1"/>
        <v>0</v>
      </c>
      <c r="P12" s="2">
        <f t="shared" ca="1" si="1"/>
        <v>0</v>
      </c>
      <c r="Q12" s="2">
        <f t="shared" ca="1" si="1"/>
        <v>29</v>
      </c>
      <c r="R12" s="2">
        <f t="shared" ca="1" si="1"/>
        <v>30</v>
      </c>
      <c r="S12" s="2">
        <f t="shared" ca="1" si="1"/>
        <v>0</v>
      </c>
      <c r="T12" s="2">
        <f t="shared" ca="1" si="1"/>
        <v>0</v>
      </c>
      <c r="U12" s="67">
        <f t="shared" ca="1" si="1"/>
        <v>0</v>
      </c>
      <c r="V12" s="67">
        <f t="shared" ca="1" si="1"/>
        <v>0</v>
      </c>
      <c r="W12" s="4"/>
    </row>
    <row r="13" spans="1:23" ht="12.75" customHeight="1">
      <c r="A13" s="2" t="s">
        <v>246</v>
      </c>
      <c r="B13" s="11" t="s">
        <v>264</v>
      </c>
      <c r="C13" s="2">
        <f t="shared" ref="C13:J18" ca="1" si="3">IF(ISBLANK($B13), 0, VLOOKUP($B13, INDIRECT($A13), MATCH(C$2, StatHeader, 0), 0))</f>
        <v>0</v>
      </c>
      <c r="D13" s="2">
        <f t="shared" ca="1" si="3"/>
        <v>0</v>
      </c>
      <c r="E13" s="2">
        <f t="shared" ca="1" si="3"/>
        <v>0</v>
      </c>
      <c r="F13" s="2">
        <f t="shared" ca="1" si="3"/>
        <v>0</v>
      </c>
      <c r="G13" s="2">
        <f t="shared" ca="1" si="3"/>
        <v>0</v>
      </c>
      <c r="H13" s="2">
        <f t="shared" ca="1" si="3"/>
        <v>0</v>
      </c>
      <c r="I13" s="67">
        <f t="shared" ca="1" si="3"/>
        <v>0</v>
      </c>
      <c r="J13" s="67">
        <f t="shared" ca="1" si="3"/>
        <v>0</v>
      </c>
      <c r="K13" s="2"/>
      <c r="L13" s="2" t="str">
        <f t="shared" si="2"/>
        <v>-</v>
      </c>
      <c r="M13" s="2" t="s">
        <v>246</v>
      </c>
      <c r="N13" s="11" t="s">
        <v>268</v>
      </c>
      <c r="O13" s="2">
        <f t="shared" ref="O13:V18" ca="1" si="4">IF(ISBLANK($B13), 0, VLOOKUP($B13, INDIRECT($A13), MATCH(O$2, StatHeader, 0), 0))</f>
        <v>0</v>
      </c>
      <c r="P13" s="2">
        <f t="shared" ca="1" si="4"/>
        <v>0</v>
      </c>
      <c r="Q13" s="2">
        <f t="shared" ca="1" si="4"/>
        <v>0</v>
      </c>
      <c r="R13" s="2">
        <f t="shared" ca="1" si="4"/>
        <v>0</v>
      </c>
      <c r="S13" s="2">
        <f t="shared" ca="1" si="4"/>
        <v>0</v>
      </c>
      <c r="T13" s="2">
        <f t="shared" ca="1" si="4"/>
        <v>0</v>
      </c>
      <c r="U13" s="67">
        <f t="shared" ca="1" si="4"/>
        <v>0</v>
      </c>
      <c r="V13" s="67">
        <f t="shared" ca="1" si="4"/>
        <v>0</v>
      </c>
      <c r="W13" s="4"/>
    </row>
    <row r="14" spans="1:23" ht="12.75" customHeight="1">
      <c r="A14" s="2" t="s">
        <v>246</v>
      </c>
      <c r="B14" s="11" t="s">
        <v>264</v>
      </c>
      <c r="C14" s="2">
        <f t="shared" ca="1" si="3"/>
        <v>0</v>
      </c>
      <c r="D14" s="2">
        <f t="shared" ca="1" si="3"/>
        <v>0</v>
      </c>
      <c r="E14" s="2">
        <f t="shared" ca="1" si="3"/>
        <v>0</v>
      </c>
      <c r="F14" s="2">
        <f t="shared" ca="1" si="3"/>
        <v>0</v>
      </c>
      <c r="G14" s="2">
        <f t="shared" ca="1" si="3"/>
        <v>0</v>
      </c>
      <c r="H14" s="2">
        <f t="shared" ca="1" si="3"/>
        <v>0</v>
      </c>
      <c r="I14" s="67">
        <f t="shared" ca="1" si="3"/>
        <v>0</v>
      </c>
      <c r="J14" s="67">
        <f t="shared" ca="1" si="3"/>
        <v>0</v>
      </c>
      <c r="K14" s="2"/>
      <c r="L14" s="2" t="str">
        <f t="shared" si="2"/>
        <v>-</v>
      </c>
      <c r="M14" s="2" t="s">
        <v>246</v>
      </c>
      <c r="N14" s="11" t="s">
        <v>270</v>
      </c>
      <c r="O14" s="2">
        <f t="shared" ca="1" si="4"/>
        <v>0</v>
      </c>
      <c r="P14" s="2">
        <f t="shared" ca="1" si="4"/>
        <v>0</v>
      </c>
      <c r="Q14" s="2">
        <f t="shared" ca="1" si="4"/>
        <v>0</v>
      </c>
      <c r="R14" s="2">
        <f t="shared" ca="1" si="4"/>
        <v>0</v>
      </c>
      <c r="S14" s="2">
        <f t="shared" ca="1" si="4"/>
        <v>0</v>
      </c>
      <c r="T14" s="2">
        <f t="shared" ca="1" si="4"/>
        <v>0</v>
      </c>
      <c r="U14" s="67">
        <f t="shared" ca="1" si="4"/>
        <v>0</v>
      </c>
      <c r="V14" s="67">
        <f t="shared" ca="1" si="4"/>
        <v>0</v>
      </c>
      <c r="W14" s="4"/>
    </row>
    <row r="15" spans="1:23" ht="12.75" customHeight="1">
      <c r="A15" s="2" t="s">
        <v>254</v>
      </c>
      <c r="B15" s="11" t="s">
        <v>273</v>
      </c>
      <c r="C15" s="2">
        <f t="shared" ca="1" si="3"/>
        <v>5</v>
      </c>
      <c r="D15" s="2">
        <f t="shared" ca="1" si="3"/>
        <v>0</v>
      </c>
      <c r="E15" s="2">
        <f t="shared" ca="1" si="3"/>
        <v>0</v>
      </c>
      <c r="F15" s="2">
        <f t="shared" ca="1" si="3"/>
        <v>5</v>
      </c>
      <c r="G15" s="2">
        <f t="shared" ca="1" si="3"/>
        <v>0</v>
      </c>
      <c r="H15" s="2">
        <f t="shared" ca="1" si="3"/>
        <v>0</v>
      </c>
      <c r="I15" s="67">
        <f t="shared" ca="1" si="3"/>
        <v>0</v>
      </c>
      <c r="J15" s="67">
        <f t="shared" ca="1" si="3"/>
        <v>0</v>
      </c>
      <c r="K15" s="2"/>
      <c r="L15" s="2" t="str">
        <f t="shared" si="2"/>
        <v>-</v>
      </c>
      <c r="M15" s="2" t="s">
        <v>254</v>
      </c>
      <c r="N15" s="11" t="s">
        <v>275</v>
      </c>
      <c r="O15" s="2">
        <f t="shared" ca="1" si="4"/>
        <v>5</v>
      </c>
      <c r="P15" s="2">
        <f t="shared" ca="1" si="4"/>
        <v>0</v>
      </c>
      <c r="Q15" s="2">
        <f t="shared" ca="1" si="4"/>
        <v>0</v>
      </c>
      <c r="R15" s="2">
        <f t="shared" ca="1" si="4"/>
        <v>5</v>
      </c>
      <c r="S15" s="2">
        <f t="shared" ca="1" si="4"/>
        <v>0</v>
      </c>
      <c r="T15" s="2">
        <f t="shared" ca="1" si="4"/>
        <v>0</v>
      </c>
      <c r="U15" s="67">
        <f t="shared" ca="1" si="4"/>
        <v>0</v>
      </c>
      <c r="V15" s="67">
        <f t="shared" ca="1" si="4"/>
        <v>0</v>
      </c>
      <c r="W15" s="4"/>
    </row>
    <row r="16" spans="1:23" ht="12.75" customHeight="1">
      <c r="A16" s="2" t="s">
        <v>259</v>
      </c>
      <c r="B16" s="11" t="s">
        <v>277</v>
      </c>
      <c r="C16" s="2">
        <f t="shared" ca="1" si="3"/>
        <v>0</v>
      </c>
      <c r="D16" s="2">
        <f t="shared" ca="1" si="3"/>
        <v>0</v>
      </c>
      <c r="E16" s="2">
        <f t="shared" ca="1" si="3"/>
        <v>0</v>
      </c>
      <c r="F16" s="2">
        <f t="shared" ca="1" si="3"/>
        <v>0</v>
      </c>
      <c r="G16" s="2">
        <f t="shared" ca="1" si="3"/>
        <v>0</v>
      </c>
      <c r="H16" s="2">
        <f t="shared" ca="1" si="3"/>
        <v>0</v>
      </c>
      <c r="I16" s="2">
        <f t="shared" ca="1" si="3"/>
        <v>0</v>
      </c>
      <c r="J16" s="2">
        <f t="shared" ca="1" si="3"/>
        <v>0</v>
      </c>
      <c r="K16" s="2"/>
      <c r="L16" s="2" t="str">
        <f t="shared" si="2"/>
        <v>-</v>
      </c>
      <c r="M16" s="2" t="s">
        <v>259</v>
      </c>
      <c r="N16" s="11" t="s">
        <v>278</v>
      </c>
      <c r="O16" s="2">
        <f t="shared" ca="1" si="4"/>
        <v>0</v>
      </c>
      <c r="P16" s="2">
        <f t="shared" ca="1" si="4"/>
        <v>0</v>
      </c>
      <c r="Q16" s="2">
        <f t="shared" ca="1" si="4"/>
        <v>0</v>
      </c>
      <c r="R16" s="2">
        <f t="shared" ca="1" si="4"/>
        <v>0</v>
      </c>
      <c r="S16" s="2">
        <f t="shared" ca="1" si="4"/>
        <v>0</v>
      </c>
      <c r="T16" s="2">
        <f t="shared" ca="1" si="4"/>
        <v>0</v>
      </c>
      <c r="U16" s="2">
        <f t="shared" ca="1" si="4"/>
        <v>0</v>
      </c>
      <c r="V16" s="2">
        <f t="shared" ca="1" si="4"/>
        <v>0</v>
      </c>
      <c r="W16" s="4"/>
    </row>
    <row r="17" spans="1:23" ht="12.75" customHeight="1">
      <c r="A17" s="2" t="s">
        <v>266</v>
      </c>
      <c r="B17" s="11" t="s">
        <v>279</v>
      </c>
      <c r="C17" s="2">
        <f t="shared" ca="1" si="3"/>
        <v>0</v>
      </c>
      <c r="D17" s="2">
        <f t="shared" ca="1" si="3"/>
        <v>0</v>
      </c>
      <c r="E17" s="2">
        <f t="shared" ca="1" si="3"/>
        <v>14</v>
      </c>
      <c r="F17" s="2">
        <f t="shared" ca="1" si="3"/>
        <v>15</v>
      </c>
      <c r="G17" s="2">
        <f t="shared" ca="1" si="3"/>
        <v>0</v>
      </c>
      <c r="H17" s="2">
        <f t="shared" ca="1" si="3"/>
        <v>0</v>
      </c>
      <c r="I17" s="2">
        <f t="shared" ca="1" si="3"/>
        <v>0</v>
      </c>
      <c r="J17" s="2">
        <f t="shared" ca="1" si="3"/>
        <v>0</v>
      </c>
      <c r="K17" s="2"/>
      <c r="L17" s="2" t="str">
        <f t="shared" si="2"/>
        <v>-</v>
      </c>
      <c r="M17" s="2" t="s">
        <v>266</v>
      </c>
      <c r="N17" s="13" t="s">
        <v>263</v>
      </c>
      <c r="O17" s="2">
        <f t="shared" ca="1" si="4"/>
        <v>0</v>
      </c>
      <c r="P17" s="2">
        <f t="shared" ca="1" si="4"/>
        <v>0</v>
      </c>
      <c r="Q17" s="2">
        <f t="shared" ca="1" si="4"/>
        <v>14</v>
      </c>
      <c r="R17" s="2">
        <f t="shared" ca="1" si="4"/>
        <v>15</v>
      </c>
      <c r="S17" s="2">
        <f t="shared" ca="1" si="4"/>
        <v>0</v>
      </c>
      <c r="T17" s="2">
        <f t="shared" ca="1" si="4"/>
        <v>0</v>
      </c>
      <c r="U17" s="2">
        <f t="shared" ca="1" si="4"/>
        <v>0</v>
      </c>
      <c r="V17" s="2">
        <f t="shared" ca="1" si="4"/>
        <v>0</v>
      </c>
      <c r="W17" s="4"/>
    </row>
    <row r="18" spans="1:23" ht="12.75" customHeight="1">
      <c r="A18" s="2" t="s">
        <v>271</v>
      </c>
      <c r="B18" s="11" t="s">
        <v>281</v>
      </c>
      <c r="C18" s="2" t="e">
        <f t="shared" ca="1" si="3"/>
        <v>#N/A</v>
      </c>
      <c r="D18" s="2" t="e">
        <f t="shared" ca="1" si="3"/>
        <v>#N/A</v>
      </c>
      <c r="E18" s="2" t="e">
        <f t="shared" ca="1" si="3"/>
        <v>#N/A</v>
      </c>
      <c r="F18" s="2" t="e">
        <f t="shared" ca="1" si="3"/>
        <v>#N/A</v>
      </c>
      <c r="G18" s="2" t="e">
        <f t="shared" ca="1" si="3"/>
        <v>#N/A</v>
      </c>
      <c r="H18" s="2" t="e">
        <f t="shared" ca="1" si="3"/>
        <v>#N/A</v>
      </c>
      <c r="I18" s="2" t="e">
        <f t="shared" ca="1" si="3"/>
        <v>#N/A</v>
      </c>
      <c r="J18" s="2" t="e">
        <f t="shared" ca="1" si="3"/>
        <v>#N/A</v>
      </c>
      <c r="K18" s="2"/>
      <c r="L18" s="2" t="str">
        <f t="shared" si="2"/>
        <v>-</v>
      </c>
      <c r="M18" s="2" t="s">
        <v>271</v>
      </c>
      <c r="N18" s="13" t="s">
        <v>283</v>
      </c>
      <c r="O18" s="2" t="e">
        <f t="shared" ca="1" si="4"/>
        <v>#N/A</v>
      </c>
      <c r="P18" s="2" t="e">
        <f t="shared" ca="1" si="4"/>
        <v>#N/A</v>
      </c>
      <c r="Q18" s="2" t="e">
        <f t="shared" ca="1" si="4"/>
        <v>#N/A</v>
      </c>
      <c r="R18" s="2" t="e">
        <f t="shared" ca="1" si="4"/>
        <v>#N/A</v>
      </c>
      <c r="S18" s="2" t="e">
        <f t="shared" ca="1" si="4"/>
        <v>#N/A</v>
      </c>
      <c r="T18" s="2" t="e">
        <f t="shared" ca="1" si="4"/>
        <v>#N/A</v>
      </c>
      <c r="U18" s="2" t="e">
        <f t="shared" ca="1" si="4"/>
        <v>#N/A</v>
      </c>
      <c r="V18" s="2" t="e">
        <f t="shared" ca="1" si="4"/>
        <v>#N/A</v>
      </c>
      <c r="W18" s="4"/>
    </row>
    <row r="19" spans="1:23" ht="12.75" customHeight="1">
      <c r="A19" s="2" t="s">
        <v>276</v>
      </c>
      <c r="B19" s="2"/>
      <c r="C19" s="11"/>
      <c r="D19" s="11"/>
      <c r="E19" s="11"/>
      <c r="F19" s="11"/>
      <c r="G19" s="11"/>
      <c r="H19" s="11"/>
      <c r="I19" s="11"/>
      <c r="J19" s="11"/>
      <c r="K19" s="2"/>
      <c r="L19" s="2" t="str">
        <f>IF(AND(C19=O19, D19=P19, E19=Q19, F19=R19, G19=S19, H19=T19, I19=U19, J19=V19), "=", "-")</f>
        <v>=</v>
      </c>
      <c r="M19" s="2" t="s">
        <v>276</v>
      </c>
      <c r="N19" s="2"/>
      <c r="O19" s="11"/>
      <c r="P19" s="11"/>
      <c r="Q19" s="11"/>
      <c r="R19" s="11"/>
      <c r="S19" s="11"/>
      <c r="T19" s="11"/>
      <c r="U19" s="11"/>
      <c r="V19" s="11"/>
      <c r="W19" s="2"/>
    </row>
    <row r="20" spans="1:23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18"/>
    </row>
    <row r="21" spans="1:23" ht="12.75" customHeight="1">
      <c r="A21" s="2" t="s">
        <v>285</v>
      </c>
      <c r="B21" s="2"/>
      <c r="C21" s="2" t="e">
        <f t="shared" ref="C21:J21" ca="1" si="5">SUM(C3:C19)</f>
        <v>#N/A</v>
      </c>
      <c r="D21" s="2" t="e">
        <f t="shared" ca="1" si="5"/>
        <v>#N/A</v>
      </c>
      <c r="E21" s="2" t="e">
        <f t="shared" ca="1" si="5"/>
        <v>#N/A</v>
      </c>
      <c r="F21" s="2" t="e">
        <f t="shared" ca="1" si="5"/>
        <v>#N/A</v>
      </c>
      <c r="G21" s="2" t="e">
        <f t="shared" ca="1" si="5"/>
        <v>#N/A</v>
      </c>
      <c r="H21" s="2" t="e">
        <f t="shared" ca="1" si="5"/>
        <v>#N/A</v>
      </c>
      <c r="I21" s="2" t="e">
        <f t="shared" ca="1" si="5"/>
        <v>#N/A</v>
      </c>
      <c r="J21" s="2" t="e">
        <f t="shared" ca="1" si="5"/>
        <v>#N/A</v>
      </c>
      <c r="K21" s="2"/>
      <c r="L21" s="2"/>
      <c r="M21" s="2" t="s">
        <v>285</v>
      </c>
      <c r="N21" s="2"/>
      <c r="O21" s="2" t="e">
        <f t="shared" ref="O21:V21" ca="1" si="6">SUM(O3:O19)</f>
        <v>#N/A</v>
      </c>
      <c r="P21" s="2" t="e">
        <f t="shared" ca="1" si="6"/>
        <v>#N/A</v>
      </c>
      <c r="Q21" s="2" t="e">
        <f t="shared" ca="1" si="6"/>
        <v>#N/A</v>
      </c>
      <c r="R21" s="2" t="e">
        <f t="shared" ca="1" si="6"/>
        <v>#N/A</v>
      </c>
      <c r="S21" s="2" t="e">
        <f t="shared" ca="1" si="6"/>
        <v>#N/A</v>
      </c>
      <c r="T21" s="2" t="e">
        <f t="shared" ca="1" si="6"/>
        <v>#N/A</v>
      </c>
      <c r="U21" s="2" t="e">
        <f t="shared" ca="1" si="6"/>
        <v>#N/A</v>
      </c>
      <c r="V21" s="2" t="e">
        <f t="shared" ca="1" si="6"/>
        <v>#N/A</v>
      </c>
      <c r="W21" s="2"/>
    </row>
    <row r="22" spans="1:23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12.75" customHeight="1">
      <c r="A24" s="2" t="s">
        <v>288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 t="s">
        <v>289</v>
      </c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2.75" customHeight="1">
      <c r="A25" s="2" t="s">
        <v>7</v>
      </c>
      <c r="B25" s="2" t="s">
        <v>8</v>
      </c>
      <c r="C25" s="8" t="s">
        <v>233</v>
      </c>
      <c r="D25" s="8" t="s">
        <v>326</v>
      </c>
      <c r="E25" s="8" t="s">
        <v>27</v>
      </c>
      <c r="F25" s="8" t="s">
        <v>30</v>
      </c>
      <c r="G25" s="8" t="s">
        <v>79</v>
      </c>
      <c r="H25" s="8" t="s">
        <v>327</v>
      </c>
      <c r="I25" s="8" t="s">
        <v>328</v>
      </c>
      <c r="J25" s="8" t="s">
        <v>329</v>
      </c>
      <c r="K25" s="2"/>
      <c r="L25" s="2"/>
      <c r="M25" s="2" t="s">
        <v>7</v>
      </c>
      <c r="N25" s="2" t="s">
        <v>8</v>
      </c>
      <c r="O25" s="8" t="s">
        <v>233</v>
      </c>
      <c r="P25" s="8" t="s">
        <v>326</v>
      </c>
      <c r="Q25" s="8" t="s">
        <v>27</v>
      </c>
      <c r="R25" s="8" t="s">
        <v>30</v>
      </c>
      <c r="S25" s="8" t="s">
        <v>79</v>
      </c>
      <c r="T25" s="8" t="s">
        <v>327</v>
      </c>
      <c r="U25" s="8" t="s">
        <v>328</v>
      </c>
      <c r="V25" s="8" t="s">
        <v>329</v>
      </c>
      <c r="W25" s="2"/>
    </row>
    <row r="26" spans="1:23" ht="12.75" customHeight="1">
      <c r="A26" s="2" t="str">
        <f t="shared" ref="A26:B26" si="7">A3</f>
        <v>Sword</v>
      </c>
      <c r="B26" s="2" t="str">
        <f t="shared" si="7"/>
        <v>Tizona AG</v>
      </c>
      <c r="C26" s="2">
        <f t="shared" ref="C26:J35" ca="1" si="8">IF(ISBLANK($B26), 0, VLOOKUP($B26, INDIRECT($A26), MATCH(C$25, StatHeader, 0), 0))</f>
        <v>0</v>
      </c>
      <c r="D26" s="2">
        <f t="shared" ca="1" si="8"/>
        <v>0</v>
      </c>
      <c r="E26" s="2">
        <f t="shared" ca="1" si="8"/>
        <v>0</v>
      </c>
      <c r="F26" s="2">
        <f t="shared" ca="1" si="8"/>
        <v>0</v>
      </c>
      <c r="G26" s="2">
        <f t="shared" ca="1" si="8"/>
        <v>0</v>
      </c>
      <c r="H26" s="2">
        <f t="shared" ca="1" si="8"/>
        <v>0</v>
      </c>
      <c r="I26" s="67">
        <f t="shared" ca="1" si="8"/>
        <v>0</v>
      </c>
      <c r="J26" s="67">
        <f t="shared" ca="1" si="8"/>
        <v>0</v>
      </c>
      <c r="K26" s="2"/>
      <c r="L26" s="2"/>
      <c r="M26" s="2" t="str">
        <f t="shared" ref="M26:N26" si="9">M3</f>
        <v>Sword</v>
      </c>
      <c r="N26" s="2" t="str">
        <f t="shared" si="9"/>
        <v>Almace AG</v>
      </c>
      <c r="O26" s="2">
        <f t="shared" ref="O26:V35" ca="1" si="10">IF(ISBLANK($N26), 0, VLOOKUP($N26, INDIRECT($M26), MATCH(O$25, StatHeader, 0), 0))</f>
        <v>0</v>
      </c>
      <c r="P26" s="2">
        <f t="shared" ca="1" si="10"/>
        <v>0</v>
      </c>
      <c r="Q26" s="2">
        <f t="shared" ca="1" si="10"/>
        <v>0</v>
      </c>
      <c r="R26" s="2">
        <f t="shared" ca="1" si="10"/>
        <v>0</v>
      </c>
      <c r="S26" s="2">
        <f t="shared" ca="1" si="10"/>
        <v>0</v>
      </c>
      <c r="T26" s="2">
        <f t="shared" ca="1" si="10"/>
        <v>0</v>
      </c>
      <c r="U26" s="67">
        <f t="shared" ca="1" si="10"/>
        <v>0</v>
      </c>
      <c r="V26" s="67">
        <f t="shared" ca="1" si="10"/>
        <v>0</v>
      </c>
      <c r="W26" s="18"/>
    </row>
    <row r="27" spans="1:23" ht="12.75" customHeight="1">
      <c r="A27" s="2" t="str">
        <f t="shared" ref="A27:B27" si="11">A4</f>
        <v>Sword</v>
      </c>
      <c r="B27" s="3" t="str">
        <f t="shared" si="11"/>
        <v>Almace AG</v>
      </c>
      <c r="C27" s="2">
        <f t="shared" ca="1" si="8"/>
        <v>0</v>
      </c>
      <c r="D27" s="2">
        <f t="shared" ca="1" si="8"/>
        <v>0</v>
      </c>
      <c r="E27" s="2">
        <f t="shared" ca="1" si="8"/>
        <v>0</v>
      </c>
      <c r="F27" s="2">
        <f t="shared" ca="1" si="8"/>
        <v>0</v>
      </c>
      <c r="G27" s="2">
        <f t="shared" ca="1" si="8"/>
        <v>0</v>
      </c>
      <c r="H27" s="2">
        <f t="shared" ca="1" si="8"/>
        <v>0</v>
      </c>
      <c r="I27" s="67">
        <f t="shared" ca="1" si="8"/>
        <v>0</v>
      </c>
      <c r="J27" s="67">
        <f t="shared" ca="1" si="8"/>
        <v>0</v>
      </c>
      <c r="K27" s="2"/>
      <c r="L27" s="2"/>
      <c r="M27" s="2" t="str">
        <f t="shared" ref="M27:N27" si="12">M4</f>
        <v>Sword</v>
      </c>
      <c r="N27" s="3" t="str">
        <f t="shared" si="12"/>
        <v>Sequence (offhand)</v>
      </c>
      <c r="O27" s="2">
        <f t="shared" ca="1" si="10"/>
        <v>0</v>
      </c>
      <c r="P27" s="2">
        <f t="shared" ca="1" si="10"/>
        <v>0</v>
      </c>
      <c r="Q27" s="2">
        <f t="shared" ca="1" si="10"/>
        <v>0</v>
      </c>
      <c r="R27" s="2">
        <f t="shared" ca="1" si="10"/>
        <v>0</v>
      </c>
      <c r="S27" s="2">
        <f t="shared" ca="1" si="10"/>
        <v>0</v>
      </c>
      <c r="T27" s="2">
        <f t="shared" ca="1" si="10"/>
        <v>0</v>
      </c>
      <c r="U27" s="67">
        <f t="shared" ca="1" si="10"/>
        <v>0</v>
      </c>
      <c r="V27" s="67">
        <f t="shared" ca="1" si="10"/>
        <v>0</v>
      </c>
      <c r="W27" s="18"/>
    </row>
    <row r="28" spans="1:23" ht="12.75" customHeight="1">
      <c r="A28" s="2" t="s">
        <v>123</v>
      </c>
      <c r="B28" s="11"/>
      <c r="C28" s="2">
        <f t="shared" ca="1" si="8"/>
        <v>0</v>
      </c>
      <c r="D28" s="2">
        <f t="shared" ca="1" si="8"/>
        <v>0</v>
      </c>
      <c r="E28" s="2">
        <f t="shared" ca="1" si="8"/>
        <v>0</v>
      </c>
      <c r="F28" s="2">
        <f t="shared" ca="1" si="8"/>
        <v>0</v>
      </c>
      <c r="G28" s="2">
        <f t="shared" ca="1" si="8"/>
        <v>0</v>
      </c>
      <c r="H28" s="2">
        <f t="shared" ca="1" si="8"/>
        <v>0</v>
      </c>
      <c r="I28" s="2">
        <f t="shared" ca="1" si="8"/>
        <v>0</v>
      </c>
      <c r="J28" s="2">
        <f t="shared" ca="1" si="8"/>
        <v>0</v>
      </c>
      <c r="K28" s="2"/>
      <c r="L28" s="2" t="str">
        <f t="shared" ref="L28:L41" si="13">IF(N28=B28, "=", "-")</f>
        <v>=</v>
      </c>
      <c r="M28" s="2" t="s">
        <v>123</v>
      </c>
      <c r="N28" s="11"/>
      <c r="O28" s="2">
        <f t="shared" ca="1" si="10"/>
        <v>0</v>
      </c>
      <c r="P28" s="2">
        <f t="shared" ca="1" si="10"/>
        <v>0</v>
      </c>
      <c r="Q28" s="2">
        <f t="shared" ca="1" si="10"/>
        <v>0</v>
      </c>
      <c r="R28" s="2">
        <f t="shared" ca="1" si="10"/>
        <v>0</v>
      </c>
      <c r="S28" s="2">
        <f t="shared" ca="1" si="10"/>
        <v>0</v>
      </c>
      <c r="T28" s="2">
        <f t="shared" ca="1" si="10"/>
        <v>0</v>
      </c>
      <c r="U28" s="2">
        <f t="shared" ca="1" si="10"/>
        <v>0</v>
      </c>
      <c r="V28" s="2">
        <f t="shared" ca="1" si="10"/>
        <v>0</v>
      </c>
      <c r="W28" s="18"/>
    </row>
    <row r="29" spans="1:23" ht="12.75" customHeight="1">
      <c r="A29" s="2" t="s">
        <v>175</v>
      </c>
      <c r="B29" s="11" t="s">
        <v>243</v>
      </c>
      <c r="C29" s="2">
        <f t="shared" ca="1" si="8"/>
        <v>0</v>
      </c>
      <c r="D29" s="2">
        <f t="shared" ca="1" si="8"/>
        <v>0</v>
      </c>
      <c r="E29" s="2">
        <f t="shared" ca="1" si="8"/>
        <v>0</v>
      </c>
      <c r="F29" s="2">
        <f t="shared" ca="1" si="8"/>
        <v>0</v>
      </c>
      <c r="G29" s="2">
        <f t="shared" ca="1" si="8"/>
        <v>0</v>
      </c>
      <c r="H29" s="2">
        <f t="shared" ca="1" si="8"/>
        <v>0</v>
      </c>
      <c r="I29" s="67">
        <f t="shared" ca="1" si="8"/>
        <v>0</v>
      </c>
      <c r="J29" s="67">
        <f t="shared" ca="1" si="8"/>
        <v>0</v>
      </c>
      <c r="K29" s="2"/>
      <c r="L29" s="2" t="str">
        <f t="shared" si="13"/>
        <v>-</v>
      </c>
      <c r="M29" s="2" t="s">
        <v>175</v>
      </c>
      <c r="N29" s="11" t="s">
        <v>306</v>
      </c>
      <c r="O29" s="2">
        <f t="shared" ca="1" si="10"/>
        <v>0</v>
      </c>
      <c r="P29" s="2">
        <f t="shared" ca="1" si="10"/>
        <v>0</v>
      </c>
      <c r="Q29" s="2">
        <f t="shared" ca="1" si="10"/>
        <v>0</v>
      </c>
      <c r="R29" s="2">
        <f t="shared" ca="1" si="10"/>
        <v>2</v>
      </c>
      <c r="S29" s="2">
        <f t="shared" ca="1" si="10"/>
        <v>0</v>
      </c>
      <c r="T29" s="2">
        <f t="shared" ca="1" si="10"/>
        <v>0</v>
      </c>
      <c r="U29" s="67">
        <f t="shared" ca="1" si="10"/>
        <v>0</v>
      </c>
      <c r="V29" s="67">
        <f t="shared" ca="1" si="10"/>
        <v>0</v>
      </c>
      <c r="W29" s="18"/>
    </row>
    <row r="30" spans="1:23" ht="12.75" customHeight="1">
      <c r="A30" s="2" t="s">
        <v>196</v>
      </c>
      <c r="B30" s="11" t="s">
        <v>245</v>
      </c>
      <c r="C30" s="2" t="e">
        <f t="shared" ca="1" si="8"/>
        <v>#N/A</v>
      </c>
      <c r="D30" s="2" t="e">
        <f t="shared" ca="1" si="8"/>
        <v>#N/A</v>
      </c>
      <c r="E30" s="2" t="e">
        <f t="shared" ca="1" si="8"/>
        <v>#N/A</v>
      </c>
      <c r="F30" s="2" t="e">
        <f t="shared" ca="1" si="8"/>
        <v>#N/A</v>
      </c>
      <c r="G30" s="2" t="e">
        <f t="shared" ca="1" si="8"/>
        <v>#N/A</v>
      </c>
      <c r="H30" s="2" t="e">
        <f t="shared" ca="1" si="8"/>
        <v>#N/A</v>
      </c>
      <c r="I30" s="2" t="e">
        <f t="shared" ca="1" si="8"/>
        <v>#N/A</v>
      </c>
      <c r="J30" s="2" t="e">
        <f t="shared" ca="1" si="8"/>
        <v>#N/A</v>
      </c>
      <c r="K30" s="2"/>
      <c r="L30" s="2" t="str">
        <f t="shared" si="13"/>
        <v>=</v>
      </c>
      <c r="M30" s="2" t="s">
        <v>196</v>
      </c>
      <c r="N30" s="13" t="s">
        <v>245</v>
      </c>
      <c r="O30" s="2" t="e">
        <f t="shared" ca="1" si="10"/>
        <v>#N/A</v>
      </c>
      <c r="P30" s="2" t="e">
        <f t="shared" ca="1" si="10"/>
        <v>#N/A</v>
      </c>
      <c r="Q30" s="2" t="e">
        <f t="shared" ca="1" si="10"/>
        <v>#N/A</v>
      </c>
      <c r="R30" s="2" t="e">
        <f t="shared" ca="1" si="10"/>
        <v>#N/A</v>
      </c>
      <c r="S30" s="2" t="e">
        <f t="shared" ca="1" si="10"/>
        <v>#N/A</v>
      </c>
      <c r="T30" s="2" t="e">
        <f t="shared" ca="1" si="10"/>
        <v>#N/A</v>
      </c>
      <c r="U30" s="2" t="e">
        <f t="shared" ca="1" si="10"/>
        <v>#N/A</v>
      </c>
      <c r="V30" s="2" t="e">
        <f t="shared" ca="1" si="10"/>
        <v>#N/A</v>
      </c>
      <c r="W30" s="18"/>
    </row>
    <row r="31" spans="1:23" ht="12.75" customHeight="1">
      <c r="A31" s="2" t="s">
        <v>219</v>
      </c>
      <c r="B31" s="11" t="s">
        <v>307</v>
      </c>
      <c r="C31" s="2">
        <f t="shared" ca="1" si="8"/>
        <v>0</v>
      </c>
      <c r="D31" s="2">
        <f t="shared" ca="1" si="8"/>
        <v>0</v>
      </c>
      <c r="E31" s="2">
        <f t="shared" ca="1" si="8"/>
        <v>0</v>
      </c>
      <c r="F31" s="2">
        <f t="shared" ca="1" si="8"/>
        <v>0</v>
      </c>
      <c r="G31" s="2">
        <f t="shared" ca="1" si="8"/>
        <v>0</v>
      </c>
      <c r="H31" s="2">
        <f t="shared" ca="1" si="8"/>
        <v>0</v>
      </c>
      <c r="I31" s="67">
        <f t="shared" ca="1" si="8"/>
        <v>0</v>
      </c>
      <c r="J31" s="67">
        <f t="shared" ca="1" si="8"/>
        <v>0</v>
      </c>
      <c r="K31" s="2"/>
      <c r="L31" s="2" t="str">
        <f t="shared" si="13"/>
        <v>-</v>
      </c>
      <c r="M31" s="2" t="s">
        <v>219</v>
      </c>
      <c r="N31" s="11" t="s">
        <v>308</v>
      </c>
      <c r="O31" s="2">
        <f t="shared" ca="1" si="10"/>
        <v>0</v>
      </c>
      <c r="P31" s="2">
        <f t="shared" ca="1" si="10"/>
        <v>0</v>
      </c>
      <c r="Q31" s="2">
        <f t="shared" ca="1" si="10"/>
        <v>0</v>
      </c>
      <c r="R31" s="2">
        <f t="shared" ca="1" si="10"/>
        <v>6</v>
      </c>
      <c r="S31" s="2">
        <f t="shared" ca="1" si="10"/>
        <v>0</v>
      </c>
      <c r="T31" s="2">
        <f t="shared" ca="1" si="10"/>
        <v>0</v>
      </c>
      <c r="U31" s="67">
        <f t="shared" ca="1" si="10"/>
        <v>0</v>
      </c>
      <c r="V31" s="67">
        <f t="shared" ca="1" si="10"/>
        <v>0</v>
      </c>
      <c r="W31" s="18"/>
    </row>
    <row r="32" spans="1:23" ht="12.75" customHeight="1">
      <c r="A32" s="2" t="s">
        <v>228</v>
      </c>
      <c r="B32" s="11" t="s">
        <v>253</v>
      </c>
      <c r="C32" s="2">
        <f t="shared" ca="1" si="8"/>
        <v>0</v>
      </c>
      <c r="D32" s="2">
        <f t="shared" ca="1" si="8"/>
        <v>0</v>
      </c>
      <c r="E32" s="2">
        <f t="shared" ca="1" si="8"/>
        <v>0</v>
      </c>
      <c r="F32" s="2">
        <f t="shared" ca="1" si="8"/>
        <v>0</v>
      </c>
      <c r="G32" s="2">
        <f t="shared" ca="1" si="8"/>
        <v>0</v>
      </c>
      <c r="H32" s="2">
        <f t="shared" ca="1" si="8"/>
        <v>0</v>
      </c>
      <c r="I32" s="67">
        <f t="shared" ca="1" si="8"/>
        <v>0</v>
      </c>
      <c r="J32" s="67">
        <f t="shared" ca="1" si="8"/>
        <v>0</v>
      </c>
      <c r="K32" s="2"/>
      <c r="L32" s="2" t="str">
        <f t="shared" si="13"/>
        <v>=</v>
      </c>
      <c r="M32" s="2" t="s">
        <v>228</v>
      </c>
      <c r="N32" s="11" t="s">
        <v>253</v>
      </c>
      <c r="O32" s="2">
        <f t="shared" ca="1" si="10"/>
        <v>0</v>
      </c>
      <c r="P32" s="2">
        <f t="shared" ca="1" si="10"/>
        <v>0</v>
      </c>
      <c r="Q32" s="2">
        <f t="shared" ca="1" si="10"/>
        <v>0</v>
      </c>
      <c r="R32" s="2">
        <f t="shared" ca="1" si="10"/>
        <v>0</v>
      </c>
      <c r="S32" s="2">
        <f t="shared" ca="1" si="10"/>
        <v>0</v>
      </c>
      <c r="T32" s="2">
        <f t="shared" ca="1" si="10"/>
        <v>0</v>
      </c>
      <c r="U32" s="67">
        <f t="shared" ca="1" si="10"/>
        <v>0</v>
      </c>
      <c r="V32" s="67">
        <f t="shared" ca="1" si="10"/>
        <v>0</v>
      </c>
      <c r="W32" s="18"/>
    </row>
    <row r="33" spans="1:23" ht="12.75" customHeight="1">
      <c r="A33" s="2" t="s">
        <v>228</v>
      </c>
      <c r="B33" s="11" t="s">
        <v>309</v>
      </c>
      <c r="C33" s="2">
        <f t="shared" ca="1" si="8"/>
        <v>0</v>
      </c>
      <c r="D33" s="2">
        <f t="shared" ca="1" si="8"/>
        <v>0</v>
      </c>
      <c r="E33" s="2">
        <f t="shared" ca="1" si="8"/>
        <v>0</v>
      </c>
      <c r="F33" s="2">
        <f t="shared" ca="1" si="8"/>
        <v>0</v>
      </c>
      <c r="G33" s="2">
        <f t="shared" ca="1" si="8"/>
        <v>0</v>
      </c>
      <c r="H33" s="2">
        <f t="shared" ca="1" si="8"/>
        <v>0</v>
      </c>
      <c r="I33" s="67">
        <f t="shared" ca="1" si="8"/>
        <v>0</v>
      </c>
      <c r="J33" s="67">
        <f t="shared" ca="1" si="8"/>
        <v>0</v>
      </c>
      <c r="K33" s="2"/>
      <c r="L33" s="2" t="str">
        <f t="shared" si="13"/>
        <v>=</v>
      </c>
      <c r="M33" s="2" t="s">
        <v>228</v>
      </c>
      <c r="N33" s="11" t="s">
        <v>309</v>
      </c>
      <c r="O33" s="2">
        <f t="shared" ca="1" si="10"/>
        <v>0</v>
      </c>
      <c r="P33" s="2">
        <f t="shared" ca="1" si="10"/>
        <v>0</v>
      </c>
      <c r="Q33" s="2">
        <f t="shared" ca="1" si="10"/>
        <v>0</v>
      </c>
      <c r="R33" s="2">
        <f t="shared" ca="1" si="10"/>
        <v>0</v>
      </c>
      <c r="S33" s="2">
        <f t="shared" ca="1" si="10"/>
        <v>0</v>
      </c>
      <c r="T33" s="2">
        <f t="shared" ca="1" si="10"/>
        <v>0</v>
      </c>
      <c r="U33" s="67">
        <f t="shared" ca="1" si="10"/>
        <v>0</v>
      </c>
      <c r="V33" s="67">
        <f t="shared" ca="1" si="10"/>
        <v>0</v>
      </c>
      <c r="W33" s="18"/>
    </row>
    <row r="34" spans="1:23" ht="12.75" customHeight="1">
      <c r="A34" s="2" t="s">
        <v>238</v>
      </c>
      <c r="B34" s="13" t="s">
        <v>263</v>
      </c>
      <c r="C34" s="2">
        <f t="shared" ca="1" si="8"/>
        <v>0</v>
      </c>
      <c r="D34" s="2">
        <f t="shared" ca="1" si="8"/>
        <v>0</v>
      </c>
      <c r="E34" s="2">
        <f t="shared" ca="1" si="8"/>
        <v>23</v>
      </c>
      <c r="F34" s="2">
        <f t="shared" ca="1" si="8"/>
        <v>20</v>
      </c>
      <c r="G34" s="2">
        <f t="shared" ca="1" si="8"/>
        <v>0</v>
      </c>
      <c r="H34" s="2">
        <f t="shared" ca="1" si="8"/>
        <v>0</v>
      </c>
      <c r="I34" s="67">
        <f t="shared" ca="1" si="8"/>
        <v>0</v>
      </c>
      <c r="J34" s="67">
        <f t="shared" ca="1" si="8"/>
        <v>0</v>
      </c>
      <c r="K34" s="2"/>
      <c r="L34" s="2" t="str">
        <f t="shared" si="13"/>
        <v>-</v>
      </c>
      <c r="M34" s="2" t="s">
        <v>238</v>
      </c>
      <c r="N34" s="13" t="s">
        <v>258</v>
      </c>
      <c r="O34" s="2">
        <f t="shared" ca="1" si="10"/>
        <v>0</v>
      </c>
      <c r="P34" s="2">
        <f t="shared" ca="1" si="10"/>
        <v>0</v>
      </c>
      <c r="Q34" s="2">
        <f t="shared" ca="1" si="10"/>
        <v>24</v>
      </c>
      <c r="R34" s="2">
        <f t="shared" ca="1" si="10"/>
        <v>21</v>
      </c>
      <c r="S34" s="2">
        <f t="shared" ca="1" si="10"/>
        <v>0</v>
      </c>
      <c r="T34" s="2">
        <f t="shared" ca="1" si="10"/>
        <v>0</v>
      </c>
      <c r="U34" s="67">
        <f t="shared" ca="1" si="10"/>
        <v>0</v>
      </c>
      <c r="V34" s="67">
        <f t="shared" ca="1" si="10"/>
        <v>0</v>
      </c>
      <c r="W34" s="18"/>
    </row>
    <row r="35" spans="1:23" ht="12.75" customHeight="1">
      <c r="A35" s="2" t="s">
        <v>240</v>
      </c>
      <c r="B35" s="13" t="s">
        <v>263</v>
      </c>
      <c r="C35" s="2">
        <f t="shared" ca="1" si="8"/>
        <v>0</v>
      </c>
      <c r="D35" s="2">
        <f t="shared" ca="1" si="8"/>
        <v>0</v>
      </c>
      <c r="E35" s="2">
        <f t="shared" ca="1" si="8"/>
        <v>29</v>
      </c>
      <c r="F35" s="2">
        <f t="shared" ca="1" si="8"/>
        <v>30</v>
      </c>
      <c r="G35" s="2">
        <f t="shared" ca="1" si="8"/>
        <v>0</v>
      </c>
      <c r="H35" s="2">
        <f t="shared" ca="1" si="8"/>
        <v>0</v>
      </c>
      <c r="I35" s="67">
        <f t="shared" ca="1" si="8"/>
        <v>0</v>
      </c>
      <c r="J35" s="67">
        <f t="shared" ca="1" si="8"/>
        <v>0</v>
      </c>
      <c r="K35" s="2"/>
      <c r="L35" s="2" t="str">
        <f t="shared" si="13"/>
        <v>=</v>
      </c>
      <c r="M35" s="2" t="s">
        <v>240</v>
      </c>
      <c r="N35" s="13" t="s">
        <v>263</v>
      </c>
      <c r="O35" s="2">
        <f t="shared" ca="1" si="10"/>
        <v>0</v>
      </c>
      <c r="P35" s="2">
        <f t="shared" ca="1" si="10"/>
        <v>0</v>
      </c>
      <c r="Q35" s="2">
        <f t="shared" ca="1" si="10"/>
        <v>29</v>
      </c>
      <c r="R35" s="2">
        <f t="shared" ca="1" si="10"/>
        <v>30</v>
      </c>
      <c r="S35" s="2">
        <f t="shared" ca="1" si="10"/>
        <v>0</v>
      </c>
      <c r="T35" s="2">
        <f t="shared" ca="1" si="10"/>
        <v>0</v>
      </c>
      <c r="U35" s="67">
        <f t="shared" ca="1" si="10"/>
        <v>0</v>
      </c>
      <c r="V35" s="67">
        <f t="shared" ca="1" si="10"/>
        <v>0</v>
      </c>
      <c r="W35" s="18"/>
    </row>
    <row r="36" spans="1:23" ht="12.75" customHeight="1">
      <c r="A36" s="2" t="s">
        <v>246</v>
      </c>
      <c r="B36" s="11" t="s">
        <v>268</v>
      </c>
      <c r="C36" s="2">
        <f t="shared" ref="C36:J41" ca="1" si="14">IF(ISBLANK($B36), 0, VLOOKUP($B36, INDIRECT($A36), MATCH(C$25, StatHeader, 0), 0))</f>
        <v>0</v>
      </c>
      <c r="D36" s="2">
        <f t="shared" ca="1" si="14"/>
        <v>0</v>
      </c>
      <c r="E36" s="2">
        <f t="shared" ca="1" si="14"/>
        <v>0</v>
      </c>
      <c r="F36" s="2">
        <f t="shared" ca="1" si="14"/>
        <v>0</v>
      </c>
      <c r="G36" s="2">
        <f t="shared" ca="1" si="14"/>
        <v>0</v>
      </c>
      <c r="H36" s="2">
        <f t="shared" ca="1" si="14"/>
        <v>0</v>
      </c>
      <c r="I36" s="67">
        <f t="shared" ca="1" si="14"/>
        <v>0</v>
      </c>
      <c r="J36" s="67">
        <f t="shared" ca="1" si="14"/>
        <v>0</v>
      </c>
      <c r="K36" s="2"/>
      <c r="L36" s="2" t="str">
        <f t="shared" si="13"/>
        <v>-</v>
      </c>
      <c r="M36" s="2" t="s">
        <v>246</v>
      </c>
      <c r="N36" s="11" t="s">
        <v>310</v>
      </c>
      <c r="O36" s="2">
        <f t="shared" ref="O36:V41" ca="1" si="15">IF(ISBLANK($N36), 0, VLOOKUP($N36, INDIRECT($M36), MATCH(O$25, StatHeader, 0), 0))</f>
        <v>0</v>
      </c>
      <c r="P36" s="2">
        <f t="shared" ca="1" si="15"/>
        <v>0</v>
      </c>
      <c r="Q36" s="2">
        <f t="shared" ca="1" si="15"/>
        <v>0</v>
      </c>
      <c r="R36" s="2">
        <f t="shared" ca="1" si="15"/>
        <v>7</v>
      </c>
      <c r="S36" s="2">
        <f t="shared" ca="1" si="15"/>
        <v>0</v>
      </c>
      <c r="T36" s="2">
        <f t="shared" ca="1" si="15"/>
        <v>0</v>
      </c>
      <c r="U36" s="67">
        <f t="shared" ca="1" si="15"/>
        <v>0</v>
      </c>
      <c r="V36" s="67">
        <f t="shared" ca="1" si="15"/>
        <v>0</v>
      </c>
      <c r="W36" s="18"/>
    </row>
    <row r="37" spans="1:23" ht="12.75" customHeight="1">
      <c r="A37" s="2" t="s">
        <v>246</v>
      </c>
      <c r="B37" s="11" t="s">
        <v>311</v>
      </c>
      <c r="C37" s="2">
        <f t="shared" ca="1" si="14"/>
        <v>0</v>
      </c>
      <c r="D37" s="2">
        <f t="shared" ca="1" si="14"/>
        <v>0</v>
      </c>
      <c r="E37" s="2">
        <f t="shared" ca="1" si="14"/>
        <v>0</v>
      </c>
      <c r="F37" s="2">
        <f t="shared" ca="1" si="14"/>
        <v>-3</v>
      </c>
      <c r="G37" s="2">
        <f t="shared" ca="1" si="14"/>
        <v>0</v>
      </c>
      <c r="H37" s="2">
        <f t="shared" ca="1" si="14"/>
        <v>0</v>
      </c>
      <c r="I37" s="67">
        <f t="shared" ca="1" si="14"/>
        <v>0</v>
      </c>
      <c r="J37" s="67">
        <f t="shared" ca="1" si="14"/>
        <v>0</v>
      </c>
      <c r="K37" s="2"/>
      <c r="L37" s="2" t="str">
        <f t="shared" si="13"/>
        <v>-</v>
      </c>
      <c r="M37" s="2" t="s">
        <v>246</v>
      </c>
      <c r="N37" s="11" t="s">
        <v>312</v>
      </c>
      <c r="O37" s="2">
        <f t="shared" ca="1" si="15"/>
        <v>0</v>
      </c>
      <c r="P37" s="2">
        <f t="shared" ca="1" si="15"/>
        <v>0</v>
      </c>
      <c r="Q37" s="2">
        <f t="shared" ca="1" si="15"/>
        <v>0</v>
      </c>
      <c r="R37" s="2">
        <f t="shared" ca="1" si="15"/>
        <v>5</v>
      </c>
      <c r="S37" s="2">
        <f t="shared" ca="1" si="15"/>
        <v>0</v>
      </c>
      <c r="T37" s="2">
        <f t="shared" ca="1" si="15"/>
        <v>0</v>
      </c>
      <c r="U37" s="67">
        <f t="shared" ca="1" si="15"/>
        <v>0</v>
      </c>
      <c r="V37" s="67">
        <f t="shared" ca="1" si="15"/>
        <v>0</v>
      </c>
      <c r="W37" s="18"/>
    </row>
    <row r="38" spans="1:23" ht="12.75" customHeight="1">
      <c r="A38" s="2" t="s">
        <v>254</v>
      </c>
      <c r="B38" s="11" t="s">
        <v>275</v>
      </c>
      <c r="C38" s="2">
        <f t="shared" ca="1" si="14"/>
        <v>0</v>
      </c>
      <c r="D38" s="2">
        <f t="shared" ca="1" si="14"/>
        <v>0</v>
      </c>
      <c r="E38" s="2">
        <f t="shared" ca="1" si="14"/>
        <v>0</v>
      </c>
      <c r="F38" s="2">
        <f t="shared" ca="1" si="14"/>
        <v>0</v>
      </c>
      <c r="G38" s="2">
        <f t="shared" ca="1" si="14"/>
        <v>0</v>
      </c>
      <c r="H38" s="2">
        <f t="shared" ca="1" si="14"/>
        <v>0</v>
      </c>
      <c r="I38" s="67">
        <f t="shared" ca="1" si="14"/>
        <v>0</v>
      </c>
      <c r="J38" s="67">
        <f t="shared" ca="1" si="14"/>
        <v>0</v>
      </c>
      <c r="K38" s="2"/>
      <c r="L38" s="2" t="str">
        <f t="shared" si="13"/>
        <v>=</v>
      </c>
      <c r="M38" s="2" t="s">
        <v>254</v>
      </c>
      <c r="N38" s="11" t="s">
        <v>275</v>
      </c>
      <c r="O38" s="2">
        <f t="shared" ca="1" si="15"/>
        <v>0</v>
      </c>
      <c r="P38" s="2">
        <f t="shared" ca="1" si="15"/>
        <v>0</v>
      </c>
      <c r="Q38" s="2">
        <f t="shared" ca="1" si="15"/>
        <v>0</v>
      </c>
      <c r="R38" s="2">
        <f t="shared" ca="1" si="15"/>
        <v>0</v>
      </c>
      <c r="S38" s="2">
        <f t="shared" ca="1" si="15"/>
        <v>0</v>
      </c>
      <c r="T38" s="2">
        <f t="shared" ca="1" si="15"/>
        <v>0</v>
      </c>
      <c r="U38" s="67">
        <f t="shared" ca="1" si="15"/>
        <v>0</v>
      </c>
      <c r="V38" s="67">
        <f t="shared" ca="1" si="15"/>
        <v>0</v>
      </c>
      <c r="W38" s="18"/>
    </row>
    <row r="39" spans="1:23" ht="12.75" customHeight="1">
      <c r="A39" s="2" t="s">
        <v>259</v>
      </c>
      <c r="B39" s="11" t="s">
        <v>313</v>
      </c>
      <c r="C39" s="2">
        <f t="shared" ca="1" si="14"/>
        <v>0</v>
      </c>
      <c r="D39" s="2">
        <f t="shared" ca="1" si="14"/>
        <v>0</v>
      </c>
      <c r="E39" s="2">
        <f t="shared" ca="1" si="14"/>
        <v>0</v>
      </c>
      <c r="F39" s="2">
        <f t="shared" ca="1" si="14"/>
        <v>0</v>
      </c>
      <c r="G39" s="2">
        <f t="shared" ca="1" si="14"/>
        <v>0</v>
      </c>
      <c r="H39" s="2">
        <f t="shared" ca="1" si="14"/>
        <v>0</v>
      </c>
      <c r="I39" s="67">
        <f t="shared" ca="1" si="14"/>
        <v>0</v>
      </c>
      <c r="J39" s="67">
        <f t="shared" ca="1" si="14"/>
        <v>0</v>
      </c>
      <c r="K39" s="2"/>
      <c r="L39" s="2" t="str">
        <f t="shared" si="13"/>
        <v>-</v>
      </c>
      <c r="M39" s="2" t="s">
        <v>259</v>
      </c>
      <c r="N39" s="11" t="s">
        <v>314</v>
      </c>
      <c r="O39" s="2">
        <f t="shared" ca="1" si="15"/>
        <v>0</v>
      </c>
      <c r="P39" s="2">
        <f t="shared" ca="1" si="15"/>
        <v>0</v>
      </c>
      <c r="Q39" s="2">
        <f t="shared" ca="1" si="15"/>
        <v>0</v>
      </c>
      <c r="R39" s="2">
        <f t="shared" ca="1" si="15"/>
        <v>7</v>
      </c>
      <c r="S39" s="2">
        <f t="shared" ca="1" si="15"/>
        <v>0</v>
      </c>
      <c r="T39" s="2">
        <f t="shared" ca="1" si="15"/>
        <v>0</v>
      </c>
      <c r="U39" s="67">
        <f t="shared" ca="1" si="15"/>
        <v>0</v>
      </c>
      <c r="V39" s="67">
        <f t="shared" ca="1" si="15"/>
        <v>0</v>
      </c>
      <c r="W39" s="18"/>
    </row>
    <row r="40" spans="1:23" ht="12.75" customHeight="1">
      <c r="A40" s="2" t="s">
        <v>266</v>
      </c>
      <c r="B40" s="13" t="s">
        <v>263</v>
      </c>
      <c r="C40" s="2">
        <f t="shared" ca="1" si="14"/>
        <v>0</v>
      </c>
      <c r="D40" s="2">
        <f t="shared" ca="1" si="14"/>
        <v>0</v>
      </c>
      <c r="E40" s="2">
        <f t="shared" ca="1" si="14"/>
        <v>15</v>
      </c>
      <c r="F40" s="2">
        <f t="shared" ca="1" si="14"/>
        <v>16</v>
      </c>
      <c r="G40" s="2">
        <f t="shared" ca="1" si="14"/>
        <v>0</v>
      </c>
      <c r="H40" s="2">
        <f t="shared" ca="1" si="14"/>
        <v>0</v>
      </c>
      <c r="I40" s="67">
        <f t="shared" ca="1" si="14"/>
        <v>0</v>
      </c>
      <c r="J40" s="67">
        <f t="shared" ca="1" si="14"/>
        <v>0</v>
      </c>
      <c r="K40" s="2"/>
      <c r="L40" s="2" t="str">
        <f t="shared" si="13"/>
        <v>=</v>
      </c>
      <c r="M40" s="2" t="s">
        <v>266</v>
      </c>
      <c r="N40" s="13" t="s">
        <v>263</v>
      </c>
      <c r="O40" s="2">
        <f t="shared" ca="1" si="15"/>
        <v>0</v>
      </c>
      <c r="P40" s="2">
        <f t="shared" ca="1" si="15"/>
        <v>0</v>
      </c>
      <c r="Q40" s="2">
        <f t="shared" ca="1" si="15"/>
        <v>15</v>
      </c>
      <c r="R40" s="2">
        <f t="shared" ca="1" si="15"/>
        <v>16</v>
      </c>
      <c r="S40" s="2">
        <f t="shared" ca="1" si="15"/>
        <v>0</v>
      </c>
      <c r="T40" s="2">
        <f t="shared" ca="1" si="15"/>
        <v>0</v>
      </c>
      <c r="U40" s="67">
        <f t="shared" ca="1" si="15"/>
        <v>0</v>
      </c>
      <c r="V40" s="67">
        <f t="shared" ca="1" si="15"/>
        <v>0</v>
      </c>
      <c r="W40" s="18"/>
    </row>
    <row r="41" spans="1:23" ht="12.75" customHeight="1">
      <c r="A41" s="2" t="s">
        <v>271</v>
      </c>
      <c r="B41" s="13" t="s">
        <v>283</v>
      </c>
      <c r="C41" s="2">
        <f t="shared" ca="1" si="14"/>
        <v>0</v>
      </c>
      <c r="D41" s="2">
        <f t="shared" ca="1" si="14"/>
        <v>0</v>
      </c>
      <c r="E41" s="2">
        <f t="shared" ca="1" si="14"/>
        <v>8</v>
      </c>
      <c r="F41" s="2">
        <f t="shared" ca="1" si="14"/>
        <v>8</v>
      </c>
      <c r="G41" s="2">
        <f t="shared" ca="1" si="14"/>
        <v>0</v>
      </c>
      <c r="H41" s="2">
        <f t="shared" ca="1" si="14"/>
        <v>0</v>
      </c>
      <c r="I41" s="2">
        <f t="shared" ca="1" si="14"/>
        <v>0</v>
      </c>
      <c r="J41" s="2">
        <f t="shared" ca="1" si="14"/>
        <v>0</v>
      </c>
      <c r="K41" s="2"/>
      <c r="L41" s="2" t="str">
        <f t="shared" si="13"/>
        <v>-</v>
      </c>
      <c r="M41" s="2" t="s">
        <v>271</v>
      </c>
      <c r="N41" s="13" t="s">
        <v>315</v>
      </c>
      <c r="O41" s="2">
        <f t="shared" ca="1" si="15"/>
        <v>0</v>
      </c>
      <c r="P41" s="2">
        <f t="shared" ca="1" si="15"/>
        <v>0</v>
      </c>
      <c r="Q41" s="2">
        <f t="shared" ca="1" si="15"/>
        <v>10</v>
      </c>
      <c r="R41" s="2">
        <f t="shared" ca="1" si="15"/>
        <v>10</v>
      </c>
      <c r="S41" s="2">
        <f t="shared" ca="1" si="15"/>
        <v>0</v>
      </c>
      <c r="T41" s="2">
        <f t="shared" ca="1" si="15"/>
        <v>0</v>
      </c>
      <c r="U41" s="2">
        <f t="shared" ca="1" si="15"/>
        <v>0</v>
      </c>
      <c r="V41" s="2">
        <f t="shared" ca="1" si="15"/>
        <v>0</v>
      </c>
      <c r="W41" s="18"/>
    </row>
    <row r="42" spans="1:23" ht="12.75" customHeight="1">
      <c r="A42" s="2" t="s">
        <v>276</v>
      </c>
      <c r="B42" s="2"/>
      <c r="C42" s="11"/>
      <c r="D42" s="11"/>
      <c r="E42" s="11"/>
      <c r="F42" s="11"/>
      <c r="G42" s="11"/>
      <c r="H42" s="11"/>
      <c r="I42" s="11"/>
      <c r="J42" s="11"/>
      <c r="K42" s="2"/>
      <c r="L42" s="2" t="str">
        <f>IF(AND(C42=O42, D42=P42, E42=Q42, F42=R42, G42=S42, H42=T42, I42=U42, J42=V42), "=", "-")</f>
        <v>=</v>
      </c>
      <c r="M42" s="2" t="s">
        <v>276</v>
      </c>
      <c r="N42" s="2"/>
      <c r="O42" s="11"/>
      <c r="P42" s="11"/>
      <c r="Q42" s="11"/>
      <c r="R42" s="11"/>
      <c r="S42" s="11"/>
      <c r="T42" s="11"/>
      <c r="U42" s="11"/>
      <c r="V42" s="11"/>
      <c r="W42" s="2"/>
    </row>
    <row r="43" spans="1:2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18"/>
    </row>
    <row r="44" spans="1:23" ht="12.75" customHeight="1">
      <c r="A44" s="2" t="s">
        <v>285</v>
      </c>
      <c r="B44" s="2"/>
      <c r="C44" s="2" t="e">
        <f t="shared" ref="C44:J44" ca="1" si="16">SUM(C26:C42)</f>
        <v>#N/A</v>
      </c>
      <c r="D44" s="2" t="e">
        <f t="shared" ca="1" si="16"/>
        <v>#N/A</v>
      </c>
      <c r="E44" s="2" t="e">
        <f t="shared" ca="1" si="16"/>
        <v>#N/A</v>
      </c>
      <c r="F44" s="2" t="e">
        <f t="shared" ca="1" si="16"/>
        <v>#N/A</v>
      </c>
      <c r="G44" s="2" t="e">
        <f t="shared" ca="1" si="16"/>
        <v>#N/A</v>
      </c>
      <c r="H44" s="2" t="e">
        <f t="shared" ca="1" si="16"/>
        <v>#N/A</v>
      </c>
      <c r="I44" s="2" t="e">
        <f t="shared" ca="1" si="16"/>
        <v>#N/A</v>
      </c>
      <c r="J44" s="2" t="e">
        <f t="shared" ca="1" si="16"/>
        <v>#N/A</v>
      </c>
      <c r="K44" s="2"/>
      <c r="L44" s="2"/>
      <c r="M44" s="2" t="s">
        <v>285</v>
      </c>
      <c r="N44" s="2"/>
      <c r="O44" s="2" t="e">
        <f t="shared" ref="O44:V44" ca="1" si="17">SUM(O26:O42)</f>
        <v>#N/A</v>
      </c>
      <c r="P44" s="2" t="e">
        <f t="shared" ca="1" si="17"/>
        <v>#N/A</v>
      </c>
      <c r="Q44" s="2" t="e">
        <f t="shared" ca="1" si="17"/>
        <v>#N/A</v>
      </c>
      <c r="R44" s="2" t="e">
        <f t="shared" ca="1" si="17"/>
        <v>#N/A</v>
      </c>
      <c r="S44" s="2" t="e">
        <f t="shared" ca="1" si="17"/>
        <v>#N/A</v>
      </c>
      <c r="T44" s="2" t="e">
        <f t="shared" ca="1" si="17"/>
        <v>#N/A</v>
      </c>
      <c r="U44" s="2" t="e">
        <f t="shared" ca="1" si="17"/>
        <v>#N/A</v>
      </c>
      <c r="V44" s="2" t="e">
        <f t="shared" ca="1" si="17"/>
        <v>#N/A</v>
      </c>
      <c r="W44" s="18"/>
    </row>
    <row r="45" spans="1:23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70" t="s">
        <v>323</v>
      </c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ht="12.75" customHeight="1">
      <c r="A47" s="2" t="s">
        <v>324</v>
      </c>
      <c r="B47" s="38">
        <f ca="1">Data!D233</f>
        <v>19119.473246986057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38">
        <f ca="1">Data!E233</f>
        <v>20816.785372797782</v>
      </c>
      <c r="O47" s="2"/>
      <c r="P47" s="2"/>
      <c r="Q47" s="2"/>
      <c r="R47" s="2"/>
      <c r="S47" s="2"/>
      <c r="T47" s="2"/>
      <c r="U47" s="2"/>
      <c r="V47" s="2"/>
      <c r="W47" s="2"/>
    </row>
    <row r="48" spans="1:23" ht="12.75" customHeight="1">
      <c r="A48" s="2" t="s">
        <v>316</v>
      </c>
      <c r="B48" s="39">
        <f ca="1">Data!D238</f>
        <v>3870.3591868922695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39">
        <f ca="1">Data!E238</f>
        <v>4391.4664479309513</v>
      </c>
      <c r="O48" s="2"/>
      <c r="P48" s="2"/>
      <c r="Q48" s="2"/>
      <c r="R48" s="2"/>
      <c r="S48" s="2"/>
      <c r="T48" s="2"/>
      <c r="U48" s="2"/>
      <c r="V48" s="2"/>
      <c r="W48" s="2"/>
    </row>
    <row r="49" spans="1:23" ht="12.75" customHeight="1">
      <c r="A49" s="1" t="s">
        <v>325</v>
      </c>
      <c r="B49" s="43">
        <f>Setup!B66</f>
        <v>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</sheetData>
  <conditionalFormatting sqref="L5:L19 L28:L42">
    <cfRule type="cellIs" dxfId="3" priority="1" stopIfTrue="1" operator="equal">
      <formula>"="</formula>
    </cfRule>
  </conditionalFormatting>
  <conditionalFormatting sqref="L5:L19 L28:L42">
    <cfRule type="cellIs" dxfId="2" priority="2" stopIfTrue="1" operator="equal">
      <formula>"-"</formula>
    </cfRule>
  </conditionalFormatting>
  <dataValidations count="12">
    <dataValidation type="list" allowBlank="1" showErrorMessage="1" sqref="B11 N11 B34 N34">
      <formula1>BodyList</formula1>
    </dataValidation>
    <dataValidation type="list" allowBlank="1" showErrorMessage="1" sqref="B9:B10 N9:N10 B32:B33 N32:N33">
      <formula1>EarringList</formula1>
    </dataValidation>
    <dataValidation type="list" allowBlank="1" showErrorMessage="1" sqref="B17 N17 B40 N40">
      <formula1>LegsList</formula1>
    </dataValidation>
    <dataValidation type="list" allowBlank="1" showErrorMessage="1" sqref="B13:B14 N13:N14 B36:B37 N36:N37">
      <formula1>RingList</formula1>
    </dataValidation>
    <dataValidation type="list" allowBlank="1" showErrorMessage="1" sqref="B15 N15 B38 N38">
      <formula1>BackList</formula1>
    </dataValidation>
    <dataValidation type="list" allowBlank="1" showErrorMessage="1" sqref="B16 N16 B39 N39">
      <formula1>WaistList</formula1>
    </dataValidation>
    <dataValidation type="list" allowBlank="1" showErrorMessage="1" sqref="B6 N6 B29 N29">
      <formula1>AmmoList</formula1>
    </dataValidation>
    <dataValidation type="list" allowBlank="1" showErrorMessage="1" sqref="B18 N18 B41 N41">
      <formula1>FeetList</formula1>
    </dataValidation>
    <dataValidation type="list" allowBlank="1" showErrorMessage="1" sqref="B7 N7 B30 N30">
      <formula1>HeadList</formula1>
    </dataValidation>
    <dataValidation type="list" allowBlank="1" showErrorMessage="1" sqref="B5 N5 B28 N28">
      <formula1>RangedList</formula1>
    </dataValidation>
    <dataValidation type="list" allowBlank="1" showErrorMessage="1" sqref="B8 N8 B31 N31">
      <formula1>NeckList</formula1>
    </dataValidation>
    <dataValidation type="list" allowBlank="1" showErrorMessage="1" sqref="B12 N12 B35 N35">
      <formula1>HandsList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Q238"/>
  <sheetViews>
    <sheetView workbookViewId="0"/>
  </sheetViews>
  <sheetFormatPr defaultColWidth="17.28515625" defaultRowHeight="15" customHeight="1"/>
  <cols>
    <col min="1" max="1" width="18.7109375" customWidth="1"/>
    <col min="2" max="5" width="11.7109375" customWidth="1"/>
    <col min="6" max="6" width="8.7109375" customWidth="1"/>
    <col min="7" max="7" width="9.7109375" customWidth="1"/>
    <col min="8" max="8" width="11.7109375" customWidth="1"/>
    <col min="9" max="9" width="8.7109375" customWidth="1"/>
    <col min="10" max="10" width="9.42578125" customWidth="1"/>
    <col min="11" max="11" width="9.28515625" customWidth="1"/>
    <col min="12" max="12" width="14.28515625" customWidth="1"/>
    <col min="13" max="13" width="10.42578125" customWidth="1"/>
    <col min="14" max="14" width="10.7109375" customWidth="1"/>
    <col min="15" max="17" width="12.7109375" customWidth="1"/>
  </cols>
  <sheetData>
    <row r="1" spans="1:17" ht="12.75" customHeight="1">
      <c r="A1" s="2" t="str">
        <f>Setup!B4</f>
        <v>Hume</v>
      </c>
      <c r="B1" s="2">
        <f>Setup!B5</f>
        <v>99</v>
      </c>
      <c r="C1" s="1" t="s">
        <v>338</v>
      </c>
      <c r="D1" s="2" t="str">
        <f>Setup!B6</f>
        <v>War</v>
      </c>
      <c r="E1" s="2" t="str">
        <f>Setup!B7</f>
        <v>Red C Bun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2.75" customHeight="1">
      <c r="A2" s="2"/>
      <c r="B2" s="2" t="s">
        <v>339</v>
      </c>
      <c r="C2" s="2" t="s">
        <v>67</v>
      </c>
      <c r="D2" s="2" t="s">
        <v>340</v>
      </c>
      <c r="E2" s="2" t="s">
        <v>341</v>
      </c>
      <c r="F2" s="2" t="s">
        <v>342</v>
      </c>
      <c r="G2" s="2" t="s">
        <v>343</v>
      </c>
      <c r="H2" s="10" t="s">
        <v>344</v>
      </c>
      <c r="I2" s="10" t="s">
        <v>345</v>
      </c>
      <c r="J2" s="10" t="s">
        <v>346</v>
      </c>
      <c r="K2" s="10" t="s">
        <v>347</v>
      </c>
      <c r="L2" s="2" t="s">
        <v>348</v>
      </c>
      <c r="M2" s="2" t="s">
        <v>349</v>
      </c>
      <c r="N2" s="2" t="s">
        <v>350</v>
      </c>
      <c r="O2" s="2" t="s">
        <v>351</v>
      </c>
      <c r="P2" s="1" t="s">
        <v>352</v>
      </c>
      <c r="Q2" s="1" t="s">
        <v>353</v>
      </c>
    </row>
    <row r="3" spans="1:17" ht="12.75" customHeight="1">
      <c r="A3" s="2" t="s">
        <v>25</v>
      </c>
      <c r="B3" s="2">
        <f>HLOOKUP(A3, PlayerStats, 2, 0) + Setup!$B12</f>
        <v>101</v>
      </c>
      <c r="C3" s="38">
        <f t="shared" ref="C3:C9" si="0">IF(ISBLANK($E$1), 0, VLOOKUP($E$1, Food, MATCH(A3, FoodHeader, 0), 0))</f>
        <v>7</v>
      </c>
      <c r="D3" s="2">
        <f>IF(Setup!F$20=1, Setup!F$21, 0)</f>
        <v>0</v>
      </c>
      <c r="E3" s="2">
        <f>IF(Setup!G$20=1, Setup!G$21, 0)</f>
        <v>0</v>
      </c>
      <c r="F3" s="38">
        <f>IF(Setup!$F$20=1, IF(ISBLANK($P$3),0,VLOOKUP($P$3,AtmaList,MATCH($A3,AtmaHeader,0), FALSE))+IF(ISBLANK($P$4),0,VLOOKUP($P$4,AtmaList,MATCH($A3,AtmaHeader,0), FALSE))+IF(ISBLANK($P$5),0,VLOOKUP($P$5,AtmaList,MATCH($A3,AtmaHeader,0), FALSE)), 0)</f>
        <v>0</v>
      </c>
      <c r="G3" s="38">
        <f>IF(Setup!G$20=1, IF(ISBLANK($Q$3),0,VLOOKUP($Q$3,AtmaList,MATCH($A3,AtmaHeader,0), FALSE))+IF(ISBLANK($Q$4),0,VLOOKUP($Q$4,AtmaList,MATCH($A3,AtmaHeader,0), FALSE))+IF(ISBLANK($Q$5),0,VLOOKUP($Q$5,AtmaList,MATCH($A3,AtmaHeader,0), FALSE)), 0)</f>
        <v>0</v>
      </c>
      <c r="H3">
        <f>IF(Setup!F$34=1,Setup!F$36,0)</f>
        <v>0</v>
      </c>
      <c r="I3">
        <f>IF(Setup!G$34=1,Setup!G$36,0)</f>
        <v>0</v>
      </c>
      <c r="J3">
        <f>IF(AND(Setup!F$45=1, OR(Setup!F$26=1, Setup!F$34=1)), 15, 0)</f>
        <v>0</v>
      </c>
      <c r="K3">
        <f>IF(AND(Setup!G$45=1, OR(Setup!G$26=1, Setup!G$34=1)), 15, 0)</f>
        <v>0</v>
      </c>
      <c r="L3" s="2">
        <f t="shared" ref="L3:L9" ca="1" si="1">HLOOKUP($A3, SpellsSet1, MATCH("Totals:", OFFSET(SpellsSet1,0,0,ROWS(SpellsSet1),1), 0), FALSE)</f>
        <v>18</v>
      </c>
      <c r="M3" s="2">
        <f t="shared" ref="M3:M9" ca="1" si="2">HLOOKUP($A3, SpellsSet2, MATCH("Totals:", OFFSET(SpellsSet2,0,0,ROWS(SpellsSet2),1), 0), FALSE)</f>
        <v>18</v>
      </c>
      <c r="N3" s="38">
        <f t="shared" ref="N3:O3" ca="1" si="3">$B3+$C$3+D3+F3+H3+J3+L3</f>
        <v>126</v>
      </c>
      <c r="O3" s="38">
        <f t="shared" ca="1" si="3"/>
        <v>126</v>
      </c>
      <c r="P3" s="4" t="str">
        <f>Setup!F22</f>
        <v>None</v>
      </c>
      <c r="Q3" s="4" t="str">
        <f>Setup!G22</f>
        <v>None</v>
      </c>
    </row>
    <row r="4" spans="1:17" ht="12.75" customHeight="1">
      <c r="A4" s="2" t="s">
        <v>26</v>
      </c>
      <c r="B4" s="2">
        <f>HLOOKUP(A4, PlayerStats, 2, 0) + Setup!$B13</f>
        <v>98</v>
      </c>
      <c r="C4" s="38">
        <f t="shared" si="0"/>
        <v>0</v>
      </c>
      <c r="D4" s="2">
        <f>IF(Setup!F$20=1, Setup!F$21, 0)</f>
        <v>0</v>
      </c>
      <c r="E4" s="2">
        <f>IF(Setup!G$20=1, Setup!G$21, 0)</f>
        <v>0</v>
      </c>
      <c r="F4" s="38">
        <f>IF(Setup!$F$20=1, IF(ISBLANK($P$3),0,VLOOKUP($P$3,AtmaList,MATCH($A4,AtmaHeader,0), FALSE))+IF(ISBLANK($P$4),0,VLOOKUP($P$4,AtmaList,MATCH($A4,AtmaHeader,0), FALSE))+IF(ISBLANK($P$5),0,VLOOKUP($P$5,AtmaList,MATCH($A4,AtmaHeader,0), FALSE)), 0)</f>
        <v>0</v>
      </c>
      <c r="G4" s="38">
        <f>IF(Setup!G$20=1, IF(ISBLANK($Q$3),0,VLOOKUP($Q$3,AtmaList,MATCH($A4,AtmaHeader,0), FALSE))+IF(ISBLANK($Q$4),0,VLOOKUP($Q$4,AtmaList,MATCH($A4,AtmaHeader,0), FALSE))+IF(ISBLANK($Q$5),0,VLOOKUP($Q$5,AtmaList,MATCH($A4,AtmaHeader,0), FALSE)), 0)</f>
        <v>0</v>
      </c>
      <c r="H4">
        <f>IF(Setup!F$34=1,Setup!F$37,0)</f>
        <v>0</v>
      </c>
      <c r="I4">
        <f>IF(Setup!G$34=1,Setup!G$37,0)</f>
        <v>0</v>
      </c>
      <c r="J4">
        <f>IF(AND(Setup!F$45=1, OR(Setup!F$26=1, Setup!F$34=1)), 15, 0)</f>
        <v>0</v>
      </c>
      <c r="K4">
        <f>IF(AND(Setup!G$45=1, OR(Setup!G$26=1, Setup!G$34=1)), 15, 0)</f>
        <v>0</v>
      </c>
      <c r="L4" s="2">
        <f t="shared" ca="1" si="1"/>
        <v>40</v>
      </c>
      <c r="M4" s="2">
        <f t="shared" ca="1" si="2"/>
        <v>40</v>
      </c>
      <c r="N4" s="38">
        <f t="shared" ref="N4:O4" ca="1" si="4">$B4+$C$3+D4+F4+H4+J4+L4</f>
        <v>145</v>
      </c>
      <c r="O4" s="38">
        <f t="shared" ca="1" si="4"/>
        <v>145</v>
      </c>
      <c r="P4" s="4" t="str">
        <f>Setup!F23</f>
        <v>None</v>
      </c>
      <c r="Q4" s="4" t="str">
        <f>Setup!G23</f>
        <v>None</v>
      </c>
    </row>
    <row r="5" spans="1:17" ht="12.75" customHeight="1">
      <c r="A5" s="2" t="s">
        <v>27</v>
      </c>
      <c r="B5" s="2">
        <f>HLOOKUP(A5, PlayerStats, 2, 0) + Setup!$B14</f>
        <v>96</v>
      </c>
      <c r="C5" s="38">
        <f t="shared" si="0"/>
        <v>0</v>
      </c>
      <c r="D5" s="2">
        <f>IF(Setup!F$20=1, Setup!F$21, 0)</f>
        <v>0</v>
      </c>
      <c r="E5" s="2">
        <f>IF(Setup!G$20=1, Setup!G$21, 0)</f>
        <v>0</v>
      </c>
      <c r="F5" s="38">
        <f>IF(Setup!$F$20=1, IF(ISBLANK($P$3),0,VLOOKUP($P$3,AtmaList,MATCH($A5,AtmaHeader,0), FALSE))+IF(ISBLANK($P$4),0,VLOOKUP($P$4,AtmaList,MATCH($A5,AtmaHeader,0), FALSE))+IF(ISBLANK($P$5),0,VLOOKUP($P$5,AtmaList,MATCH($A5,AtmaHeader,0), FALSE)), 0)</f>
        <v>0</v>
      </c>
      <c r="G5" s="38">
        <f>IF(Setup!G$20=1, IF(ISBLANK($Q$3),0,VLOOKUP($Q$3,AtmaList,MATCH($A5,AtmaHeader,0), FALSE))+IF(ISBLANK($Q$4),0,VLOOKUP($Q$4,AtmaList,MATCH($A5,AtmaHeader,0), FALSE))+IF(ISBLANK($Q$5),0,VLOOKUP($Q$5,AtmaList,MATCH($A5,AtmaHeader,0), FALSE)), 0)</f>
        <v>0</v>
      </c>
      <c r="H5">
        <f>IF(Setup!F$34=1,Setup!F$36,0)</f>
        <v>0</v>
      </c>
      <c r="I5">
        <f>IF(Setup!G$34=1,Setup!G$36,0)</f>
        <v>0</v>
      </c>
      <c r="J5">
        <f>IF(AND(Setup!F$45=1, OR(Setup!F$26=1, Setup!F$34=1)), 15, 0)</f>
        <v>0</v>
      </c>
      <c r="K5">
        <f>IF(AND(Setup!G$45=1, OR(Setup!G$26=1, Setup!G$34=1)), 15, 0)</f>
        <v>0</v>
      </c>
      <c r="L5" s="2">
        <f t="shared" ca="1" si="1"/>
        <v>18</v>
      </c>
      <c r="M5" s="2">
        <f t="shared" ca="1" si="2"/>
        <v>18</v>
      </c>
      <c r="N5" s="38">
        <f t="shared" ref="N5:O5" ca="1" si="5">$B5+$C$3+D5+F5+H5+J5+L5</f>
        <v>121</v>
      </c>
      <c r="O5" s="38">
        <f t="shared" ca="1" si="5"/>
        <v>121</v>
      </c>
      <c r="P5" s="4" t="str">
        <f>Setup!F24</f>
        <v>None</v>
      </c>
      <c r="Q5" s="4" t="str">
        <f>Setup!G24</f>
        <v>None</v>
      </c>
    </row>
    <row r="6" spans="1:17" ht="12.75" customHeight="1">
      <c r="A6" s="2" t="s">
        <v>28</v>
      </c>
      <c r="B6" s="2">
        <f>HLOOKUP(A6, PlayerStats, 2, 0) + Setup!$B15</f>
        <v>98</v>
      </c>
      <c r="C6" s="38">
        <f t="shared" si="0"/>
        <v>0</v>
      </c>
      <c r="D6" s="2">
        <f>IF(Setup!F$20=1, Setup!F$21, 0)</f>
        <v>0</v>
      </c>
      <c r="E6" s="2">
        <f>IF(Setup!G$20=1, Setup!G$21, 0)</f>
        <v>0</v>
      </c>
      <c r="F6" s="38">
        <f>IF(Setup!$F$20=1, IF(ISBLANK($P$3),0,VLOOKUP($P$3,AtmaList,MATCH($A6,AtmaHeader,0), FALSE))+IF(ISBLANK($P$4),0,VLOOKUP($P$4,AtmaList,MATCH($A6,AtmaHeader,0), FALSE))+IF(ISBLANK($P$5),0,VLOOKUP($P$5,AtmaList,MATCH($A6,AtmaHeader,0), FALSE)), 0)</f>
        <v>0</v>
      </c>
      <c r="G6" s="38">
        <f>IF(Setup!G$20=1, IF(ISBLANK($Q$3),0,VLOOKUP($Q$3,AtmaList,MATCH($A6,AtmaHeader,0), FALSE))+IF(ISBLANK($Q$4),0,VLOOKUP($Q$4,AtmaList,MATCH($A6,AtmaHeader,0), FALSE))+IF(ISBLANK($Q$5),0,VLOOKUP($Q$5,AtmaList,MATCH($A6,AtmaHeader,0), FALSE)), 0)</f>
        <v>0</v>
      </c>
      <c r="H6">
        <f>IF(Setup!F$34=1,Setup!F$37,0)</f>
        <v>0</v>
      </c>
      <c r="I6">
        <f>IF(Setup!G$34=1,Setup!G$37,0)</f>
        <v>0</v>
      </c>
      <c r="J6">
        <f>IF(AND(Setup!F$45=1, OR(Setup!F$26=1, Setup!F$34=1)), 15, 0)</f>
        <v>0</v>
      </c>
      <c r="K6">
        <f>IF(AND(Setup!G$45=1, OR(Setup!G$26=1, Setup!G$34=1)), 15, 0)</f>
        <v>0</v>
      </c>
      <c r="L6" s="2">
        <f t="shared" ca="1" si="1"/>
        <v>8</v>
      </c>
      <c r="M6" s="2">
        <f t="shared" ca="1" si="2"/>
        <v>8</v>
      </c>
      <c r="N6" s="38">
        <f t="shared" ref="N6:O6" ca="1" si="6">$B6+$C$3+D6+F6+H6+J6+L6</f>
        <v>113</v>
      </c>
      <c r="O6" s="38">
        <f t="shared" ca="1" si="6"/>
        <v>113</v>
      </c>
      <c r="P6" s="2"/>
      <c r="Q6" s="2"/>
    </row>
    <row r="7" spans="1:17" ht="12.75" customHeight="1">
      <c r="A7" s="2" t="s">
        <v>29</v>
      </c>
      <c r="B7" s="2">
        <f>HLOOKUP(A7, PlayerStats, 2, 0) + Setup!$B16</f>
        <v>94</v>
      </c>
      <c r="C7" s="38">
        <f t="shared" si="0"/>
        <v>0</v>
      </c>
      <c r="D7" s="2">
        <f>IF(Setup!F$20=1, Setup!F$21, 0)</f>
        <v>0</v>
      </c>
      <c r="E7" s="2">
        <f>IF(Setup!G$20=1, Setup!G$21, 0)</f>
        <v>0</v>
      </c>
      <c r="F7" s="38">
        <f>IF(Setup!$F$20=1, IF(ISBLANK($P$3),0,VLOOKUP($P$3,AtmaList,MATCH($A7,AtmaHeader,0), FALSE))+IF(ISBLANK($P$4),0,VLOOKUP($P$4,AtmaList,MATCH($A7,AtmaHeader,0), FALSE))+IF(ISBLANK($P$5),0,VLOOKUP($P$5,AtmaList,MATCH($A7,AtmaHeader,0), FALSE)), 0)</f>
        <v>0</v>
      </c>
      <c r="G7" s="38">
        <f>IF(Setup!G$20=1, IF(ISBLANK($Q$3),0,VLOOKUP($Q$3,AtmaList,MATCH($A7,AtmaHeader,0), FALSE))+IF(ISBLANK($Q$4),0,VLOOKUP($Q$4,AtmaList,MATCH($A7,AtmaHeader,0), FALSE))+IF(ISBLANK($Q$5),0,VLOOKUP($Q$5,AtmaList,MATCH($A7,AtmaHeader,0), FALSE)), 0)</f>
        <v>0</v>
      </c>
      <c r="H7">
        <f>IF(Setup!F$34=1,Setup!F$38,0)</f>
        <v>0</v>
      </c>
      <c r="I7">
        <f>IF(Setup!G$34=1,Setup!G$38,0)</f>
        <v>0</v>
      </c>
      <c r="J7">
        <f>IF(AND(Setup!F$45=1, OR(Setup!F$26=1, Setup!F$34=1)), 15, 0)</f>
        <v>0</v>
      </c>
      <c r="K7">
        <f>IF(AND(Setup!G$45=1, OR(Setup!G$26=1, Setup!G$34=1)), 15, 0)</f>
        <v>0</v>
      </c>
      <c r="L7" s="2">
        <f t="shared" ca="1" si="1"/>
        <v>0</v>
      </c>
      <c r="M7" s="2">
        <f t="shared" ca="1" si="2"/>
        <v>0</v>
      </c>
      <c r="N7" s="38">
        <f t="shared" ref="N7:O7" ca="1" si="7">$B7+$C$3+D7+F7+H7+J7+L7</f>
        <v>101</v>
      </c>
      <c r="O7" s="38">
        <f t="shared" ca="1" si="7"/>
        <v>101</v>
      </c>
      <c r="P7" s="2"/>
      <c r="Q7" s="2"/>
    </row>
    <row r="8" spans="1:17" ht="12.75" customHeight="1">
      <c r="A8" s="2" t="s">
        <v>30</v>
      </c>
      <c r="B8" s="2">
        <f>HLOOKUP(A8, PlayerStats, 2, 0) + Setup!$B17</f>
        <v>94</v>
      </c>
      <c r="C8" s="38">
        <f t="shared" si="0"/>
        <v>0</v>
      </c>
      <c r="D8" s="2">
        <f>IF(Setup!F$20=1, Setup!F$21, 0)</f>
        <v>0</v>
      </c>
      <c r="E8" s="2">
        <f>IF(Setup!G$20=1, Setup!G$21, 0)</f>
        <v>0</v>
      </c>
      <c r="F8" s="38">
        <f>IF(Setup!$F$20=1, IF(ISBLANK($P$3),0,VLOOKUP($P$3,AtmaList,MATCH($A8,AtmaHeader,0), FALSE))+IF(ISBLANK($P$4),0,VLOOKUP($P$4,AtmaList,MATCH($A8,AtmaHeader,0), FALSE))+IF(ISBLANK($P$5),0,VLOOKUP($P$5,AtmaList,MATCH($A8,AtmaHeader,0), FALSE)), 0)</f>
        <v>0</v>
      </c>
      <c r="G8" s="38">
        <f>IF(Setup!G$20=1, IF(ISBLANK($Q$3),0,VLOOKUP($Q$3,AtmaList,MATCH($A8,AtmaHeader,0), FALSE))+IF(ISBLANK($Q$4),0,VLOOKUP($Q$4,AtmaList,MATCH($A8,AtmaHeader,0), FALSE))+IF(ISBLANK($Q$5),0,VLOOKUP($Q$5,AtmaList,MATCH($A8,AtmaHeader,0), FALSE)), 0)</f>
        <v>0</v>
      </c>
      <c r="H8">
        <f>IF(Setup!F$34=1,Setup!F$38,0)</f>
        <v>0</v>
      </c>
      <c r="I8">
        <f>IF(Setup!G$34=1,Setup!G$38,0)</f>
        <v>0</v>
      </c>
      <c r="J8">
        <f>IF(AND(Setup!F$45=1, OR(Setup!F$26=1, Setup!F$34=1)), 15, 0)</f>
        <v>0</v>
      </c>
      <c r="K8">
        <f>IF(AND(Setup!G$45=1, OR(Setup!G$26=1, Setup!G$34=1)), 15, 0)</f>
        <v>0</v>
      </c>
      <c r="L8" s="2">
        <f t="shared" ca="1" si="1"/>
        <v>6</v>
      </c>
      <c r="M8" s="2">
        <f t="shared" ca="1" si="2"/>
        <v>6</v>
      </c>
      <c r="N8" s="38">
        <f t="shared" ref="N8:O8" ca="1" si="8">$B8+$C$3+D8+F8+H8+J8+L8</f>
        <v>107</v>
      </c>
      <c r="O8" s="38">
        <f t="shared" ca="1" si="8"/>
        <v>107</v>
      </c>
      <c r="P8" s="4"/>
      <c r="Q8" s="4"/>
    </row>
    <row r="9" spans="1:17" ht="12.75" customHeight="1">
      <c r="A9" s="2" t="s">
        <v>31</v>
      </c>
      <c r="B9" s="2">
        <f>HLOOKUP(A9, PlayerStats, 2, 0) + Setup!$B18</f>
        <v>95</v>
      </c>
      <c r="C9" s="38">
        <f t="shared" si="0"/>
        <v>0</v>
      </c>
      <c r="D9" s="2">
        <f>IF(Setup!F$20=1, Setup!F$21, 0)</f>
        <v>0</v>
      </c>
      <c r="E9" s="2">
        <f>IF(Setup!G$20=1, Setup!G$21, 0)</f>
        <v>0</v>
      </c>
      <c r="F9" s="38">
        <f>IF(Setup!$F$20=1, IF(ISBLANK($P$3),0,VLOOKUP($P$3,AtmaList,MATCH($A9,AtmaHeader,0), FALSE))+IF(ISBLANK($P$4),0,VLOOKUP($P$4,AtmaList,MATCH($A9,AtmaHeader,0), FALSE))+IF(ISBLANK($P$5),0,VLOOKUP($P$5,AtmaList,MATCH($A9,AtmaHeader,0), FALSE)), 0)</f>
        <v>0</v>
      </c>
      <c r="G9" s="38">
        <f>IF(Setup!G$20=1, IF(ISBLANK($Q$3),0,VLOOKUP($Q$3,AtmaList,MATCH($A9,AtmaHeader,0), FALSE))+IF(ISBLANK($Q$4),0,VLOOKUP($Q$4,AtmaList,MATCH($A9,AtmaHeader,0), FALSE))+IF(ISBLANK($Q$5),0,VLOOKUP($Q$5,AtmaList,MATCH($A9,AtmaHeader,0), FALSE)), 0)</f>
        <v>0</v>
      </c>
      <c r="H9">
        <f>IF(Setup!F$34=1,Setup!F$38,0)</f>
        <v>0</v>
      </c>
      <c r="I9">
        <f>IF(Setup!G$34=1,Setup!G$38,0)</f>
        <v>0</v>
      </c>
      <c r="J9">
        <f>IF(AND(Setup!F$45=1, OR(Setup!F$26=1, Setup!F$34=1)), 15, 0)</f>
        <v>0</v>
      </c>
      <c r="K9">
        <f>IF(AND(Setup!G$45=1, OR(Setup!G$26=1, Setup!G$34=1)), 15, 0)</f>
        <v>0</v>
      </c>
      <c r="L9" s="2">
        <f t="shared" ca="1" si="1"/>
        <v>3</v>
      </c>
      <c r="M9" s="2">
        <f t="shared" ca="1" si="2"/>
        <v>3</v>
      </c>
      <c r="N9" s="38">
        <f t="shared" ref="N9:O9" ca="1" si="9">$B9+$C$3+D9+F9+H9+J9+L9</f>
        <v>105</v>
      </c>
      <c r="O9" s="38">
        <f t="shared" ca="1" si="9"/>
        <v>105</v>
      </c>
      <c r="P9" s="4"/>
      <c r="Q9" s="4"/>
    </row>
    <row r="10" spans="1:17" ht="12.75" customHeight="1">
      <c r="A10" s="2"/>
      <c r="B10" s="2"/>
      <c r="C10" s="2"/>
      <c r="D10" s="2"/>
      <c r="E10" s="2"/>
      <c r="G10" s="2"/>
      <c r="H10" s="2"/>
      <c r="I10" s="2"/>
      <c r="J10" s="2"/>
      <c r="K10" s="2"/>
      <c r="L10" s="2"/>
      <c r="M10" s="2"/>
      <c r="N10" s="2"/>
      <c r="O10" s="4"/>
      <c r="P10" s="4"/>
      <c r="Q10" s="4"/>
    </row>
    <row r="11" spans="1:17" ht="12.75" customHeight="1">
      <c r="A11" s="2" t="s">
        <v>67</v>
      </c>
      <c r="B11" s="4" t="s">
        <v>371</v>
      </c>
      <c r="C11" s="2" t="s">
        <v>372</v>
      </c>
      <c r="D11" s="2" t="s">
        <v>373</v>
      </c>
      <c r="E11" s="2" t="s">
        <v>342</v>
      </c>
      <c r="F11" s="2" t="s">
        <v>343</v>
      </c>
      <c r="G11" s="8" t="s">
        <v>344</v>
      </c>
      <c r="H11" s="8" t="s">
        <v>345</v>
      </c>
      <c r="I11" s="2"/>
      <c r="J11" s="2"/>
      <c r="K11" s="2"/>
      <c r="L11" s="2"/>
      <c r="M11" s="2"/>
      <c r="N11" s="2"/>
      <c r="O11" s="4"/>
      <c r="P11" s="4"/>
      <c r="Q11" s="4"/>
    </row>
    <row r="12" spans="1:17" ht="12.75" customHeight="1">
      <c r="A12" s="2" t="s">
        <v>34</v>
      </c>
      <c r="B12" s="18">
        <f>IF(ISBLANK($E$1), 0, VLOOKUP($E$1, Food, MATCH("Att Mult", FoodHeader, 0), 0))</f>
        <v>0.247</v>
      </c>
      <c r="C12" s="4">
        <f>IF(ISBLANK($E$1), 0, VLOOKUP($E$1, Food, MATCH("Att Mult Cap", FoodHeader, 0), 0))</f>
        <v>150</v>
      </c>
      <c r="D12" s="4">
        <f>IF(ISBLANK($E$1), 0, VLOOKUP($E$1, Food, MATCH("Att Add", FoodHeader, 0), 0))</f>
        <v>0</v>
      </c>
      <c r="E12" s="38">
        <f>IF(Setup!$F$20=1, IF(ISBLANK($P$3),0,VLOOKUP($P$3,AtmaList,MATCH($A12,AtmaHeader,0), FALSE))+IF(ISBLANK($P$4),0,VLOOKUP($P$4,AtmaList,MATCH($A12,AtmaHeader,0), FALSE))+IF(ISBLANK($P$5),0,VLOOKUP($P$5,AtmaList,MATCH($A12,AtmaHeader,0), FALSE)), 0)</f>
        <v>0</v>
      </c>
      <c r="F12" s="38">
        <f>IF(Setup!$F$20=1, IF(ISBLANK($Q$3),0,VLOOKUP($Q$3,AtmaList,MATCH($A12,AtmaHeader,0), FALSE))+IF(ISBLANK($Q$4),0,VLOOKUP($Q$4,AtmaList,MATCH($A12,AtmaHeader,0), FALSE))+IF(ISBLANK($Q$5),0,VLOOKUP($Q$5,AtmaList,MATCH($A12,AtmaHeader,0), FALSE)), 0)</f>
        <v>0</v>
      </c>
      <c r="G12">
        <f>IF(Setup!F$34=1,Setup!F$39,0)</f>
        <v>0</v>
      </c>
      <c r="H12">
        <f>IF(Setup!G$34=1,Setup!G$39,0)</f>
        <v>0</v>
      </c>
      <c r="I12" s="2" t="s">
        <v>378</v>
      </c>
      <c r="J12" s="2">
        <f>MAX('Set Spells'!F26, IF($D$1="War", 10, 0))</f>
        <v>10</v>
      </c>
      <c r="K12" s="2">
        <f>MAX('Set Spells'!Z26, IF($D$1="War", 10, 0))</f>
        <v>10</v>
      </c>
      <c r="L12" s="2"/>
      <c r="N12" s="2" t="s">
        <v>6</v>
      </c>
      <c r="O12" s="2" t="str">
        <f>Setup!M1</f>
        <v>Tojil</v>
      </c>
      <c r="P12" s="2" t="s">
        <v>380</v>
      </c>
      <c r="Q12" s="2"/>
    </row>
    <row r="13" spans="1:17" ht="12.75" customHeight="1">
      <c r="A13" s="2" t="s">
        <v>32</v>
      </c>
      <c r="B13" s="18">
        <f>IF(ISBLANK($E$1), 0, VLOOKUP($E$1, Food, MATCH("Acc Mult", FoodHeader, 0), 0))</f>
        <v>0</v>
      </c>
      <c r="C13" s="4">
        <f>IF(ISBLANK($E$1), 0, VLOOKUP($E$1, Food, MATCH("Acc Mult Cap", FoodHeader, 0), 0))</f>
        <v>0</v>
      </c>
      <c r="D13" s="4">
        <f>IF(ISBLANK($E$1), 0, VLOOKUP($E$1, Food, MATCH("Acc Add", FoodHeader, 0), 0))</f>
        <v>0</v>
      </c>
      <c r="E13" s="38">
        <f>IF(Setup!$F$20=1, IF(ISBLANK($P$3),0,VLOOKUP($P$3,AtmaList,MATCH($A13,AtmaHeader,0), FALSE))+IF(ISBLANK($P$4),0,VLOOKUP($P$4,AtmaList,MATCH($A13,AtmaHeader,0), FALSE))+IF(ISBLANK($P$5),0,VLOOKUP($P$5,AtmaList,MATCH($A13,AtmaHeader,0), FALSE)), 0)</f>
        <v>0</v>
      </c>
      <c r="F13" s="38">
        <f>IF(Setup!$F$20=1, IF(ISBLANK($Q$3),0,VLOOKUP($Q$3,AtmaList,MATCH($A13,AtmaHeader,0), FALSE))+IF(ISBLANK($Q$4),0,VLOOKUP($Q$4,AtmaList,MATCH($A13,AtmaHeader,0), FALSE))+IF(ISBLANK($Q$5),0,VLOOKUP($Q$5,AtmaList,MATCH($A13,AtmaHeader,0), FALSE)), 0)</f>
        <v>0</v>
      </c>
      <c r="G13">
        <f>IF(Setup!F$34=1,Setup!F$40,0)</f>
        <v>0</v>
      </c>
      <c r="H13">
        <f>IF(Setup!G$34=1,Setup!G$40,0)</f>
        <v>0</v>
      </c>
      <c r="I13" s="2" t="s">
        <v>386</v>
      </c>
      <c r="J13" s="2">
        <f>MAX('Set Spells'!G26, IF($D$1="Dnc", 10, 0))</f>
        <v>48</v>
      </c>
      <c r="K13" s="83">
        <f>MAX('Set Spells'!AA26, IF($D$1="Dnc", 10, 0))</f>
        <v>48</v>
      </c>
      <c r="L13" s="2"/>
      <c r="N13" s="2" t="s">
        <v>40</v>
      </c>
      <c r="O13" s="2">
        <f>VLOOKUP($O$12,Mobs,MATCH($N13,MobHeader,0), FALSE)</f>
        <v>130</v>
      </c>
      <c r="P13" s="4" t="s">
        <v>1</v>
      </c>
      <c r="Q13" s="4" t="s">
        <v>3</v>
      </c>
    </row>
    <row r="14" spans="1:17" ht="12.75" customHeight="1">
      <c r="A14" s="2"/>
      <c r="B14" s="2"/>
      <c r="C14" s="2"/>
      <c r="D14" s="2"/>
      <c r="E14" s="2"/>
      <c r="I14" s="2"/>
      <c r="J14" s="2"/>
      <c r="K14" s="2"/>
      <c r="L14" s="2"/>
      <c r="N14" s="2" t="s">
        <v>52</v>
      </c>
      <c r="O14" s="2">
        <f>VLOOKUP($O$12,Mobs,MATCH($N14,MobHeader,0), FALSE)</f>
        <v>1900</v>
      </c>
      <c r="P14" s="2">
        <f>Setup!M8</f>
        <v>616</v>
      </c>
      <c r="Q14" s="2">
        <f>Setup!N8</f>
        <v>616</v>
      </c>
    </row>
    <row r="15" spans="1:17" ht="12.75" customHeight="1">
      <c r="A15" s="2"/>
      <c r="B15" s="18" t="s">
        <v>390</v>
      </c>
      <c r="C15" s="2" t="s">
        <v>391</v>
      </c>
      <c r="D15" s="38" t="s">
        <v>342</v>
      </c>
      <c r="E15" s="38" t="s">
        <v>343</v>
      </c>
      <c r="I15" s="2"/>
      <c r="J15" s="18" t="s">
        <v>1</v>
      </c>
      <c r="K15" s="18" t="s">
        <v>3</v>
      </c>
      <c r="L15" s="2"/>
      <c r="N15" s="2" t="s">
        <v>393</v>
      </c>
      <c r="O15" s="2"/>
      <c r="P15" s="2">
        <f>IF(VLOOKUP($O$12,Mobs,MATCH("Level Correct",MobHeader,0),FALSE) = "Yes", IF(O13&gt;$B$1,0.05*(O13-$B$1),0), 0)</f>
        <v>0</v>
      </c>
      <c r="Q15" s="2"/>
    </row>
    <row r="16" spans="1:17" ht="12.75" customHeight="1">
      <c r="A16" s="2" t="s">
        <v>35</v>
      </c>
      <c r="B16" s="18">
        <f>IF($D$1="War", 10%, IF('Set Spells'!E26="DA", 7%, 0))</f>
        <v>0.1</v>
      </c>
      <c r="C16" s="18">
        <f>IF($D$1="War", 10%, IF('Set Spells'!Y26="DA", 7%, 0))</f>
        <v>0.1</v>
      </c>
      <c r="D16" s="18">
        <f>IF(Setup!$F$20=1, IF(ISBLANK($P$3),0,VLOOKUP($P$3,AtmaList,MATCH($A16,AtmaHeader,0), FALSE))+IF(ISBLANK($P$4),0,VLOOKUP($P$4,AtmaList,MATCH($A16,AtmaHeader,0), FALSE))+IF(ISBLANK($P$5),0,VLOOKUP($P$5,AtmaList,MATCH($A16,AtmaHeader,0), FALSE)), 0)</f>
        <v>0</v>
      </c>
      <c r="E16" s="18">
        <f>IF(Setup!$F$20=1, IF(ISBLANK($Q$3),0,VLOOKUP($Q$3,AtmaList,MATCH($A16,AtmaHeader,0), FALSE))+IF(ISBLANK($Q$4),0,VLOOKUP($Q$4,AtmaList,MATCH($A16,AtmaHeader,0), FALSE))+IF(ISBLANK($Q$5),0,VLOOKUP($Q$5,AtmaList,MATCH($A16,AtmaHeader,0), FALSE)), 0)</f>
        <v>0</v>
      </c>
      <c r="I16" s="2"/>
      <c r="J16" s="2" t="str">
        <f>Gear!A3</f>
        <v>Sword</v>
      </c>
      <c r="K16" s="2" t="str">
        <f>Gear!Z3</f>
        <v>Sword</v>
      </c>
      <c r="L16" s="2"/>
      <c r="N16" s="2" t="s">
        <v>78</v>
      </c>
      <c r="O16" s="2">
        <f>VLOOKUP($O$12,Mobs,MATCH($N16,MobHeader,0), FALSE)</f>
        <v>870</v>
      </c>
      <c r="P16" s="2">
        <f>$O16 - Setup!M61</f>
        <v>870</v>
      </c>
      <c r="Q16" s="2">
        <f>$O16 - Setup!N61</f>
        <v>870</v>
      </c>
    </row>
    <row r="17" spans="1:17" ht="12.75" customHeight="1">
      <c r="A17" s="2" t="s">
        <v>36</v>
      </c>
      <c r="B17" s="18">
        <f>IF('Set Spells'!E26="TA", 5%, 0)</f>
        <v>0.05</v>
      </c>
      <c r="C17" s="18">
        <f>IF('Set Spells'!Y26="TA", 5%, 0)</f>
        <v>0.05</v>
      </c>
      <c r="D17" s="18">
        <f>IF(Setup!$F$20=1, IF(ISBLANK($P$3),0,VLOOKUP($P$3,AtmaList,MATCH($A17,AtmaHeader,0), FALSE))+IF(ISBLANK($P$4),0,VLOOKUP($P$4,AtmaList,MATCH($A17,AtmaHeader,0), FALSE))+IF(ISBLANK($P$5),0,VLOOKUP($P$5,AtmaList,MATCH($A17,AtmaHeader,0), FALSE)), 0)</f>
        <v>0</v>
      </c>
      <c r="E17" s="18">
        <f>IF(Setup!$F$20=1, IF(ISBLANK($Q$3),0,VLOOKUP($Q$3,AtmaList,MATCH($A17,AtmaHeader,0), FALSE))+IF(ISBLANK($Q$4),0,VLOOKUP($Q$4,AtmaList,MATCH($A17,AtmaHeader,0), FALSE))+IF(ISBLANK($Q$5),0,VLOOKUP($Q$5,AtmaList,MATCH($A17,AtmaHeader,0), FALSE)), 0)</f>
        <v>0</v>
      </c>
      <c r="I17" s="2" t="s">
        <v>402</v>
      </c>
      <c r="J17" s="4">
        <f ca="1">Gear!V31</f>
        <v>147</v>
      </c>
      <c r="K17" s="4">
        <f ca="1">Gear!AU31</f>
        <v>158</v>
      </c>
      <c r="L17" s="2"/>
      <c r="N17" s="2" t="s">
        <v>393</v>
      </c>
      <c r="O17" s="2"/>
      <c r="P17" s="2">
        <f>IF(VLOOKUP($O$12,Mobs,MATCH("Level Correct",MobHeader,0),FALSE) = "Yes", IF(O13&gt;($B$1+1),MAX((O13-($B$1+1))*4, 0), 0), 0)</f>
        <v>0</v>
      </c>
      <c r="Q17" s="2"/>
    </row>
    <row r="18" spans="1:17" ht="12.75" customHeight="1">
      <c r="A18" s="2" t="s">
        <v>404</v>
      </c>
      <c r="B18" s="18">
        <f ca="1">IF(J21=0,MAX(IF(AND($D$1="Sam",$B$1&gt;=40),IF($B$1&gt;=70,25%,15%),0),'Set Spells'!M26),0)</f>
        <v>0</v>
      </c>
      <c r="C18" s="18">
        <f ca="1">IF(K21=0,MAX(IF(AND($D$1="Sam",$B$1&gt;=40),IF($B$1&gt;=70,25%,15%),0),'Set Spells'!AG26),0)</f>
        <v>0</v>
      </c>
      <c r="I18" s="2" t="s">
        <v>408</v>
      </c>
      <c r="J18" s="4">
        <f ca="1">Gear!W31</f>
        <v>236</v>
      </c>
      <c r="K18" s="4">
        <f ca="1">Gear!AV31</f>
        <v>224</v>
      </c>
      <c r="L18" s="2"/>
      <c r="N18" s="2" t="s">
        <v>28</v>
      </c>
      <c r="O18" s="2">
        <f>VLOOKUP($O$12,Mobs,MATCH($N18,MobHeader,0), FALSE)</f>
        <v>200</v>
      </c>
      <c r="P18" s="2"/>
      <c r="Q18" s="2"/>
    </row>
    <row r="19" spans="1:17" ht="12.75" customHeight="1">
      <c r="A19" s="2" t="s">
        <v>425</v>
      </c>
      <c r="B19" s="2">
        <f t="shared" ref="B19:C19" ca="1" si="10">IF(AND($D$1="War", $B$1&gt;=90, J21=0), 1, 0)</f>
        <v>0</v>
      </c>
      <c r="C19" s="2">
        <f t="shared" ca="1" si="10"/>
        <v>0</v>
      </c>
      <c r="D19" s="2"/>
      <c r="E19" s="2"/>
      <c r="I19" s="2"/>
      <c r="J19" s="2" t="str">
        <f>Gear!A4</f>
        <v>Sword</v>
      </c>
      <c r="K19" s="2" t="str">
        <f>Gear!Z4</f>
        <v>Sword</v>
      </c>
      <c r="L19" s="2"/>
      <c r="N19" s="2" t="s">
        <v>27</v>
      </c>
      <c r="O19" s="2">
        <f>VLOOKUP($O$12,Mobs,MATCH($N19,MobHeader,0), FALSE)</f>
        <v>200</v>
      </c>
      <c r="P19" s="2"/>
      <c r="Q19" s="2"/>
    </row>
    <row r="20" spans="1:17" ht="12.75" customHeight="1">
      <c r="A20" s="38" t="s">
        <v>91</v>
      </c>
      <c r="B20" s="18">
        <f t="shared" ref="B20:C20" ca="1" si="11">IF(B19=1, 5%, 0)</f>
        <v>0</v>
      </c>
      <c r="C20" s="18">
        <f t="shared" ca="1" si="11"/>
        <v>0</v>
      </c>
      <c r="D20" s="18">
        <f>IF(Setup!$F$20=1, IF(ISBLANK($P$3),0,VLOOKUP($P$3,AtmaList,MATCH(A20,AtmaHeader,0), FALSE))+IF(ISBLANK($P$4),0,VLOOKUP($P$4,AtmaList,MATCH(A20,AtmaHeader,0), FALSE))+IF(ISBLANK($P$5),0,VLOOKUP($P$5,AtmaList,MATCH(A20,AtmaHeader,0), FALSE)), 0)</f>
        <v>0</v>
      </c>
      <c r="E20" s="18">
        <f>IF(Setup!$F$20=1, IF(ISBLANK($Q$3),0,VLOOKUP($Q$3,AtmaList,MATCH(A20,AtmaHeader,0), FALSE))+IF(ISBLANK($Q$4),0,VLOOKUP($Q$4,AtmaList,MATCH(A20,AtmaHeader,0), FALSE))+IF(ISBLANK($Q$5),0,VLOOKUP($Q$5,AtmaList,MATCH(A20,AtmaHeader,0), FALSE)), 0)</f>
        <v>0</v>
      </c>
      <c r="I20" s="2" t="s">
        <v>433</v>
      </c>
      <c r="J20" s="4">
        <f ca="1">Gear!V32</f>
        <v>158</v>
      </c>
      <c r="K20" s="4">
        <f ca="1">Gear!AU32</f>
        <v>168</v>
      </c>
      <c r="L20" s="2"/>
      <c r="N20" s="2" t="s">
        <v>29</v>
      </c>
      <c r="O20" s="2">
        <f>VLOOKUP($O$12,Mobs,MATCH($N20,MobHeader,0), FALSE)</f>
        <v>200</v>
      </c>
      <c r="P20" s="2"/>
      <c r="Q20" s="2"/>
    </row>
    <row r="21" spans="1:17" ht="12.75" customHeight="1">
      <c r="A21" s="2" t="s">
        <v>395</v>
      </c>
      <c r="B21" s="18">
        <f>'Set Spells'!H26</f>
        <v>0.11</v>
      </c>
      <c r="C21" s="18">
        <f>'Set Spells'!AB26</f>
        <v>0.11</v>
      </c>
      <c r="D21" s="18">
        <f>IF(Setup!$F$20=1, IF(ISBLANK($P$3),0,VLOOKUP($P$3,AtmaList,MATCH(A21,AtmaHeader,0), FALSE))+IF(ISBLANK($P$4),0,VLOOKUP($P$4,AtmaList,MATCH(A21,AtmaHeader,0), FALSE))+IF(ISBLANK($P$5),0,VLOOKUP($P$5,AtmaList,MATCH(A21,AtmaHeader,0), FALSE)), 0)</f>
        <v>0</v>
      </c>
      <c r="E21" s="18">
        <f>IF(Setup!$F$20=1, IF(ISBLANK($Q$3),0,VLOOKUP($Q$3,AtmaList,MATCH(A21,AtmaHeader,0), FALSE))+IF(ISBLANK($Q$4),0,VLOOKUP($Q$4,AtmaList,MATCH(A21,AtmaHeader,0), FALSE))+IF(ISBLANK($Q$5),0,VLOOKUP($Q$5,AtmaList,MATCH(A21,AtmaHeader,0), FALSE)), 0)</f>
        <v>0</v>
      </c>
      <c r="I21" s="2" t="s">
        <v>434</v>
      </c>
      <c r="J21" s="4">
        <f ca="1">Gear!W32</f>
        <v>224</v>
      </c>
      <c r="K21" s="4">
        <f ca="1">Gear!AV32</f>
        <v>240</v>
      </c>
      <c r="L21" s="2"/>
      <c r="N21" s="2" t="s">
        <v>88</v>
      </c>
      <c r="O21" s="18">
        <f>VLOOKUP($O$12,Mobs,MATCH($N21,MobHeader,0), FALSE)</f>
        <v>0</v>
      </c>
      <c r="P21" s="2"/>
      <c r="Q21" s="2"/>
    </row>
    <row r="22" spans="1:17" ht="12.75" customHeight="1">
      <c r="A22" s="2" t="s">
        <v>39</v>
      </c>
      <c r="B22" s="4">
        <f>MAX('Set Spells'!L26, IF($D$1="Sam", 10, 0))</f>
        <v>30</v>
      </c>
      <c r="C22" s="4">
        <f>MAX('Set Spells'!AF26, IF($D$1="Sam", 10, 0))</f>
        <v>30</v>
      </c>
      <c r="D22" s="4">
        <f>IF(Setup!$F$20=1, IF(ISBLANK($P$3),0,VLOOKUP($P$3,AtmaList,MATCH(A22,AtmaHeader,0), FALSE))+IF(ISBLANK($P$4),0,VLOOKUP($P$4,AtmaList,MATCH(A22,AtmaHeader,0), FALSE))+IF(ISBLANK($P$5),0,VLOOKUP($P$5,AtmaList,MATCH(A22,AtmaHeader,0), FALSE)), 0)</f>
        <v>0</v>
      </c>
      <c r="E22" s="4">
        <f>IF(Setup!$F$20=1, IF(ISBLANK($Q$3),0,VLOOKUP($Q$3,AtmaList,MATCH(A22,AtmaHeader,0), FALSE))+IF(ISBLANK($Q$4),0,VLOOKUP($Q$4,AtmaList,MATCH(A22,AtmaHeader,0), FALSE))+IF(ISBLANK($Q$5),0,VLOOKUP($Q$5,AtmaList,MATCH(A22,AtmaHeader,0), FALSE)), 0)</f>
        <v>0</v>
      </c>
      <c r="I22" s="4" t="s">
        <v>435</v>
      </c>
      <c r="J22" s="4">
        <f>VLOOKUP(J16, Skills, 3, 0) + VLOOKUP(J16, WeaponMerits, 2, 0) + 5*(MAX(0, MIN(Data!$B$1-75, 5)))+6*(MAX(0, MIN(Data!$B$1-80, 10)))+7*(MAX(0,Data!$B$1-90))</f>
        <v>440</v>
      </c>
      <c r="K22" s="4">
        <f>VLOOKUP(K16, Skills, 3, 0) + VLOOKUP(K16, WeaponMerits, 2, 0) + 5*(MAX(0, MIN(Data!$B$1-75, 5)))+6*(MAX(0, MIN(Data!$B$1-80, 10)))+7*(MAX(0,Data!$B$1-90))</f>
        <v>440</v>
      </c>
      <c r="L22" s="2"/>
      <c r="N22" s="2" t="s">
        <v>91</v>
      </c>
      <c r="O22" s="18">
        <f>VLOOKUP($O$12,Mobs,MATCH($N22,MobHeader,0), FALSE)</f>
        <v>0</v>
      </c>
      <c r="P22" s="2"/>
      <c r="Q22" s="2"/>
    </row>
    <row r="23" spans="1:17" ht="12.75" customHeight="1">
      <c r="A23" s="38" t="s">
        <v>436</v>
      </c>
      <c r="B23" s="2">
        <f>VLOOKUP($E$1,Food,MATCH("Store TP",FoodHeader,0), 0)</f>
        <v>0</v>
      </c>
      <c r="C23" s="2">
        <f>VLOOKUP($E$1,Food,MATCH("Store TP",FoodHeader,0), 0)</f>
        <v>0</v>
      </c>
      <c r="D23" s="2"/>
      <c r="E23" s="2"/>
      <c r="I23" s="4" t="s">
        <v>437</v>
      </c>
      <c r="J23" s="2">
        <f>IF(J19="Shield", 0, VLOOKUP(J19, Skills, 3, 0) + VLOOKUP(J19, WeaponMerits, 2, 0) + 5*(MAX(0, MIN(Data!$B$1-75, 5)))+6*(MAX(0, MIN(Data!$B$1-80, 10)))+7*(MAX(0,Data!$B$1-90)))</f>
        <v>440</v>
      </c>
      <c r="K23" s="2">
        <f>IF(K19="Shield", 0, VLOOKUP(K19, Skills, 3, 0) + VLOOKUP(K19, WeaponMerits, 2, 0) + 5*(MAX(0, MIN(Data!$B$1-75, 5)))+6*(MAX(0, MIN(Data!$B$1-80, 10)))+7*(MAX(0,Data!$B$1-90)))</f>
        <v>440</v>
      </c>
      <c r="L23" s="2"/>
      <c r="M23" s="2"/>
      <c r="N23" s="2"/>
      <c r="O23" s="2"/>
      <c r="P23" s="2"/>
      <c r="Q23" s="2"/>
    </row>
    <row r="24" spans="1:17" ht="12.75" customHeight="1">
      <c r="A24" s="10" t="s">
        <v>438</v>
      </c>
      <c r="B24">
        <f>VLOOKUP($E$1,Food,MATCH("TA",FoodHeader,0), 0)</f>
        <v>0</v>
      </c>
      <c r="C24" s="2">
        <f>VLOOKUP($E$1,Food,MATCH("TA",FoodHeader,0), 0)</f>
        <v>0</v>
      </c>
      <c r="I24" s="38" t="s">
        <v>439</v>
      </c>
      <c r="J24" s="18">
        <f>IF(LEFT(Gear!$B3,6)="Almace", IF(Gear!$B3="Almace AG",0,Setup!B32),0%)</f>
        <v>0</v>
      </c>
      <c r="K24" s="18">
        <f>IF(LEFT(Gear!$AA3,6)="Almace", IF(Gear!$AA3="Almace AG",0,Setup!C32),0%)</f>
        <v>0</v>
      </c>
      <c r="L24" s="2"/>
      <c r="M24" s="2"/>
      <c r="N24" s="2"/>
      <c r="O24" s="2"/>
      <c r="P24" s="2"/>
      <c r="Q24" s="2"/>
    </row>
    <row r="25" spans="1:17" ht="12.75" customHeight="1">
      <c r="A25" s="38" t="s">
        <v>322</v>
      </c>
      <c r="B25" s="2">
        <f t="shared" ref="B25:C25" ca="1" si="12">IF(B19=1, 200, 0)</f>
        <v>0</v>
      </c>
      <c r="C25" s="2">
        <f t="shared" ca="1" si="12"/>
        <v>0</v>
      </c>
      <c r="D25" s="4">
        <f>IF(Setup!$F$20=1, IF(ISBLANK($P$3),0,VLOOKUP($P$3,AtmaList,MATCH(A25,AtmaHeader,0), FALSE))+IF(ISBLANK($P$4),0,VLOOKUP($P$4,AtmaList,MATCH(A25,AtmaHeader,0), FALSE))+IF(ISBLANK($P$5),0,VLOOKUP($P$5,AtmaList,MATCH(A25,AtmaHeader,0), FALSE)), 0)</f>
        <v>0</v>
      </c>
      <c r="E25" s="4">
        <f>IF(Setup!$F$20=1, IF(ISBLANK($Q$3),0,VLOOKUP($Q$3,AtmaList,MATCH(A25,AtmaHeader,0), FALSE))+IF(ISBLANK($Q$4),0,VLOOKUP($Q$4,AtmaList,MATCH(A25,AtmaHeader,0), FALSE))+IF(ISBLANK($Q$5),0,VLOOKUP($Q$5,AtmaList,MATCH(A25,AtmaHeader,0), FALSE)), 0)</f>
        <v>0</v>
      </c>
      <c r="I25" s="10" t="s">
        <v>440</v>
      </c>
      <c r="J25" s="63">
        <f>IF(Gear!$B3="Almace AG",Setup!B32,0)</f>
        <v>0</v>
      </c>
      <c r="K25" s="63">
        <f>IF(Gear!$AA3="Almace AG",Setup!C32,0)</f>
        <v>0.3</v>
      </c>
      <c r="L25" s="2"/>
      <c r="M25" s="2"/>
      <c r="N25" s="2"/>
      <c r="O25" s="2"/>
      <c r="P25" s="2"/>
      <c r="Q25" s="2"/>
    </row>
    <row r="26" spans="1:17" ht="12.75" customHeight="1">
      <c r="A26" s="38" t="s">
        <v>45</v>
      </c>
      <c r="B26" s="2">
        <v>0</v>
      </c>
      <c r="C26" s="2">
        <v>0</v>
      </c>
      <c r="D26" s="4">
        <f>IF(Setup!$F$20=1, IF(ISBLANK($P$3),0,VLOOKUP($P$3,AtmaList,MATCH(A26,AtmaHeader,0), FALSE))+IF(ISBLANK($P$4),0,VLOOKUP($P$4,AtmaList,MATCH(A26,AtmaHeader,0), FALSE))+IF(ISBLANK($P$5),0,VLOOKUP($P$5,AtmaList,MATCH(A26,AtmaHeader,0), FALSE)), 0)</f>
        <v>0</v>
      </c>
      <c r="E26" s="4">
        <f>IF(Setup!$F$20=1, IF(ISBLANK($Q$3),0,VLOOKUP($Q$3,AtmaList,MATCH(A26,AtmaHeader,0), FALSE))+IF(ISBLANK($Q$4),0,VLOOKUP($Q$4,AtmaList,MATCH(A26,AtmaHeader,0), FALSE))+IF(ISBLANK($Q$5),0,VLOOKUP($Q$5,AtmaList,MATCH(A26,AtmaHeader,0), FALSE)), 0)</f>
        <v>0</v>
      </c>
      <c r="I26" s="2" t="s">
        <v>38</v>
      </c>
      <c r="J26" s="18">
        <f ca="1">IF(J21&gt;0, IF($D$1="Nin", MAX(25%, 'Set Spells'!D26), IF($D$1="Dnc", MAX(15%, 'Set Spells'!D26), 'Set Spells'!D26)), 0)</f>
        <v>0.25</v>
      </c>
      <c r="K26" s="18">
        <f ca="1">IF(K21&gt;0, IF($D$1="Nin", MAX(25%, 'Set Spells'!X26), IF($D$1="Dnc", MAX(15%, 'Set Spells'!X26), 'Set Spells'!X26)), 0)</f>
        <v>0.25</v>
      </c>
      <c r="L26" s="2"/>
      <c r="M26" s="2"/>
      <c r="N26" s="2"/>
      <c r="O26" s="2"/>
      <c r="P26" s="2"/>
      <c r="Q26" s="2"/>
    </row>
    <row r="27" spans="1:17" ht="12.75" customHeight="1">
      <c r="A27" s="38" t="s">
        <v>165</v>
      </c>
      <c r="B27" s="83">
        <f>MAX('Set Spells'!I26,IF($D$1="Rdm", 24, 0))</f>
        <v>0</v>
      </c>
      <c r="C27" s="83">
        <f>MAX('Set Spells'!AC26,IF($D$1="Rdm", 24, 0))</f>
        <v>0</v>
      </c>
      <c r="D27" s="4"/>
      <c r="E27" s="4"/>
      <c r="G27" s="2"/>
      <c r="H27" s="2"/>
      <c r="I27" s="4" t="s">
        <v>195</v>
      </c>
      <c r="J27" s="2">
        <f ca="1">MIN(Setup!B42 + Setup!M50 + IF(Setup!F32=1, VLOOKUP("Save TP", Ionis, 2, 0), 0) + VLOOKUP(Gear!$B$3, INDIRECT(Gear!$A$3), MATCH("Save TP", StatHeader, 0), 0), 500)</f>
        <v>0</v>
      </c>
      <c r="K27" s="2">
        <f ca="1">MIN(Setup!C42 + Setup!N50 + IF(Setup!G32=1, VLOOKUP("Save TP", Ionis, 2, 0), 0) + VLOOKUP(Gear!$AA$3, INDIRECT(Gear!$Z$3), MATCH("Save TP", StatHeader, 0), 0), 500)</f>
        <v>0</v>
      </c>
      <c r="L27" s="2"/>
      <c r="M27" s="2"/>
      <c r="N27" s="2"/>
      <c r="O27" s="4"/>
      <c r="P27" s="4"/>
      <c r="Q27" s="4"/>
    </row>
    <row r="28" spans="1:17" ht="12.75" customHeight="1">
      <c r="A28" s="2"/>
      <c r="B28" s="2"/>
      <c r="C28" s="2"/>
      <c r="D28" s="2"/>
      <c r="E28" s="2"/>
      <c r="G28" s="2"/>
      <c r="H28" s="2"/>
      <c r="I28" s="2"/>
      <c r="J28" s="2"/>
      <c r="K28" s="2"/>
      <c r="L28" s="2"/>
      <c r="M28" s="2"/>
      <c r="N28" s="2"/>
      <c r="O28" s="4"/>
      <c r="P28" s="4"/>
      <c r="Q28" s="4"/>
    </row>
    <row r="29" spans="1:17" ht="12.75" customHeight="1">
      <c r="A29" s="3" t="s">
        <v>441</v>
      </c>
      <c r="B29" s="61" t="s">
        <v>442</v>
      </c>
      <c r="C29" s="61" t="s">
        <v>443</v>
      </c>
      <c r="D29" s="87" t="s">
        <v>444</v>
      </c>
      <c r="E29" s="61" t="s">
        <v>445</v>
      </c>
      <c r="G29" s="2"/>
      <c r="H29" s="18"/>
      <c r="I29" s="2"/>
      <c r="J29" s="2"/>
      <c r="K29" s="2"/>
      <c r="L29" s="2"/>
      <c r="M29" s="2"/>
      <c r="N29" s="2"/>
      <c r="O29" s="4"/>
      <c r="P29" s="4"/>
      <c r="Q29" s="4"/>
    </row>
    <row r="30" spans="1:17" ht="12.75" customHeight="1">
      <c r="A30" s="4" t="s">
        <v>446</v>
      </c>
      <c r="B30" s="4">
        <f>TRUNC(MIN(200, MAX(0, Setup!J7-300))/10) + 5</f>
        <v>25</v>
      </c>
      <c r="C30" s="88">
        <f>TRUNC(MIN(200, MAX(0, Setup!K7-300))/10) + 5</f>
        <v>25</v>
      </c>
      <c r="D30" s="4">
        <f>TRUNC(MIN(200, MAX(0, Setup!J7-300))/10) + 5</f>
        <v>25</v>
      </c>
      <c r="E30" s="4">
        <f>TRUNC(MIN(200, MAX(0, Setup!K7-300))/10) + 5</f>
        <v>25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 ht="12.75" customHeight="1">
      <c r="A31" s="4" t="s">
        <v>447</v>
      </c>
      <c r="B31" s="4">
        <f>IF(Setup!M32=5, 5, IF(Setup!M32&lt;2, 0, Setup!M32-1))</f>
        <v>5</v>
      </c>
      <c r="C31" s="90">
        <f>IF(Setup!N32=5, 5, IF(Setup!N32&lt;2, 0, Setup!N32-1))</f>
        <v>5</v>
      </c>
      <c r="D31" s="4">
        <f>IF(Setup!M32=5, 5, IF(Setup!M32&lt;2, 0, Setup!M32-1))</f>
        <v>5</v>
      </c>
      <c r="E31" s="4">
        <f>IF(Setup!N32=5, 5, IF(Setup!N32&lt;2, 0, Setup!N32-1))</f>
        <v>5</v>
      </c>
      <c r="G31" s="2"/>
      <c r="J31" s="2"/>
      <c r="K31" s="2"/>
      <c r="L31" s="2"/>
      <c r="M31" s="2"/>
      <c r="N31" s="2"/>
      <c r="O31" s="2"/>
      <c r="P31" s="2"/>
      <c r="Q31" s="2"/>
    </row>
    <row r="32" spans="1:17" ht="12.75" customHeight="1">
      <c r="A32" s="2" t="s">
        <v>25</v>
      </c>
      <c r="B32" s="38">
        <f ca="1">$N3+HLOOKUP($A32, INDIRECT(B$29), MATCH("Total", Slots, 0)+1, 0) + IF(AND(Setup!$J8=1,Setup!$I$8="Boost-Str"), B30, 0) + IF(Setup!$J37=1, B31, 0) + IF(Setup!$J38=1, B31, 0) + IF(Setup!$J39=1, B31, 0)</f>
        <v>286</v>
      </c>
      <c r="C32" s="91">
        <f ca="1">$O3+HLOOKUP($A32, INDIRECT(C$29), MATCH("Total", Slots, 0)+1, 0) + IF(AND(Setup!$K8=1,Setup!$I$8="Boost-Str"), C30, 0) + IF(Setup!$K37=1, C31, 0) + IF(Setup!$K38=1, C31, 0) + IF(Setup!$K39=1, C31, 0)</f>
        <v>286</v>
      </c>
      <c r="D32" s="38">
        <f ca="1">$N3+HLOOKUP($A32, INDIRECT(D$29), MATCH("Total", Slots, 0)+1, 0) + IF(AND(Setup!$J8=1,Setup!$I$8="Boost-Str"), D30, 0) + IF(Setup!$J37=1, D31, 0) + IF(Setup!$J38=1, D31, 0) + IF(Setup!$J39=1, D31, 0)</f>
        <v>343</v>
      </c>
      <c r="E32" s="38">
        <f ca="1">$O3+HLOOKUP($A32, INDIRECT(E$29), MATCH("Total", Slots, 0)+1, 0) + IF(AND(Setup!$K8=1,Setup!$I$8="Boost-Str"), E30, 0) + IF(Setup!$K37=1, E31, 0) + IF(Setup!$K38=1, E31, 0) + IF(Setup!$K39=1, E31, 0)</f>
        <v>273</v>
      </c>
      <c r="G32" s="2"/>
      <c r="J32" s="2"/>
      <c r="K32" s="2"/>
      <c r="L32" s="2"/>
      <c r="M32" s="2"/>
      <c r="N32" s="2"/>
      <c r="O32" s="2"/>
      <c r="P32" s="2"/>
      <c r="Q32" s="2"/>
    </row>
    <row r="33" spans="1:17" ht="12.75" customHeight="1">
      <c r="A33" s="2" t="s">
        <v>26</v>
      </c>
      <c r="B33" s="38">
        <f ca="1">$N4 + HLOOKUP($A33, INDIRECT(B$29), MATCH("Total", Slots, 0)+1, 0) + IF(AND(Setup!$J8=1,Setup!$I$8="Boost-Dex"), B30, 0) + IF(Setup!$J35=1, B31, 0) + IF(Setup!$J36=1, B31, 0) + IF(Setup!$J40=1, B31, 0) + IF(Setup!$J41=1, B31, 0)</f>
        <v>389</v>
      </c>
      <c r="C33" s="91">
        <f ca="1">$O4 + HLOOKUP($A33, INDIRECT(C$29), MATCH("Total", Slots, 0)+1, 0) + IF(AND(Setup!$K8=1,Setup!$I$8="Boost-Dex"), C30, 0) + IF(Setup!$K35=1, C31, 0) + IF(Setup!$K36=1, C31, 0) + IF(Setup!$K40=1, C31, 0) + IF(Setup!$K41=1, C31, 0)</f>
        <v>389</v>
      </c>
      <c r="D33" s="38">
        <f ca="1">$N4 + HLOOKUP($A33, INDIRECT(D$29), MATCH("Total", Slots, 0)+1, 0) + IF(AND(Setup!$J8=1,Setup!$I$8="Boost-Dex"), D30, 0) + IF(Setup!$J35=1, D31, 0) + IF(Setup!$J36=1, D31, 0) + IF(Setup!$J40=1, D31, 0) + IF(Setup!$J41=1, D31, 0)</f>
        <v>330</v>
      </c>
      <c r="E33" s="38">
        <f ca="1">$O4 + HLOOKUP($A33, INDIRECT(E$29), MATCH("Total", Slots, 0)+1, 0) + IF(AND(Setup!$K8=1,Setup!$I$8="Boost-Dex"), E30, 0) + IF(Setup!$K35=1, E31, 0) + IF(Setup!$K36=1, E31, 0) + IF(Setup!$K40=1, E31, 0) + IF(Setup!$K41=1, E31, 0)</f>
        <v>422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ht="12.75" customHeight="1">
      <c r="A34" s="4" t="s">
        <v>27</v>
      </c>
      <c r="B34" s="38">
        <f ca="1">$N5</f>
        <v>121</v>
      </c>
      <c r="C34" s="91">
        <f ca="1">$O5</f>
        <v>121</v>
      </c>
      <c r="D34" s="38">
        <f ca="1">$N5</f>
        <v>121</v>
      </c>
      <c r="E34" s="38">
        <f ca="1">$O5</f>
        <v>121</v>
      </c>
      <c r="G34" s="2"/>
      <c r="J34" s="2"/>
      <c r="K34" s="2"/>
      <c r="L34" s="2"/>
      <c r="M34" s="2"/>
      <c r="N34" s="2"/>
      <c r="O34" s="2"/>
      <c r="P34" s="2"/>
      <c r="Q34" s="2"/>
    </row>
    <row r="35" spans="1:17" ht="12.75" customHeight="1">
      <c r="A35" s="4" t="s">
        <v>29</v>
      </c>
      <c r="B35" s="38">
        <f ca="1">$N7+HLOOKUP($A35, INDIRECT(B$29), MATCH("Total", Slots, 0)+1, 0)</f>
        <v>175</v>
      </c>
      <c r="C35" s="91">
        <f ca="1">$O7+HLOOKUP($A35, INDIRECT(C$29), MATCH("Total", Slots, 0)+1, 0)</f>
        <v>175</v>
      </c>
      <c r="D35" s="38">
        <f ca="1">$N7+HLOOKUP($A35, INDIRECT(D$29), MATCH("Total", Slots, 0)+1, 0)</f>
        <v>202</v>
      </c>
      <c r="E35" s="38">
        <f ca="1">$O7+HLOOKUP($A35, INDIRECT(E$29), MATCH("Total", Slots, 0)+1, 0)</f>
        <v>176</v>
      </c>
      <c r="G35" s="2"/>
      <c r="J35" s="2"/>
      <c r="K35" s="2"/>
      <c r="L35" s="2"/>
      <c r="M35" s="2"/>
      <c r="N35" s="2"/>
      <c r="O35" s="2"/>
      <c r="P35" s="2"/>
      <c r="Q35" s="2"/>
    </row>
    <row r="36" spans="1:17" ht="12.75" customHeight="1">
      <c r="A36" s="3" t="s">
        <v>30</v>
      </c>
      <c r="B36" s="92">
        <f ca="1">$N8+HLOOKUP($A36, INDIRECT(B$29), MATCH("Total", Slots, 0)+1, 0)</f>
        <v>198</v>
      </c>
      <c r="C36" s="93">
        <f ca="1">$O8+HLOOKUP($A36, INDIRECT(C$29), MATCH("Total", Slots, 0)+1, 0)</f>
        <v>198</v>
      </c>
      <c r="D36" s="92">
        <f ca="1">$N8+HLOOKUP($A36, INDIRECT(D$29), MATCH("Total", Slots, 0)+1, 0)</f>
        <v>208</v>
      </c>
      <c r="E36" s="92">
        <f ca="1">$O8+HLOOKUP($A36, INDIRECT(E$29), MATCH("Total", Slots, 0)+1, 0)</f>
        <v>199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 ht="12.75" customHeight="1">
      <c r="A37" s="2" t="s">
        <v>448</v>
      </c>
      <c r="B37" s="38">
        <f t="shared" ref="B37:E37" ca="1" si="13">B32-$O$19</f>
        <v>86</v>
      </c>
      <c r="C37" s="91">
        <f t="shared" ca="1" si="13"/>
        <v>86</v>
      </c>
      <c r="D37" s="38">
        <f t="shared" ca="1" si="13"/>
        <v>143</v>
      </c>
      <c r="E37" s="38">
        <f t="shared" ca="1" si="13"/>
        <v>73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38" spans="1:17" ht="12.75" customHeight="1">
      <c r="A38" s="3" t="s">
        <v>449</v>
      </c>
      <c r="B38" s="92">
        <f t="shared" ref="B38:E38" ca="1" si="14">IF(B37&lt;20, TRUNC(8 - B37/5), 4)</f>
        <v>4</v>
      </c>
      <c r="C38" s="93">
        <f t="shared" ca="1" si="14"/>
        <v>4</v>
      </c>
      <c r="D38" s="92">
        <f t="shared" ca="1" si="14"/>
        <v>4</v>
      </c>
      <c r="E38" s="92">
        <f t="shared" ca="1" si="14"/>
        <v>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7" ht="12.75" customHeight="1">
      <c r="A39" s="6" t="s">
        <v>450</v>
      </c>
      <c r="B39" s="38">
        <f>IF(Setup!$B$26&gt;=1360,70,IF(Setup!$B$26&gt;=660,45,IF(Setup!$B$26&gt;=210,25,IF(Setup!$B$26&gt;=10,10,0))))</f>
        <v>70</v>
      </c>
      <c r="C39" s="91">
        <f>IF(Setup!$C$26&gt;=1360,70,IF(Setup!$C$26&gt;=660,45,IF(Setup!$C$26&gt;=210,25,IF(Setup!$C$26&gt;=10,10,0))))</f>
        <v>70</v>
      </c>
      <c r="D39" s="38">
        <f>IF(Setup!$B$26&gt;=1360,70,IF(Setup!$B$26&gt;=660,45,IF(Setup!$B$26&gt;=210,25,IF(Setup!$B$26&gt;=10,10,0))))</f>
        <v>70</v>
      </c>
      <c r="E39" s="38">
        <f>IF(Setup!$C$26&gt;=1360,70,IF(Setup!$C$26&gt;=660,45,IF(Setup!$C$26&gt;=210,25,IF(Setup!$C$26&gt;=10,10,0))))</f>
        <v>70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</row>
    <row r="40" spans="1:17" ht="12.75" customHeight="1">
      <c r="A40" s="6" t="s">
        <v>451</v>
      </c>
      <c r="B40" s="38">
        <f>IF(Setup!J34=1,120+64*Setup!M34,0)*IF(Setup!J32=1,2,IF(Setup!J33="Honor March",1.5,1))+IF(Setup!J37=1, 62 + Setup!M38 + IF(Setup!M37&gt;0, (Setup!M37-1)*4+1,0), 0)*IF(Setup!J32=1,2,IF(Setup!J33="Minuet 5",1.5,1)) + IF(Setup!J38=1, 56 + Setup!M38 + IF(Setup!M37&gt;0, (Setup!M37-1)*4+1,0), 0)*IF(Setup!J32=1, 2, 1) + IF(Setup!J39=1, 48 + Setup!M38 + IF(Setup!M37&gt;0, (Setup!M37-1)*4+1,0), 0) * IF(Setup!J32=1, 2, 1)</f>
        <v>0</v>
      </c>
      <c r="C40" s="91">
        <f>IF(Setup!K34=1,120+64*Setup!N34,0)*IF(Setup!K32=1,2,IF(Setup!K33="Honor March",1.5,1))+IF(Setup!K37=1, 62 + Setup!N38 + IF(Setup!N37&gt;0, (Setup!N37-1)*4+1,0), 0)*IF(Setup!K32=1,2,IF(Setup!K33="Minuet 5",1.5,1)) + IF(Setup!K38=1, 56 + Setup!N38 + IF(Setup!N37&gt;0, (Setup!N37-1)*4+1,0), 0)*IF(Setup!K32=1, 2, 1) + IF(Setup!K39=1, 48 + Setup!N38 + IF(Setup!N37&gt;0, (Setup!N37-1)*4+1,0), 0) * IF(Setup!K32=1, 2, 1)</f>
        <v>0</v>
      </c>
      <c r="D40" s="38">
        <f>IF(Setup!J34=1,120+64*Setup!M34,0)*IF(Setup!J32=1,2,IF(Setup!J33="Honor March",1.5,1))+IF(Setup!J37=1, 62 + Setup!M38 + IF(Setup!M37&gt;0, (Setup!M37-1)*4+1,0), 0)*IF(Setup!J32=1,2,IF(Setup!J33="Minuet 5",1.5,1)) + IF(Setup!J38=1, 56 + Setup!M38 + IF(Setup!M37&gt;0, (Setup!M37-1)*4+1,0), 0)*IF(Setup!J32=1, 2, 1) + IF(Setup!J39=1, 48 + Setup!M38 + IF(Setup!M37&gt;0, (Setup!M37-1)*4+1,0), 0) * IF(Setup!J32=1, 2, 1)</f>
        <v>0</v>
      </c>
      <c r="E40" s="38">
        <f>IF(Setup!K34=1,120+64*Setup!N34,0)*IF(Setup!K32=1,2,IF(Setup!K33="Honor March",1.5,1))+IF(Setup!K37=1, 62 + Setup!N38 + IF(Setup!N37&gt;0, (Setup!N37-1)*4+1,0), 0)*IF(Setup!K32=1,2,IF(Setup!K33="Minuet 5",1.5,1)) + IF(Setup!K38=1, 56 + Setup!N38 + IF(Setup!N37&gt;0, (Setup!N37-1)*4+1,0), 0)*IF(Setup!K32=1, 2, 1) + IF(Setup!K39=1, 48 + Setup!N38 + IF(Setup!N37&gt;0, (Setup!N37-1)*4+1,0), 0) * IF(Setup!K32=1, 2, 1)</f>
        <v>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</row>
    <row r="41" spans="1:17" ht="12.75" customHeight="1">
      <c r="A41" s="4" t="s">
        <v>452</v>
      </c>
      <c r="B41" s="38">
        <f>IF(Setup!$F$32=1, VLOOKUP("Att", Ionis, 2, 0), 0)</f>
        <v>0</v>
      </c>
      <c r="C41" s="91">
        <f>IF(Setup!$G$32=1, VLOOKUP("Att", Ionis, 2, 0), 0)</f>
        <v>0</v>
      </c>
      <c r="D41" s="38">
        <f>IF(Setup!$F$32=1, VLOOKUP("Att", Ionis, 2, 0), 0)</f>
        <v>0</v>
      </c>
      <c r="E41" s="38">
        <f>IF(Setup!$G$32=1, VLOOKUP("Att", Ionis, 2, 0), 0)</f>
        <v>0</v>
      </c>
      <c r="J41" s="2"/>
      <c r="K41" s="2"/>
      <c r="L41" s="2"/>
      <c r="M41" s="2"/>
      <c r="N41" s="2"/>
      <c r="O41" s="2"/>
      <c r="P41" s="2"/>
      <c r="Q41" s="2"/>
    </row>
    <row r="42" spans="1:17" ht="12.75" customHeight="1">
      <c r="A42" s="95" t="s">
        <v>453</v>
      </c>
      <c r="B42" s="96">
        <f>IF(LEFT(Gear!$B3,6)="Tizona", IF(Gear!$B3="Tizona AG", 119, IF(ISERROR(VALUE(RIGHT(Gear!$B3,3))), 0, VALUE(RIGHT(Gear!$B3,3)))), 0)</f>
        <v>119</v>
      </c>
      <c r="C42" s="97">
        <f>IF(LEFT(Gear!$AA3,6)="Tizona", IF(Gear!$AA3="Tizona AG", 119, IF(ISERROR(VALUE(RIGHT(Gear!$AA3,3))), 0, VALUE(RIGHT(Gear!$AA3,3)))), 0)</f>
        <v>0</v>
      </c>
      <c r="D42" s="96">
        <f>IF(LEFT(Gear!$B3,6)="Tizona", IF(Gear!$B3="Tizona AG", 119, IF(ISERROR(VALUE(RIGHT(Gear!$B3,3))), 0, VALUE(RIGHT(Gear!$B3,3)))), 0)</f>
        <v>119</v>
      </c>
      <c r="E42" s="96">
        <f>IF(LEFT(Gear!$AA3,6)="Tizona", IF(Gear!$AA3="Tizona AG", 119, IF(ISERROR(VALUE(RIGHT(Gear!$AA3,3))), 0, VALUE(RIGHT(Gear!$AA3,3)))), 0)</f>
        <v>0</v>
      </c>
      <c r="G42" s="6" t="s">
        <v>454</v>
      </c>
      <c r="H42" s="4" t="s">
        <v>1</v>
      </c>
      <c r="I42" s="2" t="s">
        <v>3</v>
      </c>
      <c r="J42" s="2"/>
      <c r="K42" s="2"/>
      <c r="L42" s="2"/>
      <c r="M42" s="2"/>
      <c r="N42" s="2"/>
      <c r="O42" s="2"/>
      <c r="P42" s="2"/>
      <c r="Q42" s="2"/>
    </row>
    <row r="43" spans="1:17" ht="12.75" customHeight="1">
      <c r="A43" s="6" t="s">
        <v>142</v>
      </c>
      <c r="B43" s="38">
        <f>IF(AND(B42&gt;0, Setup!$B34=1, Setup!$B36=0), VLOOKUP(B42, AM1Table, 2, 0), 0)</f>
        <v>0</v>
      </c>
      <c r="C43" s="91">
        <f>IF(AND(C42&gt;0, Setup!$C34=1, Setup!$C36=0), VLOOKUP(C42, AM1Table, 3, 0), 0)</f>
        <v>0</v>
      </c>
      <c r="D43" s="38">
        <f>IF(AND(D42&gt;0, Setup!$B34=1, Setup!$B36=0), VLOOKUP(D42, AM1Table, 2, 0), 0)</f>
        <v>0</v>
      </c>
      <c r="E43" s="38">
        <f>IF(AND(E42&gt;0, Setup!$C34=1, Setup!$C36=0), VLOOKUP(E42, AM1Table, 3, 0), 0)</f>
        <v>0</v>
      </c>
      <c r="G43" s="2" t="s">
        <v>420</v>
      </c>
      <c r="H43" s="4">
        <f>Setup!B35</f>
        <v>1000</v>
      </c>
      <c r="I43" s="4">
        <f>Setup!C35</f>
        <v>1000</v>
      </c>
      <c r="J43" s="2"/>
      <c r="K43" s="2"/>
      <c r="L43" s="2"/>
      <c r="M43" s="2"/>
      <c r="N43" s="2"/>
      <c r="O43" s="2"/>
      <c r="P43" s="2"/>
      <c r="Q43" s="2"/>
    </row>
    <row r="44" spans="1:17" ht="12.75" customHeight="1">
      <c r="A44" s="98" t="s">
        <v>455</v>
      </c>
      <c r="B44" s="96">
        <f>IF(Setup!$B$26&gt;=1530,36,IF(Setup!$B$26&gt;=780,23,IF(Setup!$B$26&gt;=280,13,IF(Setup!$B$26&gt;=30,5,0))))</f>
        <v>36</v>
      </c>
      <c r="C44" s="97">
        <f>IF(Setup!$C$26&gt;=1530,36,IF(Setup!$C$26&gt;=780,23,IF(Setup!$C$26&gt;=280,13,IF(Setup!$C$26&gt;=30,5,0))))</f>
        <v>36</v>
      </c>
      <c r="D44" s="96">
        <f>IF(Setup!$B$26&gt;=1530,36,IF(Setup!$B$26&gt;=780,23,IF(Setup!$B$26&gt;=280,13,IF(Setup!$B$26&gt;=30,5,0))))</f>
        <v>36</v>
      </c>
      <c r="E44" s="96">
        <f>IF(Setup!$C$26&gt;=1530,36,IF(Setup!$C$26&gt;=780,23,IF(Setup!$C$26&gt;=280,13,IF(Setup!$C$26&gt;=30,5,0))))</f>
        <v>36</v>
      </c>
      <c r="G44" s="4">
        <v>75</v>
      </c>
      <c r="H44" s="4">
        <f t="shared" ref="H44:I44" si="15">MAX(TRUNC(H$43/100), 0)</f>
        <v>10</v>
      </c>
      <c r="I44" s="4">
        <f t="shared" si="15"/>
        <v>10</v>
      </c>
      <c r="J44" s="2"/>
      <c r="K44" s="2"/>
      <c r="L44" s="2"/>
      <c r="M44" s="2"/>
      <c r="N44" s="2"/>
      <c r="O44" s="2"/>
      <c r="P44" s="2"/>
      <c r="Q44" s="2"/>
    </row>
    <row r="45" spans="1:17" ht="12.75" customHeight="1">
      <c r="A45" s="6" t="s">
        <v>456</v>
      </c>
      <c r="B45" s="38">
        <f>IF(Setup!J34=1,30+16*Setup!M34,0)*IF(Setup!J32=1,2,IF(Setup!J33="Honor March",1.5,1))+IF(Setup!J40=1, 30 + Setup!M41 + IF(Setup!M40&gt;0,(Setup!M40-1)*3+1,0), 0)*IF(Setup!J32=1,2,IF(Setup!J33="Madrigal 2",1.5,1)) + IF(Setup!J41=1, 15 + Setup!M41 + IF(Setup!M40&gt;0,(Setup!M40-1)*3+1,0), 0) * IF(Setup!J32=1, 2, 1)</f>
        <v>0</v>
      </c>
      <c r="C45" s="91">
        <f>IF(Setup!K34=1,30+16*Setup!N34,0)*IF(Setup!K32=1,2,IF(Setup!K33="Honor March",1.5,1))+IF(Setup!K40=1, 30 + Setup!N41 + IF(Setup!N40&gt;0,(Setup!N40-1)*3+1,0), 0)*IF(Setup!K32=1,2,IF(Setup!K33="Madrigal 2",1.5,1)) + IF(Setup!K41=1, 15 + Setup!N41 + IF(Setup!N40&gt;0,(Setup!N40-1)*3+1,0), 0) * IF(Setup!K32=1, 2, 1)</f>
        <v>0</v>
      </c>
      <c r="D45" s="38">
        <f>IF(Setup!J34=1,30+16*Setup!M34,0)*IF(Setup!J32=1,2,IF(Setup!J33="Honor March",1.5,1))+IF(Setup!J40=1, 30 + Setup!M41 + IF(Setup!M40&gt;0,(Setup!M40-1)*3+1,0), 0)*IF(Setup!J32=1,2,IF(Setup!J33="Madrigal 2",1.5,1)) + IF(Setup!J41=1, 15 + Setup!M41 + IF(Setup!M40&gt;0,(Setup!M40-1)*3+1,0), 0) * IF(Setup!J32=1, 2, 1)</f>
        <v>0</v>
      </c>
      <c r="E45" s="38">
        <f>IF(Setup!K34=1,30+16*Setup!N34,0)*IF(Setup!K32=1,2,IF(Setup!K33="Honor March",1.5,1))+IF(Setup!K40=1, 30 + Setup!N41 + IF(Setup!N40&gt;0,(Setup!N40-1)*3+1,0), 0)*IF(Setup!K32=1,2,IF(Setup!K33="Madrigal 2",1.5,1)) + IF(Setup!K41=1, 15 + Setup!N41 + IF(Setup!N40&gt;0,(Setup!N40-1)*3+1,0), 0) * IF(Setup!K32=1, 2, 1)</f>
        <v>0</v>
      </c>
      <c r="G45" s="4">
        <v>80</v>
      </c>
      <c r="H45" s="4">
        <f t="shared" ref="H45:I45" si="16">MAX(TRUNC(1.5*H$43/100), 0)</f>
        <v>15</v>
      </c>
      <c r="I45" s="4">
        <f t="shared" si="16"/>
        <v>15</v>
      </c>
      <c r="J45" s="2"/>
      <c r="K45" s="2"/>
      <c r="L45" s="2"/>
      <c r="M45" s="2"/>
      <c r="N45" s="2"/>
      <c r="O45" s="2"/>
      <c r="P45" s="2"/>
      <c r="Q45" s="2"/>
    </row>
    <row r="46" spans="1:17" ht="12.75" customHeight="1">
      <c r="A46" s="4" t="s">
        <v>457</v>
      </c>
      <c r="B46" s="38">
        <f>IF(Setup!$F$32=1, VLOOKUP("Acc", Ionis, 2, 0), 0)</f>
        <v>0</v>
      </c>
      <c r="C46" s="91">
        <f>IF(Setup!$G$32=1, VLOOKUP("Acc", Ionis, 2, 0), 0)</f>
        <v>0</v>
      </c>
      <c r="D46" s="38">
        <f>IF(Setup!$F$32=1, VLOOKUP("Acc", Ionis, 2, 0), 0)</f>
        <v>0</v>
      </c>
      <c r="E46" s="38">
        <f>IF(Setup!$G$32=1, VLOOKUP("Acc", Ionis, 2, 0), 0)</f>
        <v>0</v>
      </c>
      <c r="G46" s="2">
        <v>85</v>
      </c>
      <c r="H46" s="4">
        <f t="shared" ref="H46:I46" si="17">MAX(TRUNC(1.5*H$43/100), 0)</f>
        <v>15</v>
      </c>
      <c r="I46" s="4">
        <f t="shared" si="17"/>
        <v>15</v>
      </c>
      <c r="J46" s="2"/>
      <c r="K46" s="2"/>
      <c r="L46" s="2"/>
      <c r="M46" s="2"/>
      <c r="N46" s="2"/>
      <c r="O46" s="2"/>
      <c r="P46" s="2"/>
      <c r="Q46" s="2"/>
    </row>
    <row r="47" spans="1:17" ht="12.75" customHeight="1">
      <c r="A47" s="4" t="s">
        <v>89</v>
      </c>
      <c r="B47" s="4">
        <f>IF(AND(Setup!$F$14=1, $D$1="War"), 25, 0)</f>
        <v>0</v>
      </c>
      <c r="C47" s="90">
        <f>IF(AND(Setup!$G$14=1, $D$1="War"), 25, 0)</f>
        <v>0</v>
      </c>
      <c r="D47" s="4">
        <f>IF(AND(Setup!$F$14=1, $D$1="War"), 25, 0)</f>
        <v>0</v>
      </c>
      <c r="E47" s="4">
        <f>IF(AND(Setup!$G$14=1, $D$1="War"), 25, 0)</f>
        <v>0</v>
      </c>
      <c r="G47" s="2">
        <v>90</v>
      </c>
      <c r="H47" s="4">
        <f t="shared" ref="H47:I47" si="18">MAX(TRUNC(1.5*H$43/100), 0)</f>
        <v>15</v>
      </c>
      <c r="I47" s="4">
        <f t="shared" si="18"/>
        <v>15</v>
      </c>
      <c r="J47" s="2"/>
      <c r="K47" s="2"/>
      <c r="L47" s="2"/>
      <c r="M47" s="2"/>
      <c r="N47" s="2"/>
      <c r="O47" s="2"/>
      <c r="P47" s="2"/>
      <c r="Q47" s="2"/>
    </row>
    <row r="48" spans="1:17" ht="12.75" customHeight="1">
      <c r="A48" s="4" t="s">
        <v>193</v>
      </c>
      <c r="B48" s="2">
        <f>Setup!$M49</f>
        <v>0</v>
      </c>
      <c r="C48" s="90">
        <f>Setup!$N49</f>
        <v>0</v>
      </c>
      <c r="D48" s="2">
        <f>Setup!$M49</f>
        <v>0</v>
      </c>
      <c r="E48" s="2">
        <f>Setup!$N49</f>
        <v>0</v>
      </c>
      <c r="G48" s="2">
        <v>95</v>
      </c>
      <c r="H48" s="4">
        <f t="shared" ref="H48:I48" si="19">MAX(TRUNC(H$43/50+10), 0)</f>
        <v>30</v>
      </c>
      <c r="I48" s="4">
        <f t="shared" si="19"/>
        <v>30</v>
      </c>
      <c r="J48" s="2"/>
      <c r="K48" s="2"/>
      <c r="L48" s="2"/>
      <c r="M48" s="2"/>
      <c r="N48" s="2"/>
      <c r="O48" s="2"/>
      <c r="P48" s="2"/>
      <c r="Q48" s="2"/>
    </row>
    <row r="49" spans="1:17" ht="12.75" customHeight="1">
      <c r="A49" s="4" t="s">
        <v>458</v>
      </c>
      <c r="B49" s="2">
        <f>Setup!M63</f>
        <v>0</v>
      </c>
      <c r="C49" s="99">
        <f>Setup!N63</f>
        <v>0</v>
      </c>
      <c r="D49" s="2">
        <f>Setup!M63</f>
        <v>0</v>
      </c>
      <c r="E49" s="2">
        <f>Setup!N63</f>
        <v>0</v>
      </c>
      <c r="G49" s="2">
        <v>99</v>
      </c>
      <c r="H49" s="4">
        <f t="shared" ref="H49:I49" si="20">MAX(TRUNC(H$43/50+10), 0)</f>
        <v>30</v>
      </c>
      <c r="I49" s="4">
        <f t="shared" si="20"/>
        <v>30</v>
      </c>
      <c r="J49" s="2"/>
      <c r="K49" s="2"/>
      <c r="L49" s="2"/>
      <c r="M49" s="2"/>
      <c r="N49" s="2"/>
      <c r="O49" s="2"/>
      <c r="P49" s="2"/>
      <c r="Q49" s="2"/>
    </row>
    <row r="50" spans="1:17" ht="12.75" customHeight="1">
      <c r="A50" s="6" t="s">
        <v>184</v>
      </c>
      <c r="B50" s="4">
        <f>IF(AND(Setup!$F$47=1, Setup!$F$34=1), 100, 0)</f>
        <v>0</v>
      </c>
      <c r="C50" s="90">
        <f>IF(AND(Setup!$G$47=1, Setup!$G$34=1), 100, 0)</f>
        <v>0</v>
      </c>
      <c r="D50" s="4">
        <f>IF(AND(Setup!$F$47=1, Setup!$F$34=1), 100, 0)</f>
        <v>0</v>
      </c>
      <c r="E50" s="4">
        <f>IF(AND(Setup!$G$47=1, Setup!$G$34=1), 100, 0)</f>
        <v>0</v>
      </c>
      <c r="G50" s="2">
        <v>119</v>
      </c>
      <c r="H50" s="4">
        <f t="shared" ref="H50:I50" si="21">MAX(TRUNC(H$43/50+10), 0)</f>
        <v>30</v>
      </c>
      <c r="I50" s="4">
        <f t="shared" si="21"/>
        <v>30</v>
      </c>
      <c r="J50" s="2"/>
      <c r="K50" s="2"/>
      <c r="L50" s="2"/>
      <c r="M50" s="2"/>
      <c r="N50" s="2"/>
      <c r="O50" s="2"/>
      <c r="P50" s="2"/>
      <c r="Q50" s="2"/>
    </row>
    <row r="51" spans="1:17" ht="12.75" customHeight="1">
      <c r="A51" s="3" t="s">
        <v>459</v>
      </c>
      <c r="B51" s="3">
        <f>IF(AND(Setup!$F$48=1, OR(Setup!$F$20=1, Setup!$F$26=1, Setup!$F$34=1)), 50, 0)</f>
        <v>0</v>
      </c>
      <c r="C51" s="100">
        <f>IF(AND(Setup!$G$48=1, OR(Setup!$G$20=1, Setup!$G$26=1, Setup!$G$34=1)), 50, 0)</f>
        <v>0</v>
      </c>
      <c r="D51" s="3">
        <f>IF(AND(Setup!$F$48=1, OR(Setup!$F$20=1, Setup!$F$26=1, Setup!$F$34=1)), 50, 0)</f>
        <v>0</v>
      </c>
      <c r="E51" s="3">
        <f>IF(AND(Setup!$G$48=1, OR(Setup!$G$20=1, Setup!$G$26=1, Setup!$G$34=1)), 50, 0)</f>
        <v>0</v>
      </c>
      <c r="J51" s="2"/>
      <c r="K51" s="2"/>
      <c r="L51" s="2"/>
      <c r="M51" s="2"/>
      <c r="N51" s="2"/>
      <c r="O51" s="2"/>
      <c r="P51" s="2"/>
      <c r="Q51" s="2"/>
    </row>
    <row r="52" spans="1:17" ht="12.75" customHeight="1">
      <c r="A52" s="2"/>
      <c r="B52" s="2"/>
      <c r="C52" s="2"/>
      <c r="D52" s="2"/>
      <c r="E52" s="2"/>
      <c r="J52" s="2"/>
      <c r="K52" s="2"/>
      <c r="L52" s="2"/>
      <c r="M52" s="2"/>
      <c r="N52" s="2"/>
      <c r="O52" s="2"/>
      <c r="P52" s="2"/>
      <c r="Q52" s="2"/>
    </row>
    <row r="53" spans="1:17" ht="12.75" customHeight="1">
      <c r="A53" s="101" t="s">
        <v>460</v>
      </c>
      <c r="B53" s="61"/>
      <c r="C53" s="61"/>
      <c r="D53" s="61"/>
      <c r="E53" s="61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</row>
    <row r="54" spans="1:17" ht="12.75" customHeight="1">
      <c r="A54" s="4" t="s">
        <v>9</v>
      </c>
      <c r="B54" s="4">
        <f ca="1">$J22+HLOOKUP(VLOOKUP($J16, Skills, 2, 0), INDIRECT(B$29), MATCH("Total", Slots, 0)+1, 0) + Gear!E3+Gear!E31</f>
        <v>714</v>
      </c>
      <c r="C54" s="88">
        <f ca="1">$K22+HLOOKUP(VLOOKUP($K16, Skills, 2, 0), INDIRECT(C$29), MATCH("Total", Slots, 0)+1, 0) + Gear!E36+Gear!E64</f>
        <v>714</v>
      </c>
      <c r="D54" s="4">
        <f ca="1">$J22+HLOOKUP(VLOOKUP($J16, Skills, 2, 0), INDIRECT(D$29), MATCH("Total", Slots, 0)+1, 0) + Gear!AD3+Gear!AD31</f>
        <v>709</v>
      </c>
      <c r="E54" s="4">
        <f ca="1">$K22+HLOOKUP(VLOOKUP($K16, Skills, 2, 0), INDIRECT(E$29), MATCH("Total", Slots, 0)+1, 0) + Gear!AD36+Gear!AD64</f>
        <v>709</v>
      </c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</row>
    <row r="55" spans="1:17" ht="12.75" customHeight="1">
      <c r="A55" s="4" t="s">
        <v>34</v>
      </c>
      <c r="B55" s="4">
        <f ca="1">8+B54+$J$12</f>
        <v>732</v>
      </c>
      <c r="C55" s="90">
        <f ca="1">8+C54+$K$12</f>
        <v>732</v>
      </c>
      <c r="D55" s="4">
        <f ca="1">8+D54+$J$12</f>
        <v>727</v>
      </c>
      <c r="E55" s="4">
        <f ca="1">8+E54+$K$12</f>
        <v>727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</row>
    <row r="56" spans="1:17" ht="12.75" customHeight="1">
      <c r="A56" s="3" t="s">
        <v>32</v>
      </c>
      <c r="B56" s="92">
        <f t="shared" ref="B56:E56" ca="1" si="22">MIN(B54, 200) + TRUNC(MAX(MIN(B54-200, 200), 0)*0.9) + TRUNC(MAX(MIN(B54-400, 200), 0)*0.8) + TRUNC(MAX(MIN(B54-600, 200), 0)*0.9)</f>
        <v>642</v>
      </c>
      <c r="C56" s="93">
        <f t="shared" ca="1" si="22"/>
        <v>642</v>
      </c>
      <c r="D56" s="92">
        <f t="shared" ca="1" si="22"/>
        <v>638</v>
      </c>
      <c r="E56" s="92">
        <f t="shared" ca="1" si="22"/>
        <v>638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r="57" spans="1:17" ht="12.75" customHeight="1">
      <c r="A57" s="4" t="s">
        <v>461</v>
      </c>
      <c r="B57" s="18">
        <f t="shared" ref="B57:E57" si="23">0.75</f>
        <v>0.75</v>
      </c>
      <c r="C57" s="102">
        <f t="shared" si="23"/>
        <v>0.75</v>
      </c>
      <c r="D57" s="18">
        <f t="shared" si="23"/>
        <v>0.75</v>
      </c>
      <c r="E57" s="18">
        <f t="shared" si="23"/>
        <v>0.75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</row>
    <row r="58" spans="1:17" ht="12.75" customHeight="1">
      <c r="A58" s="3" t="s">
        <v>462</v>
      </c>
      <c r="B58" s="103">
        <f t="shared" ref="B58:E58" si="24">0.75</f>
        <v>0.75</v>
      </c>
      <c r="C58" s="104">
        <f t="shared" si="24"/>
        <v>0.75</v>
      </c>
      <c r="D58" s="103">
        <f t="shared" si="24"/>
        <v>0.75</v>
      </c>
      <c r="E58" s="103">
        <f t="shared" si="24"/>
        <v>0.75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</row>
    <row r="59" spans="1:17" ht="12.75" customHeight="1">
      <c r="A59" s="4" t="s">
        <v>463</v>
      </c>
      <c r="B59" s="38">
        <f ca="1">B55 + TRUNC(B$32*B57) + B$39 + B$40 + B$41 + $E$12 + $G$12 + HLOOKUP("Att", INDIRECT(B$29), MATCH("Total", Slots, 0)+1, 0)</f>
        <v>1192</v>
      </c>
      <c r="C59" s="91">
        <f ca="1">C55 + TRUNC(C$32*C57) + C$39 + C$40 + C$41 + $E$12 + $H$12 + HLOOKUP("Att", INDIRECT(C$29), MATCH("Total", Slots, 0)+1, 0)</f>
        <v>1192</v>
      </c>
      <c r="D59" s="38">
        <f ca="1">D55 + TRUNC(D$32*D57) + D$39 + D$40 + D$41 + $E$12 + $G$12 + HLOOKUP("Att", INDIRECT(D$29), MATCH("Total", Slots, 0)+1, 0)</f>
        <v>1254</v>
      </c>
      <c r="E59" s="38">
        <f ca="1">E55 + TRUNC(E$32*E57) + E$39 + E$40 + E$41 + $E$12 + $H$12 + HLOOKUP("Att", INDIRECT(E$29), MATCH("Total", Slots, 0)+1, 0)</f>
        <v>1166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</row>
    <row r="60" spans="1:17" ht="12.75" customHeight="1">
      <c r="A60" s="3" t="s">
        <v>464</v>
      </c>
      <c r="B60" s="92">
        <f ca="1">B56 + TRUNC(B$33*B58) + B$43 + B$44 + B$45 + B$46 + B$47 + B$48 + B$49 + B$50 + B$51 + $E$13 + $G$13 + $J$13 + HLOOKUP("Acc", INDIRECT(B$29), MATCH("Total", Slots, 0)+1, 0)</f>
        <v>1175</v>
      </c>
      <c r="C60" s="93">
        <f ca="1">C56 + TRUNC(C$33*C58) + C$43 + C$44 + C$45 + C$46 + C$47 + C$48 + C$49 + C$50 + C$51 + $E$13 + $G$13 + $J$13 + HLOOKUP("Acc", INDIRECT(C$29), MATCH("Total", Slots, 0)+1, 0)</f>
        <v>1175</v>
      </c>
      <c r="D60" s="92">
        <f ca="1">D56 + TRUNC(D$33*D58) + D$43 + D$44 + D$45 + D$46 + D$47 + D$48 + D$49 + D$50 + D$51 + $E$13 + $G$13 + $J$13 + HLOOKUP("Acc", INDIRECT(D$29), MATCH("Total", Slots, 0)+1, 0)</f>
        <v>1205</v>
      </c>
      <c r="E60" s="92">
        <f ca="1">E56 + TRUNC(E$33*E58) + E$43 + E$44 + E$45 + E$46 + E$47 + E$48 + E$49 + E$50 + E$51 + $E$13 + $G$13 + $J$13 + HLOOKUP("Acc", INDIRECT(E$29), MATCH("Total", Slots, 0)+1, 0)</f>
        <v>1218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</row>
    <row r="61" spans="1:17" ht="12.75" customHeight="1">
      <c r="A61" s="4" t="s">
        <v>465</v>
      </c>
      <c r="B61" s="38">
        <f t="shared" ref="B61:E61" ca="1" si="25">FLOOR(MIN(B59*$B$12, $C$12),1)+$D$12</f>
        <v>150</v>
      </c>
      <c r="C61" s="91">
        <f t="shared" ca="1" si="25"/>
        <v>150</v>
      </c>
      <c r="D61" s="38">
        <f t="shared" ca="1" si="25"/>
        <v>150</v>
      </c>
      <c r="E61" s="38">
        <f t="shared" ca="1" si="25"/>
        <v>150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</row>
    <row r="62" spans="1:17" ht="12.75" customHeight="1">
      <c r="A62" s="3" t="s">
        <v>466</v>
      </c>
      <c r="B62" s="92">
        <f t="shared" ref="B62:E62" ca="1" si="26">FLOOR(MIN(B60*$B$13, $C$13),1)+$D$13</f>
        <v>0</v>
      </c>
      <c r="C62" s="93">
        <f t="shared" ca="1" si="26"/>
        <v>0</v>
      </c>
      <c r="D62" s="92">
        <f t="shared" ca="1" si="26"/>
        <v>0</v>
      </c>
      <c r="E62" s="92">
        <f t="shared" ca="1" si="26"/>
        <v>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r="63" spans="1:17" ht="12.75" customHeight="1">
      <c r="A63" s="4" t="s">
        <v>86</v>
      </c>
      <c r="B63" s="4">
        <f ca="1">IF(AND(Setup!$F$13=1, $D$1="War"), TRUNC(B59*0.25), 0)</f>
        <v>298</v>
      </c>
      <c r="C63" s="88">
        <f ca="1">IF(AND(Setup!$G$13=1, $D$1="War"), TRUNC(C59*0.25), 0)</f>
        <v>298</v>
      </c>
      <c r="D63" s="4">
        <f ca="1">IF(AND(Setup!$F$13=1, $D$1="War"), TRUNC(D59*0.25), 0)</f>
        <v>313</v>
      </c>
      <c r="E63" s="4">
        <f ca="1">IF(AND(Setup!$G$13=1, $D$1="War"), TRUNC(E59*0.25), 0)</f>
        <v>291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</row>
    <row r="64" spans="1:17" ht="12.75" customHeight="1">
      <c r="A64" s="6" t="s">
        <v>99</v>
      </c>
      <c r="B64" s="4">
        <v>0</v>
      </c>
      <c r="C64" s="90">
        <v>0</v>
      </c>
      <c r="D64" s="4">
        <v>0</v>
      </c>
      <c r="E64" s="4">
        <v>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</row>
    <row r="65" spans="1:17" ht="12.75" customHeight="1">
      <c r="A65" s="4" t="s">
        <v>467</v>
      </c>
      <c r="B65" s="4">
        <f ca="1">B59*Setup!$M47</f>
        <v>0</v>
      </c>
      <c r="C65" s="90">
        <f ca="1">TRUNC(C59*Setup!$N47)</f>
        <v>0</v>
      </c>
      <c r="D65" s="4">
        <f ca="1">TRUNC(D59*Setup!$M47)</f>
        <v>0</v>
      </c>
      <c r="E65" s="4">
        <f ca="1">TRUNC(E59*Setup!$N47)</f>
        <v>0</v>
      </c>
      <c r="G65" s="18"/>
      <c r="H65" s="18"/>
      <c r="I65" s="2"/>
      <c r="J65" s="2"/>
      <c r="K65" s="2"/>
      <c r="L65" s="2"/>
      <c r="M65" s="2"/>
      <c r="N65" s="2"/>
      <c r="O65" s="2"/>
      <c r="P65" s="2"/>
      <c r="Q65" s="2"/>
    </row>
    <row r="66" spans="1:17" ht="12.75" customHeight="1">
      <c r="A66" s="4" t="s">
        <v>468</v>
      </c>
      <c r="B66" s="4">
        <f ca="1">TRUNC(B59*Setup!$M$64)</f>
        <v>0</v>
      </c>
      <c r="C66" s="90">
        <f ca="1">TRUNC(C59*Setup!$N$64)</f>
        <v>0</v>
      </c>
      <c r="D66" s="4">
        <f ca="1">TRUNC(D59*Setup!$M$64)</f>
        <v>0</v>
      </c>
      <c r="E66" s="4">
        <f ca="1">TRUNC(E59*Setup!$N$64)</f>
        <v>0</v>
      </c>
      <c r="G66" s="18"/>
      <c r="H66" s="18"/>
      <c r="I66" s="2"/>
      <c r="J66" s="2"/>
      <c r="K66" s="2"/>
      <c r="L66" s="2"/>
      <c r="M66" s="2"/>
      <c r="N66" s="2"/>
      <c r="O66" s="2"/>
      <c r="P66" s="2"/>
      <c r="Q66" s="2"/>
    </row>
    <row r="67" spans="1:17" ht="12.75" customHeight="1">
      <c r="A67" s="6" t="s">
        <v>173</v>
      </c>
      <c r="B67" s="4">
        <f>IF(AND(Setup!$F$44=1, Setup!$F$34=1), FLOOR(0.5*B59, 1), 0)</f>
        <v>0</v>
      </c>
      <c r="C67" s="90">
        <f>IF(AND(Setup!$G$44=1, Setup!$G$34=1), FLOOR(0.5*C59, 1), 0)</f>
        <v>0</v>
      </c>
      <c r="D67" s="4">
        <f>IF(AND(Setup!$F$44=1, Setup!$F$34=1), FLOOR(0.5*D59, 1), 0)</f>
        <v>0</v>
      </c>
      <c r="E67" s="4">
        <f>IF(AND(Setup!$G$44=1, Setup!$G$34=1), FLOOR(0.5*E59, 1), 0)</f>
        <v>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</row>
    <row r="68" spans="1:17" ht="12.75" customHeight="1">
      <c r="A68" s="4" t="s">
        <v>469</v>
      </c>
      <c r="B68" s="4">
        <f>IF(AND(Setup!$F$48=1, OR(Setup!$F$20=1, Setup!$F$26=1, Setup!$F$34=1)), FLOOR(0.25*B59, 1), 0)</f>
        <v>0</v>
      </c>
      <c r="C68" s="90">
        <f>IF(AND(Setup!$G$48=1, OR(Setup!$G$20=1, Setup!$G$26=1, Setup!$G$34=1)), FLOOR(0.25*C59, 1), 0)</f>
        <v>0</v>
      </c>
      <c r="D68" s="4">
        <f>IF(AND(Setup!$F$48=1, OR(Setup!$F$20=1, Setup!$F$26=1, Setup!$F$34=1)), FLOOR(0.25*D59, 1), 0)</f>
        <v>0</v>
      </c>
      <c r="E68" s="4">
        <f>IF(AND(Setup!$G$48=1, OR(Setup!$G$20=1, Setup!$G$26=1, Setup!$G$34=1)), FLOOR(0.25*E59, 1), 0)</f>
        <v>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</row>
    <row r="69" spans="1:17" ht="12.75" customHeight="1">
      <c r="A69" s="4" t="s">
        <v>56</v>
      </c>
      <c r="B69" s="4">
        <f>IF(Setup!$F$4=1, TRUNC(B59*0.15), 0)</f>
        <v>0</v>
      </c>
      <c r="C69" s="90">
        <f>IF(Setup!$G$4=1, TRUNC(C59*0.15), 0)</f>
        <v>0</v>
      </c>
      <c r="D69" s="4">
        <f>IF(Setup!$F$4=1, TRUNC(D59*0.15), 0)</f>
        <v>0</v>
      </c>
      <c r="E69" s="4">
        <f>IF(Setup!$G$4=1, TRUNC(E59*0.15), 0)</f>
        <v>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</row>
    <row r="70" spans="1:17" ht="12.75" customHeight="1">
      <c r="A70" s="4" t="s">
        <v>59</v>
      </c>
      <c r="B70" s="4">
        <f ca="1">IF(AND(Setup!$F5=1, ISNUMBER(MATCH("Nature's Meditation", 'Set Spells'!$B3:$B22, 0))), TRUNC(B59*0.2), 0)</f>
        <v>238</v>
      </c>
      <c r="C70" s="90">
        <f ca="1">IF(AND(Setup!$G5=1,ISNUMBER(MATCH("Nature's Meditation", 'Set Spells'!$V3:$V22, 0))), TRUNC(C59*0.2), 0)</f>
        <v>238</v>
      </c>
      <c r="D70" s="4">
        <f ca="1">IF(AND(Setup!$F5=1,ISNUMBER(MATCH("Nature's Meditation", 'Set Spells'!$B3:$B22, 0))), TRUNC(D59*0.2), 0)</f>
        <v>250</v>
      </c>
      <c r="E70" s="4">
        <f ca="1">IF(AND(Setup!$G5=1,ISNUMBER(MATCH("Nature's Meditation", 'Set Spells'!$V3:$V22, 0))), TRUNC(E59*0.2), 0)</f>
        <v>233</v>
      </c>
      <c r="F70" s="4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</row>
    <row r="71" spans="1:17" ht="12.75" customHeight="1">
      <c r="A71" s="3" t="s">
        <v>470</v>
      </c>
      <c r="B71" s="3">
        <v>0</v>
      </c>
      <c r="C71" s="100">
        <v>0</v>
      </c>
      <c r="D71" s="3">
        <f ca="1">TRUNC(VLOOKUP(Setup!B$31, WeaponskillData, MATCH("Att Bonus", WeaponskillDataCols, 0), 0) * D59)</f>
        <v>0</v>
      </c>
      <c r="E71" s="3">
        <f ca="1">TRUNC(VLOOKUP(Setup!C$31, WeaponskillData, MATCH("Att Bonus", WeaponskillDataCols, 0), 0) * E59)</f>
        <v>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</row>
    <row r="72" spans="1:17" ht="12.75" customHeight="1">
      <c r="A72" s="4" t="s">
        <v>471</v>
      </c>
      <c r="B72" s="38">
        <f t="shared" ref="B72:E72" ca="1" si="27">B59+B61+B63+B64+B65+B66+B67+B68+B69+B70+B71</f>
        <v>1878</v>
      </c>
      <c r="C72" s="91">
        <f t="shared" ca="1" si="27"/>
        <v>1878</v>
      </c>
      <c r="D72" s="38">
        <f t="shared" ca="1" si="27"/>
        <v>1967</v>
      </c>
      <c r="E72" s="38">
        <f t="shared" ca="1" si="27"/>
        <v>1840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</row>
    <row r="73" spans="1:17" ht="12.75" customHeight="1">
      <c r="A73" s="3" t="s">
        <v>472</v>
      </c>
      <c r="B73" s="92">
        <f t="shared" ref="B73:E73" ca="1" si="28">B60+B62</f>
        <v>1175</v>
      </c>
      <c r="C73" s="93">
        <f t="shared" ca="1" si="28"/>
        <v>1175</v>
      </c>
      <c r="D73" s="92">
        <f t="shared" ca="1" si="28"/>
        <v>1205</v>
      </c>
      <c r="E73" s="92">
        <f t="shared" ca="1" si="28"/>
        <v>1218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</row>
    <row r="74" spans="1:17" ht="12.75" customHeight="1">
      <c r="A74" s="105" t="s">
        <v>403</v>
      </c>
      <c r="B74" s="106">
        <f ca="1">MIN(B72/$P$14, 3.625)-$P$15</f>
        <v>3.0487012987012987</v>
      </c>
      <c r="C74" s="107">
        <f ca="1">MIN(C72/$Q$14, 3.625)-$P$15</f>
        <v>3.0487012987012987</v>
      </c>
      <c r="D74" s="106">
        <f ca="1">MIN(D72/$P$14 + Weaponskill!M7, 3.625)-$P$15</f>
        <v>3.1931818181818183</v>
      </c>
      <c r="E74" s="106">
        <f ca="1">MIN(E72/$Q$14 + Weaponskill!M540, 3.625)-$P$15</f>
        <v>2.9870129870129869</v>
      </c>
      <c r="F74" s="4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</row>
    <row r="75" spans="1:17" ht="12.75" customHeight="1">
      <c r="A75" s="1" t="s">
        <v>473</v>
      </c>
      <c r="B75" s="81"/>
      <c r="C75" s="108"/>
      <c r="D75" s="81"/>
      <c r="E75" s="81"/>
      <c r="F75" s="4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 ht="12.75" customHeight="1">
      <c r="A76" s="4" t="s">
        <v>474</v>
      </c>
      <c r="B76" s="81">
        <f t="shared" ref="B76:E76" ca="1" si="29">B74</f>
        <v>3.0487012987012987</v>
      </c>
      <c r="C76" s="108">
        <f t="shared" ca="1" si="29"/>
        <v>3.0487012987012987</v>
      </c>
      <c r="D76" s="81">
        <f t="shared" ca="1" si="29"/>
        <v>3.1931818181818183</v>
      </c>
      <c r="E76" s="81">
        <f t="shared" ca="1" si="29"/>
        <v>2.9870129870129869</v>
      </c>
      <c r="F76" s="4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 ht="12.75" customHeight="1">
      <c r="A77" s="4" t="s">
        <v>475</v>
      </c>
      <c r="B77" s="81">
        <f t="shared" ref="B77:E77" ca="1" si="30">B76+MIN(B76*(152/1024) - (752/1024), -0.375)</f>
        <v>2.6737012987012987</v>
      </c>
      <c r="C77" s="108">
        <f t="shared" ca="1" si="30"/>
        <v>2.6737012987012987</v>
      </c>
      <c r="D77" s="81">
        <f t="shared" ca="1" si="30"/>
        <v>2.8181818181818183</v>
      </c>
      <c r="E77" s="81">
        <f t="shared" ca="1" si="30"/>
        <v>2.6120129870129869</v>
      </c>
      <c r="F77" s="4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78" spans="1:17" ht="12.75" customHeight="1">
      <c r="A78" s="4" t="s">
        <v>476</v>
      </c>
      <c r="B78" s="81">
        <f t="shared" ref="B78:E78" ca="1" si="31">B76+MIN(1-B76, B76*152/1024 - 448/1024)</f>
        <v>1</v>
      </c>
      <c r="C78" s="108">
        <f t="shared" ca="1" si="31"/>
        <v>1</v>
      </c>
      <c r="D78" s="81">
        <f t="shared" ca="1" si="31"/>
        <v>1</v>
      </c>
      <c r="E78" s="81">
        <f t="shared" ca="1" si="31"/>
        <v>1</v>
      </c>
      <c r="F78" s="4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</row>
    <row r="79" spans="1:17" ht="12.75" customHeight="1">
      <c r="A79" s="4" t="s">
        <v>477</v>
      </c>
      <c r="B79" s="81">
        <f t="shared" ref="B79:E79" ca="1" si="32">MAX(B77,B78)</f>
        <v>2.6737012987012987</v>
      </c>
      <c r="C79" s="108">
        <f t="shared" ca="1" si="32"/>
        <v>2.6737012987012987</v>
      </c>
      <c r="D79" s="81">
        <f t="shared" ca="1" si="32"/>
        <v>2.8181818181818183</v>
      </c>
      <c r="E79" s="81">
        <f t="shared" ca="1" si="32"/>
        <v>2.6120129870129869</v>
      </c>
      <c r="F79" s="4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</row>
    <row r="80" spans="1:17" ht="12.75" customHeight="1">
      <c r="A80" s="4" t="s">
        <v>478</v>
      </c>
      <c r="B80" s="81">
        <f t="shared" ref="B80:E80" ca="1" si="33">MAX(MAX(B77,B78), 0)</f>
        <v>2.6737012987012987</v>
      </c>
      <c r="C80" s="108">
        <f t="shared" ca="1" si="33"/>
        <v>2.6737012987012987</v>
      </c>
      <c r="D80" s="81">
        <f t="shared" ca="1" si="33"/>
        <v>2.8181818181818183</v>
      </c>
      <c r="E80" s="81">
        <f t="shared" ca="1" si="33"/>
        <v>2.6120129870129869</v>
      </c>
      <c r="F80" s="4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</row>
    <row r="81" spans="1:17" ht="12.75" customHeight="1">
      <c r="A81" s="4" t="s">
        <v>479</v>
      </c>
      <c r="B81" s="81">
        <f t="shared" ref="B81:E81" ca="1" si="34">B76 + MAX(MIN(B76 * 0.25, 0.375), 0.25)</f>
        <v>3.4237012987012987</v>
      </c>
      <c r="C81" s="108">
        <f t="shared" ca="1" si="34"/>
        <v>3.4237012987012987</v>
      </c>
      <c r="D81" s="81">
        <f t="shared" ca="1" si="34"/>
        <v>3.5681818181818183</v>
      </c>
      <c r="E81" s="81">
        <f t="shared" ca="1" si="34"/>
        <v>3.3620129870129869</v>
      </c>
      <c r="F81" s="4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</row>
    <row r="82" spans="1:17" ht="12.75" customHeight="1">
      <c r="A82" s="4" t="s">
        <v>480</v>
      </c>
      <c r="B82" s="81">
        <f t="shared" ref="B82:E82" ca="1" si="35">B76 + MIN(B76*341/1024 + 358/1024, 1-B76)</f>
        <v>1</v>
      </c>
      <c r="C82" s="108">
        <f t="shared" ca="1" si="35"/>
        <v>1</v>
      </c>
      <c r="D82" s="81">
        <f t="shared" ca="1" si="35"/>
        <v>1</v>
      </c>
      <c r="E82" s="81">
        <f t="shared" ca="1" si="35"/>
        <v>1</v>
      </c>
      <c r="F82" s="4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</row>
    <row r="83" spans="1:17" ht="12.75" customHeight="1">
      <c r="A83" s="4" t="s">
        <v>481</v>
      </c>
      <c r="B83" s="81">
        <f t="shared" ref="B83:E83" ca="1" si="36">MAX(B81,B82)</f>
        <v>3.4237012987012987</v>
      </c>
      <c r="C83" s="108">
        <f t="shared" ca="1" si="36"/>
        <v>3.4237012987012987</v>
      </c>
      <c r="D83" s="81">
        <f t="shared" ca="1" si="36"/>
        <v>3.5681818181818183</v>
      </c>
      <c r="E83" s="81">
        <f t="shared" ca="1" si="36"/>
        <v>3.3620129870129869</v>
      </c>
      <c r="F83" s="4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</row>
    <row r="84" spans="1:17" ht="12.75" customHeight="1">
      <c r="A84" s="4" t="s">
        <v>482</v>
      </c>
      <c r="B84" s="81">
        <f t="shared" ref="B84:E84" ca="1" si="37">MIN(MAX(B81,B82), 3.25)</f>
        <v>3.25</v>
      </c>
      <c r="C84" s="108">
        <f t="shared" ca="1" si="37"/>
        <v>3.25</v>
      </c>
      <c r="D84" s="81">
        <f t="shared" ca="1" si="37"/>
        <v>3.25</v>
      </c>
      <c r="E84" s="81">
        <f t="shared" ca="1" si="37"/>
        <v>3.25</v>
      </c>
      <c r="F84" s="4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</row>
    <row r="85" spans="1:17" ht="12.75" customHeight="1">
      <c r="A85" s="4" t="s">
        <v>483</v>
      </c>
      <c r="B85" s="81">
        <f t="shared" ref="B85:E85" ca="1" si="38">B83-B79</f>
        <v>0.75</v>
      </c>
      <c r="C85" s="108">
        <f t="shared" ca="1" si="38"/>
        <v>0.75</v>
      </c>
      <c r="D85" s="81">
        <f t="shared" ca="1" si="38"/>
        <v>0.75</v>
      </c>
      <c r="E85" s="81">
        <f t="shared" ca="1" si="38"/>
        <v>0.75</v>
      </c>
      <c r="F85" s="4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</row>
    <row r="86" spans="1:17" ht="12.75" customHeight="1">
      <c r="A86" s="4" t="s">
        <v>484</v>
      </c>
      <c r="B86" s="81">
        <f t="shared" ref="B86:E86" ca="1" si="39">B84-B80</f>
        <v>0.57629870129870131</v>
      </c>
      <c r="C86" s="108">
        <f t="shared" ca="1" si="39"/>
        <v>0.57629870129870131</v>
      </c>
      <c r="D86" s="81">
        <f t="shared" ca="1" si="39"/>
        <v>0.43181818181818166</v>
      </c>
      <c r="E86" s="81">
        <f t="shared" ca="1" si="39"/>
        <v>0.6379870129870131</v>
      </c>
      <c r="F86" s="4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</row>
    <row r="87" spans="1:17" ht="12.75" customHeight="1">
      <c r="A87" s="4" t="s">
        <v>485</v>
      </c>
      <c r="B87" s="84">
        <f t="shared" ref="B87:E87" ca="1" si="40">IF(B79&lt;0, 1-(B86/B85), 0)</f>
        <v>0</v>
      </c>
      <c r="C87" s="109">
        <f t="shared" ca="1" si="40"/>
        <v>0</v>
      </c>
      <c r="D87" s="84">
        <f t="shared" ca="1" si="40"/>
        <v>0</v>
      </c>
      <c r="E87" s="84">
        <f t="shared" ca="1" si="40"/>
        <v>0</v>
      </c>
      <c r="F87" s="4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</row>
    <row r="88" spans="1:17" ht="12.75" customHeight="1">
      <c r="A88" s="4" t="s">
        <v>486</v>
      </c>
      <c r="B88" s="84">
        <f t="shared" ref="B88:E88" ca="1" si="41">IF(B83&gt;3.25, 1-(B86/B85), 0)</f>
        <v>0.23160173160173159</v>
      </c>
      <c r="C88" s="109">
        <f t="shared" ca="1" si="41"/>
        <v>0.23160173160173159</v>
      </c>
      <c r="D88" s="84">
        <f t="shared" ca="1" si="41"/>
        <v>0.42424242424242442</v>
      </c>
      <c r="E88" s="84">
        <f t="shared" ca="1" si="41"/>
        <v>0.14935064935064923</v>
      </c>
      <c r="F88" s="4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</row>
    <row r="89" spans="1:17" ht="12.75" customHeight="1">
      <c r="A89" s="4" t="s">
        <v>487</v>
      </c>
      <c r="B89" s="84">
        <f t="shared" ref="B89:E89" ca="1" si="42">MAX(0, MIN(1/3, (0.5 - ABS(B76-1)) * 1.2))</f>
        <v>0</v>
      </c>
      <c r="C89" s="109">
        <f t="shared" ca="1" si="42"/>
        <v>0</v>
      </c>
      <c r="D89" s="84">
        <f t="shared" ca="1" si="42"/>
        <v>0</v>
      </c>
      <c r="E89" s="84">
        <f t="shared" ca="1" si="42"/>
        <v>0</v>
      </c>
      <c r="F89" s="4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</row>
    <row r="90" spans="1:17" ht="12.75" customHeight="1">
      <c r="A90" s="4" t="s">
        <v>489</v>
      </c>
      <c r="B90" s="81">
        <f t="shared" ref="B90:E90" ca="1" si="43">((0 * B87) + (3.25 * B88) + (1 * B89) + (1 - B87 - B88 - B89) * ((B84 + B80) / 2))*1.025</f>
        <v>3.104301201368977</v>
      </c>
      <c r="C90" s="108">
        <f t="shared" ca="1" si="43"/>
        <v>3.104301201368977</v>
      </c>
      <c r="D90" s="81">
        <f t="shared" ca="1" si="43"/>
        <v>3.2038309228650137</v>
      </c>
      <c r="E90" s="81">
        <f t="shared" ca="1" si="43"/>
        <v>3.0531145903609374</v>
      </c>
      <c r="F90" s="4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</row>
    <row r="91" spans="1:17" ht="12.75" customHeight="1">
      <c r="A91" s="1" t="s">
        <v>490</v>
      </c>
      <c r="B91" s="81"/>
      <c r="C91" s="108"/>
      <c r="D91" s="81"/>
      <c r="E91" s="81"/>
      <c r="F91" s="4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</row>
    <row r="92" spans="1:17" ht="12.75" customHeight="1">
      <c r="A92" s="4" t="s">
        <v>474</v>
      </c>
      <c r="B92" s="81">
        <f t="shared" ref="B92:E92" ca="1" si="44">B74+1</f>
        <v>4.0487012987012987</v>
      </c>
      <c r="C92" s="108">
        <f t="shared" ca="1" si="44"/>
        <v>4.0487012987012987</v>
      </c>
      <c r="D92" s="81">
        <f t="shared" ca="1" si="44"/>
        <v>4.1931818181818183</v>
      </c>
      <c r="E92" s="81">
        <f t="shared" ca="1" si="44"/>
        <v>3.9870129870129869</v>
      </c>
      <c r="F92" s="4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</row>
    <row r="93" spans="1:17" ht="12.75" customHeight="1">
      <c r="A93" s="4" t="s">
        <v>475</v>
      </c>
      <c r="B93" s="81">
        <f t="shared" ref="B93:E93" ca="1" si="45">B92+MIN(B92*(152/1024) - (752/1024), -0.375)</f>
        <v>3.6737012987012987</v>
      </c>
      <c r="C93" s="108">
        <f t="shared" ca="1" si="45"/>
        <v>3.6737012987012987</v>
      </c>
      <c r="D93" s="81">
        <f t="shared" ca="1" si="45"/>
        <v>3.8181818181818183</v>
      </c>
      <c r="E93" s="81">
        <f t="shared" ca="1" si="45"/>
        <v>3.6120129870129869</v>
      </c>
      <c r="F93" s="4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</row>
    <row r="94" spans="1:17" ht="12.75" customHeight="1">
      <c r="A94" s="4" t="s">
        <v>476</v>
      </c>
      <c r="B94" s="81">
        <f t="shared" ref="B94:E94" ca="1" si="46">B92+MIN(1-B92, B92*152/1024 - 448/1024)</f>
        <v>1</v>
      </c>
      <c r="C94" s="108">
        <f t="shared" ca="1" si="46"/>
        <v>1</v>
      </c>
      <c r="D94" s="81">
        <f t="shared" ca="1" si="46"/>
        <v>1</v>
      </c>
      <c r="E94" s="81">
        <f t="shared" ca="1" si="46"/>
        <v>1</v>
      </c>
      <c r="F94" s="4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</row>
    <row r="95" spans="1:17" ht="12.75" customHeight="1">
      <c r="A95" s="4" t="s">
        <v>477</v>
      </c>
      <c r="B95" s="81">
        <f t="shared" ref="B95:E95" ca="1" si="47">MAX(B93,B94)</f>
        <v>3.6737012987012987</v>
      </c>
      <c r="C95" s="108">
        <f t="shared" ca="1" si="47"/>
        <v>3.6737012987012987</v>
      </c>
      <c r="D95" s="81">
        <f t="shared" ca="1" si="47"/>
        <v>3.8181818181818183</v>
      </c>
      <c r="E95" s="81">
        <f t="shared" ca="1" si="47"/>
        <v>3.6120129870129869</v>
      </c>
      <c r="F95" s="4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</row>
    <row r="96" spans="1:17" ht="12.75" customHeight="1">
      <c r="A96" s="4" t="s">
        <v>478</v>
      </c>
      <c r="B96" s="81">
        <f t="shared" ref="B96:E96" ca="1" si="48">MAX(MAX(B93,B94), 0)</f>
        <v>3.6737012987012987</v>
      </c>
      <c r="C96" s="108">
        <f t="shared" ca="1" si="48"/>
        <v>3.6737012987012987</v>
      </c>
      <c r="D96" s="81">
        <f t="shared" ca="1" si="48"/>
        <v>3.8181818181818183</v>
      </c>
      <c r="E96" s="81">
        <f t="shared" ca="1" si="48"/>
        <v>3.6120129870129869</v>
      </c>
      <c r="F96" s="4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</row>
    <row r="97" spans="1:17" ht="12.75" customHeight="1">
      <c r="A97" s="4" t="s">
        <v>479</v>
      </c>
      <c r="B97" s="81">
        <f t="shared" ref="B97:E97" ca="1" si="49">B92 + MAX(MIN(B92 * 0.25, 0.375), 0.25)</f>
        <v>4.4237012987012987</v>
      </c>
      <c r="C97" s="108">
        <f t="shared" ca="1" si="49"/>
        <v>4.4237012987012987</v>
      </c>
      <c r="D97" s="81">
        <f t="shared" ca="1" si="49"/>
        <v>4.5681818181818183</v>
      </c>
      <c r="E97" s="81">
        <f t="shared" ca="1" si="49"/>
        <v>4.3620129870129869</v>
      </c>
      <c r="F97" s="4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</row>
    <row r="98" spans="1:17" ht="12.75" customHeight="1">
      <c r="A98" s="4" t="s">
        <v>480</v>
      </c>
      <c r="B98" s="81">
        <f t="shared" ref="B98:E98" ca="1" si="50">B92 + MIN(B92*341/1024 + 358/1024, 1-B92)</f>
        <v>1</v>
      </c>
      <c r="C98" s="108">
        <f t="shared" ca="1" si="50"/>
        <v>1</v>
      </c>
      <c r="D98" s="81">
        <f t="shared" ca="1" si="50"/>
        <v>1</v>
      </c>
      <c r="E98" s="81">
        <f t="shared" ca="1" si="50"/>
        <v>1</v>
      </c>
      <c r="F98" s="4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</row>
    <row r="99" spans="1:17" ht="12.75" customHeight="1">
      <c r="A99" s="4" t="s">
        <v>481</v>
      </c>
      <c r="B99" s="81">
        <f t="shared" ref="B99:E99" ca="1" si="51">MAX(B97,B98)</f>
        <v>4.4237012987012987</v>
      </c>
      <c r="C99" s="108">
        <f t="shared" ca="1" si="51"/>
        <v>4.4237012987012987</v>
      </c>
      <c r="D99" s="81">
        <f t="shared" ca="1" si="51"/>
        <v>4.5681818181818183</v>
      </c>
      <c r="E99" s="81">
        <f t="shared" ca="1" si="51"/>
        <v>4.3620129870129869</v>
      </c>
      <c r="F99" s="4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</row>
    <row r="100" spans="1:17" ht="12.75" customHeight="1">
      <c r="A100" s="4" t="s">
        <v>482</v>
      </c>
      <c r="B100" s="81">
        <f t="shared" ref="B100:E100" ca="1" si="52">MIN(MAX(B97,B98), 4.25)</f>
        <v>4.25</v>
      </c>
      <c r="C100" s="108">
        <f t="shared" ca="1" si="52"/>
        <v>4.25</v>
      </c>
      <c r="D100" s="81">
        <f t="shared" ca="1" si="52"/>
        <v>4.25</v>
      </c>
      <c r="E100" s="81">
        <f t="shared" ca="1" si="52"/>
        <v>4.25</v>
      </c>
      <c r="F100" s="4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</row>
    <row r="101" spans="1:17" ht="12.75" customHeight="1">
      <c r="A101" s="4" t="s">
        <v>483</v>
      </c>
      <c r="B101" s="81">
        <f t="shared" ref="B101:E101" ca="1" si="53">B99-B95</f>
        <v>0.75</v>
      </c>
      <c r="C101" s="108">
        <f t="shared" ca="1" si="53"/>
        <v>0.75</v>
      </c>
      <c r="D101" s="81">
        <f t="shared" ca="1" si="53"/>
        <v>0.75</v>
      </c>
      <c r="E101" s="81">
        <f t="shared" ca="1" si="53"/>
        <v>0.75</v>
      </c>
      <c r="F101" s="4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</row>
    <row r="102" spans="1:17" ht="12.75" customHeight="1">
      <c r="A102" s="4" t="s">
        <v>484</v>
      </c>
      <c r="B102" s="81">
        <f t="shared" ref="B102:E102" ca="1" si="54">B100-B96</f>
        <v>0.57629870129870131</v>
      </c>
      <c r="C102" s="108">
        <f t="shared" ca="1" si="54"/>
        <v>0.57629870129870131</v>
      </c>
      <c r="D102" s="81">
        <f t="shared" ca="1" si="54"/>
        <v>0.43181818181818166</v>
      </c>
      <c r="E102" s="81">
        <f t="shared" ca="1" si="54"/>
        <v>0.6379870129870131</v>
      </c>
      <c r="F102" s="4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</row>
    <row r="103" spans="1:17" ht="12.75" customHeight="1">
      <c r="A103" s="4" t="s">
        <v>485</v>
      </c>
      <c r="B103" s="84">
        <f t="shared" ref="B103:E103" ca="1" si="55">IF(B95&lt;0, 1-(B102/B101), 0)</f>
        <v>0</v>
      </c>
      <c r="C103" s="109">
        <f t="shared" ca="1" si="55"/>
        <v>0</v>
      </c>
      <c r="D103" s="84">
        <f t="shared" ca="1" si="55"/>
        <v>0</v>
      </c>
      <c r="E103" s="84">
        <f t="shared" ca="1" si="55"/>
        <v>0</v>
      </c>
      <c r="F103" s="4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</row>
    <row r="104" spans="1:17" ht="12.75" customHeight="1">
      <c r="A104" s="4" t="s">
        <v>486</v>
      </c>
      <c r="B104" s="84">
        <f t="shared" ref="B104:E104" ca="1" si="56">IF(B99&gt;4.25, 1-(B102/B101), 0)</f>
        <v>0.23160173160173159</v>
      </c>
      <c r="C104" s="109">
        <f t="shared" ca="1" si="56"/>
        <v>0.23160173160173159</v>
      </c>
      <c r="D104" s="84">
        <f t="shared" ca="1" si="56"/>
        <v>0.42424242424242442</v>
      </c>
      <c r="E104" s="84">
        <f t="shared" ca="1" si="56"/>
        <v>0.14935064935064923</v>
      </c>
      <c r="F104" s="4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</row>
    <row r="105" spans="1:17" ht="12.75" customHeight="1">
      <c r="A105" s="4" t="s">
        <v>487</v>
      </c>
      <c r="B105" s="84">
        <f t="shared" ref="B105:E105" ca="1" si="57">MAX(0, MIN(1/3, (0.5 - ABS(B92-1)) * 1.2))</f>
        <v>0</v>
      </c>
      <c r="C105" s="109">
        <f t="shared" ca="1" si="57"/>
        <v>0</v>
      </c>
      <c r="D105" s="84">
        <f t="shared" ca="1" si="57"/>
        <v>0</v>
      </c>
      <c r="E105" s="84">
        <f t="shared" ca="1" si="57"/>
        <v>0</v>
      </c>
      <c r="F105" s="4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</row>
    <row r="106" spans="1:17" ht="12.75" customHeight="1">
      <c r="A106" s="3" t="s">
        <v>491</v>
      </c>
      <c r="B106" s="111">
        <f t="shared" ref="B106:E106" ca="1" si="58">((0 * B103) + (4.25 * B104) + (1 * B105) + (1 - B103 - B104 - B105) * ((B100 + B96) / 2)) * 1.025</f>
        <v>4.1293012013689765</v>
      </c>
      <c r="C106" s="112">
        <f t="shared" ca="1" si="58"/>
        <v>4.1293012013689765</v>
      </c>
      <c r="D106" s="111">
        <f t="shared" ca="1" si="58"/>
        <v>4.2288309228650141</v>
      </c>
      <c r="E106" s="111">
        <f t="shared" ca="1" si="58"/>
        <v>4.0781145903609373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</row>
    <row r="107" spans="1:17" ht="12.75" customHeight="1">
      <c r="A107" s="2" t="s">
        <v>492</v>
      </c>
      <c r="B107" s="82">
        <f ca="1">((B73-($P$16+$P$17))/2)/100+0.75</f>
        <v>2.2749999999999999</v>
      </c>
      <c r="C107" s="82">
        <f ca="1">((C73-($Q$16+$P$17))/2)/100+0.75</f>
        <v>2.2749999999999999</v>
      </c>
      <c r="D107" s="113">
        <f ca="1">((D73-($P$16+$P$17))/2)/100+0.75</f>
        <v>2.4249999999999998</v>
      </c>
      <c r="E107" s="82">
        <f ca="1">((E73-($Q$16+$P$17))/2)/100+0.75</f>
        <v>2.4900000000000002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</row>
    <row r="108" spans="1:17" ht="12.75" customHeight="1">
      <c r="A108" s="4" t="s">
        <v>493</v>
      </c>
      <c r="B108" s="82">
        <f t="shared" ref="B108:E108" ca="1" si="59">MAX(MIN(B107,0.99), 0.2)</f>
        <v>0.99</v>
      </c>
      <c r="C108" s="82">
        <f t="shared" ca="1" si="59"/>
        <v>0.99</v>
      </c>
      <c r="D108" s="113">
        <f t="shared" ca="1" si="59"/>
        <v>0.99</v>
      </c>
      <c r="E108" s="82">
        <f t="shared" ca="1" si="59"/>
        <v>0.99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</row>
    <row r="109" spans="1:17" ht="12.75" customHeight="1">
      <c r="A109" s="5" t="s">
        <v>494</v>
      </c>
      <c r="B109" s="114">
        <f t="shared" ref="B109:E109" ca="1" si="60">MAX(MIN(0.99, B107+0.17), 0.2)</f>
        <v>0.99</v>
      </c>
      <c r="C109" s="115">
        <f t="shared" ca="1" si="60"/>
        <v>0.99</v>
      </c>
      <c r="D109" s="114">
        <f t="shared" ca="1" si="60"/>
        <v>0.99</v>
      </c>
      <c r="E109" s="114">
        <f t="shared" ca="1" si="60"/>
        <v>0.99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</row>
    <row r="110" spans="1:17" ht="12.75" customHeight="1">
      <c r="A110" s="2" t="s">
        <v>495</v>
      </c>
      <c r="B110" s="2">
        <f t="shared" ref="B110:C110" ca="1" si="61">J17</f>
        <v>147</v>
      </c>
      <c r="C110" s="90">
        <f t="shared" ca="1" si="61"/>
        <v>158</v>
      </c>
      <c r="D110" s="2">
        <f t="shared" ref="D110:E110" ca="1" si="62">J17</f>
        <v>147</v>
      </c>
      <c r="E110" s="2">
        <f t="shared" ca="1" si="62"/>
        <v>158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</row>
    <row r="111" spans="1:17" ht="12.75" customHeight="1">
      <c r="A111" s="2" t="s">
        <v>496</v>
      </c>
      <c r="B111" s="2">
        <f t="shared" ref="B111:E111" ca="1" si="63">TRUNC(B110/9)</f>
        <v>16</v>
      </c>
      <c r="C111" s="90">
        <f t="shared" ca="1" si="63"/>
        <v>17</v>
      </c>
      <c r="D111" s="2">
        <f t="shared" ca="1" si="63"/>
        <v>16</v>
      </c>
      <c r="E111" s="2">
        <f t="shared" ca="1" si="63"/>
        <v>17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ht="12.75" customHeight="1">
      <c r="A112" s="2" t="s">
        <v>497</v>
      </c>
      <c r="B112" s="4">
        <f t="shared" ref="B112:E112" ca="1" si="64">TRUNC(MAX(MIN(TRUNC((B$37+B$38)/2), (8+B111)*2), (0-B111)*2)/2)</f>
        <v>22</v>
      </c>
      <c r="C112" s="90">
        <f t="shared" ca="1" si="64"/>
        <v>22</v>
      </c>
      <c r="D112" s="4">
        <f t="shared" ca="1" si="64"/>
        <v>24</v>
      </c>
      <c r="E112" s="4">
        <f t="shared" ca="1" si="64"/>
        <v>19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1:17" ht="12.75" customHeight="1">
      <c r="A113" s="3" t="s">
        <v>498</v>
      </c>
      <c r="B113" s="3">
        <f t="shared" ref="B113:E113" ca="1" si="65">B110+B112</f>
        <v>169</v>
      </c>
      <c r="C113" s="100">
        <f t="shared" ca="1" si="65"/>
        <v>180</v>
      </c>
      <c r="D113" s="3">
        <f t="shared" ca="1" si="65"/>
        <v>171</v>
      </c>
      <c r="E113" s="3">
        <f t="shared" ca="1" si="65"/>
        <v>177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1:17" ht="12.75" customHeight="1">
      <c r="A114" s="2"/>
      <c r="B114" s="2"/>
      <c r="C114" s="2"/>
      <c r="D114" s="2"/>
      <c r="E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1:17" ht="12.75" customHeight="1">
      <c r="A115" s="101" t="s">
        <v>499</v>
      </c>
      <c r="B115" s="61"/>
      <c r="C115" s="61"/>
      <c r="D115" s="61"/>
      <c r="E115" s="61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1:17" ht="12.75" customHeight="1">
      <c r="A116" s="4" t="s">
        <v>9</v>
      </c>
      <c r="B116" s="4">
        <f ca="1">IF(J21&gt;0,$J23+HLOOKUP(VLOOKUP($J19, Skills, 2, 0), INDIRECT(B$29), MATCH("Total", Slots, 0)+1, 0) + Gear!E4+Gear!E31)</f>
        <v>714</v>
      </c>
      <c r="C116" s="88">
        <f ca="1">IF(K21&gt;0,$K23+HLOOKUP(VLOOKUP($K19, Skills, 2, 0), INDIRECT(C$29), MATCH("Total", Slots, 0)+1, 0) + Gear!E37+Gear!E64)</f>
        <v>714</v>
      </c>
      <c r="D116" s="4">
        <f ca="1">IF(J21&gt;0,$J23+HLOOKUP(VLOOKUP($J19, Skills, 2, 0), INDIRECT(D$29), MATCH("Total", Slots, 0)+1, 0) + Gear!AD4+Gear!AD31)</f>
        <v>709</v>
      </c>
      <c r="E116" s="4">
        <f ca="1">IF(K21&gt;0,$K23+HLOOKUP(VLOOKUP($K19, Skills, 2, 0), INDIRECT(E$29), MATCH("Total", Slots, 0)+1, 0) + Gear!AD37+Gear!AD64)</f>
        <v>709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1:17" ht="12.75" customHeight="1">
      <c r="A117" s="4" t="s">
        <v>34</v>
      </c>
      <c r="B117" s="4">
        <f ca="1">8+B116+$J$12</f>
        <v>732</v>
      </c>
      <c r="C117" s="90">
        <f ca="1">8+C116+$K$12</f>
        <v>732</v>
      </c>
      <c r="D117" s="4">
        <f ca="1">8+D116+$J$12</f>
        <v>727</v>
      </c>
      <c r="E117" s="4">
        <f ca="1">8+E116+$K$12</f>
        <v>727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ht="12.75" customHeight="1">
      <c r="A118" s="3" t="s">
        <v>32</v>
      </c>
      <c r="B118" s="92">
        <f t="shared" ref="B118:E118" ca="1" si="66">MIN(B116, 200) + TRUNC(MAX(MIN(B116-200, 200), 0)*0.9) + TRUNC(MAX(MIN(B116-400, 200), 0)*0.8) + TRUNC(MAX(MIN(B116-600, 200), 0)*0.9)</f>
        <v>642</v>
      </c>
      <c r="C118" s="93">
        <f t="shared" ca="1" si="66"/>
        <v>642</v>
      </c>
      <c r="D118" s="92">
        <f t="shared" ca="1" si="66"/>
        <v>638</v>
      </c>
      <c r="E118" s="92">
        <f t="shared" ca="1" si="66"/>
        <v>638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1:17" ht="12.75" customHeight="1">
      <c r="A119" s="4" t="s">
        <v>461</v>
      </c>
      <c r="B119" s="18">
        <f t="shared" ref="B119:E119" si="67">0.5</f>
        <v>0.5</v>
      </c>
      <c r="C119" s="102">
        <f t="shared" si="67"/>
        <v>0.5</v>
      </c>
      <c r="D119" s="18">
        <f t="shared" si="67"/>
        <v>0.5</v>
      </c>
      <c r="E119" s="18">
        <f t="shared" si="67"/>
        <v>0.5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1:17" ht="12.75" customHeight="1">
      <c r="A120" s="3" t="s">
        <v>462</v>
      </c>
      <c r="B120" s="103">
        <f t="shared" ref="B120:E120" si="68">0.75</f>
        <v>0.75</v>
      </c>
      <c r="C120" s="104">
        <f t="shared" si="68"/>
        <v>0.75</v>
      </c>
      <c r="D120" s="103">
        <f t="shared" si="68"/>
        <v>0.75</v>
      </c>
      <c r="E120" s="103">
        <f t="shared" si="68"/>
        <v>0.75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1:17" ht="12.75" customHeight="1">
      <c r="A121" s="4" t="s">
        <v>463</v>
      </c>
      <c r="B121" s="38">
        <f ca="1">B117 + TRUNC(B$32*B119) + B$39 + B$40 + B$41 + $E$12 + $G$12 + HLOOKUP("Att", INDIRECT(B$29), MATCH("Total", Slots, 0)+1, 0)</f>
        <v>1121</v>
      </c>
      <c r="C121" s="91">
        <f ca="1">C117 + TRUNC(C$32*C119) + C$39 + C$40 + C$41 + $E$12 + $G$12 + HLOOKUP("Att", INDIRECT(C$29), MATCH("Total", Slots, 0)+1, 0)</f>
        <v>1121</v>
      </c>
      <c r="D121" s="38">
        <f ca="1">D117 + TRUNC(D$32*D119) + D$39 + D$40 + D$41 + $E$12 + $G$12 + HLOOKUP("Att", INDIRECT(D$29), MATCH("Total", Slots, 0)+1, 0)</f>
        <v>1168</v>
      </c>
      <c r="E121" s="38">
        <f ca="1">E117 + TRUNC(E$32*E119) + E$39 + E$40 + E$41 + $E$12 + $G$12 + HLOOKUP("Att", INDIRECT(E$29), MATCH("Total", Slots, 0)+1, 0)</f>
        <v>1098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1:17" ht="12.75" customHeight="1">
      <c r="A122" s="3" t="s">
        <v>464</v>
      </c>
      <c r="B122" s="92">
        <f ca="1">B118 + TRUNC(B$33*B120) + B$43 + B$44 + B$45 + B$46 + B$47 + B$48 + B$49 +B$50 + B$51 + $E$13 + $G$13 + $J$13 + HLOOKUP("Acc", INDIRECT(B$29), MATCH("Total", Slots, 0)+1, 0)</f>
        <v>1175</v>
      </c>
      <c r="C122" s="93">
        <f ca="1">C118 + TRUNC(C$33*C120) + C$43 + C$44 + C$45 + C$46 + C$47 + C$48 + C$49 +C$50 + C$51 + $E$13 + $G$13 + $J$13 + HLOOKUP("Acc", INDIRECT(C$29), MATCH("Total", Slots, 0)+1, 0)</f>
        <v>1175</v>
      </c>
      <c r="D122" s="92">
        <f ca="1">D118 + TRUNC(D$33*D120) + D$43 + D$44 + D$45 + D$46 + D$47 + D$48 + D$49 + D$51 + $E$13 + $G$13 + $J$13 + HLOOKUP("Acc", INDIRECT(D$29), MATCH("Total", Slots, 0)+1, 0)</f>
        <v>1205</v>
      </c>
      <c r="E122" s="92">
        <f ca="1">E118 + TRUNC(E$33*E120) + E$43 + E$44 + E$45 + E$46 + E$47 + E$48 + E$49 + E$51 + $E$13 + $G$13 + $J$13 + HLOOKUP("Acc", INDIRECT(E$29), MATCH("Total", Slots, 0)+1, 0)</f>
        <v>1218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1:17" ht="12.75" customHeight="1">
      <c r="A123" s="4" t="s">
        <v>465</v>
      </c>
      <c r="B123" s="38">
        <f t="shared" ref="B123:E123" ca="1" si="69">FLOOR(MIN(B121*$B$12, $C$12),1)+$D$12</f>
        <v>150</v>
      </c>
      <c r="C123" s="91">
        <f t="shared" ca="1" si="69"/>
        <v>150</v>
      </c>
      <c r="D123" s="38">
        <f t="shared" ca="1" si="69"/>
        <v>150</v>
      </c>
      <c r="E123" s="38">
        <f t="shared" ca="1" si="69"/>
        <v>150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1:17" ht="12.75" customHeight="1">
      <c r="A124" s="3" t="s">
        <v>466</v>
      </c>
      <c r="B124" s="92">
        <f t="shared" ref="B124:E124" ca="1" si="70">FLOOR(MIN(B122*$B$13, $C$13),1)+$D$13</f>
        <v>0</v>
      </c>
      <c r="C124" s="93">
        <f t="shared" ca="1" si="70"/>
        <v>0</v>
      </c>
      <c r="D124" s="92">
        <f t="shared" ca="1" si="70"/>
        <v>0</v>
      </c>
      <c r="E124" s="92">
        <f t="shared" ca="1" si="70"/>
        <v>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1:17" ht="12.75" customHeight="1">
      <c r="A125" s="4" t="s">
        <v>86</v>
      </c>
      <c r="B125" s="4">
        <f ca="1">IF(AND(Setup!$F$13=1, $D$1="War"), TRUNC(B121*0.25), 0)</f>
        <v>280</v>
      </c>
      <c r="C125" s="88">
        <f ca="1">IF(AND(Setup!$G$13=1, $D$1="War"), TRUNC(C121*0.25), 0)</f>
        <v>280</v>
      </c>
      <c r="D125" s="4">
        <f ca="1">IF(AND(Setup!$F$13=1, $D$1="War"), TRUNC(D121*0.25), 0)</f>
        <v>292</v>
      </c>
      <c r="E125" s="4">
        <f ca="1">IF(AND(Setup!$G$13=1, $D$1="War"), TRUNC(E121*0.25), 0)</f>
        <v>274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1:17" ht="12.75" customHeight="1">
      <c r="A126" s="6" t="s">
        <v>99</v>
      </c>
      <c r="B126" s="4">
        <v>0</v>
      </c>
      <c r="C126" s="90">
        <v>0</v>
      </c>
      <c r="D126" s="4">
        <v>0</v>
      </c>
      <c r="E126" s="4">
        <v>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1:17" ht="12.75" customHeight="1">
      <c r="A127" s="4" t="s">
        <v>467</v>
      </c>
      <c r="B127" s="4">
        <f ca="1">TRUNC(B121*Setup!$M47)</f>
        <v>0</v>
      </c>
      <c r="C127" s="90">
        <f ca="1">TRUNC(C121*Setup!$N47)</f>
        <v>0</v>
      </c>
      <c r="D127" s="4">
        <f ca="1">TRUNC(D121*Setup!$M47)</f>
        <v>0</v>
      </c>
      <c r="E127" s="4">
        <f ca="1">TRUNC(E121*Setup!$N47)</f>
        <v>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1:17" ht="12.75" customHeight="1">
      <c r="A128" s="4" t="s">
        <v>468</v>
      </c>
      <c r="B128" s="4">
        <f ca="1">TRUNC(B121*Setup!$M$64)</f>
        <v>0</v>
      </c>
      <c r="C128" s="90">
        <f ca="1">TRUNC(C121*Setup!$N$64)</f>
        <v>0</v>
      </c>
      <c r="D128" s="4">
        <f ca="1">TRUNC(D121*Setup!$M$64)</f>
        <v>0</v>
      </c>
      <c r="E128" s="4">
        <f ca="1">TRUNC(E121*Setup!$N$64)</f>
        <v>0</v>
      </c>
      <c r="G128" s="18"/>
      <c r="H128" s="18"/>
      <c r="I128" s="2"/>
      <c r="J128" s="2"/>
      <c r="K128" s="2"/>
      <c r="L128" s="2"/>
      <c r="M128" s="2"/>
      <c r="N128" s="2"/>
      <c r="O128" s="2"/>
      <c r="P128" s="2"/>
      <c r="Q128" s="2"/>
    </row>
    <row r="129" spans="1:17" ht="12.75" customHeight="1">
      <c r="A129" s="6" t="s">
        <v>173</v>
      </c>
      <c r="B129" s="4">
        <f>IF(AND(Setup!$F$44=1, Setup!$F$34=1), FLOOR(0.5*B121, 1), 0)</f>
        <v>0</v>
      </c>
      <c r="C129" s="90">
        <f>IF(AND(Setup!$G$44=1, Setup!$G$34=1), FLOOR(0.5*C121, 1), 0)</f>
        <v>0</v>
      </c>
      <c r="D129" s="4">
        <f>IF(AND(Setup!$F$44=1, Setup!$F$34=1), FLOOR(0.5*D121, 1), 0)</f>
        <v>0</v>
      </c>
      <c r="E129" s="4">
        <f>IF(AND(Setup!$G$44=1, Setup!$G$34=1), FLOOR(0.5*E121, 1), 0)</f>
        <v>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1:17" ht="12.75" customHeight="1">
      <c r="A130" s="4" t="s">
        <v>469</v>
      </c>
      <c r="B130" s="4">
        <f>IF(AND(Setup!$F$48=1, OR(Setup!$F$20=1, Setup!$F$26=1, Setup!$F$34=1)), FLOOR(0.25*B121, 1), 0)</f>
        <v>0</v>
      </c>
      <c r="C130" s="90">
        <f>IF(AND(Setup!$G$48=1, OR(Setup!$G$20=1, Setup!$G$26=1, Setup!$G$34=1)), FLOOR(0.25*C121, 1), 0)</f>
        <v>0</v>
      </c>
      <c r="D130" s="4">
        <f>IF(AND(Setup!$F$48=1, OR(Setup!$F$20=1, Setup!$F$26=1, Setup!$F$34=1)), FLOOR(0.25*D121, 1), 0)</f>
        <v>0</v>
      </c>
      <c r="E130" s="4">
        <f>IF(AND(Setup!$G$48=1, OR(Setup!$G$20=1, Setup!$G$26=1, Setup!$G$34=1)), FLOOR(0.25*E121, 1), 0)</f>
        <v>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1:17" ht="12.75" customHeight="1">
      <c r="A131" s="4" t="s">
        <v>56</v>
      </c>
      <c r="B131" s="4">
        <f>IF(Setup!$F$4=1, TRUNC(B121*0.15), 0)</f>
        <v>0</v>
      </c>
      <c r="C131" s="90">
        <f>IF(Setup!$G$4=1, TRUNC(C121*0.15), 0)</f>
        <v>0</v>
      </c>
      <c r="D131" s="4">
        <f>IF(Setup!$F$4=1, TRUNC(D121*0.15), 0)</f>
        <v>0</v>
      </c>
      <c r="E131" s="4">
        <f>IF(Setup!$G$4=1, TRUNC(E121*0.15), 0)</f>
        <v>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1:17" ht="12.75" customHeight="1">
      <c r="A132" s="4" t="s">
        <v>59</v>
      </c>
      <c r="B132" s="4">
        <f ca="1">IF(AND(Setup!$F5=1, ISNUMBER(MATCH("Nature's Meditation", 'Set Spells'!$B3:$B22, 0))), TRUNC(B121*0.2), 0)</f>
        <v>224</v>
      </c>
      <c r="C132" s="90">
        <f ca="1">IF(AND(Setup!$G5=1,ISNUMBER(MATCH("Nature's Meditation", 'Set Spells'!$V3:$V22, 0))), TRUNC(C121*0.2), 0)</f>
        <v>224</v>
      </c>
      <c r="D132" s="4">
        <f ca="1">IF(AND(Setup!$F5=1, ISNUMBER(MATCH("Nature's Meditation", 'Set Spells'!$B3:$B22, 0))), TRUNC(D121*0.2), 0)</f>
        <v>233</v>
      </c>
      <c r="E132" s="4">
        <f ca="1">IF(AND(Setup!$G5=1,ISNUMBER(MATCH("Nature's Meditation", 'Set Spells'!$V3:$V22, 0))), TRUNC(E121*0.2), 0)</f>
        <v>219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1:17" ht="12.75" customHeight="1">
      <c r="A133" s="3" t="s">
        <v>470</v>
      </c>
      <c r="B133" s="3">
        <v>0</v>
      </c>
      <c r="C133" s="100">
        <v>0</v>
      </c>
      <c r="D133" s="3">
        <f ca="1">TRUNC(VLOOKUP(Setup!B$31, WeaponskillData, MATCH("Att Bonus", WeaponskillDataCols, 0), 0) * D121)</f>
        <v>0</v>
      </c>
      <c r="E133" s="3">
        <f ca="1">TRUNC(VLOOKUP(Setup!C$31, WeaponskillData, MATCH("Att Bonus", WeaponskillDataCols, 0), 0) * E121)</f>
        <v>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1:17" ht="12.75" customHeight="1">
      <c r="A134" s="4" t="s">
        <v>471</v>
      </c>
      <c r="B134" s="38">
        <f t="shared" ref="B134:E134" ca="1" si="71">B121+B123+B125+B126+B127+B128+B129+B130+B131+B133</f>
        <v>1551</v>
      </c>
      <c r="C134" s="91">
        <f t="shared" ca="1" si="71"/>
        <v>1551</v>
      </c>
      <c r="D134" s="38">
        <f t="shared" ca="1" si="71"/>
        <v>1610</v>
      </c>
      <c r="E134" s="38">
        <f t="shared" ca="1" si="71"/>
        <v>1522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1:17" ht="12.75" customHeight="1">
      <c r="A135" s="3" t="s">
        <v>472</v>
      </c>
      <c r="B135" s="92">
        <f t="shared" ref="B135:E135" ca="1" si="72">B122+B124</f>
        <v>1175</v>
      </c>
      <c r="C135" s="93">
        <f t="shared" ca="1" si="72"/>
        <v>1175</v>
      </c>
      <c r="D135" s="92">
        <f t="shared" ca="1" si="72"/>
        <v>1205</v>
      </c>
      <c r="E135" s="92">
        <f t="shared" ca="1" si="72"/>
        <v>1218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1:17" ht="12.75" customHeight="1">
      <c r="A136" s="105" t="s">
        <v>403</v>
      </c>
      <c r="B136" s="106">
        <f ca="1">MIN(B134/$P$14, 3.625)-$P$15</f>
        <v>2.5178571428571428</v>
      </c>
      <c r="C136" s="107">
        <f ca="1">MIN(C134/$Q$14, 3.625)-$P$15</f>
        <v>2.5178571428571428</v>
      </c>
      <c r="D136" s="106">
        <f ca="1">MIN(D134/$P$14, 3.625)-$P$15</f>
        <v>2.6136363636363638</v>
      </c>
      <c r="E136" s="106">
        <f ca="1">MIN(E134/$Q$14, 3.625)-$P$15</f>
        <v>2.470779220779221</v>
      </c>
      <c r="F136" s="4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1:17" ht="12.75" customHeight="1">
      <c r="A137" s="1" t="s">
        <v>473</v>
      </c>
      <c r="B137" s="81"/>
      <c r="C137" s="108"/>
      <c r="D137" s="81"/>
      <c r="E137" s="81"/>
      <c r="F137" s="4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1:17" ht="12.75" customHeight="1">
      <c r="A138" s="4" t="s">
        <v>474</v>
      </c>
      <c r="B138" s="81">
        <f t="shared" ref="B138:E138" ca="1" si="73">B136</f>
        <v>2.5178571428571428</v>
      </c>
      <c r="C138" s="108">
        <f t="shared" ca="1" si="73"/>
        <v>2.5178571428571428</v>
      </c>
      <c r="D138" s="81">
        <f t="shared" ca="1" si="73"/>
        <v>2.6136363636363638</v>
      </c>
      <c r="E138" s="81">
        <f t="shared" ca="1" si="73"/>
        <v>2.470779220779221</v>
      </c>
      <c r="F138" s="4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1:17" ht="12.75" customHeight="1">
      <c r="A139" s="4" t="s">
        <v>475</v>
      </c>
      <c r="B139" s="81">
        <f t="shared" ref="B139:E139" ca="1" si="74">B138+MIN(B138*(152/1024) - (752/1024), -0.375)</f>
        <v>2.1428571428571428</v>
      </c>
      <c r="C139" s="108">
        <f t="shared" ca="1" si="74"/>
        <v>2.1428571428571428</v>
      </c>
      <c r="D139" s="81">
        <f t="shared" ca="1" si="74"/>
        <v>2.2386363636363638</v>
      </c>
      <c r="E139" s="81">
        <f t="shared" ca="1" si="74"/>
        <v>2.095779220779221</v>
      </c>
      <c r="F139" s="4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1:17" ht="12.75" customHeight="1">
      <c r="A140" s="4" t="s">
        <v>476</v>
      </c>
      <c r="B140" s="81">
        <f t="shared" ref="B140:E140" ca="1" si="75">B138+MIN(1-B138, B138*152/1024 - 448/1024)</f>
        <v>1</v>
      </c>
      <c r="C140" s="108">
        <f t="shared" ca="1" si="75"/>
        <v>1</v>
      </c>
      <c r="D140" s="81">
        <f t="shared" ca="1" si="75"/>
        <v>1</v>
      </c>
      <c r="E140" s="81">
        <f t="shared" ca="1" si="75"/>
        <v>1</v>
      </c>
      <c r="F140" s="4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1:17" ht="12.75" customHeight="1">
      <c r="A141" s="4" t="s">
        <v>477</v>
      </c>
      <c r="B141" s="81">
        <f t="shared" ref="B141:E141" ca="1" si="76">MAX(B139,B140)</f>
        <v>2.1428571428571428</v>
      </c>
      <c r="C141" s="108">
        <f t="shared" ca="1" si="76"/>
        <v>2.1428571428571428</v>
      </c>
      <c r="D141" s="81">
        <f t="shared" ca="1" si="76"/>
        <v>2.2386363636363638</v>
      </c>
      <c r="E141" s="81">
        <f t="shared" ca="1" si="76"/>
        <v>2.095779220779221</v>
      </c>
      <c r="F141" s="4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1:17" ht="12.75" customHeight="1">
      <c r="A142" s="4" t="s">
        <v>478</v>
      </c>
      <c r="B142" s="81">
        <f t="shared" ref="B142:E142" ca="1" si="77">MAX(MAX(B139,B140), 0)</f>
        <v>2.1428571428571428</v>
      </c>
      <c r="C142" s="108">
        <f t="shared" ca="1" si="77"/>
        <v>2.1428571428571428</v>
      </c>
      <c r="D142" s="81">
        <f t="shared" ca="1" si="77"/>
        <v>2.2386363636363638</v>
      </c>
      <c r="E142" s="81">
        <f t="shared" ca="1" si="77"/>
        <v>2.095779220779221</v>
      </c>
      <c r="F142" s="4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1:17" ht="12.75" customHeight="1">
      <c r="A143" s="4" t="s">
        <v>479</v>
      </c>
      <c r="B143" s="81">
        <f t="shared" ref="B143:E143" ca="1" si="78">B138 + MAX(MIN(B138 * 0.25, 0.375), 0.25)</f>
        <v>2.8928571428571428</v>
      </c>
      <c r="C143" s="108">
        <f t="shared" ca="1" si="78"/>
        <v>2.8928571428571428</v>
      </c>
      <c r="D143" s="81">
        <f t="shared" ca="1" si="78"/>
        <v>2.9886363636363638</v>
      </c>
      <c r="E143" s="81">
        <f t="shared" ca="1" si="78"/>
        <v>2.845779220779221</v>
      </c>
      <c r="F143" s="4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1:17" ht="12.75" customHeight="1">
      <c r="A144" s="4" t="s">
        <v>480</v>
      </c>
      <c r="B144" s="81">
        <f t="shared" ref="B144:E144" ca="1" si="79">B138 + MIN(B138*341/1024 + 358/1024, 1-B138)</f>
        <v>1</v>
      </c>
      <c r="C144" s="108">
        <f t="shared" ca="1" si="79"/>
        <v>1</v>
      </c>
      <c r="D144" s="81">
        <f t="shared" ca="1" si="79"/>
        <v>1</v>
      </c>
      <c r="E144" s="81">
        <f t="shared" ca="1" si="79"/>
        <v>1</v>
      </c>
      <c r="F144" s="4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1:17" ht="12.75" customHeight="1">
      <c r="A145" s="4" t="s">
        <v>481</v>
      </c>
      <c r="B145" s="81">
        <f t="shared" ref="B145:E145" ca="1" si="80">MAX(B143,B144)</f>
        <v>2.8928571428571428</v>
      </c>
      <c r="C145" s="108">
        <f t="shared" ca="1" si="80"/>
        <v>2.8928571428571428</v>
      </c>
      <c r="D145" s="81">
        <f t="shared" ca="1" si="80"/>
        <v>2.9886363636363638</v>
      </c>
      <c r="E145" s="81">
        <f t="shared" ca="1" si="80"/>
        <v>2.845779220779221</v>
      </c>
      <c r="F145" s="4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1:17" ht="12.75" customHeight="1">
      <c r="A146" s="4" t="s">
        <v>482</v>
      </c>
      <c r="B146" s="81">
        <f t="shared" ref="B146:E146" ca="1" si="81">MIN(MAX(B143,B144), 3.25)</f>
        <v>2.8928571428571428</v>
      </c>
      <c r="C146" s="108">
        <f t="shared" ca="1" si="81"/>
        <v>2.8928571428571428</v>
      </c>
      <c r="D146" s="81">
        <f t="shared" ca="1" si="81"/>
        <v>2.9886363636363638</v>
      </c>
      <c r="E146" s="81">
        <f t="shared" ca="1" si="81"/>
        <v>2.845779220779221</v>
      </c>
      <c r="F146" s="4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1:17" ht="12.75" customHeight="1">
      <c r="A147" s="4" t="s">
        <v>483</v>
      </c>
      <c r="B147" s="81">
        <f t="shared" ref="B147:E147" ca="1" si="82">B145-B141</f>
        <v>0.75</v>
      </c>
      <c r="C147" s="108">
        <f t="shared" ca="1" si="82"/>
        <v>0.75</v>
      </c>
      <c r="D147" s="81">
        <f t="shared" ca="1" si="82"/>
        <v>0.75</v>
      </c>
      <c r="E147" s="81">
        <f t="shared" ca="1" si="82"/>
        <v>0.75</v>
      </c>
      <c r="F147" s="4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1:17" ht="12.75" customHeight="1">
      <c r="A148" s="4" t="s">
        <v>484</v>
      </c>
      <c r="B148" s="81">
        <f t="shared" ref="B148:E148" ca="1" si="83">B146-B142</f>
        <v>0.75</v>
      </c>
      <c r="C148" s="108">
        <f t="shared" ca="1" si="83"/>
        <v>0.75</v>
      </c>
      <c r="D148" s="81">
        <f t="shared" ca="1" si="83"/>
        <v>0.75</v>
      </c>
      <c r="E148" s="81">
        <f t="shared" ca="1" si="83"/>
        <v>0.75</v>
      </c>
      <c r="F148" s="4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1:17" ht="12.75" customHeight="1">
      <c r="A149" s="4" t="s">
        <v>485</v>
      </c>
      <c r="B149" s="84">
        <f t="shared" ref="B149:E149" ca="1" si="84">IF(B141&lt;0, 1-(B148/B147), 0)</f>
        <v>0</v>
      </c>
      <c r="C149" s="109">
        <f t="shared" ca="1" si="84"/>
        <v>0</v>
      </c>
      <c r="D149" s="84">
        <f t="shared" ca="1" si="84"/>
        <v>0</v>
      </c>
      <c r="E149" s="84">
        <f t="shared" ca="1" si="84"/>
        <v>0</v>
      </c>
      <c r="F149" s="4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1:17" ht="12.75" customHeight="1">
      <c r="A150" s="4" t="s">
        <v>486</v>
      </c>
      <c r="B150" s="84">
        <f t="shared" ref="B150:E150" ca="1" si="85">IF(B145&gt;3.25, 1-(B148/B147), 0)</f>
        <v>0</v>
      </c>
      <c r="C150" s="109">
        <f t="shared" ca="1" si="85"/>
        <v>0</v>
      </c>
      <c r="D150" s="84">
        <f t="shared" ca="1" si="85"/>
        <v>0</v>
      </c>
      <c r="E150" s="84">
        <f t="shared" ca="1" si="85"/>
        <v>0</v>
      </c>
      <c r="F150" s="4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1:17" ht="12.75" customHeight="1">
      <c r="A151" s="4" t="s">
        <v>487</v>
      </c>
      <c r="B151" s="84">
        <f t="shared" ref="B151:E151" ca="1" si="86">MAX(0, MIN(1/3, (0.5 - ABS(B138-1)) * 1.2))</f>
        <v>0</v>
      </c>
      <c r="C151" s="109">
        <f t="shared" ca="1" si="86"/>
        <v>0</v>
      </c>
      <c r="D151" s="84">
        <f t="shared" ca="1" si="86"/>
        <v>0</v>
      </c>
      <c r="E151" s="84">
        <f t="shared" ca="1" si="86"/>
        <v>0</v>
      </c>
      <c r="F151" s="4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1:17" ht="12.75" customHeight="1">
      <c r="A152" s="4" t="s">
        <v>489</v>
      </c>
      <c r="B152" s="81">
        <f t="shared" ref="B152:E152" ca="1" si="87">((0 * B149) + (3.25 * B150) + (1 * B151) + (1 - B149 - B150 - B151) * ((B146 + B142) / 2))*1.025</f>
        <v>2.5808035714285711</v>
      </c>
      <c r="C152" s="108">
        <f t="shared" ca="1" si="87"/>
        <v>2.5808035714285711</v>
      </c>
      <c r="D152" s="81">
        <f t="shared" ca="1" si="87"/>
        <v>2.6789772727272725</v>
      </c>
      <c r="E152" s="81">
        <f t="shared" ca="1" si="87"/>
        <v>2.5325487012987011</v>
      </c>
      <c r="F152" s="4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1:17" ht="12.75" customHeight="1">
      <c r="A153" s="1" t="s">
        <v>490</v>
      </c>
      <c r="B153" s="81"/>
      <c r="C153" s="108"/>
      <c r="D153" s="81"/>
      <c r="E153" s="81"/>
      <c r="F153" s="4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1:17" ht="12.75" customHeight="1">
      <c r="A154" s="4" t="s">
        <v>474</v>
      </c>
      <c r="B154" s="81">
        <f t="shared" ref="B154:E154" ca="1" si="88">B136+1</f>
        <v>3.5178571428571428</v>
      </c>
      <c r="C154" s="108">
        <f t="shared" ca="1" si="88"/>
        <v>3.5178571428571428</v>
      </c>
      <c r="D154" s="81">
        <f t="shared" ca="1" si="88"/>
        <v>3.6136363636363638</v>
      </c>
      <c r="E154" s="81">
        <f t="shared" ca="1" si="88"/>
        <v>3.470779220779221</v>
      </c>
      <c r="F154" s="4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1:17" ht="12.75" customHeight="1">
      <c r="A155" s="4" t="s">
        <v>475</v>
      </c>
      <c r="B155" s="81">
        <f t="shared" ref="B155:E155" ca="1" si="89">B154+MIN(B154*(152/1024) - (752/1024), -0.375)</f>
        <v>3.1428571428571428</v>
      </c>
      <c r="C155" s="108">
        <f t="shared" ca="1" si="89"/>
        <v>3.1428571428571428</v>
      </c>
      <c r="D155" s="81">
        <f t="shared" ca="1" si="89"/>
        <v>3.2386363636363638</v>
      </c>
      <c r="E155" s="81">
        <f t="shared" ca="1" si="89"/>
        <v>3.095779220779221</v>
      </c>
      <c r="F155" s="4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1:17" ht="12.75" customHeight="1">
      <c r="A156" s="4" t="s">
        <v>476</v>
      </c>
      <c r="B156" s="81">
        <f t="shared" ref="B156:E156" ca="1" si="90">B154+MIN(1-B154, B154*152/1024 - 448/1024)</f>
        <v>1</v>
      </c>
      <c r="C156" s="108">
        <f t="shared" ca="1" si="90"/>
        <v>1</v>
      </c>
      <c r="D156" s="81">
        <f t="shared" ca="1" si="90"/>
        <v>1</v>
      </c>
      <c r="E156" s="81">
        <f t="shared" ca="1" si="90"/>
        <v>1</v>
      </c>
      <c r="F156" s="4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1:17" ht="12.75" customHeight="1">
      <c r="A157" s="4" t="s">
        <v>477</v>
      </c>
      <c r="B157" s="81">
        <f t="shared" ref="B157:E157" ca="1" si="91">MAX(B155,B156)</f>
        <v>3.1428571428571428</v>
      </c>
      <c r="C157" s="108">
        <f t="shared" ca="1" si="91"/>
        <v>3.1428571428571428</v>
      </c>
      <c r="D157" s="81">
        <f t="shared" ca="1" si="91"/>
        <v>3.2386363636363638</v>
      </c>
      <c r="E157" s="81">
        <f t="shared" ca="1" si="91"/>
        <v>3.095779220779221</v>
      </c>
      <c r="F157" s="4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1:17" ht="12.75" customHeight="1">
      <c r="A158" s="4" t="s">
        <v>478</v>
      </c>
      <c r="B158" s="81">
        <f t="shared" ref="B158:E158" ca="1" si="92">MAX(MAX(B155,B156), 0)</f>
        <v>3.1428571428571428</v>
      </c>
      <c r="C158" s="108">
        <f t="shared" ca="1" si="92"/>
        <v>3.1428571428571428</v>
      </c>
      <c r="D158" s="81">
        <f t="shared" ca="1" si="92"/>
        <v>3.2386363636363638</v>
      </c>
      <c r="E158" s="81">
        <f t="shared" ca="1" si="92"/>
        <v>3.095779220779221</v>
      </c>
      <c r="F158" s="4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1:17" ht="12.75" customHeight="1">
      <c r="A159" s="4" t="s">
        <v>479</v>
      </c>
      <c r="B159" s="81">
        <f t="shared" ref="B159:E159" ca="1" si="93">B154 + MAX(MIN(B154 * 0.25, 0.375), 0.25)</f>
        <v>3.8928571428571428</v>
      </c>
      <c r="C159" s="108">
        <f t="shared" ca="1" si="93"/>
        <v>3.8928571428571428</v>
      </c>
      <c r="D159" s="81">
        <f t="shared" ca="1" si="93"/>
        <v>3.9886363636363638</v>
      </c>
      <c r="E159" s="81">
        <f t="shared" ca="1" si="93"/>
        <v>3.845779220779221</v>
      </c>
      <c r="F159" s="4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1:17" ht="12.75" customHeight="1">
      <c r="A160" s="4" t="s">
        <v>480</v>
      </c>
      <c r="B160" s="81">
        <f t="shared" ref="B160:E160" ca="1" si="94">B154 + MIN(B154*341/1024 + 358/1024, 1-B154)</f>
        <v>1</v>
      </c>
      <c r="C160" s="108">
        <f t="shared" ca="1" si="94"/>
        <v>1</v>
      </c>
      <c r="D160" s="81">
        <f t="shared" ca="1" si="94"/>
        <v>1</v>
      </c>
      <c r="E160" s="81">
        <f t="shared" ca="1" si="94"/>
        <v>1</v>
      </c>
      <c r="F160" s="4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</row>
    <row r="161" spans="1:17" ht="12.75" customHeight="1">
      <c r="A161" s="4" t="s">
        <v>481</v>
      </c>
      <c r="B161" s="81">
        <f t="shared" ref="B161:E161" ca="1" si="95">MAX(B159,B160)</f>
        <v>3.8928571428571428</v>
      </c>
      <c r="C161" s="108">
        <f t="shared" ca="1" si="95"/>
        <v>3.8928571428571428</v>
      </c>
      <c r="D161" s="81">
        <f t="shared" ca="1" si="95"/>
        <v>3.9886363636363638</v>
      </c>
      <c r="E161" s="81">
        <f t="shared" ca="1" si="95"/>
        <v>3.845779220779221</v>
      </c>
      <c r="F161" s="4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1:17" ht="12.75" customHeight="1">
      <c r="A162" s="4" t="s">
        <v>482</v>
      </c>
      <c r="B162" s="81">
        <f t="shared" ref="B162:E162" ca="1" si="96">MIN(MAX(B159,B160), 4.25)</f>
        <v>3.8928571428571428</v>
      </c>
      <c r="C162" s="108">
        <f t="shared" ca="1" si="96"/>
        <v>3.8928571428571428</v>
      </c>
      <c r="D162" s="81">
        <f t="shared" ca="1" si="96"/>
        <v>3.9886363636363638</v>
      </c>
      <c r="E162" s="81">
        <f t="shared" ca="1" si="96"/>
        <v>3.845779220779221</v>
      </c>
      <c r="F162" s="4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1:17" ht="12.75" customHeight="1">
      <c r="A163" s="4" t="s">
        <v>483</v>
      </c>
      <c r="B163" s="81">
        <f t="shared" ref="B163:E163" ca="1" si="97">B161-B157</f>
        <v>0.75</v>
      </c>
      <c r="C163" s="108">
        <f t="shared" ca="1" si="97"/>
        <v>0.75</v>
      </c>
      <c r="D163" s="81">
        <f t="shared" ca="1" si="97"/>
        <v>0.75</v>
      </c>
      <c r="E163" s="81">
        <f t="shared" ca="1" si="97"/>
        <v>0.75</v>
      </c>
      <c r="F163" s="4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1:17" ht="12.75" customHeight="1">
      <c r="A164" s="4" t="s">
        <v>484</v>
      </c>
      <c r="B164" s="81">
        <f t="shared" ref="B164:E164" ca="1" si="98">B162-B158</f>
        <v>0.75</v>
      </c>
      <c r="C164" s="108">
        <f t="shared" ca="1" si="98"/>
        <v>0.75</v>
      </c>
      <c r="D164" s="81">
        <f t="shared" ca="1" si="98"/>
        <v>0.75</v>
      </c>
      <c r="E164" s="81">
        <f t="shared" ca="1" si="98"/>
        <v>0.75</v>
      </c>
      <c r="F164" s="4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1:17" ht="12.75" customHeight="1">
      <c r="A165" s="4" t="s">
        <v>485</v>
      </c>
      <c r="B165" s="84">
        <f t="shared" ref="B165:E165" ca="1" si="99">IF(B157&lt;0, 1-(B164/B163), 0)</f>
        <v>0</v>
      </c>
      <c r="C165" s="109">
        <f t="shared" ca="1" si="99"/>
        <v>0</v>
      </c>
      <c r="D165" s="84">
        <f t="shared" ca="1" si="99"/>
        <v>0</v>
      </c>
      <c r="E165" s="84">
        <f t="shared" ca="1" si="99"/>
        <v>0</v>
      </c>
      <c r="F165" s="4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1:17" ht="12.75" customHeight="1">
      <c r="A166" s="4" t="s">
        <v>486</v>
      </c>
      <c r="B166" s="84">
        <f t="shared" ref="B166:E166" ca="1" si="100">IF(B161&gt;4.25, 1-(B164/B163), 0)</f>
        <v>0</v>
      </c>
      <c r="C166" s="109">
        <f t="shared" ca="1" si="100"/>
        <v>0</v>
      </c>
      <c r="D166" s="84">
        <f t="shared" ca="1" si="100"/>
        <v>0</v>
      </c>
      <c r="E166" s="84">
        <f t="shared" ca="1" si="100"/>
        <v>0</v>
      </c>
      <c r="F166" s="4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1:17" ht="12.75" customHeight="1">
      <c r="A167" s="4" t="s">
        <v>487</v>
      </c>
      <c r="B167" s="84">
        <f t="shared" ref="B167:E167" ca="1" si="101">MAX(0, MIN(1/3, (0.5 - ABS(B154-1)) * 1.2))</f>
        <v>0</v>
      </c>
      <c r="C167" s="109">
        <f t="shared" ca="1" si="101"/>
        <v>0</v>
      </c>
      <c r="D167" s="84">
        <f t="shared" ca="1" si="101"/>
        <v>0</v>
      </c>
      <c r="E167" s="84">
        <f t="shared" ca="1" si="101"/>
        <v>0</v>
      </c>
      <c r="F167" s="4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1:17" ht="12.75" customHeight="1">
      <c r="A168" s="3" t="s">
        <v>491</v>
      </c>
      <c r="B168" s="111">
        <f t="shared" ref="B168:E168" ca="1" si="102">((0 * B165) + (4.25 * B166) + (1 * B167) + (1 - B165 - B166 - B167) * ((B162 + B158) / 2)) * 1.025</f>
        <v>3.605803571428571</v>
      </c>
      <c r="C168" s="112">
        <f t="shared" ca="1" si="102"/>
        <v>3.605803571428571</v>
      </c>
      <c r="D168" s="111">
        <f t="shared" ca="1" si="102"/>
        <v>3.7039772727272724</v>
      </c>
      <c r="E168" s="111">
        <f t="shared" ca="1" si="102"/>
        <v>3.557548701298701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1:17" ht="12.75" customHeight="1">
      <c r="A169" s="2" t="s">
        <v>492</v>
      </c>
      <c r="B169" s="82">
        <f ca="1">((B135-($P$16+$P$17))/2)/100+0.75</f>
        <v>2.2749999999999999</v>
      </c>
      <c r="C169" s="82">
        <f ca="1">((C135-($Q$16+$P$17))/2)/100+0.75</f>
        <v>2.2749999999999999</v>
      </c>
      <c r="D169" s="113">
        <f ca="1">((D135-($P$16+$P$17))/2)/100+0.75</f>
        <v>2.4249999999999998</v>
      </c>
      <c r="E169" s="82">
        <f ca="1">((E135-($Q$16+$P$17))/2)/100+0.75</f>
        <v>2.4900000000000002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1:17" ht="12.75" customHeight="1">
      <c r="A170" s="3" t="s">
        <v>493</v>
      </c>
      <c r="B170" s="114">
        <f t="shared" ref="B170:E170" ca="1" si="103">MAX(MIN(B169,0.95), 0.2)</f>
        <v>0.95</v>
      </c>
      <c r="C170" s="114">
        <f t="shared" ca="1" si="103"/>
        <v>0.95</v>
      </c>
      <c r="D170" s="116">
        <f t="shared" ca="1" si="103"/>
        <v>0.95</v>
      </c>
      <c r="E170" s="114">
        <f t="shared" ca="1" si="103"/>
        <v>0.95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1:17" ht="12.75" customHeight="1">
      <c r="A171" s="2" t="s">
        <v>495</v>
      </c>
      <c r="B171" s="2">
        <f t="shared" ref="B171:C171" ca="1" si="104">J20</f>
        <v>158</v>
      </c>
      <c r="C171" s="88">
        <f t="shared" ca="1" si="104"/>
        <v>168</v>
      </c>
      <c r="D171" s="2">
        <f t="shared" ref="D171:E171" ca="1" si="105">J20</f>
        <v>158</v>
      </c>
      <c r="E171" s="2">
        <f t="shared" ca="1" si="105"/>
        <v>168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1:17" ht="12.75" customHeight="1">
      <c r="A172" s="2" t="s">
        <v>496</v>
      </c>
      <c r="B172" s="2">
        <f t="shared" ref="B172:E172" ca="1" si="106">TRUNC(B171/9)</f>
        <v>17</v>
      </c>
      <c r="C172" s="90">
        <f t="shared" ca="1" si="106"/>
        <v>18</v>
      </c>
      <c r="D172" s="2">
        <f t="shared" ca="1" si="106"/>
        <v>17</v>
      </c>
      <c r="E172" s="2">
        <f t="shared" ca="1" si="106"/>
        <v>18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1:17" ht="12.75" customHeight="1">
      <c r="A173" s="2" t="s">
        <v>497</v>
      </c>
      <c r="B173" s="4">
        <f t="shared" ref="B173:E173" ca="1" si="107">TRUNC(MAX(MIN(TRUNC((B$37+B$38)/2), (8+B172)*2), (0-B172)*2)/2)</f>
        <v>22</v>
      </c>
      <c r="C173" s="90">
        <f t="shared" ca="1" si="107"/>
        <v>22</v>
      </c>
      <c r="D173" s="4">
        <f t="shared" ca="1" si="107"/>
        <v>25</v>
      </c>
      <c r="E173" s="4">
        <f t="shared" ca="1" si="107"/>
        <v>19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1:17" ht="12.75" customHeight="1">
      <c r="A174" s="3" t="s">
        <v>498</v>
      </c>
      <c r="B174" s="3">
        <f t="shared" ref="B174:E174" ca="1" si="108">IF(B171&gt;0, B171+B173, 0)</f>
        <v>180</v>
      </c>
      <c r="C174" s="100">
        <f t="shared" ca="1" si="108"/>
        <v>190</v>
      </c>
      <c r="D174" s="3">
        <f t="shared" ca="1" si="108"/>
        <v>183</v>
      </c>
      <c r="E174" s="3">
        <f t="shared" ca="1" si="108"/>
        <v>187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1:17" ht="12.75" customHeight="1">
      <c r="A175" s="2"/>
      <c r="B175" s="2"/>
      <c r="C175" s="2"/>
      <c r="D175" s="2"/>
      <c r="E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1:17" ht="12.75" customHeight="1">
      <c r="A176" s="61" t="s">
        <v>500</v>
      </c>
      <c r="B176" s="101"/>
      <c r="C176" s="101"/>
      <c r="D176" s="101"/>
      <c r="E176" s="101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1:17" ht="12.75" customHeight="1">
      <c r="A177" s="2" t="s">
        <v>35</v>
      </c>
      <c r="B177" s="18">
        <f ca="1">MAX($B$16+$D$16+HLOOKUP($A177, INDIRECT(B$29), MATCH("Total", Slots, 0)+1, 0)+Setup!M27+Setup!M48, 0)</f>
        <v>0.27</v>
      </c>
      <c r="C177" s="117">
        <f ca="1">MAX($C$16+$E$16+HLOOKUP($A177, INDIRECT(C$29), MATCH("Total", Slots, 0)+1, 0)+Setup!N27+Setup!N48, 0)</f>
        <v>0.27</v>
      </c>
      <c r="D177" s="18">
        <f ca="1">MAX($B$16+$D$16+HLOOKUP($A177, INDIRECT(D$29), MATCH("Total", Slots, 0)+1, 0)+Setup!M27+Setup!M48, 0)</f>
        <v>0.1</v>
      </c>
      <c r="E177" s="18">
        <f ca="1">MAX($C$16+$E$16+HLOOKUP($A177, INDIRECT(E$29), MATCH("Total", Slots, 0)+1, 0)+Setup!N27+Setup!N48, 0)</f>
        <v>0.2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1:17" ht="12.75" customHeight="1">
      <c r="A178" s="4" t="s">
        <v>36</v>
      </c>
      <c r="B178" s="18">
        <f ca="1">$B$17+$D$17+$B$24+HLOOKUP($A178, INDIRECT(B$29), MATCH("Total", Slots, 0)+1, 0)</f>
        <v>0.32999999999999996</v>
      </c>
      <c r="C178" s="117">
        <f ca="1">$C$17+$E$17+$C$24+HLOOKUP($A178, INDIRECT(C$29), MATCH("Total", Slots, 0)+1, 0)</f>
        <v>0.32999999999999996</v>
      </c>
      <c r="D178" s="18">
        <f ca="1">$B$17+$D$17+$B$24+HLOOKUP($A178, INDIRECT(D$29), MATCH("Total", Slots, 0)+1, 0)</f>
        <v>0.09</v>
      </c>
      <c r="E178" s="18">
        <f ca="1">$C$17+$E$17+$C$24+HLOOKUP($A178, INDIRECT(E$29), MATCH("Total", Slots, 0)+1, 0)</f>
        <v>0.21000000000000002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1:17" ht="12.75" customHeight="1">
      <c r="A179" s="4" t="s">
        <v>37</v>
      </c>
      <c r="B179" s="18">
        <f ca="1">HLOOKUP($A179, INDIRECT(B$29), MATCH("Total", Slots, 0)+1, 0)</f>
        <v>0.02</v>
      </c>
      <c r="C179" s="117">
        <f ca="1">HLOOKUP($A179, INDIRECT(C$29), MATCH("Total", Slots, 0)+1, 0)</f>
        <v>0.02</v>
      </c>
      <c r="D179" s="18">
        <f ca="1">HLOOKUP($A179, INDIRECT(D$29), MATCH("Total", Slots, 0)+1, 0)</f>
        <v>0</v>
      </c>
      <c r="E179" s="18">
        <f ca="1">HLOOKUP($A179, INDIRECT(E$29), MATCH("Total", Slots, 0)+1, 0)</f>
        <v>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1:17" ht="12.75" customHeight="1">
      <c r="A180" s="5" t="s">
        <v>501</v>
      </c>
      <c r="B180" s="118">
        <f ca="1">B18 + HLOOKUP("Zan", INDIRECT(B$29), MATCH("Total", Slots, 0)+1, 0)</f>
        <v>0</v>
      </c>
      <c r="C180" s="119">
        <f ca="1">C18 + HLOOKUP("Zan", INDIRECT(C$29), MATCH("Total", Slots, 0)+1, 0)</f>
        <v>0</v>
      </c>
      <c r="D180" s="118">
        <v>0</v>
      </c>
      <c r="E180" s="118">
        <v>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1:17" ht="12.75" customHeight="1">
      <c r="A181" s="4" t="s">
        <v>502</v>
      </c>
      <c r="B181" s="38">
        <f t="shared" ref="B181:E181" ca="1" si="109">B33-$O$18</f>
        <v>189</v>
      </c>
      <c r="C181" s="91">
        <f t="shared" ca="1" si="109"/>
        <v>189</v>
      </c>
      <c r="D181" s="38">
        <f t="shared" ca="1" si="109"/>
        <v>130</v>
      </c>
      <c r="E181" s="38">
        <f t="shared" ca="1" si="109"/>
        <v>222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1:17" ht="12.75" customHeight="1">
      <c r="A182" s="2" t="s">
        <v>503</v>
      </c>
      <c r="B182" s="18">
        <f t="shared" ref="B182:E182" ca="1" si="110">IF(B181&gt;50, 0.15, IF(B181&gt;39,0.05+(B181-40)/100,IF(B181&gt;29,0.04,IF(B181&gt;19,0.03,IF(B181&gt;13,0.02,IF(B181&gt;6,0.01,0))))))+0.05</f>
        <v>0.2</v>
      </c>
      <c r="C182" s="117">
        <f t="shared" ca="1" si="110"/>
        <v>0.2</v>
      </c>
      <c r="D182" s="18">
        <f t="shared" ca="1" si="110"/>
        <v>0.2</v>
      </c>
      <c r="E182" s="18">
        <f t="shared" ca="1" si="110"/>
        <v>0.2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1:17" ht="12.75" customHeight="1">
      <c r="A183" s="4" t="s">
        <v>504</v>
      </c>
      <c r="B183" s="18">
        <f>IF(Setup!$F$32=1, VLOOKUP("C.Rate", Ionis, 2, 0), 0)</f>
        <v>0</v>
      </c>
      <c r="C183" s="117">
        <f>IF(Setup!$G$32=1, VLOOKUP("C.Rate", Ionis, 2, 0), 0)</f>
        <v>0</v>
      </c>
      <c r="D183" s="18">
        <f>IF(Setup!$F$32=1, VLOOKUP("C.Rate", Ionis, 2, 0), 0)</f>
        <v>0</v>
      </c>
      <c r="E183" s="18">
        <f>IF(Setup!$G$32=1, VLOOKUP("C.Rate", Ionis, 2, 0), 0)</f>
        <v>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1:17" ht="12.75" customHeight="1">
      <c r="A184" s="8" t="s">
        <v>505</v>
      </c>
      <c r="B184" s="120">
        <f>IF(AND(Setup!$F$46=1,OR(Setup!$F$20=1,Setup!$F$34=1)),10%,0)</f>
        <v>0</v>
      </c>
      <c r="C184" s="121">
        <f>IF(AND(Setup!$G$46=1,OR(Setup!$G$20=1,Setup!$G$34=1)),10%,0)</f>
        <v>0</v>
      </c>
      <c r="D184" s="120">
        <f>IF(AND(Setup!$F$46=1,OR(Setup!$F$20=1,Setup!$F$34=1)),10%,0)</f>
        <v>0</v>
      </c>
      <c r="E184" s="120">
        <f>IF(AND(Setup!$G$46=1,OR(Setup!$G$20=1,Setup!$G$34=1)),10%,0)</f>
        <v>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1:17" ht="12.75" customHeight="1">
      <c r="A185" s="2" t="s">
        <v>41</v>
      </c>
      <c r="B185" s="18">
        <f ca="1">MIN(B182+B183+B184+Setup!$B$19+$B$20+$D$20+IF(Setup!J21=1,0.2,0)+HLOOKUP($A185, INDIRECT(B$29), MATCH("Total", Slots, 0)+1, 0)+Setup!M28+Setup!M51-$O$22, 1)</f>
        <v>0.32</v>
      </c>
      <c r="C185" s="117">
        <f ca="1">MIN(C182+C183+C184+Setup!$B$19+$C$20+$E$20+IF(Setup!K21=1,0.2,0)+HLOOKUP($A185, INDIRECT(C$29), MATCH("Total", Slots, 0)+1, 0)+Setup!N28+Setup!N51-$O$22, 1)</f>
        <v>0.32</v>
      </c>
      <c r="D185" s="18">
        <f ca="1">MIN(D182+D183+D184+Setup!$B$19+$B$20+$D$20+IF(Setup!J21=1,0.2,0)+HLOOKUP($A185, INDIRECT(D$29), MATCH("Total", Slots, 0)+1, 0)+Setup!M28+Setup!M51-$O$22, 1)</f>
        <v>0.25</v>
      </c>
      <c r="E185" s="18">
        <f ca="1">MIN(E182+E183+E184+Setup!$B$19+$C$20+$E$20+IF(Setup!K21=1,0.2,0)+HLOOKUP($A185, INDIRECT(E$29), MATCH("Total", Slots, 0)+1, 0)+Setup!N28+Setup!N51-$O$22, 1)</f>
        <v>0.49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1:17" ht="12.75" customHeight="1">
      <c r="A186" s="2" t="s">
        <v>506</v>
      </c>
      <c r="B186" s="18">
        <f ca="1">B185-Gear!Q4</f>
        <v>0.32</v>
      </c>
      <c r="C186" s="117">
        <f ca="1">C185-Gear!AP4</f>
        <v>0.32</v>
      </c>
      <c r="D186" s="18">
        <f ca="1">D185-Gear!Q4</f>
        <v>0.25</v>
      </c>
      <c r="E186" s="18">
        <f ca="1">E185-Gear!AP4</f>
        <v>0.49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1:17" ht="12.75" customHeight="1">
      <c r="A187" s="2" t="s">
        <v>507</v>
      </c>
      <c r="B187" s="18">
        <f ca="1">B185-Gear!Q3</f>
        <v>0.32</v>
      </c>
      <c r="C187" s="117">
        <f ca="1">C185-Gear!AP3</f>
        <v>0.32</v>
      </c>
      <c r="D187" s="18">
        <f ca="1">D185-Gear!Q3</f>
        <v>0.25</v>
      </c>
      <c r="E187" s="18">
        <f ca="1">E185-Gear!AP3</f>
        <v>0.49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1:17" ht="12.75" customHeight="1">
      <c r="A188" s="4" t="s">
        <v>42</v>
      </c>
      <c r="B188" s="18">
        <f ca="1">MIN($B$21+$D$21 + HLOOKUP($A188, INDIRECT(B$29), MATCH("Total", Slots, 0)+1, 0), 1)</f>
        <v>0.16999999999999998</v>
      </c>
      <c r="C188" s="117">
        <f ca="1">MIN($B$21+$E$21 + HLOOKUP($A188, INDIRECT(C$29), MATCH("Total", Slots, 0)+1, 0), 1)</f>
        <v>0.16999999999999998</v>
      </c>
      <c r="D188" s="18">
        <f ca="1">MIN($B$21+$D$21 + HLOOKUP($A188, INDIRECT(D$29), MATCH("Total", Slots, 0)+1, 0), 1)</f>
        <v>0.11</v>
      </c>
      <c r="E188" s="18">
        <f ca="1">MIN($B$21+$E$21 + HLOOKUP($A188, INDIRECT(E$29), MATCH("Total", Slots, 0)+1, 0), 1)</f>
        <v>0.26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1:17" ht="12.75" customHeight="1">
      <c r="A189" s="3" t="s">
        <v>508</v>
      </c>
      <c r="B189" s="103">
        <f t="shared" ref="B189:E189" ca="1" si="111">1+B188</f>
        <v>1.17</v>
      </c>
      <c r="C189" s="104">
        <f t="shared" ca="1" si="111"/>
        <v>1.17</v>
      </c>
      <c r="D189" s="103">
        <f t="shared" ca="1" si="111"/>
        <v>1.1100000000000001</v>
      </c>
      <c r="E189" s="103">
        <f t="shared" ca="1" si="111"/>
        <v>1.26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1:17" ht="12.75" customHeight="1">
      <c r="A190" s="4" t="s">
        <v>509</v>
      </c>
      <c r="B190" s="38">
        <f t="shared" ref="B190:C190" ca="1" si="112">J18+J21</f>
        <v>460</v>
      </c>
      <c r="C190" s="91">
        <f t="shared" ca="1" si="112"/>
        <v>464</v>
      </c>
      <c r="D190" s="38">
        <f t="shared" ref="D190:E190" ca="1" si="113">J18+J21</f>
        <v>460</v>
      </c>
      <c r="E190" s="38">
        <f t="shared" ca="1" si="113"/>
        <v>464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1:17" ht="12.75" customHeight="1">
      <c r="A191" s="4" t="s">
        <v>38</v>
      </c>
      <c r="B191" s="18">
        <f ca="1">IF(J26&gt;0, J26 + HLOOKUP($A191, INDIRECT(B$29), MATCH("Total", Slots, 0)+1, 0), 0)</f>
        <v>0.36</v>
      </c>
      <c r="C191" s="117">
        <f ca="1">IF(K26&gt;0, K26 + HLOOKUP($A191, INDIRECT(C$29), MATCH("Total", Slots, 0)+1, 0), 0)</f>
        <v>0.36</v>
      </c>
      <c r="D191" s="18">
        <f ca="1">IF(J26&gt;0, J26 + HLOOKUP($A191, INDIRECT(D$29), MATCH("Total", Slots, 0)+1, 0), 0)</f>
        <v>0.25</v>
      </c>
      <c r="E191" s="18">
        <f ca="1">IF(K26&gt;0, K26 + HLOOKUP($A191, INDIRECT(E$29), MATCH("Total", Slots, 0)+1, 0), 0)</f>
        <v>0.25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1:17" ht="12.75" customHeight="1">
      <c r="A192" s="4" t="s">
        <v>510</v>
      </c>
      <c r="B192" s="38">
        <f t="shared" ref="B192:E192" ca="1" si="114">FLOOR(B190 - (B190*B191), 1)</f>
        <v>294</v>
      </c>
      <c r="C192" s="91">
        <f t="shared" ca="1" si="114"/>
        <v>296</v>
      </c>
      <c r="D192" s="38">
        <f t="shared" ca="1" si="114"/>
        <v>345</v>
      </c>
      <c r="E192" s="38">
        <f t="shared" ca="1" si="114"/>
        <v>348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1:17" ht="12.75" customHeight="1">
      <c r="A193" s="4" t="s">
        <v>511</v>
      </c>
      <c r="B193" s="38">
        <f ca="1">IF($J21=0, B192, B192/2)</f>
        <v>147</v>
      </c>
      <c r="C193" s="91">
        <f ca="1">IF($K21=0, C192, C192/2)</f>
        <v>148</v>
      </c>
      <c r="D193" s="38">
        <f ca="1">IF($J21=0, D192, D192/2)</f>
        <v>172.5</v>
      </c>
      <c r="E193" s="38">
        <f ca="1">IF($K21=0, E192, E192/2)</f>
        <v>174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1:17" ht="12.75" customHeight="1">
      <c r="A194" s="4" t="s">
        <v>512</v>
      </c>
      <c r="B194" s="4">
        <f t="shared" ref="B194:E194" ca="1" si="115">IF(B193&gt;175, TRUNC(B193*489/2000)+17, TRUNC((B193-12)*11/64)+32)</f>
        <v>55</v>
      </c>
      <c r="C194" s="90">
        <f t="shared" ca="1" si="115"/>
        <v>55</v>
      </c>
      <c r="D194" s="4">
        <f t="shared" ca="1" si="115"/>
        <v>59</v>
      </c>
      <c r="E194" s="4">
        <f t="shared" ca="1" si="115"/>
        <v>59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1:17" ht="12.75" customHeight="1">
      <c r="A195" s="4" t="s">
        <v>39</v>
      </c>
      <c r="B195" s="21">
        <f ca="1">$B$22+$B$23+$D$22+HLOOKUP($A195, INDIRECT(B$29), MATCH("Total", Slots, 0)+1, 0)+Setup!M52</f>
        <v>60</v>
      </c>
      <c r="C195" s="122">
        <f ca="1">$C$22+$C$23+$E$22+HLOOKUP($A195, INDIRECT(C$29), MATCH("Total", Slots, 0)+1, 0)+Setup!N52</f>
        <v>70</v>
      </c>
      <c r="D195" s="21">
        <f ca="1">$B$22+$B$23+$D$22+HLOOKUP($A195, INDIRECT(D$29), MATCH("Total", Slots, 0)+1, 0)+Setup!M52</f>
        <v>34</v>
      </c>
      <c r="E195" s="21">
        <f ca="1">$C$22+$C$23+$E$22+HLOOKUP($A195, INDIRECT(E$29), MATCH("Total", Slots, 0)+1, 0)+Setup!N52</f>
        <v>54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1:17" ht="12.75" customHeight="1">
      <c r="A196" s="3" t="s">
        <v>513</v>
      </c>
      <c r="B196" s="3">
        <f t="shared" ref="B196:E196" ca="1" si="116">TRUNC(B194*(1+B195/100))</f>
        <v>88</v>
      </c>
      <c r="C196" s="100">
        <f t="shared" ca="1" si="116"/>
        <v>93</v>
      </c>
      <c r="D196" s="3">
        <f t="shared" ca="1" si="116"/>
        <v>79</v>
      </c>
      <c r="E196" s="3">
        <f t="shared" ca="1" si="116"/>
        <v>90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1:17" ht="12.75" customHeight="1">
      <c r="A197" s="2"/>
      <c r="B197" s="2"/>
      <c r="C197" s="2"/>
      <c r="D197" s="2"/>
      <c r="E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1:17" ht="12.75" customHeight="1">
      <c r="A198" s="3" t="s">
        <v>441</v>
      </c>
      <c r="B198" s="61" t="s">
        <v>0</v>
      </c>
      <c r="C198" s="61" t="s">
        <v>2</v>
      </c>
      <c r="D198" s="87" t="s">
        <v>317</v>
      </c>
      <c r="E198" s="61" t="s">
        <v>318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1:17" ht="12.75" customHeight="1">
      <c r="A199" s="4" t="s">
        <v>514</v>
      </c>
      <c r="B199" s="4">
        <f>TRUNC(MAX(0,Setup!J24-300)/10) + 20</f>
        <v>35</v>
      </c>
      <c r="C199" s="4">
        <f>TRUNC(MAX(0, Setup!K24-300)/10) + 20</f>
        <v>35</v>
      </c>
      <c r="D199" s="123"/>
      <c r="E199" s="4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1:17" ht="12.75" customHeight="1">
      <c r="A200" s="4" t="s">
        <v>515</v>
      </c>
      <c r="B200" s="4">
        <f>IF(Setup!J11&lt;150, MAX(1, TRUNC(SQRT(Setup!J11))-1), TRUNC(Setup!J11/20)+5)</f>
        <v>28</v>
      </c>
      <c r="C200" s="4">
        <f>IF(Setup!K11&lt;150, MAX(1, TRUNC(SQRT(Setup!K11))-1), TRUNC(Setup!K11/20)+5)</f>
        <v>28</v>
      </c>
      <c r="D200" s="123"/>
      <c r="E200" s="4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1:17" ht="12.75" customHeight="1">
      <c r="A201" s="3" t="s">
        <v>516</v>
      </c>
      <c r="B201" s="3">
        <f>IF(Setup!J25=1, B199, IF(Setup!J13=1, B200, 0))</f>
        <v>0</v>
      </c>
      <c r="C201" s="3">
        <f>IF(Setup!K25=1, C199, IF(Setup!K13=1, C200, 0))</f>
        <v>0</v>
      </c>
      <c r="D201" s="124"/>
      <c r="E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1:17" ht="12.75" customHeight="1">
      <c r="A202" s="4" t="s">
        <v>517</v>
      </c>
      <c r="B202" s="39">
        <f t="shared" ref="B202:C202" ca="1" si="117">((B113*B90*(1-B186)) + (B113*B106*B186*B189))</f>
        <v>618.02204655626281</v>
      </c>
      <c r="C202" s="39">
        <f t="shared" ca="1" si="117"/>
        <v>658.24833361022093</v>
      </c>
      <c r="D202" s="125"/>
      <c r="E202" s="1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1:17" ht="12.75" customHeight="1">
      <c r="A203" s="4" t="s">
        <v>518</v>
      </c>
      <c r="B203" s="39">
        <f t="shared" ref="B203:C203" ca="1" si="118">(B174*B152*(1-B187)) + (B174*B168*B187*B189)</f>
        <v>558.89267142857125</v>
      </c>
      <c r="C203" s="39">
        <f t="shared" ca="1" si="118"/>
        <v>589.94226428571415</v>
      </c>
      <c r="D203" s="125"/>
      <c r="E203" s="1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1:17" ht="12.75" customHeight="1">
      <c r="A204" s="2" t="s">
        <v>519</v>
      </c>
      <c r="B204" s="39">
        <f ca="1">AvgHitsPerHand1Set1</f>
        <v>2.2439119863599997</v>
      </c>
      <c r="C204" s="39">
        <f ca="1">AvgHitsPerHand1Set2</f>
        <v>1.8652411799999999</v>
      </c>
      <c r="D204" s="123"/>
      <c r="E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1:17" ht="12.75" customHeight="1">
      <c r="A205" s="2" t="s">
        <v>520</v>
      </c>
      <c r="B205" s="39">
        <f ca="1">AvgHitsPerHand2Set1</f>
        <v>1.7898779</v>
      </c>
      <c r="C205" s="39">
        <f ca="1">AvgHitsPerHand2Set2</f>
        <v>1.7898779</v>
      </c>
      <c r="D205" s="123"/>
      <c r="E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1:17" ht="12.75" customHeight="1">
      <c r="A206" s="4" t="s">
        <v>521</v>
      </c>
      <c r="B206" s="39">
        <f t="shared" ref="B206:C206" ca="1" si="119">(1-B179)*(1-B178)*B177*B108*2</f>
        <v>0.35101836000000003</v>
      </c>
      <c r="C206" s="39">
        <f t="shared" ca="1" si="119"/>
        <v>0.35101836000000003</v>
      </c>
      <c r="D206" s="123"/>
      <c r="E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1:17" ht="12.75" customHeight="1">
      <c r="A207" s="4" t="s">
        <v>522</v>
      </c>
      <c r="B207" s="39">
        <f t="shared" ref="B207:C207" ca="1" si="120">IF(B116&gt;0, (1-B179)*(1-B178)*B177*B170*2, 0)</f>
        <v>0.33683580000000002</v>
      </c>
      <c r="C207" s="39">
        <f t="shared" ca="1" si="120"/>
        <v>0.33683580000000002</v>
      </c>
      <c r="D207" s="123"/>
      <c r="E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1:17" ht="12.75" customHeight="1">
      <c r="A208" s="4" t="s">
        <v>523</v>
      </c>
      <c r="B208" s="39">
        <f>IF(LEFT(Gear!B17,8)="Quiahuiz", 5% * (B206*B202 + B207*B203), 0)</f>
        <v>0</v>
      </c>
      <c r="C208" s="39">
        <f>IF(LEFT(Gear!AA17,8)="Quiahuiz", 5% * (C206*C202 + C207*C203), 0)</f>
        <v>0</v>
      </c>
      <c r="D208" s="123"/>
      <c r="E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1:17" ht="12.75" customHeight="1">
      <c r="A209" s="6" t="s">
        <v>524</v>
      </c>
      <c r="B209" s="39">
        <f t="shared" ref="B209:C209" ca="1" si="121">(1-B179)*B178*B108*3</f>
        <v>0.96049799999999985</v>
      </c>
      <c r="C209" s="39">
        <f t="shared" ca="1" si="121"/>
        <v>0.96049799999999985</v>
      </c>
      <c r="D209" s="123"/>
      <c r="E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1:17" ht="12.75" customHeight="1">
      <c r="A210" s="6" t="s">
        <v>525</v>
      </c>
      <c r="B210" s="39">
        <f t="shared" ref="B210:C210" ca="1" si="122">IF(B116&gt;0,(1-B179)*B178*B170*3,0)</f>
        <v>0.9216899999999999</v>
      </c>
      <c r="C210" s="39">
        <f t="shared" ca="1" si="122"/>
        <v>0.9216899999999999</v>
      </c>
      <c r="D210" s="123"/>
      <c r="E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1:17" ht="12.75" customHeight="1">
      <c r="A211" s="6" t="s">
        <v>526</v>
      </c>
      <c r="B211" s="39">
        <f ca="1">IF(OR(Gear!B13="Hetairoi",Gear!B14="Hetairoi"),0.05*(B209*B202+B210*B203),0)</f>
        <v>55.436736300109857</v>
      </c>
      <c r="C211" s="39">
        <f ca="1">IF(OR(Gear!AA13="Hetairoi",Gear!AA14="Hetairoi"),0.05*(C209*C202+C210*C203),0)</f>
        <v>58.799504675272487</v>
      </c>
      <c r="D211" s="123"/>
      <c r="E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1:17" ht="12.75" customHeight="1">
      <c r="A212" s="4" t="s">
        <v>527</v>
      </c>
      <c r="B212" s="4">
        <v>0</v>
      </c>
      <c r="C212" s="4">
        <v>0</v>
      </c>
      <c r="D212" s="123"/>
      <c r="E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1:17" ht="12.75" customHeight="1">
      <c r="A213" s="4" t="s">
        <v>528</v>
      </c>
      <c r="B213" s="39">
        <f t="shared" ref="B213:C213" ca="1" si="123">IF(B212&gt;0, IF(B212&lt;95, 5%, 12%), 0) * B202 * B108 * 2</f>
        <v>0</v>
      </c>
      <c r="C213" s="39">
        <f t="shared" ca="1" si="123"/>
        <v>0</v>
      </c>
      <c r="D213" s="123"/>
      <c r="E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1:17" ht="12.75" customHeight="1">
      <c r="A214" s="6" t="s">
        <v>529</v>
      </c>
      <c r="B214" s="39">
        <f t="shared" ref="B214:C214" si="124">IF(B212=0, IF(J24&gt;0,J24*(B202*B204+B208+B211),IF(J25&gt;0,2*J25*(B202*B204+B208+B211),0)),0)</f>
        <v>0</v>
      </c>
      <c r="C214" s="126">
        <f t="shared" ca="1" si="124"/>
        <v>771.95484191486059</v>
      </c>
      <c r="D214" s="123"/>
      <c r="E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1:17" ht="12.75" customHeight="1">
      <c r="A215" s="61" t="s">
        <v>530</v>
      </c>
      <c r="B215" s="127">
        <f t="shared" ref="B215:C215" ca="1" si="125">(B204*(B202+B201)) + (B205*(B203+B201)) + B213 + B214 + B208 + B211</f>
        <v>2442.5734554644068</v>
      </c>
      <c r="C215" s="127">
        <f t="shared" ca="1" si="125"/>
        <v>3114.4708662272542</v>
      </c>
      <c r="D215" s="124"/>
      <c r="E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1:17" ht="12.75" customHeight="1">
      <c r="A216" s="2" t="s">
        <v>531</v>
      </c>
      <c r="B216" s="128">
        <f>MIN(IF(Setup!F6=1,307,IF(Setup!J$4=1, IF(Setup!$I$4="Haste",150, IF(Setup!$I$4="Haste II", 307, 0)), 0)) + IF(Setup!F7=1,150,0) + (IF(Setup!J$36=1, 64 + 16 * Setup!M35, 0) + IF(Setup!J$35=1, 96 + 16 * Setup!M35, 0)) + IF(Setup!J34=1,90+48*Setup!M34,0) + IF(Setup!J12=1, TRUNC(((Setup!J11/15)/100)*1024), 0), 448) / 1024</f>
        <v>0.4375</v>
      </c>
      <c r="C216" s="129">
        <f>MIN(IF(Setup!G6=1,307,IF(Setup!K$4=1, IF(Setup!$I$4="Haste",150, IF(Setup!$I$4="Haste II", 307, 0)), 0)) + IF(Setup!G7=1,150,0) + (IF(Setup!K$36=1, 64 + 16 * Setup!N35, 0) + IF(Setup!K$35=1, 96 + 16 * Setup!N35, 0)) + IF(Setup!K34=1,90+48*Setup!N34,0) + IF(Setup!K12=1, TRUNC(((Setup!K11/15)/100)*1024), 0), 448) / 1024</f>
        <v>0.4375</v>
      </c>
      <c r="D216" s="123"/>
      <c r="E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1:17" ht="12.75" customHeight="1">
      <c r="A217" s="2" t="s">
        <v>532</v>
      </c>
      <c r="B217" s="128">
        <f>IF(Setup!J17=1, 100, IF(AND(Setup!F15=1, $D$1="Dnc"), 50, 0)) / 1024</f>
        <v>0</v>
      </c>
      <c r="C217" s="128">
        <f>IF(Setup!K17=1, 100, IF(AND(Setup!G15=1, $D$1="Dnc"), 50, 0)) / 1024</f>
        <v>0</v>
      </c>
      <c r="D217" s="123"/>
      <c r="E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1:17" ht="12.75" customHeight="1">
      <c r="A218" s="2" t="s">
        <v>533</v>
      </c>
      <c r="B218" s="128">
        <f ca="1">MIN(HLOOKUP("Haste", INDIRECT(B$29), MATCH("Total", Slots, 0)+1, 0) + IF(Setup!$F$32=1, VLOOKUP("Haste", Ionis, 2, 0)/1024, 0), 0.25)</f>
        <v>0.25</v>
      </c>
      <c r="C218" s="128">
        <f ca="1">MIN(HLOOKUP("Haste", INDIRECT(C$29), MATCH("Total", Slots, 0)+1, 0) + IF(Setup!$G$32=1, VLOOKUP("Haste", Ionis, 2, 0)/1024, 0), 0.25)</f>
        <v>0.25</v>
      </c>
      <c r="D218" s="123"/>
      <c r="E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1:17" ht="12.75" customHeight="1">
      <c r="A219" s="2" t="s">
        <v>534</v>
      </c>
      <c r="B219" s="128">
        <f t="shared" ref="B219:C219" ca="1" si="126">B216+B217+B218</f>
        <v>0.6875</v>
      </c>
      <c r="C219" s="128">
        <f t="shared" ca="1" si="126"/>
        <v>0.6875</v>
      </c>
      <c r="D219" s="123"/>
      <c r="E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1:17" ht="12.75" customHeight="1">
      <c r="A220" s="2" t="s">
        <v>535</v>
      </c>
      <c r="B220" s="85">
        <f t="shared" ref="B220:C220" ca="1" si="127">B192*(1-B219)</f>
        <v>91.875</v>
      </c>
      <c r="C220" s="85">
        <f t="shared" ca="1" si="127"/>
        <v>92.5</v>
      </c>
      <c r="D220" s="123"/>
      <c r="E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1:17" ht="12.75" customHeight="1">
      <c r="A221" s="2" t="s">
        <v>536</v>
      </c>
      <c r="B221" s="85">
        <f t="shared" ref="B221:C221" ca="1" si="128">B190 * 0.2</f>
        <v>92</v>
      </c>
      <c r="C221" s="85">
        <f t="shared" ca="1" si="128"/>
        <v>92.800000000000011</v>
      </c>
      <c r="D221" s="123"/>
      <c r="E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1:17" ht="12.75" customHeight="1">
      <c r="A222" s="3" t="s">
        <v>537</v>
      </c>
      <c r="B222" s="130">
        <f t="shared" ref="B222:C222" ca="1" si="129">MAX(B220,B221)</f>
        <v>92</v>
      </c>
      <c r="C222" s="130">
        <f t="shared" ca="1" si="129"/>
        <v>92.800000000000011</v>
      </c>
      <c r="D222" s="124"/>
      <c r="E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1:17" ht="12.75" customHeight="1">
      <c r="A223" s="131" t="s">
        <v>192</v>
      </c>
      <c r="B223" s="132">
        <f t="shared" ref="B223:C223" ca="1" si="130">B215/(B222/60)</f>
        <v>1592.9826883463522</v>
      </c>
      <c r="C223" s="132">
        <f t="shared" ca="1" si="130"/>
        <v>2013.6665083365865</v>
      </c>
      <c r="D223" s="133"/>
      <c r="E223" s="105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1:17" ht="12.75" customHeight="1">
      <c r="A224" s="2" t="s">
        <v>321</v>
      </c>
      <c r="B224" s="38"/>
      <c r="C224" s="38"/>
      <c r="D224" s="79">
        <f ca="1">HLOOKUP($A224, INDIRECT(D$29), MATCH("Total", Slots, 0)+1, 0)</f>
        <v>0.1953125</v>
      </c>
      <c r="E224" s="79">
        <f ca="1">HLOOKUP($A224, INDIRECT(E$29), MATCH("Total", Slots, 0)+1, 0)</f>
        <v>0.1953125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1:17" ht="12.75" customHeight="1">
      <c r="A225" s="2" t="s">
        <v>322</v>
      </c>
      <c r="B225" s="38"/>
      <c r="C225" s="38"/>
      <c r="D225" s="38">
        <f ca="1">B25 + D25 + HLOOKUP($A225, INDIRECT(D$29), MATCH("Total", Slots, 0)+1, 0)+IF(Setup!J26=1,250,0)+IF(Setup!J20=1,Setup!M20*140,0)</f>
        <v>250</v>
      </c>
      <c r="E225" s="38">
        <f ca="1">C25 + E25 + HLOOKUP($A225, INDIRECT(E$29), MATCH("Total", Slots, 0)+1, 0)+IF(Setup!K26=1,250,0)+IF(Setup!K20=1,Setup!N20*140,0)</f>
        <v>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1:17" ht="12.75" customHeight="1">
      <c r="A226" s="2" t="s">
        <v>165</v>
      </c>
      <c r="B226" s="38"/>
      <c r="C226" s="38"/>
      <c r="D226" s="38">
        <f ca="1">HLOOKUP($A226, INDIRECT(D$29), MATCH("Total", Slots, 0)+1, 0) + B27+Setup!M29</f>
        <v>20</v>
      </c>
      <c r="E226" s="38">
        <f ca="1">HLOOKUP($A226, INDIRECT(E$29), MATCH("Total", Slots, 0)+1, 0) + C27+Setup!N29</f>
        <v>10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1:17" ht="12.75" customHeight="1">
      <c r="A227" s="2" t="s">
        <v>320</v>
      </c>
      <c r="B227" s="38"/>
      <c r="C227" s="38"/>
      <c r="D227" s="18">
        <f ca="1">HLOOKUP($A227, INDIRECT(D$29), MATCH("Total", Slots, 0)+1, 0)</f>
        <v>7.0000000000000007E-2</v>
      </c>
      <c r="E227" s="18">
        <f ca="1">HLOOKUP($A227, INDIRECT(E$29), MATCH("Total", Slots, 0)+1, 0)</f>
        <v>7.0000000000000007E-2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1:17" ht="12.75" customHeight="1">
      <c r="A228" s="8" t="s">
        <v>332</v>
      </c>
      <c r="B228" s="38"/>
      <c r="C228" s="38"/>
      <c r="D228" s="18">
        <f>IF(Gear!$B$41="Fotia",1%,0)+IF(Gear!$B$49="Fotia",1%,0)</f>
        <v>0.02</v>
      </c>
      <c r="E228" s="18">
        <f>IF(Gear!$AA$41="Fotia",1%,0)+IF(Gear!$AA$49="Fotia",1%,0)</f>
        <v>0.02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1:17" ht="12.75" customHeight="1">
      <c r="A229" s="2" t="s">
        <v>319</v>
      </c>
      <c r="B229" s="38"/>
      <c r="C229" s="38"/>
      <c r="D229" s="18">
        <f ca="1">1+HLOOKUP($A229, INDIRECT(D$29), MATCH("Total", Slots, 0)+1, 0)</f>
        <v>1.38</v>
      </c>
      <c r="E229" s="18">
        <f ca="1">1+HLOOKUP($A229, INDIRECT(E$29), MATCH("Total", Slots, 0)+1, 0)</f>
        <v>1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1:17" ht="12.75" customHeight="1">
      <c r="A230" s="8" t="s">
        <v>538</v>
      </c>
      <c r="B230" s="38"/>
      <c r="C230" s="38"/>
      <c r="D230" s="18">
        <f>100% + IF(Setup!B31="Expiacion", IF(OR(Gear!B3="Tizona 90", Gear!B3="Tizona 95"), 15%, IF(OR(Gear!B3="Tizona 99", Gear!B3="Tizona 119", Gear!B3="Tizona AG"), 30%, 0)), 0)</f>
        <v>1</v>
      </c>
      <c r="E230" s="18">
        <f>100% + IF(Setup!C31="Expiacion", IF(OR(Gear!AA3="Tizona 90", Gear!AA3="Tizona 95"), 15%, IF(OR(Gear!AA3="Tizona 99", Gear!AA3="Tizona 119", Gear!AA3="Tizona AG"), 30%, 0)), 0)</f>
        <v>1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1:17" ht="12.75" customHeight="1">
      <c r="A231" s="2" t="s">
        <v>45</v>
      </c>
      <c r="B231" s="38"/>
      <c r="C231" s="38"/>
      <c r="D231" s="38">
        <f ca="1">D26+Setup!M53+IF(Setup!J14=1,10,0) + IF(Setup!J12=1, (TRUNC(Setup!J11/100)+1)*10, 0) + HLOOKUP($A231, INDIRECT(B$29), MATCH("Total", Slots, 0)+1, 0)</f>
        <v>0</v>
      </c>
      <c r="E231" s="38">
        <f ca="1">E26+Setup!N53+IF(Setup!K14=1,10,0) + IF(Setup!K12=1, (TRUNC(Setup!K12/100)+1)*10, 0) + HLOOKUP($A231, INDIRECT(C$29), MATCH("Total", Slots, 0)+1, 0)</f>
        <v>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1:17" ht="12.75" customHeight="1">
      <c r="A232" s="2" t="s">
        <v>539</v>
      </c>
      <c r="B232" s="38"/>
      <c r="C232" s="38"/>
      <c r="D232" s="134">
        <f ca="1">FLOOR(D231*B$222/60/3 * 5, 1) + Setup!B44</f>
        <v>0</v>
      </c>
      <c r="E232" s="134">
        <f ca="1">FLOOR(E231*C$222/60/3 * 5, 1) + Setup!C44</f>
        <v>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1:17" ht="12.75" customHeight="1">
      <c r="A233" s="2" t="s">
        <v>201</v>
      </c>
      <c r="B233" s="2"/>
      <c r="C233" s="2"/>
      <c r="D233" s="38">
        <f ca="1">Weaponskill!Q3 * D230</f>
        <v>19119.473246986057</v>
      </c>
      <c r="E233" s="38">
        <f ca="1">Weaponskill!R3 * E230</f>
        <v>20816.785372797782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1:17" ht="12.75" customHeight="1">
      <c r="A234" s="2" t="s">
        <v>540</v>
      </c>
      <c r="B234" s="2"/>
      <c r="C234" s="2"/>
      <c r="D234" s="79">
        <f ca="1">Weaponskill!Q2</f>
        <v>3.0851407103630697</v>
      </c>
      <c r="E234" s="79">
        <f ca="1">Weaponskill!R2</f>
        <v>3.0842092277611375</v>
      </c>
      <c r="F234" s="4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1:17" ht="12.75" customHeight="1">
      <c r="A235" s="2" t="s">
        <v>541</v>
      </c>
      <c r="B235" s="2"/>
      <c r="C235" s="2"/>
      <c r="D235" s="39">
        <f ca="1">D234*$B$222+120</f>
        <v>403.83294535340241</v>
      </c>
      <c r="E235" s="39">
        <f ca="1">E234*$C$222+120</f>
        <v>406.21461633623358</v>
      </c>
      <c r="F235" s="4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1:17" ht="12.75" customHeight="1">
      <c r="A236" s="2" t="s">
        <v>542</v>
      </c>
      <c r="B236" s="2"/>
      <c r="C236" s="2"/>
      <c r="D236" s="79">
        <f ca="1">D235 + IF(Setup!F10&gt;0, Setup!F9*D235/Setup!F10, 0) - (D228*D235-D228*Setup!B41*B222)</f>
        <v>413.21988113296169</v>
      </c>
      <c r="E236" s="79">
        <f ca="1">E235 + IF(Setup!G10&gt;0, Setup!G9*E235/Setup!G10, 0) - (E228*E235-E228*Setup!C41*C222)</f>
        <v>415.65794276774278</v>
      </c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1:17" ht="12.75" customHeight="1">
      <c r="A237" s="2" t="s">
        <v>543</v>
      </c>
      <c r="B237" s="2"/>
      <c r="C237" s="2"/>
      <c r="D237" s="39">
        <f t="shared" ref="D237:E237" ca="1" si="131">B215*D234+D233</f>
        <v>26655.156052491497</v>
      </c>
      <c r="E237" s="39">
        <f t="shared" ca="1" si="131"/>
        <v>30422.465158009101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1:17" ht="12.75" customHeight="1">
      <c r="A238" s="2" t="s">
        <v>209</v>
      </c>
      <c r="B238" s="2"/>
      <c r="C238" s="2"/>
      <c r="D238" s="39">
        <f t="shared" ref="D238:E238" ca="1" si="132">D237/(D236/60)</f>
        <v>3870.3591868922695</v>
      </c>
      <c r="E238" s="39">
        <f t="shared" ca="1" si="132"/>
        <v>4391.4664479309513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</sheetData>
  <conditionalFormatting sqref="B218:C218">
    <cfRule type="cellIs" dxfId="1" priority="1" stopIfTrue="1" operator="greaterThan">
      <formula>24%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99"/>
  </sheetPr>
  <dimension ref="A1:X1064"/>
  <sheetViews>
    <sheetView workbookViewId="0"/>
  </sheetViews>
  <sheetFormatPr defaultColWidth="17.28515625" defaultRowHeight="15" customHeight="1"/>
  <cols>
    <col min="1" max="1" width="15.28515625" customWidth="1"/>
    <col min="2" max="2" width="8.85546875" customWidth="1"/>
    <col min="3" max="3" width="8" customWidth="1"/>
    <col min="4" max="4" width="8.5703125" customWidth="1"/>
    <col min="5" max="5" width="8.85546875" customWidth="1"/>
    <col min="6" max="6" width="8.5703125" customWidth="1"/>
    <col min="7" max="7" width="8.28515625" customWidth="1"/>
    <col min="8" max="8" width="7.42578125" customWidth="1"/>
    <col min="9" max="9" width="9.5703125" customWidth="1"/>
    <col min="10" max="10" width="9.28515625" customWidth="1"/>
    <col min="11" max="12" width="10.28515625" customWidth="1"/>
    <col min="13" max="13" width="9.5703125" customWidth="1"/>
    <col min="14" max="14" width="11.28515625" customWidth="1"/>
    <col min="15" max="15" width="8.7109375" customWidth="1"/>
    <col min="16" max="16" width="12.140625" customWidth="1"/>
    <col min="17" max="17" width="9.28515625" customWidth="1"/>
    <col min="18" max="18" width="8.7109375" customWidth="1"/>
    <col min="19" max="19" width="9.7109375" customWidth="1"/>
    <col min="20" max="20" width="8.28515625" customWidth="1"/>
    <col min="21" max="21" width="8.140625" customWidth="1"/>
    <col min="22" max="22" width="8.5703125" customWidth="1"/>
    <col min="23" max="23" width="9.28515625" customWidth="1"/>
    <col min="24" max="24" width="8.140625" customWidth="1"/>
  </cols>
  <sheetData>
    <row r="1" spans="1:24" ht="12.75" customHeight="1">
      <c r="A1" s="2" t="s">
        <v>354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P1" s="2"/>
      <c r="Q1" s="4" t="s">
        <v>355</v>
      </c>
      <c r="R1" s="4" t="s">
        <v>356</v>
      </c>
      <c r="S1" s="2"/>
      <c r="T1" s="2"/>
      <c r="U1" s="2"/>
      <c r="V1" s="2"/>
      <c r="W1" s="2"/>
      <c r="X1" s="2"/>
    </row>
    <row r="2" spans="1:24" ht="12.75" customHeight="1">
      <c r="A2" s="1" t="str">
        <f>Setup!B31</f>
        <v>Savage Blade</v>
      </c>
      <c r="B2" s="2"/>
      <c r="C2" s="2"/>
      <c r="D2" s="4" t="s">
        <v>357</v>
      </c>
      <c r="E2" s="2">
        <f>IF(VLOOKUP($A$2, WeaponskillData, MATCH("Type", WeaponskillDataCols, 0), 0)="M", 1, 0)</f>
        <v>0</v>
      </c>
      <c r="F2" s="18"/>
      <c r="G2" s="2"/>
      <c r="H2" s="2"/>
      <c r="I2" s="2" t="str">
        <f>VLOOKUP($A$2, WeaponskillData, MATCH("WSC1 Name", WeaponskillDataCols, 0), 0)</f>
        <v>Str</v>
      </c>
      <c r="J2" s="38">
        <f ca="1">INDIRECT($A$1 &amp; "WS" &amp; I2)</f>
        <v>343</v>
      </c>
      <c r="K2" s="18">
        <f>VLOOKUP($A$2, WeaponskillData, MATCH("WSC1 Value", WeaponskillDataCols, 0), 0)</f>
        <v>0.5</v>
      </c>
      <c r="L2" s="2" t="s">
        <v>29</v>
      </c>
      <c r="M2" s="38">
        <f ca="1">Data!D35</f>
        <v>202</v>
      </c>
      <c r="N2" s="2"/>
      <c r="P2" s="4" t="s">
        <v>358</v>
      </c>
      <c r="Q2" s="39">
        <f ca="1">T531+Set1OverTP</f>
        <v>3.0851407103630697</v>
      </c>
      <c r="R2" s="39">
        <f ca="1">T1064+Set2OverTP</f>
        <v>3.0842092277611375</v>
      </c>
      <c r="S2" s="2"/>
      <c r="T2" s="2"/>
      <c r="U2" s="2"/>
      <c r="V2" s="2"/>
      <c r="W2" s="2"/>
      <c r="X2" s="2"/>
    </row>
    <row r="3" spans="1:24" ht="12.75" customHeight="1">
      <c r="A3" s="2" t="s">
        <v>359</v>
      </c>
      <c r="B3" s="4">
        <f ca="1">Set1MeleeTP</f>
        <v>88</v>
      </c>
      <c r="C3" s="2"/>
      <c r="D3" s="2" t="s">
        <v>360</v>
      </c>
      <c r="E3" s="18">
        <f ca="1">IF(VLOOKUP($A$2, WeaponskillData, MATCH("Type", WeaponskillDataCols, 0), 0)="M", 0%, Set1DA)</f>
        <v>0.1</v>
      </c>
      <c r="F3" s="18"/>
      <c r="G3" s="2"/>
      <c r="H3" s="2"/>
      <c r="I3" s="2" t="str">
        <f>VLOOKUP($A$2, WeaponskillData, MATCH("WSC2 Name", WeaponskillDataCols, 0), 0)</f>
        <v>Mnd</v>
      </c>
      <c r="J3" s="38">
        <f ca="1">IF(I3&lt;&gt;"N/A", INDIRECT($A$1 &amp; "WS" &amp; I3), 0)</f>
        <v>208</v>
      </c>
      <c r="K3" s="18">
        <f>IF(I3&lt;&gt;"N/A", VLOOKUP($A$2, WeaponskillData, MATCH("WSC2 Value", WeaponskillDataCols, 0), 0), 0)</f>
        <v>0.5</v>
      </c>
      <c r="L3" s="2" t="s">
        <v>361</v>
      </c>
      <c r="M3" s="38">
        <f ca="1">(M2-Data!O20) * 2</f>
        <v>4</v>
      </c>
      <c r="N3" s="2"/>
      <c r="P3" s="4" t="s">
        <v>362</v>
      </c>
      <c r="Q3" s="79">
        <f ca="1">X531*M4</f>
        <v>19119.473246986057</v>
      </c>
      <c r="R3" s="79">
        <f ca="1">X1064*M537</f>
        <v>20816.785372797782</v>
      </c>
      <c r="S3" s="2"/>
      <c r="T3" s="2"/>
      <c r="U3" s="2"/>
      <c r="V3" s="2"/>
      <c r="W3" s="2"/>
      <c r="X3" s="2"/>
    </row>
    <row r="4" spans="1:24" ht="12.75" customHeight="1">
      <c r="A4" s="2" t="s">
        <v>363</v>
      </c>
      <c r="B4" s="2">
        <f ca="1">Set1WSTP</f>
        <v>79</v>
      </c>
      <c r="C4" s="2"/>
      <c r="D4" s="2" t="s">
        <v>364</v>
      </c>
      <c r="E4" s="18">
        <f ca="1">IF(VLOOKUP($A$2, WeaponskillData, MATCH("Type", WeaponskillDataCols, 0), 0)="M", 0%, Set1TA)</f>
        <v>0.09</v>
      </c>
      <c r="F4" s="18"/>
      <c r="G4" s="2"/>
      <c r="H4" s="2"/>
      <c r="I4" t="str">
        <f>VLOOKUP($A$2, WeaponskillData, MATCH("WSC3 Name", WeaponskillDataCols, 0), 0)</f>
        <v>N/A</v>
      </c>
      <c r="J4">
        <f ca="1">IF(I4&lt;&gt;"N/A", INDIRECT($A$1 &amp; "WS" &amp; I4), 0)</f>
        <v>0</v>
      </c>
      <c r="K4" s="80">
        <f>IF(I3&lt;&gt;"N/A", VLOOKUP($A$2, WeaponskillData, MATCH("WSC3 Value", WeaponskillDataCols, 0), 0), 0)</f>
        <v>0</v>
      </c>
      <c r="L4" s="2" t="s">
        <v>165</v>
      </c>
      <c r="M4" s="79">
        <f>IF(VLOOKUP($A$2, WeaponskillData, MATCH("Type", WeaponskillDataCols, 0), 0)="M", 1 + (Data!D$226/100), 1)</f>
        <v>1</v>
      </c>
      <c r="N4" s="2"/>
      <c r="P4" s="2"/>
      <c r="Q4" s="2"/>
      <c r="S4" s="2"/>
      <c r="T4" s="2"/>
      <c r="U4" s="2"/>
      <c r="V4" s="2"/>
      <c r="W4" s="2"/>
      <c r="X4" s="2"/>
    </row>
    <row r="5" spans="1:24" ht="12.75" customHeight="1">
      <c r="A5" s="2" t="s">
        <v>365</v>
      </c>
      <c r="B5" s="49">
        <f ca="1">Set1WSStoreTP</f>
        <v>34</v>
      </c>
      <c r="C5" s="2"/>
      <c r="D5" s="2" t="s">
        <v>366</v>
      </c>
      <c r="E5" s="18">
        <f ca="1">IF(VLOOKUP($A$2, WeaponskillData, MATCH("Type", WeaponskillDataCols, 0), 0)="M", 0%, Set1QA)</f>
        <v>0</v>
      </c>
      <c r="F5" s="2"/>
      <c r="G5" s="2"/>
      <c r="H5" s="2"/>
      <c r="I5" s="2" t="s">
        <v>367</v>
      </c>
      <c r="J5" s="2">
        <f ca="1">TRUNC(J2*K2+J3*K3+J4*K4)</f>
        <v>275</v>
      </c>
      <c r="N5" s="2"/>
      <c r="P5" s="2"/>
      <c r="Q5" s="2"/>
      <c r="S5" s="2"/>
      <c r="T5" s="2"/>
      <c r="U5" s="2"/>
      <c r="V5" s="2"/>
      <c r="W5" s="2"/>
      <c r="X5" s="2"/>
    </row>
    <row r="6" spans="1:24" ht="12.75" customHeight="1">
      <c r="A6" s="2" t="s">
        <v>368</v>
      </c>
      <c r="B6" s="2">
        <f ca="1">TRUNC(10*(1+B5/100))</f>
        <v>13</v>
      </c>
      <c r="C6" s="2"/>
      <c r="D6" s="2" t="s">
        <v>369</v>
      </c>
      <c r="E6" s="18">
        <f>Melee!B25</f>
        <v>0.6</v>
      </c>
      <c r="F6" s="18"/>
      <c r="G6" s="2"/>
      <c r="H6" s="2"/>
      <c r="I6" s="2" t="s">
        <v>370</v>
      </c>
      <c r="J6" s="81">
        <f>VLOOKUP($A$2, WeaponskillData, MATCH("FTP1", WeaponskillDataCols, 0), 0)</f>
        <v>4</v>
      </c>
      <c r="K6" s="81">
        <f>VLOOKUP($A$2, WeaponskillData, MATCH("FTP2", WeaponskillDataCols, 0), 0)</f>
        <v>10.25</v>
      </c>
      <c r="L6" s="81">
        <f>VLOOKUP($A$2, WeaponskillData, MATCH("FTP3", WeaponskillDataCols, 0), 0)</f>
        <v>13.75</v>
      </c>
      <c r="M6" s="2" t="s">
        <v>374</v>
      </c>
      <c r="N6" s="2"/>
      <c r="P6" s="2"/>
      <c r="Q6" s="2"/>
      <c r="S6" s="2"/>
      <c r="T6" s="2"/>
      <c r="U6" s="2"/>
      <c r="V6" s="2"/>
      <c r="W6" s="2"/>
      <c r="X6" s="2"/>
    </row>
    <row r="7" spans="1:24" ht="12.75" customHeight="1">
      <c r="A7" s="2" t="s">
        <v>375</v>
      </c>
      <c r="B7" s="82">
        <f ca="1">Set1WSHitRate</f>
        <v>0.99</v>
      </c>
      <c r="C7" s="2"/>
      <c r="D7" s="2" t="s">
        <v>376</v>
      </c>
      <c r="E7" s="18">
        <f>Melee!B26</f>
        <v>0.67</v>
      </c>
      <c r="F7" s="18"/>
      <c r="G7" s="2"/>
      <c r="H7" s="2"/>
      <c r="I7" s="4" t="s">
        <v>377</v>
      </c>
      <c r="J7" s="81">
        <f ca="1">J6+Set1FTP</f>
        <v>4.1953125</v>
      </c>
      <c r="K7" s="81">
        <f ca="1">K6+Set1FTP</f>
        <v>10.4453125</v>
      </c>
      <c r="L7" s="81">
        <f ca="1">L6+Set1FTP</f>
        <v>13.9453125</v>
      </c>
      <c r="M7" s="39">
        <f ca="1">(MIN(MAX((J8-1000), 0), 1000)/1000)*VLOOKUP($A$2, WeaponskillData, MATCH("Att1", WeaponskillDataCols, 0), 0)*Data!$D$59/Data!$P$14 + (MIN(MAX((J8-2000), 0), 1000)/1000)*VLOOKUP($A$2, WeaponskillData, MATCH("Att2", WeaponskillDataCols, 0), 0)*Data!$D$59/Data!$P$14</f>
        <v>0</v>
      </c>
      <c r="N7" s="2"/>
      <c r="P7" s="2"/>
      <c r="Q7" s="2"/>
      <c r="S7" s="2"/>
      <c r="T7" s="2"/>
      <c r="U7" s="2"/>
      <c r="V7" s="2"/>
      <c r="W7" s="2"/>
      <c r="X7" s="2"/>
    </row>
    <row r="8" spans="1:24" ht="12.75" customHeight="1">
      <c r="A8" s="2" t="s">
        <v>379</v>
      </c>
      <c r="B8" s="18">
        <f>IF(VLOOKUP($A$2, WeaponskillData, MATCH("Type", WeaponskillDataCols, 0), 0)="M", 100%, 99%)</f>
        <v>0.99</v>
      </c>
      <c r="C8" s="2"/>
      <c r="D8" s="2" t="s">
        <v>381</v>
      </c>
      <c r="E8" s="18">
        <f>Melee!B27</f>
        <v>0.33</v>
      </c>
      <c r="F8" s="18"/>
      <c r="G8" s="2"/>
      <c r="H8" s="2"/>
      <c r="I8" s="2" t="s">
        <v>382</v>
      </c>
      <c r="J8" s="4">
        <f ca="1">MIN(TRUNC(V531+Set1TPBonus), 3000)</f>
        <v>1542</v>
      </c>
      <c r="K8" s="2" t="s">
        <v>383</v>
      </c>
      <c r="L8" s="81">
        <f ca="1">IF(J8&lt;1000, 0, IF(J8&lt;2000, J7+(J8-1000)/1000*(K7-J7), K7+(J8-2000)/1000*(L7-K7)))</f>
        <v>7.5828125000000002</v>
      </c>
      <c r="M8" s="2"/>
      <c r="N8" s="2"/>
      <c r="P8" s="2" t="s">
        <v>384</v>
      </c>
      <c r="Q8" s="79">
        <f>Set1OverTP</f>
        <v>0.2</v>
      </c>
      <c r="S8" s="2"/>
      <c r="T8" s="2"/>
      <c r="U8" s="2"/>
      <c r="V8" s="2"/>
      <c r="W8" s="2"/>
      <c r="X8" s="2"/>
    </row>
    <row r="9" spans="1:24" ht="12.75" customHeight="1">
      <c r="A9" s="2" t="s">
        <v>385</v>
      </c>
      <c r="B9" s="2">
        <f>VLOOKUP($A$2, WeaponskillData, MATCH("Extra Hits", WeaponskillDataCols, 0), 0)</f>
        <v>1</v>
      </c>
      <c r="C9" s="2"/>
      <c r="D9" s="2"/>
      <c r="E9" s="2"/>
      <c r="F9" s="2"/>
      <c r="G9" s="2"/>
      <c r="H9" s="2"/>
      <c r="I9" s="2" t="s">
        <v>387</v>
      </c>
      <c r="J9" s="18">
        <f>VLOOKUP($A$2, WeaponskillData, MATCH("Crit0", WeaponskillDataCols, 0), 0)</f>
        <v>0</v>
      </c>
      <c r="K9" s="84">
        <f ca="1">(MIN(J8-1000, 1000)/1000)*VLOOKUP($A$2, WeaponskillData, MATCH("Crit1", WeaponskillDataCols, 0), 0) + (MAX(J8-2000, 0)/1000)*VLOOKUP($A$2, WeaponskillData, MATCH("Crit2", WeaponskillDataCols, 0), 0)</f>
        <v>0</v>
      </c>
      <c r="L9" s="2"/>
      <c r="M9" s="2"/>
      <c r="N9" s="2"/>
      <c r="P9" s="2" t="s">
        <v>388</v>
      </c>
      <c r="Q9" s="18">
        <f ca="1">Set1ConserveTP</f>
        <v>7.0000000000000007E-2</v>
      </c>
      <c r="S9" s="2"/>
      <c r="T9" s="2"/>
      <c r="U9" s="2"/>
      <c r="V9" s="2"/>
      <c r="W9" s="2"/>
      <c r="X9" s="2"/>
    </row>
    <row r="10" spans="1:24" ht="12.75" customHeight="1">
      <c r="A10" s="2" t="s">
        <v>389</v>
      </c>
      <c r="B10" s="2">
        <f ca="1">IF(AND(Data!J20&gt;0, VLOOKUP($A$2, WeaponskillData, MATCH("Type", WeaponskillDataCols, 0), 0)="P"), 1, 0)</f>
        <v>1</v>
      </c>
      <c r="C10" s="2"/>
      <c r="D10" s="2"/>
      <c r="E10" s="2"/>
      <c r="F10" s="2"/>
      <c r="G10" s="2"/>
      <c r="H10" s="2"/>
      <c r="I10" s="2"/>
      <c r="J10" s="2"/>
      <c r="K10" s="2" t="s">
        <v>392</v>
      </c>
      <c r="L10" s="2" t="s">
        <v>394</v>
      </c>
      <c r="M10" s="2" t="s">
        <v>395</v>
      </c>
      <c r="N10" s="2"/>
      <c r="P10" s="2" t="s">
        <v>168</v>
      </c>
      <c r="Q10" s="2">
        <f ca="1">Set1SaveTP</f>
        <v>0</v>
      </c>
      <c r="S10" s="2"/>
      <c r="T10" s="2"/>
      <c r="U10" s="2"/>
      <c r="V10" s="2"/>
      <c r="W10" s="2"/>
      <c r="X10" s="2"/>
    </row>
    <row r="11" spans="1:24" ht="12.75" customHeight="1">
      <c r="A11" s="2"/>
      <c r="B11" s="2"/>
      <c r="C11" s="2"/>
      <c r="D11" s="2"/>
      <c r="E11" s="2"/>
      <c r="F11" s="2"/>
      <c r="G11" s="2"/>
      <c r="H11" s="2"/>
      <c r="I11" s="2" t="s">
        <v>396</v>
      </c>
      <c r="J11" s="2">
        <f ca="1">IF(VLOOKUP($A$2, WeaponskillData, MATCH("Type", WeaponskillDataCols, 0), 0)="P", Set1MainDmg, Data!$B$1+2)</f>
        <v>171</v>
      </c>
      <c r="K11" s="2">
        <f ca="1">FLOOR((J11+J5)*L8, 1) + IF(VLOOKUP($A$2, WeaponskillData, MATCH("Type", WeaponskillDataCols, 0), 0)="M", M3, 0)</f>
        <v>3381</v>
      </c>
      <c r="L11" s="84">
        <f>IF(J9=0, 0, MIN($J$9+$K$9+Set1CritMain, 1))</f>
        <v>0</v>
      </c>
      <c r="M11" s="18">
        <f ca="1">Set1CritDmg</f>
        <v>1.1100000000000001</v>
      </c>
      <c r="N11" s="2"/>
      <c r="P11" s="2" t="s">
        <v>397</v>
      </c>
      <c r="Q11" s="2">
        <f>Set1MinTP</f>
        <v>1000</v>
      </c>
      <c r="S11" s="2"/>
      <c r="T11" s="2"/>
      <c r="U11" s="2"/>
      <c r="V11" s="2"/>
      <c r="W11" s="2"/>
      <c r="X11" s="2"/>
    </row>
    <row r="12" spans="1:24" ht="12.75" customHeight="1">
      <c r="A12" s="2"/>
      <c r="B12" s="2"/>
      <c r="C12" s="2"/>
      <c r="D12" s="2"/>
      <c r="E12" s="2"/>
      <c r="F12" s="2"/>
      <c r="G12" s="2"/>
      <c r="H12" s="2"/>
      <c r="I12" s="2" t="s">
        <v>398</v>
      </c>
      <c r="J12" s="2">
        <f ca="1">Set1MainDmg</f>
        <v>171</v>
      </c>
      <c r="K12" s="2">
        <f ca="1">IF(J12&gt;0, FLOOR((J12+$J$5) * IF(VLOOKUP($A$2, WeaponskillData, MATCH("FTPCarry", WeaponskillDataCols, 0), 0)=1, $L$8, 1), 1), 0)</f>
        <v>446</v>
      </c>
      <c r="L12" s="84">
        <f>IF(J9=0, 0, MIN($J$9+$K$9+Set1CritMain, 1))</f>
        <v>0</v>
      </c>
      <c r="M12" s="18">
        <f ca="1">Set1CritDmg</f>
        <v>1.1100000000000001</v>
      </c>
      <c r="N12" s="2"/>
      <c r="P12" s="2" t="s">
        <v>399</v>
      </c>
      <c r="Q12" s="18">
        <f ca="1">Set1WSDmg</f>
        <v>1.38</v>
      </c>
      <c r="S12" s="2"/>
      <c r="T12" s="2"/>
      <c r="U12" s="2"/>
      <c r="V12" s="4"/>
      <c r="W12" s="2"/>
      <c r="X12" s="2"/>
    </row>
    <row r="13" spans="1:24" ht="12.75" customHeight="1">
      <c r="A13" s="2"/>
      <c r="B13" s="2"/>
      <c r="C13" s="2"/>
      <c r="D13" s="2"/>
      <c r="E13" s="2"/>
      <c r="F13" s="2"/>
      <c r="G13" s="2"/>
      <c r="H13" s="2"/>
      <c r="I13" s="2" t="s">
        <v>400</v>
      </c>
      <c r="J13" s="2">
        <v>0</v>
      </c>
      <c r="K13" s="2">
        <f>IF(J13&gt;0, FLOOR((J13+$J$5) * IF(VLOOKUP($A$2, WeaponskillData, MATCH("FTPCarry", WeaponskillDataCols, 0), 0)=1, $L$8, 1), 1), 0)</f>
        <v>0</v>
      </c>
      <c r="L13" s="84">
        <f>IF(J9=0, 0, MIN($J$9+$K$9+Set1CritMain, 1))</f>
        <v>0</v>
      </c>
      <c r="M13" s="2"/>
      <c r="N13" s="2"/>
      <c r="P13" s="2"/>
      <c r="Q13" s="2"/>
      <c r="S13" s="2"/>
      <c r="T13" s="2"/>
      <c r="U13" s="2"/>
      <c r="V13" s="2"/>
      <c r="W13" s="2"/>
      <c r="X13" s="2"/>
    </row>
    <row r="14" spans="1:24" ht="12.75" customHeight="1">
      <c r="A14" s="2"/>
      <c r="B14" s="2"/>
      <c r="C14" s="2"/>
      <c r="D14" s="2"/>
      <c r="E14" s="2"/>
      <c r="F14" s="2"/>
      <c r="G14" s="2"/>
      <c r="H14" s="2"/>
      <c r="I14" s="2" t="s">
        <v>401</v>
      </c>
      <c r="J14" s="2">
        <f ca="1">Set1OffDmg</f>
        <v>183</v>
      </c>
      <c r="K14" s="2">
        <f ca="1">IF(J14&gt;0, FLOOR((J14+$J$5) * IF(VLOOKUP($A$2, WeaponskillData, MATCH("FTPCarry", WeaponskillDataCols, 0), 0)=1, $L$8, 1), 1), 0)</f>
        <v>458</v>
      </c>
      <c r="L14" s="84">
        <f>IF(J9=0, 0, MIN($J$9+$K$9+Set1CritOff, 1))</f>
        <v>0</v>
      </c>
      <c r="M14" s="2"/>
      <c r="N14" s="2"/>
      <c r="P14" s="2"/>
      <c r="Q14" s="2"/>
      <c r="S14" s="2"/>
      <c r="T14" s="2"/>
      <c r="U14" s="2"/>
      <c r="V14" s="2"/>
      <c r="W14" s="2"/>
      <c r="X14" s="2"/>
    </row>
    <row r="15" spans="1:24" ht="12.75" customHeight="1">
      <c r="A15" s="2"/>
      <c r="B15" s="2"/>
      <c r="C15" s="2"/>
      <c r="D15" s="2"/>
      <c r="E15" s="2"/>
      <c r="F15" s="2"/>
      <c r="G15" s="2"/>
      <c r="H15" s="2"/>
      <c r="I15" s="2" t="s">
        <v>403</v>
      </c>
      <c r="J15" s="39">
        <f ca="1">IF(E2=1, 1, Set1CRatio)</f>
        <v>3.1931818181818183</v>
      </c>
      <c r="K15" s="4" t="s">
        <v>405</v>
      </c>
      <c r="L15" s="39">
        <f ca="1">IF(E2=1, 1, Data!D90)</f>
        <v>3.2038309228650137</v>
      </c>
      <c r="M15" s="39">
        <f ca="1">IF(E2=1, 1, Data!D106)</f>
        <v>4.2288309228650141</v>
      </c>
      <c r="N15" s="2"/>
      <c r="P15" s="2"/>
      <c r="Q15" s="2"/>
      <c r="S15" s="2"/>
      <c r="T15" s="2"/>
      <c r="U15" s="2"/>
      <c r="V15" s="2"/>
      <c r="W15" s="2"/>
      <c r="X15" s="2"/>
    </row>
    <row r="16" spans="1:24" ht="12.75" customHeight="1">
      <c r="A16" s="2"/>
      <c r="B16" s="2"/>
      <c r="C16" s="2"/>
      <c r="D16" s="2"/>
      <c r="E16" s="2"/>
      <c r="F16" s="2"/>
      <c r="G16" s="2"/>
      <c r="H16" s="2"/>
      <c r="I16" s="2" t="s">
        <v>406</v>
      </c>
      <c r="J16" s="38">
        <f ca="1">Set1Regain</f>
        <v>0</v>
      </c>
      <c r="K16" s="4" t="s">
        <v>407</v>
      </c>
      <c r="L16" s="39">
        <f ca="1">IF(E2=1, 1, Data!D152)</f>
        <v>2.6789772727272725</v>
      </c>
      <c r="M16" s="39">
        <f ca="1">IF(E2=1, 1, Data!D168)</f>
        <v>3.7039772727272724</v>
      </c>
      <c r="N16" s="2"/>
      <c r="P16" s="2"/>
      <c r="Q16" s="2"/>
      <c r="S16" s="2"/>
      <c r="T16" s="2"/>
      <c r="U16" s="2"/>
      <c r="V16" s="2"/>
      <c r="W16" s="2"/>
      <c r="X16" s="2"/>
    </row>
    <row r="17" spans="1:24" ht="12.75" customHeight="1">
      <c r="A17" s="2" t="s">
        <v>409</v>
      </c>
      <c r="B17" s="2" t="s">
        <v>410</v>
      </c>
      <c r="C17" s="2" t="s">
        <v>411</v>
      </c>
      <c r="D17" s="4" t="s">
        <v>412</v>
      </c>
      <c r="E17" s="2" t="s">
        <v>413</v>
      </c>
      <c r="F17" s="2" t="s">
        <v>414</v>
      </c>
      <c r="G17" s="2" t="s">
        <v>415</v>
      </c>
      <c r="H17" s="2" t="s">
        <v>416</v>
      </c>
      <c r="I17" s="2" t="s">
        <v>417</v>
      </c>
      <c r="J17" s="2" t="s">
        <v>418</v>
      </c>
      <c r="K17" s="18" t="s">
        <v>419</v>
      </c>
      <c r="L17" s="2" t="s">
        <v>420</v>
      </c>
      <c r="M17" s="2" t="s">
        <v>421</v>
      </c>
      <c r="N17" s="4" t="s">
        <v>422</v>
      </c>
      <c r="O17" s="81" t="s">
        <v>423</v>
      </c>
      <c r="P17" s="81" t="s">
        <v>424</v>
      </c>
      <c r="Q17" s="81" t="s">
        <v>426</v>
      </c>
      <c r="R17" s="81" t="s">
        <v>427</v>
      </c>
      <c r="S17" s="81" t="s">
        <v>428</v>
      </c>
      <c r="T17" s="4" t="s">
        <v>429</v>
      </c>
      <c r="U17" s="4" t="s">
        <v>430</v>
      </c>
      <c r="V17" s="4" t="s">
        <v>431</v>
      </c>
      <c r="W17" s="4" t="s">
        <v>46</v>
      </c>
      <c r="X17" s="4" t="s">
        <v>432</v>
      </c>
    </row>
    <row r="18" spans="1:24" ht="12.75" customHeight="1">
      <c r="A18" s="2">
        <v>0</v>
      </c>
      <c r="B18" s="2">
        <v>0</v>
      </c>
      <c r="C18" s="2">
        <f t="shared" ref="C18:C529" ca="1" si="0">MIN(8, 1+$B$10+$B$9+A18+B18)</f>
        <v>3</v>
      </c>
      <c r="D18" s="2">
        <f t="shared" ref="D18:D529" ca="1" si="1">C18-(1+$B$10)</f>
        <v>1</v>
      </c>
      <c r="E18" s="2">
        <f t="shared" ref="E18:E529" ca="1" si="2">MIN(A18, C18-(1+$B$10+$B$9))</f>
        <v>0</v>
      </c>
      <c r="F18" s="84">
        <f t="shared" ref="F18:F81" ca="1" si="3">IF(A18=3, $E$5, IF(A18=2, (1-$E$5)*$E$4 + (1-$E$5)*(1-$E$4)*(1-$E$3)*Set1AM3*Set1AM33, IF(A18=1, (1-$E$5)*(1-$E$4)*$E$3 + (1-$E$5)*(1-$E$4)*(1-$E$3)*Set1AM3*Set1AM32, (1-$E$5)*(1-$E$4)*(1-$E$3)*(1-Set1AM3)))) * IF($B$9+$B$10&gt;0, IF(B18=3, $E$5, IF(B18=2, (1-$E$5)*$E$4, IF(B18=1, (1-$E$5)*(1-$E$4)*$E$3, (1-$E$5)*(1-$E$4)*(1-$E$3)))), IF(B18=0, 1, 0))</f>
        <v>0.26830440000000005</v>
      </c>
      <c r="G18" s="2">
        <v>1</v>
      </c>
      <c r="H18" s="2">
        <v>1</v>
      </c>
      <c r="I18" s="2">
        <v>7</v>
      </c>
      <c r="J18" s="84">
        <f t="shared" ref="J18:J81" ca="1" si="4">IF($B$8&lt;1, POWER($B$8,G18)*POWER(1-$B$8, 1-G18), G18) * IF($B$10=0, IF(H18=0, 1, 0), POWER(Set1WSHitRate,H18)*POWER(1-Set1WSHitRate, 1-H18)) * IF(I18&lt;=D18, POWER(Set1WSHitRate, I18)*POWER(1-Set1WSHitRate, D18-I18)*COMBIN(D18,I18), 0)</f>
        <v>0</v>
      </c>
      <c r="K18" s="84">
        <f t="shared" ref="K18:K529" ca="1" si="5">F18*J18</f>
        <v>0</v>
      </c>
      <c r="L18" s="85">
        <f t="shared" ref="L18:L81" ca="1" si="6">MAX((G18+H18)*Set1WSTP + I18*$B$6, Set1SaveTP)</f>
        <v>249</v>
      </c>
      <c r="M18" s="38">
        <f t="shared" ref="M18:M81" ca="1" si="7">MAX(Set1MinTP-(L18+Set1Regain), 0)</f>
        <v>751</v>
      </c>
      <c r="N18" s="4">
        <f t="shared" ref="N18:N81" ca="1" si="8">CEILING(M18/Set1MeleeTP, 1)</f>
        <v>9</v>
      </c>
      <c r="O18" s="79">
        <f t="shared" ref="O18:O81" ca="1" si="9">VLOOKUP(N18,AvgRoundsSet1,2)</f>
        <v>2.643947499734443</v>
      </c>
      <c r="P18" s="79">
        <f t="shared" ref="P18:P81" ca="1" si="10">VLOOKUP(CEILING(MAX(M18-1, 0)/Set1MeleeTP, 1), AvgRoundsSet1, 2) + VLOOKUP(CEILING(MAX(M18-2, 0)/Set1MeleeTP, 1), AvgRoundsSet1, 2) + VLOOKUP(CEILING(MAX(M18-3, 0)/Set1MeleeTP, 1), AvgRoundsSet1, 2) + VLOOKUP(CEILING(MAX(M18-4, 0)/Set1MeleeTP, 1), AvgRoundsSet1, 2) + VLOOKUP(CEILING(MAX(M18-5, 0)/Set1MeleeTP, 1), AvgRoundsSet1, 2) + VLOOKUP(CEILING(MAX(M18-6, 0)/Set1MeleeTP, 1), AvgRoundsSet1, 2) + VLOOKUP(CEILING(MAX(M18-7, 0)/Set1MeleeTP, 1), AvgRoundsSet1, 2) + VLOOKUP(CEILING(MAX(M18-8, 0)/Set1MeleeTP, 1), AvgRoundsSet1, 2) + VLOOKUP(CEILING(MAX(M18-9, 0)/Set1MeleeTP, 1), AvgRoundsSet1, 2) + VLOOKUP(CEILING(MAX(M18-10, 0)/Set1MeleeTP, 1), AvgRoundsSet1, 2)</f>
        <v>26.439474997344433</v>
      </c>
      <c r="Q18" s="79">
        <f t="shared" ref="Q18:Q81" ca="1" si="11">VLOOKUP(CEILING(MAX(M18-11, 0)/Set1MeleeTP, 1), AvgRoundsSet1, 2) + VLOOKUP(CEILING(MAX(M18-12, 0)/Set1MeleeTP, 1), AvgRoundsSet1, 2) + VLOOKUP(CEILING(MAX(M18-13, 0)/Set1MeleeTP, 1), AvgRoundsSet1, 2) + VLOOKUP(CEILING(MAX(M18-14, 0)/Set1MeleeTP, 1), AvgRoundsSet1, 2) + VLOOKUP(CEILING(MAX(M18-15, 0)/Set1MeleeTP, 1), AvgRoundsSet1, 2) + VLOOKUP(CEILING(MAX(M18-16, 0)/Set1MeleeTP, 1), AvgRoundsSet1, 2) + VLOOKUP(CEILING(MAX(M18-17, 0)/Set1MeleeTP, 1), AvgRoundsSet1, 2) + VLOOKUP(CEILING(MAX(M18-18, 0)/Set1MeleeTP, 1), AvgRoundsSet1, 2) + VLOOKUP(CEILING(MAX(M18-19, 0)/Set1MeleeTP, 1), AvgRoundsSet1, 2) + VLOOKUP(CEILING(MAX(M18-20, 0)/Set1MeleeTP, 1), AvgRoundsSet1, 2)</f>
        <v>26.439474997344433</v>
      </c>
      <c r="R18" s="79">
        <f t="shared" ref="R18:R529" ca="1" si="12">(P18+Q18)/20</f>
        <v>2.6439474997344434</v>
      </c>
      <c r="S18" s="79">
        <f t="shared" ref="S18:S81" ca="1" si="13">R18*Set1ConserveTP + O18*(1-Set1ConserveTP)</f>
        <v>2.643947499734443</v>
      </c>
      <c r="T18" s="79">
        <f t="shared" ref="T18:T529" ca="1" si="14">K18*S18</f>
        <v>0</v>
      </c>
      <c r="U18" s="79">
        <f t="shared" ref="U18:U81" ca="1" si="15">MIN(L18+(S18+Set1OverTP)*AvgHitsPerRound1*Set1MeleeTP + Set1Regain + 105*Set1ConserveTP+Set1Fotia*Set1OverTP*AvgHitsPerRound1*Set1MeleeTP+Set1Fotia*Set1ConserveTP*105+Set1Fotia*MAX(L18,Set1SaveTP), 3000)</f>
        <v>1272.422920275548</v>
      </c>
      <c r="V18" s="79">
        <f t="shared" ref="V18:V529" ca="1" si="16">U18*K18</f>
        <v>0</v>
      </c>
      <c r="W18" s="85">
        <f t="shared" ref="W18:W81" ca="1" si="17">G18*$K$11*((1-$L$11)*$L$15 + $L$11*$M$15*$M$11)*Set1WSDmg + H18*$K$14*((1-$L$14)*$L$16 + $L$14*$M$16*$M$12) + I18*$K$12*((1-$L$12)*$L$15 + $L$12*$M$15*$M$12) + E18*$K$13*$L$13*$M$11</f>
        <v>26177.701975378786</v>
      </c>
      <c r="X18" s="79">
        <f t="shared" ref="X18:X529" ca="1" si="18">K18*W18</f>
        <v>0</v>
      </c>
    </row>
    <row r="19" spans="1:24" ht="12.75" customHeight="1">
      <c r="A19" s="2">
        <v>0</v>
      </c>
      <c r="B19" s="2">
        <v>0</v>
      </c>
      <c r="C19" s="2">
        <f t="shared" ca="1" si="0"/>
        <v>3</v>
      </c>
      <c r="D19" s="2">
        <f t="shared" ca="1" si="1"/>
        <v>1</v>
      </c>
      <c r="E19" s="2">
        <f t="shared" ca="1" si="2"/>
        <v>0</v>
      </c>
      <c r="F19" s="84">
        <f t="shared" ca="1" si="3"/>
        <v>0.26830440000000005</v>
      </c>
      <c r="G19" s="2">
        <v>1</v>
      </c>
      <c r="H19" s="2">
        <v>1</v>
      </c>
      <c r="I19" s="2">
        <v>6</v>
      </c>
      <c r="J19" s="84">
        <f t="shared" ca="1" si="4"/>
        <v>0</v>
      </c>
      <c r="K19" s="84">
        <f t="shared" ca="1" si="5"/>
        <v>0</v>
      </c>
      <c r="L19" s="85">
        <f t="shared" ca="1" si="6"/>
        <v>236</v>
      </c>
      <c r="M19" s="38">
        <f t="shared" ca="1" si="7"/>
        <v>764</v>
      </c>
      <c r="N19" s="4">
        <f t="shared" ca="1" si="8"/>
        <v>9</v>
      </c>
      <c r="O19" s="79">
        <f t="shared" ca="1" si="9"/>
        <v>2.643947499734443</v>
      </c>
      <c r="P19" s="79">
        <f t="shared" ca="1" si="10"/>
        <v>26.439474997344433</v>
      </c>
      <c r="Q19" s="79">
        <f t="shared" ca="1" si="11"/>
        <v>26.439474997344433</v>
      </c>
      <c r="R19" s="79">
        <f t="shared" ca="1" si="12"/>
        <v>2.6439474997344434</v>
      </c>
      <c r="S19" s="79">
        <f t="shared" ca="1" si="13"/>
        <v>2.643947499734443</v>
      </c>
      <c r="T19" s="79">
        <f t="shared" ca="1" si="14"/>
        <v>0</v>
      </c>
      <c r="U19" s="79">
        <f t="shared" ca="1" si="15"/>
        <v>1259.162920275548</v>
      </c>
      <c r="V19" s="79">
        <f t="shared" ca="1" si="16"/>
        <v>0</v>
      </c>
      <c r="W19" s="85">
        <f t="shared" ca="1" si="17"/>
        <v>24748.793383780991</v>
      </c>
      <c r="X19" s="79">
        <f t="shared" ca="1" si="18"/>
        <v>0</v>
      </c>
    </row>
    <row r="20" spans="1:24" ht="12.75" customHeight="1">
      <c r="A20" s="2">
        <v>0</v>
      </c>
      <c r="B20" s="2">
        <v>0</v>
      </c>
      <c r="C20" s="2">
        <f t="shared" ca="1" si="0"/>
        <v>3</v>
      </c>
      <c r="D20" s="2">
        <f t="shared" ca="1" si="1"/>
        <v>1</v>
      </c>
      <c r="E20" s="2">
        <f t="shared" ca="1" si="2"/>
        <v>0</v>
      </c>
      <c r="F20" s="84">
        <f t="shared" ca="1" si="3"/>
        <v>0.26830440000000005</v>
      </c>
      <c r="G20" s="2">
        <v>1</v>
      </c>
      <c r="H20" s="2">
        <v>1</v>
      </c>
      <c r="I20" s="2">
        <v>5</v>
      </c>
      <c r="J20" s="84">
        <f t="shared" ca="1" si="4"/>
        <v>0</v>
      </c>
      <c r="K20" s="84">
        <f t="shared" ca="1" si="5"/>
        <v>0</v>
      </c>
      <c r="L20" s="85">
        <f t="shared" ca="1" si="6"/>
        <v>223</v>
      </c>
      <c r="M20" s="38">
        <f t="shared" ca="1" si="7"/>
        <v>777</v>
      </c>
      <c r="N20" s="4">
        <f t="shared" ca="1" si="8"/>
        <v>9</v>
      </c>
      <c r="O20" s="79">
        <f t="shared" ca="1" si="9"/>
        <v>2.643947499734443</v>
      </c>
      <c r="P20" s="79">
        <f t="shared" ca="1" si="10"/>
        <v>26.439474997344433</v>
      </c>
      <c r="Q20" s="79">
        <f t="shared" ca="1" si="11"/>
        <v>26.439474997344433</v>
      </c>
      <c r="R20" s="79">
        <f t="shared" ca="1" si="12"/>
        <v>2.6439474997344434</v>
      </c>
      <c r="S20" s="79">
        <f t="shared" ca="1" si="13"/>
        <v>2.643947499734443</v>
      </c>
      <c r="T20" s="79">
        <f t="shared" ca="1" si="14"/>
        <v>0</v>
      </c>
      <c r="U20" s="79">
        <f t="shared" ca="1" si="15"/>
        <v>1245.902920275548</v>
      </c>
      <c r="V20" s="79">
        <f t="shared" ca="1" si="16"/>
        <v>0</v>
      </c>
      <c r="W20" s="85">
        <f t="shared" ca="1" si="17"/>
        <v>23319.884792183195</v>
      </c>
      <c r="X20" s="79">
        <f t="shared" ca="1" si="18"/>
        <v>0</v>
      </c>
    </row>
    <row r="21" spans="1:24" ht="12.75" customHeight="1">
      <c r="A21" s="2">
        <v>0</v>
      </c>
      <c r="B21" s="2">
        <v>0</v>
      </c>
      <c r="C21" s="2">
        <f t="shared" ca="1" si="0"/>
        <v>3</v>
      </c>
      <c r="D21" s="2">
        <f t="shared" ca="1" si="1"/>
        <v>1</v>
      </c>
      <c r="E21" s="2">
        <f t="shared" ca="1" si="2"/>
        <v>0</v>
      </c>
      <c r="F21" s="84">
        <f t="shared" ca="1" si="3"/>
        <v>0.26830440000000005</v>
      </c>
      <c r="G21" s="2">
        <v>1</v>
      </c>
      <c r="H21" s="2">
        <v>1</v>
      </c>
      <c r="I21" s="2">
        <v>4</v>
      </c>
      <c r="J21" s="84">
        <f t="shared" ca="1" si="4"/>
        <v>0</v>
      </c>
      <c r="K21" s="84">
        <f t="shared" ca="1" si="5"/>
        <v>0</v>
      </c>
      <c r="L21" s="85">
        <f t="shared" ca="1" si="6"/>
        <v>210</v>
      </c>
      <c r="M21" s="38">
        <f t="shared" ca="1" si="7"/>
        <v>790</v>
      </c>
      <c r="N21" s="4">
        <f t="shared" ca="1" si="8"/>
        <v>9</v>
      </c>
      <c r="O21" s="79">
        <f t="shared" ca="1" si="9"/>
        <v>2.643947499734443</v>
      </c>
      <c r="P21" s="79">
        <f t="shared" ca="1" si="10"/>
        <v>26.439474997344433</v>
      </c>
      <c r="Q21" s="79">
        <f t="shared" ca="1" si="11"/>
        <v>26.439474997344433</v>
      </c>
      <c r="R21" s="79">
        <f t="shared" ca="1" si="12"/>
        <v>2.6439474997344434</v>
      </c>
      <c r="S21" s="79">
        <f t="shared" ca="1" si="13"/>
        <v>2.643947499734443</v>
      </c>
      <c r="T21" s="79">
        <f t="shared" ca="1" si="14"/>
        <v>0</v>
      </c>
      <c r="U21" s="79">
        <f t="shared" ca="1" si="15"/>
        <v>1232.642920275548</v>
      </c>
      <c r="V21" s="79">
        <f t="shared" ca="1" si="16"/>
        <v>0</v>
      </c>
      <c r="W21" s="85">
        <f t="shared" ca="1" si="17"/>
        <v>21890.976200585399</v>
      </c>
      <c r="X21" s="79">
        <f t="shared" ca="1" si="18"/>
        <v>0</v>
      </c>
    </row>
    <row r="22" spans="1:24" ht="12.75" customHeight="1">
      <c r="A22" s="2">
        <v>0</v>
      </c>
      <c r="B22" s="2">
        <v>0</v>
      </c>
      <c r="C22" s="2">
        <f t="shared" ca="1" si="0"/>
        <v>3</v>
      </c>
      <c r="D22" s="2">
        <f t="shared" ca="1" si="1"/>
        <v>1</v>
      </c>
      <c r="E22" s="2">
        <f t="shared" ca="1" si="2"/>
        <v>0</v>
      </c>
      <c r="F22" s="84">
        <f t="shared" ca="1" si="3"/>
        <v>0.26830440000000005</v>
      </c>
      <c r="G22" s="2">
        <v>1</v>
      </c>
      <c r="H22" s="2">
        <v>1</v>
      </c>
      <c r="I22" s="2">
        <v>3</v>
      </c>
      <c r="J22" s="84">
        <f t="shared" ca="1" si="4"/>
        <v>0</v>
      </c>
      <c r="K22" s="84">
        <f t="shared" ca="1" si="5"/>
        <v>0</v>
      </c>
      <c r="L22" s="85">
        <f t="shared" ca="1" si="6"/>
        <v>197</v>
      </c>
      <c r="M22" s="38">
        <f t="shared" ca="1" si="7"/>
        <v>803</v>
      </c>
      <c r="N22" s="4">
        <f t="shared" ca="1" si="8"/>
        <v>10</v>
      </c>
      <c r="O22" s="79">
        <f t="shared" ca="1" si="9"/>
        <v>2.9036585298817519</v>
      </c>
      <c r="P22" s="79">
        <f t="shared" ca="1" si="10"/>
        <v>29.036585298817524</v>
      </c>
      <c r="Q22" s="79">
        <f t="shared" ca="1" si="11"/>
        <v>26.439474997344433</v>
      </c>
      <c r="R22" s="79">
        <f t="shared" ca="1" si="12"/>
        <v>2.7738030148080979</v>
      </c>
      <c r="S22" s="79">
        <f t="shared" ca="1" si="13"/>
        <v>2.8945686438265961</v>
      </c>
      <c r="T22" s="79">
        <f t="shared" ca="1" si="14"/>
        <v>0</v>
      </c>
      <c r="U22" s="79">
        <f t="shared" ca="1" si="15"/>
        <v>1308.3467874740752</v>
      </c>
      <c r="V22" s="79">
        <f t="shared" ca="1" si="16"/>
        <v>0</v>
      </c>
      <c r="W22" s="85">
        <f t="shared" ca="1" si="17"/>
        <v>20462.067608987603</v>
      </c>
      <c r="X22" s="79">
        <f t="shared" ca="1" si="18"/>
        <v>0</v>
      </c>
    </row>
    <row r="23" spans="1:24" ht="12.75" customHeight="1">
      <c r="A23" s="2">
        <v>0</v>
      </c>
      <c r="B23" s="2">
        <v>0</v>
      </c>
      <c r="C23" s="2">
        <f t="shared" ca="1" si="0"/>
        <v>3</v>
      </c>
      <c r="D23" s="2">
        <f t="shared" ca="1" si="1"/>
        <v>1</v>
      </c>
      <c r="E23" s="2">
        <f t="shared" ca="1" si="2"/>
        <v>0</v>
      </c>
      <c r="F23" s="84">
        <f t="shared" ca="1" si="3"/>
        <v>0.26830440000000005</v>
      </c>
      <c r="G23" s="2">
        <v>1</v>
      </c>
      <c r="H23" s="2">
        <v>1</v>
      </c>
      <c r="I23" s="2">
        <v>2</v>
      </c>
      <c r="J23" s="84">
        <f t="shared" ca="1" si="4"/>
        <v>0</v>
      </c>
      <c r="K23" s="84">
        <f t="shared" ca="1" si="5"/>
        <v>0</v>
      </c>
      <c r="L23" s="85">
        <f t="shared" ca="1" si="6"/>
        <v>184</v>
      </c>
      <c r="M23" s="38">
        <f t="shared" ca="1" si="7"/>
        <v>816</v>
      </c>
      <c r="N23" s="4">
        <f t="shared" ca="1" si="8"/>
        <v>10</v>
      </c>
      <c r="O23" s="79">
        <f t="shared" ca="1" si="9"/>
        <v>2.9036585298817519</v>
      </c>
      <c r="P23" s="79">
        <f t="shared" ca="1" si="10"/>
        <v>29.036585298817524</v>
      </c>
      <c r="Q23" s="79">
        <f t="shared" ca="1" si="11"/>
        <v>29.036585298817524</v>
      </c>
      <c r="R23" s="79">
        <f t="shared" ca="1" si="12"/>
        <v>2.9036585298817523</v>
      </c>
      <c r="S23" s="79">
        <f t="shared" ca="1" si="13"/>
        <v>2.9036585298817519</v>
      </c>
      <c r="T23" s="79">
        <f t="shared" ca="1" si="14"/>
        <v>0</v>
      </c>
      <c r="U23" s="79">
        <f t="shared" ca="1" si="15"/>
        <v>1298.3134562325711</v>
      </c>
      <c r="V23" s="79">
        <f t="shared" ca="1" si="16"/>
        <v>0</v>
      </c>
      <c r="W23" s="85">
        <f t="shared" ca="1" si="17"/>
        <v>19033.159017389808</v>
      </c>
      <c r="X23" s="79">
        <f t="shared" ca="1" si="18"/>
        <v>0</v>
      </c>
    </row>
    <row r="24" spans="1:24" ht="12.75" customHeight="1">
      <c r="A24" s="2">
        <v>0</v>
      </c>
      <c r="B24" s="2">
        <v>0</v>
      </c>
      <c r="C24" s="2">
        <f t="shared" ca="1" si="0"/>
        <v>3</v>
      </c>
      <c r="D24" s="2">
        <f t="shared" ca="1" si="1"/>
        <v>1</v>
      </c>
      <c r="E24" s="2">
        <f t="shared" ca="1" si="2"/>
        <v>0</v>
      </c>
      <c r="F24" s="84">
        <f t="shared" ca="1" si="3"/>
        <v>0.26830440000000005</v>
      </c>
      <c r="G24" s="2">
        <v>1</v>
      </c>
      <c r="H24" s="2">
        <v>1</v>
      </c>
      <c r="I24" s="2">
        <v>1</v>
      </c>
      <c r="J24" s="84">
        <f t="shared" ca="1" si="4"/>
        <v>0.97029899999999991</v>
      </c>
      <c r="K24" s="84">
        <f t="shared" ca="1" si="5"/>
        <v>0.26033549101560005</v>
      </c>
      <c r="L24" s="85">
        <f t="shared" ca="1" si="6"/>
        <v>171</v>
      </c>
      <c r="M24" s="38">
        <f t="shared" ca="1" si="7"/>
        <v>829</v>
      </c>
      <c r="N24" s="4">
        <f t="shared" ca="1" si="8"/>
        <v>10</v>
      </c>
      <c r="O24" s="79">
        <f t="shared" ca="1" si="9"/>
        <v>2.9036585298817519</v>
      </c>
      <c r="P24" s="79">
        <f t="shared" ca="1" si="10"/>
        <v>29.036585298817524</v>
      </c>
      <c r="Q24" s="79">
        <f t="shared" ca="1" si="11"/>
        <v>29.036585298817524</v>
      </c>
      <c r="R24" s="79">
        <f t="shared" ca="1" si="12"/>
        <v>2.9036585298817523</v>
      </c>
      <c r="S24" s="79">
        <f t="shared" ca="1" si="13"/>
        <v>2.9036585298817519</v>
      </c>
      <c r="T24" s="79">
        <f t="shared" ca="1" si="14"/>
        <v>0.75592536911840125</v>
      </c>
      <c r="U24" s="79">
        <f t="shared" ca="1" si="15"/>
        <v>1285.0534562325711</v>
      </c>
      <c r="V24" s="79">
        <f t="shared" ca="1" si="16"/>
        <v>334.5450225096003</v>
      </c>
      <c r="W24" s="85">
        <f t="shared" ca="1" si="17"/>
        <v>17604.250425792012</v>
      </c>
      <c r="X24" s="79">
        <f t="shared" ca="1" si="18"/>
        <v>4583.0111785601493</v>
      </c>
    </row>
    <row r="25" spans="1:24" ht="12.75" customHeight="1">
      <c r="A25" s="2">
        <v>0</v>
      </c>
      <c r="B25" s="2">
        <v>0</v>
      </c>
      <c r="C25" s="2">
        <f t="shared" ca="1" si="0"/>
        <v>3</v>
      </c>
      <c r="D25" s="2">
        <f t="shared" ca="1" si="1"/>
        <v>1</v>
      </c>
      <c r="E25" s="2">
        <f t="shared" ca="1" si="2"/>
        <v>0</v>
      </c>
      <c r="F25" s="84">
        <f t="shared" ca="1" si="3"/>
        <v>0.26830440000000005</v>
      </c>
      <c r="G25" s="2">
        <v>1</v>
      </c>
      <c r="H25" s="2">
        <v>1</v>
      </c>
      <c r="I25" s="2">
        <v>0</v>
      </c>
      <c r="J25" s="84">
        <f t="shared" ca="1" si="4"/>
        <v>9.8010000000000076E-3</v>
      </c>
      <c r="K25" s="84">
        <f t="shared" ca="1" si="5"/>
        <v>2.6296514244000028E-3</v>
      </c>
      <c r="L25" s="85">
        <f t="shared" ca="1" si="6"/>
        <v>158</v>
      </c>
      <c r="M25" s="38">
        <f t="shared" ca="1" si="7"/>
        <v>842</v>
      </c>
      <c r="N25" s="4">
        <f t="shared" ca="1" si="8"/>
        <v>10</v>
      </c>
      <c r="O25" s="79">
        <f t="shared" ca="1" si="9"/>
        <v>2.9036585298817519</v>
      </c>
      <c r="P25" s="79">
        <f t="shared" ca="1" si="10"/>
        <v>29.036585298817524</v>
      </c>
      <c r="Q25" s="79">
        <f t="shared" ca="1" si="11"/>
        <v>29.036585298817524</v>
      </c>
      <c r="R25" s="79">
        <f t="shared" ca="1" si="12"/>
        <v>2.9036585298817523</v>
      </c>
      <c r="S25" s="79">
        <f t="shared" ca="1" si="13"/>
        <v>2.9036585298817519</v>
      </c>
      <c r="T25" s="79">
        <f t="shared" ca="1" si="14"/>
        <v>7.6356097890747671E-3</v>
      </c>
      <c r="U25" s="79">
        <f t="shared" ca="1" si="15"/>
        <v>1271.7934562325711</v>
      </c>
      <c r="V25" s="79">
        <f t="shared" ca="1" si="16"/>
        <v>3.3443734737245832</v>
      </c>
      <c r="W25" s="85">
        <f t="shared" ca="1" si="17"/>
        <v>16175.341834194214</v>
      </c>
      <c r="X25" s="79">
        <f t="shared" ca="1" si="18"/>
        <v>42.535510694445769</v>
      </c>
    </row>
    <row r="26" spans="1:24" ht="12.75" customHeight="1">
      <c r="A26" s="2">
        <v>0</v>
      </c>
      <c r="B26" s="2">
        <v>0</v>
      </c>
      <c r="C26" s="2">
        <f t="shared" ca="1" si="0"/>
        <v>3</v>
      </c>
      <c r="D26" s="2">
        <f t="shared" ca="1" si="1"/>
        <v>1</v>
      </c>
      <c r="E26" s="2">
        <f t="shared" ca="1" si="2"/>
        <v>0</v>
      </c>
      <c r="F26" s="84">
        <f t="shared" ca="1" si="3"/>
        <v>0.26830440000000005</v>
      </c>
      <c r="G26" s="2">
        <v>1</v>
      </c>
      <c r="H26" s="2">
        <v>0</v>
      </c>
      <c r="I26" s="2">
        <v>7</v>
      </c>
      <c r="J26" s="84">
        <f t="shared" ca="1" si="4"/>
        <v>0</v>
      </c>
      <c r="K26" s="84">
        <f t="shared" ca="1" si="5"/>
        <v>0</v>
      </c>
      <c r="L26" s="85">
        <f t="shared" ca="1" si="6"/>
        <v>170</v>
      </c>
      <c r="M26" s="38">
        <f t="shared" ca="1" si="7"/>
        <v>830</v>
      </c>
      <c r="N26" s="4">
        <f t="shared" ca="1" si="8"/>
        <v>10</v>
      </c>
      <c r="O26" s="79">
        <f t="shared" ca="1" si="9"/>
        <v>2.9036585298817519</v>
      </c>
      <c r="P26" s="79">
        <f t="shared" ca="1" si="10"/>
        <v>29.036585298817524</v>
      </c>
      <c r="Q26" s="79">
        <f t="shared" ca="1" si="11"/>
        <v>29.036585298817524</v>
      </c>
      <c r="R26" s="79">
        <f t="shared" ca="1" si="12"/>
        <v>2.9036585298817523</v>
      </c>
      <c r="S26" s="79">
        <f t="shared" ca="1" si="13"/>
        <v>2.9036585298817519</v>
      </c>
      <c r="T26" s="79">
        <f t="shared" ca="1" si="14"/>
        <v>0</v>
      </c>
      <c r="U26" s="79">
        <f t="shared" ca="1" si="15"/>
        <v>1284.0334562325711</v>
      </c>
      <c r="V26" s="79">
        <f t="shared" ca="1" si="16"/>
        <v>0</v>
      </c>
      <c r="W26" s="85">
        <f t="shared" ca="1" si="17"/>
        <v>24950.730384469694</v>
      </c>
      <c r="X26" s="79">
        <f t="shared" ca="1" si="18"/>
        <v>0</v>
      </c>
    </row>
    <row r="27" spans="1:24" ht="12.75" customHeight="1">
      <c r="A27" s="2">
        <v>0</v>
      </c>
      <c r="B27" s="2">
        <v>0</v>
      </c>
      <c r="C27" s="2">
        <f t="shared" ca="1" si="0"/>
        <v>3</v>
      </c>
      <c r="D27" s="2">
        <f t="shared" ca="1" si="1"/>
        <v>1</v>
      </c>
      <c r="E27" s="2">
        <f t="shared" ca="1" si="2"/>
        <v>0</v>
      </c>
      <c r="F27" s="84">
        <f t="shared" ca="1" si="3"/>
        <v>0.26830440000000005</v>
      </c>
      <c r="G27" s="2">
        <v>1</v>
      </c>
      <c r="H27" s="2">
        <v>0</v>
      </c>
      <c r="I27" s="2">
        <v>6</v>
      </c>
      <c r="J27" s="84">
        <f t="shared" ca="1" si="4"/>
        <v>0</v>
      </c>
      <c r="K27" s="84">
        <f t="shared" ca="1" si="5"/>
        <v>0</v>
      </c>
      <c r="L27" s="85">
        <f t="shared" ca="1" si="6"/>
        <v>157</v>
      </c>
      <c r="M27" s="38">
        <f t="shared" ca="1" si="7"/>
        <v>843</v>
      </c>
      <c r="N27" s="4">
        <f t="shared" ca="1" si="8"/>
        <v>10</v>
      </c>
      <c r="O27" s="79">
        <f t="shared" ca="1" si="9"/>
        <v>2.9036585298817519</v>
      </c>
      <c r="P27" s="79">
        <f t="shared" ca="1" si="10"/>
        <v>29.036585298817524</v>
      </c>
      <c r="Q27" s="79">
        <f t="shared" ca="1" si="11"/>
        <v>29.036585298817524</v>
      </c>
      <c r="R27" s="79">
        <f t="shared" ca="1" si="12"/>
        <v>2.9036585298817523</v>
      </c>
      <c r="S27" s="79">
        <f t="shared" ca="1" si="13"/>
        <v>2.9036585298817519</v>
      </c>
      <c r="T27" s="79">
        <f t="shared" ca="1" si="14"/>
        <v>0</v>
      </c>
      <c r="U27" s="79">
        <f t="shared" ca="1" si="15"/>
        <v>1270.7734562325711</v>
      </c>
      <c r="V27" s="79">
        <f t="shared" ca="1" si="16"/>
        <v>0</v>
      </c>
      <c r="W27" s="85">
        <f t="shared" ca="1" si="17"/>
        <v>23521.821792871902</v>
      </c>
      <c r="X27" s="79">
        <f t="shared" ca="1" si="18"/>
        <v>0</v>
      </c>
    </row>
    <row r="28" spans="1:24" ht="12.75" customHeight="1">
      <c r="A28" s="2">
        <v>0</v>
      </c>
      <c r="B28" s="2">
        <v>0</v>
      </c>
      <c r="C28" s="2">
        <f t="shared" ca="1" si="0"/>
        <v>3</v>
      </c>
      <c r="D28" s="2">
        <f t="shared" ca="1" si="1"/>
        <v>1</v>
      </c>
      <c r="E28" s="2">
        <f t="shared" ca="1" si="2"/>
        <v>0</v>
      </c>
      <c r="F28" s="84">
        <f t="shared" ca="1" si="3"/>
        <v>0.26830440000000005</v>
      </c>
      <c r="G28" s="2">
        <v>1</v>
      </c>
      <c r="H28" s="2">
        <v>0</v>
      </c>
      <c r="I28" s="2">
        <v>5</v>
      </c>
      <c r="J28" s="84">
        <f t="shared" ca="1" si="4"/>
        <v>0</v>
      </c>
      <c r="K28" s="84">
        <f t="shared" ca="1" si="5"/>
        <v>0</v>
      </c>
      <c r="L28" s="85">
        <f t="shared" ca="1" si="6"/>
        <v>144</v>
      </c>
      <c r="M28" s="38">
        <f t="shared" ca="1" si="7"/>
        <v>856</v>
      </c>
      <c r="N28" s="4">
        <f t="shared" ca="1" si="8"/>
        <v>10</v>
      </c>
      <c r="O28" s="79">
        <f t="shared" ca="1" si="9"/>
        <v>2.9036585298817519</v>
      </c>
      <c r="P28" s="79">
        <f t="shared" ca="1" si="10"/>
        <v>29.036585298817524</v>
      </c>
      <c r="Q28" s="79">
        <f t="shared" ca="1" si="11"/>
        <v>29.036585298817524</v>
      </c>
      <c r="R28" s="79">
        <f t="shared" ca="1" si="12"/>
        <v>2.9036585298817523</v>
      </c>
      <c r="S28" s="79">
        <f t="shared" ca="1" si="13"/>
        <v>2.9036585298817519</v>
      </c>
      <c r="T28" s="79">
        <f t="shared" ca="1" si="14"/>
        <v>0</v>
      </c>
      <c r="U28" s="79">
        <f t="shared" ca="1" si="15"/>
        <v>1257.5134562325711</v>
      </c>
      <c r="V28" s="79">
        <f t="shared" ca="1" si="16"/>
        <v>0</v>
      </c>
      <c r="W28" s="85">
        <f t="shared" ca="1" si="17"/>
        <v>22092.913201274103</v>
      </c>
      <c r="X28" s="79">
        <f t="shared" ca="1" si="18"/>
        <v>0</v>
      </c>
    </row>
    <row r="29" spans="1:24" ht="12.75" customHeight="1">
      <c r="A29" s="2">
        <v>0</v>
      </c>
      <c r="B29" s="2">
        <v>0</v>
      </c>
      <c r="C29" s="2">
        <f t="shared" ca="1" si="0"/>
        <v>3</v>
      </c>
      <c r="D29" s="2">
        <f t="shared" ca="1" si="1"/>
        <v>1</v>
      </c>
      <c r="E29" s="2">
        <f t="shared" ca="1" si="2"/>
        <v>0</v>
      </c>
      <c r="F29" s="84">
        <f t="shared" ca="1" si="3"/>
        <v>0.26830440000000005</v>
      </c>
      <c r="G29" s="2">
        <v>1</v>
      </c>
      <c r="H29" s="2">
        <v>0</v>
      </c>
      <c r="I29" s="2">
        <v>4</v>
      </c>
      <c r="J29" s="84">
        <f t="shared" ca="1" si="4"/>
        <v>0</v>
      </c>
      <c r="K29" s="84">
        <f t="shared" ca="1" si="5"/>
        <v>0</v>
      </c>
      <c r="L29" s="85">
        <f t="shared" ca="1" si="6"/>
        <v>131</v>
      </c>
      <c r="M29" s="38">
        <f t="shared" ca="1" si="7"/>
        <v>869</v>
      </c>
      <c r="N29" s="4">
        <f t="shared" ca="1" si="8"/>
        <v>10</v>
      </c>
      <c r="O29" s="79">
        <f t="shared" ca="1" si="9"/>
        <v>2.9036585298817519</v>
      </c>
      <c r="P29" s="79">
        <f t="shared" ca="1" si="10"/>
        <v>29.036585298817524</v>
      </c>
      <c r="Q29" s="79">
        <f t="shared" ca="1" si="11"/>
        <v>29.036585298817524</v>
      </c>
      <c r="R29" s="79">
        <f t="shared" ca="1" si="12"/>
        <v>2.9036585298817523</v>
      </c>
      <c r="S29" s="79">
        <f t="shared" ca="1" si="13"/>
        <v>2.9036585298817519</v>
      </c>
      <c r="T29" s="79">
        <f t="shared" ca="1" si="14"/>
        <v>0</v>
      </c>
      <c r="U29" s="79">
        <f t="shared" ca="1" si="15"/>
        <v>1244.2534562325709</v>
      </c>
      <c r="V29" s="79">
        <f t="shared" ca="1" si="16"/>
        <v>0</v>
      </c>
      <c r="W29" s="85">
        <f t="shared" ca="1" si="17"/>
        <v>20664.004609676311</v>
      </c>
      <c r="X29" s="79">
        <f t="shared" ca="1" si="18"/>
        <v>0</v>
      </c>
    </row>
    <row r="30" spans="1:24" ht="12.75" customHeight="1">
      <c r="A30" s="2">
        <v>0</v>
      </c>
      <c r="B30" s="2">
        <v>0</v>
      </c>
      <c r="C30" s="2">
        <f t="shared" ca="1" si="0"/>
        <v>3</v>
      </c>
      <c r="D30" s="2">
        <f t="shared" ca="1" si="1"/>
        <v>1</v>
      </c>
      <c r="E30" s="2">
        <f t="shared" ca="1" si="2"/>
        <v>0</v>
      </c>
      <c r="F30" s="84">
        <f t="shared" ca="1" si="3"/>
        <v>0.26830440000000005</v>
      </c>
      <c r="G30" s="2">
        <v>1</v>
      </c>
      <c r="H30" s="2">
        <v>0</v>
      </c>
      <c r="I30" s="2">
        <v>3</v>
      </c>
      <c r="J30" s="84">
        <f t="shared" ca="1" si="4"/>
        <v>0</v>
      </c>
      <c r="K30" s="84">
        <f t="shared" ca="1" si="5"/>
        <v>0</v>
      </c>
      <c r="L30" s="85">
        <f t="shared" ca="1" si="6"/>
        <v>118</v>
      </c>
      <c r="M30" s="38">
        <f t="shared" ca="1" si="7"/>
        <v>882</v>
      </c>
      <c r="N30" s="4">
        <f t="shared" ca="1" si="8"/>
        <v>11</v>
      </c>
      <c r="O30" s="79">
        <f t="shared" ca="1" si="9"/>
        <v>3.1560263659691077</v>
      </c>
      <c r="P30" s="79">
        <f t="shared" ca="1" si="10"/>
        <v>29.28895313490488</v>
      </c>
      <c r="Q30" s="79">
        <f t="shared" ca="1" si="11"/>
        <v>29.036585298817524</v>
      </c>
      <c r="R30" s="79">
        <f t="shared" ca="1" si="12"/>
        <v>2.9162769216861202</v>
      </c>
      <c r="S30" s="79">
        <f t="shared" ca="1" si="13"/>
        <v>3.1392439048692986</v>
      </c>
      <c r="T30" s="79">
        <f t="shared" ca="1" si="14"/>
        <v>0</v>
      </c>
      <c r="U30" s="79">
        <f t="shared" ca="1" si="15"/>
        <v>1314.6200236964912</v>
      </c>
      <c r="V30" s="79">
        <f t="shared" ca="1" si="16"/>
        <v>0</v>
      </c>
      <c r="W30" s="85">
        <f t="shared" ca="1" si="17"/>
        <v>19235.096018078511</v>
      </c>
      <c r="X30" s="79">
        <f t="shared" ca="1" si="18"/>
        <v>0</v>
      </c>
    </row>
    <row r="31" spans="1:24" ht="12.75" customHeight="1">
      <c r="A31" s="2">
        <v>0</v>
      </c>
      <c r="B31" s="2">
        <v>0</v>
      </c>
      <c r="C31" s="2">
        <f t="shared" ca="1" si="0"/>
        <v>3</v>
      </c>
      <c r="D31" s="2">
        <f t="shared" ca="1" si="1"/>
        <v>1</v>
      </c>
      <c r="E31" s="2">
        <f t="shared" ca="1" si="2"/>
        <v>0</v>
      </c>
      <c r="F31" s="84">
        <f t="shared" ca="1" si="3"/>
        <v>0.26830440000000005</v>
      </c>
      <c r="G31" s="2">
        <v>1</v>
      </c>
      <c r="H31" s="2">
        <v>0</v>
      </c>
      <c r="I31" s="2">
        <v>2</v>
      </c>
      <c r="J31" s="84">
        <f t="shared" ca="1" si="4"/>
        <v>0</v>
      </c>
      <c r="K31" s="84">
        <f t="shared" ca="1" si="5"/>
        <v>0</v>
      </c>
      <c r="L31" s="85">
        <f t="shared" ca="1" si="6"/>
        <v>105</v>
      </c>
      <c r="M31" s="38">
        <f t="shared" ca="1" si="7"/>
        <v>895</v>
      </c>
      <c r="N31" s="4">
        <f t="shared" ca="1" si="8"/>
        <v>11</v>
      </c>
      <c r="O31" s="79">
        <f t="shared" ca="1" si="9"/>
        <v>3.1560263659691077</v>
      </c>
      <c r="P31" s="79">
        <f t="shared" ca="1" si="10"/>
        <v>31.560263659691078</v>
      </c>
      <c r="Q31" s="79">
        <f t="shared" ca="1" si="11"/>
        <v>30.046056643166946</v>
      </c>
      <c r="R31" s="79">
        <f t="shared" ca="1" si="12"/>
        <v>3.080316015142901</v>
      </c>
      <c r="S31" s="79">
        <f t="shared" ca="1" si="13"/>
        <v>3.1507266414112731</v>
      </c>
      <c r="T31" s="79">
        <f t="shared" ca="1" si="14"/>
        <v>0</v>
      </c>
      <c r="U31" s="79">
        <f t="shared" ca="1" si="15"/>
        <v>1305.4360909911975</v>
      </c>
      <c r="V31" s="79">
        <f t="shared" ca="1" si="16"/>
        <v>0</v>
      </c>
      <c r="W31" s="85">
        <f t="shared" ca="1" si="17"/>
        <v>17806.187426480716</v>
      </c>
      <c r="X31" s="79">
        <f t="shared" ca="1" si="18"/>
        <v>0</v>
      </c>
    </row>
    <row r="32" spans="1:24" ht="12.75" customHeight="1">
      <c r="A32" s="2">
        <v>0</v>
      </c>
      <c r="B32" s="2">
        <v>0</v>
      </c>
      <c r="C32" s="2">
        <f t="shared" ca="1" si="0"/>
        <v>3</v>
      </c>
      <c r="D32" s="2">
        <f t="shared" ca="1" si="1"/>
        <v>1</v>
      </c>
      <c r="E32" s="2">
        <f t="shared" ca="1" si="2"/>
        <v>0</v>
      </c>
      <c r="F32" s="84">
        <f t="shared" ca="1" si="3"/>
        <v>0.26830440000000005</v>
      </c>
      <c r="G32" s="2">
        <v>1</v>
      </c>
      <c r="H32" s="2">
        <v>0</v>
      </c>
      <c r="I32" s="2">
        <v>1</v>
      </c>
      <c r="J32" s="84">
        <f t="shared" ca="1" si="4"/>
        <v>9.8010000000000094E-3</v>
      </c>
      <c r="K32" s="84">
        <f t="shared" ca="1" si="5"/>
        <v>2.6296514244000032E-3</v>
      </c>
      <c r="L32" s="85">
        <f t="shared" ca="1" si="6"/>
        <v>92</v>
      </c>
      <c r="M32" s="38">
        <f t="shared" ca="1" si="7"/>
        <v>908</v>
      </c>
      <c r="N32" s="4">
        <f t="shared" ca="1" si="8"/>
        <v>11</v>
      </c>
      <c r="O32" s="79">
        <f t="shared" ca="1" si="9"/>
        <v>3.1560263659691077</v>
      </c>
      <c r="P32" s="79">
        <f t="shared" ca="1" si="10"/>
        <v>31.560263659691078</v>
      </c>
      <c r="Q32" s="79">
        <f t="shared" ca="1" si="11"/>
        <v>31.560263659691078</v>
      </c>
      <c r="R32" s="79">
        <f t="shared" ca="1" si="12"/>
        <v>3.1560263659691077</v>
      </c>
      <c r="S32" s="79">
        <f t="shared" ca="1" si="13"/>
        <v>3.1560263659691077</v>
      </c>
      <c r="T32" s="79">
        <f t="shared" ca="1" si="14"/>
        <v>8.2992492287146304E-3</v>
      </c>
      <c r="U32" s="79">
        <f t="shared" ca="1" si="15"/>
        <v>1294.0573528195234</v>
      </c>
      <c r="V32" s="79">
        <f t="shared" ca="1" si="16"/>
        <v>3.4029197610971571</v>
      </c>
      <c r="W32" s="85">
        <f t="shared" ca="1" si="17"/>
        <v>16377.27883488292</v>
      </c>
      <c r="X32" s="79">
        <f t="shared" ca="1" si="18"/>
        <v>43.066534615945898</v>
      </c>
    </row>
    <row r="33" spans="1:24" ht="12.75" customHeight="1">
      <c r="A33" s="2">
        <v>0</v>
      </c>
      <c r="B33" s="2">
        <v>0</v>
      </c>
      <c r="C33" s="2">
        <f t="shared" ca="1" si="0"/>
        <v>3</v>
      </c>
      <c r="D33" s="2">
        <f t="shared" ca="1" si="1"/>
        <v>1</v>
      </c>
      <c r="E33" s="2">
        <f t="shared" ca="1" si="2"/>
        <v>0</v>
      </c>
      <c r="F33" s="84">
        <f t="shared" ca="1" si="3"/>
        <v>0.26830440000000005</v>
      </c>
      <c r="G33" s="2">
        <v>1</v>
      </c>
      <c r="H33" s="2">
        <v>0</v>
      </c>
      <c r="I33" s="2">
        <v>0</v>
      </c>
      <c r="J33" s="84">
        <f t="shared" ca="1" si="4"/>
        <v>9.9000000000000184E-5</v>
      </c>
      <c r="K33" s="84">
        <f t="shared" ca="1" si="5"/>
        <v>2.6562135600000054E-5</v>
      </c>
      <c r="L33" s="85">
        <f t="shared" ca="1" si="6"/>
        <v>79</v>
      </c>
      <c r="M33" s="38">
        <f t="shared" ca="1" si="7"/>
        <v>921</v>
      </c>
      <c r="N33" s="4">
        <f t="shared" ca="1" si="8"/>
        <v>11</v>
      </c>
      <c r="O33" s="79">
        <f t="shared" ca="1" si="9"/>
        <v>3.1560263659691077</v>
      </c>
      <c r="P33" s="79">
        <f t="shared" ca="1" si="10"/>
        <v>31.560263659691078</v>
      </c>
      <c r="Q33" s="79">
        <f t="shared" ca="1" si="11"/>
        <v>31.560263659691078</v>
      </c>
      <c r="R33" s="79">
        <f t="shared" ca="1" si="12"/>
        <v>3.1560263659691077</v>
      </c>
      <c r="S33" s="79">
        <f t="shared" ca="1" si="13"/>
        <v>3.1560263659691077</v>
      </c>
      <c r="T33" s="79">
        <f t="shared" ca="1" si="14"/>
        <v>8.383080029004684E-5</v>
      </c>
      <c r="U33" s="79">
        <f t="shared" ca="1" si="15"/>
        <v>1280.7973528195234</v>
      </c>
      <c r="V33" s="79">
        <f t="shared" ca="1" si="16"/>
        <v>3.4020712961713294E-2</v>
      </c>
      <c r="W33" s="85">
        <f t="shared" ca="1" si="17"/>
        <v>14948.370243285124</v>
      </c>
      <c r="X33" s="79">
        <f t="shared" ca="1" si="18"/>
        <v>0.39706063740114528</v>
      </c>
    </row>
    <row r="34" spans="1:24" ht="12.75" customHeight="1">
      <c r="A34" s="2">
        <v>0</v>
      </c>
      <c r="B34" s="2">
        <v>0</v>
      </c>
      <c r="C34" s="2">
        <f t="shared" ca="1" si="0"/>
        <v>3</v>
      </c>
      <c r="D34" s="2">
        <f t="shared" ca="1" si="1"/>
        <v>1</v>
      </c>
      <c r="E34" s="2">
        <f t="shared" ca="1" si="2"/>
        <v>0</v>
      </c>
      <c r="F34" s="84">
        <f t="shared" ca="1" si="3"/>
        <v>0.26830440000000005</v>
      </c>
      <c r="G34" s="2">
        <v>0</v>
      </c>
      <c r="H34" s="2">
        <v>1</v>
      </c>
      <c r="I34" s="2">
        <v>7</v>
      </c>
      <c r="J34" s="84">
        <f t="shared" ca="1" si="4"/>
        <v>0</v>
      </c>
      <c r="K34" s="84">
        <f t="shared" ca="1" si="5"/>
        <v>0</v>
      </c>
      <c r="L34" s="85">
        <f t="shared" ca="1" si="6"/>
        <v>170</v>
      </c>
      <c r="M34" s="38">
        <f t="shared" ca="1" si="7"/>
        <v>830</v>
      </c>
      <c r="N34" s="4">
        <f t="shared" ca="1" si="8"/>
        <v>10</v>
      </c>
      <c r="O34" s="79">
        <f t="shared" ca="1" si="9"/>
        <v>2.9036585298817519</v>
      </c>
      <c r="P34" s="79">
        <f t="shared" ca="1" si="10"/>
        <v>29.036585298817524</v>
      </c>
      <c r="Q34" s="79">
        <f t="shared" ca="1" si="11"/>
        <v>29.036585298817524</v>
      </c>
      <c r="R34" s="79">
        <f t="shared" ca="1" si="12"/>
        <v>2.9036585298817523</v>
      </c>
      <c r="S34" s="79">
        <f t="shared" ca="1" si="13"/>
        <v>2.9036585298817519</v>
      </c>
      <c r="T34" s="79">
        <f t="shared" ca="1" si="14"/>
        <v>0</v>
      </c>
      <c r="U34" s="79">
        <f t="shared" ca="1" si="15"/>
        <v>1284.0334562325711</v>
      </c>
      <c r="V34" s="79">
        <f t="shared" ca="1" si="16"/>
        <v>0</v>
      </c>
      <c r="W34" s="85">
        <f t="shared" ca="1" si="17"/>
        <v>11229.331732093662</v>
      </c>
      <c r="X34" s="79">
        <f t="shared" ca="1" si="18"/>
        <v>0</v>
      </c>
    </row>
    <row r="35" spans="1:24" ht="12.75" customHeight="1">
      <c r="A35" s="2">
        <v>0</v>
      </c>
      <c r="B35" s="2">
        <v>0</v>
      </c>
      <c r="C35" s="2">
        <f t="shared" ca="1" si="0"/>
        <v>3</v>
      </c>
      <c r="D35" s="2">
        <f t="shared" ca="1" si="1"/>
        <v>1</v>
      </c>
      <c r="E35" s="2">
        <f t="shared" ca="1" si="2"/>
        <v>0</v>
      </c>
      <c r="F35" s="84">
        <f t="shared" ca="1" si="3"/>
        <v>0.26830440000000005</v>
      </c>
      <c r="G35" s="2">
        <v>0</v>
      </c>
      <c r="H35" s="2">
        <v>1</v>
      </c>
      <c r="I35" s="2">
        <v>6</v>
      </c>
      <c r="J35" s="84">
        <f t="shared" ca="1" si="4"/>
        <v>0</v>
      </c>
      <c r="K35" s="84">
        <f t="shared" ca="1" si="5"/>
        <v>0</v>
      </c>
      <c r="L35" s="85">
        <f t="shared" ca="1" si="6"/>
        <v>157</v>
      </c>
      <c r="M35" s="38">
        <f t="shared" ca="1" si="7"/>
        <v>843</v>
      </c>
      <c r="N35" s="4">
        <f t="shared" ca="1" si="8"/>
        <v>10</v>
      </c>
      <c r="O35" s="79">
        <f t="shared" ca="1" si="9"/>
        <v>2.9036585298817519</v>
      </c>
      <c r="P35" s="79">
        <f t="shared" ca="1" si="10"/>
        <v>29.036585298817524</v>
      </c>
      <c r="Q35" s="79">
        <f t="shared" ca="1" si="11"/>
        <v>29.036585298817524</v>
      </c>
      <c r="R35" s="79">
        <f t="shared" ca="1" si="12"/>
        <v>2.9036585298817523</v>
      </c>
      <c r="S35" s="79">
        <f t="shared" ca="1" si="13"/>
        <v>2.9036585298817519</v>
      </c>
      <c r="T35" s="79">
        <f t="shared" ca="1" si="14"/>
        <v>0</v>
      </c>
      <c r="U35" s="79">
        <f t="shared" ca="1" si="15"/>
        <v>1270.7734562325711</v>
      </c>
      <c r="V35" s="79">
        <f t="shared" ca="1" si="16"/>
        <v>0</v>
      </c>
      <c r="W35" s="85">
        <f t="shared" ca="1" si="17"/>
        <v>9800.4231404958664</v>
      </c>
      <c r="X35" s="79">
        <f t="shared" ca="1" si="18"/>
        <v>0</v>
      </c>
    </row>
    <row r="36" spans="1:24" ht="12.75" customHeight="1">
      <c r="A36" s="2">
        <v>0</v>
      </c>
      <c r="B36" s="2">
        <v>0</v>
      </c>
      <c r="C36" s="2">
        <f t="shared" ca="1" si="0"/>
        <v>3</v>
      </c>
      <c r="D36" s="2">
        <f t="shared" ca="1" si="1"/>
        <v>1</v>
      </c>
      <c r="E36" s="2">
        <f t="shared" ca="1" si="2"/>
        <v>0</v>
      </c>
      <c r="F36" s="84">
        <f t="shared" ca="1" si="3"/>
        <v>0.26830440000000005</v>
      </c>
      <c r="G36" s="2">
        <v>0</v>
      </c>
      <c r="H36" s="2">
        <v>1</v>
      </c>
      <c r="I36" s="2">
        <v>5</v>
      </c>
      <c r="J36" s="84">
        <f t="shared" ca="1" si="4"/>
        <v>0</v>
      </c>
      <c r="K36" s="84">
        <f t="shared" ca="1" si="5"/>
        <v>0</v>
      </c>
      <c r="L36" s="85">
        <f t="shared" ca="1" si="6"/>
        <v>144</v>
      </c>
      <c r="M36" s="38">
        <f t="shared" ca="1" si="7"/>
        <v>856</v>
      </c>
      <c r="N36" s="4">
        <f t="shared" ca="1" si="8"/>
        <v>10</v>
      </c>
      <c r="O36" s="79">
        <f t="shared" ca="1" si="9"/>
        <v>2.9036585298817519</v>
      </c>
      <c r="P36" s="79">
        <f t="shared" ca="1" si="10"/>
        <v>29.036585298817524</v>
      </c>
      <c r="Q36" s="79">
        <f t="shared" ca="1" si="11"/>
        <v>29.036585298817524</v>
      </c>
      <c r="R36" s="79">
        <f t="shared" ca="1" si="12"/>
        <v>2.9036585298817523</v>
      </c>
      <c r="S36" s="79">
        <f t="shared" ca="1" si="13"/>
        <v>2.9036585298817519</v>
      </c>
      <c r="T36" s="79">
        <f t="shared" ca="1" si="14"/>
        <v>0</v>
      </c>
      <c r="U36" s="79">
        <f t="shared" ca="1" si="15"/>
        <v>1257.5134562325711</v>
      </c>
      <c r="V36" s="79">
        <f t="shared" ca="1" si="16"/>
        <v>0</v>
      </c>
      <c r="W36" s="85">
        <f t="shared" ca="1" si="17"/>
        <v>8371.5145488980706</v>
      </c>
      <c r="X36" s="79">
        <f t="shared" ca="1" si="18"/>
        <v>0</v>
      </c>
    </row>
    <row r="37" spans="1:24" ht="12.75" customHeight="1">
      <c r="A37" s="2">
        <v>0</v>
      </c>
      <c r="B37" s="2">
        <v>0</v>
      </c>
      <c r="C37" s="2">
        <f t="shared" ca="1" si="0"/>
        <v>3</v>
      </c>
      <c r="D37" s="2">
        <f t="shared" ca="1" si="1"/>
        <v>1</v>
      </c>
      <c r="E37" s="2">
        <f t="shared" ca="1" si="2"/>
        <v>0</v>
      </c>
      <c r="F37" s="84">
        <f t="shared" ca="1" si="3"/>
        <v>0.26830440000000005</v>
      </c>
      <c r="G37" s="2">
        <v>0</v>
      </c>
      <c r="H37" s="2">
        <v>1</v>
      </c>
      <c r="I37" s="2">
        <v>4</v>
      </c>
      <c r="J37" s="84">
        <f t="shared" ca="1" si="4"/>
        <v>0</v>
      </c>
      <c r="K37" s="84">
        <f t="shared" ca="1" si="5"/>
        <v>0</v>
      </c>
      <c r="L37" s="85">
        <f t="shared" ca="1" si="6"/>
        <v>131</v>
      </c>
      <c r="M37" s="38">
        <f t="shared" ca="1" si="7"/>
        <v>869</v>
      </c>
      <c r="N37" s="4">
        <f t="shared" ca="1" si="8"/>
        <v>10</v>
      </c>
      <c r="O37" s="79">
        <f t="shared" ca="1" si="9"/>
        <v>2.9036585298817519</v>
      </c>
      <c r="P37" s="79">
        <f t="shared" ca="1" si="10"/>
        <v>29.036585298817524</v>
      </c>
      <c r="Q37" s="79">
        <f t="shared" ca="1" si="11"/>
        <v>29.036585298817524</v>
      </c>
      <c r="R37" s="79">
        <f t="shared" ca="1" si="12"/>
        <v>2.9036585298817523</v>
      </c>
      <c r="S37" s="79">
        <f t="shared" ca="1" si="13"/>
        <v>2.9036585298817519</v>
      </c>
      <c r="T37" s="79">
        <f t="shared" ca="1" si="14"/>
        <v>0</v>
      </c>
      <c r="U37" s="79">
        <f t="shared" ca="1" si="15"/>
        <v>1244.2534562325709</v>
      </c>
      <c r="V37" s="79">
        <f t="shared" ca="1" si="16"/>
        <v>0</v>
      </c>
      <c r="W37" s="85">
        <f t="shared" ca="1" si="17"/>
        <v>6942.6059573002758</v>
      </c>
      <c r="X37" s="79">
        <f t="shared" ca="1" si="18"/>
        <v>0</v>
      </c>
    </row>
    <row r="38" spans="1:24" ht="12.75" customHeight="1">
      <c r="A38" s="2">
        <v>0</v>
      </c>
      <c r="B38" s="2">
        <v>0</v>
      </c>
      <c r="C38" s="2">
        <f t="shared" ca="1" si="0"/>
        <v>3</v>
      </c>
      <c r="D38" s="2">
        <f t="shared" ca="1" si="1"/>
        <v>1</v>
      </c>
      <c r="E38" s="2">
        <f t="shared" ca="1" si="2"/>
        <v>0</v>
      </c>
      <c r="F38" s="84">
        <f t="shared" ca="1" si="3"/>
        <v>0.26830440000000005</v>
      </c>
      <c r="G38" s="2">
        <v>0</v>
      </c>
      <c r="H38" s="2">
        <v>1</v>
      </c>
      <c r="I38" s="2">
        <v>3</v>
      </c>
      <c r="J38" s="84">
        <f t="shared" ca="1" si="4"/>
        <v>0</v>
      </c>
      <c r="K38" s="84">
        <f t="shared" ca="1" si="5"/>
        <v>0</v>
      </c>
      <c r="L38" s="85">
        <f t="shared" ca="1" si="6"/>
        <v>118</v>
      </c>
      <c r="M38" s="38">
        <f t="shared" ca="1" si="7"/>
        <v>882</v>
      </c>
      <c r="N38" s="4">
        <f t="shared" ca="1" si="8"/>
        <v>11</v>
      </c>
      <c r="O38" s="79">
        <f t="shared" ca="1" si="9"/>
        <v>3.1560263659691077</v>
      </c>
      <c r="P38" s="79">
        <f t="shared" ca="1" si="10"/>
        <v>29.28895313490488</v>
      </c>
      <c r="Q38" s="79">
        <f t="shared" ca="1" si="11"/>
        <v>29.036585298817524</v>
      </c>
      <c r="R38" s="79">
        <f t="shared" ca="1" si="12"/>
        <v>2.9162769216861202</v>
      </c>
      <c r="S38" s="79">
        <f t="shared" ca="1" si="13"/>
        <v>3.1392439048692986</v>
      </c>
      <c r="T38" s="79">
        <f t="shared" ca="1" si="14"/>
        <v>0</v>
      </c>
      <c r="U38" s="79">
        <f t="shared" ca="1" si="15"/>
        <v>1314.6200236964912</v>
      </c>
      <c r="V38" s="79">
        <f t="shared" ca="1" si="16"/>
        <v>0</v>
      </c>
      <c r="W38" s="85">
        <f t="shared" ca="1" si="17"/>
        <v>5513.6973657024791</v>
      </c>
      <c r="X38" s="79">
        <f t="shared" ca="1" si="18"/>
        <v>0</v>
      </c>
    </row>
    <row r="39" spans="1:24" ht="12.75" customHeight="1">
      <c r="A39" s="2">
        <v>0</v>
      </c>
      <c r="B39" s="2">
        <v>0</v>
      </c>
      <c r="C39" s="2">
        <f t="shared" ca="1" si="0"/>
        <v>3</v>
      </c>
      <c r="D39" s="2">
        <f t="shared" ca="1" si="1"/>
        <v>1</v>
      </c>
      <c r="E39" s="2">
        <f t="shared" ca="1" si="2"/>
        <v>0</v>
      </c>
      <c r="F39" s="84">
        <f t="shared" ca="1" si="3"/>
        <v>0.26830440000000005</v>
      </c>
      <c r="G39" s="2">
        <v>0</v>
      </c>
      <c r="H39" s="2">
        <v>1</v>
      </c>
      <c r="I39" s="2">
        <v>2</v>
      </c>
      <c r="J39" s="84">
        <f t="shared" ca="1" si="4"/>
        <v>0</v>
      </c>
      <c r="K39" s="84">
        <f t="shared" ca="1" si="5"/>
        <v>0</v>
      </c>
      <c r="L39" s="85">
        <f t="shared" ca="1" si="6"/>
        <v>105</v>
      </c>
      <c r="M39" s="38">
        <f t="shared" ca="1" si="7"/>
        <v>895</v>
      </c>
      <c r="N39" s="4">
        <f t="shared" ca="1" si="8"/>
        <v>11</v>
      </c>
      <c r="O39" s="79">
        <f t="shared" ca="1" si="9"/>
        <v>3.1560263659691077</v>
      </c>
      <c r="P39" s="79">
        <f t="shared" ca="1" si="10"/>
        <v>31.560263659691078</v>
      </c>
      <c r="Q39" s="79">
        <f t="shared" ca="1" si="11"/>
        <v>30.046056643166946</v>
      </c>
      <c r="R39" s="79">
        <f t="shared" ca="1" si="12"/>
        <v>3.080316015142901</v>
      </c>
      <c r="S39" s="79">
        <f t="shared" ca="1" si="13"/>
        <v>3.1507266414112731</v>
      </c>
      <c r="T39" s="79">
        <f t="shared" ca="1" si="14"/>
        <v>0</v>
      </c>
      <c r="U39" s="79">
        <f t="shared" ca="1" si="15"/>
        <v>1305.4360909911975</v>
      </c>
      <c r="V39" s="79">
        <f t="shared" ca="1" si="16"/>
        <v>0</v>
      </c>
      <c r="W39" s="85">
        <f t="shared" ca="1" si="17"/>
        <v>4084.7887741046834</v>
      </c>
      <c r="X39" s="79">
        <f t="shared" ca="1" si="18"/>
        <v>0</v>
      </c>
    </row>
    <row r="40" spans="1:24" ht="12.75" customHeight="1">
      <c r="A40" s="2">
        <v>0</v>
      </c>
      <c r="B40" s="2">
        <v>0</v>
      </c>
      <c r="C40" s="2">
        <f t="shared" ca="1" si="0"/>
        <v>3</v>
      </c>
      <c r="D40" s="2">
        <f t="shared" ca="1" si="1"/>
        <v>1</v>
      </c>
      <c r="E40" s="2">
        <f t="shared" ca="1" si="2"/>
        <v>0</v>
      </c>
      <c r="F40" s="84">
        <f t="shared" ca="1" si="3"/>
        <v>0.26830440000000005</v>
      </c>
      <c r="G40" s="2">
        <v>0</v>
      </c>
      <c r="H40" s="2">
        <v>1</v>
      </c>
      <c r="I40" s="2">
        <v>1</v>
      </c>
      <c r="J40" s="84">
        <f t="shared" ca="1" si="4"/>
        <v>9.8010000000000094E-3</v>
      </c>
      <c r="K40" s="84">
        <f t="shared" ca="1" si="5"/>
        <v>2.6296514244000032E-3</v>
      </c>
      <c r="L40" s="85">
        <f t="shared" ca="1" si="6"/>
        <v>92</v>
      </c>
      <c r="M40" s="38">
        <f t="shared" ca="1" si="7"/>
        <v>908</v>
      </c>
      <c r="N40" s="4">
        <f t="shared" ca="1" si="8"/>
        <v>11</v>
      </c>
      <c r="O40" s="79">
        <f t="shared" ca="1" si="9"/>
        <v>3.1560263659691077</v>
      </c>
      <c r="P40" s="79">
        <f t="shared" ca="1" si="10"/>
        <v>31.560263659691078</v>
      </c>
      <c r="Q40" s="79">
        <f t="shared" ca="1" si="11"/>
        <v>31.560263659691078</v>
      </c>
      <c r="R40" s="79">
        <f t="shared" ca="1" si="12"/>
        <v>3.1560263659691077</v>
      </c>
      <c r="S40" s="79">
        <f t="shared" ca="1" si="13"/>
        <v>3.1560263659691077</v>
      </c>
      <c r="T40" s="79">
        <f t="shared" ca="1" si="14"/>
        <v>8.2992492287146304E-3</v>
      </c>
      <c r="U40" s="79">
        <f t="shared" ca="1" si="15"/>
        <v>1294.0573528195234</v>
      </c>
      <c r="V40" s="79">
        <f t="shared" ca="1" si="16"/>
        <v>3.4029197610971571</v>
      </c>
      <c r="W40" s="85">
        <f t="shared" ca="1" si="17"/>
        <v>2655.8801825068867</v>
      </c>
      <c r="X40" s="79">
        <f t="shared" ca="1" si="18"/>
        <v>6.9840391049649755</v>
      </c>
    </row>
    <row r="41" spans="1:24" ht="12.75" customHeight="1">
      <c r="A41" s="2">
        <v>0</v>
      </c>
      <c r="B41" s="2">
        <v>0</v>
      </c>
      <c r="C41" s="2">
        <f t="shared" ca="1" si="0"/>
        <v>3</v>
      </c>
      <c r="D41" s="2">
        <f t="shared" ca="1" si="1"/>
        <v>1</v>
      </c>
      <c r="E41" s="2">
        <f t="shared" ca="1" si="2"/>
        <v>0</v>
      </c>
      <c r="F41" s="84">
        <f t="shared" ca="1" si="3"/>
        <v>0.26830440000000005</v>
      </c>
      <c r="G41" s="2">
        <v>0</v>
      </c>
      <c r="H41" s="2">
        <v>1</v>
      </c>
      <c r="I41" s="2">
        <v>0</v>
      </c>
      <c r="J41" s="84">
        <f t="shared" ca="1" si="4"/>
        <v>9.9000000000000184E-5</v>
      </c>
      <c r="K41" s="84">
        <f t="shared" ca="1" si="5"/>
        <v>2.6562135600000054E-5</v>
      </c>
      <c r="L41" s="85">
        <f t="shared" ca="1" si="6"/>
        <v>79</v>
      </c>
      <c r="M41" s="38">
        <f t="shared" ca="1" si="7"/>
        <v>921</v>
      </c>
      <c r="N41" s="4">
        <f t="shared" ca="1" si="8"/>
        <v>11</v>
      </c>
      <c r="O41" s="79">
        <f t="shared" ca="1" si="9"/>
        <v>3.1560263659691077</v>
      </c>
      <c r="P41" s="79">
        <f t="shared" ca="1" si="10"/>
        <v>31.560263659691078</v>
      </c>
      <c r="Q41" s="79">
        <f t="shared" ca="1" si="11"/>
        <v>31.560263659691078</v>
      </c>
      <c r="R41" s="79">
        <f t="shared" ca="1" si="12"/>
        <v>3.1560263659691077</v>
      </c>
      <c r="S41" s="79">
        <f t="shared" ca="1" si="13"/>
        <v>3.1560263659691077</v>
      </c>
      <c r="T41" s="79">
        <f t="shared" ca="1" si="14"/>
        <v>8.383080029004684E-5</v>
      </c>
      <c r="U41" s="79">
        <f t="shared" ca="1" si="15"/>
        <v>1280.7973528195234</v>
      </c>
      <c r="V41" s="79">
        <f t="shared" ca="1" si="16"/>
        <v>3.4020712961713294E-2</v>
      </c>
      <c r="W41" s="85">
        <f t="shared" ca="1" si="17"/>
        <v>1226.9715909090908</v>
      </c>
      <c r="X41" s="79">
        <f t="shared" ca="1" si="18"/>
        <v>3.2590985775075063E-2</v>
      </c>
    </row>
    <row r="42" spans="1:24" ht="12.75" customHeight="1">
      <c r="A42" s="2">
        <v>0</v>
      </c>
      <c r="B42" s="2">
        <v>0</v>
      </c>
      <c r="C42" s="2">
        <f t="shared" ca="1" si="0"/>
        <v>3</v>
      </c>
      <c r="D42" s="2">
        <f t="shared" ca="1" si="1"/>
        <v>1</v>
      </c>
      <c r="E42" s="2">
        <f t="shared" ca="1" si="2"/>
        <v>0</v>
      </c>
      <c r="F42" s="84">
        <f t="shared" ca="1" si="3"/>
        <v>0.26830440000000005</v>
      </c>
      <c r="G42" s="2">
        <v>0</v>
      </c>
      <c r="H42" s="2">
        <v>0</v>
      </c>
      <c r="I42" s="2">
        <v>7</v>
      </c>
      <c r="J42" s="84">
        <f t="shared" ca="1" si="4"/>
        <v>0</v>
      </c>
      <c r="K42" s="84">
        <f t="shared" ca="1" si="5"/>
        <v>0</v>
      </c>
      <c r="L42" s="85">
        <f t="shared" ca="1" si="6"/>
        <v>91</v>
      </c>
      <c r="M42" s="38">
        <f t="shared" ca="1" si="7"/>
        <v>909</v>
      </c>
      <c r="N42" s="4">
        <f t="shared" ca="1" si="8"/>
        <v>11</v>
      </c>
      <c r="O42" s="79">
        <f t="shared" ca="1" si="9"/>
        <v>3.1560263659691077</v>
      </c>
      <c r="P42" s="79">
        <f t="shared" ca="1" si="10"/>
        <v>31.560263659691078</v>
      </c>
      <c r="Q42" s="79">
        <f t="shared" ca="1" si="11"/>
        <v>31.560263659691078</v>
      </c>
      <c r="R42" s="79">
        <f t="shared" ca="1" si="12"/>
        <v>3.1560263659691077</v>
      </c>
      <c r="S42" s="79">
        <f t="shared" ca="1" si="13"/>
        <v>3.1560263659691077</v>
      </c>
      <c r="T42" s="79">
        <f t="shared" ca="1" si="14"/>
        <v>0</v>
      </c>
      <c r="U42" s="79">
        <f t="shared" ca="1" si="15"/>
        <v>1293.0373528195234</v>
      </c>
      <c r="V42" s="79">
        <f t="shared" ca="1" si="16"/>
        <v>0</v>
      </c>
      <c r="W42" s="85">
        <f t="shared" ca="1" si="17"/>
        <v>10002.360141184572</v>
      </c>
      <c r="X42" s="79">
        <f t="shared" ca="1" si="18"/>
        <v>0</v>
      </c>
    </row>
    <row r="43" spans="1:24" ht="12.75" customHeight="1">
      <c r="A43" s="2">
        <v>0</v>
      </c>
      <c r="B43" s="2">
        <v>0</v>
      </c>
      <c r="C43" s="2">
        <f t="shared" ca="1" si="0"/>
        <v>3</v>
      </c>
      <c r="D43" s="2">
        <f t="shared" ca="1" si="1"/>
        <v>1</v>
      </c>
      <c r="E43" s="2">
        <f t="shared" ca="1" si="2"/>
        <v>0</v>
      </c>
      <c r="F43" s="84">
        <f t="shared" ca="1" si="3"/>
        <v>0.26830440000000005</v>
      </c>
      <c r="G43" s="2">
        <v>0</v>
      </c>
      <c r="H43" s="2">
        <v>0</v>
      </c>
      <c r="I43" s="2">
        <v>6</v>
      </c>
      <c r="J43" s="84">
        <f t="shared" ca="1" si="4"/>
        <v>0</v>
      </c>
      <c r="K43" s="84">
        <f t="shared" ca="1" si="5"/>
        <v>0</v>
      </c>
      <c r="L43" s="85">
        <f t="shared" ca="1" si="6"/>
        <v>78</v>
      </c>
      <c r="M43" s="38">
        <f t="shared" ca="1" si="7"/>
        <v>922</v>
      </c>
      <c r="N43" s="4">
        <f t="shared" ca="1" si="8"/>
        <v>11</v>
      </c>
      <c r="O43" s="79">
        <f t="shared" ca="1" si="9"/>
        <v>3.1560263659691077</v>
      </c>
      <c r="P43" s="79">
        <f t="shared" ca="1" si="10"/>
        <v>31.560263659691078</v>
      </c>
      <c r="Q43" s="79">
        <f t="shared" ca="1" si="11"/>
        <v>31.560263659691078</v>
      </c>
      <c r="R43" s="79">
        <f t="shared" ca="1" si="12"/>
        <v>3.1560263659691077</v>
      </c>
      <c r="S43" s="79">
        <f t="shared" ca="1" si="13"/>
        <v>3.1560263659691077</v>
      </c>
      <c r="T43" s="79">
        <f t="shared" ca="1" si="14"/>
        <v>0</v>
      </c>
      <c r="U43" s="79">
        <f t="shared" ca="1" si="15"/>
        <v>1279.7773528195235</v>
      </c>
      <c r="V43" s="79">
        <f t="shared" ca="1" si="16"/>
        <v>0</v>
      </c>
      <c r="W43" s="85">
        <f t="shared" ca="1" si="17"/>
        <v>8573.4515495867763</v>
      </c>
      <c r="X43" s="79">
        <f t="shared" ca="1" si="18"/>
        <v>0</v>
      </c>
    </row>
    <row r="44" spans="1:24" ht="12.75" customHeight="1">
      <c r="A44" s="2">
        <v>0</v>
      </c>
      <c r="B44" s="2">
        <v>0</v>
      </c>
      <c r="C44" s="2">
        <f t="shared" ca="1" si="0"/>
        <v>3</v>
      </c>
      <c r="D44" s="2">
        <f t="shared" ca="1" si="1"/>
        <v>1</v>
      </c>
      <c r="E44" s="2">
        <f t="shared" ca="1" si="2"/>
        <v>0</v>
      </c>
      <c r="F44" s="84">
        <f t="shared" ca="1" si="3"/>
        <v>0.26830440000000005</v>
      </c>
      <c r="G44" s="2">
        <v>0</v>
      </c>
      <c r="H44" s="2">
        <v>0</v>
      </c>
      <c r="I44" s="2">
        <v>5</v>
      </c>
      <c r="J44" s="84">
        <f t="shared" ca="1" si="4"/>
        <v>0</v>
      </c>
      <c r="K44" s="84">
        <f t="shared" ca="1" si="5"/>
        <v>0</v>
      </c>
      <c r="L44" s="85">
        <f t="shared" ca="1" si="6"/>
        <v>65</v>
      </c>
      <c r="M44" s="38">
        <f t="shared" ca="1" si="7"/>
        <v>935</v>
      </c>
      <c r="N44" s="4">
        <f t="shared" ca="1" si="8"/>
        <v>11</v>
      </c>
      <c r="O44" s="79">
        <f t="shared" ca="1" si="9"/>
        <v>3.1560263659691077</v>
      </c>
      <c r="P44" s="79">
        <f t="shared" ca="1" si="10"/>
        <v>31.560263659691078</v>
      </c>
      <c r="Q44" s="79">
        <f t="shared" ca="1" si="11"/>
        <v>31.560263659691078</v>
      </c>
      <c r="R44" s="79">
        <f t="shared" ca="1" si="12"/>
        <v>3.1560263659691077</v>
      </c>
      <c r="S44" s="79">
        <f t="shared" ca="1" si="13"/>
        <v>3.1560263659691077</v>
      </c>
      <c r="T44" s="79">
        <f t="shared" ca="1" si="14"/>
        <v>0</v>
      </c>
      <c r="U44" s="79">
        <f t="shared" ca="1" si="15"/>
        <v>1266.5173528195235</v>
      </c>
      <c r="V44" s="79">
        <f t="shared" ca="1" si="16"/>
        <v>0</v>
      </c>
      <c r="W44" s="85">
        <f t="shared" ca="1" si="17"/>
        <v>7144.5429579889806</v>
      </c>
      <c r="X44" s="79">
        <f t="shared" ca="1" si="18"/>
        <v>0</v>
      </c>
    </row>
    <row r="45" spans="1:24" ht="12.75" customHeight="1">
      <c r="A45" s="2">
        <v>0</v>
      </c>
      <c r="B45" s="2">
        <v>0</v>
      </c>
      <c r="C45" s="2">
        <f t="shared" ca="1" si="0"/>
        <v>3</v>
      </c>
      <c r="D45" s="2">
        <f t="shared" ca="1" si="1"/>
        <v>1</v>
      </c>
      <c r="E45" s="2">
        <f t="shared" ca="1" si="2"/>
        <v>0</v>
      </c>
      <c r="F45" s="84">
        <f t="shared" ca="1" si="3"/>
        <v>0.26830440000000005</v>
      </c>
      <c r="G45" s="2">
        <v>0</v>
      </c>
      <c r="H45" s="2">
        <v>0</v>
      </c>
      <c r="I45" s="2">
        <v>4</v>
      </c>
      <c r="J45" s="84">
        <f t="shared" ca="1" si="4"/>
        <v>0</v>
      </c>
      <c r="K45" s="84">
        <f t="shared" ca="1" si="5"/>
        <v>0</v>
      </c>
      <c r="L45" s="85">
        <f t="shared" ca="1" si="6"/>
        <v>52</v>
      </c>
      <c r="M45" s="38">
        <f t="shared" ca="1" si="7"/>
        <v>948</v>
      </c>
      <c r="N45" s="4">
        <f t="shared" ca="1" si="8"/>
        <v>11</v>
      </c>
      <c r="O45" s="79">
        <f t="shared" ca="1" si="9"/>
        <v>3.1560263659691077</v>
      </c>
      <c r="P45" s="79">
        <f t="shared" ca="1" si="10"/>
        <v>31.560263659691078</v>
      </c>
      <c r="Q45" s="79">
        <f t="shared" ca="1" si="11"/>
        <v>31.560263659691078</v>
      </c>
      <c r="R45" s="79">
        <f t="shared" ca="1" si="12"/>
        <v>3.1560263659691077</v>
      </c>
      <c r="S45" s="79">
        <f t="shared" ca="1" si="13"/>
        <v>3.1560263659691077</v>
      </c>
      <c r="T45" s="79">
        <f t="shared" ca="1" si="14"/>
        <v>0</v>
      </c>
      <c r="U45" s="79">
        <f t="shared" ca="1" si="15"/>
        <v>1253.2573528195235</v>
      </c>
      <c r="V45" s="79">
        <f t="shared" ca="1" si="16"/>
        <v>0</v>
      </c>
      <c r="W45" s="85">
        <f t="shared" ca="1" si="17"/>
        <v>5715.6343663911848</v>
      </c>
      <c r="X45" s="79">
        <f t="shared" ca="1" si="18"/>
        <v>0</v>
      </c>
    </row>
    <row r="46" spans="1:24" ht="12.75" customHeight="1">
      <c r="A46" s="2">
        <v>0</v>
      </c>
      <c r="B46" s="2">
        <v>0</v>
      </c>
      <c r="C46" s="2">
        <f t="shared" ca="1" si="0"/>
        <v>3</v>
      </c>
      <c r="D46" s="2">
        <f t="shared" ca="1" si="1"/>
        <v>1</v>
      </c>
      <c r="E46" s="2">
        <f t="shared" ca="1" si="2"/>
        <v>0</v>
      </c>
      <c r="F46" s="84">
        <f t="shared" ca="1" si="3"/>
        <v>0.26830440000000005</v>
      </c>
      <c r="G46" s="2">
        <v>0</v>
      </c>
      <c r="H46" s="2">
        <v>0</v>
      </c>
      <c r="I46" s="2">
        <v>3</v>
      </c>
      <c r="J46" s="84">
        <f t="shared" ca="1" si="4"/>
        <v>0</v>
      </c>
      <c r="K46" s="84">
        <f t="shared" ca="1" si="5"/>
        <v>0</v>
      </c>
      <c r="L46" s="85">
        <f t="shared" ca="1" si="6"/>
        <v>39</v>
      </c>
      <c r="M46" s="38">
        <f t="shared" ca="1" si="7"/>
        <v>961</v>
      </c>
      <c r="N46" s="4">
        <f t="shared" ca="1" si="8"/>
        <v>11</v>
      </c>
      <c r="O46" s="79">
        <f t="shared" ca="1" si="9"/>
        <v>3.1560263659691077</v>
      </c>
      <c r="P46" s="79">
        <f t="shared" ca="1" si="10"/>
        <v>31.560263659691078</v>
      </c>
      <c r="Q46" s="79">
        <f t="shared" ca="1" si="11"/>
        <v>31.560263659691078</v>
      </c>
      <c r="R46" s="79">
        <f t="shared" ca="1" si="12"/>
        <v>3.1560263659691077</v>
      </c>
      <c r="S46" s="79">
        <f t="shared" ca="1" si="13"/>
        <v>3.1560263659691077</v>
      </c>
      <c r="T46" s="79">
        <f t="shared" ca="1" si="14"/>
        <v>0</v>
      </c>
      <c r="U46" s="79">
        <f t="shared" ca="1" si="15"/>
        <v>1239.9973528195235</v>
      </c>
      <c r="V46" s="79">
        <f t="shared" ca="1" si="16"/>
        <v>0</v>
      </c>
      <c r="W46" s="85">
        <f t="shared" ca="1" si="17"/>
        <v>4286.7257747933882</v>
      </c>
      <c r="X46" s="79">
        <f t="shared" ca="1" si="18"/>
        <v>0</v>
      </c>
    </row>
    <row r="47" spans="1:24" ht="12.75" customHeight="1">
      <c r="A47" s="2">
        <v>0</v>
      </c>
      <c r="B47" s="2">
        <v>0</v>
      </c>
      <c r="C47" s="2">
        <f t="shared" ca="1" si="0"/>
        <v>3</v>
      </c>
      <c r="D47" s="2">
        <f t="shared" ca="1" si="1"/>
        <v>1</v>
      </c>
      <c r="E47" s="2">
        <f t="shared" ca="1" si="2"/>
        <v>0</v>
      </c>
      <c r="F47" s="84">
        <f t="shared" ca="1" si="3"/>
        <v>0.26830440000000005</v>
      </c>
      <c r="G47" s="2">
        <v>0</v>
      </c>
      <c r="H47" s="2">
        <v>0</v>
      </c>
      <c r="I47" s="2">
        <v>2</v>
      </c>
      <c r="J47" s="84">
        <f t="shared" ca="1" si="4"/>
        <v>0</v>
      </c>
      <c r="K47" s="84">
        <f t="shared" ca="1" si="5"/>
        <v>0</v>
      </c>
      <c r="L47" s="85">
        <f t="shared" ca="1" si="6"/>
        <v>26</v>
      </c>
      <c r="M47" s="38">
        <f t="shared" ca="1" si="7"/>
        <v>974</v>
      </c>
      <c r="N47" s="4">
        <f t="shared" ca="1" si="8"/>
        <v>12</v>
      </c>
      <c r="O47" s="79">
        <f t="shared" ca="1" si="9"/>
        <v>3.3967350817932065</v>
      </c>
      <c r="P47" s="79">
        <f t="shared" ca="1" si="10"/>
        <v>32.763807238811573</v>
      </c>
      <c r="Q47" s="79">
        <f t="shared" ca="1" si="11"/>
        <v>31.560263659691078</v>
      </c>
      <c r="R47" s="79">
        <f t="shared" ca="1" si="12"/>
        <v>3.2162035449251327</v>
      </c>
      <c r="S47" s="79">
        <f t="shared" ca="1" si="13"/>
        <v>3.3840978742124408</v>
      </c>
      <c r="T47" s="79">
        <f t="shared" ca="1" si="14"/>
        <v>0</v>
      </c>
      <c r="U47" s="79">
        <f t="shared" ca="1" si="15"/>
        <v>1307.6966966315804</v>
      </c>
      <c r="V47" s="79">
        <f t="shared" ca="1" si="16"/>
        <v>0</v>
      </c>
      <c r="W47" s="85">
        <f t="shared" ca="1" si="17"/>
        <v>2857.8171831955924</v>
      </c>
      <c r="X47" s="79">
        <f t="shared" ca="1" si="18"/>
        <v>0</v>
      </c>
    </row>
    <row r="48" spans="1:24" ht="12.75" customHeight="1">
      <c r="A48" s="2">
        <v>0</v>
      </c>
      <c r="B48" s="2">
        <v>0</v>
      </c>
      <c r="C48" s="2">
        <f t="shared" ca="1" si="0"/>
        <v>3</v>
      </c>
      <c r="D48" s="2">
        <f t="shared" ca="1" si="1"/>
        <v>1</v>
      </c>
      <c r="E48" s="2">
        <f t="shared" ca="1" si="2"/>
        <v>0</v>
      </c>
      <c r="F48" s="84">
        <f t="shared" ca="1" si="3"/>
        <v>0.26830440000000005</v>
      </c>
      <c r="G48" s="2">
        <v>0</v>
      </c>
      <c r="H48" s="2">
        <v>0</v>
      </c>
      <c r="I48" s="2">
        <v>1</v>
      </c>
      <c r="J48" s="84">
        <f t="shared" ca="1" si="4"/>
        <v>9.9000000000000184E-5</v>
      </c>
      <c r="K48" s="84">
        <f t="shared" ca="1" si="5"/>
        <v>2.6562135600000054E-5</v>
      </c>
      <c r="L48" s="85">
        <f t="shared" ca="1" si="6"/>
        <v>13</v>
      </c>
      <c r="M48" s="38">
        <f t="shared" ca="1" si="7"/>
        <v>987</v>
      </c>
      <c r="N48" s="4">
        <f t="shared" ca="1" si="8"/>
        <v>12</v>
      </c>
      <c r="O48" s="79">
        <f t="shared" ca="1" si="9"/>
        <v>3.3967350817932065</v>
      </c>
      <c r="P48" s="79">
        <f t="shared" ca="1" si="10"/>
        <v>33.967350817932065</v>
      </c>
      <c r="Q48" s="79">
        <f t="shared" ca="1" si="11"/>
        <v>33.485933386283868</v>
      </c>
      <c r="R48" s="79">
        <f t="shared" ca="1" si="12"/>
        <v>3.3726642102107967</v>
      </c>
      <c r="S48" s="79">
        <f t="shared" ca="1" si="13"/>
        <v>3.3950501207824373</v>
      </c>
      <c r="T48" s="79">
        <f t="shared" ca="1" si="14"/>
        <v>9.0179781677019667E-5</v>
      </c>
      <c r="U48" s="79">
        <f t="shared" ca="1" si="15"/>
        <v>1298.3244540389139</v>
      </c>
      <c r="V48" s="79">
        <f t="shared" ca="1" si="16"/>
        <v>3.4486270200977671E-2</v>
      </c>
      <c r="W48" s="85">
        <f t="shared" ca="1" si="17"/>
        <v>1428.9085915977962</v>
      </c>
      <c r="X48" s="79">
        <f t="shared" ca="1" si="18"/>
        <v>3.7954863770025764E-2</v>
      </c>
    </row>
    <row r="49" spans="1:24" ht="12.75" customHeight="1">
      <c r="A49" s="2">
        <v>0</v>
      </c>
      <c r="B49" s="2">
        <v>0</v>
      </c>
      <c r="C49" s="2">
        <f t="shared" ca="1" si="0"/>
        <v>3</v>
      </c>
      <c r="D49" s="2">
        <f t="shared" ca="1" si="1"/>
        <v>1</v>
      </c>
      <c r="E49" s="2">
        <f t="shared" ca="1" si="2"/>
        <v>0</v>
      </c>
      <c r="F49" s="84">
        <f t="shared" ca="1" si="3"/>
        <v>0.26830440000000005</v>
      </c>
      <c r="G49" s="2">
        <v>0</v>
      </c>
      <c r="H49" s="2">
        <v>0</v>
      </c>
      <c r="I49" s="2">
        <v>0</v>
      </c>
      <c r="J49" s="84">
        <f t="shared" ca="1" si="4"/>
        <v>1.0000000000000027E-6</v>
      </c>
      <c r="K49" s="84">
        <f t="shared" ca="1" si="5"/>
        <v>2.6830440000000075E-7</v>
      </c>
      <c r="L49" s="85">
        <f t="shared" ca="1" si="6"/>
        <v>0</v>
      </c>
      <c r="M49" s="38">
        <f t="shared" ca="1" si="7"/>
        <v>1000</v>
      </c>
      <c r="N49" s="4">
        <f t="shared" ca="1" si="8"/>
        <v>12</v>
      </c>
      <c r="O49" s="79">
        <f t="shared" ca="1" si="9"/>
        <v>3.3967350817932065</v>
      </c>
      <c r="P49" s="79">
        <f t="shared" ca="1" si="10"/>
        <v>33.967350817932065</v>
      </c>
      <c r="Q49" s="79">
        <f t="shared" ca="1" si="11"/>
        <v>33.967350817932065</v>
      </c>
      <c r="R49" s="79">
        <f t="shared" ca="1" si="12"/>
        <v>3.3967350817932065</v>
      </c>
      <c r="S49" s="79">
        <f t="shared" ca="1" si="13"/>
        <v>3.396735081793206</v>
      </c>
      <c r="T49" s="79">
        <f t="shared" ca="1" si="14"/>
        <v>9.1135896807947963E-7</v>
      </c>
      <c r="U49" s="79">
        <f t="shared" ca="1" si="15"/>
        <v>1285.6625705631191</v>
      </c>
      <c r="V49" s="79">
        <f t="shared" ca="1" si="16"/>
        <v>3.4494892459739629E-4</v>
      </c>
      <c r="W49" s="85">
        <f t="shared" ca="1" si="17"/>
        <v>0</v>
      </c>
      <c r="X49" s="79">
        <f t="shared" ca="1" si="18"/>
        <v>0</v>
      </c>
    </row>
    <row r="50" spans="1:24" ht="12.75" customHeight="1">
      <c r="A50" s="2">
        <v>0</v>
      </c>
      <c r="B50" s="2">
        <v>1</v>
      </c>
      <c r="C50" s="2">
        <f t="shared" ca="1" si="0"/>
        <v>4</v>
      </c>
      <c r="D50" s="2">
        <f t="shared" ca="1" si="1"/>
        <v>2</v>
      </c>
      <c r="E50" s="2">
        <f t="shared" ca="1" si="2"/>
        <v>0</v>
      </c>
      <c r="F50" s="84">
        <f t="shared" ca="1" si="3"/>
        <v>2.9811600000000008E-2</v>
      </c>
      <c r="G50" s="2">
        <v>1</v>
      </c>
      <c r="H50" s="2">
        <v>1</v>
      </c>
      <c r="I50" s="2">
        <v>7</v>
      </c>
      <c r="J50" s="84">
        <f t="shared" ca="1" si="4"/>
        <v>0</v>
      </c>
      <c r="K50" s="84">
        <f t="shared" ca="1" si="5"/>
        <v>0</v>
      </c>
      <c r="L50" s="85">
        <f t="shared" ca="1" si="6"/>
        <v>249</v>
      </c>
      <c r="M50" s="38">
        <f t="shared" ca="1" si="7"/>
        <v>751</v>
      </c>
      <c r="N50" s="4">
        <f t="shared" ca="1" si="8"/>
        <v>9</v>
      </c>
      <c r="O50" s="79">
        <f t="shared" ca="1" si="9"/>
        <v>2.643947499734443</v>
      </c>
      <c r="P50" s="79">
        <f t="shared" ca="1" si="10"/>
        <v>26.439474997344433</v>
      </c>
      <c r="Q50" s="79">
        <f t="shared" ca="1" si="11"/>
        <v>26.439474997344433</v>
      </c>
      <c r="R50" s="79">
        <f t="shared" ca="1" si="12"/>
        <v>2.6439474997344434</v>
      </c>
      <c r="S50" s="79">
        <f t="shared" ca="1" si="13"/>
        <v>2.643947499734443</v>
      </c>
      <c r="T50" s="79">
        <f t="shared" ca="1" si="14"/>
        <v>0</v>
      </c>
      <c r="U50" s="79">
        <f t="shared" ca="1" si="15"/>
        <v>1272.422920275548</v>
      </c>
      <c r="V50" s="79">
        <f t="shared" ca="1" si="16"/>
        <v>0</v>
      </c>
      <c r="W50" s="85">
        <f t="shared" ca="1" si="17"/>
        <v>26177.701975378786</v>
      </c>
      <c r="X50" s="79">
        <f t="shared" ca="1" si="18"/>
        <v>0</v>
      </c>
    </row>
    <row r="51" spans="1:24" ht="12.75" customHeight="1">
      <c r="A51" s="2">
        <v>0</v>
      </c>
      <c r="B51" s="2">
        <v>1</v>
      </c>
      <c r="C51" s="2">
        <f t="shared" ca="1" si="0"/>
        <v>4</v>
      </c>
      <c r="D51" s="2">
        <f t="shared" ca="1" si="1"/>
        <v>2</v>
      </c>
      <c r="E51" s="2">
        <f t="shared" ca="1" si="2"/>
        <v>0</v>
      </c>
      <c r="F51" s="84">
        <f t="shared" ca="1" si="3"/>
        <v>2.9811600000000008E-2</v>
      </c>
      <c r="G51" s="2">
        <v>1</v>
      </c>
      <c r="H51" s="2">
        <v>1</v>
      </c>
      <c r="I51" s="2">
        <v>6</v>
      </c>
      <c r="J51" s="84">
        <f t="shared" ca="1" si="4"/>
        <v>0</v>
      </c>
      <c r="K51" s="84">
        <f t="shared" ca="1" si="5"/>
        <v>0</v>
      </c>
      <c r="L51" s="85">
        <f t="shared" ca="1" si="6"/>
        <v>236</v>
      </c>
      <c r="M51" s="38">
        <f t="shared" ca="1" si="7"/>
        <v>764</v>
      </c>
      <c r="N51" s="4">
        <f t="shared" ca="1" si="8"/>
        <v>9</v>
      </c>
      <c r="O51" s="79">
        <f t="shared" ca="1" si="9"/>
        <v>2.643947499734443</v>
      </c>
      <c r="P51" s="79">
        <f t="shared" ca="1" si="10"/>
        <v>26.439474997344433</v>
      </c>
      <c r="Q51" s="79">
        <f t="shared" ca="1" si="11"/>
        <v>26.439474997344433</v>
      </c>
      <c r="R51" s="79">
        <f t="shared" ca="1" si="12"/>
        <v>2.6439474997344434</v>
      </c>
      <c r="S51" s="79">
        <f t="shared" ca="1" si="13"/>
        <v>2.643947499734443</v>
      </c>
      <c r="T51" s="79">
        <f t="shared" ca="1" si="14"/>
        <v>0</v>
      </c>
      <c r="U51" s="79">
        <f t="shared" ca="1" si="15"/>
        <v>1259.162920275548</v>
      </c>
      <c r="V51" s="79">
        <f t="shared" ca="1" si="16"/>
        <v>0</v>
      </c>
      <c r="W51" s="85">
        <f t="shared" ca="1" si="17"/>
        <v>24748.793383780991</v>
      </c>
      <c r="X51" s="79">
        <f t="shared" ca="1" si="18"/>
        <v>0</v>
      </c>
    </row>
    <row r="52" spans="1:24" ht="12.75" customHeight="1">
      <c r="A52" s="2">
        <v>0</v>
      </c>
      <c r="B52" s="2">
        <v>1</v>
      </c>
      <c r="C52" s="2">
        <f t="shared" ca="1" si="0"/>
        <v>4</v>
      </c>
      <c r="D52" s="2">
        <f t="shared" ca="1" si="1"/>
        <v>2</v>
      </c>
      <c r="E52" s="2">
        <f t="shared" ca="1" si="2"/>
        <v>0</v>
      </c>
      <c r="F52" s="84">
        <f t="shared" ca="1" si="3"/>
        <v>2.9811600000000008E-2</v>
      </c>
      <c r="G52" s="2">
        <v>1</v>
      </c>
      <c r="H52" s="2">
        <v>1</v>
      </c>
      <c r="I52" s="2">
        <v>5</v>
      </c>
      <c r="J52" s="84">
        <f t="shared" ca="1" si="4"/>
        <v>0</v>
      </c>
      <c r="K52" s="84">
        <f t="shared" ca="1" si="5"/>
        <v>0</v>
      </c>
      <c r="L52" s="85">
        <f t="shared" ca="1" si="6"/>
        <v>223</v>
      </c>
      <c r="M52" s="38">
        <f t="shared" ca="1" si="7"/>
        <v>777</v>
      </c>
      <c r="N52" s="4">
        <f t="shared" ca="1" si="8"/>
        <v>9</v>
      </c>
      <c r="O52" s="79">
        <f t="shared" ca="1" si="9"/>
        <v>2.643947499734443</v>
      </c>
      <c r="P52" s="79">
        <f t="shared" ca="1" si="10"/>
        <v>26.439474997344433</v>
      </c>
      <c r="Q52" s="79">
        <f t="shared" ca="1" si="11"/>
        <v>26.439474997344433</v>
      </c>
      <c r="R52" s="79">
        <f t="shared" ca="1" si="12"/>
        <v>2.6439474997344434</v>
      </c>
      <c r="S52" s="79">
        <f t="shared" ca="1" si="13"/>
        <v>2.643947499734443</v>
      </c>
      <c r="T52" s="79">
        <f t="shared" ca="1" si="14"/>
        <v>0</v>
      </c>
      <c r="U52" s="79">
        <f t="shared" ca="1" si="15"/>
        <v>1245.902920275548</v>
      </c>
      <c r="V52" s="79">
        <f t="shared" ca="1" si="16"/>
        <v>0</v>
      </c>
      <c r="W52" s="85">
        <f t="shared" ca="1" si="17"/>
        <v>23319.884792183195</v>
      </c>
      <c r="X52" s="79">
        <f t="shared" ca="1" si="18"/>
        <v>0</v>
      </c>
    </row>
    <row r="53" spans="1:24" ht="12.75" customHeight="1">
      <c r="A53" s="2">
        <v>0</v>
      </c>
      <c r="B53" s="2">
        <v>1</v>
      </c>
      <c r="C53" s="2">
        <f t="shared" ca="1" si="0"/>
        <v>4</v>
      </c>
      <c r="D53" s="2">
        <f t="shared" ca="1" si="1"/>
        <v>2</v>
      </c>
      <c r="E53" s="2">
        <f t="shared" ca="1" si="2"/>
        <v>0</v>
      </c>
      <c r="F53" s="84">
        <f t="shared" ca="1" si="3"/>
        <v>2.9811600000000008E-2</v>
      </c>
      <c r="G53" s="2">
        <v>1</v>
      </c>
      <c r="H53" s="2">
        <v>1</v>
      </c>
      <c r="I53" s="2">
        <v>4</v>
      </c>
      <c r="J53" s="84">
        <f t="shared" ca="1" si="4"/>
        <v>0</v>
      </c>
      <c r="K53" s="84">
        <f t="shared" ca="1" si="5"/>
        <v>0</v>
      </c>
      <c r="L53" s="85">
        <f t="shared" ca="1" si="6"/>
        <v>210</v>
      </c>
      <c r="M53" s="38">
        <f t="shared" ca="1" si="7"/>
        <v>790</v>
      </c>
      <c r="N53" s="4">
        <f t="shared" ca="1" si="8"/>
        <v>9</v>
      </c>
      <c r="O53" s="79">
        <f t="shared" ca="1" si="9"/>
        <v>2.643947499734443</v>
      </c>
      <c r="P53" s="79">
        <f t="shared" ca="1" si="10"/>
        <v>26.439474997344433</v>
      </c>
      <c r="Q53" s="79">
        <f t="shared" ca="1" si="11"/>
        <v>26.439474997344433</v>
      </c>
      <c r="R53" s="79">
        <f t="shared" ca="1" si="12"/>
        <v>2.6439474997344434</v>
      </c>
      <c r="S53" s="79">
        <f t="shared" ca="1" si="13"/>
        <v>2.643947499734443</v>
      </c>
      <c r="T53" s="79">
        <f t="shared" ca="1" si="14"/>
        <v>0</v>
      </c>
      <c r="U53" s="79">
        <f t="shared" ca="1" si="15"/>
        <v>1232.642920275548</v>
      </c>
      <c r="V53" s="79">
        <f t="shared" ca="1" si="16"/>
        <v>0</v>
      </c>
      <c r="W53" s="85">
        <f t="shared" ca="1" si="17"/>
        <v>21890.976200585399</v>
      </c>
      <c r="X53" s="79">
        <f t="shared" ca="1" si="18"/>
        <v>0</v>
      </c>
    </row>
    <row r="54" spans="1:24" ht="12.75" customHeight="1">
      <c r="A54" s="2">
        <v>0</v>
      </c>
      <c r="B54" s="2">
        <v>1</v>
      </c>
      <c r="C54" s="2">
        <f t="shared" ca="1" si="0"/>
        <v>4</v>
      </c>
      <c r="D54" s="2">
        <f t="shared" ca="1" si="1"/>
        <v>2</v>
      </c>
      <c r="E54" s="2">
        <f t="shared" ca="1" si="2"/>
        <v>0</v>
      </c>
      <c r="F54" s="84">
        <f t="shared" ca="1" si="3"/>
        <v>2.9811600000000008E-2</v>
      </c>
      <c r="G54" s="2">
        <v>1</v>
      </c>
      <c r="H54" s="2">
        <v>1</v>
      </c>
      <c r="I54" s="2">
        <v>3</v>
      </c>
      <c r="J54" s="84">
        <f t="shared" ca="1" si="4"/>
        <v>0</v>
      </c>
      <c r="K54" s="84">
        <f t="shared" ca="1" si="5"/>
        <v>0</v>
      </c>
      <c r="L54" s="85">
        <f t="shared" ca="1" si="6"/>
        <v>197</v>
      </c>
      <c r="M54" s="38">
        <f t="shared" ca="1" si="7"/>
        <v>803</v>
      </c>
      <c r="N54" s="4">
        <f t="shared" ca="1" si="8"/>
        <v>10</v>
      </c>
      <c r="O54" s="79">
        <f t="shared" ca="1" si="9"/>
        <v>2.9036585298817519</v>
      </c>
      <c r="P54" s="79">
        <f t="shared" ca="1" si="10"/>
        <v>29.036585298817524</v>
      </c>
      <c r="Q54" s="79">
        <f t="shared" ca="1" si="11"/>
        <v>26.439474997344433</v>
      </c>
      <c r="R54" s="79">
        <f t="shared" ca="1" si="12"/>
        <v>2.7738030148080979</v>
      </c>
      <c r="S54" s="79">
        <f t="shared" ca="1" si="13"/>
        <v>2.8945686438265961</v>
      </c>
      <c r="T54" s="79">
        <f t="shared" ca="1" si="14"/>
        <v>0</v>
      </c>
      <c r="U54" s="79">
        <f t="shared" ca="1" si="15"/>
        <v>1308.3467874740752</v>
      </c>
      <c r="V54" s="79">
        <f t="shared" ca="1" si="16"/>
        <v>0</v>
      </c>
      <c r="W54" s="85">
        <f t="shared" ca="1" si="17"/>
        <v>20462.067608987603</v>
      </c>
      <c r="X54" s="79">
        <f t="shared" ca="1" si="18"/>
        <v>0</v>
      </c>
    </row>
    <row r="55" spans="1:24" ht="12.75" customHeight="1">
      <c r="A55" s="2">
        <v>0</v>
      </c>
      <c r="B55" s="2">
        <v>1</v>
      </c>
      <c r="C55" s="2">
        <f t="shared" ca="1" si="0"/>
        <v>4</v>
      </c>
      <c r="D55" s="2">
        <f t="shared" ca="1" si="1"/>
        <v>2</v>
      </c>
      <c r="E55" s="2">
        <f t="shared" ca="1" si="2"/>
        <v>0</v>
      </c>
      <c r="F55" s="84">
        <f t="shared" ca="1" si="3"/>
        <v>2.9811600000000008E-2</v>
      </c>
      <c r="G55" s="2">
        <v>1</v>
      </c>
      <c r="H55" s="2">
        <v>1</v>
      </c>
      <c r="I55" s="2">
        <v>2</v>
      </c>
      <c r="J55" s="84">
        <f t="shared" ca="1" si="4"/>
        <v>0.96059600999999994</v>
      </c>
      <c r="K55" s="84">
        <f t="shared" ca="1" si="5"/>
        <v>2.8636904011716004E-2</v>
      </c>
      <c r="L55" s="85">
        <f t="shared" ca="1" si="6"/>
        <v>184</v>
      </c>
      <c r="M55" s="38">
        <f t="shared" ca="1" si="7"/>
        <v>816</v>
      </c>
      <c r="N55" s="4">
        <f t="shared" ca="1" si="8"/>
        <v>10</v>
      </c>
      <c r="O55" s="79">
        <f t="shared" ca="1" si="9"/>
        <v>2.9036585298817519</v>
      </c>
      <c r="P55" s="79">
        <f t="shared" ca="1" si="10"/>
        <v>29.036585298817524</v>
      </c>
      <c r="Q55" s="79">
        <f t="shared" ca="1" si="11"/>
        <v>29.036585298817524</v>
      </c>
      <c r="R55" s="79">
        <f t="shared" ca="1" si="12"/>
        <v>2.9036585298817523</v>
      </c>
      <c r="S55" s="79">
        <f t="shared" ca="1" si="13"/>
        <v>2.9036585298817519</v>
      </c>
      <c r="T55" s="79">
        <f t="shared" ca="1" si="14"/>
        <v>8.3151790603024134E-2</v>
      </c>
      <c r="U55" s="79">
        <f t="shared" ca="1" si="15"/>
        <v>1298.3134562325711</v>
      </c>
      <c r="V55" s="79">
        <f t="shared" ca="1" si="16"/>
        <v>37.179677823251389</v>
      </c>
      <c r="W55" s="85">
        <f t="shared" ca="1" si="17"/>
        <v>19033.159017389808</v>
      </c>
      <c r="X55" s="79">
        <f t="shared" ca="1" si="18"/>
        <v>545.05074782071881</v>
      </c>
    </row>
    <row r="56" spans="1:24" ht="12.75" customHeight="1">
      <c r="A56" s="2">
        <v>0</v>
      </c>
      <c r="B56" s="2">
        <v>1</v>
      </c>
      <c r="C56" s="2">
        <f t="shared" ca="1" si="0"/>
        <v>4</v>
      </c>
      <c r="D56" s="2">
        <f t="shared" ca="1" si="1"/>
        <v>2</v>
      </c>
      <c r="E56" s="2">
        <f t="shared" ca="1" si="2"/>
        <v>0</v>
      </c>
      <c r="F56" s="84">
        <f t="shared" ca="1" si="3"/>
        <v>2.9811600000000008E-2</v>
      </c>
      <c r="G56" s="2">
        <v>1</v>
      </c>
      <c r="H56" s="2">
        <v>1</v>
      </c>
      <c r="I56" s="2">
        <v>1</v>
      </c>
      <c r="J56" s="84">
        <f t="shared" ca="1" si="4"/>
        <v>1.9405980000000017E-2</v>
      </c>
      <c r="K56" s="84">
        <f t="shared" ca="1" si="5"/>
        <v>5.7852331336800066E-4</v>
      </c>
      <c r="L56" s="85">
        <f t="shared" ca="1" si="6"/>
        <v>171</v>
      </c>
      <c r="M56" s="38">
        <f t="shared" ca="1" si="7"/>
        <v>829</v>
      </c>
      <c r="N56" s="4">
        <f t="shared" ca="1" si="8"/>
        <v>10</v>
      </c>
      <c r="O56" s="79">
        <f t="shared" ca="1" si="9"/>
        <v>2.9036585298817519</v>
      </c>
      <c r="P56" s="79">
        <f t="shared" ca="1" si="10"/>
        <v>29.036585298817524</v>
      </c>
      <c r="Q56" s="79">
        <f t="shared" ca="1" si="11"/>
        <v>29.036585298817524</v>
      </c>
      <c r="R56" s="79">
        <f t="shared" ca="1" si="12"/>
        <v>2.9036585298817523</v>
      </c>
      <c r="S56" s="79">
        <f t="shared" ca="1" si="13"/>
        <v>2.9036585298817519</v>
      </c>
      <c r="T56" s="79">
        <f t="shared" ca="1" si="14"/>
        <v>1.6798341535964488E-3</v>
      </c>
      <c r="U56" s="79">
        <f t="shared" ca="1" si="15"/>
        <v>1285.0534562325711</v>
      </c>
      <c r="V56" s="79">
        <f t="shared" ca="1" si="16"/>
        <v>0.74343338335466802</v>
      </c>
      <c r="W56" s="85">
        <f t="shared" ca="1" si="17"/>
        <v>17604.250425792012</v>
      </c>
      <c r="X56" s="79">
        <f t="shared" ca="1" si="18"/>
        <v>10.18446928568923</v>
      </c>
    </row>
    <row r="57" spans="1:24" ht="12.75" customHeight="1">
      <c r="A57" s="2">
        <v>0</v>
      </c>
      <c r="B57" s="2">
        <v>1</v>
      </c>
      <c r="C57" s="2">
        <f t="shared" ca="1" si="0"/>
        <v>4</v>
      </c>
      <c r="D57" s="2">
        <f t="shared" ca="1" si="1"/>
        <v>2</v>
      </c>
      <c r="E57" s="2">
        <f t="shared" ca="1" si="2"/>
        <v>0</v>
      </c>
      <c r="F57" s="84">
        <f t="shared" ca="1" si="3"/>
        <v>2.9811600000000008E-2</v>
      </c>
      <c r="G57" s="2">
        <v>1</v>
      </c>
      <c r="H57" s="2">
        <v>1</v>
      </c>
      <c r="I57" s="2">
        <v>0</v>
      </c>
      <c r="J57" s="84">
        <f t="shared" ca="1" si="4"/>
        <v>9.8010000000000168E-5</v>
      </c>
      <c r="K57" s="84">
        <f t="shared" ca="1" si="5"/>
        <v>2.9218349160000057E-6</v>
      </c>
      <c r="L57" s="85">
        <f t="shared" ca="1" si="6"/>
        <v>158</v>
      </c>
      <c r="M57" s="38">
        <f t="shared" ca="1" si="7"/>
        <v>842</v>
      </c>
      <c r="N57" s="4">
        <f t="shared" ca="1" si="8"/>
        <v>10</v>
      </c>
      <c r="O57" s="79">
        <f t="shared" ca="1" si="9"/>
        <v>2.9036585298817519</v>
      </c>
      <c r="P57" s="79">
        <f t="shared" ca="1" si="10"/>
        <v>29.036585298817524</v>
      </c>
      <c r="Q57" s="79">
        <f t="shared" ca="1" si="11"/>
        <v>29.036585298817524</v>
      </c>
      <c r="R57" s="79">
        <f t="shared" ca="1" si="12"/>
        <v>2.9036585298817523</v>
      </c>
      <c r="S57" s="79">
        <f t="shared" ca="1" si="13"/>
        <v>2.9036585298817519</v>
      </c>
      <c r="T57" s="79">
        <f t="shared" ca="1" si="14"/>
        <v>8.4840108767497492E-6</v>
      </c>
      <c r="U57" s="79">
        <f t="shared" ca="1" si="15"/>
        <v>1271.7934562325711</v>
      </c>
      <c r="V57" s="79">
        <f t="shared" ca="1" si="16"/>
        <v>3.7159705263606511E-3</v>
      </c>
      <c r="W57" s="85">
        <f t="shared" ca="1" si="17"/>
        <v>16175.341834194214</v>
      </c>
      <c r="X57" s="79">
        <f t="shared" ca="1" si="18"/>
        <v>4.7261678549384227E-2</v>
      </c>
    </row>
    <row r="58" spans="1:24" ht="12.75" customHeight="1">
      <c r="A58" s="2">
        <v>0</v>
      </c>
      <c r="B58" s="2">
        <v>1</v>
      </c>
      <c r="C58" s="2">
        <f t="shared" ca="1" si="0"/>
        <v>4</v>
      </c>
      <c r="D58" s="2">
        <f t="shared" ca="1" si="1"/>
        <v>2</v>
      </c>
      <c r="E58" s="2">
        <f t="shared" ca="1" si="2"/>
        <v>0</v>
      </c>
      <c r="F58" s="84">
        <f t="shared" ca="1" si="3"/>
        <v>2.9811600000000008E-2</v>
      </c>
      <c r="G58" s="2">
        <v>1</v>
      </c>
      <c r="H58" s="2">
        <v>0</v>
      </c>
      <c r="I58" s="2">
        <v>7</v>
      </c>
      <c r="J58" s="84">
        <f t="shared" ca="1" si="4"/>
        <v>0</v>
      </c>
      <c r="K58" s="84">
        <f t="shared" ca="1" si="5"/>
        <v>0</v>
      </c>
      <c r="L58" s="85">
        <f t="shared" ca="1" si="6"/>
        <v>170</v>
      </c>
      <c r="M58" s="38">
        <f t="shared" ca="1" si="7"/>
        <v>830</v>
      </c>
      <c r="N58" s="4">
        <f t="shared" ca="1" si="8"/>
        <v>10</v>
      </c>
      <c r="O58" s="79">
        <f t="shared" ca="1" si="9"/>
        <v>2.9036585298817519</v>
      </c>
      <c r="P58" s="79">
        <f t="shared" ca="1" si="10"/>
        <v>29.036585298817524</v>
      </c>
      <c r="Q58" s="79">
        <f t="shared" ca="1" si="11"/>
        <v>29.036585298817524</v>
      </c>
      <c r="R58" s="79">
        <f t="shared" ca="1" si="12"/>
        <v>2.9036585298817523</v>
      </c>
      <c r="S58" s="79">
        <f t="shared" ca="1" si="13"/>
        <v>2.9036585298817519</v>
      </c>
      <c r="T58" s="79">
        <f t="shared" ca="1" si="14"/>
        <v>0</v>
      </c>
      <c r="U58" s="79">
        <f t="shared" ca="1" si="15"/>
        <v>1284.0334562325711</v>
      </c>
      <c r="V58" s="79">
        <f t="shared" ca="1" si="16"/>
        <v>0</v>
      </c>
      <c r="W58" s="85">
        <f t="shared" ca="1" si="17"/>
        <v>24950.730384469694</v>
      </c>
      <c r="X58" s="79">
        <f t="shared" ca="1" si="18"/>
        <v>0</v>
      </c>
    </row>
    <row r="59" spans="1:24" ht="12.75" customHeight="1">
      <c r="A59" s="2">
        <v>0</v>
      </c>
      <c r="B59" s="2">
        <v>1</v>
      </c>
      <c r="C59" s="2">
        <f t="shared" ca="1" si="0"/>
        <v>4</v>
      </c>
      <c r="D59" s="2">
        <f t="shared" ca="1" si="1"/>
        <v>2</v>
      </c>
      <c r="E59" s="2">
        <f t="shared" ca="1" si="2"/>
        <v>0</v>
      </c>
      <c r="F59" s="84">
        <f t="shared" ca="1" si="3"/>
        <v>2.9811600000000008E-2</v>
      </c>
      <c r="G59" s="2">
        <v>1</v>
      </c>
      <c r="H59" s="2">
        <v>0</v>
      </c>
      <c r="I59" s="2">
        <v>6</v>
      </c>
      <c r="J59" s="84">
        <f t="shared" ca="1" si="4"/>
        <v>0</v>
      </c>
      <c r="K59" s="84">
        <f t="shared" ca="1" si="5"/>
        <v>0</v>
      </c>
      <c r="L59" s="85">
        <f t="shared" ca="1" si="6"/>
        <v>157</v>
      </c>
      <c r="M59" s="38">
        <f t="shared" ca="1" si="7"/>
        <v>843</v>
      </c>
      <c r="N59" s="4">
        <f t="shared" ca="1" si="8"/>
        <v>10</v>
      </c>
      <c r="O59" s="79">
        <f t="shared" ca="1" si="9"/>
        <v>2.9036585298817519</v>
      </c>
      <c r="P59" s="79">
        <f t="shared" ca="1" si="10"/>
        <v>29.036585298817524</v>
      </c>
      <c r="Q59" s="79">
        <f t="shared" ca="1" si="11"/>
        <v>29.036585298817524</v>
      </c>
      <c r="R59" s="79">
        <f t="shared" ca="1" si="12"/>
        <v>2.9036585298817523</v>
      </c>
      <c r="S59" s="79">
        <f t="shared" ca="1" si="13"/>
        <v>2.9036585298817519</v>
      </c>
      <c r="T59" s="79">
        <f t="shared" ca="1" si="14"/>
        <v>0</v>
      </c>
      <c r="U59" s="79">
        <f t="shared" ca="1" si="15"/>
        <v>1270.7734562325711</v>
      </c>
      <c r="V59" s="79">
        <f t="shared" ca="1" si="16"/>
        <v>0</v>
      </c>
      <c r="W59" s="85">
        <f t="shared" ca="1" si="17"/>
        <v>23521.821792871902</v>
      </c>
      <c r="X59" s="79">
        <f t="shared" ca="1" si="18"/>
        <v>0</v>
      </c>
    </row>
    <row r="60" spans="1:24" ht="12.75" customHeight="1">
      <c r="A60" s="2">
        <v>0</v>
      </c>
      <c r="B60" s="2">
        <v>1</v>
      </c>
      <c r="C60" s="2">
        <f t="shared" ca="1" si="0"/>
        <v>4</v>
      </c>
      <c r="D60" s="2">
        <f t="shared" ca="1" si="1"/>
        <v>2</v>
      </c>
      <c r="E60" s="2">
        <f t="shared" ca="1" si="2"/>
        <v>0</v>
      </c>
      <c r="F60" s="84">
        <f t="shared" ca="1" si="3"/>
        <v>2.9811600000000008E-2</v>
      </c>
      <c r="G60" s="2">
        <v>1</v>
      </c>
      <c r="H60" s="2">
        <v>0</v>
      </c>
      <c r="I60" s="2">
        <v>5</v>
      </c>
      <c r="J60" s="84">
        <f t="shared" ca="1" si="4"/>
        <v>0</v>
      </c>
      <c r="K60" s="84">
        <f t="shared" ca="1" si="5"/>
        <v>0</v>
      </c>
      <c r="L60" s="85">
        <f t="shared" ca="1" si="6"/>
        <v>144</v>
      </c>
      <c r="M60" s="38">
        <f t="shared" ca="1" si="7"/>
        <v>856</v>
      </c>
      <c r="N60" s="4">
        <f t="shared" ca="1" si="8"/>
        <v>10</v>
      </c>
      <c r="O60" s="79">
        <f t="shared" ca="1" si="9"/>
        <v>2.9036585298817519</v>
      </c>
      <c r="P60" s="79">
        <f t="shared" ca="1" si="10"/>
        <v>29.036585298817524</v>
      </c>
      <c r="Q60" s="79">
        <f t="shared" ca="1" si="11"/>
        <v>29.036585298817524</v>
      </c>
      <c r="R60" s="79">
        <f t="shared" ca="1" si="12"/>
        <v>2.9036585298817523</v>
      </c>
      <c r="S60" s="79">
        <f t="shared" ca="1" si="13"/>
        <v>2.9036585298817519</v>
      </c>
      <c r="T60" s="79">
        <f t="shared" ca="1" si="14"/>
        <v>0</v>
      </c>
      <c r="U60" s="79">
        <f t="shared" ca="1" si="15"/>
        <v>1257.5134562325711</v>
      </c>
      <c r="V60" s="79">
        <f t="shared" ca="1" si="16"/>
        <v>0</v>
      </c>
      <c r="W60" s="85">
        <f t="shared" ca="1" si="17"/>
        <v>22092.913201274103</v>
      </c>
      <c r="X60" s="79">
        <f t="shared" ca="1" si="18"/>
        <v>0</v>
      </c>
    </row>
    <row r="61" spans="1:24" ht="12.75" customHeight="1">
      <c r="A61" s="2">
        <v>0</v>
      </c>
      <c r="B61" s="2">
        <v>1</v>
      </c>
      <c r="C61" s="2">
        <f t="shared" ca="1" si="0"/>
        <v>4</v>
      </c>
      <c r="D61" s="2">
        <f t="shared" ca="1" si="1"/>
        <v>2</v>
      </c>
      <c r="E61" s="2">
        <f t="shared" ca="1" si="2"/>
        <v>0</v>
      </c>
      <c r="F61" s="84">
        <f t="shared" ca="1" si="3"/>
        <v>2.9811600000000008E-2</v>
      </c>
      <c r="G61" s="2">
        <v>1</v>
      </c>
      <c r="H61" s="2">
        <v>0</v>
      </c>
      <c r="I61" s="2">
        <v>4</v>
      </c>
      <c r="J61" s="84">
        <f t="shared" ca="1" si="4"/>
        <v>0</v>
      </c>
      <c r="K61" s="84">
        <f t="shared" ca="1" si="5"/>
        <v>0</v>
      </c>
      <c r="L61" s="85">
        <f t="shared" ca="1" si="6"/>
        <v>131</v>
      </c>
      <c r="M61" s="38">
        <f t="shared" ca="1" si="7"/>
        <v>869</v>
      </c>
      <c r="N61" s="4">
        <f t="shared" ca="1" si="8"/>
        <v>10</v>
      </c>
      <c r="O61" s="79">
        <f t="shared" ca="1" si="9"/>
        <v>2.9036585298817519</v>
      </c>
      <c r="P61" s="79">
        <f t="shared" ca="1" si="10"/>
        <v>29.036585298817524</v>
      </c>
      <c r="Q61" s="79">
        <f t="shared" ca="1" si="11"/>
        <v>29.036585298817524</v>
      </c>
      <c r="R61" s="79">
        <f t="shared" ca="1" si="12"/>
        <v>2.9036585298817523</v>
      </c>
      <c r="S61" s="79">
        <f t="shared" ca="1" si="13"/>
        <v>2.9036585298817519</v>
      </c>
      <c r="T61" s="79">
        <f t="shared" ca="1" si="14"/>
        <v>0</v>
      </c>
      <c r="U61" s="79">
        <f t="shared" ca="1" si="15"/>
        <v>1244.2534562325709</v>
      </c>
      <c r="V61" s="79">
        <f t="shared" ca="1" si="16"/>
        <v>0</v>
      </c>
      <c r="W61" s="85">
        <f t="shared" ca="1" si="17"/>
        <v>20664.004609676311</v>
      </c>
      <c r="X61" s="79">
        <f t="shared" ca="1" si="18"/>
        <v>0</v>
      </c>
    </row>
    <row r="62" spans="1:24" ht="12.75" customHeight="1">
      <c r="A62" s="2">
        <v>0</v>
      </c>
      <c r="B62" s="2">
        <v>1</v>
      </c>
      <c r="C62" s="2">
        <f t="shared" ca="1" si="0"/>
        <v>4</v>
      </c>
      <c r="D62" s="2">
        <f t="shared" ca="1" si="1"/>
        <v>2</v>
      </c>
      <c r="E62" s="2">
        <f t="shared" ca="1" si="2"/>
        <v>0</v>
      </c>
      <c r="F62" s="84">
        <f t="shared" ca="1" si="3"/>
        <v>2.9811600000000008E-2</v>
      </c>
      <c r="G62" s="2">
        <v>1</v>
      </c>
      <c r="H62" s="2">
        <v>0</v>
      </c>
      <c r="I62" s="2">
        <v>3</v>
      </c>
      <c r="J62" s="84">
        <f t="shared" ca="1" si="4"/>
        <v>0</v>
      </c>
      <c r="K62" s="84">
        <f t="shared" ca="1" si="5"/>
        <v>0</v>
      </c>
      <c r="L62" s="85">
        <f t="shared" ca="1" si="6"/>
        <v>118</v>
      </c>
      <c r="M62" s="38">
        <f t="shared" ca="1" si="7"/>
        <v>882</v>
      </c>
      <c r="N62" s="4">
        <f t="shared" ca="1" si="8"/>
        <v>11</v>
      </c>
      <c r="O62" s="79">
        <f t="shared" ca="1" si="9"/>
        <v>3.1560263659691077</v>
      </c>
      <c r="P62" s="79">
        <f t="shared" ca="1" si="10"/>
        <v>29.28895313490488</v>
      </c>
      <c r="Q62" s="79">
        <f t="shared" ca="1" si="11"/>
        <v>29.036585298817524</v>
      </c>
      <c r="R62" s="79">
        <f t="shared" ca="1" si="12"/>
        <v>2.9162769216861202</v>
      </c>
      <c r="S62" s="79">
        <f t="shared" ca="1" si="13"/>
        <v>3.1392439048692986</v>
      </c>
      <c r="T62" s="79">
        <f t="shared" ca="1" si="14"/>
        <v>0</v>
      </c>
      <c r="U62" s="79">
        <f t="shared" ca="1" si="15"/>
        <v>1314.6200236964912</v>
      </c>
      <c r="V62" s="79">
        <f t="shared" ca="1" si="16"/>
        <v>0</v>
      </c>
      <c r="W62" s="85">
        <f t="shared" ca="1" si="17"/>
        <v>19235.096018078511</v>
      </c>
      <c r="X62" s="79">
        <f t="shared" ca="1" si="18"/>
        <v>0</v>
      </c>
    </row>
    <row r="63" spans="1:24" ht="12.75" customHeight="1">
      <c r="A63" s="2">
        <v>0</v>
      </c>
      <c r="B63" s="2">
        <v>1</v>
      </c>
      <c r="C63" s="2">
        <f t="shared" ca="1" si="0"/>
        <v>4</v>
      </c>
      <c r="D63" s="2">
        <f t="shared" ca="1" si="1"/>
        <v>2</v>
      </c>
      <c r="E63" s="2">
        <f t="shared" ca="1" si="2"/>
        <v>0</v>
      </c>
      <c r="F63" s="84">
        <f t="shared" ca="1" si="3"/>
        <v>2.9811600000000008E-2</v>
      </c>
      <c r="G63" s="2">
        <v>1</v>
      </c>
      <c r="H63" s="2">
        <v>0</v>
      </c>
      <c r="I63" s="2">
        <v>2</v>
      </c>
      <c r="J63" s="84">
        <f t="shared" ca="1" si="4"/>
        <v>9.7029900000000086E-3</v>
      </c>
      <c r="K63" s="84">
        <f t="shared" ca="1" si="5"/>
        <v>2.8926165668400033E-4</v>
      </c>
      <c r="L63" s="85">
        <f t="shared" ca="1" si="6"/>
        <v>105</v>
      </c>
      <c r="M63" s="38">
        <f t="shared" ca="1" si="7"/>
        <v>895</v>
      </c>
      <c r="N63" s="4">
        <f t="shared" ca="1" si="8"/>
        <v>11</v>
      </c>
      <c r="O63" s="79">
        <f t="shared" ca="1" si="9"/>
        <v>3.1560263659691077</v>
      </c>
      <c r="P63" s="79">
        <f t="shared" ca="1" si="10"/>
        <v>31.560263659691078</v>
      </c>
      <c r="Q63" s="79">
        <f t="shared" ca="1" si="11"/>
        <v>30.046056643166946</v>
      </c>
      <c r="R63" s="79">
        <f t="shared" ca="1" si="12"/>
        <v>3.080316015142901</v>
      </c>
      <c r="S63" s="79">
        <f t="shared" ca="1" si="13"/>
        <v>3.1507266414112731</v>
      </c>
      <c r="T63" s="79">
        <f t="shared" ca="1" si="14"/>
        <v>9.1138440805304112E-4</v>
      </c>
      <c r="U63" s="79">
        <f t="shared" ca="1" si="15"/>
        <v>1305.4360909911975</v>
      </c>
      <c r="V63" s="79">
        <f t="shared" ca="1" si="16"/>
        <v>0.37761260637519917</v>
      </c>
      <c r="W63" s="85">
        <f t="shared" ca="1" si="17"/>
        <v>17806.187426480716</v>
      </c>
      <c r="X63" s="79">
        <f t="shared" ca="1" si="18"/>
        <v>5.1506472742096285</v>
      </c>
    </row>
    <row r="64" spans="1:24" ht="12.75" customHeight="1">
      <c r="A64" s="2">
        <v>0</v>
      </c>
      <c r="B64" s="2">
        <v>1</v>
      </c>
      <c r="C64" s="2">
        <f t="shared" ca="1" si="0"/>
        <v>4</v>
      </c>
      <c r="D64" s="2">
        <f t="shared" ca="1" si="1"/>
        <v>2</v>
      </c>
      <c r="E64" s="2">
        <f t="shared" ca="1" si="2"/>
        <v>0</v>
      </c>
      <c r="F64" s="84">
        <f t="shared" ca="1" si="3"/>
        <v>2.9811600000000008E-2</v>
      </c>
      <c r="G64" s="2">
        <v>1</v>
      </c>
      <c r="H64" s="2">
        <v>0</v>
      </c>
      <c r="I64" s="2">
        <v>1</v>
      </c>
      <c r="J64" s="84">
        <f t="shared" ca="1" si="4"/>
        <v>1.9602000000000036E-4</v>
      </c>
      <c r="K64" s="84">
        <f t="shared" ca="1" si="5"/>
        <v>5.8436698320000122E-6</v>
      </c>
      <c r="L64" s="85">
        <f t="shared" ca="1" si="6"/>
        <v>92</v>
      </c>
      <c r="M64" s="38">
        <f t="shared" ca="1" si="7"/>
        <v>908</v>
      </c>
      <c r="N64" s="4">
        <f t="shared" ca="1" si="8"/>
        <v>11</v>
      </c>
      <c r="O64" s="79">
        <f t="shared" ca="1" si="9"/>
        <v>3.1560263659691077</v>
      </c>
      <c r="P64" s="79">
        <f t="shared" ca="1" si="10"/>
        <v>31.560263659691078</v>
      </c>
      <c r="Q64" s="79">
        <f t="shared" ca="1" si="11"/>
        <v>31.560263659691078</v>
      </c>
      <c r="R64" s="79">
        <f t="shared" ca="1" si="12"/>
        <v>3.1560263659691077</v>
      </c>
      <c r="S64" s="79">
        <f t="shared" ca="1" si="13"/>
        <v>3.1560263659691077</v>
      </c>
      <c r="T64" s="79">
        <f t="shared" ca="1" si="14"/>
        <v>1.8442776063810306E-5</v>
      </c>
      <c r="U64" s="79">
        <f t="shared" ca="1" si="15"/>
        <v>1294.0573528195234</v>
      </c>
      <c r="V64" s="79">
        <f t="shared" ca="1" si="16"/>
        <v>7.562043913549245E-3</v>
      </c>
      <c r="W64" s="85">
        <f t="shared" ca="1" si="17"/>
        <v>16377.27883488292</v>
      </c>
      <c r="X64" s="79">
        <f t="shared" ca="1" si="18"/>
        <v>9.5703410257657634E-2</v>
      </c>
    </row>
    <row r="65" spans="1:24" ht="12.75" customHeight="1">
      <c r="A65" s="2">
        <v>0</v>
      </c>
      <c r="B65" s="2">
        <v>1</v>
      </c>
      <c r="C65" s="2">
        <f t="shared" ca="1" si="0"/>
        <v>4</v>
      </c>
      <c r="D65" s="2">
        <f t="shared" ca="1" si="1"/>
        <v>2</v>
      </c>
      <c r="E65" s="2">
        <f t="shared" ca="1" si="2"/>
        <v>0</v>
      </c>
      <c r="F65" s="84">
        <f t="shared" ca="1" si="3"/>
        <v>2.9811600000000008E-2</v>
      </c>
      <c r="G65" s="2">
        <v>1</v>
      </c>
      <c r="H65" s="2">
        <v>0</v>
      </c>
      <c r="I65" s="2">
        <v>0</v>
      </c>
      <c r="J65" s="84">
        <f t="shared" ca="1" si="4"/>
        <v>9.900000000000028E-7</v>
      </c>
      <c r="K65" s="84">
        <f t="shared" ca="1" si="5"/>
        <v>2.9513484000000092E-8</v>
      </c>
      <c r="L65" s="85">
        <f t="shared" ca="1" si="6"/>
        <v>79</v>
      </c>
      <c r="M65" s="38">
        <f t="shared" ca="1" si="7"/>
        <v>921</v>
      </c>
      <c r="N65" s="4">
        <f t="shared" ca="1" si="8"/>
        <v>11</v>
      </c>
      <c r="O65" s="79">
        <f t="shared" ca="1" si="9"/>
        <v>3.1560263659691077</v>
      </c>
      <c r="P65" s="79">
        <f t="shared" ca="1" si="10"/>
        <v>31.560263659691078</v>
      </c>
      <c r="Q65" s="79">
        <f t="shared" ca="1" si="11"/>
        <v>31.560263659691078</v>
      </c>
      <c r="R65" s="79">
        <f t="shared" ca="1" si="12"/>
        <v>3.1560263659691077</v>
      </c>
      <c r="S65" s="79">
        <f t="shared" ca="1" si="13"/>
        <v>3.1560263659691077</v>
      </c>
      <c r="T65" s="79">
        <f t="shared" ca="1" si="14"/>
        <v>9.3145333655607692E-8</v>
      </c>
      <c r="U65" s="79">
        <f t="shared" ca="1" si="15"/>
        <v>1280.7973528195234</v>
      </c>
      <c r="V65" s="79">
        <f t="shared" ca="1" si="16"/>
        <v>3.7800792179681476E-5</v>
      </c>
      <c r="W65" s="85">
        <f t="shared" ca="1" si="17"/>
        <v>14948.370243285124</v>
      </c>
      <c r="X65" s="79">
        <f t="shared" ca="1" si="18"/>
        <v>4.41178486001273E-4</v>
      </c>
    </row>
    <row r="66" spans="1:24" ht="12.75" customHeight="1">
      <c r="A66" s="2">
        <v>0</v>
      </c>
      <c r="B66" s="2">
        <v>1</v>
      </c>
      <c r="C66" s="2">
        <f t="shared" ca="1" si="0"/>
        <v>4</v>
      </c>
      <c r="D66" s="2">
        <f t="shared" ca="1" si="1"/>
        <v>2</v>
      </c>
      <c r="E66" s="2">
        <f t="shared" ca="1" si="2"/>
        <v>0</v>
      </c>
      <c r="F66" s="84">
        <f t="shared" ca="1" si="3"/>
        <v>2.9811600000000008E-2</v>
      </c>
      <c r="G66" s="2">
        <v>0</v>
      </c>
      <c r="H66" s="2">
        <v>1</v>
      </c>
      <c r="I66" s="2">
        <v>7</v>
      </c>
      <c r="J66" s="84">
        <f t="shared" ca="1" si="4"/>
        <v>0</v>
      </c>
      <c r="K66" s="84">
        <f t="shared" ca="1" si="5"/>
        <v>0</v>
      </c>
      <c r="L66" s="85">
        <f t="shared" ca="1" si="6"/>
        <v>170</v>
      </c>
      <c r="M66" s="38">
        <f t="shared" ca="1" si="7"/>
        <v>830</v>
      </c>
      <c r="N66" s="4">
        <f t="shared" ca="1" si="8"/>
        <v>10</v>
      </c>
      <c r="O66" s="79">
        <f t="shared" ca="1" si="9"/>
        <v>2.9036585298817519</v>
      </c>
      <c r="P66" s="79">
        <f t="shared" ca="1" si="10"/>
        <v>29.036585298817524</v>
      </c>
      <c r="Q66" s="79">
        <f t="shared" ca="1" si="11"/>
        <v>29.036585298817524</v>
      </c>
      <c r="R66" s="79">
        <f t="shared" ca="1" si="12"/>
        <v>2.9036585298817523</v>
      </c>
      <c r="S66" s="79">
        <f t="shared" ca="1" si="13"/>
        <v>2.9036585298817519</v>
      </c>
      <c r="T66" s="79">
        <f t="shared" ca="1" si="14"/>
        <v>0</v>
      </c>
      <c r="U66" s="79">
        <f t="shared" ca="1" si="15"/>
        <v>1284.0334562325711</v>
      </c>
      <c r="V66" s="79">
        <f t="shared" ca="1" si="16"/>
        <v>0</v>
      </c>
      <c r="W66" s="85">
        <f t="shared" ca="1" si="17"/>
        <v>11229.331732093662</v>
      </c>
      <c r="X66" s="79">
        <f t="shared" ca="1" si="18"/>
        <v>0</v>
      </c>
    </row>
    <row r="67" spans="1:24" ht="12.75" customHeight="1">
      <c r="A67" s="2">
        <v>0</v>
      </c>
      <c r="B67" s="2">
        <v>1</v>
      </c>
      <c r="C67" s="2">
        <f t="shared" ca="1" si="0"/>
        <v>4</v>
      </c>
      <c r="D67" s="2">
        <f t="shared" ca="1" si="1"/>
        <v>2</v>
      </c>
      <c r="E67" s="2">
        <f t="shared" ca="1" si="2"/>
        <v>0</v>
      </c>
      <c r="F67" s="84">
        <f t="shared" ca="1" si="3"/>
        <v>2.9811600000000008E-2</v>
      </c>
      <c r="G67" s="2">
        <v>0</v>
      </c>
      <c r="H67" s="2">
        <v>1</v>
      </c>
      <c r="I67" s="2">
        <v>6</v>
      </c>
      <c r="J67" s="84">
        <f t="shared" ca="1" si="4"/>
        <v>0</v>
      </c>
      <c r="K67" s="84">
        <f t="shared" ca="1" si="5"/>
        <v>0</v>
      </c>
      <c r="L67" s="85">
        <f t="shared" ca="1" si="6"/>
        <v>157</v>
      </c>
      <c r="M67" s="38">
        <f t="shared" ca="1" si="7"/>
        <v>843</v>
      </c>
      <c r="N67" s="4">
        <f t="shared" ca="1" si="8"/>
        <v>10</v>
      </c>
      <c r="O67" s="79">
        <f t="shared" ca="1" si="9"/>
        <v>2.9036585298817519</v>
      </c>
      <c r="P67" s="79">
        <f t="shared" ca="1" si="10"/>
        <v>29.036585298817524</v>
      </c>
      <c r="Q67" s="79">
        <f t="shared" ca="1" si="11"/>
        <v>29.036585298817524</v>
      </c>
      <c r="R67" s="79">
        <f t="shared" ca="1" si="12"/>
        <v>2.9036585298817523</v>
      </c>
      <c r="S67" s="79">
        <f t="shared" ca="1" si="13"/>
        <v>2.9036585298817519</v>
      </c>
      <c r="T67" s="79">
        <f t="shared" ca="1" si="14"/>
        <v>0</v>
      </c>
      <c r="U67" s="79">
        <f t="shared" ca="1" si="15"/>
        <v>1270.7734562325711</v>
      </c>
      <c r="V67" s="79">
        <f t="shared" ca="1" si="16"/>
        <v>0</v>
      </c>
      <c r="W67" s="85">
        <f t="shared" ca="1" si="17"/>
        <v>9800.4231404958664</v>
      </c>
      <c r="X67" s="79">
        <f t="shared" ca="1" si="18"/>
        <v>0</v>
      </c>
    </row>
    <row r="68" spans="1:24" ht="12.75" customHeight="1">
      <c r="A68" s="2">
        <v>0</v>
      </c>
      <c r="B68" s="2">
        <v>1</v>
      </c>
      <c r="C68" s="2">
        <f t="shared" ca="1" si="0"/>
        <v>4</v>
      </c>
      <c r="D68" s="2">
        <f t="shared" ca="1" si="1"/>
        <v>2</v>
      </c>
      <c r="E68" s="2">
        <f t="shared" ca="1" si="2"/>
        <v>0</v>
      </c>
      <c r="F68" s="84">
        <f t="shared" ca="1" si="3"/>
        <v>2.9811600000000008E-2</v>
      </c>
      <c r="G68" s="2">
        <v>0</v>
      </c>
      <c r="H68" s="2">
        <v>1</v>
      </c>
      <c r="I68" s="2">
        <v>5</v>
      </c>
      <c r="J68" s="84">
        <f t="shared" ca="1" si="4"/>
        <v>0</v>
      </c>
      <c r="K68" s="84">
        <f t="shared" ca="1" si="5"/>
        <v>0</v>
      </c>
      <c r="L68" s="85">
        <f t="shared" ca="1" si="6"/>
        <v>144</v>
      </c>
      <c r="M68" s="38">
        <f t="shared" ca="1" si="7"/>
        <v>856</v>
      </c>
      <c r="N68" s="4">
        <f t="shared" ca="1" si="8"/>
        <v>10</v>
      </c>
      <c r="O68" s="79">
        <f t="shared" ca="1" si="9"/>
        <v>2.9036585298817519</v>
      </c>
      <c r="P68" s="79">
        <f t="shared" ca="1" si="10"/>
        <v>29.036585298817524</v>
      </c>
      <c r="Q68" s="79">
        <f t="shared" ca="1" si="11"/>
        <v>29.036585298817524</v>
      </c>
      <c r="R68" s="79">
        <f t="shared" ca="1" si="12"/>
        <v>2.9036585298817523</v>
      </c>
      <c r="S68" s="79">
        <f t="shared" ca="1" si="13"/>
        <v>2.9036585298817519</v>
      </c>
      <c r="T68" s="79">
        <f t="shared" ca="1" si="14"/>
        <v>0</v>
      </c>
      <c r="U68" s="79">
        <f t="shared" ca="1" si="15"/>
        <v>1257.5134562325711</v>
      </c>
      <c r="V68" s="79">
        <f t="shared" ca="1" si="16"/>
        <v>0</v>
      </c>
      <c r="W68" s="85">
        <f t="shared" ca="1" si="17"/>
        <v>8371.5145488980706</v>
      </c>
      <c r="X68" s="79">
        <f t="shared" ca="1" si="18"/>
        <v>0</v>
      </c>
    </row>
    <row r="69" spans="1:24" ht="12.75" customHeight="1">
      <c r="A69" s="2">
        <v>0</v>
      </c>
      <c r="B69" s="2">
        <v>1</v>
      </c>
      <c r="C69" s="2">
        <f t="shared" ca="1" si="0"/>
        <v>4</v>
      </c>
      <c r="D69" s="2">
        <f t="shared" ca="1" si="1"/>
        <v>2</v>
      </c>
      <c r="E69" s="2">
        <f t="shared" ca="1" si="2"/>
        <v>0</v>
      </c>
      <c r="F69" s="84">
        <f t="shared" ca="1" si="3"/>
        <v>2.9811600000000008E-2</v>
      </c>
      <c r="G69" s="2">
        <v>0</v>
      </c>
      <c r="H69" s="2">
        <v>1</v>
      </c>
      <c r="I69" s="2">
        <v>4</v>
      </c>
      <c r="J69" s="84">
        <f t="shared" ca="1" si="4"/>
        <v>0</v>
      </c>
      <c r="K69" s="84">
        <f t="shared" ca="1" si="5"/>
        <v>0</v>
      </c>
      <c r="L69" s="85">
        <f t="shared" ca="1" si="6"/>
        <v>131</v>
      </c>
      <c r="M69" s="38">
        <f t="shared" ca="1" si="7"/>
        <v>869</v>
      </c>
      <c r="N69" s="4">
        <f t="shared" ca="1" si="8"/>
        <v>10</v>
      </c>
      <c r="O69" s="79">
        <f t="shared" ca="1" si="9"/>
        <v>2.9036585298817519</v>
      </c>
      <c r="P69" s="79">
        <f t="shared" ca="1" si="10"/>
        <v>29.036585298817524</v>
      </c>
      <c r="Q69" s="79">
        <f t="shared" ca="1" si="11"/>
        <v>29.036585298817524</v>
      </c>
      <c r="R69" s="79">
        <f t="shared" ca="1" si="12"/>
        <v>2.9036585298817523</v>
      </c>
      <c r="S69" s="79">
        <f t="shared" ca="1" si="13"/>
        <v>2.9036585298817519</v>
      </c>
      <c r="T69" s="79">
        <f t="shared" ca="1" si="14"/>
        <v>0</v>
      </c>
      <c r="U69" s="79">
        <f t="shared" ca="1" si="15"/>
        <v>1244.2534562325709</v>
      </c>
      <c r="V69" s="79">
        <f t="shared" ca="1" si="16"/>
        <v>0</v>
      </c>
      <c r="W69" s="85">
        <f t="shared" ca="1" si="17"/>
        <v>6942.6059573002758</v>
      </c>
      <c r="X69" s="79">
        <f t="shared" ca="1" si="18"/>
        <v>0</v>
      </c>
    </row>
    <row r="70" spans="1:24" ht="12.75" customHeight="1">
      <c r="A70" s="2">
        <v>0</v>
      </c>
      <c r="B70" s="2">
        <v>1</v>
      </c>
      <c r="C70" s="2">
        <f t="shared" ca="1" si="0"/>
        <v>4</v>
      </c>
      <c r="D70" s="2">
        <f t="shared" ca="1" si="1"/>
        <v>2</v>
      </c>
      <c r="E70" s="2">
        <f t="shared" ca="1" si="2"/>
        <v>0</v>
      </c>
      <c r="F70" s="84">
        <f t="shared" ca="1" si="3"/>
        <v>2.9811600000000008E-2</v>
      </c>
      <c r="G70" s="2">
        <v>0</v>
      </c>
      <c r="H70" s="2">
        <v>1</v>
      </c>
      <c r="I70" s="2">
        <v>3</v>
      </c>
      <c r="J70" s="84">
        <f t="shared" ca="1" si="4"/>
        <v>0</v>
      </c>
      <c r="K70" s="84">
        <f t="shared" ca="1" si="5"/>
        <v>0</v>
      </c>
      <c r="L70" s="85">
        <f t="shared" ca="1" si="6"/>
        <v>118</v>
      </c>
      <c r="M70" s="38">
        <f t="shared" ca="1" si="7"/>
        <v>882</v>
      </c>
      <c r="N70" s="4">
        <f t="shared" ca="1" si="8"/>
        <v>11</v>
      </c>
      <c r="O70" s="79">
        <f t="shared" ca="1" si="9"/>
        <v>3.1560263659691077</v>
      </c>
      <c r="P70" s="79">
        <f t="shared" ca="1" si="10"/>
        <v>29.28895313490488</v>
      </c>
      <c r="Q70" s="79">
        <f t="shared" ca="1" si="11"/>
        <v>29.036585298817524</v>
      </c>
      <c r="R70" s="79">
        <f t="shared" ca="1" si="12"/>
        <v>2.9162769216861202</v>
      </c>
      <c r="S70" s="79">
        <f t="shared" ca="1" si="13"/>
        <v>3.1392439048692986</v>
      </c>
      <c r="T70" s="79">
        <f t="shared" ca="1" si="14"/>
        <v>0</v>
      </c>
      <c r="U70" s="79">
        <f t="shared" ca="1" si="15"/>
        <v>1314.6200236964912</v>
      </c>
      <c r="V70" s="79">
        <f t="shared" ca="1" si="16"/>
        <v>0</v>
      </c>
      <c r="W70" s="85">
        <f t="shared" ca="1" si="17"/>
        <v>5513.6973657024791</v>
      </c>
      <c r="X70" s="79">
        <f t="shared" ca="1" si="18"/>
        <v>0</v>
      </c>
    </row>
    <row r="71" spans="1:24" ht="12.75" customHeight="1">
      <c r="A71" s="2">
        <v>0</v>
      </c>
      <c r="B71" s="2">
        <v>1</v>
      </c>
      <c r="C71" s="2">
        <f t="shared" ca="1" si="0"/>
        <v>4</v>
      </c>
      <c r="D71" s="2">
        <f t="shared" ca="1" si="1"/>
        <v>2</v>
      </c>
      <c r="E71" s="2">
        <f t="shared" ca="1" si="2"/>
        <v>0</v>
      </c>
      <c r="F71" s="84">
        <f t="shared" ca="1" si="3"/>
        <v>2.9811600000000008E-2</v>
      </c>
      <c r="G71" s="2">
        <v>0</v>
      </c>
      <c r="H71" s="2">
        <v>1</v>
      </c>
      <c r="I71" s="2">
        <v>2</v>
      </c>
      <c r="J71" s="84">
        <f t="shared" ca="1" si="4"/>
        <v>9.7029900000000086E-3</v>
      </c>
      <c r="K71" s="84">
        <f t="shared" ca="1" si="5"/>
        <v>2.8926165668400033E-4</v>
      </c>
      <c r="L71" s="85">
        <f t="shared" ca="1" si="6"/>
        <v>105</v>
      </c>
      <c r="M71" s="38">
        <f t="shared" ca="1" si="7"/>
        <v>895</v>
      </c>
      <c r="N71" s="4">
        <f t="shared" ca="1" si="8"/>
        <v>11</v>
      </c>
      <c r="O71" s="79">
        <f t="shared" ca="1" si="9"/>
        <v>3.1560263659691077</v>
      </c>
      <c r="P71" s="79">
        <f t="shared" ca="1" si="10"/>
        <v>31.560263659691078</v>
      </c>
      <c r="Q71" s="79">
        <f t="shared" ca="1" si="11"/>
        <v>30.046056643166946</v>
      </c>
      <c r="R71" s="79">
        <f t="shared" ca="1" si="12"/>
        <v>3.080316015142901</v>
      </c>
      <c r="S71" s="79">
        <f t="shared" ca="1" si="13"/>
        <v>3.1507266414112731</v>
      </c>
      <c r="T71" s="79">
        <f t="shared" ca="1" si="14"/>
        <v>9.1138440805304112E-4</v>
      </c>
      <c r="U71" s="79">
        <f t="shared" ca="1" si="15"/>
        <v>1305.4360909911975</v>
      </c>
      <c r="V71" s="79">
        <f t="shared" ca="1" si="16"/>
        <v>0.37761260637519917</v>
      </c>
      <c r="W71" s="85">
        <f t="shared" ca="1" si="17"/>
        <v>4084.7887741046834</v>
      </c>
      <c r="X71" s="79">
        <f t="shared" ca="1" si="18"/>
        <v>1.1815727680017276</v>
      </c>
    </row>
    <row r="72" spans="1:24" ht="12.75" customHeight="1">
      <c r="A72" s="2">
        <v>0</v>
      </c>
      <c r="B72" s="2">
        <v>1</v>
      </c>
      <c r="C72" s="2">
        <f t="shared" ca="1" si="0"/>
        <v>4</v>
      </c>
      <c r="D72" s="2">
        <f t="shared" ca="1" si="1"/>
        <v>2</v>
      </c>
      <c r="E72" s="2">
        <f t="shared" ca="1" si="2"/>
        <v>0</v>
      </c>
      <c r="F72" s="84">
        <f t="shared" ca="1" si="3"/>
        <v>2.9811600000000008E-2</v>
      </c>
      <c r="G72" s="2">
        <v>0</v>
      </c>
      <c r="H72" s="2">
        <v>1</v>
      </c>
      <c r="I72" s="2">
        <v>1</v>
      </c>
      <c r="J72" s="84">
        <f t="shared" ca="1" si="4"/>
        <v>1.9602000000000036E-4</v>
      </c>
      <c r="K72" s="84">
        <f t="shared" ca="1" si="5"/>
        <v>5.8436698320000122E-6</v>
      </c>
      <c r="L72" s="85">
        <f t="shared" ca="1" si="6"/>
        <v>92</v>
      </c>
      <c r="M72" s="38">
        <f t="shared" ca="1" si="7"/>
        <v>908</v>
      </c>
      <c r="N72" s="4">
        <f t="shared" ca="1" si="8"/>
        <v>11</v>
      </c>
      <c r="O72" s="79">
        <f t="shared" ca="1" si="9"/>
        <v>3.1560263659691077</v>
      </c>
      <c r="P72" s="79">
        <f t="shared" ca="1" si="10"/>
        <v>31.560263659691078</v>
      </c>
      <c r="Q72" s="79">
        <f t="shared" ca="1" si="11"/>
        <v>31.560263659691078</v>
      </c>
      <c r="R72" s="79">
        <f t="shared" ca="1" si="12"/>
        <v>3.1560263659691077</v>
      </c>
      <c r="S72" s="79">
        <f t="shared" ca="1" si="13"/>
        <v>3.1560263659691077</v>
      </c>
      <c r="T72" s="79">
        <f t="shared" ca="1" si="14"/>
        <v>1.8442776063810306E-5</v>
      </c>
      <c r="U72" s="79">
        <f t="shared" ca="1" si="15"/>
        <v>1294.0573528195234</v>
      </c>
      <c r="V72" s="79">
        <f t="shared" ca="1" si="16"/>
        <v>7.562043913549245E-3</v>
      </c>
      <c r="W72" s="85">
        <f t="shared" ca="1" si="17"/>
        <v>2655.8801825068867</v>
      </c>
      <c r="X72" s="79">
        <f t="shared" ca="1" si="18"/>
        <v>1.5520086899922181E-2</v>
      </c>
    </row>
    <row r="73" spans="1:24" ht="12.75" customHeight="1">
      <c r="A73" s="2">
        <v>0</v>
      </c>
      <c r="B73" s="2">
        <v>1</v>
      </c>
      <c r="C73" s="2">
        <f t="shared" ca="1" si="0"/>
        <v>4</v>
      </c>
      <c r="D73" s="2">
        <f t="shared" ca="1" si="1"/>
        <v>2</v>
      </c>
      <c r="E73" s="2">
        <f t="shared" ca="1" si="2"/>
        <v>0</v>
      </c>
      <c r="F73" s="84">
        <f t="shared" ca="1" si="3"/>
        <v>2.9811600000000008E-2</v>
      </c>
      <c r="G73" s="2">
        <v>0</v>
      </c>
      <c r="H73" s="2">
        <v>1</v>
      </c>
      <c r="I73" s="2">
        <v>0</v>
      </c>
      <c r="J73" s="84">
        <f t="shared" ca="1" si="4"/>
        <v>9.900000000000028E-7</v>
      </c>
      <c r="K73" s="84">
        <f t="shared" ca="1" si="5"/>
        <v>2.9513484000000092E-8</v>
      </c>
      <c r="L73" s="85">
        <f t="shared" ca="1" si="6"/>
        <v>79</v>
      </c>
      <c r="M73" s="38">
        <f t="shared" ca="1" si="7"/>
        <v>921</v>
      </c>
      <c r="N73" s="4">
        <f t="shared" ca="1" si="8"/>
        <v>11</v>
      </c>
      <c r="O73" s="79">
        <f t="shared" ca="1" si="9"/>
        <v>3.1560263659691077</v>
      </c>
      <c r="P73" s="79">
        <f t="shared" ca="1" si="10"/>
        <v>31.560263659691078</v>
      </c>
      <c r="Q73" s="79">
        <f t="shared" ca="1" si="11"/>
        <v>31.560263659691078</v>
      </c>
      <c r="R73" s="79">
        <f t="shared" ca="1" si="12"/>
        <v>3.1560263659691077</v>
      </c>
      <c r="S73" s="79">
        <f t="shared" ca="1" si="13"/>
        <v>3.1560263659691077</v>
      </c>
      <c r="T73" s="79">
        <f t="shared" ca="1" si="14"/>
        <v>9.3145333655607692E-8</v>
      </c>
      <c r="U73" s="79">
        <f t="shared" ca="1" si="15"/>
        <v>1280.7973528195234</v>
      </c>
      <c r="V73" s="79">
        <f t="shared" ca="1" si="16"/>
        <v>3.7800792179681476E-5</v>
      </c>
      <c r="W73" s="85">
        <f t="shared" ca="1" si="17"/>
        <v>1226.9715909090908</v>
      </c>
      <c r="X73" s="79">
        <f t="shared" ca="1" si="18"/>
        <v>3.6212206416750112E-5</v>
      </c>
    </row>
    <row r="74" spans="1:24" ht="12.75" customHeight="1">
      <c r="A74" s="2">
        <v>0</v>
      </c>
      <c r="B74" s="2">
        <v>1</v>
      </c>
      <c r="C74" s="2">
        <f t="shared" ca="1" si="0"/>
        <v>4</v>
      </c>
      <c r="D74" s="2">
        <f t="shared" ca="1" si="1"/>
        <v>2</v>
      </c>
      <c r="E74" s="2">
        <f t="shared" ca="1" si="2"/>
        <v>0</v>
      </c>
      <c r="F74" s="84">
        <f t="shared" ca="1" si="3"/>
        <v>2.9811600000000008E-2</v>
      </c>
      <c r="G74" s="2">
        <v>0</v>
      </c>
      <c r="H74" s="2">
        <v>0</v>
      </c>
      <c r="I74" s="2">
        <v>7</v>
      </c>
      <c r="J74" s="84">
        <f t="shared" ca="1" si="4"/>
        <v>0</v>
      </c>
      <c r="K74" s="84">
        <f t="shared" ca="1" si="5"/>
        <v>0</v>
      </c>
      <c r="L74" s="85">
        <f t="shared" ca="1" si="6"/>
        <v>91</v>
      </c>
      <c r="M74" s="38">
        <f t="shared" ca="1" si="7"/>
        <v>909</v>
      </c>
      <c r="N74" s="4">
        <f t="shared" ca="1" si="8"/>
        <v>11</v>
      </c>
      <c r="O74" s="79">
        <f t="shared" ca="1" si="9"/>
        <v>3.1560263659691077</v>
      </c>
      <c r="P74" s="79">
        <f t="shared" ca="1" si="10"/>
        <v>31.560263659691078</v>
      </c>
      <c r="Q74" s="79">
        <f t="shared" ca="1" si="11"/>
        <v>31.560263659691078</v>
      </c>
      <c r="R74" s="79">
        <f t="shared" ca="1" si="12"/>
        <v>3.1560263659691077</v>
      </c>
      <c r="S74" s="79">
        <f t="shared" ca="1" si="13"/>
        <v>3.1560263659691077</v>
      </c>
      <c r="T74" s="79">
        <f t="shared" ca="1" si="14"/>
        <v>0</v>
      </c>
      <c r="U74" s="79">
        <f t="shared" ca="1" si="15"/>
        <v>1293.0373528195234</v>
      </c>
      <c r="V74" s="79">
        <f t="shared" ca="1" si="16"/>
        <v>0</v>
      </c>
      <c r="W74" s="85">
        <f t="shared" ca="1" si="17"/>
        <v>10002.360141184572</v>
      </c>
      <c r="X74" s="79">
        <f t="shared" ca="1" si="18"/>
        <v>0</v>
      </c>
    </row>
    <row r="75" spans="1:24" ht="12.75" customHeight="1">
      <c r="A75" s="2">
        <v>0</v>
      </c>
      <c r="B75" s="2">
        <v>1</v>
      </c>
      <c r="C75" s="2">
        <f t="shared" ca="1" si="0"/>
        <v>4</v>
      </c>
      <c r="D75" s="2">
        <f t="shared" ca="1" si="1"/>
        <v>2</v>
      </c>
      <c r="E75" s="2">
        <f t="shared" ca="1" si="2"/>
        <v>0</v>
      </c>
      <c r="F75" s="84">
        <f t="shared" ca="1" si="3"/>
        <v>2.9811600000000008E-2</v>
      </c>
      <c r="G75" s="2">
        <v>0</v>
      </c>
      <c r="H75" s="2">
        <v>0</v>
      </c>
      <c r="I75" s="2">
        <v>6</v>
      </c>
      <c r="J75" s="84">
        <f t="shared" ca="1" si="4"/>
        <v>0</v>
      </c>
      <c r="K75" s="84">
        <f t="shared" ca="1" si="5"/>
        <v>0</v>
      </c>
      <c r="L75" s="85">
        <f t="shared" ca="1" si="6"/>
        <v>78</v>
      </c>
      <c r="M75" s="38">
        <f t="shared" ca="1" si="7"/>
        <v>922</v>
      </c>
      <c r="N75" s="4">
        <f t="shared" ca="1" si="8"/>
        <v>11</v>
      </c>
      <c r="O75" s="79">
        <f t="shared" ca="1" si="9"/>
        <v>3.1560263659691077</v>
      </c>
      <c r="P75" s="79">
        <f t="shared" ca="1" si="10"/>
        <v>31.560263659691078</v>
      </c>
      <c r="Q75" s="79">
        <f t="shared" ca="1" si="11"/>
        <v>31.560263659691078</v>
      </c>
      <c r="R75" s="79">
        <f t="shared" ca="1" si="12"/>
        <v>3.1560263659691077</v>
      </c>
      <c r="S75" s="79">
        <f t="shared" ca="1" si="13"/>
        <v>3.1560263659691077</v>
      </c>
      <c r="T75" s="79">
        <f t="shared" ca="1" si="14"/>
        <v>0</v>
      </c>
      <c r="U75" s="79">
        <f t="shared" ca="1" si="15"/>
        <v>1279.7773528195235</v>
      </c>
      <c r="V75" s="79">
        <f t="shared" ca="1" si="16"/>
        <v>0</v>
      </c>
      <c r="W75" s="85">
        <f t="shared" ca="1" si="17"/>
        <v>8573.4515495867763</v>
      </c>
      <c r="X75" s="79">
        <f t="shared" ca="1" si="18"/>
        <v>0</v>
      </c>
    </row>
    <row r="76" spans="1:24" ht="12.75" customHeight="1">
      <c r="A76" s="2">
        <v>0</v>
      </c>
      <c r="B76" s="2">
        <v>1</v>
      </c>
      <c r="C76" s="2">
        <f t="shared" ca="1" si="0"/>
        <v>4</v>
      </c>
      <c r="D76" s="2">
        <f t="shared" ca="1" si="1"/>
        <v>2</v>
      </c>
      <c r="E76" s="2">
        <f t="shared" ca="1" si="2"/>
        <v>0</v>
      </c>
      <c r="F76" s="84">
        <f t="shared" ca="1" si="3"/>
        <v>2.9811600000000008E-2</v>
      </c>
      <c r="G76" s="2">
        <v>0</v>
      </c>
      <c r="H76" s="2">
        <v>0</v>
      </c>
      <c r="I76" s="2">
        <v>5</v>
      </c>
      <c r="J76" s="84">
        <f t="shared" ca="1" si="4"/>
        <v>0</v>
      </c>
      <c r="K76" s="84">
        <f t="shared" ca="1" si="5"/>
        <v>0</v>
      </c>
      <c r="L76" s="85">
        <f t="shared" ca="1" si="6"/>
        <v>65</v>
      </c>
      <c r="M76" s="38">
        <f t="shared" ca="1" si="7"/>
        <v>935</v>
      </c>
      <c r="N76" s="4">
        <f t="shared" ca="1" si="8"/>
        <v>11</v>
      </c>
      <c r="O76" s="79">
        <f t="shared" ca="1" si="9"/>
        <v>3.1560263659691077</v>
      </c>
      <c r="P76" s="79">
        <f t="shared" ca="1" si="10"/>
        <v>31.560263659691078</v>
      </c>
      <c r="Q76" s="79">
        <f t="shared" ca="1" si="11"/>
        <v>31.560263659691078</v>
      </c>
      <c r="R76" s="79">
        <f t="shared" ca="1" si="12"/>
        <v>3.1560263659691077</v>
      </c>
      <c r="S76" s="79">
        <f t="shared" ca="1" si="13"/>
        <v>3.1560263659691077</v>
      </c>
      <c r="T76" s="79">
        <f t="shared" ca="1" si="14"/>
        <v>0</v>
      </c>
      <c r="U76" s="79">
        <f t="shared" ca="1" si="15"/>
        <v>1266.5173528195235</v>
      </c>
      <c r="V76" s="79">
        <f t="shared" ca="1" si="16"/>
        <v>0</v>
      </c>
      <c r="W76" s="85">
        <f t="shared" ca="1" si="17"/>
        <v>7144.5429579889806</v>
      </c>
      <c r="X76" s="79">
        <f t="shared" ca="1" si="18"/>
        <v>0</v>
      </c>
    </row>
    <row r="77" spans="1:24" ht="12.75" customHeight="1">
      <c r="A77" s="2">
        <v>0</v>
      </c>
      <c r="B77" s="2">
        <v>1</v>
      </c>
      <c r="C77" s="2">
        <f t="shared" ca="1" si="0"/>
        <v>4</v>
      </c>
      <c r="D77" s="2">
        <f t="shared" ca="1" si="1"/>
        <v>2</v>
      </c>
      <c r="E77" s="2">
        <f t="shared" ca="1" si="2"/>
        <v>0</v>
      </c>
      <c r="F77" s="84">
        <f t="shared" ca="1" si="3"/>
        <v>2.9811600000000008E-2</v>
      </c>
      <c r="G77" s="2">
        <v>0</v>
      </c>
      <c r="H77" s="2">
        <v>0</v>
      </c>
      <c r="I77" s="2">
        <v>4</v>
      </c>
      <c r="J77" s="84">
        <f t="shared" ca="1" si="4"/>
        <v>0</v>
      </c>
      <c r="K77" s="84">
        <f t="shared" ca="1" si="5"/>
        <v>0</v>
      </c>
      <c r="L77" s="85">
        <f t="shared" ca="1" si="6"/>
        <v>52</v>
      </c>
      <c r="M77" s="38">
        <f t="shared" ca="1" si="7"/>
        <v>948</v>
      </c>
      <c r="N77" s="4">
        <f t="shared" ca="1" si="8"/>
        <v>11</v>
      </c>
      <c r="O77" s="79">
        <f t="shared" ca="1" si="9"/>
        <v>3.1560263659691077</v>
      </c>
      <c r="P77" s="79">
        <f t="shared" ca="1" si="10"/>
        <v>31.560263659691078</v>
      </c>
      <c r="Q77" s="79">
        <f t="shared" ca="1" si="11"/>
        <v>31.560263659691078</v>
      </c>
      <c r="R77" s="79">
        <f t="shared" ca="1" si="12"/>
        <v>3.1560263659691077</v>
      </c>
      <c r="S77" s="79">
        <f t="shared" ca="1" si="13"/>
        <v>3.1560263659691077</v>
      </c>
      <c r="T77" s="79">
        <f t="shared" ca="1" si="14"/>
        <v>0</v>
      </c>
      <c r="U77" s="79">
        <f t="shared" ca="1" si="15"/>
        <v>1253.2573528195235</v>
      </c>
      <c r="V77" s="79">
        <f t="shared" ca="1" si="16"/>
        <v>0</v>
      </c>
      <c r="W77" s="85">
        <f t="shared" ca="1" si="17"/>
        <v>5715.6343663911848</v>
      </c>
      <c r="X77" s="79">
        <f t="shared" ca="1" si="18"/>
        <v>0</v>
      </c>
    </row>
    <row r="78" spans="1:24" ht="12.75" customHeight="1">
      <c r="A78" s="2">
        <v>0</v>
      </c>
      <c r="B78" s="2">
        <v>1</v>
      </c>
      <c r="C78" s="2">
        <f t="shared" ca="1" si="0"/>
        <v>4</v>
      </c>
      <c r="D78" s="2">
        <f t="shared" ca="1" si="1"/>
        <v>2</v>
      </c>
      <c r="E78" s="2">
        <f t="shared" ca="1" si="2"/>
        <v>0</v>
      </c>
      <c r="F78" s="84">
        <f t="shared" ca="1" si="3"/>
        <v>2.9811600000000008E-2</v>
      </c>
      <c r="G78" s="2">
        <v>0</v>
      </c>
      <c r="H78" s="2">
        <v>0</v>
      </c>
      <c r="I78" s="2">
        <v>3</v>
      </c>
      <c r="J78" s="84">
        <f t="shared" ca="1" si="4"/>
        <v>0</v>
      </c>
      <c r="K78" s="84">
        <f t="shared" ca="1" si="5"/>
        <v>0</v>
      </c>
      <c r="L78" s="85">
        <f t="shared" ca="1" si="6"/>
        <v>39</v>
      </c>
      <c r="M78" s="38">
        <f t="shared" ca="1" si="7"/>
        <v>961</v>
      </c>
      <c r="N78" s="4">
        <f t="shared" ca="1" si="8"/>
        <v>11</v>
      </c>
      <c r="O78" s="79">
        <f t="shared" ca="1" si="9"/>
        <v>3.1560263659691077</v>
      </c>
      <c r="P78" s="79">
        <f t="shared" ca="1" si="10"/>
        <v>31.560263659691078</v>
      </c>
      <c r="Q78" s="79">
        <f t="shared" ca="1" si="11"/>
        <v>31.560263659691078</v>
      </c>
      <c r="R78" s="79">
        <f t="shared" ca="1" si="12"/>
        <v>3.1560263659691077</v>
      </c>
      <c r="S78" s="79">
        <f t="shared" ca="1" si="13"/>
        <v>3.1560263659691077</v>
      </c>
      <c r="T78" s="79">
        <f t="shared" ca="1" si="14"/>
        <v>0</v>
      </c>
      <c r="U78" s="79">
        <f t="shared" ca="1" si="15"/>
        <v>1239.9973528195235</v>
      </c>
      <c r="V78" s="79">
        <f t="shared" ca="1" si="16"/>
        <v>0</v>
      </c>
      <c r="W78" s="85">
        <f t="shared" ca="1" si="17"/>
        <v>4286.7257747933882</v>
      </c>
      <c r="X78" s="79">
        <f t="shared" ca="1" si="18"/>
        <v>0</v>
      </c>
    </row>
    <row r="79" spans="1:24" ht="12.75" customHeight="1">
      <c r="A79" s="2">
        <v>0</v>
      </c>
      <c r="B79" s="2">
        <v>1</v>
      </c>
      <c r="C79" s="2">
        <f t="shared" ca="1" si="0"/>
        <v>4</v>
      </c>
      <c r="D79" s="2">
        <f t="shared" ca="1" si="1"/>
        <v>2</v>
      </c>
      <c r="E79" s="2">
        <f t="shared" ca="1" si="2"/>
        <v>0</v>
      </c>
      <c r="F79" s="84">
        <f t="shared" ca="1" si="3"/>
        <v>2.9811600000000008E-2</v>
      </c>
      <c r="G79" s="2">
        <v>0</v>
      </c>
      <c r="H79" s="2">
        <v>0</v>
      </c>
      <c r="I79" s="2">
        <v>2</v>
      </c>
      <c r="J79" s="84">
        <f t="shared" ca="1" si="4"/>
        <v>9.8010000000000168E-5</v>
      </c>
      <c r="K79" s="84">
        <f t="shared" ca="1" si="5"/>
        <v>2.9218349160000057E-6</v>
      </c>
      <c r="L79" s="85">
        <f t="shared" ca="1" si="6"/>
        <v>26</v>
      </c>
      <c r="M79" s="38">
        <f t="shared" ca="1" si="7"/>
        <v>974</v>
      </c>
      <c r="N79" s="4">
        <f t="shared" ca="1" si="8"/>
        <v>12</v>
      </c>
      <c r="O79" s="79">
        <f t="shared" ca="1" si="9"/>
        <v>3.3967350817932065</v>
      </c>
      <c r="P79" s="79">
        <f t="shared" ca="1" si="10"/>
        <v>32.763807238811573</v>
      </c>
      <c r="Q79" s="79">
        <f t="shared" ca="1" si="11"/>
        <v>31.560263659691078</v>
      </c>
      <c r="R79" s="79">
        <f t="shared" ca="1" si="12"/>
        <v>3.2162035449251327</v>
      </c>
      <c r="S79" s="79">
        <f t="shared" ca="1" si="13"/>
        <v>3.3840978742124408</v>
      </c>
      <c r="T79" s="79">
        <f t="shared" ca="1" si="14"/>
        <v>9.8877753280353051E-6</v>
      </c>
      <c r="U79" s="79">
        <f t="shared" ca="1" si="15"/>
        <v>1307.6966966315804</v>
      </c>
      <c r="V79" s="79">
        <f t="shared" ca="1" si="16"/>
        <v>3.8208738677560188E-3</v>
      </c>
      <c r="W79" s="85">
        <f t="shared" ca="1" si="17"/>
        <v>2857.8171831955924</v>
      </c>
      <c r="X79" s="79">
        <f t="shared" ca="1" si="18"/>
        <v>8.3500700294056665E-3</v>
      </c>
    </row>
    <row r="80" spans="1:24" ht="12.75" customHeight="1">
      <c r="A80" s="2">
        <v>0</v>
      </c>
      <c r="B80" s="2">
        <v>1</v>
      </c>
      <c r="C80" s="2">
        <f t="shared" ca="1" si="0"/>
        <v>4</v>
      </c>
      <c r="D80" s="2">
        <f t="shared" ca="1" si="1"/>
        <v>2</v>
      </c>
      <c r="E80" s="2">
        <f t="shared" ca="1" si="2"/>
        <v>0</v>
      </c>
      <c r="F80" s="84">
        <f t="shared" ca="1" si="3"/>
        <v>2.9811600000000008E-2</v>
      </c>
      <c r="G80" s="2">
        <v>0</v>
      </c>
      <c r="H80" s="2">
        <v>0</v>
      </c>
      <c r="I80" s="2">
        <v>1</v>
      </c>
      <c r="J80" s="84">
        <f t="shared" ca="1" si="4"/>
        <v>1.9800000000000056E-6</v>
      </c>
      <c r="K80" s="84">
        <f t="shared" ca="1" si="5"/>
        <v>5.9026968000000185E-8</v>
      </c>
      <c r="L80" s="85">
        <f t="shared" ca="1" si="6"/>
        <v>13</v>
      </c>
      <c r="M80" s="38">
        <f t="shared" ca="1" si="7"/>
        <v>987</v>
      </c>
      <c r="N80" s="4">
        <f t="shared" ca="1" si="8"/>
        <v>12</v>
      </c>
      <c r="O80" s="79">
        <f t="shared" ca="1" si="9"/>
        <v>3.3967350817932065</v>
      </c>
      <c r="P80" s="79">
        <f t="shared" ca="1" si="10"/>
        <v>33.967350817932065</v>
      </c>
      <c r="Q80" s="79">
        <f t="shared" ca="1" si="11"/>
        <v>33.485933386283868</v>
      </c>
      <c r="R80" s="79">
        <f t="shared" ca="1" si="12"/>
        <v>3.3726642102107967</v>
      </c>
      <c r="S80" s="79">
        <f t="shared" ca="1" si="13"/>
        <v>3.3950501207824373</v>
      </c>
      <c r="T80" s="79">
        <f t="shared" ca="1" si="14"/>
        <v>2.0039951483782168E-7</v>
      </c>
      <c r="U80" s="79">
        <f t="shared" ca="1" si="15"/>
        <v>1298.3244540389139</v>
      </c>
      <c r="V80" s="79">
        <f t="shared" ca="1" si="16"/>
        <v>7.6636156002172676E-5</v>
      </c>
      <c r="W80" s="85">
        <f t="shared" ca="1" si="17"/>
        <v>1428.9085915977962</v>
      </c>
      <c r="X80" s="79">
        <f t="shared" ca="1" si="18"/>
        <v>8.4344141711168452E-5</v>
      </c>
    </row>
    <row r="81" spans="1:24" ht="12.75" customHeight="1">
      <c r="A81" s="2">
        <v>0</v>
      </c>
      <c r="B81" s="2">
        <v>1</v>
      </c>
      <c r="C81" s="2">
        <f t="shared" ca="1" si="0"/>
        <v>4</v>
      </c>
      <c r="D81" s="2">
        <f t="shared" ca="1" si="1"/>
        <v>2</v>
      </c>
      <c r="E81" s="2">
        <f t="shared" ca="1" si="2"/>
        <v>0</v>
      </c>
      <c r="F81" s="84">
        <f t="shared" ca="1" si="3"/>
        <v>2.9811600000000008E-2</v>
      </c>
      <c r="G81" s="2">
        <v>0</v>
      </c>
      <c r="H81" s="2">
        <v>0</v>
      </c>
      <c r="I81" s="2">
        <v>0</v>
      </c>
      <c r="J81" s="84">
        <f t="shared" ca="1" si="4"/>
        <v>1.0000000000000037E-8</v>
      </c>
      <c r="K81" s="84">
        <f t="shared" ca="1" si="5"/>
        <v>2.9811600000000116E-10</v>
      </c>
      <c r="L81" s="85">
        <f t="shared" ca="1" si="6"/>
        <v>0</v>
      </c>
      <c r="M81" s="38">
        <f t="shared" ca="1" si="7"/>
        <v>1000</v>
      </c>
      <c r="N81" s="4">
        <f t="shared" ca="1" si="8"/>
        <v>12</v>
      </c>
      <c r="O81" s="79">
        <f t="shared" ca="1" si="9"/>
        <v>3.3967350817932065</v>
      </c>
      <c r="P81" s="79">
        <f t="shared" ca="1" si="10"/>
        <v>33.967350817932065</v>
      </c>
      <c r="Q81" s="79">
        <f t="shared" ca="1" si="11"/>
        <v>33.967350817932065</v>
      </c>
      <c r="R81" s="79">
        <f t="shared" ca="1" si="12"/>
        <v>3.3967350817932065</v>
      </c>
      <c r="S81" s="79">
        <f t="shared" ca="1" si="13"/>
        <v>3.396735081793206</v>
      </c>
      <c r="T81" s="79">
        <f t="shared" ca="1" si="14"/>
        <v>1.0126210756438674E-9</v>
      </c>
      <c r="U81" s="79">
        <f t="shared" ca="1" si="15"/>
        <v>1285.6625705631191</v>
      </c>
      <c r="V81" s="79">
        <f t="shared" ca="1" si="16"/>
        <v>3.8327658288599627E-7</v>
      </c>
      <c r="W81" s="85">
        <f t="shared" ca="1" si="17"/>
        <v>0</v>
      </c>
      <c r="X81" s="79">
        <f t="shared" ca="1" si="18"/>
        <v>0</v>
      </c>
    </row>
    <row r="82" spans="1:24" ht="12.75" customHeight="1">
      <c r="A82" s="2">
        <v>0</v>
      </c>
      <c r="B82" s="2">
        <v>2</v>
      </c>
      <c r="C82" s="2">
        <f t="shared" ca="1" si="0"/>
        <v>5</v>
      </c>
      <c r="D82" s="2">
        <f t="shared" ca="1" si="1"/>
        <v>3</v>
      </c>
      <c r="E82" s="2">
        <f t="shared" ca="1" si="2"/>
        <v>0</v>
      </c>
      <c r="F82" s="84">
        <f t="shared" ref="F82:F145" ca="1" si="19">IF(A82=3, $E$5, IF(A82=2, (1-$E$5)*$E$4 + (1-$E$5)*(1-$E$4)*(1-$E$3)*Set1AM3*Set1AM33, IF(A82=1, (1-$E$5)*(1-$E$4)*$E$3 + (1-$E$5)*(1-$E$4)*(1-$E$3)*Set1AM3*Set1AM32, (1-$E$5)*(1-$E$4)*(1-$E$3)*(1-Set1AM3)))) * IF($B$9+$B$10&gt;0, IF(B82=3, $E$5, IF(B82=2, (1-$E$5)*$E$4, IF(B82=1, (1-$E$5)*(1-$E$4)*$E$3, (1-$E$5)*(1-$E$4)*(1-$E$3)))), IF(B82=0, 1, 0))</f>
        <v>2.9484000000000003E-2</v>
      </c>
      <c r="G82" s="2">
        <v>1</v>
      </c>
      <c r="H82" s="2">
        <v>1</v>
      </c>
      <c r="I82" s="2">
        <v>7</v>
      </c>
      <c r="J82" s="84">
        <f t="shared" ref="J82:J145" ca="1" si="20">IF($B$8&lt;1, POWER($B$8,G82)*POWER(1-$B$8, 1-G82), G82) * IF($B$10=0, IF(H82=0, 1, 0), POWER(Set1WSHitRate,H82)*POWER(1-Set1WSHitRate, 1-H82)) * IF(I82&lt;=D82, POWER(Set1WSHitRate, I82)*POWER(1-Set1WSHitRate, D82-I82)*COMBIN(D82,I82), 0)</f>
        <v>0</v>
      </c>
      <c r="K82" s="84">
        <f t="shared" ca="1" si="5"/>
        <v>0</v>
      </c>
      <c r="L82" s="85">
        <f t="shared" ref="L82:L145" ca="1" si="21">MAX((G82+H82)*Set1WSTP + I82*$B$6, Set1SaveTP)</f>
        <v>249</v>
      </c>
      <c r="M82" s="38">
        <f t="shared" ref="M82:M145" ca="1" si="22">MAX(Set1MinTP-(L82+Set1Regain), 0)</f>
        <v>751</v>
      </c>
      <c r="N82" s="4">
        <f t="shared" ref="N82:N145" ca="1" si="23">CEILING(M82/Set1MeleeTP, 1)</f>
        <v>9</v>
      </c>
      <c r="O82" s="79">
        <f t="shared" ref="O82:O145" ca="1" si="24">VLOOKUP(N82,AvgRoundsSet1,2)</f>
        <v>2.643947499734443</v>
      </c>
      <c r="P82" s="79">
        <f t="shared" ref="P82:P145" ca="1" si="25">VLOOKUP(CEILING(MAX(M82-1, 0)/Set1MeleeTP, 1), AvgRoundsSet1, 2) + VLOOKUP(CEILING(MAX(M82-2, 0)/Set1MeleeTP, 1), AvgRoundsSet1, 2) + VLOOKUP(CEILING(MAX(M82-3, 0)/Set1MeleeTP, 1), AvgRoundsSet1, 2) + VLOOKUP(CEILING(MAX(M82-4, 0)/Set1MeleeTP, 1), AvgRoundsSet1, 2) + VLOOKUP(CEILING(MAX(M82-5, 0)/Set1MeleeTP, 1), AvgRoundsSet1, 2) + VLOOKUP(CEILING(MAX(M82-6, 0)/Set1MeleeTP, 1), AvgRoundsSet1, 2) + VLOOKUP(CEILING(MAX(M82-7, 0)/Set1MeleeTP, 1), AvgRoundsSet1, 2) + VLOOKUP(CEILING(MAX(M82-8, 0)/Set1MeleeTP, 1), AvgRoundsSet1, 2) + VLOOKUP(CEILING(MAX(M82-9, 0)/Set1MeleeTP, 1), AvgRoundsSet1, 2) + VLOOKUP(CEILING(MAX(M82-10, 0)/Set1MeleeTP, 1), AvgRoundsSet1, 2)</f>
        <v>26.439474997344433</v>
      </c>
      <c r="Q82" s="79">
        <f t="shared" ref="Q82:Q145" ca="1" si="26">VLOOKUP(CEILING(MAX(M82-11, 0)/Set1MeleeTP, 1), AvgRoundsSet1, 2) + VLOOKUP(CEILING(MAX(M82-12, 0)/Set1MeleeTP, 1), AvgRoundsSet1, 2) + VLOOKUP(CEILING(MAX(M82-13, 0)/Set1MeleeTP, 1), AvgRoundsSet1, 2) + VLOOKUP(CEILING(MAX(M82-14, 0)/Set1MeleeTP, 1), AvgRoundsSet1, 2) + VLOOKUP(CEILING(MAX(M82-15, 0)/Set1MeleeTP, 1), AvgRoundsSet1, 2) + VLOOKUP(CEILING(MAX(M82-16, 0)/Set1MeleeTP, 1), AvgRoundsSet1, 2) + VLOOKUP(CEILING(MAX(M82-17, 0)/Set1MeleeTP, 1), AvgRoundsSet1, 2) + VLOOKUP(CEILING(MAX(M82-18, 0)/Set1MeleeTP, 1), AvgRoundsSet1, 2) + VLOOKUP(CEILING(MAX(M82-19, 0)/Set1MeleeTP, 1), AvgRoundsSet1, 2) + VLOOKUP(CEILING(MAX(M82-20, 0)/Set1MeleeTP, 1), AvgRoundsSet1, 2)</f>
        <v>26.439474997344433</v>
      </c>
      <c r="R82" s="79">
        <f t="shared" ca="1" si="12"/>
        <v>2.6439474997344434</v>
      </c>
      <c r="S82" s="79">
        <f t="shared" ref="S82:S145" ca="1" si="27">R82*Set1ConserveTP + O82*(1-Set1ConserveTP)</f>
        <v>2.643947499734443</v>
      </c>
      <c r="T82" s="79">
        <f t="shared" ca="1" si="14"/>
        <v>0</v>
      </c>
      <c r="U82" s="79">
        <f t="shared" ref="U82:U145" ca="1" si="28">MIN(L82+(S82+Set1OverTP)*AvgHitsPerRound1*Set1MeleeTP + Set1Regain + 105*Set1ConserveTP+Set1Fotia*Set1OverTP*AvgHitsPerRound1*Set1MeleeTP+Set1Fotia*Set1ConserveTP*105+Set1Fotia*MAX(L82,Set1SaveTP), 3000)</f>
        <v>1272.422920275548</v>
      </c>
      <c r="V82" s="79">
        <f t="shared" ca="1" si="16"/>
        <v>0</v>
      </c>
      <c r="W82" s="85">
        <f t="shared" ref="W82:W145" ca="1" si="29">G82*$K$11*((1-$L$11)*$L$15 + $L$11*$M$15*$M$11)*Set1WSDmg + H82*$K$14*((1-$L$14)*$L$16 + $L$14*$M$16*$M$12) + I82*$K$12*((1-$L$12)*$L$15 + $L$12*$M$15*$M$12) + E82*$K$13*$L$13*$M$11</f>
        <v>26177.701975378786</v>
      </c>
      <c r="X82" s="79">
        <f t="shared" ca="1" si="18"/>
        <v>0</v>
      </c>
    </row>
    <row r="83" spans="1:24" ht="12.75" customHeight="1">
      <c r="A83" s="2">
        <v>0</v>
      </c>
      <c r="B83" s="2">
        <v>2</v>
      </c>
      <c r="C83" s="2">
        <f t="shared" ca="1" si="0"/>
        <v>5</v>
      </c>
      <c r="D83" s="2">
        <f t="shared" ca="1" si="1"/>
        <v>3</v>
      </c>
      <c r="E83" s="2">
        <f t="shared" ca="1" si="2"/>
        <v>0</v>
      </c>
      <c r="F83" s="84">
        <f t="shared" ca="1" si="19"/>
        <v>2.9484000000000003E-2</v>
      </c>
      <c r="G83" s="2">
        <v>1</v>
      </c>
      <c r="H83" s="2">
        <v>1</v>
      </c>
      <c r="I83" s="2">
        <v>6</v>
      </c>
      <c r="J83" s="84">
        <f t="shared" ca="1" si="20"/>
        <v>0</v>
      </c>
      <c r="K83" s="84">
        <f t="shared" ca="1" si="5"/>
        <v>0</v>
      </c>
      <c r="L83" s="85">
        <f t="shared" ca="1" si="21"/>
        <v>236</v>
      </c>
      <c r="M83" s="38">
        <f t="shared" ca="1" si="22"/>
        <v>764</v>
      </c>
      <c r="N83" s="4">
        <f t="shared" ca="1" si="23"/>
        <v>9</v>
      </c>
      <c r="O83" s="79">
        <f t="shared" ca="1" si="24"/>
        <v>2.643947499734443</v>
      </c>
      <c r="P83" s="79">
        <f t="shared" ca="1" si="25"/>
        <v>26.439474997344433</v>
      </c>
      <c r="Q83" s="79">
        <f t="shared" ca="1" si="26"/>
        <v>26.439474997344433</v>
      </c>
      <c r="R83" s="79">
        <f t="shared" ca="1" si="12"/>
        <v>2.6439474997344434</v>
      </c>
      <c r="S83" s="79">
        <f t="shared" ca="1" si="27"/>
        <v>2.643947499734443</v>
      </c>
      <c r="T83" s="79">
        <f t="shared" ca="1" si="14"/>
        <v>0</v>
      </c>
      <c r="U83" s="79">
        <f t="shared" ca="1" si="28"/>
        <v>1259.162920275548</v>
      </c>
      <c r="V83" s="79">
        <f t="shared" ca="1" si="16"/>
        <v>0</v>
      </c>
      <c r="W83" s="85">
        <f t="shared" ca="1" si="29"/>
        <v>24748.793383780991</v>
      </c>
      <c r="X83" s="79">
        <f t="shared" ca="1" si="18"/>
        <v>0</v>
      </c>
    </row>
    <row r="84" spans="1:24" ht="12.75" customHeight="1">
      <c r="A84" s="2">
        <v>0</v>
      </c>
      <c r="B84" s="2">
        <v>2</v>
      </c>
      <c r="C84" s="2">
        <f t="shared" ca="1" si="0"/>
        <v>5</v>
      </c>
      <c r="D84" s="2">
        <f t="shared" ca="1" si="1"/>
        <v>3</v>
      </c>
      <c r="E84" s="2">
        <f t="shared" ca="1" si="2"/>
        <v>0</v>
      </c>
      <c r="F84" s="84">
        <f t="shared" ca="1" si="19"/>
        <v>2.9484000000000003E-2</v>
      </c>
      <c r="G84" s="2">
        <v>1</v>
      </c>
      <c r="H84" s="2">
        <v>1</v>
      </c>
      <c r="I84" s="2">
        <v>5</v>
      </c>
      <c r="J84" s="84">
        <f t="shared" ca="1" si="20"/>
        <v>0</v>
      </c>
      <c r="K84" s="84">
        <f t="shared" ca="1" si="5"/>
        <v>0</v>
      </c>
      <c r="L84" s="85">
        <f t="shared" ca="1" si="21"/>
        <v>223</v>
      </c>
      <c r="M84" s="38">
        <f t="shared" ca="1" si="22"/>
        <v>777</v>
      </c>
      <c r="N84" s="4">
        <f t="shared" ca="1" si="23"/>
        <v>9</v>
      </c>
      <c r="O84" s="79">
        <f t="shared" ca="1" si="24"/>
        <v>2.643947499734443</v>
      </c>
      <c r="P84" s="79">
        <f t="shared" ca="1" si="25"/>
        <v>26.439474997344433</v>
      </c>
      <c r="Q84" s="79">
        <f t="shared" ca="1" si="26"/>
        <v>26.439474997344433</v>
      </c>
      <c r="R84" s="79">
        <f t="shared" ca="1" si="12"/>
        <v>2.6439474997344434</v>
      </c>
      <c r="S84" s="79">
        <f t="shared" ca="1" si="27"/>
        <v>2.643947499734443</v>
      </c>
      <c r="T84" s="79">
        <f t="shared" ca="1" si="14"/>
        <v>0</v>
      </c>
      <c r="U84" s="79">
        <f t="shared" ca="1" si="28"/>
        <v>1245.902920275548</v>
      </c>
      <c r="V84" s="79">
        <f t="shared" ca="1" si="16"/>
        <v>0</v>
      </c>
      <c r="W84" s="85">
        <f t="shared" ca="1" si="29"/>
        <v>23319.884792183195</v>
      </c>
      <c r="X84" s="79">
        <f t="shared" ca="1" si="18"/>
        <v>0</v>
      </c>
    </row>
    <row r="85" spans="1:24" ht="12.75" customHeight="1">
      <c r="A85" s="2">
        <v>0</v>
      </c>
      <c r="B85" s="2">
        <v>2</v>
      </c>
      <c r="C85" s="2">
        <f t="shared" ca="1" si="0"/>
        <v>5</v>
      </c>
      <c r="D85" s="2">
        <f t="shared" ca="1" si="1"/>
        <v>3</v>
      </c>
      <c r="E85" s="2">
        <f t="shared" ca="1" si="2"/>
        <v>0</v>
      </c>
      <c r="F85" s="84">
        <f t="shared" ca="1" si="19"/>
        <v>2.9484000000000003E-2</v>
      </c>
      <c r="G85" s="2">
        <v>1</v>
      </c>
      <c r="H85" s="2">
        <v>1</v>
      </c>
      <c r="I85" s="2">
        <v>4</v>
      </c>
      <c r="J85" s="84">
        <f t="shared" ca="1" si="20"/>
        <v>0</v>
      </c>
      <c r="K85" s="84">
        <f t="shared" ca="1" si="5"/>
        <v>0</v>
      </c>
      <c r="L85" s="85">
        <f t="shared" ca="1" si="21"/>
        <v>210</v>
      </c>
      <c r="M85" s="38">
        <f t="shared" ca="1" si="22"/>
        <v>790</v>
      </c>
      <c r="N85" s="4">
        <f t="shared" ca="1" si="23"/>
        <v>9</v>
      </c>
      <c r="O85" s="79">
        <f t="shared" ca="1" si="24"/>
        <v>2.643947499734443</v>
      </c>
      <c r="P85" s="79">
        <f t="shared" ca="1" si="25"/>
        <v>26.439474997344433</v>
      </c>
      <c r="Q85" s="79">
        <f t="shared" ca="1" si="26"/>
        <v>26.439474997344433</v>
      </c>
      <c r="R85" s="79">
        <f t="shared" ca="1" si="12"/>
        <v>2.6439474997344434</v>
      </c>
      <c r="S85" s="79">
        <f t="shared" ca="1" si="27"/>
        <v>2.643947499734443</v>
      </c>
      <c r="T85" s="79">
        <f t="shared" ca="1" si="14"/>
        <v>0</v>
      </c>
      <c r="U85" s="79">
        <f t="shared" ca="1" si="28"/>
        <v>1232.642920275548</v>
      </c>
      <c r="V85" s="79">
        <f t="shared" ca="1" si="16"/>
        <v>0</v>
      </c>
      <c r="W85" s="85">
        <f t="shared" ca="1" si="29"/>
        <v>21890.976200585399</v>
      </c>
      <c r="X85" s="79">
        <f t="shared" ca="1" si="18"/>
        <v>0</v>
      </c>
    </row>
    <row r="86" spans="1:24" ht="12.75" customHeight="1">
      <c r="A86" s="2">
        <v>0</v>
      </c>
      <c r="B86" s="2">
        <v>2</v>
      </c>
      <c r="C86" s="2">
        <f t="shared" ca="1" si="0"/>
        <v>5</v>
      </c>
      <c r="D86" s="2">
        <f t="shared" ca="1" si="1"/>
        <v>3</v>
      </c>
      <c r="E86" s="2">
        <f t="shared" ca="1" si="2"/>
        <v>0</v>
      </c>
      <c r="F86" s="84">
        <f t="shared" ca="1" si="19"/>
        <v>2.9484000000000003E-2</v>
      </c>
      <c r="G86" s="2">
        <v>1</v>
      </c>
      <c r="H86" s="2">
        <v>1</v>
      </c>
      <c r="I86" s="2">
        <v>3</v>
      </c>
      <c r="J86" s="84">
        <f t="shared" ca="1" si="20"/>
        <v>0.95099004989999991</v>
      </c>
      <c r="K86" s="84">
        <f t="shared" ca="1" si="5"/>
        <v>2.8038990631251599E-2</v>
      </c>
      <c r="L86" s="85">
        <f t="shared" ca="1" si="21"/>
        <v>197</v>
      </c>
      <c r="M86" s="38">
        <f t="shared" ca="1" si="22"/>
        <v>803</v>
      </c>
      <c r="N86" s="4">
        <f t="shared" ca="1" si="23"/>
        <v>10</v>
      </c>
      <c r="O86" s="79">
        <f t="shared" ca="1" si="24"/>
        <v>2.9036585298817519</v>
      </c>
      <c r="P86" s="79">
        <f t="shared" ca="1" si="25"/>
        <v>29.036585298817524</v>
      </c>
      <c r="Q86" s="79">
        <f t="shared" ca="1" si="26"/>
        <v>26.439474997344433</v>
      </c>
      <c r="R86" s="79">
        <f t="shared" ca="1" si="12"/>
        <v>2.7738030148080979</v>
      </c>
      <c r="S86" s="79">
        <f t="shared" ca="1" si="27"/>
        <v>2.8945686438265961</v>
      </c>
      <c r="T86" s="79">
        <f t="shared" ca="1" si="14"/>
        <v>8.1160783085768573E-2</v>
      </c>
      <c r="U86" s="79">
        <f t="shared" ca="1" si="28"/>
        <v>1308.3467874740752</v>
      </c>
      <c r="V86" s="79">
        <f t="shared" ca="1" si="16"/>
        <v>36.684723316413724</v>
      </c>
      <c r="W86" s="85">
        <f t="shared" ca="1" si="29"/>
        <v>20462.067608987603</v>
      </c>
      <c r="X86" s="79">
        <f t="shared" ca="1" si="18"/>
        <v>573.73572198444026</v>
      </c>
    </row>
    <row r="87" spans="1:24" ht="12.75" customHeight="1">
      <c r="A87" s="2">
        <v>0</v>
      </c>
      <c r="B87" s="2">
        <v>2</v>
      </c>
      <c r="C87" s="2">
        <f t="shared" ca="1" si="0"/>
        <v>5</v>
      </c>
      <c r="D87" s="2">
        <f t="shared" ca="1" si="1"/>
        <v>3</v>
      </c>
      <c r="E87" s="2">
        <f t="shared" ca="1" si="2"/>
        <v>0</v>
      </c>
      <c r="F87" s="84">
        <f t="shared" ca="1" si="19"/>
        <v>2.9484000000000003E-2</v>
      </c>
      <c r="G87" s="2">
        <v>1</v>
      </c>
      <c r="H87" s="2">
        <v>1</v>
      </c>
      <c r="I87" s="2">
        <v>2</v>
      </c>
      <c r="J87" s="84">
        <f t="shared" ca="1" si="20"/>
        <v>2.8817880300000022E-2</v>
      </c>
      <c r="K87" s="84">
        <f t="shared" ca="1" si="5"/>
        <v>8.4966638276520073E-4</v>
      </c>
      <c r="L87" s="85">
        <f t="shared" ca="1" si="21"/>
        <v>184</v>
      </c>
      <c r="M87" s="38">
        <f t="shared" ca="1" si="22"/>
        <v>816</v>
      </c>
      <c r="N87" s="4">
        <f t="shared" ca="1" si="23"/>
        <v>10</v>
      </c>
      <c r="O87" s="79">
        <f t="shared" ca="1" si="24"/>
        <v>2.9036585298817519</v>
      </c>
      <c r="P87" s="79">
        <f t="shared" ca="1" si="25"/>
        <v>29.036585298817524</v>
      </c>
      <c r="Q87" s="79">
        <f t="shared" ca="1" si="26"/>
        <v>29.036585298817524</v>
      </c>
      <c r="R87" s="79">
        <f t="shared" ca="1" si="12"/>
        <v>2.9036585298817523</v>
      </c>
      <c r="S87" s="79">
        <f t="shared" ca="1" si="27"/>
        <v>2.9036585298817519</v>
      </c>
      <c r="T87" s="79">
        <f t="shared" ca="1" si="14"/>
        <v>2.4671410398699484E-3</v>
      </c>
      <c r="U87" s="79">
        <f t="shared" ca="1" si="28"/>
        <v>1298.3134562325711</v>
      </c>
      <c r="V87" s="79">
        <f t="shared" ca="1" si="16"/>
        <v>1.1031332980525144</v>
      </c>
      <c r="W87" s="85">
        <f t="shared" ca="1" si="29"/>
        <v>19033.159017389808</v>
      </c>
      <c r="X87" s="79">
        <f t="shared" ca="1" si="18"/>
        <v>16.171835374900461</v>
      </c>
    </row>
    <row r="88" spans="1:24" ht="12.75" customHeight="1">
      <c r="A88" s="2">
        <v>0</v>
      </c>
      <c r="B88" s="2">
        <v>2</v>
      </c>
      <c r="C88" s="2">
        <f t="shared" ca="1" si="0"/>
        <v>5</v>
      </c>
      <c r="D88" s="2">
        <f t="shared" ca="1" si="1"/>
        <v>3</v>
      </c>
      <c r="E88" s="2">
        <f t="shared" ca="1" si="2"/>
        <v>0</v>
      </c>
      <c r="F88" s="84">
        <f t="shared" ca="1" si="19"/>
        <v>2.9484000000000003E-2</v>
      </c>
      <c r="G88" s="2">
        <v>1</v>
      </c>
      <c r="H88" s="2">
        <v>1</v>
      </c>
      <c r="I88" s="2">
        <v>1</v>
      </c>
      <c r="J88" s="84">
        <f t="shared" ca="1" si="20"/>
        <v>2.9108970000000053E-4</v>
      </c>
      <c r="K88" s="84">
        <f t="shared" ca="1" si="5"/>
        <v>8.5824887148000166E-6</v>
      </c>
      <c r="L88" s="85">
        <f t="shared" ca="1" si="21"/>
        <v>171</v>
      </c>
      <c r="M88" s="38">
        <f t="shared" ca="1" si="22"/>
        <v>829</v>
      </c>
      <c r="N88" s="4">
        <f t="shared" ca="1" si="23"/>
        <v>10</v>
      </c>
      <c r="O88" s="79">
        <f t="shared" ca="1" si="24"/>
        <v>2.9036585298817519</v>
      </c>
      <c r="P88" s="79">
        <f t="shared" ca="1" si="25"/>
        <v>29.036585298817524</v>
      </c>
      <c r="Q88" s="79">
        <f t="shared" ca="1" si="26"/>
        <v>29.036585298817524</v>
      </c>
      <c r="R88" s="79">
        <f t="shared" ca="1" si="12"/>
        <v>2.9036585298817523</v>
      </c>
      <c r="S88" s="79">
        <f t="shared" ca="1" si="27"/>
        <v>2.9036585298817519</v>
      </c>
      <c r="T88" s="79">
        <f t="shared" ca="1" si="14"/>
        <v>2.4920616564342942E-5</v>
      </c>
      <c r="U88" s="79">
        <f t="shared" ca="1" si="28"/>
        <v>1285.0534562325711</v>
      </c>
      <c r="V88" s="79">
        <f t="shared" ca="1" si="16"/>
        <v>1.1028956786030799E-2</v>
      </c>
      <c r="W88" s="85">
        <f t="shared" ca="1" si="29"/>
        <v>17604.250425792012</v>
      </c>
      <c r="X88" s="79">
        <f t="shared" ca="1" si="18"/>
        <v>0.15108828061187332</v>
      </c>
    </row>
    <row r="89" spans="1:24" ht="12.75" customHeight="1">
      <c r="A89" s="2">
        <v>0</v>
      </c>
      <c r="B89" s="2">
        <v>2</v>
      </c>
      <c r="C89" s="2">
        <f t="shared" ca="1" si="0"/>
        <v>5</v>
      </c>
      <c r="D89" s="2">
        <f t="shared" ca="1" si="1"/>
        <v>3</v>
      </c>
      <c r="E89" s="2">
        <f t="shared" ca="1" si="2"/>
        <v>0</v>
      </c>
      <c r="F89" s="84">
        <f t="shared" ca="1" si="19"/>
        <v>2.9484000000000003E-2</v>
      </c>
      <c r="G89" s="2">
        <v>1</v>
      </c>
      <c r="H89" s="2">
        <v>1</v>
      </c>
      <c r="I89" s="2">
        <v>0</v>
      </c>
      <c r="J89" s="84">
        <f t="shared" ca="1" si="20"/>
        <v>9.8010000000000269E-7</v>
      </c>
      <c r="K89" s="84">
        <f t="shared" ca="1" si="5"/>
        <v>2.8897268400000083E-8</v>
      </c>
      <c r="L89" s="85">
        <f t="shared" ca="1" si="21"/>
        <v>158</v>
      </c>
      <c r="M89" s="38">
        <f t="shared" ca="1" si="22"/>
        <v>842</v>
      </c>
      <c r="N89" s="4">
        <f t="shared" ca="1" si="23"/>
        <v>10</v>
      </c>
      <c r="O89" s="79">
        <f t="shared" ca="1" si="24"/>
        <v>2.9036585298817519</v>
      </c>
      <c r="P89" s="79">
        <f t="shared" ca="1" si="25"/>
        <v>29.036585298817524</v>
      </c>
      <c r="Q89" s="79">
        <f t="shared" ca="1" si="26"/>
        <v>29.036585298817524</v>
      </c>
      <c r="R89" s="79">
        <f t="shared" ca="1" si="12"/>
        <v>2.9036585298817523</v>
      </c>
      <c r="S89" s="79">
        <f t="shared" ca="1" si="27"/>
        <v>2.9036585298817519</v>
      </c>
      <c r="T89" s="79">
        <f t="shared" ca="1" si="14"/>
        <v>8.390779987994265E-8</v>
      </c>
      <c r="U89" s="79">
        <f t="shared" ca="1" si="28"/>
        <v>1271.7934562325711</v>
      </c>
      <c r="V89" s="79">
        <f t="shared" ca="1" si="16"/>
        <v>3.6751356854116367E-5</v>
      </c>
      <c r="W89" s="85">
        <f t="shared" ca="1" si="29"/>
        <v>16175.341834194214</v>
      </c>
      <c r="X89" s="79">
        <f t="shared" ca="1" si="18"/>
        <v>4.6742319444445984E-4</v>
      </c>
    </row>
    <row r="90" spans="1:24" ht="12.75" customHeight="1">
      <c r="A90" s="2">
        <v>0</v>
      </c>
      <c r="B90" s="2">
        <v>2</v>
      </c>
      <c r="C90" s="2">
        <f t="shared" ca="1" si="0"/>
        <v>5</v>
      </c>
      <c r="D90" s="2">
        <f t="shared" ca="1" si="1"/>
        <v>3</v>
      </c>
      <c r="E90" s="2">
        <f t="shared" ca="1" si="2"/>
        <v>0</v>
      </c>
      <c r="F90" s="84">
        <f t="shared" ca="1" si="19"/>
        <v>2.9484000000000003E-2</v>
      </c>
      <c r="G90" s="2">
        <v>1</v>
      </c>
      <c r="H90" s="2">
        <v>0</v>
      </c>
      <c r="I90" s="2">
        <v>7</v>
      </c>
      <c r="J90" s="84">
        <f t="shared" ca="1" si="20"/>
        <v>0</v>
      </c>
      <c r="K90" s="84">
        <f t="shared" ca="1" si="5"/>
        <v>0</v>
      </c>
      <c r="L90" s="85">
        <f t="shared" ca="1" si="21"/>
        <v>170</v>
      </c>
      <c r="M90" s="38">
        <f t="shared" ca="1" si="22"/>
        <v>830</v>
      </c>
      <c r="N90" s="4">
        <f t="shared" ca="1" si="23"/>
        <v>10</v>
      </c>
      <c r="O90" s="79">
        <f t="shared" ca="1" si="24"/>
        <v>2.9036585298817519</v>
      </c>
      <c r="P90" s="79">
        <f t="shared" ca="1" si="25"/>
        <v>29.036585298817524</v>
      </c>
      <c r="Q90" s="79">
        <f t="shared" ca="1" si="26"/>
        <v>29.036585298817524</v>
      </c>
      <c r="R90" s="79">
        <f t="shared" ca="1" si="12"/>
        <v>2.9036585298817523</v>
      </c>
      <c r="S90" s="79">
        <f t="shared" ca="1" si="27"/>
        <v>2.9036585298817519</v>
      </c>
      <c r="T90" s="79">
        <f t="shared" ca="1" si="14"/>
        <v>0</v>
      </c>
      <c r="U90" s="79">
        <f t="shared" ca="1" si="28"/>
        <v>1284.0334562325711</v>
      </c>
      <c r="V90" s="79">
        <f t="shared" ca="1" si="16"/>
        <v>0</v>
      </c>
      <c r="W90" s="85">
        <f t="shared" ca="1" si="29"/>
        <v>24950.730384469694</v>
      </c>
      <c r="X90" s="79">
        <f t="shared" ca="1" si="18"/>
        <v>0</v>
      </c>
    </row>
    <row r="91" spans="1:24" ht="12.75" customHeight="1">
      <c r="A91" s="2">
        <v>0</v>
      </c>
      <c r="B91" s="2">
        <v>2</v>
      </c>
      <c r="C91" s="2">
        <f t="shared" ca="1" si="0"/>
        <v>5</v>
      </c>
      <c r="D91" s="2">
        <f t="shared" ca="1" si="1"/>
        <v>3</v>
      </c>
      <c r="E91" s="2">
        <f t="shared" ca="1" si="2"/>
        <v>0</v>
      </c>
      <c r="F91" s="84">
        <f t="shared" ca="1" si="19"/>
        <v>2.9484000000000003E-2</v>
      </c>
      <c r="G91" s="2">
        <v>1</v>
      </c>
      <c r="H91" s="2">
        <v>0</v>
      </c>
      <c r="I91" s="2">
        <v>6</v>
      </c>
      <c r="J91" s="84">
        <f t="shared" ca="1" si="20"/>
        <v>0</v>
      </c>
      <c r="K91" s="84">
        <f t="shared" ca="1" si="5"/>
        <v>0</v>
      </c>
      <c r="L91" s="85">
        <f t="shared" ca="1" si="21"/>
        <v>157</v>
      </c>
      <c r="M91" s="38">
        <f t="shared" ca="1" si="22"/>
        <v>843</v>
      </c>
      <c r="N91" s="4">
        <f t="shared" ca="1" si="23"/>
        <v>10</v>
      </c>
      <c r="O91" s="79">
        <f t="shared" ca="1" si="24"/>
        <v>2.9036585298817519</v>
      </c>
      <c r="P91" s="79">
        <f t="shared" ca="1" si="25"/>
        <v>29.036585298817524</v>
      </c>
      <c r="Q91" s="79">
        <f t="shared" ca="1" si="26"/>
        <v>29.036585298817524</v>
      </c>
      <c r="R91" s="79">
        <f t="shared" ca="1" si="12"/>
        <v>2.9036585298817523</v>
      </c>
      <c r="S91" s="79">
        <f t="shared" ca="1" si="27"/>
        <v>2.9036585298817519</v>
      </c>
      <c r="T91" s="79">
        <f t="shared" ca="1" si="14"/>
        <v>0</v>
      </c>
      <c r="U91" s="79">
        <f t="shared" ca="1" si="28"/>
        <v>1270.7734562325711</v>
      </c>
      <c r="V91" s="79">
        <f t="shared" ca="1" si="16"/>
        <v>0</v>
      </c>
      <c r="W91" s="85">
        <f t="shared" ca="1" si="29"/>
        <v>23521.821792871902</v>
      </c>
      <c r="X91" s="79">
        <f t="shared" ca="1" si="18"/>
        <v>0</v>
      </c>
    </row>
    <row r="92" spans="1:24" ht="12.75" customHeight="1">
      <c r="A92" s="2">
        <v>0</v>
      </c>
      <c r="B92" s="2">
        <v>2</v>
      </c>
      <c r="C92" s="2">
        <f t="shared" ca="1" si="0"/>
        <v>5</v>
      </c>
      <c r="D92" s="2">
        <f t="shared" ca="1" si="1"/>
        <v>3</v>
      </c>
      <c r="E92" s="2">
        <f t="shared" ca="1" si="2"/>
        <v>0</v>
      </c>
      <c r="F92" s="84">
        <f t="shared" ca="1" si="19"/>
        <v>2.9484000000000003E-2</v>
      </c>
      <c r="G92" s="2">
        <v>1</v>
      </c>
      <c r="H92" s="2">
        <v>0</v>
      </c>
      <c r="I92" s="2">
        <v>5</v>
      </c>
      <c r="J92" s="84">
        <f t="shared" ca="1" si="20"/>
        <v>0</v>
      </c>
      <c r="K92" s="84">
        <f t="shared" ca="1" si="5"/>
        <v>0</v>
      </c>
      <c r="L92" s="85">
        <f t="shared" ca="1" si="21"/>
        <v>144</v>
      </c>
      <c r="M92" s="38">
        <f t="shared" ca="1" si="22"/>
        <v>856</v>
      </c>
      <c r="N92" s="4">
        <f t="shared" ca="1" si="23"/>
        <v>10</v>
      </c>
      <c r="O92" s="79">
        <f t="shared" ca="1" si="24"/>
        <v>2.9036585298817519</v>
      </c>
      <c r="P92" s="79">
        <f t="shared" ca="1" si="25"/>
        <v>29.036585298817524</v>
      </c>
      <c r="Q92" s="79">
        <f t="shared" ca="1" si="26"/>
        <v>29.036585298817524</v>
      </c>
      <c r="R92" s="79">
        <f t="shared" ca="1" si="12"/>
        <v>2.9036585298817523</v>
      </c>
      <c r="S92" s="79">
        <f t="shared" ca="1" si="27"/>
        <v>2.9036585298817519</v>
      </c>
      <c r="T92" s="79">
        <f t="shared" ca="1" si="14"/>
        <v>0</v>
      </c>
      <c r="U92" s="79">
        <f t="shared" ca="1" si="28"/>
        <v>1257.5134562325711</v>
      </c>
      <c r="V92" s="79">
        <f t="shared" ca="1" si="16"/>
        <v>0</v>
      </c>
      <c r="W92" s="85">
        <f t="shared" ca="1" si="29"/>
        <v>22092.913201274103</v>
      </c>
      <c r="X92" s="79">
        <f t="shared" ca="1" si="18"/>
        <v>0</v>
      </c>
    </row>
    <row r="93" spans="1:24" ht="12.75" customHeight="1">
      <c r="A93" s="2">
        <v>0</v>
      </c>
      <c r="B93" s="2">
        <v>2</v>
      </c>
      <c r="C93" s="2">
        <f t="shared" ca="1" si="0"/>
        <v>5</v>
      </c>
      <c r="D93" s="2">
        <f t="shared" ca="1" si="1"/>
        <v>3</v>
      </c>
      <c r="E93" s="2">
        <f t="shared" ca="1" si="2"/>
        <v>0</v>
      </c>
      <c r="F93" s="84">
        <f t="shared" ca="1" si="19"/>
        <v>2.9484000000000003E-2</v>
      </c>
      <c r="G93" s="2">
        <v>1</v>
      </c>
      <c r="H93" s="2">
        <v>0</v>
      </c>
      <c r="I93" s="2">
        <v>4</v>
      </c>
      <c r="J93" s="84">
        <f t="shared" ca="1" si="20"/>
        <v>0</v>
      </c>
      <c r="K93" s="84">
        <f t="shared" ca="1" si="5"/>
        <v>0</v>
      </c>
      <c r="L93" s="85">
        <f t="shared" ca="1" si="21"/>
        <v>131</v>
      </c>
      <c r="M93" s="38">
        <f t="shared" ca="1" si="22"/>
        <v>869</v>
      </c>
      <c r="N93" s="4">
        <f t="shared" ca="1" si="23"/>
        <v>10</v>
      </c>
      <c r="O93" s="79">
        <f t="shared" ca="1" si="24"/>
        <v>2.9036585298817519</v>
      </c>
      <c r="P93" s="79">
        <f t="shared" ca="1" si="25"/>
        <v>29.036585298817524</v>
      </c>
      <c r="Q93" s="79">
        <f t="shared" ca="1" si="26"/>
        <v>29.036585298817524</v>
      </c>
      <c r="R93" s="79">
        <f t="shared" ca="1" si="12"/>
        <v>2.9036585298817523</v>
      </c>
      <c r="S93" s="79">
        <f t="shared" ca="1" si="27"/>
        <v>2.9036585298817519</v>
      </c>
      <c r="T93" s="79">
        <f t="shared" ca="1" si="14"/>
        <v>0</v>
      </c>
      <c r="U93" s="79">
        <f t="shared" ca="1" si="28"/>
        <v>1244.2534562325709</v>
      </c>
      <c r="V93" s="79">
        <f t="shared" ca="1" si="16"/>
        <v>0</v>
      </c>
      <c r="W93" s="85">
        <f t="shared" ca="1" si="29"/>
        <v>20664.004609676311</v>
      </c>
      <c r="X93" s="79">
        <f t="shared" ca="1" si="18"/>
        <v>0</v>
      </c>
    </row>
    <row r="94" spans="1:24" ht="12.75" customHeight="1">
      <c r="A94" s="2">
        <v>0</v>
      </c>
      <c r="B94" s="2">
        <v>2</v>
      </c>
      <c r="C94" s="2">
        <f t="shared" ca="1" si="0"/>
        <v>5</v>
      </c>
      <c r="D94" s="2">
        <f t="shared" ca="1" si="1"/>
        <v>3</v>
      </c>
      <c r="E94" s="2">
        <f t="shared" ca="1" si="2"/>
        <v>0</v>
      </c>
      <c r="F94" s="84">
        <f t="shared" ca="1" si="19"/>
        <v>2.9484000000000003E-2</v>
      </c>
      <c r="G94" s="2">
        <v>1</v>
      </c>
      <c r="H94" s="2">
        <v>0</v>
      </c>
      <c r="I94" s="2">
        <v>3</v>
      </c>
      <c r="J94" s="84">
        <f t="shared" ca="1" si="20"/>
        <v>9.6059601000000085E-3</v>
      </c>
      <c r="K94" s="84">
        <f t="shared" ca="1" si="5"/>
        <v>2.8322212758840026E-4</v>
      </c>
      <c r="L94" s="85">
        <f t="shared" ca="1" si="21"/>
        <v>118</v>
      </c>
      <c r="M94" s="38">
        <f t="shared" ca="1" si="22"/>
        <v>882</v>
      </c>
      <c r="N94" s="4">
        <f t="shared" ca="1" si="23"/>
        <v>11</v>
      </c>
      <c r="O94" s="79">
        <f t="shared" ca="1" si="24"/>
        <v>3.1560263659691077</v>
      </c>
      <c r="P94" s="79">
        <f t="shared" ca="1" si="25"/>
        <v>29.28895313490488</v>
      </c>
      <c r="Q94" s="79">
        <f t="shared" ca="1" si="26"/>
        <v>29.036585298817524</v>
      </c>
      <c r="R94" s="79">
        <f t="shared" ca="1" si="12"/>
        <v>2.9162769216861202</v>
      </c>
      <c r="S94" s="79">
        <f t="shared" ca="1" si="27"/>
        <v>3.1392439048692986</v>
      </c>
      <c r="T94" s="79">
        <f t="shared" ca="1" si="14"/>
        <v>8.8910333775600039E-4</v>
      </c>
      <c r="U94" s="79">
        <f t="shared" ca="1" si="28"/>
        <v>1314.6200236964912</v>
      </c>
      <c r="V94" s="79">
        <f t="shared" ca="1" si="16"/>
        <v>0.37232948008163341</v>
      </c>
      <c r="W94" s="85">
        <f t="shared" ca="1" si="29"/>
        <v>19235.096018078511</v>
      </c>
      <c r="X94" s="79">
        <f t="shared" ca="1" si="18"/>
        <v>5.447804818607362</v>
      </c>
    </row>
    <row r="95" spans="1:24" ht="12.75" customHeight="1">
      <c r="A95" s="2">
        <v>0</v>
      </c>
      <c r="B95" s="2">
        <v>2</v>
      </c>
      <c r="C95" s="2">
        <f t="shared" ca="1" si="0"/>
        <v>5</v>
      </c>
      <c r="D95" s="2">
        <f t="shared" ca="1" si="1"/>
        <v>3</v>
      </c>
      <c r="E95" s="2">
        <f t="shared" ca="1" si="2"/>
        <v>0</v>
      </c>
      <c r="F95" s="84">
        <f t="shared" ca="1" si="19"/>
        <v>2.9484000000000003E-2</v>
      </c>
      <c r="G95" s="2">
        <v>1</v>
      </c>
      <c r="H95" s="2">
        <v>0</v>
      </c>
      <c r="I95" s="2">
        <v>2</v>
      </c>
      <c r="J95" s="84">
        <f t="shared" ca="1" si="20"/>
        <v>2.9108970000000053E-4</v>
      </c>
      <c r="K95" s="84">
        <f t="shared" ca="1" si="5"/>
        <v>8.5824887148000166E-6</v>
      </c>
      <c r="L95" s="85">
        <f t="shared" ca="1" si="21"/>
        <v>105</v>
      </c>
      <c r="M95" s="38">
        <f t="shared" ca="1" si="22"/>
        <v>895</v>
      </c>
      <c r="N95" s="4">
        <f t="shared" ca="1" si="23"/>
        <v>11</v>
      </c>
      <c r="O95" s="79">
        <f t="shared" ca="1" si="24"/>
        <v>3.1560263659691077</v>
      </c>
      <c r="P95" s="79">
        <f t="shared" ca="1" si="25"/>
        <v>31.560263659691078</v>
      </c>
      <c r="Q95" s="79">
        <f t="shared" ca="1" si="26"/>
        <v>30.046056643166946</v>
      </c>
      <c r="R95" s="79">
        <f t="shared" ca="1" si="12"/>
        <v>3.080316015142901</v>
      </c>
      <c r="S95" s="79">
        <f t="shared" ca="1" si="27"/>
        <v>3.1507266414112731</v>
      </c>
      <c r="T95" s="79">
        <f t="shared" ca="1" si="14"/>
        <v>2.7041075843332009E-5</v>
      </c>
      <c r="U95" s="79">
        <f t="shared" ca="1" si="28"/>
        <v>1305.4360909911975</v>
      </c>
      <c r="V95" s="79">
        <f t="shared" ca="1" si="16"/>
        <v>1.1203890518824601E-2</v>
      </c>
      <c r="W95" s="85">
        <f t="shared" ca="1" si="29"/>
        <v>17806.187426480716</v>
      </c>
      <c r="X95" s="79">
        <f t="shared" ca="1" si="18"/>
        <v>0.15282140264138469</v>
      </c>
    </row>
    <row r="96" spans="1:24" ht="12.75" customHeight="1">
      <c r="A96" s="2">
        <v>0</v>
      </c>
      <c r="B96" s="2">
        <v>2</v>
      </c>
      <c r="C96" s="2">
        <f t="shared" ca="1" si="0"/>
        <v>5</v>
      </c>
      <c r="D96" s="2">
        <f t="shared" ca="1" si="1"/>
        <v>3</v>
      </c>
      <c r="E96" s="2">
        <f t="shared" ca="1" si="2"/>
        <v>0</v>
      </c>
      <c r="F96" s="84">
        <f t="shared" ca="1" si="19"/>
        <v>2.9484000000000003E-2</v>
      </c>
      <c r="G96" s="2">
        <v>1</v>
      </c>
      <c r="H96" s="2">
        <v>0</v>
      </c>
      <c r="I96" s="2">
        <v>1</v>
      </c>
      <c r="J96" s="84">
        <f t="shared" ca="1" si="20"/>
        <v>2.9403000000000081E-6</v>
      </c>
      <c r="K96" s="84">
        <f t="shared" ca="1" si="5"/>
        <v>8.6691805200000242E-8</v>
      </c>
      <c r="L96" s="85">
        <f t="shared" ca="1" si="21"/>
        <v>92</v>
      </c>
      <c r="M96" s="38">
        <f t="shared" ca="1" si="22"/>
        <v>908</v>
      </c>
      <c r="N96" s="4">
        <f t="shared" ca="1" si="23"/>
        <v>11</v>
      </c>
      <c r="O96" s="79">
        <f t="shared" ca="1" si="24"/>
        <v>3.1560263659691077</v>
      </c>
      <c r="P96" s="79">
        <f t="shared" ca="1" si="25"/>
        <v>31.560263659691078</v>
      </c>
      <c r="Q96" s="79">
        <f t="shared" ca="1" si="26"/>
        <v>31.560263659691078</v>
      </c>
      <c r="R96" s="79">
        <f t="shared" ca="1" si="12"/>
        <v>3.1560263659691077</v>
      </c>
      <c r="S96" s="79">
        <f t="shared" ca="1" si="27"/>
        <v>3.1560263659691077</v>
      </c>
      <c r="T96" s="79">
        <f t="shared" ca="1" si="14"/>
        <v>2.7360162292465856E-7</v>
      </c>
      <c r="U96" s="79">
        <f t="shared" ca="1" si="28"/>
        <v>1294.0573528195234</v>
      </c>
      <c r="V96" s="79">
        <f t="shared" ca="1" si="16"/>
        <v>1.1218416794825811E-4</v>
      </c>
      <c r="W96" s="85">
        <f t="shared" ca="1" si="29"/>
        <v>16377.27883488292</v>
      </c>
      <c r="X96" s="79">
        <f t="shared" ca="1" si="18"/>
        <v>1.4197758664597571E-3</v>
      </c>
    </row>
    <row r="97" spans="1:24" ht="12.75" customHeight="1">
      <c r="A97" s="2">
        <v>0</v>
      </c>
      <c r="B97" s="2">
        <v>2</v>
      </c>
      <c r="C97" s="2">
        <f t="shared" ca="1" si="0"/>
        <v>5</v>
      </c>
      <c r="D97" s="2">
        <f t="shared" ca="1" si="1"/>
        <v>3</v>
      </c>
      <c r="E97" s="2">
        <f t="shared" ca="1" si="2"/>
        <v>0</v>
      </c>
      <c r="F97" s="84">
        <f t="shared" ca="1" si="19"/>
        <v>2.9484000000000003E-2</v>
      </c>
      <c r="G97" s="2">
        <v>1</v>
      </c>
      <c r="H97" s="2">
        <v>0</v>
      </c>
      <c r="I97" s="2">
        <v>0</v>
      </c>
      <c r="J97" s="84">
        <f t="shared" ca="1" si="20"/>
        <v>9.9000000000000357E-9</v>
      </c>
      <c r="K97" s="84">
        <f t="shared" ca="1" si="5"/>
        <v>2.9189160000000109E-10</v>
      </c>
      <c r="L97" s="85">
        <f t="shared" ca="1" si="21"/>
        <v>79</v>
      </c>
      <c r="M97" s="38">
        <f t="shared" ca="1" si="22"/>
        <v>921</v>
      </c>
      <c r="N97" s="4">
        <f t="shared" ca="1" si="23"/>
        <v>11</v>
      </c>
      <c r="O97" s="79">
        <f t="shared" ca="1" si="24"/>
        <v>3.1560263659691077</v>
      </c>
      <c r="P97" s="79">
        <f t="shared" ca="1" si="25"/>
        <v>31.560263659691078</v>
      </c>
      <c r="Q97" s="79">
        <f t="shared" ca="1" si="26"/>
        <v>31.560263659691078</v>
      </c>
      <c r="R97" s="79">
        <f t="shared" ca="1" si="12"/>
        <v>3.1560263659691077</v>
      </c>
      <c r="S97" s="79">
        <f t="shared" ca="1" si="27"/>
        <v>3.1560263659691077</v>
      </c>
      <c r="T97" s="79">
        <f t="shared" ca="1" si="14"/>
        <v>9.2121758560491185E-10</v>
      </c>
      <c r="U97" s="79">
        <f t="shared" ca="1" si="28"/>
        <v>1280.7973528195234</v>
      </c>
      <c r="V97" s="79">
        <f t="shared" ca="1" si="16"/>
        <v>3.7385398859025659E-7</v>
      </c>
      <c r="W97" s="85">
        <f t="shared" ca="1" si="29"/>
        <v>14948.370243285124</v>
      </c>
      <c r="X97" s="79">
        <f t="shared" ca="1" si="18"/>
        <v>4.3633037077049002E-6</v>
      </c>
    </row>
    <row r="98" spans="1:24" ht="12.75" customHeight="1">
      <c r="A98" s="2">
        <v>0</v>
      </c>
      <c r="B98" s="2">
        <v>2</v>
      </c>
      <c r="C98" s="2">
        <f t="shared" ca="1" si="0"/>
        <v>5</v>
      </c>
      <c r="D98" s="2">
        <f t="shared" ca="1" si="1"/>
        <v>3</v>
      </c>
      <c r="E98" s="2">
        <f t="shared" ca="1" si="2"/>
        <v>0</v>
      </c>
      <c r="F98" s="84">
        <f t="shared" ca="1" si="19"/>
        <v>2.9484000000000003E-2</v>
      </c>
      <c r="G98" s="2">
        <v>0</v>
      </c>
      <c r="H98" s="2">
        <v>1</v>
      </c>
      <c r="I98" s="2">
        <v>7</v>
      </c>
      <c r="J98" s="84">
        <f t="shared" ca="1" si="20"/>
        <v>0</v>
      </c>
      <c r="K98" s="84">
        <f t="shared" ca="1" si="5"/>
        <v>0</v>
      </c>
      <c r="L98" s="85">
        <f t="shared" ca="1" si="21"/>
        <v>170</v>
      </c>
      <c r="M98" s="38">
        <f t="shared" ca="1" si="22"/>
        <v>830</v>
      </c>
      <c r="N98" s="4">
        <f t="shared" ca="1" si="23"/>
        <v>10</v>
      </c>
      <c r="O98" s="79">
        <f t="shared" ca="1" si="24"/>
        <v>2.9036585298817519</v>
      </c>
      <c r="P98" s="79">
        <f t="shared" ca="1" si="25"/>
        <v>29.036585298817524</v>
      </c>
      <c r="Q98" s="79">
        <f t="shared" ca="1" si="26"/>
        <v>29.036585298817524</v>
      </c>
      <c r="R98" s="79">
        <f t="shared" ca="1" si="12"/>
        <v>2.9036585298817523</v>
      </c>
      <c r="S98" s="79">
        <f t="shared" ca="1" si="27"/>
        <v>2.9036585298817519</v>
      </c>
      <c r="T98" s="79">
        <f t="shared" ca="1" si="14"/>
        <v>0</v>
      </c>
      <c r="U98" s="79">
        <f t="shared" ca="1" si="28"/>
        <v>1284.0334562325711</v>
      </c>
      <c r="V98" s="79">
        <f t="shared" ca="1" si="16"/>
        <v>0</v>
      </c>
      <c r="W98" s="85">
        <f t="shared" ca="1" si="29"/>
        <v>11229.331732093662</v>
      </c>
      <c r="X98" s="79">
        <f t="shared" ca="1" si="18"/>
        <v>0</v>
      </c>
    </row>
    <row r="99" spans="1:24" ht="12.75" customHeight="1">
      <c r="A99" s="2">
        <v>0</v>
      </c>
      <c r="B99" s="2">
        <v>2</v>
      </c>
      <c r="C99" s="2">
        <f t="shared" ca="1" si="0"/>
        <v>5</v>
      </c>
      <c r="D99" s="2">
        <f t="shared" ca="1" si="1"/>
        <v>3</v>
      </c>
      <c r="E99" s="2">
        <f t="shared" ca="1" si="2"/>
        <v>0</v>
      </c>
      <c r="F99" s="84">
        <f t="shared" ca="1" si="19"/>
        <v>2.9484000000000003E-2</v>
      </c>
      <c r="G99" s="2">
        <v>0</v>
      </c>
      <c r="H99" s="2">
        <v>1</v>
      </c>
      <c r="I99" s="2">
        <v>6</v>
      </c>
      <c r="J99" s="84">
        <f t="shared" ca="1" si="20"/>
        <v>0</v>
      </c>
      <c r="K99" s="84">
        <f t="shared" ca="1" si="5"/>
        <v>0</v>
      </c>
      <c r="L99" s="85">
        <f t="shared" ca="1" si="21"/>
        <v>157</v>
      </c>
      <c r="M99" s="38">
        <f t="shared" ca="1" si="22"/>
        <v>843</v>
      </c>
      <c r="N99" s="4">
        <f t="shared" ca="1" si="23"/>
        <v>10</v>
      </c>
      <c r="O99" s="79">
        <f t="shared" ca="1" si="24"/>
        <v>2.9036585298817519</v>
      </c>
      <c r="P99" s="79">
        <f t="shared" ca="1" si="25"/>
        <v>29.036585298817524</v>
      </c>
      <c r="Q99" s="79">
        <f t="shared" ca="1" si="26"/>
        <v>29.036585298817524</v>
      </c>
      <c r="R99" s="79">
        <f t="shared" ca="1" si="12"/>
        <v>2.9036585298817523</v>
      </c>
      <c r="S99" s="79">
        <f t="shared" ca="1" si="27"/>
        <v>2.9036585298817519</v>
      </c>
      <c r="T99" s="79">
        <f t="shared" ca="1" si="14"/>
        <v>0</v>
      </c>
      <c r="U99" s="79">
        <f t="shared" ca="1" si="28"/>
        <v>1270.7734562325711</v>
      </c>
      <c r="V99" s="79">
        <f t="shared" ca="1" si="16"/>
        <v>0</v>
      </c>
      <c r="W99" s="85">
        <f t="shared" ca="1" si="29"/>
        <v>9800.4231404958664</v>
      </c>
      <c r="X99" s="79">
        <f t="shared" ca="1" si="18"/>
        <v>0</v>
      </c>
    </row>
    <row r="100" spans="1:24" ht="12.75" customHeight="1">
      <c r="A100" s="2">
        <v>0</v>
      </c>
      <c r="B100" s="2">
        <v>2</v>
      </c>
      <c r="C100" s="2">
        <f t="shared" ca="1" si="0"/>
        <v>5</v>
      </c>
      <c r="D100" s="2">
        <f t="shared" ca="1" si="1"/>
        <v>3</v>
      </c>
      <c r="E100" s="2">
        <f t="shared" ca="1" si="2"/>
        <v>0</v>
      </c>
      <c r="F100" s="84">
        <f t="shared" ca="1" si="19"/>
        <v>2.9484000000000003E-2</v>
      </c>
      <c r="G100" s="2">
        <v>0</v>
      </c>
      <c r="H100" s="2">
        <v>1</v>
      </c>
      <c r="I100" s="2">
        <v>5</v>
      </c>
      <c r="J100" s="84">
        <f t="shared" ca="1" si="20"/>
        <v>0</v>
      </c>
      <c r="K100" s="84">
        <f t="shared" ca="1" si="5"/>
        <v>0</v>
      </c>
      <c r="L100" s="85">
        <f t="shared" ca="1" si="21"/>
        <v>144</v>
      </c>
      <c r="M100" s="38">
        <f t="shared" ca="1" si="22"/>
        <v>856</v>
      </c>
      <c r="N100" s="4">
        <f t="shared" ca="1" si="23"/>
        <v>10</v>
      </c>
      <c r="O100" s="79">
        <f t="shared" ca="1" si="24"/>
        <v>2.9036585298817519</v>
      </c>
      <c r="P100" s="79">
        <f t="shared" ca="1" si="25"/>
        <v>29.036585298817524</v>
      </c>
      <c r="Q100" s="79">
        <f t="shared" ca="1" si="26"/>
        <v>29.036585298817524</v>
      </c>
      <c r="R100" s="79">
        <f t="shared" ca="1" si="12"/>
        <v>2.9036585298817523</v>
      </c>
      <c r="S100" s="79">
        <f t="shared" ca="1" si="27"/>
        <v>2.9036585298817519</v>
      </c>
      <c r="T100" s="79">
        <f t="shared" ca="1" si="14"/>
        <v>0</v>
      </c>
      <c r="U100" s="79">
        <f t="shared" ca="1" si="28"/>
        <v>1257.5134562325711</v>
      </c>
      <c r="V100" s="79">
        <f t="shared" ca="1" si="16"/>
        <v>0</v>
      </c>
      <c r="W100" s="85">
        <f t="shared" ca="1" si="29"/>
        <v>8371.5145488980706</v>
      </c>
      <c r="X100" s="79">
        <f t="shared" ca="1" si="18"/>
        <v>0</v>
      </c>
    </row>
    <row r="101" spans="1:24" ht="12.75" customHeight="1">
      <c r="A101" s="2">
        <v>0</v>
      </c>
      <c r="B101" s="2">
        <v>2</v>
      </c>
      <c r="C101" s="2">
        <f t="shared" ca="1" si="0"/>
        <v>5</v>
      </c>
      <c r="D101" s="2">
        <f t="shared" ca="1" si="1"/>
        <v>3</v>
      </c>
      <c r="E101" s="2">
        <f t="shared" ca="1" si="2"/>
        <v>0</v>
      </c>
      <c r="F101" s="84">
        <f t="shared" ca="1" si="19"/>
        <v>2.9484000000000003E-2</v>
      </c>
      <c r="G101" s="2">
        <v>0</v>
      </c>
      <c r="H101" s="2">
        <v>1</v>
      </c>
      <c r="I101" s="2">
        <v>4</v>
      </c>
      <c r="J101" s="84">
        <f t="shared" ca="1" si="20"/>
        <v>0</v>
      </c>
      <c r="K101" s="84">
        <f t="shared" ca="1" si="5"/>
        <v>0</v>
      </c>
      <c r="L101" s="85">
        <f t="shared" ca="1" si="21"/>
        <v>131</v>
      </c>
      <c r="M101" s="38">
        <f t="shared" ca="1" si="22"/>
        <v>869</v>
      </c>
      <c r="N101" s="4">
        <f t="shared" ca="1" si="23"/>
        <v>10</v>
      </c>
      <c r="O101" s="79">
        <f t="shared" ca="1" si="24"/>
        <v>2.9036585298817519</v>
      </c>
      <c r="P101" s="79">
        <f t="shared" ca="1" si="25"/>
        <v>29.036585298817524</v>
      </c>
      <c r="Q101" s="79">
        <f t="shared" ca="1" si="26"/>
        <v>29.036585298817524</v>
      </c>
      <c r="R101" s="79">
        <f t="shared" ca="1" si="12"/>
        <v>2.9036585298817523</v>
      </c>
      <c r="S101" s="79">
        <f t="shared" ca="1" si="27"/>
        <v>2.9036585298817519</v>
      </c>
      <c r="T101" s="79">
        <f t="shared" ca="1" si="14"/>
        <v>0</v>
      </c>
      <c r="U101" s="79">
        <f t="shared" ca="1" si="28"/>
        <v>1244.2534562325709</v>
      </c>
      <c r="V101" s="79">
        <f t="shared" ca="1" si="16"/>
        <v>0</v>
      </c>
      <c r="W101" s="85">
        <f t="shared" ca="1" si="29"/>
        <v>6942.6059573002758</v>
      </c>
      <c r="X101" s="79">
        <f t="shared" ca="1" si="18"/>
        <v>0</v>
      </c>
    </row>
    <row r="102" spans="1:24" ht="12.75" customHeight="1">
      <c r="A102" s="2">
        <v>0</v>
      </c>
      <c r="B102" s="2">
        <v>2</v>
      </c>
      <c r="C102" s="2">
        <f t="shared" ca="1" si="0"/>
        <v>5</v>
      </c>
      <c r="D102" s="2">
        <f t="shared" ca="1" si="1"/>
        <v>3</v>
      </c>
      <c r="E102" s="2">
        <f t="shared" ca="1" si="2"/>
        <v>0</v>
      </c>
      <c r="F102" s="84">
        <f t="shared" ca="1" si="19"/>
        <v>2.9484000000000003E-2</v>
      </c>
      <c r="G102" s="2">
        <v>0</v>
      </c>
      <c r="H102" s="2">
        <v>1</v>
      </c>
      <c r="I102" s="2">
        <v>3</v>
      </c>
      <c r="J102" s="84">
        <f t="shared" ca="1" si="20"/>
        <v>9.6059601000000085E-3</v>
      </c>
      <c r="K102" s="84">
        <f t="shared" ca="1" si="5"/>
        <v>2.8322212758840026E-4</v>
      </c>
      <c r="L102" s="85">
        <f t="shared" ca="1" si="21"/>
        <v>118</v>
      </c>
      <c r="M102" s="38">
        <f t="shared" ca="1" si="22"/>
        <v>882</v>
      </c>
      <c r="N102" s="4">
        <f t="shared" ca="1" si="23"/>
        <v>11</v>
      </c>
      <c r="O102" s="79">
        <f t="shared" ca="1" si="24"/>
        <v>3.1560263659691077</v>
      </c>
      <c r="P102" s="79">
        <f t="shared" ca="1" si="25"/>
        <v>29.28895313490488</v>
      </c>
      <c r="Q102" s="79">
        <f t="shared" ca="1" si="26"/>
        <v>29.036585298817524</v>
      </c>
      <c r="R102" s="79">
        <f t="shared" ca="1" si="12"/>
        <v>2.9162769216861202</v>
      </c>
      <c r="S102" s="79">
        <f t="shared" ca="1" si="27"/>
        <v>3.1392439048692986</v>
      </c>
      <c r="T102" s="79">
        <f t="shared" ca="1" si="14"/>
        <v>8.8910333775600039E-4</v>
      </c>
      <c r="U102" s="79">
        <f t="shared" ca="1" si="28"/>
        <v>1314.6200236964912</v>
      </c>
      <c r="V102" s="79">
        <f t="shared" ca="1" si="16"/>
        <v>0.37232948008163341</v>
      </c>
      <c r="W102" s="85">
        <f t="shared" ca="1" si="29"/>
        <v>5513.6973657024791</v>
      </c>
      <c r="X102" s="79">
        <f t="shared" ca="1" si="18"/>
        <v>1.5616010987928139</v>
      </c>
    </row>
    <row r="103" spans="1:24" ht="12.75" customHeight="1">
      <c r="A103" s="2">
        <v>0</v>
      </c>
      <c r="B103" s="2">
        <v>2</v>
      </c>
      <c r="C103" s="2">
        <f t="shared" ca="1" si="0"/>
        <v>5</v>
      </c>
      <c r="D103" s="2">
        <f t="shared" ca="1" si="1"/>
        <v>3</v>
      </c>
      <c r="E103" s="2">
        <f t="shared" ca="1" si="2"/>
        <v>0</v>
      </c>
      <c r="F103" s="84">
        <f t="shared" ca="1" si="19"/>
        <v>2.9484000000000003E-2</v>
      </c>
      <c r="G103" s="2">
        <v>0</v>
      </c>
      <c r="H103" s="2">
        <v>1</v>
      </c>
      <c r="I103" s="2">
        <v>2</v>
      </c>
      <c r="J103" s="84">
        <f t="shared" ca="1" si="20"/>
        <v>2.9108970000000053E-4</v>
      </c>
      <c r="K103" s="84">
        <f t="shared" ca="1" si="5"/>
        <v>8.5824887148000166E-6</v>
      </c>
      <c r="L103" s="85">
        <f t="shared" ca="1" si="21"/>
        <v>105</v>
      </c>
      <c r="M103" s="38">
        <f t="shared" ca="1" si="22"/>
        <v>895</v>
      </c>
      <c r="N103" s="4">
        <f t="shared" ca="1" si="23"/>
        <v>11</v>
      </c>
      <c r="O103" s="79">
        <f t="shared" ca="1" si="24"/>
        <v>3.1560263659691077</v>
      </c>
      <c r="P103" s="79">
        <f t="shared" ca="1" si="25"/>
        <v>31.560263659691078</v>
      </c>
      <c r="Q103" s="79">
        <f t="shared" ca="1" si="26"/>
        <v>30.046056643166946</v>
      </c>
      <c r="R103" s="79">
        <f t="shared" ca="1" si="12"/>
        <v>3.080316015142901</v>
      </c>
      <c r="S103" s="79">
        <f t="shared" ca="1" si="27"/>
        <v>3.1507266414112731</v>
      </c>
      <c r="T103" s="79">
        <f t="shared" ca="1" si="14"/>
        <v>2.7041075843332009E-5</v>
      </c>
      <c r="U103" s="79">
        <f t="shared" ca="1" si="28"/>
        <v>1305.4360909911975</v>
      </c>
      <c r="V103" s="79">
        <f t="shared" ca="1" si="16"/>
        <v>1.1203890518824601E-2</v>
      </c>
      <c r="W103" s="85">
        <f t="shared" ca="1" si="29"/>
        <v>4084.7887741046834</v>
      </c>
      <c r="X103" s="79">
        <f t="shared" ca="1" si="18"/>
        <v>3.505765355609524E-2</v>
      </c>
    </row>
    <row r="104" spans="1:24" ht="12.75" customHeight="1">
      <c r="A104" s="2">
        <v>0</v>
      </c>
      <c r="B104" s="2">
        <v>2</v>
      </c>
      <c r="C104" s="2">
        <f t="shared" ca="1" si="0"/>
        <v>5</v>
      </c>
      <c r="D104" s="2">
        <f t="shared" ca="1" si="1"/>
        <v>3</v>
      </c>
      <c r="E104" s="2">
        <f t="shared" ca="1" si="2"/>
        <v>0</v>
      </c>
      <c r="F104" s="84">
        <f t="shared" ca="1" si="19"/>
        <v>2.9484000000000003E-2</v>
      </c>
      <c r="G104" s="2">
        <v>0</v>
      </c>
      <c r="H104" s="2">
        <v>1</v>
      </c>
      <c r="I104" s="2">
        <v>1</v>
      </c>
      <c r="J104" s="84">
        <f t="shared" ca="1" si="20"/>
        <v>2.9403000000000081E-6</v>
      </c>
      <c r="K104" s="84">
        <f t="shared" ca="1" si="5"/>
        <v>8.6691805200000242E-8</v>
      </c>
      <c r="L104" s="85">
        <f t="shared" ca="1" si="21"/>
        <v>92</v>
      </c>
      <c r="M104" s="38">
        <f t="shared" ca="1" si="22"/>
        <v>908</v>
      </c>
      <c r="N104" s="4">
        <f t="shared" ca="1" si="23"/>
        <v>11</v>
      </c>
      <c r="O104" s="79">
        <f t="shared" ca="1" si="24"/>
        <v>3.1560263659691077</v>
      </c>
      <c r="P104" s="79">
        <f t="shared" ca="1" si="25"/>
        <v>31.560263659691078</v>
      </c>
      <c r="Q104" s="79">
        <f t="shared" ca="1" si="26"/>
        <v>31.560263659691078</v>
      </c>
      <c r="R104" s="79">
        <f t="shared" ca="1" si="12"/>
        <v>3.1560263659691077</v>
      </c>
      <c r="S104" s="79">
        <f t="shared" ca="1" si="27"/>
        <v>3.1560263659691077</v>
      </c>
      <c r="T104" s="79">
        <f t="shared" ca="1" si="14"/>
        <v>2.7360162292465856E-7</v>
      </c>
      <c r="U104" s="79">
        <f t="shared" ca="1" si="28"/>
        <v>1294.0573528195234</v>
      </c>
      <c r="V104" s="79">
        <f t="shared" ca="1" si="16"/>
        <v>1.1218416794825811E-4</v>
      </c>
      <c r="W104" s="85">
        <f t="shared" ca="1" si="29"/>
        <v>2655.8801825068867</v>
      </c>
      <c r="X104" s="79">
        <f t="shared" ca="1" si="18"/>
        <v>2.3024304741642811E-4</v>
      </c>
    </row>
    <row r="105" spans="1:24" ht="12.75" customHeight="1">
      <c r="A105" s="2">
        <v>0</v>
      </c>
      <c r="B105" s="2">
        <v>2</v>
      </c>
      <c r="C105" s="2">
        <f t="shared" ca="1" si="0"/>
        <v>5</v>
      </c>
      <c r="D105" s="2">
        <f t="shared" ca="1" si="1"/>
        <v>3</v>
      </c>
      <c r="E105" s="2">
        <f t="shared" ca="1" si="2"/>
        <v>0</v>
      </c>
      <c r="F105" s="84">
        <f t="shared" ca="1" si="19"/>
        <v>2.9484000000000003E-2</v>
      </c>
      <c r="G105" s="2">
        <v>0</v>
      </c>
      <c r="H105" s="2">
        <v>1</v>
      </c>
      <c r="I105" s="2">
        <v>0</v>
      </c>
      <c r="J105" s="84">
        <f t="shared" ca="1" si="20"/>
        <v>9.9000000000000357E-9</v>
      </c>
      <c r="K105" s="84">
        <f t="shared" ca="1" si="5"/>
        <v>2.9189160000000109E-10</v>
      </c>
      <c r="L105" s="85">
        <f t="shared" ca="1" si="21"/>
        <v>79</v>
      </c>
      <c r="M105" s="38">
        <f t="shared" ca="1" si="22"/>
        <v>921</v>
      </c>
      <c r="N105" s="4">
        <f t="shared" ca="1" si="23"/>
        <v>11</v>
      </c>
      <c r="O105" s="79">
        <f t="shared" ca="1" si="24"/>
        <v>3.1560263659691077</v>
      </c>
      <c r="P105" s="79">
        <f t="shared" ca="1" si="25"/>
        <v>31.560263659691078</v>
      </c>
      <c r="Q105" s="79">
        <f t="shared" ca="1" si="26"/>
        <v>31.560263659691078</v>
      </c>
      <c r="R105" s="79">
        <f t="shared" ca="1" si="12"/>
        <v>3.1560263659691077</v>
      </c>
      <c r="S105" s="79">
        <f t="shared" ca="1" si="27"/>
        <v>3.1560263659691077</v>
      </c>
      <c r="T105" s="79">
        <f t="shared" ca="1" si="14"/>
        <v>9.2121758560491185E-10</v>
      </c>
      <c r="U105" s="79">
        <f t="shared" ca="1" si="28"/>
        <v>1280.7973528195234</v>
      </c>
      <c r="V105" s="79">
        <f t="shared" ca="1" si="16"/>
        <v>3.7385398859025659E-7</v>
      </c>
      <c r="W105" s="85">
        <f t="shared" ca="1" si="29"/>
        <v>1226.9715909090908</v>
      </c>
      <c r="X105" s="79">
        <f t="shared" ca="1" si="18"/>
        <v>3.5814270082500131E-7</v>
      </c>
    </row>
    <row r="106" spans="1:24" ht="12.75" customHeight="1">
      <c r="A106" s="2">
        <v>0</v>
      </c>
      <c r="B106" s="2">
        <v>2</v>
      </c>
      <c r="C106" s="2">
        <f t="shared" ca="1" si="0"/>
        <v>5</v>
      </c>
      <c r="D106" s="2">
        <f t="shared" ca="1" si="1"/>
        <v>3</v>
      </c>
      <c r="E106" s="2">
        <f t="shared" ca="1" si="2"/>
        <v>0</v>
      </c>
      <c r="F106" s="84">
        <f t="shared" ca="1" si="19"/>
        <v>2.9484000000000003E-2</v>
      </c>
      <c r="G106" s="2">
        <v>0</v>
      </c>
      <c r="H106" s="2">
        <v>0</v>
      </c>
      <c r="I106" s="2">
        <v>7</v>
      </c>
      <c r="J106" s="84">
        <f t="shared" ca="1" si="20"/>
        <v>0</v>
      </c>
      <c r="K106" s="84">
        <f t="shared" ca="1" si="5"/>
        <v>0</v>
      </c>
      <c r="L106" s="85">
        <f t="shared" ca="1" si="21"/>
        <v>91</v>
      </c>
      <c r="M106" s="38">
        <f t="shared" ca="1" si="22"/>
        <v>909</v>
      </c>
      <c r="N106" s="4">
        <f t="shared" ca="1" si="23"/>
        <v>11</v>
      </c>
      <c r="O106" s="79">
        <f t="shared" ca="1" si="24"/>
        <v>3.1560263659691077</v>
      </c>
      <c r="P106" s="79">
        <f t="shared" ca="1" si="25"/>
        <v>31.560263659691078</v>
      </c>
      <c r="Q106" s="79">
        <f t="shared" ca="1" si="26"/>
        <v>31.560263659691078</v>
      </c>
      <c r="R106" s="79">
        <f t="shared" ca="1" si="12"/>
        <v>3.1560263659691077</v>
      </c>
      <c r="S106" s="79">
        <f t="shared" ca="1" si="27"/>
        <v>3.1560263659691077</v>
      </c>
      <c r="T106" s="79">
        <f t="shared" ca="1" si="14"/>
        <v>0</v>
      </c>
      <c r="U106" s="79">
        <f t="shared" ca="1" si="28"/>
        <v>1293.0373528195234</v>
      </c>
      <c r="V106" s="79">
        <f t="shared" ca="1" si="16"/>
        <v>0</v>
      </c>
      <c r="W106" s="85">
        <f t="shared" ca="1" si="29"/>
        <v>10002.360141184572</v>
      </c>
      <c r="X106" s="79">
        <f t="shared" ca="1" si="18"/>
        <v>0</v>
      </c>
    </row>
    <row r="107" spans="1:24" ht="12.75" customHeight="1">
      <c r="A107" s="2">
        <v>0</v>
      </c>
      <c r="B107" s="2">
        <v>2</v>
      </c>
      <c r="C107" s="2">
        <f t="shared" ca="1" si="0"/>
        <v>5</v>
      </c>
      <c r="D107" s="2">
        <f t="shared" ca="1" si="1"/>
        <v>3</v>
      </c>
      <c r="E107" s="2">
        <f t="shared" ca="1" si="2"/>
        <v>0</v>
      </c>
      <c r="F107" s="84">
        <f t="shared" ca="1" si="19"/>
        <v>2.9484000000000003E-2</v>
      </c>
      <c r="G107" s="2">
        <v>0</v>
      </c>
      <c r="H107" s="2">
        <v>0</v>
      </c>
      <c r="I107" s="2">
        <v>6</v>
      </c>
      <c r="J107" s="84">
        <f t="shared" ca="1" si="20"/>
        <v>0</v>
      </c>
      <c r="K107" s="84">
        <f t="shared" ca="1" si="5"/>
        <v>0</v>
      </c>
      <c r="L107" s="85">
        <f t="shared" ca="1" si="21"/>
        <v>78</v>
      </c>
      <c r="M107" s="38">
        <f t="shared" ca="1" si="22"/>
        <v>922</v>
      </c>
      <c r="N107" s="4">
        <f t="shared" ca="1" si="23"/>
        <v>11</v>
      </c>
      <c r="O107" s="79">
        <f t="shared" ca="1" si="24"/>
        <v>3.1560263659691077</v>
      </c>
      <c r="P107" s="79">
        <f t="shared" ca="1" si="25"/>
        <v>31.560263659691078</v>
      </c>
      <c r="Q107" s="79">
        <f t="shared" ca="1" si="26"/>
        <v>31.560263659691078</v>
      </c>
      <c r="R107" s="79">
        <f t="shared" ca="1" si="12"/>
        <v>3.1560263659691077</v>
      </c>
      <c r="S107" s="79">
        <f t="shared" ca="1" si="27"/>
        <v>3.1560263659691077</v>
      </c>
      <c r="T107" s="79">
        <f t="shared" ca="1" si="14"/>
        <v>0</v>
      </c>
      <c r="U107" s="79">
        <f t="shared" ca="1" si="28"/>
        <v>1279.7773528195235</v>
      </c>
      <c r="V107" s="79">
        <f t="shared" ca="1" si="16"/>
        <v>0</v>
      </c>
      <c r="W107" s="85">
        <f t="shared" ca="1" si="29"/>
        <v>8573.4515495867763</v>
      </c>
      <c r="X107" s="79">
        <f t="shared" ca="1" si="18"/>
        <v>0</v>
      </c>
    </row>
    <row r="108" spans="1:24" ht="12.75" customHeight="1">
      <c r="A108" s="2">
        <v>0</v>
      </c>
      <c r="B108" s="2">
        <v>2</v>
      </c>
      <c r="C108" s="2">
        <f t="shared" ca="1" si="0"/>
        <v>5</v>
      </c>
      <c r="D108" s="2">
        <f t="shared" ca="1" si="1"/>
        <v>3</v>
      </c>
      <c r="E108" s="2">
        <f t="shared" ca="1" si="2"/>
        <v>0</v>
      </c>
      <c r="F108" s="84">
        <f t="shared" ca="1" si="19"/>
        <v>2.9484000000000003E-2</v>
      </c>
      <c r="G108" s="2">
        <v>0</v>
      </c>
      <c r="H108" s="2">
        <v>0</v>
      </c>
      <c r="I108" s="2">
        <v>5</v>
      </c>
      <c r="J108" s="84">
        <f t="shared" ca="1" si="20"/>
        <v>0</v>
      </c>
      <c r="K108" s="84">
        <f t="shared" ca="1" si="5"/>
        <v>0</v>
      </c>
      <c r="L108" s="85">
        <f t="shared" ca="1" si="21"/>
        <v>65</v>
      </c>
      <c r="M108" s="38">
        <f t="shared" ca="1" si="22"/>
        <v>935</v>
      </c>
      <c r="N108" s="4">
        <f t="shared" ca="1" si="23"/>
        <v>11</v>
      </c>
      <c r="O108" s="79">
        <f t="shared" ca="1" si="24"/>
        <v>3.1560263659691077</v>
      </c>
      <c r="P108" s="79">
        <f t="shared" ca="1" si="25"/>
        <v>31.560263659691078</v>
      </c>
      <c r="Q108" s="79">
        <f t="shared" ca="1" si="26"/>
        <v>31.560263659691078</v>
      </c>
      <c r="R108" s="79">
        <f t="shared" ca="1" si="12"/>
        <v>3.1560263659691077</v>
      </c>
      <c r="S108" s="79">
        <f t="shared" ca="1" si="27"/>
        <v>3.1560263659691077</v>
      </c>
      <c r="T108" s="79">
        <f t="shared" ca="1" si="14"/>
        <v>0</v>
      </c>
      <c r="U108" s="79">
        <f t="shared" ca="1" si="28"/>
        <v>1266.5173528195235</v>
      </c>
      <c r="V108" s="79">
        <f t="shared" ca="1" si="16"/>
        <v>0</v>
      </c>
      <c r="W108" s="85">
        <f t="shared" ca="1" si="29"/>
        <v>7144.5429579889806</v>
      </c>
      <c r="X108" s="79">
        <f t="shared" ca="1" si="18"/>
        <v>0</v>
      </c>
    </row>
    <row r="109" spans="1:24" ht="12.75" customHeight="1">
      <c r="A109" s="2">
        <v>0</v>
      </c>
      <c r="B109" s="2">
        <v>2</v>
      </c>
      <c r="C109" s="2">
        <f t="shared" ca="1" si="0"/>
        <v>5</v>
      </c>
      <c r="D109" s="2">
        <f t="shared" ca="1" si="1"/>
        <v>3</v>
      </c>
      <c r="E109" s="2">
        <f t="shared" ca="1" si="2"/>
        <v>0</v>
      </c>
      <c r="F109" s="84">
        <f t="shared" ca="1" si="19"/>
        <v>2.9484000000000003E-2</v>
      </c>
      <c r="G109" s="2">
        <v>0</v>
      </c>
      <c r="H109" s="2">
        <v>0</v>
      </c>
      <c r="I109" s="2">
        <v>4</v>
      </c>
      <c r="J109" s="84">
        <f t="shared" ca="1" si="20"/>
        <v>0</v>
      </c>
      <c r="K109" s="84">
        <f t="shared" ca="1" si="5"/>
        <v>0</v>
      </c>
      <c r="L109" s="85">
        <f t="shared" ca="1" si="21"/>
        <v>52</v>
      </c>
      <c r="M109" s="38">
        <f t="shared" ca="1" si="22"/>
        <v>948</v>
      </c>
      <c r="N109" s="4">
        <f t="shared" ca="1" si="23"/>
        <v>11</v>
      </c>
      <c r="O109" s="79">
        <f t="shared" ca="1" si="24"/>
        <v>3.1560263659691077</v>
      </c>
      <c r="P109" s="79">
        <f t="shared" ca="1" si="25"/>
        <v>31.560263659691078</v>
      </c>
      <c r="Q109" s="79">
        <f t="shared" ca="1" si="26"/>
        <v>31.560263659691078</v>
      </c>
      <c r="R109" s="79">
        <f t="shared" ca="1" si="12"/>
        <v>3.1560263659691077</v>
      </c>
      <c r="S109" s="79">
        <f t="shared" ca="1" si="27"/>
        <v>3.1560263659691077</v>
      </c>
      <c r="T109" s="79">
        <f t="shared" ca="1" si="14"/>
        <v>0</v>
      </c>
      <c r="U109" s="79">
        <f t="shared" ca="1" si="28"/>
        <v>1253.2573528195235</v>
      </c>
      <c r="V109" s="79">
        <f t="shared" ca="1" si="16"/>
        <v>0</v>
      </c>
      <c r="W109" s="85">
        <f t="shared" ca="1" si="29"/>
        <v>5715.6343663911848</v>
      </c>
      <c r="X109" s="79">
        <f t="shared" ca="1" si="18"/>
        <v>0</v>
      </c>
    </row>
    <row r="110" spans="1:24" ht="12.75" customHeight="1">
      <c r="A110" s="2">
        <v>0</v>
      </c>
      <c r="B110" s="2">
        <v>2</v>
      </c>
      <c r="C110" s="2">
        <f t="shared" ca="1" si="0"/>
        <v>5</v>
      </c>
      <c r="D110" s="2">
        <f t="shared" ca="1" si="1"/>
        <v>3</v>
      </c>
      <c r="E110" s="2">
        <f t="shared" ca="1" si="2"/>
        <v>0</v>
      </c>
      <c r="F110" s="84">
        <f t="shared" ca="1" si="19"/>
        <v>2.9484000000000003E-2</v>
      </c>
      <c r="G110" s="2">
        <v>0</v>
      </c>
      <c r="H110" s="2">
        <v>0</v>
      </c>
      <c r="I110" s="2">
        <v>3</v>
      </c>
      <c r="J110" s="84">
        <f t="shared" ca="1" si="20"/>
        <v>9.7029900000000167E-5</v>
      </c>
      <c r="K110" s="84">
        <f t="shared" ca="1" si="5"/>
        <v>2.8608295716000051E-6</v>
      </c>
      <c r="L110" s="85">
        <f t="shared" ca="1" si="21"/>
        <v>39</v>
      </c>
      <c r="M110" s="38">
        <f t="shared" ca="1" si="22"/>
        <v>961</v>
      </c>
      <c r="N110" s="4">
        <f t="shared" ca="1" si="23"/>
        <v>11</v>
      </c>
      <c r="O110" s="79">
        <f t="shared" ca="1" si="24"/>
        <v>3.1560263659691077</v>
      </c>
      <c r="P110" s="79">
        <f t="shared" ca="1" si="25"/>
        <v>31.560263659691078</v>
      </c>
      <c r="Q110" s="79">
        <f t="shared" ca="1" si="26"/>
        <v>31.560263659691078</v>
      </c>
      <c r="R110" s="79">
        <f t="shared" ca="1" si="12"/>
        <v>3.1560263659691077</v>
      </c>
      <c r="S110" s="79">
        <f t="shared" ca="1" si="27"/>
        <v>3.1560263659691077</v>
      </c>
      <c r="T110" s="79">
        <f t="shared" ca="1" si="14"/>
        <v>9.0288535565137235E-6</v>
      </c>
      <c r="U110" s="79">
        <f t="shared" ca="1" si="28"/>
        <v>1239.9973528195235</v>
      </c>
      <c r="V110" s="79">
        <f t="shared" ca="1" si="16"/>
        <v>3.5474210956518179E-3</v>
      </c>
      <c r="W110" s="85">
        <f t="shared" ca="1" si="29"/>
        <v>4286.7257747933882</v>
      </c>
      <c r="X110" s="79">
        <f t="shared" ca="1" si="18"/>
        <v>1.2263591861868869E-2</v>
      </c>
    </row>
    <row r="111" spans="1:24" ht="12.75" customHeight="1">
      <c r="A111" s="2">
        <v>0</v>
      </c>
      <c r="B111" s="2">
        <v>2</v>
      </c>
      <c r="C111" s="2">
        <f t="shared" ca="1" si="0"/>
        <v>5</v>
      </c>
      <c r="D111" s="2">
        <f t="shared" ca="1" si="1"/>
        <v>3</v>
      </c>
      <c r="E111" s="2">
        <f t="shared" ca="1" si="2"/>
        <v>0</v>
      </c>
      <c r="F111" s="84">
        <f t="shared" ca="1" si="19"/>
        <v>2.9484000000000003E-2</v>
      </c>
      <c r="G111" s="2">
        <v>0</v>
      </c>
      <c r="H111" s="2">
        <v>0</v>
      </c>
      <c r="I111" s="2">
        <v>2</v>
      </c>
      <c r="J111" s="84">
        <f t="shared" ca="1" si="20"/>
        <v>2.9403000000000077E-6</v>
      </c>
      <c r="K111" s="84">
        <f t="shared" ca="1" si="5"/>
        <v>8.6691805200000242E-8</v>
      </c>
      <c r="L111" s="85">
        <f t="shared" ca="1" si="21"/>
        <v>26</v>
      </c>
      <c r="M111" s="38">
        <f t="shared" ca="1" si="22"/>
        <v>974</v>
      </c>
      <c r="N111" s="4">
        <f t="shared" ca="1" si="23"/>
        <v>12</v>
      </c>
      <c r="O111" s="79">
        <f t="shared" ca="1" si="24"/>
        <v>3.3967350817932065</v>
      </c>
      <c r="P111" s="79">
        <f t="shared" ca="1" si="25"/>
        <v>32.763807238811573</v>
      </c>
      <c r="Q111" s="79">
        <f t="shared" ca="1" si="26"/>
        <v>31.560263659691078</v>
      </c>
      <c r="R111" s="79">
        <f t="shared" ca="1" si="12"/>
        <v>3.2162035449251327</v>
      </c>
      <c r="S111" s="79">
        <f t="shared" ca="1" si="27"/>
        <v>3.3840978742124408</v>
      </c>
      <c r="T111" s="79">
        <f t="shared" ca="1" si="14"/>
        <v>2.9337355368895983E-7</v>
      </c>
      <c r="U111" s="79">
        <f t="shared" ca="1" si="28"/>
        <v>1307.6966966315804</v>
      </c>
      <c r="V111" s="79">
        <f t="shared" ca="1" si="16"/>
        <v>1.1336658728506877E-4</v>
      </c>
      <c r="W111" s="85">
        <f t="shared" ca="1" si="29"/>
        <v>2857.8171831955924</v>
      </c>
      <c r="X111" s="79">
        <f t="shared" ca="1" si="18"/>
        <v>2.4774933054280571E-4</v>
      </c>
    </row>
    <row r="112" spans="1:24" ht="12.75" customHeight="1">
      <c r="A112" s="2">
        <v>0</v>
      </c>
      <c r="B112" s="2">
        <v>2</v>
      </c>
      <c r="C112" s="2">
        <f t="shared" ca="1" si="0"/>
        <v>5</v>
      </c>
      <c r="D112" s="2">
        <f t="shared" ca="1" si="1"/>
        <v>3</v>
      </c>
      <c r="E112" s="2">
        <f t="shared" ca="1" si="2"/>
        <v>0</v>
      </c>
      <c r="F112" s="84">
        <f t="shared" ca="1" si="19"/>
        <v>2.9484000000000003E-2</v>
      </c>
      <c r="G112" s="2">
        <v>0</v>
      </c>
      <c r="H112" s="2">
        <v>0</v>
      </c>
      <c r="I112" s="2">
        <v>1</v>
      </c>
      <c r="J112" s="84">
        <f t="shared" ca="1" si="20"/>
        <v>2.970000000000011E-8</v>
      </c>
      <c r="K112" s="84">
        <f t="shared" ca="1" si="5"/>
        <v>8.7567480000000333E-10</v>
      </c>
      <c r="L112" s="85">
        <f t="shared" ca="1" si="21"/>
        <v>13</v>
      </c>
      <c r="M112" s="38">
        <f t="shared" ca="1" si="22"/>
        <v>987</v>
      </c>
      <c r="N112" s="4">
        <f t="shared" ca="1" si="23"/>
        <v>12</v>
      </c>
      <c r="O112" s="79">
        <f t="shared" ca="1" si="24"/>
        <v>3.3967350817932065</v>
      </c>
      <c r="P112" s="79">
        <f t="shared" ca="1" si="25"/>
        <v>33.967350817932065</v>
      </c>
      <c r="Q112" s="79">
        <f t="shared" ca="1" si="26"/>
        <v>33.485933386283868</v>
      </c>
      <c r="R112" s="79">
        <f t="shared" ca="1" si="12"/>
        <v>3.3726642102107967</v>
      </c>
      <c r="S112" s="79">
        <f t="shared" ca="1" si="27"/>
        <v>3.3950501207824373</v>
      </c>
      <c r="T112" s="79">
        <f t="shared" ca="1" si="14"/>
        <v>2.9729598355061479E-9</v>
      </c>
      <c r="U112" s="79">
        <f t="shared" ca="1" si="28"/>
        <v>1298.3244540389139</v>
      </c>
      <c r="V112" s="79">
        <f t="shared" ca="1" si="16"/>
        <v>1.1369100066256394E-6</v>
      </c>
      <c r="W112" s="85">
        <f t="shared" ca="1" si="29"/>
        <v>1428.9085915977962</v>
      </c>
      <c r="X112" s="79">
        <f t="shared" ca="1" si="18"/>
        <v>1.2512592451656867E-6</v>
      </c>
    </row>
    <row r="113" spans="1:24" ht="12.75" customHeight="1">
      <c r="A113" s="2">
        <v>0</v>
      </c>
      <c r="B113" s="2">
        <v>2</v>
      </c>
      <c r="C113" s="2">
        <f t="shared" ca="1" si="0"/>
        <v>5</v>
      </c>
      <c r="D113" s="2">
        <f t="shared" ca="1" si="1"/>
        <v>3</v>
      </c>
      <c r="E113" s="2">
        <f t="shared" ca="1" si="2"/>
        <v>0</v>
      </c>
      <c r="F113" s="84">
        <f t="shared" ca="1" si="19"/>
        <v>2.9484000000000003E-2</v>
      </c>
      <c r="G113" s="2">
        <v>0</v>
      </c>
      <c r="H113" s="2">
        <v>0</v>
      </c>
      <c r="I113" s="2">
        <v>0</v>
      </c>
      <c r="J113" s="84">
        <f t="shared" ca="1" si="20"/>
        <v>1.0000000000000046E-10</v>
      </c>
      <c r="K113" s="84">
        <f t="shared" ca="1" si="5"/>
        <v>2.948400000000014E-12</v>
      </c>
      <c r="L113" s="85">
        <f t="shared" ca="1" si="21"/>
        <v>0</v>
      </c>
      <c r="M113" s="38">
        <f t="shared" ca="1" si="22"/>
        <v>1000</v>
      </c>
      <c r="N113" s="4">
        <f t="shared" ca="1" si="23"/>
        <v>12</v>
      </c>
      <c r="O113" s="79">
        <f t="shared" ca="1" si="24"/>
        <v>3.3967350817932065</v>
      </c>
      <c r="P113" s="79">
        <f t="shared" ca="1" si="25"/>
        <v>33.967350817932065</v>
      </c>
      <c r="Q113" s="79">
        <f t="shared" ca="1" si="26"/>
        <v>33.967350817932065</v>
      </c>
      <c r="R113" s="79">
        <f t="shared" ca="1" si="12"/>
        <v>3.3967350817932065</v>
      </c>
      <c r="S113" s="79">
        <f t="shared" ca="1" si="27"/>
        <v>3.396735081793206</v>
      </c>
      <c r="T113" s="79">
        <f t="shared" ca="1" si="14"/>
        <v>1.0014933715159136E-11</v>
      </c>
      <c r="U113" s="79">
        <f t="shared" ca="1" si="28"/>
        <v>1285.6625705631191</v>
      </c>
      <c r="V113" s="79">
        <f t="shared" ca="1" si="16"/>
        <v>3.7906475230483182E-9</v>
      </c>
      <c r="W113" s="85">
        <f t="shared" ca="1" si="29"/>
        <v>0</v>
      </c>
      <c r="X113" s="79">
        <f t="shared" ca="1" si="18"/>
        <v>0</v>
      </c>
    </row>
    <row r="114" spans="1:24" ht="12.75" customHeight="1">
      <c r="A114" s="2">
        <v>0</v>
      </c>
      <c r="B114" s="2">
        <v>3</v>
      </c>
      <c r="C114" s="2">
        <f t="shared" ca="1" si="0"/>
        <v>6</v>
      </c>
      <c r="D114" s="2">
        <f t="shared" ca="1" si="1"/>
        <v>4</v>
      </c>
      <c r="E114" s="2">
        <f t="shared" ca="1" si="2"/>
        <v>0</v>
      </c>
      <c r="F114" s="84">
        <f t="shared" ca="1" si="19"/>
        <v>0</v>
      </c>
      <c r="G114" s="2">
        <v>1</v>
      </c>
      <c r="H114" s="2">
        <v>1</v>
      </c>
      <c r="I114" s="2">
        <v>7</v>
      </c>
      <c r="J114" s="84">
        <f t="shared" ca="1" si="20"/>
        <v>0</v>
      </c>
      <c r="K114" s="84">
        <f t="shared" ca="1" si="5"/>
        <v>0</v>
      </c>
      <c r="L114" s="85">
        <f t="shared" ca="1" si="21"/>
        <v>249</v>
      </c>
      <c r="M114" s="38">
        <f t="shared" ca="1" si="22"/>
        <v>751</v>
      </c>
      <c r="N114" s="4">
        <f t="shared" ca="1" si="23"/>
        <v>9</v>
      </c>
      <c r="O114" s="79">
        <f t="shared" ca="1" si="24"/>
        <v>2.643947499734443</v>
      </c>
      <c r="P114" s="79">
        <f t="shared" ca="1" si="25"/>
        <v>26.439474997344433</v>
      </c>
      <c r="Q114" s="79">
        <f t="shared" ca="1" si="26"/>
        <v>26.439474997344433</v>
      </c>
      <c r="R114" s="79">
        <f t="shared" ca="1" si="12"/>
        <v>2.6439474997344434</v>
      </c>
      <c r="S114" s="79">
        <f t="shared" ca="1" si="27"/>
        <v>2.643947499734443</v>
      </c>
      <c r="T114" s="79">
        <f t="shared" ca="1" si="14"/>
        <v>0</v>
      </c>
      <c r="U114" s="79">
        <f t="shared" ca="1" si="28"/>
        <v>1272.422920275548</v>
      </c>
      <c r="V114" s="79">
        <f t="shared" ca="1" si="16"/>
        <v>0</v>
      </c>
      <c r="W114" s="85">
        <f t="shared" ca="1" si="29"/>
        <v>26177.701975378786</v>
      </c>
      <c r="X114" s="79">
        <f t="shared" ca="1" si="18"/>
        <v>0</v>
      </c>
    </row>
    <row r="115" spans="1:24" ht="12.75" customHeight="1">
      <c r="A115" s="2">
        <v>0</v>
      </c>
      <c r="B115" s="2">
        <v>3</v>
      </c>
      <c r="C115" s="2">
        <f t="shared" ca="1" si="0"/>
        <v>6</v>
      </c>
      <c r="D115" s="2">
        <f t="shared" ca="1" si="1"/>
        <v>4</v>
      </c>
      <c r="E115" s="2">
        <f t="shared" ca="1" si="2"/>
        <v>0</v>
      </c>
      <c r="F115" s="84">
        <f t="shared" ca="1" si="19"/>
        <v>0</v>
      </c>
      <c r="G115" s="2">
        <v>1</v>
      </c>
      <c r="H115" s="2">
        <v>1</v>
      </c>
      <c r="I115" s="2">
        <v>6</v>
      </c>
      <c r="J115" s="84">
        <f t="shared" ca="1" si="20"/>
        <v>0</v>
      </c>
      <c r="K115" s="84">
        <f t="shared" ca="1" si="5"/>
        <v>0</v>
      </c>
      <c r="L115" s="85">
        <f t="shared" ca="1" si="21"/>
        <v>236</v>
      </c>
      <c r="M115" s="38">
        <f t="shared" ca="1" si="22"/>
        <v>764</v>
      </c>
      <c r="N115" s="4">
        <f t="shared" ca="1" si="23"/>
        <v>9</v>
      </c>
      <c r="O115" s="79">
        <f t="shared" ca="1" si="24"/>
        <v>2.643947499734443</v>
      </c>
      <c r="P115" s="79">
        <f t="shared" ca="1" si="25"/>
        <v>26.439474997344433</v>
      </c>
      <c r="Q115" s="79">
        <f t="shared" ca="1" si="26"/>
        <v>26.439474997344433</v>
      </c>
      <c r="R115" s="79">
        <f t="shared" ca="1" si="12"/>
        <v>2.6439474997344434</v>
      </c>
      <c r="S115" s="79">
        <f t="shared" ca="1" si="27"/>
        <v>2.643947499734443</v>
      </c>
      <c r="T115" s="79">
        <f t="shared" ca="1" si="14"/>
        <v>0</v>
      </c>
      <c r="U115" s="79">
        <f t="shared" ca="1" si="28"/>
        <v>1259.162920275548</v>
      </c>
      <c r="V115" s="79">
        <f t="shared" ca="1" si="16"/>
        <v>0</v>
      </c>
      <c r="W115" s="85">
        <f t="shared" ca="1" si="29"/>
        <v>24748.793383780991</v>
      </c>
      <c r="X115" s="79">
        <f t="shared" ca="1" si="18"/>
        <v>0</v>
      </c>
    </row>
    <row r="116" spans="1:24" ht="12.75" customHeight="1">
      <c r="A116" s="2">
        <v>0</v>
      </c>
      <c r="B116" s="2">
        <v>3</v>
      </c>
      <c r="C116" s="2">
        <f t="shared" ca="1" si="0"/>
        <v>6</v>
      </c>
      <c r="D116" s="2">
        <f t="shared" ca="1" si="1"/>
        <v>4</v>
      </c>
      <c r="E116" s="2">
        <f t="shared" ca="1" si="2"/>
        <v>0</v>
      </c>
      <c r="F116" s="84">
        <f t="shared" ca="1" si="19"/>
        <v>0</v>
      </c>
      <c r="G116" s="2">
        <v>1</v>
      </c>
      <c r="H116" s="2">
        <v>1</v>
      </c>
      <c r="I116" s="2">
        <v>5</v>
      </c>
      <c r="J116" s="84">
        <f t="shared" ca="1" si="20"/>
        <v>0</v>
      </c>
      <c r="K116" s="84">
        <f t="shared" ca="1" si="5"/>
        <v>0</v>
      </c>
      <c r="L116" s="85">
        <f t="shared" ca="1" si="21"/>
        <v>223</v>
      </c>
      <c r="M116" s="38">
        <f t="shared" ca="1" si="22"/>
        <v>777</v>
      </c>
      <c r="N116" s="4">
        <f t="shared" ca="1" si="23"/>
        <v>9</v>
      </c>
      <c r="O116" s="79">
        <f t="shared" ca="1" si="24"/>
        <v>2.643947499734443</v>
      </c>
      <c r="P116" s="79">
        <f t="shared" ca="1" si="25"/>
        <v>26.439474997344433</v>
      </c>
      <c r="Q116" s="79">
        <f t="shared" ca="1" si="26"/>
        <v>26.439474997344433</v>
      </c>
      <c r="R116" s="79">
        <f t="shared" ca="1" si="12"/>
        <v>2.6439474997344434</v>
      </c>
      <c r="S116" s="79">
        <f t="shared" ca="1" si="27"/>
        <v>2.643947499734443</v>
      </c>
      <c r="T116" s="79">
        <f t="shared" ca="1" si="14"/>
        <v>0</v>
      </c>
      <c r="U116" s="79">
        <f t="shared" ca="1" si="28"/>
        <v>1245.902920275548</v>
      </c>
      <c r="V116" s="79">
        <f t="shared" ca="1" si="16"/>
        <v>0</v>
      </c>
      <c r="W116" s="85">
        <f t="shared" ca="1" si="29"/>
        <v>23319.884792183195</v>
      </c>
      <c r="X116" s="79">
        <f t="shared" ca="1" si="18"/>
        <v>0</v>
      </c>
    </row>
    <row r="117" spans="1:24" ht="12.75" customHeight="1">
      <c r="A117" s="2">
        <v>0</v>
      </c>
      <c r="B117" s="2">
        <v>3</v>
      </c>
      <c r="C117" s="2">
        <f t="shared" ca="1" si="0"/>
        <v>6</v>
      </c>
      <c r="D117" s="2">
        <f t="shared" ca="1" si="1"/>
        <v>4</v>
      </c>
      <c r="E117" s="2">
        <f t="shared" ca="1" si="2"/>
        <v>0</v>
      </c>
      <c r="F117" s="84">
        <f t="shared" ca="1" si="19"/>
        <v>0</v>
      </c>
      <c r="G117" s="2">
        <v>1</v>
      </c>
      <c r="H117" s="2">
        <v>1</v>
      </c>
      <c r="I117" s="2">
        <v>4</v>
      </c>
      <c r="J117" s="84">
        <f t="shared" ca="1" si="20"/>
        <v>0.94148014940099989</v>
      </c>
      <c r="K117" s="84">
        <f t="shared" ca="1" si="5"/>
        <v>0</v>
      </c>
      <c r="L117" s="85">
        <f t="shared" ca="1" si="21"/>
        <v>210</v>
      </c>
      <c r="M117" s="38">
        <f t="shared" ca="1" si="22"/>
        <v>790</v>
      </c>
      <c r="N117" s="4">
        <f t="shared" ca="1" si="23"/>
        <v>9</v>
      </c>
      <c r="O117" s="79">
        <f t="shared" ca="1" si="24"/>
        <v>2.643947499734443</v>
      </c>
      <c r="P117" s="79">
        <f t="shared" ca="1" si="25"/>
        <v>26.439474997344433</v>
      </c>
      <c r="Q117" s="79">
        <f t="shared" ca="1" si="26"/>
        <v>26.439474997344433</v>
      </c>
      <c r="R117" s="79">
        <f t="shared" ca="1" si="12"/>
        <v>2.6439474997344434</v>
      </c>
      <c r="S117" s="79">
        <f t="shared" ca="1" si="27"/>
        <v>2.643947499734443</v>
      </c>
      <c r="T117" s="79">
        <f t="shared" ca="1" si="14"/>
        <v>0</v>
      </c>
      <c r="U117" s="79">
        <f t="shared" ca="1" si="28"/>
        <v>1232.642920275548</v>
      </c>
      <c r="V117" s="79">
        <f t="shared" ca="1" si="16"/>
        <v>0</v>
      </c>
      <c r="W117" s="85">
        <f t="shared" ca="1" si="29"/>
        <v>21890.976200585399</v>
      </c>
      <c r="X117" s="79">
        <f t="shared" ca="1" si="18"/>
        <v>0</v>
      </c>
    </row>
    <row r="118" spans="1:24" ht="12.75" customHeight="1">
      <c r="A118" s="2">
        <v>0</v>
      </c>
      <c r="B118" s="2">
        <v>3</v>
      </c>
      <c r="C118" s="2">
        <f t="shared" ca="1" si="0"/>
        <v>6</v>
      </c>
      <c r="D118" s="2">
        <f t="shared" ca="1" si="1"/>
        <v>4</v>
      </c>
      <c r="E118" s="2">
        <f t="shared" ca="1" si="2"/>
        <v>0</v>
      </c>
      <c r="F118" s="84">
        <f t="shared" ca="1" si="19"/>
        <v>0</v>
      </c>
      <c r="G118" s="2">
        <v>1</v>
      </c>
      <c r="H118" s="2">
        <v>1</v>
      </c>
      <c r="I118" s="2">
        <v>3</v>
      </c>
      <c r="J118" s="84">
        <f t="shared" ca="1" si="20"/>
        <v>3.8039601996000032E-2</v>
      </c>
      <c r="K118" s="84">
        <f t="shared" ca="1" si="5"/>
        <v>0</v>
      </c>
      <c r="L118" s="85">
        <f t="shared" ca="1" si="21"/>
        <v>197</v>
      </c>
      <c r="M118" s="38">
        <f t="shared" ca="1" si="22"/>
        <v>803</v>
      </c>
      <c r="N118" s="4">
        <f t="shared" ca="1" si="23"/>
        <v>10</v>
      </c>
      <c r="O118" s="79">
        <f t="shared" ca="1" si="24"/>
        <v>2.9036585298817519</v>
      </c>
      <c r="P118" s="79">
        <f t="shared" ca="1" si="25"/>
        <v>29.036585298817524</v>
      </c>
      <c r="Q118" s="79">
        <f t="shared" ca="1" si="26"/>
        <v>26.439474997344433</v>
      </c>
      <c r="R118" s="79">
        <f t="shared" ca="1" si="12"/>
        <v>2.7738030148080979</v>
      </c>
      <c r="S118" s="79">
        <f t="shared" ca="1" si="27"/>
        <v>2.8945686438265961</v>
      </c>
      <c r="T118" s="79">
        <f t="shared" ca="1" si="14"/>
        <v>0</v>
      </c>
      <c r="U118" s="79">
        <f t="shared" ca="1" si="28"/>
        <v>1308.3467874740752</v>
      </c>
      <c r="V118" s="79">
        <f t="shared" ca="1" si="16"/>
        <v>0</v>
      </c>
      <c r="W118" s="85">
        <f t="shared" ca="1" si="29"/>
        <v>20462.067608987603</v>
      </c>
      <c r="X118" s="79">
        <f t="shared" ca="1" si="18"/>
        <v>0</v>
      </c>
    </row>
    <row r="119" spans="1:24" ht="12.75" customHeight="1">
      <c r="A119" s="2">
        <v>0</v>
      </c>
      <c r="B119" s="2">
        <v>3</v>
      </c>
      <c r="C119" s="2">
        <f t="shared" ca="1" si="0"/>
        <v>6</v>
      </c>
      <c r="D119" s="2">
        <f t="shared" ca="1" si="1"/>
        <v>4</v>
      </c>
      <c r="E119" s="2">
        <f t="shared" ca="1" si="2"/>
        <v>0</v>
      </c>
      <c r="F119" s="84">
        <f t="shared" ca="1" si="19"/>
        <v>0</v>
      </c>
      <c r="G119" s="2">
        <v>1</v>
      </c>
      <c r="H119" s="2">
        <v>1</v>
      </c>
      <c r="I119" s="2">
        <v>2</v>
      </c>
      <c r="J119" s="84">
        <f t="shared" ca="1" si="20"/>
        <v>5.7635760600000105E-4</v>
      </c>
      <c r="K119" s="84">
        <f t="shared" ca="1" si="5"/>
        <v>0</v>
      </c>
      <c r="L119" s="85">
        <f t="shared" ca="1" si="21"/>
        <v>184</v>
      </c>
      <c r="M119" s="38">
        <f t="shared" ca="1" si="22"/>
        <v>816</v>
      </c>
      <c r="N119" s="4">
        <f t="shared" ca="1" si="23"/>
        <v>10</v>
      </c>
      <c r="O119" s="79">
        <f t="shared" ca="1" si="24"/>
        <v>2.9036585298817519</v>
      </c>
      <c r="P119" s="79">
        <f t="shared" ca="1" si="25"/>
        <v>29.036585298817524</v>
      </c>
      <c r="Q119" s="79">
        <f t="shared" ca="1" si="26"/>
        <v>29.036585298817524</v>
      </c>
      <c r="R119" s="79">
        <f t="shared" ca="1" si="12"/>
        <v>2.9036585298817523</v>
      </c>
      <c r="S119" s="79">
        <f t="shared" ca="1" si="27"/>
        <v>2.9036585298817519</v>
      </c>
      <c r="T119" s="79">
        <f t="shared" ca="1" si="14"/>
        <v>0</v>
      </c>
      <c r="U119" s="79">
        <f t="shared" ca="1" si="28"/>
        <v>1298.3134562325711</v>
      </c>
      <c r="V119" s="79">
        <f t="shared" ca="1" si="16"/>
        <v>0</v>
      </c>
      <c r="W119" s="85">
        <f t="shared" ca="1" si="29"/>
        <v>19033.159017389808</v>
      </c>
      <c r="X119" s="79">
        <f t="shared" ca="1" si="18"/>
        <v>0</v>
      </c>
    </row>
    <row r="120" spans="1:24" ht="12.75" customHeight="1">
      <c r="A120" s="2">
        <v>0</v>
      </c>
      <c r="B120" s="2">
        <v>3</v>
      </c>
      <c r="C120" s="2">
        <f t="shared" ca="1" si="0"/>
        <v>6</v>
      </c>
      <c r="D120" s="2">
        <f t="shared" ca="1" si="1"/>
        <v>4</v>
      </c>
      <c r="E120" s="2">
        <f t="shared" ca="1" si="2"/>
        <v>0</v>
      </c>
      <c r="F120" s="84">
        <f t="shared" ca="1" si="19"/>
        <v>0</v>
      </c>
      <c r="G120" s="2">
        <v>1</v>
      </c>
      <c r="H120" s="2">
        <v>1</v>
      </c>
      <c r="I120" s="2">
        <v>1</v>
      </c>
      <c r="J120" s="84">
        <f t="shared" ca="1" si="20"/>
        <v>3.8811960000000103E-6</v>
      </c>
      <c r="K120" s="84">
        <f t="shared" ca="1" si="5"/>
        <v>0</v>
      </c>
      <c r="L120" s="85">
        <f t="shared" ca="1" si="21"/>
        <v>171</v>
      </c>
      <c r="M120" s="38">
        <f t="shared" ca="1" si="22"/>
        <v>829</v>
      </c>
      <c r="N120" s="4">
        <f t="shared" ca="1" si="23"/>
        <v>10</v>
      </c>
      <c r="O120" s="79">
        <f t="shared" ca="1" si="24"/>
        <v>2.9036585298817519</v>
      </c>
      <c r="P120" s="79">
        <f t="shared" ca="1" si="25"/>
        <v>29.036585298817524</v>
      </c>
      <c r="Q120" s="79">
        <f t="shared" ca="1" si="26"/>
        <v>29.036585298817524</v>
      </c>
      <c r="R120" s="79">
        <f t="shared" ca="1" si="12"/>
        <v>2.9036585298817523</v>
      </c>
      <c r="S120" s="79">
        <f t="shared" ca="1" si="27"/>
        <v>2.9036585298817519</v>
      </c>
      <c r="T120" s="79">
        <f t="shared" ca="1" si="14"/>
        <v>0</v>
      </c>
      <c r="U120" s="79">
        <f t="shared" ca="1" si="28"/>
        <v>1285.0534562325711</v>
      </c>
      <c r="V120" s="79">
        <f t="shared" ca="1" si="16"/>
        <v>0</v>
      </c>
      <c r="W120" s="85">
        <f t="shared" ca="1" si="29"/>
        <v>17604.250425792012</v>
      </c>
      <c r="X120" s="79">
        <f t="shared" ca="1" si="18"/>
        <v>0</v>
      </c>
    </row>
    <row r="121" spans="1:24" ht="12.75" customHeight="1">
      <c r="A121" s="2">
        <v>0</v>
      </c>
      <c r="B121" s="2">
        <v>3</v>
      </c>
      <c r="C121" s="2">
        <f t="shared" ca="1" si="0"/>
        <v>6</v>
      </c>
      <c r="D121" s="2">
        <f t="shared" ca="1" si="1"/>
        <v>4</v>
      </c>
      <c r="E121" s="2">
        <f t="shared" ca="1" si="2"/>
        <v>0</v>
      </c>
      <c r="F121" s="84">
        <f t="shared" ca="1" si="19"/>
        <v>0</v>
      </c>
      <c r="G121" s="2">
        <v>1</v>
      </c>
      <c r="H121" s="2">
        <v>1</v>
      </c>
      <c r="I121" s="2">
        <v>0</v>
      </c>
      <c r="J121" s="84">
        <f t="shared" ca="1" si="20"/>
        <v>9.8010000000000359E-9</v>
      </c>
      <c r="K121" s="84">
        <f t="shared" ca="1" si="5"/>
        <v>0</v>
      </c>
      <c r="L121" s="85">
        <f t="shared" ca="1" si="21"/>
        <v>158</v>
      </c>
      <c r="M121" s="38">
        <f t="shared" ca="1" si="22"/>
        <v>842</v>
      </c>
      <c r="N121" s="4">
        <f t="shared" ca="1" si="23"/>
        <v>10</v>
      </c>
      <c r="O121" s="79">
        <f t="shared" ca="1" si="24"/>
        <v>2.9036585298817519</v>
      </c>
      <c r="P121" s="79">
        <f t="shared" ca="1" si="25"/>
        <v>29.036585298817524</v>
      </c>
      <c r="Q121" s="79">
        <f t="shared" ca="1" si="26"/>
        <v>29.036585298817524</v>
      </c>
      <c r="R121" s="79">
        <f t="shared" ca="1" si="12"/>
        <v>2.9036585298817523</v>
      </c>
      <c r="S121" s="79">
        <f t="shared" ca="1" si="27"/>
        <v>2.9036585298817519</v>
      </c>
      <c r="T121" s="79">
        <f t="shared" ca="1" si="14"/>
        <v>0</v>
      </c>
      <c r="U121" s="79">
        <f t="shared" ca="1" si="28"/>
        <v>1271.7934562325711</v>
      </c>
      <c r="V121" s="79">
        <f t="shared" ca="1" si="16"/>
        <v>0</v>
      </c>
      <c r="W121" s="85">
        <f t="shared" ca="1" si="29"/>
        <v>16175.341834194214</v>
      </c>
      <c r="X121" s="79">
        <f t="shared" ca="1" si="18"/>
        <v>0</v>
      </c>
    </row>
    <row r="122" spans="1:24" ht="12.75" customHeight="1">
      <c r="A122" s="2">
        <v>0</v>
      </c>
      <c r="B122" s="2">
        <v>3</v>
      </c>
      <c r="C122" s="2">
        <f t="shared" ca="1" si="0"/>
        <v>6</v>
      </c>
      <c r="D122" s="2">
        <f t="shared" ca="1" si="1"/>
        <v>4</v>
      </c>
      <c r="E122" s="2">
        <f t="shared" ca="1" si="2"/>
        <v>0</v>
      </c>
      <c r="F122" s="84">
        <f t="shared" ca="1" si="19"/>
        <v>0</v>
      </c>
      <c r="G122" s="2">
        <v>1</v>
      </c>
      <c r="H122" s="2">
        <v>0</v>
      </c>
      <c r="I122" s="2">
        <v>7</v>
      </c>
      <c r="J122" s="84">
        <f t="shared" ca="1" si="20"/>
        <v>0</v>
      </c>
      <c r="K122" s="84">
        <f t="shared" ca="1" si="5"/>
        <v>0</v>
      </c>
      <c r="L122" s="85">
        <f t="shared" ca="1" si="21"/>
        <v>170</v>
      </c>
      <c r="M122" s="38">
        <f t="shared" ca="1" si="22"/>
        <v>830</v>
      </c>
      <c r="N122" s="4">
        <f t="shared" ca="1" si="23"/>
        <v>10</v>
      </c>
      <c r="O122" s="79">
        <f t="shared" ca="1" si="24"/>
        <v>2.9036585298817519</v>
      </c>
      <c r="P122" s="79">
        <f t="shared" ca="1" si="25"/>
        <v>29.036585298817524</v>
      </c>
      <c r="Q122" s="79">
        <f t="shared" ca="1" si="26"/>
        <v>29.036585298817524</v>
      </c>
      <c r="R122" s="79">
        <f t="shared" ca="1" si="12"/>
        <v>2.9036585298817523</v>
      </c>
      <c r="S122" s="79">
        <f t="shared" ca="1" si="27"/>
        <v>2.9036585298817519</v>
      </c>
      <c r="T122" s="79">
        <f t="shared" ca="1" si="14"/>
        <v>0</v>
      </c>
      <c r="U122" s="79">
        <f t="shared" ca="1" si="28"/>
        <v>1284.0334562325711</v>
      </c>
      <c r="V122" s="79">
        <f t="shared" ca="1" si="16"/>
        <v>0</v>
      </c>
      <c r="W122" s="85">
        <f t="shared" ca="1" si="29"/>
        <v>24950.730384469694</v>
      </c>
      <c r="X122" s="79">
        <f t="shared" ca="1" si="18"/>
        <v>0</v>
      </c>
    </row>
    <row r="123" spans="1:24" ht="12.75" customHeight="1">
      <c r="A123" s="2">
        <v>0</v>
      </c>
      <c r="B123" s="2">
        <v>3</v>
      </c>
      <c r="C123" s="2">
        <f t="shared" ca="1" si="0"/>
        <v>6</v>
      </c>
      <c r="D123" s="2">
        <f t="shared" ca="1" si="1"/>
        <v>4</v>
      </c>
      <c r="E123" s="2">
        <f t="shared" ca="1" si="2"/>
        <v>0</v>
      </c>
      <c r="F123" s="84">
        <f t="shared" ca="1" si="19"/>
        <v>0</v>
      </c>
      <c r="G123" s="2">
        <v>1</v>
      </c>
      <c r="H123" s="2">
        <v>0</v>
      </c>
      <c r="I123" s="2">
        <v>6</v>
      </c>
      <c r="J123" s="84">
        <f t="shared" ca="1" si="20"/>
        <v>0</v>
      </c>
      <c r="K123" s="84">
        <f t="shared" ca="1" si="5"/>
        <v>0</v>
      </c>
      <c r="L123" s="85">
        <f t="shared" ca="1" si="21"/>
        <v>157</v>
      </c>
      <c r="M123" s="38">
        <f t="shared" ca="1" si="22"/>
        <v>843</v>
      </c>
      <c r="N123" s="4">
        <f t="shared" ca="1" si="23"/>
        <v>10</v>
      </c>
      <c r="O123" s="79">
        <f t="shared" ca="1" si="24"/>
        <v>2.9036585298817519</v>
      </c>
      <c r="P123" s="79">
        <f t="shared" ca="1" si="25"/>
        <v>29.036585298817524</v>
      </c>
      <c r="Q123" s="79">
        <f t="shared" ca="1" si="26"/>
        <v>29.036585298817524</v>
      </c>
      <c r="R123" s="79">
        <f t="shared" ca="1" si="12"/>
        <v>2.9036585298817523</v>
      </c>
      <c r="S123" s="79">
        <f t="shared" ca="1" si="27"/>
        <v>2.9036585298817519</v>
      </c>
      <c r="T123" s="79">
        <f t="shared" ca="1" si="14"/>
        <v>0</v>
      </c>
      <c r="U123" s="79">
        <f t="shared" ca="1" si="28"/>
        <v>1270.7734562325711</v>
      </c>
      <c r="V123" s="79">
        <f t="shared" ca="1" si="16"/>
        <v>0</v>
      </c>
      <c r="W123" s="85">
        <f t="shared" ca="1" si="29"/>
        <v>23521.821792871902</v>
      </c>
      <c r="X123" s="79">
        <f t="shared" ca="1" si="18"/>
        <v>0</v>
      </c>
    </row>
    <row r="124" spans="1:24" ht="12.75" customHeight="1">
      <c r="A124" s="2">
        <v>0</v>
      </c>
      <c r="B124" s="2">
        <v>3</v>
      </c>
      <c r="C124" s="2">
        <f t="shared" ca="1" si="0"/>
        <v>6</v>
      </c>
      <c r="D124" s="2">
        <f t="shared" ca="1" si="1"/>
        <v>4</v>
      </c>
      <c r="E124" s="2">
        <f t="shared" ca="1" si="2"/>
        <v>0</v>
      </c>
      <c r="F124" s="84">
        <f t="shared" ca="1" si="19"/>
        <v>0</v>
      </c>
      <c r="G124" s="2">
        <v>1</v>
      </c>
      <c r="H124" s="2">
        <v>0</v>
      </c>
      <c r="I124" s="2">
        <v>5</v>
      </c>
      <c r="J124" s="84">
        <f t="shared" ca="1" si="20"/>
        <v>0</v>
      </c>
      <c r="K124" s="84">
        <f t="shared" ca="1" si="5"/>
        <v>0</v>
      </c>
      <c r="L124" s="85">
        <f t="shared" ca="1" si="21"/>
        <v>144</v>
      </c>
      <c r="M124" s="38">
        <f t="shared" ca="1" si="22"/>
        <v>856</v>
      </c>
      <c r="N124" s="4">
        <f t="shared" ca="1" si="23"/>
        <v>10</v>
      </c>
      <c r="O124" s="79">
        <f t="shared" ca="1" si="24"/>
        <v>2.9036585298817519</v>
      </c>
      <c r="P124" s="79">
        <f t="shared" ca="1" si="25"/>
        <v>29.036585298817524</v>
      </c>
      <c r="Q124" s="79">
        <f t="shared" ca="1" si="26"/>
        <v>29.036585298817524</v>
      </c>
      <c r="R124" s="79">
        <f t="shared" ca="1" si="12"/>
        <v>2.9036585298817523</v>
      </c>
      <c r="S124" s="79">
        <f t="shared" ca="1" si="27"/>
        <v>2.9036585298817519</v>
      </c>
      <c r="T124" s="79">
        <f t="shared" ca="1" si="14"/>
        <v>0</v>
      </c>
      <c r="U124" s="79">
        <f t="shared" ca="1" si="28"/>
        <v>1257.5134562325711</v>
      </c>
      <c r="V124" s="79">
        <f t="shared" ca="1" si="16"/>
        <v>0</v>
      </c>
      <c r="W124" s="85">
        <f t="shared" ca="1" si="29"/>
        <v>22092.913201274103</v>
      </c>
      <c r="X124" s="79">
        <f t="shared" ca="1" si="18"/>
        <v>0</v>
      </c>
    </row>
    <row r="125" spans="1:24" ht="12.75" customHeight="1">
      <c r="A125" s="2">
        <v>0</v>
      </c>
      <c r="B125" s="2">
        <v>3</v>
      </c>
      <c r="C125" s="2">
        <f t="shared" ca="1" si="0"/>
        <v>6</v>
      </c>
      <c r="D125" s="2">
        <f t="shared" ca="1" si="1"/>
        <v>4</v>
      </c>
      <c r="E125" s="2">
        <f t="shared" ca="1" si="2"/>
        <v>0</v>
      </c>
      <c r="F125" s="84">
        <f t="shared" ca="1" si="19"/>
        <v>0</v>
      </c>
      <c r="G125" s="2">
        <v>1</v>
      </c>
      <c r="H125" s="2">
        <v>0</v>
      </c>
      <c r="I125" s="2">
        <v>4</v>
      </c>
      <c r="J125" s="84">
        <f t="shared" ca="1" si="20"/>
        <v>9.5099004990000079E-3</v>
      </c>
      <c r="K125" s="84">
        <f t="shared" ca="1" si="5"/>
        <v>0</v>
      </c>
      <c r="L125" s="85">
        <f t="shared" ca="1" si="21"/>
        <v>131</v>
      </c>
      <c r="M125" s="38">
        <f t="shared" ca="1" si="22"/>
        <v>869</v>
      </c>
      <c r="N125" s="4">
        <f t="shared" ca="1" si="23"/>
        <v>10</v>
      </c>
      <c r="O125" s="79">
        <f t="shared" ca="1" si="24"/>
        <v>2.9036585298817519</v>
      </c>
      <c r="P125" s="79">
        <f t="shared" ca="1" si="25"/>
        <v>29.036585298817524</v>
      </c>
      <c r="Q125" s="79">
        <f t="shared" ca="1" si="26"/>
        <v>29.036585298817524</v>
      </c>
      <c r="R125" s="79">
        <f t="shared" ca="1" si="12"/>
        <v>2.9036585298817523</v>
      </c>
      <c r="S125" s="79">
        <f t="shared" ca="1" si="27"/>
        <v>2.9036585298817519</v>
      </c>
      <c r="T125" s="79">
        <f t="shared" ca="1" si="14"/>
        <v>0</v>
      </c>
      <c r="U125" s="79">
        <f t="shared" ca="1" si="28"/>
        <v>1244.2534562325709</v>
      </c>
      <c r="V125" s="79">
        <f t="shared" ca="1" si="16"/>
        <v>0</v>
      </c>
      <c r="W125" s="85">
        <f t="shared" ca="1" si="29"/>
        <v>20664.004609676311</v>
      </c>
      <c r="X125" s="79">
        <f t="shared" ca="1" si="18"/>
        <v>0</v>
      </c>
    </row>
    <row r="126" spans="1:24" ht="12.75" customHeight="1">
      <c r="A126" s="2">
        <v>0</v>
      </c>
      <c r="B126" s="2">
        <v>3</v>
      </c>
      <c r="C126" s="2">
        <f t="shared" ca="1" si="0"/>
        <v>6</v>
      </c>
      <c r="D126" s="2">
        <f t="shared" ca="1" si="1"/>
        <v>4</v>
      </c>
      <c r="E126" s="2">
        <f t="shared" ca="1" si="2"/>
        <v>0</v>
      </c>
      <c r="F126" s="84">
        <f t="shared" ca="1" si="19"/>
        <v>0</v>
      </c>
      <c r="G126" s="2">
        <v>1</v>
      </c>
      <c r="H126" s="2">
        <v>0</v>
      </c>
      <c r="I126" s="2">
        <v>3</v>
      </c>
      <c r="J126" s="84">
        <f t="shared" ca="1" si="20"/>
        <v>3.8423840400000073E-4</v>
      </c>
      <c r="K126" s="84">
        <f t="shared" ca="1" si="5"/>
        <v>0</v>
      </c>
      <c r="L126" s="85">
        <f t="shared" ca="1" si="21"/>
        <v>118</v>
      </c>
      <c r="M126" s="38">
        <f t="shared" ca="1" si="22"/>
        <v>882</v>
      </c>
      <c r="N126" s="4">
        <f t="shared" ca="1" si="23"/>
        <v>11</v>
      </c>
      <c r="O126" s="79">
        <f t="shared" ca="1" si="24"/>
        <v>3.1560263659691077</v>
      </c>
      <c r="P126" s="79">
        <f t="shared" ca="1" si="25"/>
        <v>29.28895313490488</v>
      </c>
      <c r="Q126" s="79">
        <f t="shared" ca="1" si="26"/>
        <v>29.036585298817524</v>
      </c>
      <c r="R126" s="79">
        <f t="shared" ca="1" si="12"/>
        <v>2.9162769216861202</v>
      </c>
      <c r="S126" s="79">
        <f t="shared" ca="1" si="27"/>
        <v>3.1392439048692986</v>
      </c>
      <c r="T126" s="79">
        <f t="shared" ca="1" si="14"/>
        <v>0</v>
      </c>
      <c r="U126" s="79">
        <f t="shared" ca="1" si="28"/>
        <v>1314.6200236964912</v>
      </c>
      <c r="V126" s="79">
        <f t="shared" ca="1" si="16"/>
        <v>0</v>
      </c>
      <c r="W126" s="85">
        <f t="shared" ca="1" si="29"/>
        <v>19235.096018078511</v>
      </c>
      <c r="X126" s="79">
        <f t="shared" ca="1" si="18"/>
        <v>0</v>
      </c>
    </row>
    <row r="127" spans="1:24" ht="12.75" customHeight="1">
      <c r="A127" s="2">
        <v>0</v>
      </c>
      <c r="B127" s="2">
        <v>3</v>
      </c>
      <c r="C127" s="2">
        <f t="shared" ca="1" si="0"/>
        <v>6</v>
      </c>
      <c r="D127" s="2">
        <f t="shared" ca="1" si="1"/>
        <v>4</v>
      </c>
      <c r="E127" s="2">
        <f t="shared" ca="1" si="2"/>
        <v>0</v>
      </c>
      <c r="F127" s="84">
        <f t="shared" ca="1" si="19"/>
        <v>0</v>
      </c>
      <c r="G127" s="2">
        <v>1</v>
      </c>
      <c r="H127" s="2">
        <v>0</v>
      </c>
      <c r="I127" s="2">
        <v>2</v>
      </c>
      <c r="J127" s="84">
        <f t="shared" ca="1" si="20"/>
        <v>5.8217940000000154E-6</v>
      </c>
      <c r="K127" s="84">
        <f t="shared" ca="1" si="5"/>
        <v>0</v>
      </c>
      <c r="L127" s="85">
        <f t="shared" ca="1" si="21"/>
        <v>105</v>
      </c>
      <c r="M127" s="38">
        <f t="shared" ca="1" si="22"/>
        <v>895</v>
      </c>
      <c r="N127" s="4">
        <f t="shared" ca="1" si="23"/>
        <v>11</v>
      </c>
      <c r="O127" s="79">
        <f t="shared" ca="1" si="24"/>
        <v>3.1560263659691077</v>
      </c>
      <c r="P127" s="79">
        <f t="shared" ca="1" si="25"/>
        <v>31.560263659691078</v>
      </c>
      <c r="Q127" s="79">
        <f t="shared" ca="1" si="26"/>
        <v>30.046056643166946</v>
      </c>
      <c r="R127" s="79">
        <f t="shared" ca="1" si="12"/>
        <v>3.080316015142901</v>
      </c>
      <c r="S127" s="79">
        <f t="shared" ca="1" si="27"/>
        <v>3.1507266414112731</v>
      </c>
      <c r="T127" s="79">
        <f t="shared" ca="1" si="14"/>
        <v>0</v>
      </c>
      <c r="U127" s="79">
        <f t="shared" ca="1" si="28"/>
        <v>1305.4360909911975</v>
      </c>
      <c r="V127" s="79">
        <f t="shared" ca="1" si="16"/>
        <v>0</v>
      </c>
      <c r="W127" s="85">
        <f t="shared" ca="1" si="29"/>
        <v>17806.187426480716</v>
      </c>
      <c r="X127" s="79">
        <f t="shared" ca="1" si="18"/>
        <v>0</v>
      </c>
    </row>
    <row r="128" spans="1:24" ht="12.75" customHeight="1">
      <c r="A128" s="2">
        <v>0</v>
      </c>
      <c r="B128" s="2">
        <v>3</v>
      </c>
      <c r="C128" s="2">
        <f t="shared" ca="1" si="0"/>
        <v>6</v>
      </c>
      <c r="D128" s="2">
        <f t="shared" ca="1" si="1"/>
        <v>4</v>
      </c>
      <c r="E128" s="2">
        <f t="shared" ca="1" si="2"/>
        <v>0</v>
      </c>
      <c r="F128" s="84">
        <f t="shared" ca="1" si="19"/>
        <v>0</v>
      </c>
      <c r="G128" s="2">
        <v>1</v>
      </c>
      <c r="H128" s="2">
        <v>0</v>
      </c>
      <c r="I128" s="2">
        <v>1</v>
      </c>
      <c r="J128" s="84">
        <f t="shared" ca="1" si="20"/>
        <v>3.9204000000000137E-8</v>
      </c>
      <c r="K128" s="84">
        <f t="shared" ca="1" si="5"/>
        <v>0</v>
      </c>
      <c r="L128" s="85">
        <f t="shared" ca="1" si="21"/>
        <v>92</v>
      </c>
      <c r="M128" s="38">
        <f t="shared" ca="1" si="22"/>
        <v>908</v>
      </c>
      <c r="N128" s="4">
        <f t="shared" ca="1" si="23"/>
        <v>11</v>
      </c>
      <c r="O128" s="79">
        <f t="shared" ca="1" si="24"/>
        <v>3.1560263659691077</v>
      </c>
      <c r="P128" s="79">
        <f t="shared" ca="1" si="25"/>
        <v>31.560263659691078</v>
      </c>
      <c r="Q128" s="79">
        <f t="shared" ca="1" si="26"/>
        <v>31.560263659691078</v>
      </c>
      <c r="R128" s="79">
        <f t="shared" ca="1" si="12"/>
        <v>3.1560263659691077</v>
      </c>
      <c r="S128" s="79">
        <f t="shared" ca="1" si="27"/>
        <v>3.1560263659691077</v>
      </c>
      <c r="T128" s="79">
        <f t="shared" ca="1" si="14"/>
        <v>0</v>
      </c>
      <c r="U128" s="79">
        <f t="shared" ca="1" si="28"/>
        <v>1294.0573528195234</v>
      </c>
      <c r="V128" s="79">
        <f t="shared" ca="1" si="16"/>
        <v>0</v>
      </c>
      <c r="W128" s="85">
        <f t="shared" ca="1" si="29"/>
        <v>16377.27883488292</v>
      </c>
      <c r="X128" s="79">
        <f t="shared" ca="1" si="18"/>
        <v>0</v>
      </c>
    </row>
    <row r="129" spans="1:24" ht="12.75" customHeight="1">
      <c r="A129" s="2">
        <v>0</v>
      </c>
      <c r="B129" s="2">
        <v>3</v>
      </c>
      <c r="C129" s="2">
        <f t="shared" ca="1" si="0"/>
        <v>6</v>
      </c>
      <c r="D129" s="2">
        <f t="shared" ca="1" si="1"/>
        <v>4</v>
      </c>
      <c r="E129" s="2">
        <f t="shared" ca="1" si="2"/>
        <v>0</v>
      </c>
      <c r="F129" s="84">
        <f t="shared" ca="1" si="19"/>
        <v>0</v>
      </c>
      <c r="G129" s="2">
        <v>1</v>
      </c>
      <c r="H129" s="2">
        <v>0</v>
      </c>
      <c r="I129" s="2">
        <v>0</v>
      </c>
      <c r="J129" s="84">
        <f t="shared" ca="1" si="20"/>
        <v>9.9000000000000459E-11</v>
      </c>
      <c r="K129" s="84">
        <f t="shared" ca="1" si="5"/>
        <v>0</v>
      </c>
      <c r="L129" s="85">
        <f t="shared" ca="1" si="21"/>
        <v>79</v>
      </c>
      <c r="M129" s="38">
        <f t="shared" ca="1" si="22"/>
        <v>921</v>
      </c>
      <c r="N129" s="4">
        <f t="shared" ca="1" si="23"/>
        <v>11</v>
      </c>
      <c r="O129" s="79">
        <f t="shared" ca="1" si="24"/>
        <v>3.1560263659691077</v>
      </c>
      <c r="P129" s="79">
        <f t="shared" ca="1" si="25"/>
        <v>31.560263659691078</v>
      </c>
      <c r="Q129" s="79">
        <f t="shared" ca="1" si="26"/>
        <v>31.560263659691078</v>
      </c>
      <c r="R129" s="79">
        <f t="shared" ca="1" si="12"/>
        <v>3.1560263659691077</v>
      </c>
      <c r="S129" s="79">
        <f t="shared" ca="1" si="27"/>
        <v>3.1560263659691077</v>
      </c>
      <c r="T129" s="79">
        <f t="shared" ca="1" si="14"/>
        <v>0</v>
      </c>
      <c r="U129" s="79">
        <f t="shared" ca="1" si="28"/>
        <v>1280.7973528195234</v>
      </c>
      <c r="V129" s="79">
        <f t="shared" ca="1" si="16"/>
        <v>0</v>
      </c>
      <c r="W129" s="85">
        <f t="shared" ca="1" si="29"/>
        <v>14948.370243285124</v>
      </c>
      <c r="X129" s="79">
        <f t="shared" ca="1" si="18"/>
        <v>0</v>
      </c>
    </row>
    <row r="130" spans="1:24" ht="12.75" customHeight="1">
      <c r="A130" s="2">
        <v>0</v>
      </c>
      <c r="B130" s="2">
        <v>3</v>
      </c>
      <c r="C130" s="2">
        <f t="shared" ca="1" si="0"/>
        <v>6</v>
      </c>
      <c r="D130" s="2">
        <f t="shared" ca="1" si="1"/>
        <v>4</v>
      </c>
      <c r="E130" s="2">
        <f t="shared" ca="1" si="2"/>
        <v>0</v>
      </c>
      <c r="F130" s="84">
        <f t="shared" ca="1" si="19"/>
        <v>0</v>
      </c>
      <c r="G130" s="2">
        <v>0</v>
      </c>
      <c r="H130" s="2">
        <v>1</v>
      </c>
      <c r="I130" s="2">
        <v>7</v>
      </c>
      <c r="J130" s="84">
        <f t="shared" ca="1" si="20"/>
        <v>0</v>
      </c>
      <c r="K130" s="84">
        <f t="shared" ca="1" si="5"/>
        <v>0</v>
      </c>
      <c r="L130" s="85">
        <f t="shared" ca="1" si="21"/>
        <v>170</v>
      </c>
      <c r="M130" s="38">
        <f t="shared" ca="1" si="22"/>
        <v>830</v>
      </c>
      <c r="N130" s="4">
        <f t="shared" ca="1" si="23"/>
        <v>10</v>
      </c>
      <c r="O130" s="79">
        <f t="shared" ca="1" si="24"/>
        <v>2.9036585298817519</v>
      </c>
      <c r="P130" s="79">
        <f t="shared" ca="1" si="25"/>
        <v>29.036585298817524</v>
      </c>
      <c r="Q130" s="79">
        <f t="shared" ca="1" si="26"/>
        <v>29.036585298817524</v>
      </c>
      <c r="R130" s="79">
        <f t="shared" ca="1" si="12"/>
        <v>2.9036585298817523</v>
      </c>
      <c r="S130" s="79">
        <f t="shared" ca="1" si="27"/>
        <v>2.9036585298817519</v>
      </c>
      <c r="T130" s="79">
        <f t="shared" ca="1" si="14"/>
        <v>0</v>
      </c>
      <c r="U130" s="79">
        <f t="shared" ca="1" si="28"/>
        <v>1284.0334562325711</v>
      </c>
      <c r="V130" s="79">
        <f t="shared" ca="1" si="16"/>
        <v>0</v>
      </c>
      <c r="W130" s="85">
        <f t="shared" ca="1" si="29"/>
        <v>11229.331732093662</v>
      </c>
      <c r="X130" s="79">
        <f t="shared" ca="1" si="18"/>
        <v>0</v>
      </c>
    </row>
    <row r="131" spans="1:24" ht="12.75" customHeight="1">
      <c r="A131" s="2">
        <v>0</v>
      </c>
      <c r="B131" s="2">
        <v>3</v>
      </c>
      <c r="C131" s="2">
        <f t="shared" ca="1" si="0"/>
        <v>6</v>
      </c>
      <c r="D131" s="2">
        <f t="shared" ca="1" si="1"/>
        <v>4</v>
      </c>
      <c r="E131" s="2">
        <f t="shared" ca="1" si="2"/>
        <v>0</v>
      </c>
      <c r="F131" s="84">
        <f t="shared" ca="1" si="19"/>
        <v>0</v>
      </c>
      <c r="G131" s="2">
        <v>0</v>
      </c>
      <c r="H131" s="2">
        <v>1</v>
      </c>
      <c r="I131" s="2">
        <v>6</v>
      </c>
      <c r="J131" s="84">
        <f t="shared" ca="1" si="20"/>
        <v>0</v>
      </c>
      <c r="K131" s="84">
        <f t="shared" ca="1" si="5"/>
        <v>0</v>
      </c>
      <c r="L131" s="85">
        <f t="shared" ca="1" si="21"/>
        <v>157</v>
      </c>
      <c r="M131" s="38">
        <f t="shared" ca="1" si="22"/>
        <v>843</v>
      </c>
      <c r="N131" s="4">
        <f t="shared" ca="1" si="23"/>
        <v>10</v>
      </c>
      <c r="O131" s="79">
        <f t="shared" ca="1" si="24"/>
        <v>2.9036585298817519</v>
      </c>
      <c r="P131" s="79">
        <f t="shared" ca="1" si="25"/>
        <v>29.036585298817524</v>
      </c>
      <c r="Q131" s="79">
        <f t="shared" ca="1" si="26"/>
        <v>29.036585298817524</v>
      </c>
      <c r="R131" s="79">
        <f t="shared" ca="1" si="12"/>
        <v>2.9036585298817523</v>
      </c>
      <c r="S131" s="79">
        <f t="shared" ca="1" si="27"/>
        <v>2.9036585298817519</v>
      </c>
      <c r="T131" s="79">
        <f t="shared" ca="1" si="14"/>
        <v>0</v>
      </c>
      <c r="U131" s="79">
        <f t="shared" ca="1" si="28"/>
        <v>1270.7734562325711</v>
      </c>
      <c r="V131" s="79">
        <f t="shared" ca="1" si="16"/>
        <v>0</v>
      </c>
      <c r="W131" s="85">
        <f t="shared" ca="1" si="29"/>
        <v>9800.4231404958664</v>
      </c>
      <c r="X131" s="79">
        <f t="shared" ca="1" si="18"/>
        <v>0</v>
      </c>
    </row>
    <row r="132" spans="1:24" ht="12.75" customHeight="1">
      <c r="A132" s="2">
        <v>0</v>
      </c>
      <c r="B132" s="2">
        <v>3</v>
      </c>
      <c r="C132" s="2">
        <f t="shared" ca="1" si="0"/>
        <v>6</v>
      </c>
      <c r="D132" s="2">
        <f t="shared" ca="1" si="1"/>
        <v>4</v>
      </c>
      <c r="E132" s="2">
        <f t="shared" ca="1" si="2"/>
        <v>0</v>
      </c>
      <c r="F132" s="84">
        <f t="shared" ca="1" si="19"/>
        <v>0</v>
      </c>
      <c r="G132" s="2">
        <v>0</v>
      </c>
      <c r="H132" s="2">
        <v>1</v>
      </c>
      <c r="I132" s="2">
        <v>5</v>
      </c>
      <c r="J132" s="84">
        <f t="shared" ca="1" si="20"/>
        <v>0</v>
      </c>
      <c r="K132" s="84">
        <f t="shared" ca="1" si="5"/>
        <v>0</v>
      </c>
      <c r="L132" s="85">
        <f t="shared" ca="1" si="21"/>
        <v>144</v>
      </c>
      <c r="M132" s="38">
        <f t="shared" ca="1" si="22"/>
        <v>856</v>
      </c>
      <c r="N132" s="4">
        <f t="shared" ca="1" si="23"/>
        <v>10</v>
      </c>
      <c r="O132" s="79">
        <f t="shared" ca="1" si="24"/>
        <v>2.9036585298817519</v>
      </c>
      <c r="P132" s="79">
        <f t="shared" ca="1" si="25"/>
        <v>29.036585298817524</v>
      </c>
      <c r="Q132" s="79">
        <f t="shared" ca="1" si="26"/>
        <v>29.036585298817524</v>
      </c>
      <c r="R132" s="79">
        <f t="shared" ca="1" si="12"/>
        <v>2.9036585298817523</v>
      </c>
      <c r="S132" s="79">
        <f t="shared" ca="1" si="27"/>
        <v>2.9036585298817519</v>
      </c>
      <c r="T132" s="79">
        <f t="shared" ca="1" si="14"/>
        <v>0</v>
      </c>
      <c r="U132" s="79">
        <f t="shared" ca="1" si="28"/>
        <v>1257.5134562325711</v>
      </c>
      <c r="V132" s="79">
        <f t="shared" ca="1" si="16"/>
        <v>0</v>
      </c>
      <c r="W132" s="85">
        <f t="shared" ca="1" si="29"/>
        <v>8371.5145488980706</v>
      </c>
      <c r="X132" s="79">
        <f t="shared" ca="1" si="18"/>
        <v>0</v>
      </c>
    </row>
    <row r="133" spans="1:24" ht="12.75" customHeight="1">
      <c r="A133" s="2">
        <v>0</v>
      </c>
      <c r="B133" s="2">
        <v>3</v>
      </c>
      <c r="C133" s="2">
        <f t="shared" ca="1" si="0"/>
        <v>6</v>
      </c>
      <c r="D133" s="2">
        <f t="shared" ca="1" si="1"/>
        <v>4</v>
      </c>
      <c r="E133" s="2">
        <f t="shared" ca="1" si="2"/>
        <v>0</v>
      </c>
      <c r="F133" s="84">
        <f t="shared" ca="1" si="19"/>
        <v>0</v>
      </c>
      <c r="G133" s="2">
        <v>0</v>
      </c>
      <c r="H133" s="2">
        <v>1</v>
      </c>
      <c r="I133" s="2">
        <v>4</v>
      </c>
      <c r="J133" s="84">
        <f t="shared" ca="1" si="20"/>
        <v>9.5099004990000079E-3</v>
      </c>
      <c r="K133" s="84">
        <f t="shared" ca="1" si="5"/>
        <v>0</v>
      </c>
      <c r="L133" s="85">
        <f t="shared" ca="1" si="21"/>
        <v>131</v>
      </c>
      <c r="M133" s="38">
        <f t="shared" ca="1" si="22"/>
        <v>869</v>
      </c>
      <c r="N133" s="4">
        <f t="shared" ca="1" si="23"/>
        <v>10</v>
      </c>
      <c r="O133" s="79">
        <f t="shared" ca="1" si="24"/>
        <v>2.9036585298817519</v>
      </c>
      <c r="P133" s="79">
        <f t="shared" ca="1" si="25"/>
        <v>29.036585298817524</v>
      </c>
      <c r="Q133" s="79">
        <f t="shared" ca="1" si="26"/>
        <v>29.036585298817524</v>
      </c>
      <c r="R133" s="79">
        <f t="shared" ca="1" si="12"/>
        <v>2.9036585298817523</v>
      </c>
      <c r="S133" s="79">
        <f t="shared" ca="1" si="27"/>
        <v>2.9036585298817519</v>
      </c>
      <c r="T133" s="79">
        <f t="shared" ca="1" si="14"/>
        <v>0</v>
      </c>
      <c r="U133" s="79">
        <f t="shared" ca="1" si="28"/>
        <v>1244.2534562325709</v>
      </c>
      <c r="V133" s="79">
        <f t="shared" ca="1" si="16"/>
        <v>0</v>
      </c>
      <c r="W133" s="85">
        <f t="shared" ca="1" si="29"/>
        <v>6942.6059573002758</v>
      </c>
      <c r="X133" s="79">
        <f t="shared" ca="1" si="18"/>
        <v>0</v>
      </c>
    </row>
    <row r="134" spans="1:24" ht="12.75" customHeight="1">
      <c r="A134" s="2">
        <v>0</v>
      </c>
      <c r="B134" s="2">
        <v>3</v>
      </c>
      <c r="C134" s="2">
        <f t="shared" ca="1" si="0"/>
        <v>6</v>
      </c>
      <c r="D134" s="2">
        <f t="shared" ca="1" si="1"/>
        <v>4</v>
      </c>
      <c r="E134" s="2">
        <f t="shared" ca="1" si="2"/>
        <v>0</v>
      </c>
      <c r="F134" s="84">
        <f t="shared" ca="1" si="19"/>
        <v>0</v>
      </c>
      <c r="G134" s="2">
        <v>0</v>
      </c>
      <c r="H134" s="2">
        <v>1</v>
      </c>
      <c r="I134" s="2">
        <v>3</v>
      </c>
      <c r="J134" s="84">
        <f t="shared" ca="1" si="20"/>
        <v>3.8423840400000073E-4</v>
      </c>
      <c r="K134" s="84">
        <f t="shared" ca="1" si="5"/>
        <v>0</v>
      </c>
      <c r="L134" s="85">
        <f t="shared" ca="1" si="21"/>
        <v>118</v>
      </c>
      <c r="M134" s="38">
        <f t="shared" ca="1" si="22"/>
        <v>882</v>
      </c>
      <c r="N134" s="4">
        <f t="shared" ca="1" si="23"/>
        <v>11</v>
      </c>
      <c r="O134" s="79">
        <f t="shared" ca="1" si="24"/>
        <v>3.1560263659691077</v>
      </c>
      <c r="P134" s="79">
        <f t="shared" ca="1" si="25"/>
        <v>29.28895313490488</v>
      </c>
      <c r="Q134" s="79">
        <f t="shared" ca="1" si="26"/>
        <v>29.036585298817524</v>
      </c>
      <c r="R134" s="79">
        <f t="shared" ca="1" si="12"/>
        <v>2.9162769216861202</v>
      </c>
      <c r="S134" s="79">
        <f t="shared" ca="1" si="27"/>
        <v>3.1392439048692986</v>
      </c>
      <c r="T134" s="79">
        <f t="shared" ca="1" si="14"/>
        <v>0</v>
      </c>
      <c r="U134" s="79">
        <f t="shared" ca="1" si="28"/>
        <v>1314.6200236964912</v>
      </c>
      <c r="V134" s="79">
        <f t="shared" ca="1" si="16"/>
        <v>0</v>
      </c>
      <c r="W134" s="85">
        <f t="shared" ca="1" si="29"/>
        <v>5513.6973657024791</v>
      </c>
      <c r="X134" s="79">
        <f t="shared" ca="1" si="18"/>
        <v>0</v>
      </c>
    </row>
    <row r="135" spans="1:24" ht="12.75" customHeight="1">
      <c r="A135" s="2">
        <v>0</v>
      </c>
      <c r="B135" s="2">
        <v>3</v>
      </c>
      <c r="C135" s="2">
        <f t="shared" ca="1" si="0"/>
        <v>6</v>
      </c>
      <c r="D135" s="2">
        <f t="shared" ca="1" si="1"/>
        <v>4</v>
      </c>
      <c r="E135" s="2">
        <f t="shared" ca="1" si="2"/>
        <v>0</v>
      </c>
      <c r="F135" s="84">
        <f t="shared" ca="1" si="19"/>
        <v>0</v>
      </c>
      <c r="G135" s="2">
        <v>0</v>
      </c>
      <c r="H135" s="2">
        <v>1</v>
      </c>
      <c r="I135" s="2">
        <v>2</v>
      </c>
      <c r="J135" s="84">
        <f t="shared" ca="1" si="20"/>
        <v>5.8217940000000154E-6</v>
      </c>
      <c r="K135" s="84">
        <f t="shared" ca="1" si="5"/>
        <v>0</v>
      </c>
      <c r="L135" s="85">
        <f t="shared" ca="1" si="21"/>
        <v>105</v>
      </c>
      <c r="M135" s="38">
        <f t="shared" ca="1" si="22"/>
        <v>895</v>
      </c>
      <c r="N135" s="4">
        <f t="shared" ca="1" si="23"/>
        <v>11</v>
      </c>
      <c r="O135" s="79">
        <f t="shared" ca="1" si="24"/>
        <v>3.1560263659691077</v>
      </c>
      <c r="P135" s="79">
        <f t="shared" ca="1" si="25"/>
        <v>31.560263659691078</v>
      </c>
      <c r="Q135" s="79">
        <f t="shared" ca="1" si="26"/>
        <v>30.046056643166946</v>
      </c>
      <c r="R135" s="79">
        <f t="shared" ca="1" si="12"/>
        <v>3.080316015142901</v>
      </c>
      <c r="S135" s="79">
        <f t="shared" ca="1" si="27"/>
        <v>3.1507266414112731</v>
      </c>
      <c r="T135" s="79">
        <f t="shared" ca="1" si="14"/>
        <v>0</v>
      </c>
      <c r="U135" s="79">
        <f t="shared" ca="1" si="28"/>
        <v>1305.4360909911975</v>
      </c>
      <c r="V135" s="79">
        <f t="shared" ca="1" si="16"/>
        <v>0</v>
      </c>
      <c r="W135" s="85">
        <f t="shared" ca="1" si="29"/>
        <v>4084.7887741046834</v>
      </c>
      <c r="X135" s="79">
        <f t="shared" ca="1" si="18"/>
        <v>0</v>
      </c>
    </row>
    <row r="136" spans="1:24" ht="12.75" customHeight="1">
      <c r="A136" s="2">
        <v>0</v>
      </c>
      <c r="B136" s="2">
        <v>3</v>
      </c>
      <c r="C136" s="2">
        <f t="shared" ca="1" si="0"/>
        <v>6</v>
      </c>
      <c r="D136" s="2">
        <f t="shared" ca="1" si="1"/>
        <v>4</v>
      </c>
      <c r="E136" s="2">
        <f t="shared" ca="1" si="2"/>
        <v>0</v>
      </c>
      <c r="F136" s="84">
        <f t="shared" ca="1" si="19"/>
        <v>0</v>
      </c>
      <c r="G136" s="2">
        <v>0</v>
      </c>
      <c r="H136" s="2">
        <v>1</v>
      </c>
      <c r="I136" s="2">
        <v>1</v>
      </c>
      <c r="J136" s="84">
        <f t="shared" ca="1" si="20"/>
        <v>3.9204000000000137E-8</v>
      </c>
      <c r="K136" s="84">
        <f t="shared" ca="1" si="5"/>
        <v>0</v>
      </c>
      <c r="L136" s="85">
        <f t="shared" ca="1" si="21"/>
        <v>92</v>
      </c>
      <c r="M136" s="38">
        <f t="shared" ca="1" si="22"/>
        <v>908</v>
      </c>
      <c r="N136" s="4">
        <f t="shared" ca="1" si="23"/>
        <v>11</v>
      </c>
      <c r="O136" s="79">
        <f t="shared" ca="1" si="24"/>
        <v>3.1560263659691077</v>
      </c>
      <c r="P136" s="79">
        <f t="shared" ca="1" si="25"/>
        <v>31.560263659691078</v>
      </c>
      <c r="Q136" s="79">
        <f t="shared" ca="1" si="26"/>
        <v>31.560263659691078</v>
      </c>
      <c r="R136" s="79">
        <f t="shared" ca="1" si="12"/>
        <v>3.1560263659691077</v>
      </c>
      <c r="S136" s="79">
        <f t="shared" ca="1" si="27"/>
        <v>3.1560263659691077</v>
      </c>
      <c r="T136" s="79">
        <f t="shared" ca="1" si="14"/>
        <v>0</v>
      </c>
      <c r="U136" s="79">
        <f t="shared" ca="1" si="28"/>
        <v>1294.0573528195234</v>
      </c>
      <c r="V136" s="79">
        <f t="shared" ca="1" si="16"/>
        <v>0</v>
      </c>
      <c r="W136" s="85">
        <f t="shared" ca="1" si="29"/>
        <v>2655.8801825068867</v>
      </c>
      <c r="X136" s="79">
        <f t="shared" ca="1" si="18"/>
        <v>0</v>
      </c>
    </row>
    <row r="137" spans="1:24" ht="12.75" customHeight="1">
      <c r="A137" s="2">
        <v>0</v>
      </c>
      <c r="B137" s="2">
        <v>3</v>
      </c>
      <c r="C137" s="2">
        <f t="shared" ca="1" si="0"/>
        <v>6</v>
      </c>
      <c r="D137" s="2">
        <f t="shared" ca="1" si="1"/>
        <v>4</v>
      </c>
      <c r="E137" s="2">
        <f t="shared" ca="1" si="2"/>
        <v>0</v>
      </c>
      <c r="F137" s="84">
        <f t="shared" ca="1" si="19"/>
        <v>0</v>
      </c>
      <c r="G137" s="2">
        <v>0</v>
      </c>
      <c r="H137" s="2">
        <v>1</v>
      </c>
      <c r="I137" s="2">
        <v>0</v>
      </c>
      <c r="J137" s="84">
        <f t="shared" ca="1" si="20"/>
        <v>9.9000000000000459E-11</v>
      </c>
      <c r="K137" s="84">
        <f t="shared" ca="1" si="5"/>
        <v>0</v>
      </c>
      <c r="L137" s="85">
        <f t="shared" ca="1" si="21"/>
        <v>79</v>
      </c>
      <c r="M137" s="38">
        <f t="shared" ca="1" si="22"/>
        <v>921</v>
      </c>
      <c r="N137" s="4">
        <f t="shared" ca="1" si="23"/>
        <v>11</v>
      </c>
      <c r="O137" s="79">
        <f t="shared" ca="1" si="24"/>
        <v>3.1560263659691077</v>
      </c>
      <c r="P137" s="79">
        <f t="shared" ca="1" si="25"/>
        <v>31.560263659691078</v>
      </c>
      <c r="Q137" s="79">
        <f t="shared" ca="1" si="26"/>
        <v>31.560263659691078</v>
      </c>
      <c r="R137" s="79">
        <f t="shared" ca="1" si="12"/>
        <v>3.1560263659691077</v>
      </c>
      <c r="S137" s="79">
        <f t="shared" ca="1" si="27"/>
        <v>3.1560263659691077</v>
      </c>
      <c r="T137" s="79">
        <f t="shared" ca="1" si="14"/>
        <v>0</v>
      </c>
      <c r="U137" s="79">
        <f t="shared" ca="1" si="28"/>
        <v>1280.7973528195234</v>
      </c>
      <c r="V137" s="79">
        <f t="shared" ca="1" si="16"/>
        <v>0</v>
      </c>
      <c r="W137" s="85">
        <f t="shared" ca="1" si="29"/>
        <v>1226.9715909090908</v>
      </c>
      <c r="X137" s="79">
        <f t="shared" ca="1" si="18"/>
        <v>0</v>
      </c>
    </row>
    <row r="138" spans="1:24" ht="12.75" customHeight="1">
      <c r="A138" s="2">
        <v>0</v>
      </c>
      <c r="B138" s="2">
        <v>3</v>
      </c>
      <c r="C138" s="2">
        <f t="shared" ca="1" si="0"/>
        <v>6</v>
      </c>
      <c r="D138" s="2">
        <f t="shared" ca="1" si="1"/>
        <v>4</v>
      </c>
      <c r="E138" s="2">
        <f t="shared" ca="1" si="2"/>
        <v>0</v>
      </c>
      <c r="F138" s="84">
        <f t="shared" ca="1" si="19"/>
        <v>0</v>
      </c>
      <c r="G138" s="2">
        <v>0</v>
      </c>
      <c r="H138" s="2">
        <v>0</v>
      </c>
      <c r="I138" s="2">
        <v>7</v>
      </c>
      <c r="J138" s="84">
        <f t="shared" ca="1" si="20"/>
        <v>0</v>
      </c>
      <c r="K138" s="84">
        <f t="shared" ca="1" si="5"/>
        <v>0</v>
      </c>
      <c r="L138" s="85">
        <f t="shared" ca="1" si="21"/>
        <v>91</v>
      </c>
      <c r="M138" s="38">
        <f t="shared" ca="1" si="22"/>
        <v>909</v>
      </c>
      <c r="N138" s="4">
        <f t="shared" ca="1" si="23"/>
        <v>11</v>
      </c>
      <c r="O138" s="79">
        <f t="shared" ca="1" si="24"/>
        <v>3.1560263659691077</v>
      </c>
      <c r="P138" s="79">
        <f t="shared" ca="1" si="25"/>
        <v>31.560263659691078</v>
      </c>
      <c r="Q138" s="79">
        <f t="shared" ca="1" si="26"/>
        <v>31.560263659691078</v>
      </c>
      <c r="R138" s="79">
        <f t="shared" ca="1" si="12"/>
        <v>3.1560263659691077</v>
      </c>
      <c r="S138" s="79">
        <f t="shared" ca="1" si="27"/>
        <v>3.1560263659691077</v>
      </c>
      <c r="T138" s="79">
        <f t="shared" ca="1" si="14"/>
        <v>0</v>
      </c>
      <c r="U138" s="79">
        <f t="shared" ca="1" si="28"/>
        <v>1293.0373528195234</v>
      </c>
      <c r="V138" s="79">
        <f t="shared" ca="1" si="16"/>
        <v>0</v>
      </c>
      <c r="W138" s="85">
        <f t="shared" ca="1" si="29"/>
        <v>10002.360141184572</v>
      </c>
      <c r="X138" s="79">
        <f t="shared" ca="1" si="18"/>
        <v>0</v>
      </c>
    </row>
    <row r="139" spans="1:24" ht="12.75" customHeight="1">
      <c r="A139" s="2">
        <v>0</v>
      </c>
      <c r="B139" s="2">
        <v>3</v>
      </c>
      <c r="C139" s="2">
        <f t="shared" ca="1" si="0"/>
        <v>6</v>
      </c>
      <c r="D139" s="2">
        <f t="shared" ca="1" si="1"/>
        <v>4</v>
      </c>
      <c r="E139" s="2">
        <f t="shared" ca="1" si="2"/>
        <v>0</v>
      </c>
      <c r="F139" s="84">
        <f t="shared" ca="1" si="19"/>
        <v>0</v>
      </c>
      <c r="G139" s="2">
        <v>0</v>
      </c>
      <c r="H139" s="2">
        <v>0</v>
      </c>
      <c r="I139" s="2">
        <v>6</v>
      </c>
      <c r="J139" s="84">
        <f t="shared" ca="1" si="20"/>
        <v>0</v>
      </c>
      <c r="K139" s="84">
        <f t="shared" ca="1" si="5"/>
        <v>0</v>
      </c>
      <c r="L139" s="85">
        <f t="shared" ca="1" si="21"/>
        <v>78</v>
      </c>
      <c r="M139" s="38">
        <f t="shared" ca="1" si="22"/>
        <v>922</v>
      </c>
      <c r="N139" s="4">
        <f t="shared" ca="1" si="23"/>
        <v>11</v>
      </c>
      <c r="O139" s="79">
        <f t="shared" ca="1" si="24"/>
        <v>3.1560263659691077</v>
      </c>
      <c r="P139" s="79">
        <f t="shared" ca="1" si="25"/>
        <v>31.560263659691078</v>
      </c>
      <c r="Q139" s="79">
        <f t="shared" ca="1" si="26"/>
        <v>31.560263659691078</v>
      </c>
      <c r="R139" s="79">
        <f t="shared" ca="1" si="12"/>
        <v>3.1560263659691077</v>
      </c>
      <c r="S139" s="79">
        <f t="shared" ca="1" si="27"/>
        <v>3.1560263659691077</v>
      </c>
      <c r="T139" s="79">
        <f t="shared" ca="1" si="14"/>
        <v>0</v>
      </c>
      <c r="U139" s="79">
        <f t="shared" ca="1" si="28"/>
        <v>1279.7773528195235</v>
      </c>
      <c r="V139" s="79">
        <f t="shared" ca="1" si="16"/>
        <v>0</v>
      </c>
      <c r="W139" s="85">
        <f t="shared" ca="1" si="29"/>
        <v>8573.4515495867763</v>
      </c>
      <c r="X139" s="79">
        <f t="shared" ca="1" si="18"/>
        <v>0</v>
      </c>
    </row>
    <row r="140" spans="1:24" ht="12.75" customHeight="1">
      <c r="A140" s="2">
        <v>0</v>
      </c>
      <c r="B140" s="2">
        <v>3</v>
      </c>
      <c r="C140" s="2">
        <f t="shared" ca="1" si="0"/>
        <v>6</v>
      </c>
      <c r="D140" s="2">
        <f t="shared" ca="1" si="1"/>
        <v>4</v>
      </c>
      <c r="E140" s="2">
        <f t="shared" ca="1" si="2"/>
        <v>0</v>
      </c>
      <c r="F140" s="84">
        <f t="shared" ca="1" si="19"/>
        <v>0</v>
      </c>
      <c r="G140" s="2">
        <v>0</v>
      </c>
      <c r="H140" s="2">
        <v>0</v>
      </c>
      <c r="I140" s="2">
        <v>5</v>
      </c>
      <c r="J140" s="84">
        <f t="shared" ca="1" si="20"/>
        <v>0</v>
      </c>
      <c r="K140" s="84">
        <f t="shared" ca="1" si="5"/>
        <v>0</v>
      </c>
      <c r="L140" s="85">
        <f t="shared" ca="1" si="21"/>
        <v>65</v>
      </c>
      <c r="M140" s="38">
        <f t="shared" ca="1" si="22"/>
        <v>935</v>
      </c>
      <c r="N140" s="4">
        <f t="shared" ca="1" si="23"/>
        <v>11</v>
      </c>
      <c r="O140" s="79">
        <f t="shared" ca="1" si="24"/>
        <v>3.1560263659691077</v>
      </c>
      <c r="P140" s="79">
        <f t="shared" ca="1" si="25"/>
        <v>31.560263659691078</v>
      </c>
      <c r="Q140" s="79">
        <f t="shared" ca="1" si="26"/>
        <v>31.560263659691078</v>
      </c>
      <c r="R140" s="79">
        <f t="shared" ca="1" si="12"/>
        <v>3.1560263659691077</v>
      </c>
      <c r="S140" s="79">
        <f t="shared" ca="1" si="27"/>
        <v>3.1560263659691077</v>
      </c>
      <c r="T140" s="79">
        <f t="shared" ca="1" si="14"/>
        <v>0</v>
      </c>
      <c r="U140" s="79">
        <f t="shared" ca="1" si="28"/>
        <v>1266.5173528195235</v>
      </c>
      <c r="V140" s="79">
        <f t="shared" ca="1" si="16"/>
        <v>0</v>
      </c>
      <c r="W140" s="85">
        <f t="shared" ca="1" si="29"/>
        <v>7144.5429579889806</v>
      </c>
      <c r="X140" s="79">
        <f t="shared" ca="1" si="18"/>
        <v>0</v>
      </c>
    </row>
    <row r="141" spans="1:24" ht="12.75" customHeight="1">
      <c r="A141" s="2">
        <v>0</v>
      </c>
      <c r="B141" s="2">
        <v>3</v>
      </c>
      <c r="C141" s="2">
        <f t="shared" ca="1" si="0"/>
        <v>6</v>
      </c>
      <c r="D141" s="2">
        <f t="shared" ca="1" si="1"/>
        <v>4</v>
      </c>
      <c r="E141" s="2">
        <f t="shared" ca="1" si="2"/>
        <v>0</v>
      </c>
      <c r="F141" s="84">
        <f t="shared" ca="1" si="19"/>
        <v>0</v>
      </c>
      <c r="G141" s="2">
        <v>0</v>
      </c>
      <c r="H141" s="2">
        <v>0</v>
      </c>
      <c r="I141" s="2">
        <v>4</v>
      </c>
      <c r="J141" s="84">
        <f t="shared" ca="1" si="20"/>
        <v>9.605960100000017E-5</v>
      </c>
      <c r="K141" s="84">
        <f t="shared" ca="1" si="5"/>
        <v>0</v>
      </c>
      <c r="L141" s="85">
        <f t="shared" ca="1" si="21"/>
        <v>52</v>
      </c>
      <c r="M141" s="38">
        <f t="shared" ca="1" si="22"/>
        <v>948</v>
      </c>
      <c r="N141" s="4">
        <f t="shared" ca="1" si="23"/>
        <v>11</v>
      </c>
      <c r="O141" s="79">
        <f t="shared" ca="1" si="24"/>
        <v>3.1560263659691077</v>
      </c>
      <c r="P141" s="79">
        <f t="shared" ca="1" si="25"/>
        <v>31.560263659691078</v>
      </c>
      <c r="Q141" s="79">
        <f t="shared" ca="1" si="26"/>
        <v>31.560263659691078</v>
      </c>
      <c r="R141" s="79">
        <f t="shared" ca="1" si="12"/>
        <v>3.1560263659691077</v>
      </c>
      <c r="S141" s="79">
        <f t="shared" ca="1" si="27"/>
        <v>3.1560263659691077</v>
      </c>
      <c r="T141" s="79">
        <f t="shared" ca="1" si="14"/>
        <v>0</v>
      </c>
      <c r="U141" s="79">
        <f t="shared" ca="1" si="28"/>
        <v>1253.2573528195235</v>
      </c>
      <c r="V141" s="79">
        <f t="shared" ca="1" si="16"/>
        <v>0</v>
      </c>
      <c r="W141" s="85">
        <f t="shared" ca="1" si="29"/>
        <v>5715.6343663911848</v>
      </c>
      <c r="X141" s="79">
        <f t="shared" ca="1" si="18"/>
        <v>0</v>
      </c>
    </row>
    <row r="142" spans="1:24" ht="12.75" customHeight="1">
      <c r="A142" s="2">
        <v>0</v>
      </c>
      <c r="B142" s="2">
        <v>3</v>
      </c>
      <c r="C142" s="2">
        <f t="shared" ca="1" si="0"/>
        <v>6</v>
      </c>
      <c r="D142" s="2">
        <f t="shared" ca="1" si="1"/>
        <v>4</v>
      </c>
      <c r="E142" s="2">
        <f t="shared" ca="1" si="2"/>
        <v>0</v>
      </c>
      <c r="F142" s="84">
        <f t="shared" ca="1" si="19"/>
        <v>0</v>
      </c>
      <c r="G142" s="2">
        <v>0</v>
      </c>
      <c r="H142" s="2">
        <v>0</v>
      </c>
      <c r="I142" s="2">
        <v>3</v>
      </c>
      <c r="J142" s="84">
        <f t="shared" ca="1" si="20"/>
        <v>3.8811960000000103E-6</v>
      </c>
      <c r="K142" s="84">
        <f t="shared" ca="1" si="5"/>
        <v>0</v>
      </c>
      <c r="L142" s="85">
        <f t="shared" ca="1" si="21"/>
        <v>39</v>
      </c>
      <c r="M142" s="38">
        <f t="shared" ca="1" si="22"/>
        <v>961</v>
      </c>
      <c r="N142" s="4">
        <f t="shared" ca="1" si="23"/>
        <v>11</v>
      </c>
      <c r="O142" s="79">
        <f t="shared" ca="1" si="24"/>
        <v>3.1560263659691077</v>
      </c>
      <c r="P142" s="79">
        <f t="shared" ca="1" si="25"/>
        <v>31.560263659691078</v>
      </c>
      <c r="Q142" s="79">
        <f t="shared" ca="1" si="26"/>
        <v>31.560263659691078</v>
      </c>
      <c r="R142" s="79">
        <f t="shared" ca="1" si="12"/>
        <v>3.1560263659691077</v>
      </c>
      <c r="S142" s="79">
        <f t="shared" ca="1" si="27"/>
        <v>3.1560263659691077</v>
      </c>
      <c r="T142" s="79">
        <f t="shared" ca="1" si="14"/>
        <v>0</v>
      </c>
      <c r="U142" s="79">
        <f t="shared" ca="1" si="28"/>
        <v>1239.9973528195235</v>
      </c>
      <c r="V142" s="79">
        <f t="shared" ca="1" si="16"/>
        <v>0</v>
      </c>
      <c r="W142" s="85">
        <f t="shared" ca="1" si="29"/>
        <v>4286.7257747933882</v>
      </c>
      <c r="X142" s="79">
        <f t="shared" ca="1" si="18"/>
        <v>0</v>
      </c>
    </row>
    <row r="143" spans="1:24" ht="12.75" customHeight="1">
      <c r="A143" s="2">
        <v>0</v>
      </c>
      <c r="B143" s="2">
        <v>3</v>
      </c>
      <c r="C143" s="2">
        <f t="shared" ca="1" si="0"/>
        <v>6</v>
      </c>
      <c r="D143" s="2">
        <f t="shared" ca="1" si="1"/>
        <v>4</v>
      </c>
      <c r="E143" s="2">
        <f t="shared" ca="1" si="2"/>
        <v>0</v>
      </c>
      <c r="F143" s="84">
        <f t="shared" ca="1" si="19"/>
        <v>0</v>
      </c>
      <c r="G143" s="2">
        <v>0</v>
      </c>
      <c r="H143" s="2">
        <v>0</v>
      </c>
      <c r="I143" s="2">
        <v>2</v>
      </c>
      <c r="J143" s="84">
        <f t="shared" ca="1" si="20"/>
        <v>5.8806000000000209E-8</v>
      </c>
      <c r="K143" s="84">
        <f t="shared" ca="1" si="5"/>
        <v>0</v>
      </c>
      <c r="L143" s="85">
        <f t="shared" ca="1" si="21"/>
        <v>26</v>
      </c>
      <c r="M143" s="38">
        <f t="shared" ca="1" si="22"/>
        <v>974</v>
      </c>
      <c r="N143" s="4">
        <f t="shared" ca="1" si="23"/>
        <v>12</v>
      </c>
      <c r="O143" s="79">
        <f t="shared" ca="1" si="24"/>
        <v>3.3967350817932065</v>
      </c>
      <c r="P143" s="79">
        <f t="shared" ca="1" si="25"/>
        <v>32.763807238811573</v>
      </c>
      <c r="Q143" s="79">
        <f t="shared" ca="1" si="26"/>
        <v>31.560263659691078</v>
      </c>
      <c r="R143" s="79">
        <f t="shared" ca="1" si="12"/>
        <v>3.2162035449251327</v>
      </c>
      <c r="S143" s="79">
        <f t="shared" ca="1" si="27"/>
        <v>3.3840978742124408</v>
      </c>
      <c r="T143" s="79">
        <f t="shared" ca="1" si="14"/>
        <v>0</v>
      </c>
      <c r="U143" s="79">
        <f t="shared" ca="1" si="28"/>
        <v>1307.6966966315804</v>
      </c>
      <c r="V143" s="79">
        <f t="shared" ca="1" si="16"/>
        <v>0</v>
      </c>
      <c r="W143" s="85">
        <f t="shared" ca="1" si="29"/>
        <v>2857.8171831955924</v>
      </c>
      <c r="X143" s="79">
        <f t="shared" ca="1" si="18"/>
        <v>0</v>
      </c>
    </row>
    <row r="144" spans="1:24" ht="12.75" customHeight="1">
      <c r="A144" s="2">
        <v>0</v>
      </c>
      <c r="B144" s="2">
        <v>3</v>
      </c>
      <c r="C144" s="2">
        <f t="shared" ca="1" si="0"/>
        <v>6</v>
      </c>
      <c r="D144" s="2">
        <f t="shared" ca="1" si="1"/>
        <v>4</v>
      </c>
      <c r="E144" s="2">
        <f t="shared" ca="1" si="2"/>
        <v>0</v>
      </c>
      <c r="F144" s="84">
        <f t="shared" ca="1" si="19"/>
        <v>0</v>
      </c>
      <c r="G144" s="2">
        <v>0</v>
      </c>
      <c r="H144" s="2">
        <v>0</v>
      </c>
      <c r="I144" s="2">
        <v>1</v>
      </c>
      <c r="J144" s="84">
        <f t="shared" ca="1" si="20"/>
        <v>3.9600000000000173E-10</v>
      </c>
      <c r="K144" s="84">
        <f t="shared" ca="1" si="5"/>
        <v>0</v>
      </c>
      <c r="L144" s="85">
        <f t="shared" ca="1" si="21"/>
        <v>13</v>
      </c>
      <c r="M144" s="38">
        <f t="shared" ca="1" si="22"/>
        <v>987</v>
      </c>
      <c r="N144" s="4">
        <f t="shared" ca="1" si="23"/>
        <v>12</v>
      </c>
      <c r="O144" s="79">
        <f t="shared" ca="1" si="24"/>
        <v>3.3967350817932065</v>
      </c>
      <c r="P144" s="79">
        <f t="shared" ca="1" si="25"/>
        <v>33.967350817932065</v>
      </c>
      <c r="Q144" s="79">
        <f t="shared" ca="1" si="26"/>
        <v>33.485933386283868</v>
      </c>
      <c r="R144" s="79">
        <f t="shared" ca="1" si="12"/>
        <v>3.3726642102107967</v>
      </c>
      <c r="S144" s="79">
        <f t="shared" ca="1" si="27"/>
        <v>3.3950501207824373</v>
      </c>
      <c r="T144" s="79">
        <f t="shared" ca="1" si="14"/>
        <v>0</v>
      </c>
      <c r="U144" s="79">
        <f t="shared" ca="1" si="28"/>
        <v>1298.3244540389139</v>
      </c>
      <c r="V144" s="79">
        <f t="shared" ca="1" si="16"/>
        <v>0</v>
      </c>
      <c r="W144" s="85">
        <f t="shared" ca="1" si="29"/>
        <v>1428.9085915977962</v>
      </c>
      <c r="X144" s="79">
        <f t="shared" ca="1" si="18"/>
        <v>0</v>
      </c>
    </row>
    <row r="145" spans="1:24" ht="12.75" customHeight="1">
      <c r="A145" s="2">
        <v>0</v>
      </c>
      <c r="B145" s="2">
        <v>3</v>
      </c>
      <c r="C145" s="2">
        <f t="shared" ca="1" si="0"/>
        <v>6</v>
      </c>
      <c r="D145" s="2">
        <f t="shared" ca="1" si="1"/>
        <v>4</v>
      </c>
      <c r="E145" s="2">
        <f t="shared" ca="1" si="2"/>
        <v>0</v>
      </c>
      <c r="F145" s="84">
        <f t="shared" ca="1" si="19"/>
        <v>0</v>
      </c>
      <c r="G145" s="2">
        <v>0</v>
      </c>
      <c r="H145" s="2">
        <v>0</v>
      </c>
      <c r="I145" s="2">
        <v>0</v>
      </c>
      <c r="J145" s="84">
        <f t="shared" ca="1" si="20"/>
        <v>1.0000000000000054E-12</v>
      </c>
      <c r="K145" s="84">
        <f t="shared" ca="1" si="5"/>
        <v>0</v>
      </c>
      <c r="L145" s="85">
        <f t="shared" ca="1" si="21"/>
        <v>0</v>
      </c>
      <c r="M145" s="38">
        <f t="shared" ca="1" si="22"/>
        <v>1000</v>
      </c>
      <c r="N145" s="4">
        <f t="shared" ca="1" si="23"/>
        <v>12</v>
      </c>
      <c r="O145" s="79">
        <f t="shared" ca="1" si="24"/>
        <v>3.3967350817932065</v>
      </c>
      <c r="P145" s="79">
        <f t="shared" ca="1" si="25"/>
        <v>33.967350817932065</v>
      </c>
      <c r="Q145" s="79">
        <f t="shared" ca="1" si="26"/>
        <v>33.967350817932065</v>
      </c>
      <c r="R145" s="79">
        <f t="shared" ca="1" si="12"/>
        <v>3.3967350817932065</v>
      </c>
      <c r="S145" s="79">
        <f t="shared" ca="1" si="27"/>
        <v>3.396735081793206</v>
      </c>
      <c r="T145" s="79">
        <f t="shared" ca="1" si="14"/>
        <v>0</v>
      </c>
      <c r="U145" s="79">
        <f t="shared" ca="1" si="28"/>
        <v>1285.6625705631191</v>
      </c>
      <c r="V145" s="79">
        <f t="shared" ca="1" si="16"/>
        <v>0</v>
      </c>
      <c r="W145" s="85">
        <f t="shared" ca="1" si="29"/>
        <v>0</v>
      </c>
      <c r="X145" s="79">
        <f t="shared" ca="1" si="18"/>
        <v>0</v>
      </c>
    </row>
    <row r="146" spans="1:24" ht="12.75" customHeight="1">
      <c r="A146" s="2">
        <v>1</v>
      </c>
      <c r="B146" s="2">
        <v>0</v>
      </c>
      <c r="C146" s="2">
        <f t="shared" ca="1" si="0"/>
        <v>4</v>
      </c>
      <c r="D146" s="2">
        <f t="shared" ca="1" si="1"/>
        <v>2</v>
      </c>
      <c r="E146" s="2">
        <f t="shared" ca="1" si="2"/>
        <v>1</v>
      </c>
      <c r="F146" s="84">
        <f t="shared" ref="F146:F209" ca="1" si="30">IF(A146=3, $E$5, IF(A146=2, (1-$E$5)*$E$4 + (1-$E$5)*(1-$E$4)*(1-$E$3)*Set1AM3*Set1AM33, IF(A146=1, (1-$E$5)*(1-$E$4)*$E$3 + (1-$E$5)*(1-$E$4)*(1-$E$3)*Set1AM3*Set1AM32, (1-$E$5)*(1-$E$4)*(1-$E$3)*(1-Set1AM3)))) * IF($B$9+$B$10&gt;0, IF(B146=3, $E$5, IF(B146=2, (1-$E$5)*$E$4, IF(B146=1, (1-$E$5)*(1-$E$4)*$E$3, (1-$E$5)*(1-$E$4)*(1-$E$3)))), IF(B146=0, 1, 0))</f>
        <v>0.34417492200000005</v>
      </c>
      <c r="G146" s="2">
        <v>1</v>
      </c>
      <c r="H146" s="2">
        <v>1</v>
      </c>
      <c r="I146" s="2">
        <v>7</v>
      </c>
      <c r="J146" s="84">
        <f t="shared" ref="J146:J209" ca="1" si="31">IF($B$8&lt;1, POWER($B$8,G146)*POWER(1-$B$8, 1-G146), G146) * IF($B$10=0, IF(H146=0, 1, 0), POWER(Set1WSHitRate,H146)*POWER(1-Set1WSHitRate, 1-H146)) * IF(I146&lt;=D146, POWER(Set1WSHitRate, I146)*POWER(1-Set1WSHitRate, D146-I146)*COMBIN(D146,I146), 0)</f>
        <v>0</v>
      </c>
      <c r="K146" s="84">
        <f t="shared" ca="1" si="5"/>
        <v>0</v>
      </c>
      <c r="L146" s="85">
        <f t="shared" ref="L146:L209" ca="1" si="32">MAX((G146+H146)*Set1WSTP + I146*$B$6, Set1SaveTP)</f>
        <v>249</v>
      </c>
      <c r="M146" s="38">
        <f t="shared" ref="M146:M209" ca="1" si="33">MAX(Set1MinTP-(L146+Set1Regain), 0)</f>
        <v>751</v>
      </c>
      <c r="N146" s="4">
        <f t="shared" ref="N146:N209" ca="1" si="34">CEILING(M146/Set1MeleeTP, 1)</f>
        <v>9</v>
      </c>
      <c r="O146" s="79">
        <f t="shared" ref="O146:O209" ca="1" si="35">VLOOKUP(N146,AvgRoundsSet1,2)</f>
        <v>2.643947499734443</v>
      </c>
      <c r="P146" s="79">
        <f t="shared" ref="P146:P209" ca="1" si="36">VLOOKUP(CEILING(MAX(M146-1, 0)/Set1MeleeTP, 1), AvgRoundsSet1, 2) + VLOOKUP(CEILING(MAX(M146-2, 0)/Set1MeleeTP, 1), AvgRoundsSet1, 2) + VLOOKUP(CEILING(MAX(M146-3, 0)/Set1MeleeTP, 1), AvgRoundsSet1, 2) + VLOOKUP(CEILING(MAX(M146-4, 0)/Set1MeleeTP, 1), AvgRoundsSet1, 2) + VLOOKUP(CEILING(MAX(M146-5, 0)/Set1MeleeTP, 1), AvgRoundsSet1, 2) + VLOOKUP(CEILING(MAX(M146-6, 0)/Set1MeleeTP, 1), AvgRoundsSet1, 2) + VLOOKUP(CEILING(MAX(M146-7, 0)/Set1MeleeTP, 1), AvgRoundsSet1, 2) + VLOOKUP(CEILING(MAX(M146-8, 0)/Set1MeleeTP, 1), AvgRoundsSet1, 2) + VLOOKUP(CEILING(MAX(M146-9, 0)/Set1MeleeTP, 1), AvgRoundsSet1, 2) + VLOOKUP(CEILING(MAX(M146-10, 0)/Set1MeleeTP, 1), AvgRoundsSet1, 2)</f>
        <v>26.439474997344433</v>
      </c>
      <c r="Q146" s="79">
        <f t="shared" ref="Q146:Q209" ca="1" si="37">VLOOKUP(CEILING(MAX(M146-11, 0)/Set1MeleeTP, 1), AvgRoundsSet1, 2) + VLOOKUP(CEILING(MAX(M146-12, 0)/Set1MeleeTP, 1), AvgRoundsSet1, 2) + VLOOKUP(CEILING(MAX(M146-13, 0)/Set1MeleeTP, 1), AvgRoundsSet1, 2) + VLOOKUP(CEILING(MAX(M146-14, 0)/Set1MeleeTP, 1), AvgRoundsSet1, 2) + VLOOKUP(CEILING(MAX(M146-15, 0)/Set1MeleeTP, 1), AvgRoundsSet1, 2) + VLOOKUP(CEILING(MAX(M146-16, 0)/Set1MeleeTP, 1), AvgRoundsSet1, 2) + VLOOKUP(CEILING(MAX(M146-17, 0)/Set1MeleeTP, 1), AvgRoundsSet1, 2) + VLOOKUP(CEILING(MAX(M146-18, 0)/Set1MeleeTP, 1), AvgRoundsSet1, 2) + VLOOKUP(CEILING(MAX(M146-19, 0)/Set1MeleeTP, 1), AvgRoundsSet1, 2) + VLOOKUP(CEILING(MAX(M146-20, 0)/Set1MeleeTP, 1), AvgRoundsSet1, 2)</f>
        <v>26.439474997344433</v>
      </c>
      <c r="R146" s="79">
        <f t="shared" ca="1" si="12"/>
        <v>2.6439474997344434</v>
      </c>
      <c r="S146" s="79">
        <f t="shared" ref="S146:S209" ca="1" si="38">R146*Set1ConserveTP + O146*(1-Set1ConserveTP)</f>
        <v>2.643947499734443</v>
      </c>
      <c r="T146" s="79">
        <f t="shared" ca="1" si="14"/>
        <v>0</v>
      </c>
      <c r="U146" s="79">
        <f t="shared" ref="U146:U209" ca="1" si="39">MIN(L146+(S146+Set1OverTP)*AvgHitsPerRound1*Set1MeleeTP + Set1Regain + 105*Set1ConserveTP+Set1Fotia*Set1OverTP*AvgHitsPerRound1*Set1MeleeTP+Set1Fotia*Set1ConserveTP*105+Set1Fotia*MAX(L146,Set1SaveTP), 3000)</f>
        <v>1272.422920275548</v>
      </c>
      <c r="V146" s="79">
        <f t="shared" ca="1" si="16"/>
        <v>0</v>
      </c>
      <c r="W146" s="85">
        <f t="shared" ref="W146:W209" ca="1" si="40">G146*$K$11*((1-$L$11)*$L$15 + $L$11*$M$15*$M$11)*Set1WSDmg + H146*$K$14*((1-$L$14)*$L$16 + $L$14*$M$16*$M$12) + I146*$K$12*((1-$L$12)*$L$15 + $L$12*$M$15*$M$12) + E146*$K$13*$L$13*$M$11</f>
        <v>26177.701975378786</v>
      </c>
      <c r="X146" s="79">
        <f t="shared" ca="1" si="18"/>
        <v>0</v>
      </c>
    </row>
    <row r="147" spans="1:24" ht="12.75" customHeight="1">
      <c r="A147" s="2">
        <v>1</v>
      </c>
      <c r="B147" s="2">
        <v>0</v>
      </c>
      <c r="C147" s="2">
        <f t="shared" ca="1" si="0"/>
        <v>4</v>
      </c>
      <c r="D147" s="2">
        <f t="shared" ca="1" si="1"/>
        <v>2</v>
      </c>
      <c r="E147" s="2">
        <f t="shared" ca="1" si="2"/>
        <v>1</v>
      </c>
      <c r="F147" s="84">
        <f t="shared" ca="1" si="30"/>
        <v>0.34417492200000005</v>
      </c>
      <c r="G147" s="2">
        <v>1</v>
      </c>
      <c r="H147" s="2">
        <v>1</v>
      </c>
      <c r="I147" s="2">
        <v>6</v>
      </c>
      <c r="J147" s="84">
        <f t="shared" ca="1" si="31"/>
        <v>0</v>
      </c>
      <c r="K147" s="84">
        <f t="shared" ca="1" si="5"/>
        <v>0</v>
      </c>
      <c r="L147" s="85">
        <f t="shared" ca="1" si="32"/>
        <v>236</v>
      </c>
      <c r="M147" s="38">
        <f t="shared" ca="1" si="33"/>
        <v>764</v>
      </c>
      <c r="N147" s="4">
        <f t="shared" ca="1" si="34"/>
        <v>9</v>
      </c>
      <c r="O147" s="79">
        <f t="shared" ca="1" si="35"/>
        <v>2.643947499734443</v>
      </c>
      <c r="P147" s="79">
        <f t="shared" ca="1" si="36"/>
        <v>26.439474997344433</v>
      </c>
      <c r="Q147" s="79">
        <f t="shared" ca="1" si="37"/>
        <v>26.439474997344433</v>
      </c>
      <c r="R147" s="79">
        <f t="shared" ca="1" si="12"/>
        <v>2.6439474997344434</v>
      </c>
      <c r="S147" s="79">
        <f t="shared" ca="1" si="38"/>
        <v>2.643947499734443</v>
      </c>
      <c r="T147" s="79">
        <f t="shared" ca="1" si="14"/>
        <v>0</v>
      </c>
      <c r="U147" s="79">
        <f t="shared" ca="1" si="39"/>
        <v>1259.162920275548</v>
      </c>
      <c r="V147" s="79">
        <f t="shared" ca="1" si="16"/>
        <v>0</v>
      </c>
      <c r="W147" s="85">
        <f t="shared" ca="1" si="40"/>
        <v>24748.793383780991</v>
      </c>
      <c r="X147" s="79">
        <f t="shared" ca="1" si="18"/>
        <v>0</v>
      </c>
    </row>
    <row r="148" spans="1:24" ht="12.75" customHeight="1">
      <c r="A148" s="2">
        <v>1</v>
      </c>
      <c r="B148" s="2">
        <v>0</v>
      </c>
      <c r="C148" s="2">
        <f t="shared" ca="1" si="0"/>
        <v>4</v>
      </c>
      <c r="D148" s="2">
        <f t="shared" ca="1" si="1"/>
        <v>2</v>
      </c>
      <c r="E148" s="2">
        <f t="shared" ca="1" si="2"/>
        <v>1</v>
      </c>
      <c r="F148" s="84">
        <f t="shared" ca="1" si="30"/>
        <v>0.34417492200000005</v>
      </c>
      <c r="G148" s="2">
        <v>1</v>
      </c>
      <c r="H148" s="2">
        <v>1</v>
      </c>
      <c r="I148" s="2">
        <v>5</v>
      </c>
      <c r="J148" s="84">
        <f t="shared" ca="1" si="31"/>
        <v>0</v>
      </c>
      <c r="K148" s="84">
        <f t="shared" ca="1" si="5"/>
        <v>0</v>
      </c>
      <c r="L148" s="85">
        <f t="shared" ca="1" si="32"/>
        <v>223</v>
      </c>
      <c r="M148" s="38">
        <f t="shared" ca="1" si="33"/>
        <v>777</v>
      </c>
      <c r="N148" s="4">
        <f t="shared" ca="1" si="34"/>
        <v>9</v>
      </c>
      <c r="O148" s="79">
        <f t="shared" ca="1" si="35"/>
        <v>2.643947499734443</v>
      </c>
      <c r="P148" s="79">
        <f t="shared" ca="1" si="36"/>
        <v>26.439474997344433</v>
      </c>
      <c r="Q148" s="79">
        <f t="shared" ca="1" si="37"/>
        <v>26.439474997344433</v>
      </c>
      <c r="R148" s="79">
        <f t="shared" ca="1" si="12"/>
        <v>2.6439474997344434</v>
      </c>
      <c r="S148" s="79">
        <f t="shared" ca="1" si="38"/>
        <v>2.643947499734443</v>
      </c>
      <c r="T148" s="79">
        <f t="shared" ca="1" si="14"/>
        <v>0</v>
      </c>
      <c r="U148" s="79">
        <f t="shared" ca="1" si="39"/>
        <v>1245.902920275548</v>
      </c>
      <c r="V148" s="79">
        <f t="shared" ca="1" si="16"/>
        <v>0</v>
      </c>
      <c r="W148" s="85">
        <f t="shared" ca="1" si="40"/>
        <v>23319.884792183195</v>
      </c>
      <c r="X148" s="79">
        <f t="shared" ca="1" si="18"/>
        <v>0</v>
      </c>
    </row>
    <row r="149" spans="1:24" ht="12.75" customHeight="1">
      <c r="A149" s="2">
        <v>1</v>
      </c>
      <c r="B149" s="2">
        <v>0</v>
      </c>
      <c r="C149" s="2">
        <f t="shared" ca="1" si="0"/>
        <v>4</v>
      </c>
      <c r="D149" s="2">
        <f t="shared" ca="1" si="1"/>
        <v>2</v>
      </c>
      <c r="E149" s="2">
        <f t="shared" ca="1" si="2"/>
        <v>1</v>
      </c>
      <c r="F149" s="84">
        <f t="shared" ca="1" si="30"/>
        <v>0.34417492200000005</v>
      </c>
      <c r="G149" s="2">
        <v>1</v>
      </c>
      <c r="H149" s="2">
        <v>1</v>
      </c>
      <c r="I149" s="2">
        <v>4</v>
      </c>
      <c r="J149" s="84">
        <f t="shared" ca="1" si="31"/>
        <v>0</v>
      </c>
      <c r="K149" s="84">
        <f t="shared" ca="1" si="5"/>
        <v>0</v>
      </c>
      <c r="L149" s="85">
        <f t="shared" ca="1" si="32"/>
        <v>210</v>
      </c>
      <c r="M149" s="38">
        <f t="shared" ca="1" si="33"/>
        <v>790</v>
      </c>
      <c r="N149" s="4">
        <f t="shared" ca="1" si="34"/>
        <v>9</v>
      </c>
      <c r="O149" s="79">
        <f t="shared" ca="1" si="35"/>
        <v>2.643947499734443</v>
      </c>
      <c r="P149" s="79">
        <f t="shared" ca="1" si="36"/>
        <v>26.439474997344433</v>
      </c>
      <c r="Q149" s="79">
        <f t="shared" ca="1" si="37"/>
        <v>26.439474997344433</v>
      </c>
      <c r="R149" s="79">
        <f t="shared" ca="1" si="12"/>
        <v>2.6439474997344434</v>
      </c>
      <c r="S149" s="79">
        <f t="shared" ca="1" si="38"/>
        <v>2.643947499734443</v>
      </c>
      <c r="T149" s="79">
        <f t="shared" ca="1" si="14"/>
        <v>0</v>
      </c>
      <c r="U149" s="79">
        <f t="shared" ca="1" si="39"/>
        <v>1232.642920275548</v>
      </c>
      <c r="V149" s="79">
        <f t="shared" ca="1" si="16"/>
        <v>0</v>
      </c>
      <c r="W149" s="85">
        <f t="shared" ca="1" si="40"/>
        <v>21890.976200585399</v>
      </c>
      <c r="X149" s="79">
        <f t="shared" ca="1" si="18"/>
        <v>0</v>
      </c>
    </row>
    <row r="150" spans="1:24" ht="12.75" customHeight="1">
      <c r="A150" s="2">
        <v>1</v>
      </c>
      <c r="B150" s="2">
        <v>0</v>
      </c>
      <c r="C150" s="2">
        <f t="shared" ca="1" si="0"/>
        <v>4</v>
      </c>
      <c r="D150" s="2">
        <f t="shared" ca="1" si="1"/>
        <v>2</v>
      </c>
      <c r="E150" s="2">
        <f t="shared" ca="1" si="2"/>
        <v>1</v>
      </c>
      <c r="F150" s="84">
        <f t="shared" ca="1" si="30"/>
        <v>0.34417492200000005</v>
      </c>
      <c r="G150" s="2">
        <v>1</v>
      </c>
      <c r="H150" s="2">
        <v>1</v>
      </c>
      <c r="I150" s="2">
        <v>3</v>
      </c>
      <c r="J150" s="84">
        <f t="shared" ca="1" si="31"/>
        <v>0</v>
      </c>
      <c r="K150" s="84">
        <f t="shared" ca="1" si="5"/>
        <v>0</v>
      </c>
      <c r="L150" s="85">
        <f t="shared" ca="1" si="32"/>
        <v>197</v>
      </c>
      <c r="M150" s="38">
        <f t="shared" ca="1" si="33"/>
        <v>803</v>
      </c>
      <c r="N150" s="4">
        <f t="shared" ca="1" si="34"/>
        <v>10</v>
      </c>
      <c r="O150" s="79">
        <f t="shared" ca="1" si="35"/>
        <v>2.9036585298817519</v>
      </c>
      <c r="P150" s="79">
        <f t="shared" ca="1" si="36"/>
        <v>29.036585298817524</v>
      </c>
      <c r="Q150" s="79">
        <f t="shared" ca="1" si="37"/>
        <v>26.439474997344433</v>
      </c>
      <c r="R150" s="79">
        <f t="shared" ca="1" si="12"/>
        <v>2.7738030148080979</v>
      </c>
      <c r="S150" s="79">
        <f t="shared" ca="1" si="38"/>
        <v>2.8945686438265961</v>
      </c>
      <c r="T150" s="79">
        <f t="shared" ca="1" si="14"/>
        <v>0</v>
      </c>
      <c r="U150" s="79">
        <f t="shared" ca="1" si="39"/>
        <v>1308.3467874740752</v>
      </c>
      <c r="V150" s="79">
        <f t="shared" ca="1" si="16"/>
        <v>0</v>
      </c>
      <c r="W150" s="85">
        <f t="shared" ca="1" si="40"/>
        <v>20462.067608987603</v>
      </c>
      <c r="X150" s="79">
        <f t="shared" ca="1" si="18"/>
        <v>0</v>
      </c>
    </row>
    <row r="151" spans="1:24" ht="12.75" customHeight="1">
      <c r="A151" s="2">
        <v>1</v>
      </c>
      <c r="B151" s="2">
        <v>0</v>
      </c>
      <c r="C151" s="2">
        <f t="shared" ca="1" si="0"/>
        <v>4</v>
      </c>
      <c r="D151" s="2">
        <f t="shared" ca="1" si="1"/>
        <v>2</v>
      </c>
      <c r="E151" s="2">
        <f t="shared" ca="1" si="2"/>
        <v>1</v>
      </c>
      <c r="F151" s="84">
        <f t="shared" ca="1" si="30"/>
        <v>0.34417492200000005</v>
      </c>
      <c r="G151" s="2">
        <v>1</v>
      </c>
      <c r="H151" s="2">
        <v>1</v>
      </c>
      <c r="I151" s="2">
        <v>2</v>
      </c>
      <c r="J151" s="84">
        <f t="shared" ca="1" si="31"/>
        <v>0.96059600999999994</v>
      </c>
      <c r="K151" s="84">
        <f t="shared" ca="1" si="5"/>
        <v>0.33061305681526126</v>
      </c>
      <c r="L151" s="85">
        <f t="shared" ca="1" si="32"/>
        <v>184</v>
      </c>
      <c r="M151" s="38">
        <f t="shared" ca="1" si="33"/>
        <v>816</v>
      </c>
      <c r="N151" s="4">
        <f t="shared" ca="1" si="34"/>
        <v>10</v>
      </c>
      <c r="O151" s="79">
        <f t="shared" ca="1" si="35"/>
        <v>2.9036585298817519</v>
      </c>
      <c r="P151" s="79">
        <f t="shared" ca="1" si="36"/>
        <v>29.036585298817524</v>
      </c>
      <c r="Q151" s="79">
        <f t="shared" ca="1" si="37"/>
        <v>29.036585298817524</v>
      </c>
      <c r="R151" s="79">
        <f t="shared" ca="1" si="12"/>
        <v>2.9036585298817523</v>
      </c>
      <c r="S151" s="79">
        <f t="shared" ca="1" si="38"/>
        <v>2.9036585298817519</v>
      </c>
      <c r="T151" s="79">
        <f t="shared" ca="1" si="14"/>
        <v>0.9599874225119136</v>
      </c>
      <c r="U151" s="79">
        <f t="shared" ca="1" si="39"/>
        <v>1298.3134562325711</v>
      </c>
      <c r="V151" s="79">
        <f t="shared" ca="1" si="16"/>
        <v>429.23938046943726</v>
      </c>
      <c r="W151" s="85">
        <f t="shared" ca="1" si="40"/>
        <v>19033.159017389808</v>
      </c>
      <c r="X151" s="79">
        <f t="shared" ca="1" si="18"/>
        <v>6292.6108835901987</v>
      </c>
    </row>
    <row r="152" spans="1:24" ht="12.75" customHeight="1">
      <c r="A152" s="2">
        <v>1</v>
      </c>
      <c r="B152" s="2">
        <v>0</v>
      </c>
      <c r="C152" s="2">
        <f t="shared" ca="1" si="0"/>
        <v>4</v>
      </c>
      <c r="D152" s="2">
        <f t="shared" ca="1" si="1"/>
        <v>2</v>
      </c>
      <c r="E152" s="2">
        <f t="shared" ca="1" si="2"/>
        <v>1</v>
      </c>
      <c r="F152" s="84">
        <f t="shared" ca="1" si="30"/>
        <v>0.34417492200000005</v>
      </c>
      <c r="G152" s="2">
        <v>1</v>
      </c>
      <c r="H152" s="2">
        <v>1</v>
      </c>
      <c r="I152" s="2">
        <v>1</v>
      </c>
      <c r="J152" s="84">
        <f t="shared" ca="1" si="31"/>
        <v>1.9405980000000017E-2</v>
      </c>
      <c r="K152" s="84">
        <f t="shared" ca="1" si="5"/>
        <v>6.6790516528335668E-3</v>
      </c>
      <c r="L152" s="85">
        <f t="shared" ca="1" si="32"/>
        <v>171</v>
      </c>
      <c r="M152" s="38">
        <f t="shared" ca="1" si="33"/>
        <v>829</v>
      </c>
      <c r="N152" s="4">
        <f t="shared" ca="1" si="34"/>
        <v>10</v>
      </c>
      <c r="O152" s="79">
        <f t="shared" ca="1" si="35"/>
        <v>2.9036585298817519</v>
      </c>
      <c r="P152" s="79">
        <f t="shared" ca="1" si="36"/>
        <v>29.036585298817524</v>
      </c>
      <c r="Q152" s="79">
        <f t="shared" ca="1" si="37"/>
        <v>29.036585298817524</v>
      </c>
      <c r="R152" s="79">
        <f t="shared" ca="1" si="12"/>
        <v>2.9036585298817523</v>
      </c>
      <c r="S152" s="79">
        <f t="shared" ca="1" si="38"/>
        <v>2.9036585298817519</v>
      </c>
      <c r="T152" s="79">
        <f t="shared" ca="1" si="14"/>
        <v>1.9393685303270999E-2</v>
      </c>
      <c r="U152" s="79">
        <f t="shared" ca="1" si="39"/>
        <v>1285.0534562325711</v>
      </c>
      <c r="V152" s="79">
        <f t="shared" ca="1" si="16"/>
        <v>8.5829384108296409</v>
      </c>
      <c r="W152" s="85">
        <f t="shared" ca="1" si="40"/>
        <v>17604.250425792012</v>
      </c>
      <c r="X152" s="79">
        <f t="shared" ca="1" si="18"/>
        <v>117.57969790328215</v>
      </c>
    </row>
    <row r="153" spans="1:24" ht="12.75" customHeight="1">
      <c r="A153" s="2">
        <v>1</v>
      </c>
      <c r="B153" s="2">
        <v>0</v>
      </c>
      <c r="C153" s="2">
        <f t="shared" ca="1" si="0"/>
        <v>4</v>
      </c>
      <c r="D153" s="2">
        <f t="shared" ca="1" si="1"/>
        <v>2</v>
      </c>
      <c r="E153" s="2">
        <f t="shared" ca="1" si="2"/>
        <v>1</v>
      </c>
      <c r="F153" s="84">
        <f t="shared" ca="1" si="30"/>
        <v>0.34417492200000005</v>
      </c>
      <c r="G153" s="2">
        <v>1</v>
      </c>
      <c r="H153" s="2">
        <v>1</v>
      </c>
      <c r="I153" s="2">
        <v>0</v>
      </c>
      <c r="J153" s="84">
        <f t="shared" ca="1" si="31"/>
        <v>9.8010000000000168E-5</v>
      </c>
      <c r="K153" s="84">
        <f t="shared" ca="1" si="5"/>
        <v>3.3732584105220065E-5</v>
      </c>
      <c r="L153" s="85">
        <f t="shared" ca="1" si="32"/>
        <v>158</v>
      </c>
      <c r="M153" s="38">
        <f t="shared" ca="1" si="33"/>
        <v>842</v>
      </c>
      <c r="N153" s="4">
        <f t="shared" ca="1" si="34"/>
        <v>10</v>
      </c>
      <c r="O153" s="79">
        <f t="shared" ca="1" si="35"/>
        <v>2.9036585298817519</v>
      </c>
      <c r="P153" s="79">
        <f t="shared" ca="1" si="36"/>
        <v>29.036585298817524</v>
      </c>
      <c r="Q153" s="79">
        <f t="shared" ca="1" si="37"/>
        <v>29.036585298817524</v>
      </c>
      <c r="R153" s="79">
        <f t="shared" ca="1" si="12"/>
        <v>2.9036585298817523</v>
      </c>
      <c r="S153" s="79">
        <f t="shared" ca="1" si="38"/>
        <v>2.9036585298817519</v>
      </c>
      <c r="T153" s="79">
        <f t="shared" ca="1" si="14"/>
        <v>9.7947905572075839E-5</v>
      </c>
      <c r="U153" s="79">
        <f t="shared" ca="1" si="39"/>
        <v>1271.7934562325711</v>
      </c>
      <c r="V153" s="79">
        <f t="shared" ca="1" si="16"/>
        <v>4.2900879726833721E-2</v>
      </c>
      <c r="W153" s="85">
        <f t="shared" ca="1" si="40"/>
        <v>16175.341834194214</v>
      </c>
      <c r="X153" s="79">
        <f t="shared" ca="1" si="18"/>
        <v>0.54563607885264087</v>
      </c>
    </row>
    <row r="154" spans="1:24" ht="12.75" customHeight="1">
      <c r="A154" s="2">
        <v>1</v>
      </c>
      <c r="B154" s="2">
        <v>0</v>
      </c>
      <c r="C154" s="2">
        <f t="shared" ca="1" si="0"/>
        <v>4</v>
      </c>
      <c r="D154" s="2">
        <f t="shared" ca="1" si="1"/>
        <v>2</v>
      </c>
      <c r="E154" s="2">
        <f t="shared" ca="1" si="2"/>
        <v>1</v>
      </c>
      <c r="F154" s="84">
        <f t="shared" ca="1" si="30"/>
        <v>0.34417492200000005</v>
      </c>
      <c r="G154" s="2">
        <v>1</v>
      </c>
      <c r="H154" s="2">
        <v>0</v>
      </c>
      <c r="I154" s="2">
        <v>7</v>
      </c>
      <c r="J154" s="84">
        <f t="shared" ca="1" si="31"/>
        <v>0</v>
      </c>
      <c r="K154" s="84">
        <f t="shared" ca="1" si="5"/>
        <v>0</v>
      </c>
      <c r="L154" s="85">
        <f t="shared" ca="1" si="32"/>
        <v>170</v>
      </c>
      <c r="M154" s="38">
        <f t="shared" ca="1" si="33"/>
        <v>830</v>
      </c>
      <c r="N154" s="4">
        <f t="shared" ca="1" si="34"/>
        <v>10</v>
      </c>
      <c r="O154" s="79">
        <f t="shared" ca="1" si="35"/>
        <v>2.9036585298817519</v>
      </c>
      <c r="P154" s="79">
        <f t="shared" ca="1" si="36"/>
        <v>29.036585298817524</v>
      </c>
      <c r="Q154" s="79">
        <f t="shared" ca="1" si="37"/>
        <v>29.036585298817524</v>
      </c>
      <c r="R154" s="79">
        <f t="shared" ca="1" si="12"/>
        <v>2.9036585298817523</v>
      </c>
      <c r="S154" s="79">
        <f t="shared" ca="1" si="38"/>
        <v>2.9036585298817519</v>
      </c>
      <c r="T154" s="79">
        <f t="shared" ca="1" si="14"/>
        <v>0</v>
      </c>
      <c r="U154" s="79">
        <f t="shared" ca="1" si="39"/>
        <v>1284.0334562325711</v>
      </c>
      <c r="V154" s="79">
        <f t="shared" ca="1" si="16"/>
        <v>0</v>
      </c>
      <c r="W154" s="85">
        <f t="shared" ca="1" si="40"/>
        <v>24950.730384469694</v>
      </c>
      <c r="X154" s="79">
        <f t="shared" ca="1" si="18"/>
        <v>0</v>
      </c>
    </row>
    <row r="155" spans="1:24" ht="12.75" customHeight="1">
      <c r="A155" s="2">
        <v>1</v>
      </c>
      <c r="B155" s="2">
        <v>0</v>
      </c>
      <c r="C155" s="2">
        <f t="shared" ca="1" si="0"/>
        <v>4</v>
      </c>
      <c r="D155" s="2">
        <f t="shared" ca="1" si="1"/>
        <v>2</v>
      </c>
      <c r="E155" s="2">
        <f t="shared" ca="1" si="2"/>
        <v>1</v>
      </c>
      <c r="F155" s="84">
        <f t="shared" ca="1" si="30"/>
        <v>0.34417492200000005</v>
      </c>
      <c r="G155" s="2">
        <v>1</v>
      </c>
      <c r="H155" s="2">
        <v>0</v>
      </c>
      <c r="I155" s="2">
        <v>6</v>
      </c>
      <c r="J155" s="84">
        <f t="shared" ca="1" si="31"/>
        <v>0</v>
      </c>
      <c r="K155" s="84">
        <f t="shared" ca="1" si="5"/>
        <v>0</v>
      </c>
      <c r="L155" s="85">
        <f t="shared" ca="1" si="32"/>
        <v>157</v>
      </c>
      <c r="M155" s="38">
        <f t="shared" ca="1" si="33"/>
        <v>843</v>
      </c>
      <c r="N155" s="4">
        <f t="shared" ca="1" si="34"/>
        <v>10</v>
      </c>
      <c r="O155" s="79">
        <f t="shared" ca="1" si="35"/>
        <v>2.9036585298817519</v>
      </c>
      <c r="P155" s="79">
        <f t="shared" ca="1" si="36"/>
        <v>29.036585298817524</v>
      </c>
      <c r="Q155" s="79">
        <f t="shared" ca="1" si="37"/>
        <v>29.036585298817524</v>
      </c>
      <c r="R155" s="79">
        <f t="shared" ca="1" si="12"/>
        <v>2.9036585298817523</v>
      </c>
      <c r="S155" s="79">
        <f t="shared" ca="1" si="38"/>
        <v>2.9036585298817519</v>
      </c>
      <c r="T155" s="79">
        <f t="shared" ca="1" si="14"/>
        <v>0</v>
      </c>
      <c r="U155" s="79">
        <f t="shared" ca="1" si="39"/>
        <v>1270.7734562325711</v>
      </c>
      <c r="V155" s="79">
        <f t="shared" ca="1" si="16"/>
        <v>0</v>
      </c>
      <c r="W155" s="85">
        <f t="shared" ca="1" si="40"/>
        <v>23521.821792871902</v>
      </c>
      <c r="X155" s="79">
        <f t="shared" ca="1" si="18"/>
        <v>0</v>
      </c>
    </row>
    <row r="156" spans="1:24" ht="12.75" customHeight="1">
      <c r="A156" s="2">
        <v>1</v>
      </c>
      <c r="B156" s="2">
        <v>0</v>
      </c>
      <c r="C156" s="2">
        <f t="shared" ca="1" si="0"/>
        <v>4</v>
      </c>
      <c r="D156" s="2">
        <f t="shared" ca="1" si="1"/>
        <v>2</v>
      </c>
      <c r="E156" s="2">
        <f t="shared" ca="1" si="2"/>
        <v>1</v>
      </c>
      <c r="F156" s="84">
        <f t="shared" ca="1" si="30"/>
        <v>0.34417492200000005</v>
      </c>
      <c r="G156" s="2">
        <v>1</v>
      </c>
      <c r="H156" s="2">
        <v>0</v>
      </c>
      <c r="I156" s="2">
        <v>5</v>
      </c>
      <c r="J156" s="84">
        <f t="shared" ca="1" si="31"/>
        <v>0</v>
      </c>
      <c r="K156" s="84">
        <f t="shared" ca="1" si="5"/>
        <v>0</v>
      </c>
      <c r="L156" s="85">
        <f t="shared" ca="1" si="32"/>
        <v>144</v>
      </c>
      <c r="M156" s="38">
        <f t="shared" ca="1" si="33"/>
        <v>856</v>
      </c>
      <c r="N156" s="4">
        <f t="shared" ca="1" si="34"/>
        <v>10</v>
      </c>
      <c r="O156" s="79">
        <f t="shared" ca="1" si="35"/>
        <v>2.9036585298817519</v>
      </c>
      <c r="P156" s="79">
        <f t="shared" ca="1" si="36"/>
        <v>29.036585298817524</v>
      </c>
      <c r="Q156" s="79">
        <f t="shared" ca="1" si="37"/>
        <v>29.036585298817524</v>
      </c>
      <c r="R156" s="79">
        <f t="shared" ca="1" si="12"/>
        <v>2.9036585298817523</v>
      </c>
      <c r="S156" s="79">
        <f t="shared" ca="1" si="38"/>
        <v>2.9036585298817519</v>
      </c>
      <c r="T156" s="79">
        <f t="shared" ca="1" si="14"/>
        <v>0</v>
      </c>
      <c r="U156" s="79">
        <f t="shared" ca="1" si="39"/>
        <v>1257.5134562325711</v>
      </c>
      <c r="V156" s="79">
        <f t="shared" ca="1" si="16"/>
        <v>0</v>
      </c>
      <c r="W156" s="85">
        <f t="shared" ca="1" si="40"/>
        <v>22092.913201274103</v>
      </c>
      <c r="X156" s="79">
        <f t="shared" ca="1" si="18"/>
        <v>0</v>
      </c>
    </row>
    <row r="157" spans="1:24" ht="12.75" customHeight="1">
      <c r="A157" s="2">
        <v>1</v>
      </c>
      <c r="B157" s="2">
        <v>0</v>
      </c>
      <c r="C157" s="2">
        <f t="shared" ca="1" si="0"/>
        <v>4</v>
      </c>
      <c r="D157" s="2">
        <f t="shared" ca="1" si="1"/>
        <v>2</v>
      </c>
      <c r="E157" s="2">
        <f t="shared" ca="1" si="2"/>
        <v>1</v>
      </c>
      <c r="F157" s="84">
        <f t="shared" ca="1" si="30"/>
        <v>0.34417492200000005</v>
      </c>
      <c r="G157" s="2">
        <v>1</v>
      </c>
      <c r="H157" s="2">
        <v>0</v>
      </c>
      <c r="I157" s="2">
        <v>4</v>
      </c>
      <c r="J157" s="84">
        <f t="shared" ca="1" si="31"/>
        <v>0</v>
      </c>
      <c r="K157" s="84">
        <f t="shared" ca="1" si="5"/>
        <v>0</v>
      </c>
      <c r="L157" s="85">
        <f t="shared" ca="1" si="32"/>
        <v>131</v>
      </c>
      <c r="M157" s="38">
        <f t="shared" ca="1" si="33"/>
        <v>869</v>
      </c>
      <c r="N157" s="4">
        <f t="shared" ca="1" si="34"/>
        <v>10</v>
      </c>
      <c r="O157" s="79">
        <f t="shared" ca="1" si="35"/>
        <v>2.9036585298817519</v>
      </c>
      <c r="P157" s="79">
        <f t="shared" ca="1" si="36"/>
        <v>29.036585298817524</v>
      </c>
      <c r="Q157" s="79">
        <f t="shared" ca="1" si="37"/>
        <v>29.036585298817524</v>
      </c>
      <c r="R157" s="79">
        <f t="shared" ca="1" si="12"/>
        <v>2.9036585298817523</v>
      </c>
      <c r="S157" s="79">
        <f t="shared" ca="1" si="38"/>
        <v>2.9036585298817519</v>
      </c>
      <c r="T157" s="79">
        <f t="shared" ca="1" si="14"/>
        <v>0</v>
      </c>
      <c r="U157" s="79">
        <f t="shared" ca="1" si="39"/>
        <v>1244.2534562325709</v>
      </c>
      <c r="V157" s="79">
        <f t="shared" ca="1" si="16"/>
        <v>0</v>
      </c>
      <c r="W157" s="85">
        <f t="shared" ca="1" si="40"/>
        <v>20664.004609676311</v>
      </c>
      <c r="X157" s="79">
        <f t="shared" ca="1" si="18"/>
        <v>0</v>
      </c>
    </row>
    <row r="158" spans="1:24" ht="12.75" customHeight="1">
      <c r="A158" s="2">
        <v>1</v>
      </c>
      <c r="B158" s="2">
        <v>0</v>
      </c>
      <c r="C158" s="2">
        <f t="shared" ca="1" si="0"/>
        <v>4</v>
      </c>
      <c r="D158" s="2">
        <f t="shared" ca="1" si="1"/>
        <v>2</v>
      </c>
      <c r="E158" s="2">
        <f t="shared" ca="1" si="2"/>
        <v>1</v>
      </c>
      <c r="F158" s="84">
        <f t="shared" ca="1" si="30"/>
        <v>0.34417492200000005</v>
      </c>
      <c r="G158" s="2">
        <v>1</v>
      </c>
      <c r="H158" s="2">
        <v>0</v>
      </c>
      <c r="I158" s="2">
        <v>3</v>
      </c>
      <c r="J158" s="84">
        <f t="shared" ca="1" si="31"/>
        <v>0</v>
      </c>
      <c r="K158" s="84">
        <f t="shared" ca="1" si="5"/>
        <v>0</v>
      </c>
      <c r="L158" s="85">
        <f t="shared" ca="1" si="32"/>
        <v>118</v>
      </c>
      <c r="M158" s="38">
        <f t="shared" ca="1" si="33"/>
        <v>882</v>
      </c>
      <c r="N158" s="4">
        <f t="shared" ca="1" si="34"/>
        <v>11</v>
      </c>
      <c r="O158" s="79">
        <f t="shared" ca="1" si="35"/>
        <v>3.1560263659691077</v>
      </c>
      <c r="P158" s="79">
        <f t="shared" ca="1" si="36"/>
        <v>29.28895313490488</v>
      </c>
      <c r="Q158" s="79">
        <f t="shared" ca="1" si="37"/>
        <v>29.036585298817524</v>
      </c>
      <c r="R158" s="79">
        <f t="shared" ca="1" si="12"/>
        <v>2.9162769216861202</v>
      </c>
      <c r="S158" s="79">
        <f t="shared" ca="1" si="38"/>
        <v>3.1392439048692986</v>
      </c>
      <c r="T158" s="79">
        <f t="shared" ca="1" si="14"/>
        <v>0</v>
      </c>
      <c r="U158" s="79">
        <f t="shared" ca="1" si="39"/>
        <v>1314.6200236964912</v>
      </c>
      <c r="V158" s="79">
        <f t="shared" ca="1" si="16"/>
        <v>0</v>
      </c>
      <c r="W158" s="85">
        <f t="shared" ca="1" si="40"/>
        <v>19235.096018078511</v>
      </c>
      <c r="X158" s="79">
        <f t="shared" ca="1" si="18"/>
        <v>0</v>
      </c>
    </row>
    <row r="159" spans="1:24" ht="12.75" customHeight="1">
      <c r="A159" s="2">
        <v>1</v>
      </c>
      <c r="B159" s="2">
        <v>0</v>
      </c>
      <c r="C159" s="2">
        <f t="shared" ca="1" si="0"/>
        <v>4</v>
      </c>
      <c r="D159" s="2">
        <f t="shared" ca="1" si="1"/>
        <v>2</v>
      </c>
      <c r="E159" s="2">
        <f t="shared" ca="1" si="2"/>
        <v>1</v>
      </c>
      <c r="F159" s="84">
        <f t="shared" ca="1" si="30"/>
        <v>0.34417492200000005</v>
      </c>
      <c r="G159" s="2">
        <v>1</v>
      </c>
      <c r="H159" s="2">
        <v>0</v>
      </c>
      <c r="I159" s="2">
        <v>2</v>
      </c>
      <c r="J159" s="84">
        <f t="shared" ca="1" si="31"/>
        <v>9.7029900000000086E-3</v>
      </c>
      <c r="K159" s="84">
        <f t="shared" ca="1" si="5"/>
        <v>3.3395258264167834E-3</v>
      </c>
      <c r="L159" s="85">
        <f t="shared" ca="1" si="32"/>
        <v>105</v>
      </c>
      <c r="M159" s="38">
        <f t="shared" ca="1" si="33"/>
        <v>895</v>
      </c>
      <c r="N159" s="4">
        <f t="shared" ca="1" si="34"/>
        <v>11</v>
      </c>
      <c r="O159" s="79">
        <f t="shared" ca="1" si="35"/>
        <v>3.1560263659691077</v>
      </c>
      <c r="P159" s="79">
        <f t="shared" ca="1" si="36"/>
        <v>31.560263659691078</v>
      </c>
      <c r="Q159" s="79">
        <f t="shared" ca="1" si="37"/>
        <v>30.046056643166946</v>
      </c>
      <c r="R159" s="79">
        <f t="shared" ca="1" si="12"/>
        <v>3.080316015142901</v>
      </c>
      <c r="S159" s="79">
        <f t="shared" ca="1" si="38"/>
        <v>3.1507266414112731</v>
      </c>
      <c r="T159" s="79">
        <f t="shared" ca="1" si="14"/>
        <v>1.0521932990972357E-2</v>
      </c>
      <c r="U159" s="79">
        <f t="shared" ca="1" si="39"/>
        <v>1305.4360909911975</v>
      </c>
      <c r="V159" s="79">
        <f t="shared" ca="1" si="16"/>
        <v>4.3595375406016741</v>
      </c>
      <c r="W159" s="85">
        <f t="shared" ca="1" si="40"/>
        <v>17806.187426480716</v>
      </c>
      <c r="X159" s="79">
        <f t="shared" ca="1" si="18"/>
        <v>59.464222780750148</v>
      </c>
    </row>
    <row r="160" spans="1:24" ht="12.75" customHeight="1">
      <c r="A160" s="2">
        <v>1</v>
      </c>
      <c r="B160" s="2">
        <v>0</v>
      </c>
      <c r="C160" s="2">
        <f t="shared" ca="1" si="0"/>
        <v>4</v>
      </c>
      <c r="D160" s="2">
        <f t="shared" ca="1" si="1"/>
        <v>2</v>
      </c>
      <c r="E160" s="2">
        <f t="shared" ca="1" si="2"/>
        <v>1</v>
      </c>
      <c r="F160" s="84">
        <f t="shared" ca="1" si="30"/>
        <v>0.34417492200000005</v>
      </c>
      <c r="G160" s="2">
        <v>1</v>
      </c>
      <c r="H160" s="2">
        <v>0</v>
      </c>
      <c r="I160" s="2">
        <v>1</v>
      </c>
      <c r="J160" s="84">
        <f t="shared" ca="1" si="31"/>
        <v>1.9602000000000036E-4</v>
      </c>
      <c r="K160" s="84">
        <f t="shared" ca="1" si="5"/>
        <v>6.746516821044013E-5</v>
      </c>
      <c r="L160" s="85">
        <f t="shared" ca="1" si="32"/>
        <v>92</v>
      </c>
      <c r="M160" s="38">
        <f t="shared" ca="1" si="33"/>
        <v>908</v>
      </c>
      <c r="N160" s="4">
        <f t="shared" ca="1" si="34"/>
        <v>11</v>
      </c>
      <c r="O160" s="79">
        <f t="shared" ca="1" si="35"/>
        <v>3.1560263659691077</v>
      </c>
      <c r="P160" s="79">
        <f t="shared" ca="1" si="36"/>
        <v>31.560263659691078</v>
      </c>
      <c r="Q160" s="79">
        <f t="shared" ca="1" si="37"/>
        <v>31.560263659691078</v>
      </c>
      <c r="R160" s="79">
        <f t="shared" ca="1" si="12"/>
        <v>3.1560263659691077</v>
      </c>
      <c r="S160" s="79">
        <f t="shared" ca="1" si="38"/>
        <v>3.1560263659691077</v>
      </c>
      <c r="T160" s="79">
        <f t="shared" ca="1" si="14"/>
        <v>2.1292184965668992E-4</v>
      </c>
      <c r="U160" s="79">
        <f t="shared" ca="1" si="39"/>
        <v>1294.0573528195234</v>
      </c>
      <c r="V160" s="79">
        <f t="shared" ca="1" si="16"/>
        <v>8.7303796981926016E-2</v>
      </c>
      <c r="W160" s="85">
        <f t="shared" ca="1" si="40"/>
        <v>16377.27883488292</v>
      </c>
      <c r="X160" s="79">
        <f t="shared" ca="1" si="18"/>
        <v>1.1048958714246571</v>
      </c>
    </row>
    <row r="161" spans="1:24" ht="12.75" customHeight="1">
      <c r="A161" s="2">
        <v>1</v>
      </c>
      <c r="B161" s="2">
        <v>0</v>
      </c>
      <c r="C161" s="2">
        <f t="shared" ca="1" si="0"/>
        <v>4</v>
      </c>
      <c r="D161" s="2">
        <f t="shared" ca="1" si="1"/>
        <v>2</v>
      </c>
      <c r="E161" s="2">
        <f t="shared" ca="1" si="2"/>
        <v>1</v>
      </c>
      <c r="F161" s="84">
        <f t="shared" ca="1" si="30"/>
        <v>0.34417492200000005</v>
      </c>
      <c r="G161" s="2">
        <v>1</v>
      </c>
      <c r="H161" s="2">
        <v>0</v>
      </c>
      <c r="I161" s="2">
        <v>0</v>
      </c>
      <c r="J161" s="84">
        <f t="shared" ca="1" si="31"/>
        <v>9.900000000000028E-7</v>
      </c>
      <c r="K161" s="84">
        <f t="shared" ca="1" si="5"/>
        <v>3.4073317278000101E-7</v>
      </c>
      <c r="L161" s="85">
        <f t="shared" ca="1" si="32"/>
        <v>79</v>
      </c>
      <c r="M161" s="38">
        <f t="shared" ca="1" si="33"/>
        <v>921</v>
      </c>
      <c r="N161" s="4">
        <f t="shared" ca="1" si="34"/>
        <v>11</v>
      </c>
      <c r="O161" s="79">
        <f t="shared" ca="1" si="35"/>
        <v>3.1560263659691077</v>
      </c>
      <c r="P161" s="79">
        <f t="shared" ca="1" si="36"/>
        <v>31.560263659691078</v>
      </c>
      <c r="Q161" s="79">
        <f t="shared" ca="1" si="37"/>
        <v>31.560263659691078</v>
      </c>
      <c r="R161" s="79">
        <f t="shared" ca="1" si="12"/>
        <v>3.1560263659691077</v>
      </c>
      <c r="S161" s="79">
        <f t="shared" ca="1" si="38"/>
        <v>3.1560263659691077</v>
      </c>
      <c r="T161" s="79">
        <f t="shared" ca="1" si="14"/>
        <v>1.0753628770539907E-6</v>
      </c>
      <c r="U161" s="79">
        <f t="shared" ca="1" si="39"/>
        <v>1280.7973528195234</v>
      </c>
      <c r="V161" s="79">
        <f t="shared" ca="1" si="16"/>
        <v>4.364101457144226E-4</v>
      </c>
      <c r="W161" s="85">
        <f t="shared" ca="1" si="40"/>
        <v>14948.370243285124</v>
      </c>
      <c r="X161" s="79">
        <f t="shared" ca="1" si="18"/>
        <v>5.0934056208846957E-3</v>
      </c>
    </row>
    <row r="162" spans="1:24" ht="12.75" customHeight="1">
      <c r="A162" s="2">
        <v>1</v>
      </c>
      <c r="B162" s="2">
        <v>0</v>
      </c>
      <c r="C162" s="2">
        <f t="shared" ca="1" si="0"/>
        <v>4</v>
      </c>
      <c r="D162" s="2">
        <f t="shared" ca="1" si="1"/>
        <v>2</v>
      </c>
      <c r="E162" s="2">
        <f t="shared" ca="1" si="2"/>
        <v>1</v>
      </c>
      <c r="F162" s="84">
        <f t="shared" ca="1" si="30"/>
        <v>0.34417492200000005</v>
      </c>
      <c r="G162" s="2">
        <v>0</v>
      </c>
      <c r="H162" s="2">
        <v>1</v>
      </c>
      <c r="I162" s="2">
        <v>7</v>
      </c>
      <c r="J162" s="84">
        <f t="shared" ca="1" si="31"/>
        <v>0</v>
      </c>
      <c r="K162" s="84">
        <f t="shared" ca="1" si="5"/>
        <v>0</v>
      </c>
      <c r="L162" s="85">
        <f t="shared" ca="1" si="32"/>
        <v>170</v>
      </c>
      <c r="M162" s="38">
        <f t="shared" ca="1" si="33"/>
        <v>830</v>
      </c>
      <c r="N162" s="4">
        <f t="shared" ca="1" si="34"/>
        <v>10</v>
      </c>
      <c r="O162" s="79">
        <f t="shared" ca="1" si="35"/>
        <v>2.9036585298817519</v>
      </c>
      <c r="P162" s="79">
        <f t="shared" ca="1" si="36"/>
        <v>29.036585298817524</v>
      </c>
      <c r="Q162" s="79">
        <f t="shared" ca="1" si="37"/>
        <v>29.036585298817524</v>
      </c>
      <c r="R162" s="79">
        <f t="shared" ca="1" si="12"/>
        <v>2.9036585298817523</v>
      </c>
      <c r="S162" s="79">
        <f t="shared" ca="1" si="38"/>
        <v>2.9036585298817519</v>
      </c>
      <c r="T162" s="79">
        <f t="shared" ca="1" si="14"/>
        <v>0</v>
      </c>
      <c r="U162" s="79">
        <f t="shared" ca="1" si="39"/>
        <v>1284.0334562325711</v>
      </c>
      <c r="V162" s="79">
        <f t="shared" ca="1" si="16"/>
        <v>0</v>
      </c>
      <c r="W162" s="85">
        <f t="shared" ca="1" si="40"/>
        <v>11229.331732093662</v>
      </c>
      <c r="X162" s="79">
        <f t="shared" ca="1" si="18"/>
        <v>0</v>
      </c>
    </row>
    <row r="163" spans="1:24" ht="12.75" customHeight="1">
      <c r="A163" s="2">
        <v>1</v>
      </c>
      <c r="B163" s="2">
        <v>0</v>
      </c>
      <c r="C163" s="2">
        <f t="shared" ca="1" si="0"/>
        <v>4</v>
      </c>
      <c r="D163" s="2">
        <f t="shared" ca="1" si="1"/>
        <v>2</v>
      </c>
      <c r="E163" s="2">
        <f t="shared" ca="1" si="2"/>
        <v>1</v>
      </c>
      <c r="F163" s="84">
        <f t="shared" ca="1" si="30"/>
        <v>0.34417492200000005</v>
      </c>
      <c r="G163" s="2">
        <v>0</v>
      </c>
      <c r="H163" s="2">
        <v>1</v>
      </c>
      <c r="I163" s="2">
        <v>6</v>
      </c>
      <c r="J163" s="84">
        <f t="shared" ca="1" si="31"/>
        <v>0</v>
      </c>
      <c r="K163" s="84">
        <f t="shared" ca="1" si="5"/>
        <v>0</v>
      </c>
      <c r="L163" s="85">
        <f t="shared" ca="1" si="32"/>
        <v>157</v>
      </c>
      <c r="M163" s="38">
        <f t="shared" ca="1" si="33"/>
        <v>843</v>
      </c>
      <c r="N163" s="4">
        <f t="shared" ca="1" si="34"/>
        <v>10</v>
      </c>
      <c r="O163" s="79">
        <f t="shared" ca="1" si="35"/>
        <v>2.9036585298817519</v>
      </c>
      <c r="P163" s="79">
        <f t="shared" ca="1" si="36"/>
        <v>29.036585298817524</v>
      </c>
      <c r="Q163" s="79">
        <f t="shared" ca="1" si="37"/>
        <v>29.036585298817524</v>
      </c>
      <c r="R163" s="79">
        <f t="shared" ca="1" si="12"/>
        <v>2.9036585298817523</v>
      </c>
      <c r="S163" s="79">
        <f t="shared" ca="1" si="38"/>
        <v>2.9036585298817519</v>
      </c>
      <c r="T163" s="79">
        <f t="shared" ca="1" si="14"/>
        <v>0</v>
      </c>
      <c r="U163" s="79">
        <f t="shared" ca="1" si="39"/>
        <v>1270.7734562325711</v>
      </c>
      <c r="V163" s="79">
        <f t="shared" ca="1" si="16"/>
        <v>0</v>
      </c>
      <c r="W163" s="85">
        <f t="shared" ca="1" si="40"/>
        <v>9800.4231404958664</v>
      </c>
      <c r="X163" s="79">
        <f t="shared" ca="1" si="18"/>
        <v>0</v>
      </c>
    </row>
    <row r="164" spans="1:24" ht="12.75" customHeight="1">
      <c r="A164" s="2">
        <v>1</v>
      </c>
      <c r="B164" s="2">
        <v>0</v>
      </c>
      <c r="C164" s="2">
        <f t="shared" ca="1" si="0"/>
        <v>4</v>
      </c>
      <c r="D164" s="2">
        <f t="shared" ca="1" si="1"/>
        <v>2</v>
      </c>
      <c r="E164" s="2">
        <f t="shared" ca="1" si="2"/>
        <v>1</v>
      </c>
      <c r="F164" s="84">
        <f t="shared" ca="1" si="30"/>
        <v>0.34417492200000005</v>
      </c>
      <c r="G164" s="2">
        <v>0</v>
      </c>
      <c r="H164" s="2">
        <v>1</v>
      </c>
      <c r="I164" s="2">
        <v>5</v>
      </c>
      <c r="J164" s="84">
        <f t="shared" ca="1" si="31"/>
        <v>0</v>
      </c>
      <c r="K164" s="84">
        <f t="shared" ca="1" si="5"/>
        <v>0</v>
      </c>
      <c r="L164" s="85">
        <f t="shared" ca="1" si="32"/>
        <v>144</v>
      </c>
      <c r="M164" s="38">
        <f t="shared" ca="1" si="33"/>
        <v>856</v>
      </c>
      <c r="N164" s="4">
        <f t="shared" ca="1" si="34"/>
        <v>10</v>
      </c>
      <c r="O164" s="79">
        <f t="shared" ca="1" si="35"/>
        <v>2.9036585298817519</v>
      </c>
      <c r="P164" s="79">
        <f t="shared" ca="1" si="36"/>
        <v>29.036585298817524</v>
      </c>
      <c r="Q164" s="79">
        <f t="shared" ca="1" si="37"/>
        <v>29.036585298817524</v>
      </c>
      <c r="R164" s="79">
        <f t="shared" ca="1" si="12"/>
        <v>2.9036585298817523</v>
      </c>
      <c r="S164" s="79">
        <f t="shared" ca="1" si="38"/>
        <v>2.9036585298817519</v>
      </c>
      <c r="T164" s="79">
        <f t="shared" ca="1" si="14"/>
        <v>0</v>
      </c>
      <c r="U164" s="79">
        <f t="shared" ca="1" si="39"/>
        <v>1257.5134562325711</v>
      </c>
      <c r="V164" s="79">
        <f t="shared" ca="1" si="16"/>
        <v>0</v>
      </c>
      <c r="W164" s="85">
        <f t="shared" ca="1" si="40"/>
        <v>8371.5145488980706</v>
      </c>
      <c r="X164" s="79">
        <f t="shared" ca="1" si="18"/>
        <v>0</v>
      </c>
    </row>
    <row r="165" spans="1:24" ht="12.75" customHeight="1">
      <c r="A165" s="2">
        <v>1</v>
      </c>
      <c r="B165" s="2">
        <v>0</v>
      </c>
      <c r="C165" s="2">
        <f t="shared" ca="1" si="0"/>
        <v>4</v>
      </c>
      <c r="D165" s="2">
        <f t="shared" ca="1" si="1"/>
        <v>2</v>
      </c>
      <c r="E165" s="2">
        <f t="shared" ca="1" si="2"/>
        <v>1</v>
      </c>
      <c r="F165" s="84">
        <f t="shared" ca="1" si="30"/>
        <v>0.34417492200000005</v>
      </c>
      <c r="G165" s="2">
        <v>0</v>
      </c>
      <c r="H165" s="2">
        <v>1</v>
      </c>
      <c r="I165" s="2">
        <v>4</v>
      </c>
      <c r="J165" s="84">
        <f t="shared" ca="1" si="31"/>
        <v>0</v>
      </c>
      <c r="K165" s="84">
        <f t="shared" ca="1" si="5"/>
        <v>0</v>
      </c>
      <c r="L165" s="85">
        <f t="shared" ca="1" si="32"/>
        <v>131</v>
      </c>
      <c r="M165" s="38">
        <f t="shared" ca="1" si="33"/>
        <v>869</v>
      </c>
      <c r="N165" s="4">
        <f t="shared" ca="1" si="34"/>
        <v>10</v>
      </c>
      <c r="O165" s="79">
        <f t="shared" ca="1" si="35"/>
        <v>2.9036585298817519</v>
      </c>
      <c r="P165" s="79">
        <f t="shared" ca="1" si="36"/>
        <v>29.036585298817524</v>
      </c>
      <c r="Q165" s="79">
        <f t="shared" ca="1" si="37"/>
        <v>29.036585298817524</v>
      </c>
      <c r="R165" s="79">
        <f t="shared" ca="1" si="12"/>
        <v>2.9036585298817523</v>
      </c>
      <c r="S165" s="79">
        <f t="shared" ca="1" si="38"/>
        <v>2.9036585298817519</v>
      </c>
      <c r="T165" s="79">
        <f t="shared" ca="1" si="14"/>
        <v>0</v>
      </c>
      <c r="U165" s="79">
        <f t="shared" ca="1" si="39"/>
        <v>1244.2534562325709</v>
      </c>
      <c r="V165" s="79">
        <f t="shared" ca="1" si="16"/>
        <v>0</v>
      </c>
      <c r="W165" s="85">
        <f t="shared" ca="1" si="40"/>
        <v>6942.6059573002758</v>
      </c>
      <c r="X165" s="79">
        <f t="shared" ca="1" si="18"/>
        <v>0</v>
      </c>
    </row>
    <row r="166" spans="1:24" ht="12.75" customHeight="1">
      <c r="A166" s="2">
        <v>1</v>
      </c>
      <c r="B166" s="2">
        <v>0</v>
      </c>
      <c r="C166" s="2">
        <f t="shared" ca="1" si="0"/>
        <v>4</v>
      </c>
      <c r="D166" s="2">
        <f t="shared" ca="1" si="1"/>
        <v>2</v>
      </c>
      <c r="E166" s="2">
        <f t="shared" ca="1" si="2"/>
        <v>1</v>
      </c>
      <c r="F166" s="84">
        <f t="shared" ca="1" si="30"/>
        <v>0.34417492200000005</v>
      </c>
      <c r="G166" s="2">
        <v>0</v>
      </c>
      <c r="H166" s="2">
        <v>1</v>
      </c>
      <c r="I166" s="2">
        <v>3</v>
      </c>
      <c r="J166" s="84">
        <f t="shared" ca="1" si="31"/>
        <v>0</v>
      </c>
      <c r="K166" s="84">
        <f t="shared" ca="1" si="5"/>
        <v>0</v>
      </c>
      <c r="L166" s="85">
        <f t="shared" ca="1" si="32"/>
        <v>118</v>
      </c>
      <c r="M166" s="38">
        <f t="shared" ca="1" si="33"/>
        <v>882</v>
      </c>
      <c r="N166" s="4">
        <f t="shared" ca="1" si="34"/>
        <v>11</v>
      </c>
      <c r="O166" s="79">
        <f t="shared" ca="1" si="35"/>
        <v>3.1560263659691077</v>
      </c>
      <c r="P166" s="79">
        <f t="shared" ca="1" si="36"/>
        <v>29.28895313490488</v>
      </c>
      <c r="Q166" s="79">
        <f t="shared" ca="1" si="37"/>
        <v>29.036585298817524</v>
      </c>
      <c r="R166" s="79">
        <f t="shared" ca="1" si="12"/>
        <v>2.9162769216861202</v>
      </c>
      <c r="S166" s="79">
        <f t="shared" ca="1" si="38"/>
        <v>3.1392439048692986</v>
      </c>
      <c r="T166" s="79">
        <f t="shared" ca="1" si="14"/>
        <v>0</v>
      </c>
      <c r="U166" s="79">
        <f t="shared" ca="1" si="39"/>
        <v>1314.6200236964912</v>
      </c>
      <c r="V166" s="79">
        <f t="shared" ca="1" si="16"/>
        <v>0</v>
      </c>
      <c r="W166" s="85">
        <f t="shared" ca="1" si="40"/>
        <v>5513.6973657024791</v>
      </c>
      <c r="X166" s="79">
        <f t="shared" ca="1" si="18"/>
        <v>0</v>
      </c>
    </row>
    <row r="167" spans="1:24" ht="12.75" customHeight="1">
      <c r="A167" s="2">
        <v>1</v>
      </c>
      <c r="B167" s="2">
        <v>0</v>
      </c>
      <c r="C167" s="2">
        <f t="shared" ca="1" si="0"/>
        <v>4</v>
      </c>
      <c r="D167" s="2">
        <f t="shared" ca="1" si="1"/>
        <v>2</v>
      </c>
      <c r="E167" s="2">
        <f t="shared" ca="1" si="2"/>
        <v>1</v>
      </c>
      <c r="F167" s="84">
        <f t="shared" ca="1" si="30"/>
        <v>0.34417492200000005</v>
      </c>
      <c r="G167" s="2">
        <v>0</v>
      </c>
      <c r="H167" s="2">
        <v>1</v>
      </c>
      <c r="I167" s="2">
        <v>2</v>
      </c>
      <c r="J167" s="84">
        <f t="shared" ca="1" si="31"/>
        <v>9.7029900000000086E-3</v>
      </c>
      <c r="K167" s="84">
        <f t="shared" ca="1" si="5"/>
        <v>3.3395258264167834E-3</v>
      </c>
      <c r="L167" s="85">
        <f t="shared" ca="1" si="32"/>
        <v>105</v>
      </c>
      <c r="M167" s="38">
        <f t="shared" ca="1" si="33"/>
        <v>895</v>
      </c>
      <c r="N167" s="4">
        <f t="shared" ca="1" si="34"/>
        <v>11</v>
      </c>
      <c r="O167" s="79">
        <f t="shared" ca="1" si="35"/>
        <v>3.1560263659691077</v>
      </c>
      <c r="P167" s="79">
        <f t="shared" ca="1" si="36"/>
        <v>31.560263659691078</v>
      </c>
      <c r="Q167" s="79">
        <f t="shared" ca="1" si="37"/>
        <v>30.046056643166946</v>
      </c>
      <c r="R167" s="79">
        <f t="shared" ca="1" si="12"/>
        <v>3.080316015142901</v>
      </c>
      <c r="S167" s="79">
        <f t="shared" ca="1" si="38"/>
        <v>3.1507266414112731</v>
      </c>
      <c r="T167" s="79">
        <f t="shared" ca="1" si="14"/>
        <v>1.0521932990972357E-2</v>
      </c>
      <c r="U167" s="79">
        <f t="shared" ca="1" si="39"/>
        <v>1305.4360909911975</v>
      </c>
      <c r="V167" s="79">
        <f t="shared" ca="1" si="16"/>
        <v>4.3595375406016741</v>
      </c>
      <c r="W167" s="85">
        <f t="shared" ca="1" si="40"/>
        <v>4084.7887741046834</v>
      </c>
      <c r="X167" s="79">
        <f t="shared" ca="1" si="18"/>
        <v>13.641257606579943</v>
      </c>
    </row>
    <row r="168" spans="1:24" ht="12.75" customHeight="1">
      <c r="A168" s="2">
        <v>1</v>
      </c>
      <c r="B168" s="2">
        <v>0</v>
      </c>
      <c r="C168" s="2">
        <f t="shared" ca="1" si="0"/>
        <v>4</v>
      </c>
      <c r="D168" s="2">
        <f t="shared" ca="1" si="1"/>
        <v>2</v>
      </c>
      <c r="E168" s="2">
        <f t="shared" ca="1" si="2"/>
        <v>1</v>
      </c>
      <c r="F168" s="84">
        <f t="shared" ca="1" si="30"/>
        <v>0.34417492200000005</v>
      </c>
      <c r="G168" s="2">
        <v>0</v>
      </c>
      <c r="H168" s="2">
        <v>1</v>
      </c>
      <c r="I168" s="2">
        <v>1</v>
      </c>
      <c r="J168" s="84">
        <f t="shared" ca="1" si="31"/>
        <v>1.9602000000000036E-4</v>
      </c>
      <c r="K168" s="84">
        <f t="shared" ca="1" si="5"/>
        <v>6.746516821044013E-5</v>
      </c>
      <c r="L168" s="85">
        <f t="shared" ca="1" si="32"/>
        <v>92</v>
      </c>
      <c r="M168" s="38">
        <f t="shared" ca="1" si="33"/>
        <v>908</v>
      </c>
      <c r="N168" s="4">
        <f t="shared" ca="1" si="34"/>
        <v>11</v>
      </c>
      <c r="O168" s="79">
        <f t="shared" ca="1" si="35"/>
        <v>3.1560263659691077</v>
      </c>
      <c r="P168" s="79">
        <f t="shared" ca="1" si="36"/>
        <v>31.560263659691078</v>
      </c>
      <c r="Q168" s="79">
        <f t="shared" ca="1" si="37"/>
        <v>31.560263659691078</v>
      </c>
      <c r="R168" s="79">
        <f t="shared" ca="1" si="12"/>
        <v>3.1560263659691077</v>
      </c>
      <c r="S168" s="79">
        <f t="shared" ca="1" si="38"/>
        <v>3.1560263659691077</v>
      </c>
      <c r="T168" s="79">
        <f t="shared" ca="1" si="14"/>
        <v>2.1292184965668992E-4</v>
      </c>
      <c r="U168" s="79">
        <f t="shared" ca="1" si="39"/>
        <v>1294.0573528195234</v>
      </c>
      <c r="V168" s="79">
        <f t="shared" ca="1" si="16"/>
        <v>8.7303796981926016E-2</v>
      </c>
      <c r="W168" s="85">
        <f t="shared" ca="1" si="40"/>
        <v>2655.8801825068867</v>
      </c>
      <c r="X168" s="79">
        <f t="shared" ca="1" si="18"/>
        <v>0.17917940325960155</v>
      </c>
    </row>
    <row r="169" spans="1:24" ht="12.75" customHeight="1">
      <c r="A169" s="2">
        <v>1</v>
      </c>
      <c r="B169" s="2">
        <v>0</v>
      </c>
      <c r="C169" s="2">
        <f t="shared" ca="1" si="0"/>
        <v>4</v>
      </c>
      <c r="D169" s="2">
        <f t="shared" ca="1" si="1"/>
        <v>2</v>
      </c>
      <c r="E169" s="2">
        <f t="shared" ca="1" si="2"/>
        <v>1</v>
      </c>
      <c r="F169" s="84">
        <f t="shared" ca="1" si="30"/>
        <v>0.34417492200000005</v>
      </c>
      <c r="G169" s="2">
        <v>0</v>
      </c>
      <c r="H169" s="2">
        <v>1</v>
      </c>
      <c r="I169" s="2">
        <v>0</v>
      </c>
      <c r="J169" s="84">
        <f t="shared" ca="1" si="31"/>
        <v>9.900000000000028E-7</v>
      </c>
      <c r="K169" s="84">
        <f t="shared" ca="1" si="5"/>
        <v>3.4073317278000101E-7</v>
      </c>
      <c r="L169" s="85">
        <f t="shared" ca="1" si="32"/>
        <v>79</v>
      </c>
      <c r="M169" s="38">
        <f t="shared" ca="1" si="33"/>
        <v>921</v>
      </c>
      <c r="N169" s="4">
        <f t="shared" ca="1" si="34"/>
        <v>11</v>
      </c>
      <c r="O169" s="79">
        <f t="shared" ca="1" si="35"/>
        <v>3.1560263659691077</v>
      </c>
      <c r="P169" s="79">
        <f t="shared" ca="1" si="36"/>
        <v>31.560263659691078</v>
      </c>
      <c r="Q169" s="79">
        <f t="shared" ca="1" si="37"/>
        <v>31.560263659691078</v>
      </c>
      <c r="R169" s="79">
        <f t="shared" ca="1" si="12"/>
        <v>3.1560263659691077</v>
      </c>
      <c r="S169" s="79">
        <f t="shared" ca="1" si="38"/>
        <v>3.1560263659691077</v>
      </c>
      <c r="T169" s="79">
        <f t="shared" ca="1" si="14"/>
        <v>1.0753628770539907E-6</v>
      </c>
      <c r="U169" s="79">
        <f t="shared" ca="1" si="39"/>
        <v>1280.7973528195234</v>
      </c>
      <c r="V169" s="79">
        <f t="shared" ca="1" si="16"/>
        <v>4.364101457144226E-4</v>
      </c>
      <c r="W169" s="85">
        <f t="shared" ca="1" si="40"/>
        <v>1226.9715909090908</v>
      </c>
      <c r="X169" s="79">
        <f t="shared" ca="1" si="18"/>
        <v>4.1806992308137991E-4</v>
      </c>
    </row>
    <row r="170" spans="1:24" ht="12.75" customHeight="1">
      <c r="A170" s="2">
        <v>1</v>
      </c>
      <c r="B170" s="2">
        <v>0</v>
      </c>
      <c r="C170" s="2">
        <f t="shared" ca="1" si="0"/>
        <v>4</v>
      </c>
      <c r="D170" s="2">
        <f t="shared" ca="1" si="1"/>
        <v>2</v>
      </c>
      <c r="E170" s="2">
        <f t="shared" ca="1" si="2"/>
        <v>1</v>
      </c>
      <c r="F170" s="84">
        <f t="shared" ca="1" si="30"/>
        <v>0.34417492200000005</v>
      </c>
      <c r="G170" s="2">
        <v>0</v>
      </c>
      <c r="H170" s="2">
        <v>0</v>
      </c>
      <c r="I170" s="2">
        <v>7</v>
      </c>
      <c r="J170" s="84">
        <f t="shared" ca="1" si="31"/>
        <v>0</v>
      </c>
      <c r="K170" s="84">
        <f t="shared" ca="1" si="5"/>
        <v>0</v>
      </c>
      <c r="L170" s="85">
        <f t="shared" ca="1" si="32"/>
        <v>91</v>
      </c>
      <c r="M170" s="38">
        <f t="shared" ca="1" si="33"/>
        <v>909</v>
      </c>
      <c r="N170" s="4">
        <f t="shared" ca="1" si="34"/>
        <v>11</v>
      </c>
      <c r="O170" s="79">
        <f t="shared" ca="1" si="35"/>
        <v>3.1560263659691077</v>
      </c>
      <c r="P170" s="79">
        <f t="shared" ca="1" si="36"/>
        <v>31.560263659691078</v>
      </c>
      <c r="Q170" s="79">
        <f t="shared" ca="1" si="37"/>
        <v>31.560263659691078</v>
      </c>
      <c r="R170" s="79">
        <f t="shared" ca="1" si="12"/>
        <v>3.1560263659691077</v>
      </c>
      <c r="S170" s="79">
        <f t="shared" ca="1" si="38"/>
        <v>3.1560263659691077</v>
      </c>
      <c r="T170" s="79">
        <f t="shared" ca="1" si="14"/>
        <v>0</v>
      </c>
      <c r="U170" s="79">
        <f t="shared" ca="1" si="39"/>
        <v>1293.0373528195234</v>
      </c>
      <c r="V170" s="79">
        <f t="shared" ca="1" si="16"/>
        <v>0</v>
      </c>
      <c r="W170" s="85">
        <f t="shared" ca="1" si="40"/>
        <v>10002.360141184572</v>
      </c>
      <c r="X170" s="79">
        <f t="shared" ca="1" si="18"/>
        <v>0</v>
      </c>
    </row>
    <row r="171" spans="1:24" ht="12.75" customHeight="1">
      <c r="A171" s="2">
        <v>1</v>
      </c>
      <c r="B171" s="2">
        <v>0</v>
      </c>
      <c r="C171" s="2">
        <f t="shared" ca="1" si="0"/>
        <v>4</v>
      </c>
      <c r="D171" s="2">
        <f t="shared" ca="1" si="1"/>
        <v>2</v>
      </c>
      <c r="E171" s="2">
        <f t="shared" ca="1" si="2"/>
        <v>1</v>
      </c>
      <c r="F171" s="84">
        <f t="shared" ca="1" si="30"/>
        <v>0.34417492200000005</v>
      </c>
      <c r="G171" s="2">
        <v>0</v>
      </c>
      <c r="H171" s="2">
        <v>0</v>
      </c>
      <c r="I171" s="2">
        <v>6</v>
      </c>
      <c r="J171" s="84">
        <f t="shared" ca="1" si="31"/>
        <v>0</v>
      </c>
      <c r="K171" s="84">
        <f t="shared" ca="1" si="5"/>
        <v>0</v>
      </c>
      <c r="L171" s="85">
        <f t="shared" ca="1" si="32"/>
        <v>78</v>
      </c>
      <c r="M171" s="38">
        <f t="shared" ca="1" si="33"/>
        <v>922</v>
      </c>
      <c r="N171" s="4">
        <f t="shared" ca="1" si="34"/>
        <v>11</v>
      </c>
      <c r="O171" s="79">
        <f t="shared" ca="1" si="35"/>
        <v>3.1560263659691077</v>
      </c>
      <c r="P171" s="79">
        <f t="shared" ca="1" si="36"/>
        <v>31.560263659691078</v>
      </c>
      <c r="Q171" s="79">
        <f t="shared" ca="1" si="37"/>
        <v>31.560263659691078</v>
      </c>
      <c r="R171" s="79">
        <f t="shared" ca="1" si="12"/>
        <v>3.1560263659691077</v>
      </c>
      <c r="S171" s="79">
        <f t="shared" ca="1" si="38"/>
        <v>3.1560263659691077</v>
      </c>
      <c r="T171" s="79">
        <f t="shared" ca="1" si="14"/>
        <v>0</v>
      </c>
      <c r="U171" s="79">
        <f t="shared" ca="1" si="39"/>
        <v>1279.7773528195235</v>
      </c>
      <c r="V171" s="79">
        <f t="shared" ca="1" si="16"/>
        <v>0</v>
      </c>
      <c r="W171" s="85">
        <f t="shared" ca="1" si="40"/>
        <v>8573.4515495867763</v>
      </c>
      <c r="X171" s="79">
        <f t="shared" ca="1" si="18"/>
        <v>0</v>
      </c>
    </row>
    <row r="172" spans="1:24" ht="12.75" customHeight="1">
      <c r="A172" s="2">
        <v>1</v>
      </c>
      <c r="B172" s="2">
        <v>0</v>
      </c>
      <c r="C172" s="2">
        <f t="shared" ca="1" si="0"/>
        <v>4</v>
      </c>
      <c r="D172" s="2">
        <f t="shared" ca="1" si="1"/>
        <v>2</v>
      </c>
      <c r="E172" s="2">
        <f t="shared" ca="1" si="2"/>
        <v>1</v>
      </c>
      <c r="F172" s="84">
        <f t="shared" ca="1" si="30"/>
        <v>0.34417492200000005</v>
      </c>
      <c r="G172" s="2">
        <v>0</v>
      </c>
      <c r="H172" s="2">
        <v>0</v>
      </c>
      <c r="I172" s="2">
        <v>5</v>
      </c>
      <c r="J172" s="84">
        <f t="shared" ca="1" si="31"/>
        <v>0</v>
      </c>
      <c r="K172" s="84">
        <f t="shared" ca="1" si="5"/>
        <v>0</v>
      </c>
      <c r="L172" s="85">
        <f t="shared" ca="1" si="32"/>
        <v>65</v>
      </c>
      <c r="M172" s="38">
        <f t="shared" ca="1" si="33"/>
        <v>935</v>
      </c>
      <c r="N172" s="4">
        <f t="shared" ca="1" si="34"/>
        <v>11</v>
      </c>
      <c r="O172" s="79">
        <f t="shared" ca="1" si="35"/>
        <v>3.1560263659691077</v>
      </c>
      <c r="P172" s="79">
        <f t="shared" ca="1" si="36"/>
        <v>31.560263659691078</v>
      </c>
      <c r="Q172" s="79">
        <f t="shared" ca="1" si="37"/>
        <v>31.560263659691078</v>
      </c>
      <c r="R172" s="79">
        <f t="shared" ca="1" si="12"/>
        <v>3.1560263659691077</v>
      </c>
      <c r="S172" s="79">
        <f t="shared" ca="1" si="38"/>
        <v>3.1560263659691077</v>
      </c>
      <c r="T172" s="79">
        <f t="shared" ca="1" si="14"/>
        <v>0</v>
      </c>
      <c r="U172" s="79">
        <f t="shared" ca="1" si="39"/>
        <v>1266.5173528195235</v>
      </c>
      <c r="V172" s="79">
        <f t="shared" ca="1" si="16"/>
        <v>0</v>
      </c>
      <c r="W172" s="85">
        <f t="shared" ca="1" si="40"/>
        <v>7144.5429579889806</v>
      </c>
      <c r="X172" s="79">
        <f t="shared" ca="1" si="18"/>
        <v>0</v>
      </c>
    </row>
    <row r="173" spans="1:24" ht="12.75" customHeight="1">
      <c r="A173" s="2">
        <v>1</v>
      </c>
      <c r="B173" s="2">
        <v>0</v>
      </c>
      <c r="C173" s="2">
        <f t="shared" ca="1" si="0"/>
        <v>4</v>
      </c>
      <c r="D173" s="2">
        <f t="shared" ca="1" si="1"/>
        <v>2</v>
      </c>
      <c r="E173" s="2">
        <f t="shared" ca="1" si="2"/>
        <v>1</v>
      </c>
      <c r="F173" s="84">
        <f t="shared" ca="1" si="30"/>
        <v>0.34417492200000005</v>
      </c>
      <c r="G173" s="2">
        <v>0</v>
      </c>
      <c r="H173" s="2">
        <v>0</v>
      </c>
      <c r="I173" s="2">
        <v>4</v>
      </c>
      <c r="J173" s="84">
        <f t="shared" ca="1" si="31"/>
        <v>0</v>
      </c>
      <c r="K173" s="84">
        <f t="shared" ca="1" si="5"/>
        <v>0</v>
      </c>
      <c r="L173" s="85">
        <f t="shared" ca="1" si="32"/>
        <v>52</v>
      </c>
      <c r="M173" s="38">
        <f t="shared" ca="1" si="33"/>
        <v>948</v>
      </c>
      <c r="N173" s="4">
        <f t="shared" ca="1" si="34"/>
        <v>11</v>
      </c>
      <c r="O173" s="79">
        <f t="shared" ca="1" si="35"/>
        <v>3.1560263659691077</v>
      </c>
      <c r="P173" s="79">
        <f t="shared" ca="1" si="36"/>
        <v>31.560263659691078</v>
      </c>
      <c r="Q173" s="79">
        <f t="shared" ca="1" si="37"/>
        <v>31.560263659691078</v>
      </c>
      <c r="R173" s="79">
        <f t="shared" ca="1" si="12"/>
        <v>3.1560263659691077</v>
      </c>
      <c r="S173" s="79">
        <f t="shared" ca="1" si="38"/>
        <v>3.1560263659691077</v>
      </c>
      <c r="T173" s="79">
        <f t="shared" ca="1" si="14"/>
        <v>0</v>
      </c>
      <c r="U173" s="79">
        <f t="shared" ca="1" si="39"/>
        <v>1253.2573528195235</v>
      </c>
      <c r="V173" s="79">
        <f t="shared" ca="1" si="16"/>
        <v>0</v>
      </c>
      <c r="W173" s="85">
        <f t="shared" ca="1" si="40"/>
        <v>5715.6343663911848</v>
      </c>
      <c r="X173" s="79">
        <f t="shared" ca="1" si="18"/>
        <v>0</v>
      </c>
    </row>
    <row r="174" spans="1:24" ht="12.75" customHeight="1">
      <c r="A174" s="2">
        <v>1</v>
      </c>
      <c r="B174" s="2">
        <v>0</v>
      </c>
      <c r="C174" s="2">
        <f t="shared" ca="1" si="0"/>
        <v>4</v>
      </c>
      <c r="D174" s="2">
        <f t="shared" ca="1" si="1"/>
        <v>2</v>
      </c>
      <c r="E174" s="2">
        <f t="shared" ca="1" si="2"/>
        <v>1</v>
      </c>
      <c r="F174" s="84">
        <f t="shared" ca="1" si="30"/>
        <v>0.34417492200000005</v>
      </c>
      <c r="G174" s="2">
        <v>0</v>
      </c>
      <c r="H174" s="2">
        <v>0</v>
      </c>
      <c r="I174" s="2">
        <v>3</v>
      </c>
      <c r="J174" s="84">
        <f t="shared" ca="1" si="31"/>
        <v>0</v>
      </c>
      <c r="K174" s="84">
        <f t="shared" ca="1" si="5"/>
        <v>0</v>
      </c>
      <c r="L174" s="85">
        <f t="shared" ca="1" si="32"/>
        <v>39</v>
      </c>
      <c r="M174" s="38">
        <f t="shared" ca="1" si="33"/>
        <v>961</v>
      </c>
      <c r="N174" s="4">
        <f t="shared" ca="1" si="34"/>
        <v>11</v>
      </c>
      <c r="O174" s="79">
        <f t="shared" ca="1" si="35"/>
        <v>3.1560263659691077</v>
      </c>
      <c r="P174" s="79">
        <f t="shared" ca="1" si="36"/>
        <v>31.560263659691078</v>
      </c>
      <c r="Q174" s="79">
        <f t="shared" ca="1" si="37"/>
        <v>31.560263659691078</v>
      </c>
      <c r="R174" s="79">
        <f t="shared" ca="1" si="12"/>
        <v>3.1560263659691077</v>
      </c>
      <c r="S174" s="79">
        <f t="shared" ca="1" si="38"/>
        <v>3.1560263659691077</v>
      </c>
      <c r="T174" s="79">
        <f t="shared" ca="1" si="14"/>
        <v>0</v>
      </c>
      <c r="U174" s="79">
        <f t="shared" ca="1" si="39"/>
        <v>1239.9973528195235</v>
      </c>
      <c r="V174" s="79">
        <f t="shared" ca="1" si="16"/>
        <v>0</v>
      </c>
      <c r="W174" s="85">
        <f t="shared" ca="1" si="40"/>
        <v>4286.7257747933882</v>
      </c>
      <c r="X174" s="79">
        <f t="shared" ca="1" si="18"/>
        <v>0</v>
      </c>
    </row>
    <row r="175" spans="1:24" ht="12.75" customHeight="1">
      <c r="A175" s="2">
        <v>1</v>
      </c>
      <c r="B175" s="2">
        <v>0</v>
      </c>
      <c r="C175" s="2">
        <f t="shared" ca="1" si="0"/>
        <v>4</v>
      </c>
      <c r="D175" s="2">
        <f t="shared" ca="1" si="1"/>
        <v>2</v>
      </c>
      <c r="E175" s="2">
        <f t="shared" ca="1" si="2"/>
        <v>1</v>
      </c>
      <c r="F175" s="84">
        <f t="shared" ca="1" si="30"/>
        <v>0.34417492200000005</v>
      </c>
      <c r="G175" s="2">
        <v>0</v>
      </c>
      <c r="H175" s="2">
        <v>0</v>
      </c>
      <c r="I175" s="2">
        <v>2</v>
      </c>
      <c r="J175" s="84">
        <f t="shared" ca="1" si="31"/>
        <v>9.8010000000000168E-5</v>
      </c>
      <c r="K175" s="84">
        <f t="shared" ca="1" si="5"/>
        <v>3.3732584105220065E-5</v>
      </c>
      <c r="L175" s="85">
        <f t="shared" ca="1" si="32"/>
        <v>26</v>
      </c>
      <c r="M175" s="38">
        <f t="shared" ca="1" si="33"/>
        <v>974</v>
      </c>
      <c r="N175" s="4">
        <f t="shared" ca="1" si="34"/>
        <v>12</v>
      </c>
      <c r="O175" s="79">
        <f t="shared" ca="1" si="35"/>
        <v>3.3967350817932065</v>
      </c>
      <c r="P175" s="79">
        <f t="shared" ca="1" si="36"/>
        <v>32.763807238811573</v>
      </c>
      <c r="Q175" s="79">
        <f t="shared" ca="1" si="37"/>
        <v>31.560263659691078</v>
      </c>
      <c r="R175" s="79">
        <f t="shared" ca="1" si="12"/>
        <v>3.2162035449251327</v>
      </c>
      <c r="S175" s="79">
        <f t="shared" ca="1" si="38"/>
        <v>3.3840978742124408</v>
      </c>
      <c r="T175" s="79">
        <f t="shared" ca="1" si="14"/>
        <v>1.1415436616216759E-4</v>
      </c>
      <c r="U175" s="79">
        <f t="shared" ca="1" si="39"/>
        <v>1307.6966966315804</v>
      </c>
      <c r="V175" s="79">
        <f t="shared" ca="1" si="16"/>
        <v>4.4111988803243234E-2</v>
      </c>
      <c r="W175" s="85">
        <f t="shared" ca="1" si="40"/>
        <v>2857.8171831955924</v>
      </c>
      <c r="X175" s="79">
        <f t="shared" ca="1" si="18"/>
        <v>9.640155848948842E-2</v>
      </c>
    </row>
    <row r="176" spans="1:24" ht="12.75" customHeight="1">
      <c r="A176" s="2">
        <v>1</v>
      </c>
      <c r="B176" s="2">
        <v>0</v>
      </c>
      <c r="C176" s="2">
        <f t="shared" ca="1" si="0"/>
        <v>4</v>
      </c>
      <c r="D176" s="2">
        <f t="shared" ca="1" si="1"/>
        <v>2</v>
      </c>
      <c r="E176" s="2">
        <f t="shared" ca="1" si="2"/>
        <v>1</v>
      </c>
      <c r="F176" s="84">
        <f t="shared" ca="1" si="30"/>
        <v>0.34417492200000005</v>
      </c>
      <c r="G176" s="2">
        <v>0</v>
      </c>
      <c r="H176" s="2">
        <v>0</v>
      </c>
      <c r="I176" s="2">
        <v>1</v>
      </c>
      <c r="J176" s="84">
        <f t="shared" ca="1" si="31"/>
        <v>1.9800000000000056E-6</v>
      </c>
      <c r="K176" s="84">
        <f t="shared" ca="1" si="5"/>
        <v>6.8146634556000202E-7</v>
      </c>
      <c r="L176" s="85">
        <f t="shared" ca="1" si="32"/>
        <v>13</v>
      </c>
      <c r="M176" s="38">
        <f t="shared" ca="1" si="33"/>
        <v>987</v>
      </c>
      <c r="N176" s="4">
        <f t="shared" ca="1" si="34"/>
        <v>12</v>
      </c>
      <c r="O176" s="79">
        <f t="shared" ca="1" si="35"/>
        <v>3.3967350817932065</v>
      </c>
      <c r="P176" s="79">
        <f t="shared" ca="1" si="36"/>
        <v>33.967350817932065</v>
      </c>
      <c r="Q176" s="79">
        <f t="shared" ca="1" si="37"/>
        <v>33.485933386283868</v>
      </c>
      <c r="R176" s="79">
        <f t="shared" ca="1" si="12"/>
        <v>3.3726642102107967</v>
      </c>
      <c r="S176" s="79">
        <f t="shared" ca="1" si="38"/>
        <v>3.3950501207824373</v>
      </c>
      <c r="T176" s="79">
        <f t="shared" ca="1" si="14"/>
        <v>2.313612398802651E-6</v>
      </c>
      <c r="U176" s="79">
        <f t="shared" ca="1" si="39"/>
        <v>1298.3244540389139</v>
      </c>
      <c r="V176" s="79">
        <f t="shared" ca="1" si="16"/>
        <v>8.8476442104508347E-4</v>
      </c>
      <c r="W176" s="85">
        <f t="shared" ca="1" si="40"/>
        <v>1428.9085915977962</v>
      </c>
      <c r="X176" s="79">
        <f t="shared" ca="1" si="18"/>
        <v>9.7375311605543962E-4</v>
      </c>
    </row>
    <row r="177" spans="1:24" ht="12.75" customHeight="1">
      <c r="A177" s="2">
        <v>1</v>
      </c>
      <c r="B177" s="2">
        <v>0</v>
      </c>
      <c r="C177" s="2">
        <f t="shared" ca="1" si="0"/>
        <v>4</v>
      </c>
      <c r="D177" s="2">
        <f t="shared" ca="1" si="1"/>
        <v>2</v>
      </c>
      <c r="E177" s="2">
        <f t="shared" ca="1" si="2"/>
        <v>1</v>
      </c>
      <c r="F177" s="84">
        <f t="shared" ca="1" si="30"/>
        <v>0.34417492200000005</v>
      </c>
      <c r="G177" s="2">
        <v>0</v>
      </c>
      <c r="H177" s="2">
        <v>0</v>
      </c>
      <c r="I177" s="2">
        <v>0</v>
      </c>
      <c r="J177" s="84">
        <f t="shared" ca="1" si="31"/>
        <v>1.0000000000000037E-8</v>
      </c>
      <c r="K177" s="84">
        <f t="shared" ca="1" si="5"/>
        <v>3.4417492200000131E-9</v>
      </c>
      <c r="L177" s="85">
        <f t="shared" ca="1" si="32"/>
        <v>0</v>
      </c>
      <c r="M177" s="38">
        <f t="shared" ca="1" si="33"/>
        <v>1000</v>
      </c>
      <c r="N177" s="4">
        <f t="shared" ca="1" si="34"/>
        <v>12</v>
      </c>
      <c r="O177" s="79">
        <f t="shared" ca="1" si="35"/>
        <v>3.3967350817932065</v>
      </c>
      <c r="P177" s="79">
        <f t="shared" ca="1" si="36"/>
        <v>33.967350817932065</v>
      </c>
      <c r="Q177" s="79">
        <f t="shared" ca="1" si="37"/>
        <v>33.967350817932065</v>
      </c>
      <c r="R177" s="79">
        <f t="shared" ca="1" si="12"/>
        <v>3.3967350817932065</v>
      </c>
      <c r="S177" s="79">
        <f t="shared" ca="1" si="38"/>
        <v>3.396735081793206</v>
      </c>
      <c r="T177" s="79">
        <f t="shared" ca="1" si="14"/>
        <v>1.1690710318308447E-8</v>
      </c>
      <c r="U177" s="79">
        <f t="shared" ca="1" si="39"/>
        <v>1285.6625705631191</v>
      </c>
      <c r="V177" s="79">
        <f t="shared" ca="1" si="16"/>
        <v>4.4249281494188266E-6</v>
      </c>
      <c r="W177" s="85">
        <f t="shared" ca="1" si="40"/>
        <v>0</v>
      </c>
      <c r="X177" s="79">
        <f t="shared" ca="1" si="18"/>
        <v>0</v>
      </c>
    </row>
    <row r="178" spans="1:24" ht="12.75" customHeight="1">
      <c r="A178" s="2">
        <v>1</v>
      </c>
      <c r="B178" s="2">
        <v>1</v>
      </c>
      <c r="C178" s="2">
        <f t="shared" ca="1" si="0"/>
        <v>5</v>
      </c>
      <c r="D178" s="2">
        <f t="shared" ca="1" si="1"/>
        <v>3</v>
      </c>
      <c r="E178" s="2">
        <f t="shared" ca="1" si="2"/>
        <v>1</v>
      </c>
      <c r="F178" s="84">
        <f t="shared" ca="1" si="30"/>
        <v>3.8241658000000012E-2</v>
      </c>
      <c r="G178" s="2">
        <v>1</v>
      </c>
      <c r="H178" s="2">
        <v>1</v>
      </c>
      <c r="I178" s="2">
        <v>7</v>
      </c>
      <c r="J178" s="84">
        <f t="shared" ca="1" si="31"/>
        <v>0</v>
      </c>
      <c r="K178" s="84">
        <f t="shared" ca="1" si="5"/>
        <v>0</v>
      </c>
      <c r="L178" s="85">
        <f t="shared" ca="1" si="32"/>
        <v>249</v>
      </c>
      <c r="M178" s="38">
        <f t="shared" ca="1" si="33"/>
        <v>751</v>
      </c>
      <c r="N178" s="4">
        <f t="shared" ca="1" si="34"/>
        <v>9</v>
      </c>
      <c r="O178" s="79">
        <f t="shared" ca="1" si="35"/>
        <v>2.643947499734443</v>
      </c>
      <c r="P178" s="79">
        <f t="shared" ca="1" si="36"/>
        <v>26.439474997344433</v>
      </c>
      <c r="Q178" s="79">
        <f t="shared" ca="1" si="37"/>
        <v>26.439474997344433</v>
      </c>
      <c r="R178" s="79">
        <f t="shared" ca="1" si="12"/>
        <v>2.6439474997344434</v>
      </c>
      <c r="S178" s="79">
        <f t="shared" ca="1" si="38"/>
        <v>2.643947499734443</v>
      </c>
      <c r="T178" s="79">
        <f t="shared" ca="1" si="14"/>
        <v>0</v>
      </c>
      <c r="U178" s="79">
        <f t="shared" ca="1" si="39"/>
        <v>1272.422920275548</v>
      </c>
      <c r="V178" s="79">
        <f t="shared" ca="1" si="16"/>
        <v>0</v>
      </c>
      <c r="W178" s="85">
        <f t="shared" ca="1" si="40"/>
        <v>26177.701975378786</v>
      </c>
      <c r="X178" s="79">
        <f t="shared" ca="1" si="18"/>
        <v>0</v>
      </c>
    </row>
    <row r="179" spans="1:24" ht="12.75" customHeight="1">
      <c r="A179" s="2">
        <v>1</v>
      </c>
      <c r="B179" s="2">
        <v>1</v>
      </c>
      <c r="C179" s="2">
        <f t="shared" ca="1" si="0"/>
        <v>5</v>
      </c>
      <c r="D179" s="2">
        <f t="shared" ca="1" si="1"/>
        <v>3</v>
      </c>
      <c r="E179" s="2">
        <f t="shared" ca="1" si="2"/>
        <v>1</v>
      </c>
      <c r="F179" s="84">
        <f t="shared" ca="1" si="30"/>
        <v>3.8241658000000012E-2</v>
      </c>
      <c r="G179" s="2">
        <v>1</v>
      </c>
      <c r="H179" s="2">
        <v>1</v>
      </c>
      <c r="I179" s="2">
        <v>6</v>
      </c>
      <c r="J179" s="84">
        <f t="shared" ca="1" si="31"/>
        <v>0</v>
      </c>
      <c r="K179" s="84">
        <f t="shared" ca="1" si="5"/>
        <v>0</v>
      </c>
      <c r="L179" s="85">
        <f t="shared" ca="1" si="32"/>
        <v>236</v>
      </c>
      <c r="M179" s="38">
        <f t="shared" ca="1" si="33"/>
        <v>764</v>
      </c>
      <c r="N179" s="4">
        <f t="shared" ca="1" si="34"/>
        <v>9</v>
      </c>
      <c r="O179" s="79">
        <f t="shared" ca="1" si="35"/>
        <v>2.643947499734443</v>
      </c>
      <c r="P179" s="79">
        <f t="shared" ca="1" si="36"/>
        <v>26.439474997344433</v>
      </c>
      <c r="Q179" s="79">
        <f t="shared" ca="1" si="37"/>
        <v>26.439474997344433</v>
      </c>
      <c r="R179" s="79">
        <f t="shared" ca="1" si="12"/>
        <v>2.6439474997344434</v>
      </c>
      <c r="S179" s="79">
        <f t="shared" ca="1" si="38"/>
        <v>2.643947499734443</v>
      </c>
      <c r="T179" s="79">
        <f t="shared" ca="1" si="14"/>
        <v>0</v>
      </c>
      <c r="U179" s="79">
        <f t="shared" ca="1" si="39"/>
        <v>1259.162920275548</v>
      </c>
      <c r="V179" s="79">
        <f t="shared" ca="1" si="16"/>
        <v>0</v>
      </c>
      <c r="W179" s="85">
        <f t="shared" ca="1" si="40"/>
        <v>24748.793383780991</v>
      </c>
      <c r="X179" s="79">
        <f t="shared" ca="1" si="18"/>
        <v>0</v>
      </c>
    </row>
    <row r="180" spans="1:24" ht="12.75" customHeight="1">
      <c r="A180" s="2">
        <v>1</v>
      </c>
      <c r="B180" s="2">
        <v>1</v>
      </c>
      <c r="C180" s="2">
        <f t="shared" ca="1" si="0"/>
        <v>5</v>
      </c>
      <c r="D180" s="2">
        <f t="shared" ca="1" si="1"/>
        <v>3</v>
      </c>
      <c r="E180" s="2">
        <f t="shared" ca="1" si="2"/>
        <v>1</v>
      </c>
      <c r="F180" s="84">
        <f t="shared" ca="1" si="30"/>
        <v>3.8241658000000012E-2</v>
      </c>
      <c r="G180" s="2">
        <v>1</v>
      </c>
      <c r="H180" s="2">
        <v>1</v>
      </c>
      <c r="I180" s="2">
        <v>5</v>
      </c>
      <c r="J180" s="84">
        <f t="shared" ca="1" si="31"/>
        <v>0</v>
      </c>
      <c r="K180" s="84">
        <f t="shared" ca="1" si="5"/>
        <v>0</v>
      </c>
      <c r="L180" s="85">
        <f t="shared" ca="1" si="32"/>
        <v>223</v>
      </c>
      <c r="M180" s="38">
        <f t="shared" ca="1" si="33"/>
        <v>777</v>
      </c>
      <c r="N180" s="4">
        <f t="shared" ca="1" si="34"/>
        <v>9</v>
      </c>
      <c r="O180" s="79">
        <f t="shared" ca="1" si="35"/>
        <v>2.643947499734443</v>
      </c>
      <c r="P180" s="79">
        <f t="shared" ca="1" si="36"/>
        <v>26.439474997344433</v>
      </c>
      <c r="Q180" s="79">
        <f t="shared" ca="1" si="37"/>
        <v>26.439474997344433</v>
      </c>
      <c r="R180" s="79">
        <f t="shared" ca="1" si="12"/>
        <v>2.6439474997344434</v>
      </c>
      <c r="S180" s="79">
        <f t="shared" ca="1" si="38"/>
        <v>2.643947499734443</v>
      </c>
      <c r="T180" s="79">
        <f t="shared" ca="1" si="14"/>
        <v>0</v>
      </c>
      <c r="U180" s="79">
        <f t="shared" ca="1" si="39"/>
        <v>1245.902920275548</v>
      </c>
      <c r="V180" s="79">
        <f t="shared" ca="1" si="16"/>
        <v>0</v>
      </c>
      <c r="W180" s="85">
        <f t="shared" ca="1" si="40"/>
        <v>23319.884792183195</v>
      </c>
      <c r="X180" s="79">
        <f t="shared" ca="1" si="18"/>
        <v>0</v>
      </c>
    </row>
    <row r="181" spans="1:24" ht="12.75" customHeight="1">
      <c r="A181" s="2">
        <v>1</v>
      </c>
      <c r="B181" s="2">
        <v>1</v>
      </c>
      <c r="C181" s="2">
        <f t="shared" ca="1" si="0"/>
        <v>5</v>
      </c>
      <c r="D181" s="2">
        <f t="shared" ca="1" si="1"/>
        <v>3</v>
      </c>
      <c r="E181" s="2">
        <f t="shared" ca="1" si="2"/>
        <v>1</v>
      </c>
      <c r="F181" s="84">
        <f t="shared" ca="1" si="30"/>
        <v>3.8241658000000012E-2</v>
      </c>
      <c r="G181" s="2">
        <v>1</v>
      </c>
      <c r="H181" s="2">
        <v>1</v>
      </c>
      <c r="I181" s="2">
        <v>4</v>
      </c>
      <c r="J181" s="84">
        <f t="shared" ca="1" si="31"/>
        <v>0</v>
      </c>
      <c r="K181" s="84">
        <f t="shared" ca="1" si="5"/>
        <v>0</v>
      </c>
      <c r="L181" s="85">
        <f t="shared" ca="1" si="32"/>
        <v>210</v>
      </c>
      <c r="M181" s="38">
        <f t="shared" ca="1" si="33"/>
        <v>790</v>
      </c>
      <c r="N181" s="4">
        <f t="shared" ca="1" si="34"/>
        <v>9</v>
      </c>
      <c r="O181" s="79">
        <f t="shared" ca="1" si="35"/>
        <v>2.643947499734443</v>
      </c>
      <c r="P181" s="79">
        <f t="shared" ca="1" si="36"/>
        <v>26.439474997344433</v>
      </c>
      <c r="Q181" s="79">
        <f t="shared" ca="1" si="37"/>
        <v>26.439474997344433</v>
      </c>
      <c r="R181" s="79">
        <f t="shared" ca="1" si="12"/>
        <v>2.6439474997344434</v>
      </c>
      <c r="S181" s="79">
        <f t="shared" ca="1" si="38"/>
        <v>2.643947499734443</v>
      </c>
      <c r="T181" s="79">
        <f t="shared" ca="1" si="14"/>
        <v>0</v>
      </c>
      <c r="U181" s="79">
        <f t="shared" ca="1" si="39"/>
        <v>1232.642920275548</v>
      </c>
      <c r="V181" s="79">
        <f t="shared" ca="1" si="16"/>
        <v>0</v>
      </c>
      <c r="W181" s="85">
        <f t="shared" ca="1" si="40"/>
        <v>21890.976200585399</v>
      </c>
      <c r="X181" s="79">
        <f t="shared" ca="1" si="18"/>
        <v>0</v>
      </c>
    </row>
    <row r="182" spans="1:24" ht="12.75" customHeight="1">
      <c r="A182" s="2">
        <v>1</v>
      </c>
      <c r="B182" s="2">
        <v>1</v>
      </c>
      <c r="C182" s="2">
        <f t="shared" ca="1" si="0"/>
        <v>5</v>
      </c>
      <c r="D182" s="2">
        <f t="shared" ca="1" si="1"/>
        <v>3</v>
      </c>
      <c r="E182" s="2">
        <f t="shared" ca="1" si="2"/>
        <v>1</v>
      </c>
      <c r="F182" s="84">
        <f t="shared" ca="1" si="30"/>
        <v>3.8241658000000012E-2</v>
      </c>
      <c r="G182" s="2">
        <v>1</v>
      </c>
      <c r="H182" s="2">
        <v>1</v>
      </c>
      <c r="I182" s="2">
        <v>3</v>
      </c>
      <c r="J182" s="84">
        <f t="shared" ca="1" si="31"/>
        <v>0.95099004989999991</v>
      </c>
      <c r="K182" s="84">
        <f t="shared" ca="1" si="5"/>
        <v>3.6367436249678739E-2</v>
      </c>
      <c r="L182" s="85">
        <f t="shared" ca="1" si="32"/>
        <v>197</v>
      </c>
      <c r="M182" s="38">
        <f t="shared" ca="1" si="33"/>
        <v>803</v>
      </c>
      <c r="N182" s="4">
        <f t="shared" ca="1" si="34"/>
        <v>10</v>
      </c>
      <c r="O182" s="79">
        <f t="shared" ca="1" si="35"/>
        <v>2.9036585298817519</v>
      </c>
      <c r="P182" s="79">
        <f t="shared" ca="1" si="36"/>
        <v>29.036585298817524</v>
      </c>
      <c r="Q182" s="79">
        <f t="shared" ca="1" si="37"/>
        <v>26.439474997344433</v>
      </c>
      <c r="R182" s="79">
        <f t="shared" ca="1" si="12"/>
        <v>2.7738030148080979</v>
      </c>
      <c r="S182" s="79">
        <f t="shared" ca="1" si="38"/>
        <v>2.8945686438265961</v>
      </c>
      <c r="T182" s="79">
        <f t="shared" ca="1" si="14"/>
        <v>0.10526804062468277</v>
      </c>
      <c r="U182" s="79">
        <f t="shared" ca="1" si="39"/>
        <v>1308.3467874740752</v>
      </c>
      <c r="V182" s="79">
        <f t="shared" ca="1" si="16"/>
        <v>47.581218385935408</v>
      </c>
      <c r="W182" s="85">
        <f t="shared" ca="1" si="40"/>
        <v>20462.067608987603</v>
      </c>
      <c r="X182" s="79">
        <f t="shared" ca="1" si="18"/>
        <v>744.15293930647294</v>
      </c>
    </row>
    <row r="183" spans="1:24" ht="12.75" customHeight="1">
      <c r="A183" s="2">
        <v>1</v>
      </c>
      <c r="B183" s="2">
        <v>1</v>
      </c>
      <c r="C183" s="2">
        <f t="shared" ca="1" si="0"/>
        <v>5</v>
      </c>
      <c r="D183" s="2">
        <f t="shared" ca="1" si="1"/>
        <v>3</v>
      </c>
      <c r="E183" s="2">
        <f t="shared" ca="1" si="2"/>
        <v>1</v>
      </c>
      <c r="F183" s="84">
        <f t="shared" ca="1" si="30"/>
        <v>3.8241658000000012E-2</v>
      </c>
      <c r="G183" s="2">
        <v>1</v>
      </c>
      <c r="H183" s="2">
        <v>1</v>
      </c>
      <c r="I183" s="2">
        <v>2</v>
      </c>
      <c r="J183" s="84">
        <f t="shared" ca="1" si="31"/>
        <v>2.8817880300000022E-2</v>
      </c>
      <c r="K183" s="84">
        <f t="shared" ca="1" si="5"/>
        <v>1.1020435227175386E-3</v>
      </c>
      <c r="L183" s="85">
        <f t="shared" ca="1" si="32"/>
        <v>184</v>
      </c>
      <c r="M183" s="38">
        <f t="shared" ca="1" si="33"/>
        <v>816</v>
      </c>
      <c r="N183" s="4">
        <f t="shared" ca="1" si="34"/>
        <v>10</v>
      </c>
      <c r="O183" s="79">
        <f t="shared" ca="1" si="35"/>
        <v>2.9036585298817519</v>
      </c>
      <c r="P183" s="79">
        <f t="shared" ca="1" si="36"/>
        <v>29.036585298817524</v>
      </c>
      <c r="Q183" s="79">
        <f t="shared" ca="1" si="37"/>
        <v>29.036585298817524</v>
      </c>
      <c r="R183" s="79">
        <f t="shared" ca="1" si="12"/>
        <v>2.9036585298817523</v>
      </c>
      <c r="S183" s="79">
        <f t="shared" ca="1" si="38"/>
        <v>2.9036585298817519</v>
      </c>
      <c r="T183" s="79">
        <f t="shared" ca="1" si="14"/>
        <v>3.199958075039715E-3</v>
      </c>
      <c r="U183" s="79">
        <f t="shared" ca="1" si="39"/>
        <v>1298.3134562325711</v>
      </c>
      <c r="V183" s="79">
        <f t="shared" ca="1" si="16"/>
        <v>1.4307979348981255</v>
      </c>
      <c r="W183" s="85">
        <f t="shared" ca="1" si="40"/>
        <v>19033.159017389808</v>
      </c>
      <c r="X183" s="79">
        <f t="shared" ca="1" si="18"/>
        <v>20.975369611967349</v>
      </c>
    </row>
    <row r="184" spans="1:24" ht="12.75" customHeight="1">
      <c r="A184" s="2">
        <v>1</v>
      </c>
      <c r="B184" s="2">
        <v>1</v>
      </c>
      <c r="C184" s="2">
        <f t="shared" ca="1" si="0"/>
        <v>5</v>
      </c>
      <c r="D184" s="2">
        <f t="shared" ca="1" si="1"/>
        <v>3</v>
      </c>
      <c r="E184" s="2">
        <f t="shared" ca="1" si="2"/>
        <v>1</v>
      </c>
      <c r="F184" s="84">
        <f t="shared" ca="1" si="30"/>
        <v>3.8241658000000012E-2</v>
      </c>
      <c r="G184" s="2">
        <v>1</v>
      </c>
      <c r="H184" s="2">
        <v>1</v>
      </c>
      <c r="I184" s="2">
        <v>1</v>
      </c>
      <c r="J184" s="84">
        <f t="shared" ca="1" si="31"/>
        <v>2.9108970000000053E-4</v>
      </c>
      <c r="K184" s="84">
        <f t="shared" ca="1" si="5"/>
        <v>1.1131752754722624E-5</v>
      </c>
      <c r="L184" s="85">
        <f t="shared" ca="1" si="32"/>
        <v>171</v>
      </c>
      <c r="M184" s="38">
        <f t="shared" ca="1" si="33"/>
        <v>829</v>
      </c>
      <c r="N184" s="4">
        <f t="shared" ca="1" si="34"/>
        <v>10</v>
      </c>
      <c r="O184" s="79">
        <f t="shared" ca="1" si="35"/>
        <v>2.9036585298817519</v>
      </c>
      <c r="P184" s="79">
        <f t="shared" ca="1" si="36"/>
        <v>29.036585298817524</v>
      </c>
      <c r="Q184" s="79">
        <f t="shared" ca="1" si="37"/>
        <v>29.036585298817524</v>
      </c>
      <c r="R184" s="79">
        <f t="shared" ca="1" si="12"/>
        <v>2.9036585298817523</v>
      </c>
      <c r="S184" s="79">
        <f t="shared" ca="1" si="38"/>
        <v>2.9036585298817519</v>
      </c>
      <c r="T184" s="79">
        <f t="shared" ca="1" si="14"/>
        <v>3.2322808838785032E-5</v>
      </c>
      <c r="U184" s="79">
        <f t="shared" ca="1" si="39"/>
        <v>1285.0534562325711</v>
      </c>
      <c r="V184" s="79">
        <f t="shared" ca="1" si="16"/>
        <v>1.4304897351382751E-2</v>
      </c>
      <c r="W184" s="85">
        <f t="shared" ca="1" si="40"/>
        <v>17604.250425792012</v>
      </c>
      <c r="X184" s="79">
        <f t="shared" ca="1" si="18"/>
        <v>0.19596616317213714</v>
      </c>
    </row>
    <row r="185" spans="1:24" ht="12.75" customHeight="1">
      <c r="A185" s="2">
        <v>1</v>
      </c>
      <c r="B185" s="2">
        <v>1</v>
      </c>
      <c r="C185" s="2">
        <f t="shared" ca="1" si="0"/>
        <v>5</v>
      </c>
      <c r="D185" s="2">
        <f t="shared" ca="1" si="1"/>
        <v>3</v>
      </c>
      <c r="E185" s="2">
        <f t="shared" ca="1" si="2"/>
        <v>1</v>
      </c>
      <c r="F185" s="84">
        <f t="shared" ca="1" si="30"/>
        <v>3.8241658000000012E-2</v>
      </c>
      <c r="G185" s="2">
        <v>1</v>
      </c>
      <c r="H185" s="2">
        <v>1</v>
      </c>
      <c r="I185" s="2">
        <v>0</v>
      </c>
      <c r="J185" s="84">
        <f t="shared" ca="1" si="31"/>
        <v>9.8010000000000269E-7</v>
      </c>
      <c r="K185" s="84">
        <f t="shared" ca="1" si="5"/>
        <v>3.7480649005800112E-8</v>
      </c>
      <c r="L185" s="85">
        <f t="shared" ca="1" si="32"/>
        <v>158</v>
      </c>
      <c r="M185" s="38">
        <f t="shared" ca="1" si="33"/>
        <v>842</v>
      </c>
      <c r="N185" s="4">
        <f t="shared" ca="1" si="34"/>
        <v>10</v>
      </c>
      <c r="O185" s="79">
        <f t="shared" ca="1" si="35"/>
        <v>2.9036585298817519</v>
      </c>
      <c r="P185" s="79">
        <f t="shared" ca="1" si="36"/>
        <v>29.036585298817524</v>
      </c>
      <c r="Q185" s="79">
        <f t="shared" ca="1" si="37"/>
        <v>29.036585298817524</v>
      </c>
      <c r="R185" s="79">
        <f t="shared" ca="1" si="12"/>
        <v>2.9036585298817523</v>
      </c>
      <c r="S185" s="79">
        <f t="shared" ca="1" si="38"/>
        <v>2.9036585298817519</v>
      </c>
      <c r="T185" s="79">
        <f t="shared" ca="1" si="14"/>
        <v>1.0883100619119549E-7</v>
      </c>
      <c r="U185" s="79">
        <f t="shared" ca="1" si="39"/>
        <v>1271.7934562325711</v>
      </c>
      <c r="V185" s="79">
        <f t="shared" ca="1" si="16"/>
        <v>4.7667644140926405E-5</v>
      </c>
      <c r="W185" s="85">
        <f t="shared" ca="1" si="40"/>
        <v>16175.341834194214</v>
      </c>
      <c r="X185" s="79">
        <f t="shared" ca="1" si="18"/>
        <v>6.0626230983626829E-4</v>
      </c>
    </row>
    <row r="186" spans="1:24" ht="12.75" customHeight="1">
      <c r="A186" s="2">
        <v>1</v>
      </c>
      <c r="B186" s="2">
        <v>1</v>
      </c>
      <c r="C186" s="2">
        <f t="shared" ca="1" si="0"/>
        <v>5</v>
      </c>
      <c r="D186" s="2">
        <f t="shared" ca="1" si="1"/>
        <v>3</v>
      </c>
      <c r="E186" s="2">
        <f t="shared" ca="1" si="2"/>
        <v>1</v>
      </c>
      <c r="F186" s="84">
        <f t="shared" ca="1" si="30"/>
        <v>3.8241658000000012E-2</v>
      </c>
      <c r="G186" s="2">
        <v>1</v>
      </c>
      <c r="H186" s="2">
        <v>0</v>
      </c>
      <c r="I186" s="2">
        <v>7</v>
      </c>
      <c r="J186" s="84">
        <f t="shared" ca="1" si="31"/>
        <v>0</v>
      </c>
      <c r="K186" s="84">
        <f t="shared" ca="1" si="5"/>
        <v>0</v>
      </c>
      <c r="L186" s="85">
        <f t="shared" ca="1" si="32"/>
        <v>170</v>
      </c>
      <c r="M186" s="38">
        <f t="shared" ca="1" si="33"/>
        <v>830</v>
      </c>
      <c r="N186" s="4">
        <f t="shared" ca="1" si="34"/>
        <v>10</v>
      </c>
      <c r="O186" s="79">
        <f t="shared" ca="1" si="35"/>
        <v>2.9036585298817519</v>
      </c>
      <c r="P186" s="79">
        <f t="shared" ca="1" si="36"/>
        <v>29.036585298817524</v>
      </c>
      <c r="Q186" s="79">
        <f t="shared" ca="1" si="37"/>
        <v>29.036585298817524</v>
      </c>
      <c r="R186" s="79">
        <f t="shared" ca="1" si="12"/>
        <v>2.9036585298817523</v>
      </c>
      <c r="S186" s="79">
        <f t="shared" ca="1" si="38"/>
        <v>2.9036585298817519</v>
      </c>
      <c r="T186" s="79">
        <f t="shared" ca="1" si="14"/>
        <v>0</v>
      </c>
      <c r="U186" s="79">
        <f t="shared" ca="1" si="39"/>
        <v>1284.0334562325711</v>
      </c>
      <c r="V186" s="79">
        <f t="shared" ca="1" si="16"/>
        <v>0</v>
      </c>
      <c r="W186" s="85">
        <f t="shared" ca="1" si="40"/>
        <v>24950.730384469694</v>
      </c>
      <c r="X186" s="79">
        <f t="shared" ca="1" si="18"/>
        <v>0</v>
      </c>
    </row>
    <row r="187" spans="1:24" ht="12.75" customHeight="1">
      <c r="A187" s="2">
        <v>1</v>
      </c>
      <c r="B187" s="2">
        <v>1</v>
      </c>
      <c r="C187" s="2">
        <f t="shared" ca="1" si="0"/>
        <v>5</v>
      </c>
      <c r="D187" s="2">
        <f t="shared" ca="1" si="1"/>
        <v>3</v>
      </c>
      <c r="E187" s="2">
        <f t="shared" ca="1" si="2"/>
        <v>1</v>
      </c>
      <c r="F187" s="84">
        <f t="shared" ca="1" si="30"/>
        <v>3.8241658000000012E-2</v>
      </c>
      <c r="G187" s="2">
        <v>1</v>
      </c>
      <c r="H187" s="2">
        <v>0</v>
      </c>
      <c r="I187" s="2">
        <v>6</v>
      </c>
      <c r="J187" s="84">
        <f t="shared" ca="1" si="31"/>
        <v>0</v>
      </c>
      <c r="K187" s="84">
        <f t="shared" ca="1" si="5"/>
        <v>0</v>
      </c>
      <c r="L187" s="85">
        <f t="shared" ca="1" si="32"/>
        <v>157</v>
      </c>
      <c r="M187" s="38">
        <f t="shared" ca="1" si="33"/>
        <v>843</v>
      </c>
      <c r="N187" s="4">
        <f t="shared" ca="1" si="34"/>
        <v>10</v>
      </c>
      <c r="O187" s="79">
        <f t="shared" ca="1" si="35"/>
        <v>2.9036585298817519</v>
      </c>
      <c r="P187" s="79">
        <f t="shared" ca="1" si="36"/>
        <v>29.036585298817524</v>
      </c>
      <c r="Q187" s="79">
        <f t="shared" ca="1" si="37"/>
        <v>29.036585298817524</v>
      </c>
      <c r="R187" s="79">
        <f t="shared" ca="1" si="12"/>
        <v>2.9036585298817523</v>
      </c>
      <c r="S187" s="79">
        <f t="shared" ca="1" si="38"/>
        <v>2.9036585298817519</v>
      </c>
      <c r="T187" s="79">
        <f t="shared" ca="1" si="14"/>
        <v>0</v>
      </c>
      <c r="U187" s="79">
        <f t="shared" ca="1" si="39"/>
        <v>1270.7734562325711</v>
      </c>
      <c r="V187" s="79">
        <f t="shared" ca="1" si="16"/>
        <v>0</v>
      </c>
      <c r="W187" s="85">
        <f t="shared" ca="1" si="40"/>
        <v>23521.821792871902</v>
      </c>
      <c r="X187" s="79">
        <f t="shared" ca="1" si="18"/>
        <v>0</v>
      </c>
    </row>
    <row r="188" spans="1:24" ht="12.75" customHeight="1">
      <c r="A188" s="2">
        <v>1</v>
      </c>
      <c r="B188" s="2">
        <v>1</v>
      </c>
      <c r="C188" s="2">
        <f t="shared" ca="1" si="0"/>
        <v>5</v>
      </c>
      <c r="D188" s="2">
        <f t="shared" ca="1" si="1"/>
        <v>3</v>
      </c>
      <c r="E188" s="2">
        <f t="shared" ca="1" si="2"/>
        <v>1</v>
      </c>
      <c r="F188" s="84">
        <f t="shared" ca="1" si="30"/>
        <v>3.8241658000000012E-2</v>
      </c>
      <c r="G188" s="2">
        <v>1</v>
      </c>
      <c r="H188" s="2">
        <v>0</v>
      </c>
      <c r="I188" s="2">
        <v>5</v>
      </c>
      <c r="J188" s="84">
        <f t="shared" ca="1" si="31"/>
        <v>0</v>
      </c>
      <c r="K188" s="84">
        <f t="shared" ca="1" si="5"/>
        <v>0</v>
      </c>
      <c r="L188" s="85">
        <f t="shared" ca="1" si="32"/>
        <v>144</v>
      </c>
      <c r="M188" s="38">
        <f t="shared" ca="1" si="33"/>
        <v>856</v>
      </c>
      <c r="N188" s="4">
        <f t="shared" ca="1" si="34"/>
        <v>10</v>
      </c>
      <c r="O188" s="79">
        <f t="shared" ca="1" si="35"/>
        <v>2.9036585298817519</v>
      </c>
      <c r="P188" s="79">
        <f t="shared" ca="1" si="36"/>
        <v>29.036585298817524</v>
      </c>
      <c r="Q188" s="79">
        <f t="shared" ca="1" si="37"/>
        <v>29.036585298817524</v>
      </c>
      <c r="R188" s="79">
        <f t="shared" ca="1" si="12"/>
        <v>2.9036585298817523</v>
      </c>
      <c r="S188" s="79">
        <f t="shared" ca="1" si="38"/>
        <v>2.9036585298817519</v>
      </c>
      <c r="T188" s="79">
        <f t="shared" ca="1" si="14"/>
        <v>0</v>
      </c>
      <c r="U188" s="79">
        <f t="shared" ca="1" si="39"/>
        <v>1257.5134562325711</v>
      </c>
      <c r="V188" s="79">
        <f t="shared" ca="1" si="16"/>
        <v>0</v>
      </c>
      <c r="W188" s="85">
        <f t="shared" ca="1" si="40"/>
        <v>22092.913201274103</v>
      </c>
      <c r="X188" s="79">
        <f t="shared" ca="1" si="18"/>
        <v>0</v>
      </c>
    </row>
    <row r="189" spans="1:24" ht="12.75" customHeight="1">
      <c r="A189" s="2">
        <v>1</v>
      </c>
      <c r="B189" s="2">
        <v>1</v>
      </c>
      <c r="C189" s="2">
        <f t="shared" ca="1" si="0"/>
        <v>5</v>
      </c>
      <c r="D189" s="2">
        <f t="shared" ca="1" si="1"/>
        <v>3</v>
      </c>
      <c r="E189" s="2">
        <f t="shared" ca="1" si="2"/>
        <v>1</v>
      </c>
      <c r="F189" s="84">
        <f t="shared" ca="1" si="30"/>
        <v>3.8241658000000012E-2</v>
      </c>
      <c r="G189" s="2">
        <v>1</v>
      </c>
      <c r="H189" s="2">
        <v>0</v>
      </c>
      <c r="I189" s="2">
        <v>4</v>
      </c>
      <c r="J189" s="84">
        <f t="shared" ca="1" si="31"/>
        <v>0</v>
      </c>
      <c r="K189" s="84">
        <f t="shared" ca="1" si="5"/>
        <v>0</v>
      </c>
      <c r="L189" s="85">
        <f t="shared" ca="1" si="32"/>
        <v>131</v>
      </c>
      <c r="M189" s="38">
        <f t="shared" ca="1" si="33"/>
        <v>869</v>
      </c>
      <c r="N189" s="4">
        <f t="shared" ca="1" si="34"/>
        <v>10</v>
      </c>
      <c r="O189" s="79">
        <f t="shared" ca="1" si="35"/>
        <v>2.9036585298817519</v>
      </c>
      <c r="P189" s="79">
        <f t="shared" ca="1" si="36"/>
        <v>29.036585298817524</v>
      </c>
      <c r="Q189" s="79">
        <f t="shared" ca="1" si="37"/>
        <v>29.036585298817524</v>
      </c>
      <c r="R189" s="79">
        <f t="shared" ca="1" si="12"/>
        <v>2.9036585298817523</v>
      </c>
      <c r="S189" s="79">
        <f t="shared" ca="1" si="38"/>
        <v>2.9036585298817519</v>
      </c>
      <c r="T189" s="79">
        <f t="shared" ca="1" si="14"/>
        <v>0</v>
      </c>
      <c r="U189" s="79">
        <f t="shared" ca="1" si="39"/>
        <v>1244.2534562325709</v>
      </c>
      <c r="V189" s="79">
        <f t="shared" ca="1" si="16"/>
        <v>0</v>
      </c>
      <c r="W189" s="85">
        <f t="shared" ca="1" si="40"/>
        <v>20664.004609676311</v>
      </c>
      <c r="X189" s="79">
        <f t="shared" ca="1" si="18"/>
        <v>0</v>
      </c>
    </row>
    <row r="190" spans="1:24" ht="12.75" customHeight="1">
      <c r="A190" s="2">
        <v>1</v>
      </c>
      <c r="B190" s="2">
        <v>1</v>
      </c>
      <c r="C190" s="2">
        <f t="shared" ca="1" si="0"/>
        <v>5</v>
      </c>
      <c r="D190" s="2">
        <f t="shared" ca="1" si="1"/>
        <v>3</v>
      </c>
      <c r="E190" s="2">
        <f t="shared" ca="1" si="2"/>
        <v>1</v>
      </c>
      <c r="F190" s="84">
        <f t="shared" ca="1" si="30"/>
        <v>3.8241658000000012E-2</v>
      </c>
      <c r="G190" s="2">
        <v>1</v>
      </c>
      <c r="H190" s="2">
        <v>0</v>
      </c>
      <c r="I190" s="2">
        <v>3</v>
      </c>
      <c r="J190" s="84">
        <f t="shared" ca="1" si="31"/>
        <v>9.6059601000000085E-3</v>
      </c>
      <c r="K190" s="84">
        <f t="shared" ca="1" si="5"/>
        <v>3.6734784090584622E-4</v>
      </c>
      <c r="L190" s="85">
        <f t="shared" ca="1" si="32"/>
        <v>118</v>
      </c>
      <c r="M190" s="38">
        <f t="shared" ca="1" si="33"/>
        <v>882</v>
      </c>
      <c r="N190" s="4">
        <f t="shared" ca="1" si="34"/>
        <v>11</v>
      </c>
      <c r="O190" s="79">
        <f t="shared" ca="1" si="35"/>
        <v>3.1560263659691077</v>
      </c>
      <c r="P190" s="79">
        <f t="shared" ca="1" si="36"/>
        <v>29.28895313490488</v>
      </c>
      <c r="Q190" s="79">
        <f t="shared" ca="1" si="37"/>
        <v>29.036585298817524</v>
      </c>
      <c r="R190" s="79">
        <f t="shared" ca="1" si="12"/>
        <v>2.9162769216861202</v>
      </c>
      <c r="S190" s="79">
        <f t="shared" ca="1" si="38"/>
        <v>3.1392439048692986</v>
      </c>
      <c r="T190" s="79">
        <f t="shared" ca="1" si="14"/>
        <v>1.1531944705305745E-3</v>
      </c>
      <c r="U190" s="79">
        <f t="shared" ca="1" si="39"/>
        <v>1314.6200236964912</v>
      </c>
      <c r="V190" s="79">
        <f t="shared" ca="1" si="16"/>
        <v>0.48292282731649844</v>
      </c>
      <c r="W190" s="85">
        <f t="shared" ca="1" si="40"/>
        <v>19235.096018078511</v>
      </c>
      <c r="X190" s="79">
        <f t="shared" ca="1" si="18"/>
        <v>7.0659709918577809</v>
      </c>
    </row>
    <row r="191" spans="1:24" ht="12.75" customHeight="1">
      <c r="A191" s="2">
        <v>1</v>
      </c>
      <c r="B191" s="2">
        <v>1</v>
      </c>
      <c r="C191" s="2">
        <f t="shared" ca="1" si="0"/>
        <v>5</v>
      </c>
      <c r="D191" s="2">
        <f t="shared" ca="1" si="1"/>
        <v>3</v>
      </c>
      <c r="E191" s="2">
        <f t="shared" ca="1" si="2"/>
        <v>1</v>
      </c>
      <c r="F191" s="84">
        <f t="shared" ca="1" si="30"/>
        <v>3.8241658000000012E-2</v>
      </c>
      <c r="G191" s="2">
        <v>1</v>
      </c>
      <c r="H191" s="2">
        <v>0</v>
      </c>
      <c r="I191" s="2">
        <v>2</v>
      </c>
      <c r="J191" s="84">
        <f t="shared" ca="1" si="31"/>
        <v>2.9108970000000053E-4</v>
      </c>
      <c r="K191" s="84">
        <f t="shared" ca="1" si="5"/>
        <v>1.1131752754722624E-5</v>
      </c>
      <c r="L191" s="85">
        <f t="shared" ca="1" si="32"/>
        <v>105</v>
      </c>
      <c r="M191" s="38">
        <f t="shared" ca="1" si="33"/>
        <v>895</v>
      </c>
      <c r="N191" s="4">
        <f t="shared" ca="1" si="34"/>
        <v>11</v>
      </c>
      <c r="O191" s="79">
        <f t="shared" ca="1" si="35"/>
        <v>3.1560263659691077</v>
      </c>
      <c r="P191" s="79">
        <f t="shared" ca="1" si="36"/>
        <v>31.560263659691078</v>
      </c>
      <c r="Q191" s="79">
        <f t="shared" ca="1" si="37"/>
        <v>30.046056643166946</v>
      </c>
      <c r="R191" s="79">
        <f t="shared" ca="1" si="12"/>
        <v>3.080316015142901</v>
      </c>
      <c r="S191" s="79">
        <f t="shared" ca="1" si="38"/>
        <v>3.1507266414112731</v>
      </c>
      <c r="T191" s="79">
        <f t="shared" ca="1" si="14"/>
        <v>3.5073109969907896E-5</v>
      </c>
      <c r="U191" s="79">
        <f t="shared" ca="1" si="39"/>
        <v>1305.4360909911975</v>
      </c>
      <c r="V191" s="79">
        <f t="shared" ca="1" si="16"/>
        <v>1.4531791802005596E-2</v>
      </c>
      <c r="W191" s="85">
        <f t="shared" ca="1" si="40"/>
        <v>17806.187426480716</v>
      </c>
      <c r="X191" s="79">
        <f t="shared" ca="1" si="18"/>
        <v>0.19821407593583404</v>
      </c>
    </row>
    <row r="192" spans="1:24" ht="12.75" customHeight="1">
      <c r="A192" s="2">
        <v>1</v>
      </c>
      <c r="B192" s="2">
        <v>1</v>
      </c>
      <c r="C192" s="2">
        <f t="shared" ca="1" si="0"/>
        <v>5</v>
      </c>
      <c r="D192" s="2">
        <f t="shared" ca="1" si="1"/>
        <v>3</v>
      </c>
      <c r="E192" s="2">
        <f t="shared" ca="1" si="2"/>
        <v>1</v>
      </c>
      <c r="F192" s="84">
        <f t="shared" ca="1" si="30"/>
        <v>3.8241658000000012E-2</v>
      </c>
      <c r="G192" s="2">
        <v>1</v>
      </c>
      <c r="H192" s="2">
        <v>0</v>
      </c>
      <c r="I192" s="2">
        <v>1</v>
      </c>
      <c r="J192" s="84">
        <f t="shared" ca="1" si="31"/>
        <v>2.9403000000000081E-6</v>
      </c>
      <c r="K192" s="84">
        <f t="shared" ca="1" si="5"/>
        <v>1.1244194701740035E-7</v>
      </c>
      <c r="L192" s="85">
        <f t="shared" ca="1" si="32"/>
        <v>92</v>
      </c>
      <c r="M192" s="38">
        <f t="shared" ca="1" si="33"/>
        <v>908</v>
      </c>
      <c r="N192" s="4">
        <f t="shared" ca="1" si="34"/>
        <v>11</v>
      </c>
      <c r="O192" s="79">
        <f t="shared" ca="1" si="35"/>
        <v>3.1560263659691077</v>
      </c>
      <c r="P192" s="79">
        <f t="shared" ca="1" si="36"/>
        <v>31.560263659691078</v>
      </c>
      <c r="Q192" s="79">
        <f t="shared" ca="1" si="37"/>
        <v>31.560263659691078</v>
      </c>
      <c r="R192" s="79">
        <f t="shared" ca="1" si="12"/>
        <v>3.1560263659691077</v>
      </c>
      <c r="S192" s="79">
        <f t="shared" ca="1" si="38"/>
        <v>3.1560263659691077</v>
      </c>
      <c r="T192" s="79">
        <f t="shared" ca="1" si="14"/>
        <v>3.5486974942781696E-7</v>
      </c>
      <c r="U192" s="79">
        <f t="shared" ca="1" si="39"/>
        <v>1294.0573528195234</v>
      </c>
      <c r="V192" s="79">
        <f t="shared" ca="1" si="16"/>
        <v>1.4550632830321019E-4</v>
      </c>
      <c r="W192" s="85">
        <f t="shared" ca="1" si="40"/>
        <v>16377.27883488292</v>
      </c>
      <c r="X192" s="79">
        <f t="shared" ca="1" si="18"/>
        <v>1.8414931190410973E-3</v>
      </c>
    </row>
    <row r="193" spans="1:24" ht="12.75" customHeight="1">
      <c r="A193" s="2">
        <v>1</v>
      </c>
      <c r="B193" s="2">
        <v>1</v>
      </c>
      <c r="C193" s="2">
        <f t="shared" ca="1" si="0"/>
        <v>5</v>
      </c>
      <c r="D193" s="2">
        <f t="shared" ca="1" si="1"/>
        <v>3</v>
      </c>
      <c r="E193" s="2">
        <f t="shared" ca="1" si="2"/>
        <v>1</v>
      </c>
      <c r="F193" s="84">
        <f t="shared" ca="1" si="30"/>
        <v>3.8241658000000012E-2</v>
      </c>
      <c r="G193" s="2">
        <v>1</v>
      </c>
      <c r="H193" s="2">
        <v>0</v>
      </c>
      <c r="I193" s="2">
        <v>0</v>
      </c>
      <c r="J193" s="84">
        <f t="shared" ca="1" si="31"/>
        <v>9.9000000000000357E-9</v>
      </c>
      <c r="K193" s="84">
        <f t="shared" ca="1" si="5"/>
        <v>3.7859241420000146E-10</v>
      </c>
      <c r="L193" s="85">
        <f t="shared" ca="1" si="32"/>
        <v>79</v>
      </c>
      <c r="M193" s="38">
        <f t="shared" ca="1" si="33"/>
        <v>921</v>
      </c>
      <c r="N193" s="4">
        <f t="shared" ca="1" si="34"/>
        <v>11</v>
      </c>
      <c r="O193" s="79">
        <f t="shared" ca="1" si="35"/>
        <v>3.1560263659691077</v>
      </c>
      <c r="P193" s="79">
        <f t="shared" ca="1" si="36"/>
        <v>31.560263659691078</v>
      </c>
      <c r="Q193" s="79">
        <f t="shared" ca="1" si="37"/>
        <v>31.560263659691078</v>
      </c>
      <c r="R193" s="79">
        <f t="shared" ca="1" si="12"/>
        <v>3.1560263659691077</v>
      </c>
      <c r="S193" s="79">
        <f t="shared" ca="1" si="38"/>
        <v>3.1560263659691077</v>
      </c>
      <c r="T193" s="79">
        <f t="shared" ca="1" si="14"/>
        <v>1.1948476411711017E-9</v>
      </c>
      <c r="U193" s="79">
        <f t="shared" ca="1" si="39"/>
        <v>1280.7973528195234</v>
      </c>
      <c r="V193" s="79">
        <f t="shared" ca="1" si="16"/>
        <v>4.8490016190491448E-7</v>
      </c>
      <c r="W193" s="85">
        <f t="shared" ca="1" si="40"/>
        <v>14948.370243285124</v>
      </c>
      <c r="X193" s="79">
        <f t="shared" ca="1" si="18"/>
        <v>5.6593395787607783E-6</v>
      </c>
    </row>
    <row r="194" spans="1:24" ht="12.75" customHeight="1">
      <c r="A194" s="2">
        <v>1</v>
      </c>
      <c r="B194" s="2">
        <v>1</v>
      </c>
      <c r="C194" s="2">
        <f t="shared" ca="1" si="0"/>
        <v>5</v>
      </c>
      <c r="D194" s="2">
        <f t="shared" ca="1" si="1"/>
        <v>3</v>
      </c>
      <c r="E194" s="2">
        <f t="shared" ca="1" si="2"/>
        <v>1</v>
      </c>
      <c r="F194" s="84">
        <f t="shared" ca="1" si="30"/>
        <v>3.8241658000000012E-2</v>
      </c>
      <c r="G194" s="2">
        <v>0</v>
      </c>
      <c r="H194" s="2">
        <v>1</v>
      </c>
      <c r="I194" s="2">
        <v>7</v>
      </c>
      <c r="J194" s="84">
        <f t="shared" ca="1" si="31"/>
        <v>0</v>
      </c>
      <c r="K194" s="84">
        <f t="shared" ca="1" si="5"/>
        <v>0</v>
      </c>
      <c r="L194" s="85">
        <f t="shared" ca="1" si="32"/>
        <v>170</v>
      </c>
      <c r="M194" s="38">
        <f t="shared" ca="1" si="33"/>
        <v>830</v>
      </c>
      <c r="N194" s="4">
        <f t="shared" ca="1" si="34"/>
        <v>10</v>
      </c>
      <c r="O194" s="79">
        <f t="shared" ca="1" si="35"/>
        <v>2.9036585298817519</v>
      </c>
      <c r="P194" s="79">
        <f t="shared" ca="1" si="36"/>
        <v>29.036585298817524</v>
      </c>
      <c r="Q194" s="79">
        <f t="shared" ca="1" si="37"/>
        <v>29.036585298817524</v>
      </c>
      <c r="R194" s="79">
        <f t="shared" ca="1" si="12"/>
        <v>2.9036585298817523</v>
      </c>
      <c r="S194" s="79">
        <f t="shared" ca="1" si="38"/>
        <v>2.9036585298817519</v>
      </c>
      <c r="T194" s="79">
        <f t="shared" ca="1" si="14"/>
        <v>0</v>
      </c>
      <c r="U194" s="79">
        <f t="shared" ca="1" si="39"/>
        <v>1284.0334562325711</v>
      </c>
      <c r="V194" s="79">
        <f t="shared" ca="1" si="16"/>
        <v>0</v>
      </c>
      <c r="W194" s="85">
        <f t="shared" ca="1" si="40"/>
        <v>11229.331732093662</v>
      </c>
      <c r="X194" s="79">
        <f t="shared" ca="1" si="18"/>
        <v>0</v>
      </c>
    </row>
    <row r="195" spans="1:24" ht="12.75" customHeight="1">
      <c r="A195" s="2">
        <v>1</v>
      </c>
      <c r="B195" s="2">
        <v>1</v>
      </c>
      <c r="C195" s="2">
        <f t="shared" ca="1" si="0"/>
        <v>5</v>
      </c>
      <c r="D195" s="2">
        <f t="shared" ca="1" si="1"/>
        <v>3</v>
      </c>
      <c r="E195" s="2">
        <f t="shared" ca="1" si="2"/>
        <v>1</v>
      </c>
      <c r="F195" s="84">
        <f t="shared" ca="1" si="30"/>
        <v>3.8241658000000012E-2</v>
      </c>
      <c r="G195" s="2">
        <v>0</v>
      </c>
      <c r="H195" s="2">
        <v>1</v>
      </c>
      <c r="I195" s="2">
        <v>6</v>
      </c>
      <c r="J195" s="84">
        <f t="shared" ca="1" si="31"/>
        <v>0</v>
      </c>
      <c r="K195" s="84">
        <f t="shared" ca="1" si="5"/>
        <v>0</v>
      </c>
      <c r="L195" s="85">
        <f t="shared" ca="1" si="32"/>
        <v>157</v>
      </c>
      <c r="M195" s="38">
        <f t="shared" ca="1" si="33"/>
        <v>843</v>
      </c>
      <c r="N195" s="4">
        <f t="shared" ca="1" si="34"/>
        <v>10</v>
      </c>
      <c r="O195" s="79">
        <f t="shared" ca="1" si="35"/>
        <v>2.9036585298817519</v>
      </c>
      <c r="P195" s="79">
        <f t="shared" ca="1" si="36"/>
        <v>29.036585298817524</v>
      </c>
      <c r="Q195" s="79">
        <f t="shared" ca="1" si="37"/>
        <v>29.036585298817524</v>
      </c>
      <c r="R195" s="79">
        <f t="shared" ca="1" si="12"/>
        <v>2.9036585298817523</v>
      </c>
      <c r="S195" s="79">
        <f t="shared" ca="1" si="38"/>
        <v>2.9036585298817519</v>
      </c>
      <c r="T195" s="79">
        <f t="shared" ca="1" si="14"/>
        <v>0</v>
      </c>
      <c r="U195" s="79">
        <f t="shared" ca="1" si="39"/>
        <v>1270.7734562325711</v>
      </c>
      <c r="V195" s="79">
        <f t="shared" ca="1" si="16"/>
        <v>0</v>
      </c>
      <c r="W195" s="85">
        <f t="shared" ca="1" si="40"/>
        <v>9800.4231404958664</v>
      </c>
      <c r="X195" s="79">
        <f t="shared" ca="1" si="18"/>
        <v>0</v>
      </c>
    </row>
    <row r="196" spans="1:24" ht="12.75" customHeight="1">
      <c r="A196" s="2">
        <v>1</v>
      </c>
      <c r="B196" s="2">
        <v>1</v>
      </c>
      <c r="C196" s="2">
        <f t="shared" ca="1" si="0"/>
        <v>5</v>
      </c>
      <c r="D196" s="2">
        <f t="shared" ca="1" si="1"/>
        <v>3</v>
      </c>
      <c r="E196" s="2">
        <f t="shared" ca="1" si="2"/>
        <v>1</v>
      </c>
      <c r="F196" s="84">
        <f t="shared" ca="1" si="30"/>
        <v>3.8241658000000012E-2</v>
      </c>
      <c r="G196" s="2">
        <v>0</v>
      </c>
      <c r="H196" s="2">
        <v>1</v>
      </c>
      <c r="I196" s="2">
        <v>5</v>
      </c>
      <c r="J196" s="84">
        <f t="shared" ca="1" si="31"/>
        <v>0</v>
      </c>
      <c r="K196" s="84">
        <f t="shared" ca="1" si="5"/>
        <v>0</v>
      </c>
      <c r="L196" s="85">
        <f t="shared" ca="1" si="32"/>
        <v>144</v>
      </c>
      <c r="M196" s="38">
        <f t="shared" ca="1" si="33"/>
        <v>856</v>
      </c>
      <c r="N196" s="4">
        <f t="shared" ca="1" si="34"/>
        <v>10</v>
      </c>
      <c r="O196" s="79">
        <f t="shared" ca="1" si="35"/>
        <v>2.9036585298817519</v>
      </c>
      <c r="P196" s="79">
        <f t="shared" ca="1" si="36"/>
        <v>29.036585298817524</v>
      </c>
      <c r="Q196" s="79">
        <f t="shared" ca="1" si="37"/>
        <v>29.036585298817524</v>
      </c>
      <c r="R196" s="79">
        <f t="shared" ca="1" si="12"/>
        <v>2.9036585298817523</v>
      </c>
      <c r="S196" s="79">
        <f t="shared" ca="1" si="38"/>
        <v>2.9036585298817519</v>
      </c>
      <c r="T196" s="79">
        <f t="shared" ca="1" si="14"/>
        <v>0</v>
      </c>
      <c r="U196" s="79">
        <f t="shared" ca="1" si="39"/>
        <v>1257.5134562325711</v>
      </c>
      <c r="V196" s="79">
        <f t="shared" ca="1" si="16"/>
        <v>0</v>
      </c>
      <c r="W196" s="85">
        <f t="shared" ca="1" si="40"/>
        <v>8371.5145488980706</v>
      </c>
      <c r="X196" s="79">
        <f t="shared" ca="1" si="18"/>
        <v>0</v>
      </c>
    </row>
    <row r="197" spans="1:24" ht="12.75" customHeight="1">
      <c r="A197" s="2">
        <v>1</v>
      </c>
      <c r="B197" s="2">
        <v>1</v>
      </c>
      <c r="C197" s="2">
        <f t="shared" ca="1" si="0"/>
        <v>5</v>
      </c>
      <c r="D197" s="2">
        <f t="shared" ca="1" si="1"/>
        <v>3</v>
      </c>
      <c r="E197" s="2">
        <f t="shared" ca="1" si="2"/>
        <v>1</v>
      </c>
      <c r="F197" s="84">
        <f t="shared" ca="1" si="30"/>
        <v>3.8241658000000012E-2</v>
      </c>
      <c r="G197" s="2">
        <v>0</v>
      </c>
      <c r="H197" s="2">
        <v>1</v>
      </c>
      <c r="I197" s="2">
        <v>4</v>
      </c>
      <c r="J197" s="84">
        <f t="shared" ca="1" si="31"/>
        <v>0</v>
      </c>
      <c r="K197" s="84">
        <f t="shared" ca="1" si="5"/>
        <v>0</v>
      </c>
      <c r="L197" s="85">
        <f t="shared" ca="1" si="32"/>
        <v>131</v>
      </c>
      <c r="M197" s="38">
        <f t="shared" ca="1" si="33"/>
        <v>869</v>
      </c>
      <c r="N197" s="4">
        <f t="shared" ca="1" si="34"/>
        <v>10</v>
      </c>
      <c r="O197" s="79">
        <f t="shared" ca="1" si="35"/>
        <v>2.9036585298817519</v>
      </c>
      <c r="P197" s="79">
        <f t="shared" ca="1" si="36"/>
        <v>29.036585298817524</v>
      </c>
      <c r="Q197" s="79">
        <f t="shared" ca="1" si="37"/>
        <v>29.036585298817524</v>
      </c>
      <c r="R197" s="79">
        <f t="shared" ca="1" si="12"/>
        <v>2.9036585298817523</v>
      </c>
      <c r="S197" s="79">
        <f t="shared" ca="1" si="38"/>
        <v>2.9036585298817519</v>
      </c>
      <c r="T197" s="79">
        <f t="shared" ca="1" si="14"/>
        <v>0</v>
      </c>
      <c r="U197" s="79">
        <f t="shared" ca="1" si="39"/>
        <v>1244.2534562325709</v>
      </c>
      <c r="V197" s="79">
        <f t="shared" ca="1" si="16"/>
        <v>0</v>
      </c>
      <c r="W197" s="85">
        <f t="shared" ca="1" si="40"/>
        <v>6942.6059573002758</v>
      </c>
      <c r="X197" s="79">
        <f t="shared" ca="1" si="18"/>
        <v>0</v>
      </c>
    </row>
    <row r="198" spans="1:24" ht="12.75" customHeight="1">
      <c r="A198" s="2">
        <v>1</v>
      </c>
      <c r="B198" s="2">
        <v>1</v>
      </c>
      <c r="C198" s="2">
        <f t="shared" ca="1" si="0"/>
        <v>5</v>
      </c>
      <c r="D198" s="2">
        <f t="shared" ca="1" si="1"/>
        <v>3</v>
      </c>
      <c r="E198" s="2">
        <f t="shared" ca="1" si="2"/>
        <v>1</v>
      </c>
      <c r="F198" s="84">
        <f t="shared" ca="1" si="30"/>
        <v>3.8241658000000012E-2</v>
      </c>
      <c r="G198" s="2">
        <v>0</v>
      </c>
      <c r="H198" s="2">
        <v>1</v>
      </c>
      <c r="I198" s="2">
        <v>3</v>
      </c>
      <c r="J198" s="84">
        <f t="shared" ca="1" si="31"/>
        <v>9.6059601000000085E-3</v>
      </c>
      <c r="K198" s="84">
        <f t="shared" ca="1" si="5"/>
        <v>3.6734784090584622E-4</v>
      </c>
      <c r="L198" s="85">
        <f t="shared" ca="1" si="32"/>
        <v>118</v>
      </c>
      <c r="M198" s="38">
        <f t="shared" ca="1" si="33"/>
        <v>882</v>
      </c>
      <c r="N198" s="4">
        <f t="shared" ca="1" si="34"/>
        <v>11</v>
      </c>
      <c r="O198" s="79">
        <f t="shared" ca="1" si="35"/>
        <v>3.1560263659691077</v>
      </c>
      <c r="P198" s="79">
        <f t="shared" ca="1" si="36"/>
        <v>29.28895313490488</v>
      </c>
      <c r="Q198" s="79">
        <f t="shared" ca="1" si="37"/>
        <v>29.036585298817524</v>
      </c>
      <c r="R198" s="79">
        <f t="shared" ca="1" si="12"/>
        <v>2.9162769216861202</v>
      </c>
      <c r="S198" s="79">
        <f t="shared" ca="1" si="38"/>
        <v>3.1392439048692986</v>
      </c>
      <c r="T198" s="79">
        <f t="shared" ca="1" si="14"/>
        <v>1.1531944705305745E-3</v>
      </c>
      <c r="U198" s="79">
        <f t="shared" ca="1" si="39"/>
        <v>1314.6200236964912</v>
      </c>
      <c r="V198" s="79">
        <f t="shared" ca="1" si="16"/>
        <v>0.48292282731649844</v>
      </c>
      <c r="W198" s="85">
        <f t="shared" ca="1" si="40"/>
        <v>5513.6973657024791</v>
      </c>
      <c r="X198" s="79">
        <f t="shared" ca="1" si="18"/>
        <v>2.0254448226990576</v>
      </c>
    </row>
    <row r="199" spans="1:24" ht="12.75" customHeight="1">
      <c r="A199" s="2">
        <v>1</v>
      </c>
      <c r="B199" s="2">
        <v>1</v>
      </c>
      <c r="C199" s="2">
        <f t="shared" ca="1" si="0"/>
        <v>5</v>
      </c>
      <c r="D199" s="2">
        <f t="shared" ca="1" si="1"/>
        <v>3</v>
      </c>
      <c r="E199" s="2">
        <f t="shared" ca="1" si="2"/>
        <v>1</v>
      </c>
      <c r="F199" s="84">
        <f t="shared" ca="1" si="30"/>
        <v>3.8241658000000012E-2</v>
      </c>
      <c r="G199" s="2">
        <v>0</v>
      </c>
      <c r="H199" s="2">
        <v>1</v>
      </c>
      <c r="I199" s="2">
        <v>2</v>
      </c>
      <c r="J199" s="84">
        <f t="shared" ca="1" si="31"/>
        <v>2.9108970000000053E-4</v>
      </c>
      <c r="K199" s="84">
        <f t="shared" ca="1" si="5"/>
        <v>1.1131752754722624E-5</v>
      </c>
      <c r="L199" s="85">
        <f t="shared" ca="1" si="32"/>
        <v>105</v>
      </c>
      <c r="M199" s="38">
        <f t="shared" ca="1" si="33"/>
        <v>895</v>
      </c>
      <c r="N199" s="4">
        <f t="shared" ca="1" si="34"/>
        <v>11</v>
      </c>
      <c r="O199" s="79">
        <f t="shared" ca="1" si="35"/>
        <v>3.1560263659691077</v>
      </c>
      <c r="P199" s="79">
        <f t="shared" ca="1" si="36"/>
        <v>31.560263659691078</v>
      </c>
      <c r="Q199" s="79">
        <f t="shared" ca="1" si="37"/>
        <v>30.046056643166946</v>
      </c>
      <c r="R199" s="79">
        <f t="shared" ca="1" si="12"/>
        <v>3.080316015142901</v>
      </c>
      <c r="S199" s="79">
        <f t="shared" ca="1" si="38"/>
        <v>3.1507266414112731</v>
      </c>
      <c r="T199" s="79">
        <f t="shared" ca="1" si="14"/>
        <v>3.5073109969907896E-5</v>
      </c>
      <c r="U199" s="79">
        <f t="shared" ca="1" si="39"/>
        <v>1305.4360909911975</v>
      </c>
      <c r="V199" s="79">
        <f t="shared" ca="1" si="16"/>
        <v>1.4531791802005596E-2</v>
      </c>
      <c r="W199" s="85">
        <f t="shared" ca="1" si="40"/>
        <v>4084.7887741046834</v>
      </c>
      <c r="X199" s="79">
        <f t="shared" ca="1" si="18"/>
        <v>4.5470858688599861E-2</v>
      </c>
    </row>
    <row r="200" spans="1:24" ht="12.75" customHeight="1">
      <c r="A200" s="2">
        <v>1</v>
      </c>
      <c r="B200" s="2">
        <v>1</v>
      </c>
      <c r="C200" s="2">
        <f t="shared" ca="1" si="0"/>
        <v>5</v>
      </c>
      <c r="D200" s="2">
        <f t="shared" ca="1" si="1"/>
        <v>3</v>
      </c>
      <c r="E200" s="2">
        <f t="shared" ca="1" si="2"/>
        <v>1</v>
      </c>
      <c r="F200" s="84">
        <f t="shared" ca="1" si="30"/>
        <v>3.8241658000000012E-2</v>
      </c>
      <c r="G200" s="2">
        <v>0</v>
      </c>
      <c r="H200" s="2">
        <v>1</v>
      </c>
      <c r="I200" s="2">
        <v>1</v>
      </c>
      <c r="J200" s="84">
        <f t="shared" ca="1" si="31"/>
        <v>2.9403000000000081E-6</v>
      </c>
      <c r="K200" s="84">
        <f t="shared" ca="1" si="5"/>
        <v>1.1244194701740035E-7</v>
      </c>
      <c r="L200" s="85">
        <f t="shared" ca="1" si="32"/>
        <v>92</v>
      </c>
      <c r="M200" s="38">
        <f t="shared" ca="1" si="33"/>
        <v>908</v>
      </c>
      <c r="N200" s="4">
        <f t="shared" ca="1" si="34"/>
        <v>11</v>
      </c>
      <c r="O200" s="79">
        <f t="shared" ca="1" si="35"/>
        <v>3.1560263659691077</v>
      </c>
      <c r="P200" s="79">
        <f t="shared" ca="1" si="36"/>
        <v>31.560263659691078</v>
      </c>
      <c r="Q200" s="79">
        <f t="shared" ca="1" si="37"/>
        <v>31.560263659691078</v>
      </c>
      <c r="R200" s="79">
        <f t="shared" ca="1" si="12"/>
        <v>3.1560263659691077</v>
      </c>
      <c r="S200" s="79">
        <f t="shared" ca="1" si="38"/>
        <v>3.1560263659691077</v>
      </c>
      <c r="T200" s="79">
        <f t="shared" ca="1" si="14"/>
        <v>3.5486974942781696E-7</v>
      </c>
      <c r="U200" s="79">
        <f t="shared" ca="1" si="39"/>
        <v>1294.0573528195234</v>
      </c>
      <c r="V200" s="79">
        <f t="shared" ca="1" si="16"/>
        <v>1.4550632830321019E-4</v>
      </c>
      <c r="W200" s="85">
        <f t="shared" ca="1" si="40"/>
        <v>2655.8801825068867</v>
      </c>
      <c r="X200" s="79">
        <f t="shared" ca="1" si="18"/>
        <v>2.9863233876600294E-4</v>
      </c>
    </row>
    <row r="201" spans="1:24" ht="12.75" customHeight="1">
      <c r="A201" s="2">
        <v>1</v>
      </c>
      <c r="B201" s="2">
        <v>1</v>
      </c>
      <c r="C201" s="2">
        <f t="shared" ca="1" si="0"/>
        <v>5</v>
      </c>
      <c r="D201" s="2">
        <f t="shared" ca="1" si="1"/>
        <v>3</v>
      </c>
      <c r="E201" s="2">
        <f t="shared" ca="1" si="2"/>
        <v>1</v>
      </c>
      <c r="F201" s="84">
        <f t="shared" ca="1" si="30"/>
        <v>3.8241658000000012E-2</v>
      </c>
      <c r="G201" s="2">
        <v>0</v>
      </c>
      <c r="H201" s="2">
        <v>1</v>
      </c>
      <c r="I201" s="2">
        <v>0</v>
      </c>
      <c r="J201" s="84">
        <f t="shared" ca="1" si="31"/>
        <v>9.9000000000000357E-9</v>
      </c>
      <c r="K201" s="84">
        <f t="shared" ca="1" si="5"/>
        <v>3.7859241420000146E-10</v>
      </c>
      <c r="L201" s="85">
        <f t="shared" ca="1" si="32"/>
        <v>79</v>
      </c>
      <c r="M201" s="38">
        <f t="shared" ca="1" si="33"/>
        <v>921</v>
      </c>
      <c r="N201" s="4">
        <f t="shared" ca="1" si="34"/>
        <v>11</v>
      </c>
      <c r="O201" s="79">
        <f t="shared" ca="1" si="35"/>
        <v>3.1560263659691077</v>
      </c>
      <c r="P201" s="79">
        <f t="shared" ca="1" si="36"/>
        <v>31.560263659691078</v>
      </c>
      <c r="Q201" s="79">
        <f t="shared" ca="1" si="37"/>
        <v>31.560263659691078</v>
      </c>
      <c r="R201" s="79">
        <f t="shared" ca="1" si="12"/>
        <v>3.1560263659691077</v>
      </c>
      <c r="S201" s="79">
        <f t="shared" ca="1" si="38"/>
        <v>3.1560263659691077</v>
      </c>
      <c r="T201" s="79">
        <f t="shared" ca="1" si="14"/>
        <v>1.1948476411711017E-9</v>
      </c>
      <c r="U201" s="79">
        <f t="shared" ca="1" si="39"/>
        <v>1280.7973528195234</v>
      </c>
      <c r="V201" s="79">
        <f t="shared" ca="1" si="16"/>
        <v>4.8490016190491448E-7</v>
      </c>
      <c r="W201" s="85">
        <f t="shared" ca="1" si="40"/>
        <v>1226.9715909090908</v>
      </c>
      <c r="X201" s="79">
        <f t="shared" ca="1" si="18"/>
        <v>4.6452213675708922E-7</v>
      </c>
    </row>
    <row r="202" spans="1:24" ht="12.75" customHeight="1">
      <c r="A202" s="2">
        <v>1</v>
      </c>
      <c r="B202" s="2">
        <v>1</v>
      </c>
      <c r="C202" s="2">
        <f t="shared" ca="1" si="0"/>
        <v>5</v>
      </c>
      <c r="D202" s="2">
        <f t="shared" ca="1" si="1"/>
        <v>3</v>
      </c>
      <c r="E202" s="2">
        <f t="shared" ca="1" si="2"/>
        <v>1</v>
      </c>
      <c r="F202" s="84">
        <f t="shared" ca="1" si="30"/>
        <v>3.8241658000000012E-2</v>
      </c>
      <c r="G202" s="2">
        <v>0</v>
      </c>
      <c r="H202" s="2">
        <v>0</v>
      </c>
      <c r="I202" s="2">
        <v>7</v>
      </c>
      <c r="J202" s="84">
        <f t="shared" ca="1" si="31"/>
        <v>0</v>
      </c>
      <c r="K202" s="84">
        <f t="shared" ca="1" si="5"/>
        <v>0</v>
      </c>
      <c r="L202" s="85">
        <f t="shared" ca="1" si="32"/>
        <v>91</v>
      </c>
      <c r="M202" s="38">
        <f t="shared" ca="1" si="33"/>
        <v>909</v>
      </c>
      <c r="N202" s="4">
        <f t="shared" ca="1" si="34"/>
        <v>11</v>
      </c>
      <c r="O202" s="79">
        <f t="shared" ca="1" si="35"/>
        <v>3.1560263659691077</v>
      </c>
      <c r="P202" s="79">
        <f t="shared" ca="1" si="36"/>
        <v>31.560263659691078</v>
      </c>
      <c r="Q202" s="79">
        <f t="shared" ca="1" si="37"/>
        <v>31.560263659691078</v>
      </c>
      <c r="R202" s="79">
        <f t="shared" ca="1" si="12"/>
        <v>3.1560263659691077</v>
      </c>
      <c r="S202" s="79">
        <f t="shared" ca="1" si="38"/>
        <v>3.1560263659691077</v>
      </c>
      <c r="T202" s="79">
        <f t="shared" ca="1" si="14"/>
        <v>0</v>
      </c>
      <c r="U202" s="79">
        <f t="shared" ca="1" si="39"/>
        <v>1293.0373528195234</v>
      </c>
      <c r="V202" s="79">
        <f t="shared" ca="1" si="16"/>
        <v>0</v>
      </c>
      <c r="W202" s="85">
        <f t="shared" ca="1" si="40"/>
        <v>10002.360141184572</v>
      </c>
      <c r="X202" s="79">
        <f t="shared" ca="1" si="18"/>
        <v>0</v>
      </c>
    </row>
    <row r="203" spans="1:24" ht="12.75" customHeight="1">
      <c r="A203" s="2">
        <v>1</v>
      </c>
      <c r="B203" s="2">
        <v>1</v>
      </c>
      <c r="C203" s="2">
        <f t="shared" ca="1" si="0"/>
        <v>5</v>
      </c>
      <c r="D203" s="2">
        <f t="shared" ca="1" si="1"/>
        <v>3</v>
      </c>
      <c r="E203" s="2">
        <f t="shared" ca="1" si="2"/>
        <v>1</v>
      </c>
      <c r="F203" s="84">
        <f t="shared" ca="1" si="30"/>
        <v>3.8241658000000012E-2</v>
      </c>
      <c r="G203" s="2">
        <v>0</v>
      </c>
      <c r="H203" s="2">
        <v>0</v>
      </c>
      <c r="I203" s="2">
        <v>6</v>
      </c>
      <c r="J203" s="84">
        <f t="shared" ca="1" si="31"/>
        <v>0</v>
      </c>
      <c r="K203" s="84">
        <f t="shared" ca="1" si="5"/>
        <v>0</v>
      </c>
      <c r="L203" s="85">
        <f t="shared" ca="1" si="32"/>
        <v>78</v>
      </c>
      <c r="M203" s="38">
        <f t="shared" ca="1" si="33"/>
        <v>922</v>
      </c>
      <c r="N203" s="4">
        <f t="shared" ca="1" si="34"/>
        <v>11</v>
      </c>
      <c r="O203" s="79">
        <f t="shared" ca="1" si="35"/>
        <v>3.1560263659691077</v>
      </c>
      <c r="P203" s="79">
        <f t="shared" ca="1" si="36"/>
        <v>31.560263659691078</v>
      </c>
      <c r="Q203" s="79">
        <f t="shared" ca="1" si="37"/>
        <v>31.560263659691078</v>
      </c>
      <c r="R203" s="79">
        <f t="shared" ca="1" si="12"/>
        <v>3.1560263659691077</v>
      </c>
      <c r="S203" s="79">
        <f t="shared" ca="1" si="38"/>
        <v>3.1560263659691077</v>
      </c>
      <c r="T203" s="79">
        <f t="shared" ca="1" si="14"/>
        <v>0</v>
      </c>
      <c r="U203" s="79">
        <f t="shared" ca="1" si="39"/>
        <v>1279.7773528195235</v>
      </c>
      <c r="V203" s="79">
        <f t="shared" ca="1" si="16"/>
        <v>0</v>
      </c>
      <c r="W203" s="85">
        <f t="shared" ca="1" si="40"/>
        <v>8573.4515495867763</v>
      </c>
      <c r="X203" s="79">
        <f t="shared" ca="1" si="18"/>
        <v>0</v>
      </c>
    </row>
    <row r="204" spans="1:24" ht="12.75" customHeight="1">
      <c r="A204" s="2">
        <v>1</v>
      </c>
      <c r="B204" s="2">
        <v>1</v>
      </c>
      <c r="C204" s="2">
        <f t="shared" ca="1" si="0"/>
        <v>5</v>
      </c>
      <c r="D204" s="2">
        <f t="shared" ca="1" si="1"/>
        <v>3</v>
      </c>
      <c r="E204" s="2">
        <f t="shared" ca="1" si="2"/>
        <v>1</v>
      </c>
      <c r="F204" s="84">
        <f t="shared" ca="1" si="30"/>
        <v>3.8241658000000012E-2</v>
      </c>
      <c r="G204" s="2">
        <v>0</v>
      </c>
      <c r="H204" s="2">
        <v>0</v>
      </c>
      <c r="I204" s="2">
        <v>5</v>
      </c>
      <c r="J204" s="84">
        <f t="shared" ca="1" si="31"/>
        <v>0</v>
      </c>
      <c r="K204" s="84">
        <f t="shared" ca="1" si="5"/>
        <v>0</v>
      </c>
      <c r="L204" s="85">
        <f t="shared" ca="1" si="32"/>
        <v>65</v>
      </c>
      <c r="M204" s="38">
        <f t="shared" ca="1" si="33"/>
        <v>935</v>
      </c>
      <c r="N204" s="4">
        <f t="shared" ca="1" si="34"/>
        <v>11</v>
      </c>
      <c r="O204" s="79">
        <f t="shared" ca="1" si="35"/>
        <v>3.1560263659691077</v>
      </c>
      <c r="P204" s="79">
        <f t="shared" ca="1" si="36"/>
        <v>31.560263659691078</v>
      </c>
      <c r="Q204" s="79">
        <f t="shared" ca="1" si="37"/>
        <v>31.560263659691078</v>
      </c>
      <c r="R204" s="79">
        <f t="shared" ca="1" si="12"/>
        <v>3.1560263659691077</v>
      </c>
      <c r="S204" s="79">
        <f t="shared" ca="1" si="38"/>
        <v>3.1560263659691077</v>
      </c>
      <c r="T204" s="79">
        <f t="shared" ca="1" si="14"/>
        <v>0</v>
      </c>
      <c r="U204" s="79">
        <f t="shared" ca="1" si="39"/>
        <v>1266.5173528195235</v>
      </c>
      <c r="V204" s="79">
        <f t="shared" ca="1" si="16"/>
        <v>0</v>
      </c>
      <c r="W204" s="85">
        <f t="shared" ca="1" si="40"/>
        <v>7144.5429579889806</v>
      </c>
      <c r="X204" s="79">
        <f t="shared" ca="1" si="18"/>
        <v>0</v>
      </c>
    </row>
    <row r="205" spans="1:24" ht="12.75" customHeight="1">
      <c r="A205" s="2">
        <v>1</v>
      </c>
      <c r="B205" s="2">
        <v>1</v>
      </c>
      <c r="C205" s="2">
        <f t="shared" ca="1" si="0"/>
        <v>5</v>
      </c>
      <c r="D205" s="2">
        <f t="shared" ca="1" si="1"/>
        <v>3</v>
      </c>
      <c r="E205" s="2">
        <f t="shared" ca="1" si="2"/>
        <v>1</v>
      </c>
      <c r="F205" s="84">
        <f t="shared" ca="1" si="30"/>
        <v>3.8241658000000012E-2</v>
      </c>
      <c r="G205" s="2">
        <v>0</v>
      </c>
      <c r="H205" s="2">
        <v>0</v>
      </c>
      <c r="I205" s="2">
        <v>4</v>
      </c>
      <c r="J205" s="84">
        <f t="shared" ca="1" si="31"/>
        <v>0</v>
      </c>
      <c r="K205" s="84">
        <f t="shared" ca="1" si="5"/>
        <v>0</v>
      </c>
      <c r="L205" s="85">
        <f t="shared" ca="1" si="32"/>
        <v>52</v>
      </c>
      <c r="M205" s="38">
        <f t="shared" ca="1" si="33"/>
        <v>948</v>
      </c>
      <c r="N205" s="4">
        <f t="shared" ca="1" si="34"/>
        <v>11</v>
      </c>
      <c r="O205" s="79">
        <f t="shared" ca="1" si="35"/>
        <v>3.1560263659691077</v>
      </c>
      <c r="P205" s="79">
        <f t="shared" ca="1" si="36"/>
        <v>31.560263659691078</v>
      </c>
      <c r="Q205" s="79">
        <f t="shared" ca="1" si="37"/>
        <v>31.560263659691078</v>
      </c>
      <c r="R205" s="79">
        <f t="shared" ca="1" si="12"/>
        <v>3.1560263659691077</v>
      </c>
      <c r="S205" s="79">
        <f t="shared" ca="1" si="38"/>
        <v>3.1560263659691077</v>
      </c>
      <c r="T205" s="79">
        <f t="shared" ca="1" si="14"/>
        <v>0</v>
      </c>
      <c r="U205" s="79">
        <f t="shared" ca="1" si="39"/>
        <v>1253.2573528195235</v>
      </c>
      <c r="V205" s="79">
        <f t="shared" ca="1" si="16"/>
        <v>0</v>
      </c>
      <c r="W205" s="85">
        <f t="shared" ca="1" si="40"/>
        <v>5715.6343663911848</v>
      </c>
      <c r="X205" s="79">
        <f t="shared" ca="1" si="18"/>
        <v>0</v>
      </c>
    </row>
    <row r="206" spans="1:24" ht="12.75" customHeight="1">
      <c r="A206" s="2">
        <v>1</v>
      </c>
      <c r="B206" s="2">
        <v>1</v>
      </c>
      <c r="C206" s="2">
        <f t="shared" ca="1" si="0"/>
        <v>5</v>
      </c>
      <c r="D206" s="2">
        <f t="shared" ca="1" si="1"/>
        <v>3</v>
      </c>
      <c r="E206" s="2">
        <f t="shared" ca="1" si="2"/>
        <v>1</v>
      </c>
      <c r="F206" s="84">
        <f t="shared" ca="1" si="30"/>
        <v>3.8241658000000012E-2</v>
      </c>
      <c r="G206" s="2">
        <v>0</v>
      </c>
      <c r="H206" s="2">
        <v>0</v>
      </c>
      <c r="I206" s="2">
        <v>3</v>
      </c>
      <c r="J206" s="84">
        <f t="shared" ca="1" si="31"/>
        <v>9.7029900000000167E-5</v>
      </c>
      <c r="K206" s="84">
        <f t="shared" ca="1" si="5"/>
        <v>3.7105842515742077E-6</v>
      </c>
      <c r="L206" s="85">
        <f t="shared" ca="1" si="32"/>
        <v>39</v>
      </c>
      <c r="M206" s="38">
        <f t="shared" ca="1" si="33"/>
        <v>961</v>
      </c>
      <c r="N206" s="4">
        <f t="shared" ca="1" si="34"/>
        <v>11</v>
      </c>
      <c r="O206" s="79">
        <f t="shared" ca="1" si="35"/>
        <v>3.1560263659691077</v>
      </c>
      <c r="P206" s="79">
        <f t="shared" ca="1" si="36"/>
        <v>31.560263659691078</v>
      </c>
      <c r="Q206" s="79">
        <f t="shared" ca="1" si="37"/>
        <v>31.560263659691078</v>
      </c>
      <c r="R206" s="79">
        <f t="shared" ca="1" si="12"/>
        <v>3.1560263659691077</v>
      </c>
      <c r="S206" s="79">
        <f t="shared" ca="1" si="38"/>
        <v>3.1560263659691077</v>
      </c>
      <c r="T206" s="79">
        <f t="shared" ca="1" si="14"/>
        <v>1.1710701731117948E-5</v>
      </c>
      <c r="U206" s="79">
        <f t="shared" ca="1" si="39"/>
        <v>1239.9973528195235</v>
      </c>
      <c r="V206" s="79">
        <f t="shared" ca="1" si="16"/>
        <v>4.6011146493658301E-3</v>
      </c>
      <c r="W206" s="85">
        <f t="shared" ca="1" si="40"/>
        <v>4286.7257747933882</v>
      </c>
      <c r="X206" s="79">
        <f t="shared" ca="1" si="18"/>
        <v>1.5906257150765591E-2</v>
      </c>
    </row>
    <row r="207" spans="1:24" ht="12.75" customHeight="1">
      <c r="A207" s="2">
        <v>1</v>
      </c>
      <c r="B207" s="2">
        <v>1</v>
      </c>
      <c r="C207" s="2">
        <f t="shared" ca="1" si="0"/>
        <v>5</v>
      </c>
      <c r="D207" s="2">
        <f t="shared" ca="1" si="1"/>
        <v>3</v>
      </c>
      <c r="E207" s="2">
        <f t="shared" ca="1" si="2"/>
        <v>1</v>
      </c>
      <c r="F207" s="84">
        <f t="shared" ca="1" si="30"/>
        <v>3.8241658000000012E-2</v>
      </c>
      <c r="G207" s="2">
        <v>0</v>
      </c>
      <c r="H207" s="2">
        <v>0</v>
      </c>
      <c r="I207" s="2">
        <v>2</v>
      </c>
      <c r="J207" s="84">
        <f t="shared" ca="1" si="31"/>
        <v>2.9403000000000077E-6</v>
      </c>
      <c r="K207" s="84">
        <f t="shared" ca="1" si="5"/>
        <v>1.1244194701740032E-7</v>
      </c>
      <c r="L207" s="85">
        <f t="shared" ca="1" si="32"/>
        <v>26</v>
      </c>
      <c r="M207" s="38">
        <f t="shared" ca="1" si="33"/>
        <v>974</v>
      </c>
      <c r="N207" s="4">
        <f t="shared" ca="1" si="34"/>
        <v>12</v>
      </c>
      <c r="O207" s="79">
        <f t="shared" ca="1" si="35"/>
        <v>3.3967350817932065</v>
      </c>
      <c r="P207" s="79">
        <f t="shared" ca="1" si="36"/>
        <v>32.763807238811573</v>
      </c>
      <c r="Q207" s="79">
        <f t="shared" ca="1" si="37"/>
        <v>31.560263659691078</v>
      </c>
      <c r="R207" s="79">
        <f t="shared" ca="1" si="12"/>
        <v>3.2162035449251327</v>
      </c>
      <c r="S207" s="79">
        <f t="shared" ca="1" si="38"/>
        <v>3.3840978742124408</v>
      </c>
      <c r="T207" s="79">
        <f t="shared" ca="1" si="14"/>
        <v>3.8051455387389232E-7</v>
      </c>
      <c r="U207" s="79">
        <f t="shared" ca="1" si="39"/>
        <v>1307.6966966315804</v>
      </c>
      <c r="V207" s="79">
        <f t="shared" ca="1" si="16"/>
        <v>1.4703996267747757E-4</v>
      </c>
      <c r="W207" s="85">
        <f t="shared" ca="1" si="40"/>
        <v>2857.8171831955924</v>
      </c>
      <c r="X207" s="79">
        <f t="shared" ca="1" si="18"/>
        <v>3.2133852829829504E-4</v>
      </c>
    </row>
    <row r="208" spans="1:24" ht="12.75" customHeight="1">
      <c r="A208" s="2">
        <v>1</v>
      </c>
      <c r="B208" s="2">
        <v>1</v>
      </c>
      <c r="C208" s="2">
        <f t="shared" ca="1" si="0"/>
        <v>5</v>
      </c>
      <c r="D208" s="2">
        <f t="shared" ca="1" si="1"/>
        <v>3</v>
      </c>
      <c r="E208" s="2">
        <f t="shared" ca="1" si="2"/>
        <v>1</v>
      </c>
      <c r="F208" s="84">
        <f t="shared" ca="1" si="30"/>
        <v>3.8241658000000012E-2</v>
      </c>
      <c r="G208" s="2">
        <v>0</v>
      </c>
      <c r="H208" s="2">
        <v>0</v>
      </c>
      <c r="I208" s="2">
        <v>1</v>
      </c>
      <c r="J208" s="84">
        <f t="shared" ca="1" si="31"/>
        <v>2.970000000000011E-8</v>
      </c>
      <c r="K208" s="84">
        <f t="shared" ca="1" si="5"/>
        <v>1.1357772426000045E-9</v>
      </c>
      <c r="L208" s="85">
        <f t="shared" ca="1" si="32"/>
        <v>13</v>
      </c>
      <c r="M208" s="38">
        <f t="shared" ca="1" si="33"/>
        <v>987</v>
      </c>
      <c r="N208" s="4">
        <f t="shared" ca="1" si="34"/>
        <v>12</v>
      </c>
      <c r="O208" s="79">
        <f t="shared" ca="1" si="35"/>
        <v>3.3967350817932065</v>
      </c>
      <c r="P208" s="79">
        <f t="shared" ca="1" si="36"/>
        <v>33.967350817932065</v>
      </c>
      <c r="Q208" s="79">
        <f t="shared" ca="1" si="37"/>
        <v>33.485933386283868</v>
      </c>
      <c r="R208" s="79">
        <f t="shared" ca="1" si="12"/>
        <v>3.3726642102107967</v>
      </c>
      <c r="S208" s="79">
        <f t="shared" ca="1" si="38"/>
        <v>3.3950501207824373</v>
      </c>
      <c r="T208" s="79">
        <f t="shared" ca="1" si="14"/>
        <v>3.8560206646710886E-9</v>
      </c>
      <c r="U208" s="79">
        <f t="shared" ca="1" si="39"/>
        <v>1298.3244540389139</v>
      </c>
      <c r="V208" s="79">
        <f t="shared" ca="1" si="16"/>
        <v>1.4746073684084739E-6</v>
      </c>
      <c r="W208" s="85">
        <f t="shared" ca="1" si="40"/>
        <v>1428.9085915977962</v>
      </c>
      <c r="X208" s="79">
        <f t="shared" ca="1" si="18"/>
        <v>1.622921860092401E-6</v>
      </c>
    </row>
    <row r="209" spans="1:24" ht="12.75" customHeight="1">
      <c r="A209" s="2">
        <v>1</v>
      </c>
      <c r="B209" s="2">
        <v>1</v>
      </c>
      <c r="C209" s="2">
        <f t="shared" ca="1" si="0"/>
        <v>5</v>
      </c>
      <c r="D209" s="2">
        <f t="shared" ca="1" si="1"/>
        <v>3</v>
      </c>
      <c r="E209" s="2">
        <f t="shared" ca="1" si="2"/>
        <v>1</v>
      </c>
      <c r="F209" s="84">
        <f t="shared" ca="1" si="30"/>
        <v>3.8241658000000012E-2</v>
      </c>
      <c r="G209" s="2">
        <v>0</v>
      </c>
      <c r="H209" s="2">
        <v>0</v>
      </c>
      <c r="I209" s="2">
        <v>0</v>
      </c>
      <c r="J209" s="84">
        <f t="shared" ca="1" si="31"/>
        <v>1.0000000000000046E-10</v>
      </c>
      <c r="K209" s="84">
        <f t="shared" ca="1" si="5"/>
        <v>3.8241658000000188E-12</v>
      </c>
      <c r="L209" s="85">
        <f t="shared" ca="1" si="32"/>
        <v>0</v>
      </c>
      <c r="M209" s="38">
        <f t="shared" ca="1" si="33"/>
        <v>1000</v>
      </c>
      <c r="N209" s="4">
        <f t="shared" ca="1" si="34"/>
        <v>12</v>
      </c>
      <c r="O209" s="79">
        <f t="shared" ca="1" si="35"/>
        <v>3.3967350817932065</v>
      </c>
      <c r="P209" s="79">
        <f t="shared" ca="1" si="36"/>
        <v>33.967350817932065</v>
      </c>
      <c r="Q209" s="79">
        <f t="shared" ca="1" si="37"/>
        <v>33.967350817932065</v>
      </c>
      <c r="R209" s="79">
        <f t="shared" ca="1" si="12"/>
        <v>3.3967350817932065</v>
      </c>
      <c r="S209" s="79">
        <f t="shared" ca="1" si="38"/>
        <v>3.396735081793206</v>
      </c>
      <c r="T209" s="79">
        <f t="shared" ca="1" si="14"/>
        <v>1.2989678131453845E-11</v>
      </c>
      <c r="U209" s="79">
        <f t="shared" ca="1" si="39"/>
        <v>1285.6625705631191</v>
      </c>
      <c r="V209" s="79">
        <f t="shared" ca="1" si="16"/>
        <v>4.9165868326875905E-9</v>
      </c>
      <c r="W209" s="85">
        <f t="shared" ca="1" si="40"/>
        <v>0</v>
      </c>
      <c r="X209" s="79">
        <f t="shared" ca="1" si="18"/>
        <v>0</v>
      </c>
    </row>
    <row r="210" spans="1:24" ht="12.75" customHeight="1">
      <c r="A210" s="2">
        <v>1</v>
      </c>
      <c r="B210" s="2">
        <v>2</v>
      </c>
      <c r="C210" s="2">
        <f t="shared" ca="1" si="0"/>
        <v>6</v>
      </c>
      <c r="D210" s="2">
        <f t="shared" ca="1" si="1"/>
        <v>4</v>
      </c>
      <c r="E210" s="2">
        <f t="shared" ca="1" si="2"/>
        <v>1</v>
      </c>
      <c r="F210" s="84">
        <f t="shared" ref="F210:F273" ca="1" si="41">IF(A210=3, $E$5, IF(A210=2, (1-$E$5)*$E$4 + (1-$E$5)*(1-$E$4)*(1-$E$3)*Set1AM3*Set1AM33, IF(A210=1, (1-$E$5)*(1-$E$4)*$E$3 + (1-$E$5)*(1-$E$4)*(1-$E$3)*Set1AM3*Set1AM32, (1-$E$5)*(1-$E$4)*(1-$E$3)*(1-Set1AM3)))) * IF($B$9+$B$10&gt;0, IF(B210=3, $E$5, IF(B210=2, (1-$E$5)*$E$4, IF(B210=1, (1-$E$5)*(1-$E$4)*$E$3, (1-$E$5)*(1-$E$4)*(1-$E$3)))), IF(B210=0, 1, 0))</f>
        <v>3.7821420000000001E-2</v>
      </c>
      <c r="G210" s="2">
        <v>1</v>
      </c>
      <c r="H210" s="2">
        <v>1</v>
      </c>
      <c r="I210" s="2">
        <v>7</v>
      </c>
      <c r="J210" s="84">
        <f t="shared" ref="J210:J273" ca="1" si="42">IF($B$8&lt;1, POWER($B$8,G210)*POWER(1-$B$8, 1-G210), G210) * IF($B$10=0, IF(H210=0, 1, 0), POWER(Set1WSHitRate,H210)*POWER(1-Set1WSHitRate, 1-H210)) * IF(I210&lt;=D210, POWER(Set1WSHitRate, I210)*POWER(1-Set1WSHitRate, D210-I210)*COMBIN(D210,I210), 0)</f>
        <v>0</v>
      </c>
      <c r="K210" s="84">
        <f t="shared" ca="1" si="5"/>
        <v>0</v>
      </c>
      <c r="L210" s="85">
        <f t="shared" ref="L210:L273" ca="1" si="43">MAX((G210+H210)*Set1WSTP + I210*$B$6, Set1SaveTP)</f>
        <v>249</v>
      </c>
      <c r="M210" s="38">
        <f t="shared" ref="M210:M273" ca="1" si="44">MAX(Set1MinTP-(L210+Set1Regain), 0)</f>
        <v>751</v>
      </c>
      <c r="N210" s="4">
        <f t="shared" ref="N210:N273" ca="1" si="45">CEILING(M210/Set1MeleeTP, 1)</f>
        <v>9</v>
      </c>
      <c r="O210" s="79">
        <f t="shared" ref="O210:O273" ca="1" si="46">VLOOKUP(N210,AvgRoundsSet1,2)</f>
        <v>2.643947499734443</v>
      </c>
      <c r="P210" s="79">
        <f t="shared" ref="P210:P273" ca="1" si="47">VLOOKUP(CEILING(MAX(M210-1, 0)/Set1MeleeTP, 1), AvgRoundsSet1, 2) + VLOOKUP(CEILING(MAX(M210-2, 0)/Set1MeleeTP, 1), AvgRoundsSet1, 2) + VLOOKUP(CEILING(MAX(M210-3, 0)/Set1MeleeTP, 1), AvgRoundsSet1, 2) + VLOOKUP(CEILING(MAX(M210-4, 0)/Set1MeleeTP, 1), AvgRoundsSet1, 2) + VLOOKUP(CEILING(MAX(M210-5, 0)/Set1MeleeTP, 1), AvgRoundsSet1, 2) + VLOOKUP(CEILING(MAX(M210-6, 0)/Set1MeleeTP, 1), AvgRoundsSet1, 2) + VLOOKUP(CEILING(MAX(M210-7, 0)/Set1MeleeTP, 1), AvgRoundsSet1, 2) + VLOOKUP(CEILING(MAX(M210-8, 0)/Set1MeleeTP, 1), AvgRoundsSet1, 2) + VLOOKUP(CEILING(MAX(M210-9, 0)/Set1MeleeTP, 1), AvgRoundsSet1, 2) + VLOOKUP(CEILING(MAX(M210-10, 0)/Set1MeleeTP, 1), AvgRoundsSet1, 2)</f>
        <v>26.439474997344433</v>
      </c>
      <c r="Q210" s="79">
        <f t="shared" ref="Q210:Q273" ca="1" si="48">VLOOKUP(CEILING(MAX(M210-11, 0)/Set1MeleeTP, 1), AvgRoundsSet1, 2) + VLOOKUP(CEILING(MAX(M210-12, 0)/Set1MeleeTP, 1), AvgRoundsSet1, 2) + VLOOKUP(CEILING(MAX(M210-13, 0)/Set1MeleeTP, 1), AvgRoundsSet1, 2) + VLOOKUP(CEILING(MAX(M210-14, 0)/Set1MeleeTP, 1), AvgRoundsSet1, 2) + VLOOKUP(CEILING(MAX(M210-15, 0)/Set1MeleeTP, 1), AvgRoundsSet1, 2) + VLOOKUP(CEILING(MAX(M210-16, 0)/Set1MeleeTP, 1), AvgRoundsSet1, 2) + VLOOKUP(CEILING(MAX(M210-17, 0)/Set1MeleeTP, 1), AvgRoundsSet1, 2) + VLOOKUP(CEILING(MAX(M210-18, 0)/Set1MeleeTP, 1), AvgRoundsSet1, 2) + VLOOKUP(CEILING(MAX(M210-19, 0)/Set1MeleeTP, 1), AvgRoundsSet1, 2) + VLOOKUP(CEILING(MAX(M210-20, 0)/Set1MeleeTP, 1), AvgRoundsSet1, 2)</f>
        <v>26.439474997344433</v>
      </c>
      <c r="R210" s="79">
        <f t="shared" ca="1" si="12"/>
        <v>2.6439474997344434</v>
      </c>
      <c r="S210" s="79">
        <f t="shared" ref="S210:S273" ca="1" si="49">R210*Set1ConserveTP + O210*(1-Set1ConserveTP)</f>
        <v>2.643947499734443</v>
      </c>
      <c r="T210" s="79">
        <f t="shared" ca="1" si="14"/>
        <v>0</v>
      </c>
      <c r="U210" s="79">
        <f t="shared" ref="U210:U273" ca="1" si="50">MIN(L210+(S210+Set1OverTP)*AvgHitsPerRound1*Set1MeleeTP + Set1Regain + 105*Set1ConserveTP+Set1Fotia*Set1OverTP*AvgHitsPerRound1*Set1MeleeTP+Set1Fotia*Set1ConserveTP*105+Set1Fotia*MAX(L210,Set1SaveTP), 3000)</f>
        <v>1272.422920275548</v>
      </c>
      <c r="V210" s="79">
        <f t="shared" ca="1" si="16"/>
        <v>0</v>
      </c>
      <c r="W210" s="85">
        <f t="shared" ref="W210:W273" ca="1" si="51">G210*$K$11*((1-$L$11)*$L$15 + $L$11*$M$15*$M$11)*Set1WSDmg + H210*$K$14*((1-$L$14)*$L$16 + $L$14*$M$16*$M$12) + I210*$K$12*((1-$L$12)*$L$15 + $L$12*$M$15*$M$12) + E210*$K$13*$L$13*$M$11</f>
        <v>26177.701975378786</v>
      </c>
      <c r="X210" s="79">
        <f t="shared" ca="1" si="18"/>
        <v>0</v>
      </c>
    </row>
    <row r="211" spans="1:24" ht="12.75" customHeight="1">
      <c r="A211" s="2">
        <v>1</v>
      </c>
      <c r="B211" s="2">
        <v>2</v>
      </c>
      <c r="C211" s="2">
        <f t="shared" ca="1" si="0"/>
        <v>6</v>
      </c>
      <c r="D211" s="2">
        <f t="shared" ca="1" si="1"/>
        <v>4</v>
      </c>
      <c r="E211" s="2">
        <f t="shared" ca="1" si="2"/>
        <v>1</v>
      </c>
      <c r="F211" s="84">
        <f t="shared" ca="1" si="41"/>
        <v>3.7821420000000001E-2</v>
      </c>
      <c r="G211" s="2">
        <v>1</v>
      </c>
      <c r="H211" s="2">
        <v>1</v>
      </c>
      <c r="I211" s="2">
        <v>6</v>
      </c>
      <c r="J211" s="84">
        <f t="shared" ca="1" si="42"/>
        <v>0</v>
      </c>
      <c r="K211" s="84">
        <f t="shared" ca="1" si="5"/>
        <v>0</v>
      </c>
      <c r="L211" s="85">
        <f t="shared" ca="1" si="43"/>
        <v>236</v>
      </c>
      <c r="M211" s="38">
        <f t="shared" ca="1" si="44"/>
        <v>764</v>
      </c>
      <c r="N211" s="4">
        <f t="shared" ca="1" si="45"/>
        <v>9</v>
      </c>
      <c r="O211" s="79">
        <f t="shared" ca="1" si="46"/>
        <v>2.643947499734443</v>
      </c>
      <c r="P211" s="79">
        <f t="shared" ca="1" si="47"/>
        <v>26.439474997344433</v>
      </c>
      <c r="Q211" s="79">
        <f t="shared" ca="1" si="48"/>
        <v>26.439474997344433</v>
      </c>
      <c r="R211" s="79">
        <f t="shared" ca="1" si="12"/>
        <v>2.6439474997344434</v>
      </c>
      <c r="S211" s="79">
        <f t="shared" ca="1" si="49"/>
        <v>2.643947499734443</v>
      </c>
      <c r="T211" s="79">
        <f t="shared" ca="1" si="14"/>
        <v>0</v>
      </c>
      <c r="U211" s="79">
        <f t="shared" ca="1" si="50"/>
        <v>1259.162920275548</v>
      </c>
      <c r="V211" s="79">
        <f t="shared" ca="1" si="16"/>
        <v>0</v>
      </c>
      <c r="W211" s="85">
        <f t="shared" ca="1" si="51"/>
        <v>24748.793383780991</v>
      </c>
      <c r="X211" s="79">
        <f t="shared" ca="1" si="18"/>
        <v>0</v>
      </c>
    </row>
    <row r="212" spans="1:24" ht="12.75" customHeight="1">
      <c r="A212" s="2">
        <v>1</v>
      </c>
      <c r="B212" s="2">
        <v>2</v>
      </c>
      <c r="C212" s="2">
        <f t="shared" ca="1" si="0"/>
        <v>6</v>
      </c>
      <c r="D212" s="2">
        <f t="shared" ca="1" si="1"/>
        <v>4</v>
      </c>
      <c r="E212" s="2">
        <f t="shared" ca="1" si="2"/>
        <v>1</v>
      </c>
      <c r="F212" s="84">
        <f t="shared" ca="1" si="41"/>
        <v>3.7821420000000001E-2</v>
      </c>
      <c r="G212" s="2">
        <v>1</v>
      </c>
      <c r="H212" s="2">
        <v>1</v>
      </c>
      <c r="I212" s="2">
        <v>5</v>
      </c>
      <c r="J212" s="84">
        <f t="shared" ca="1" si="42"/>
        <v>0</v>
      </c>
      <c r="K212" s="84">
        <f t="shared" ca="1" si="5"/>
        <v>0</v>
      </c>
      <c r="L212" s="85">
        <f t="shared" ca="1" si="43"/>
        <v>223</v>
      </c>
      <c r="M212" s="38">
        <f t="shared" ca="1" si="44"/>
        <v>777</v>
      </c>
      <c r="N212" s="4">
        <f t="shared" ca="1" si="45"/>
        <v>9</v>
      </c>
      <c r="O212" s="79">
        <f t="shared" ca="1" si="46"/>
        <v>2.643947499734443</v>
      </c>
      <c r="P212" s="79">
        <f t="shared" ca="1" si="47"/>
        <v>26.439474997344433</v>
      </c>
      <c r="Q212" s="79">
        <f t="shared" ca="1" si="48"/>
        <v>26.439474997344433</v>
      </c>
      <c r="R212" s="79">
        <f t="shared" ca="1" si="12"/>
        <v>2.6439474997344434</v>
      </c>
      <c r="S212" s="79">
        <f t="shared" ca="1" si="49"/>
        <v>2.643947499734443</v>
      </c>
      <c r="T212" s="79">
        <f t="shared" ca="1" si="14"/>
        <v>0</v>
      </c>
      <c r="U212" s="79">
        <f t="shared" ca="1" si="50"/>
        <v>1245.902920275548</v>
      </c>
      <c r="V212" s="79">
        <f t="shared" ca="1" si="16"/>
        <v>0</v>
      </c>
      <c r="W212" s="85">
        <f t="shared" ca="1" si="51"/>
        <v>23319.884792183195</v>
      </c>
      <c r="X212" s="79">
        <f t="shared" ca="1" si="18"/>
        <v>0</v>
      </c>
    </row>
    <row r="213" spans="1:24" ht="12.75" customHeight="1">
      <c r="A213" s="2">
        <v>1</v>
      </c>
      <c r="B213" s="2">
        <v>2</v>
      </c>
      <c r="C213" s="2">
        <f t="shared" ca="1" si="0"/>
        <v>6</v>
      </c>
      <c r="D213" s="2">
        <f t="shared" ca="1" si="1"/>
        <v>4</v>
      </c>
      <c r="E213" s="2">
        <f t="shared" ca="1" si="2"/>
        <v>1</v>
      </c>
      <c r="F213" s="84">
        <f t="shared" ca="1" si="41"/>
        <v>3.7821420000000001E-2</v>
      </c>
      <c r="G213" s="2">
        <v>1</v>
      </c>
      <c r="H213" s="2">
        <v>1</v>
      </c>
      <c r="I213" s="2">
        <v>4</v>
      </c>
      <c r="J213" s="84">
        <f t="shared" ca="1" si="42"/>
        <v>0.94148014940099989</v>
      </c>
      <c r="K213" s="84">
        <f t="shared" ca="1" si="5"/>
        <v>3.5608116152157969E-2</v>
      </c>
      <c r="L213" s="85">
        <f t="shared" ca="1" si="43"/>
        <v>210</v>
      </c>
      <c r="M213" s="38">
        <f t="shared" ca="1" si="44"/>
        <v>790</v>
      </c>
      <c r="N213" s="4">
        <f t="shared" ca="1" si="45"/>
        <v>9</v>
      </c>
      <c r="O213" s="79">
        <f t="shared" ca="1" si="46"/>
        <v>2.643947499734443</v>
      </c>
      <c r="P213" s="79">
        <f t="shared" ca="1" si="47"/>
        <v>26.439474997344433</v>
      </c>
      <c r="Q213" s="79">
        <f t="shared" ca="1" si="48"/>
        <v>26.439474997344433</v>
      </c>
      <c r="R213" s="79">
        <f t="shared" ca="1" si="12"/>
        <v>2.6439474997344434</v>
      </c>
      <c r="S213" s="79">
        <f t="shared" ca="1" si="49"/>
        <v>2.643947499734443</v>
      </c>
      <c r="T213" s="79">
        <f t="shared" ca="1" si="14"/>
        <v>9.414598967075169E-2</v>
      </c>
      <c r="U213" s="79">
        <f t="shared" ca="1" si="50"/>
        <v>1232.642920275548</v>
      </c>
      <c r="V213" s="79">
        <f t="shared" ca="1" si="16"/>
        <v>43.892092279306908</v>
      </c>
      <c r="W213" s="85">
        <f t="shared" ca="1" si="51"/>
        <v>21890.976200585399</v>
      </c>
      <c r="X213" s="79">
        <f t="shared" ca="1" si="18"/>
        <v>779.49642323457067</v>
      </c>
    </row>
    <row r="214" spans="1:24" ht="12.75" customHeight="1">
      <c r="A214" s="2">
        <v>1</v>
      </c>
      <c r="B214" s="2">
        <v>2</v>
      </c>
      <c r="C214" s="2">
        <f t="shared" ca="1" si="0"/>
        <v>6</v>
      </c>
      <c r="D214" s="2">
        <f t="shared" ca="1" si="1"/>
        <v>4</v>
      </c>
      <c r="E214" s="2">
        <f t="shared" ca="1" si="2"/>
        <v>1</v>
      </c>
      <c r="F214" s="84">
        <f t="shared" ca="1" si="41"/>
        <v>3.7821420000000001E-2</v>
      </c>
      <c r="G214" s="2">
        <v>1</v>
      </c>
      <c r="H214" s="2">
        <v>1</v>
      </c>
      <c r="I214" s="2">
        <v>3</v>
      </c>
      <c r="J214" s="84">
        <f t="shared" ca="1" si="42"/>
        <v>3.8039601996000032E-2</v>
      </c>
      <c r="K214" s="84">
        <f t="shared" ca="1" si="5"/>
        <v>1.4387117637235556E-3</v>
      </c>
      <c r="L214" s="85">
        <f t="shared" ca="1" si="43"/>
        <v>197</v>
      </c>
      <c r="M214" s="38">
        <f t="shared" ca="1" si="44"/>
        <v>803</v>
      </c>
      <c r="N214" s="4">
        <f t="shared" ca="1" si="45"/>
        <v>10</v>
      </c>
      <c r="O214" s="79">
        <f t="shared" ca="1" si="46"/>
        <v>2.9036585298817519</v>
      </c>
      <c r="P214" s="79">
        <f t="shared" ca="1" si="47"/>
        <v>29.036585298817524</v>
      </c>
      <c r="Q214" s="79">
        <f t="shared" ca="1" si="48"/>
        <v>26.439474997344433</v>
      </c>
      <c r="R214" s="79">
        <f t="shared" ca="1" si="12"/>
        <v>2.7738030148080979</v>
      </c>
      <c r="S214" s="79">
        <f t="shared" ca="1" si="49"/>
        <v>2.8945686438265961</v>
      </c>
      <c r="T214" s="79">
        <f t="shared" ca="1" si="14"/>
        <v>4.1644499587786621E-3</v>
      </c>
      <c r="U214" s="79">
        <f t="shared" ca="1" si="50"/>
        <v>1308.3467874740752</v>
      </c>
      <c r="V214" s="79">
        <f t="shared" ca="1" si="16"/>
        <v>1.8823339141688746</v>
      </c>
      <c r="W214" s="85">
        <f t="shared" ca="1" si="51"/>
        <v>20462.067608987603</v>
      </c>
      <c r="X214" s="79">
        <f t="shared" ca="1" si="18"/>
        <v>29.439017379157193</v>
      </c>
    </row>
    <row r="215" spans="1:24" ht="12.75" customHeight="1">
      <c r="A215" s="2">
        <v>1</v>
      </c>
      <c r="B215" s="2">
        <v>2</v>
      </c>
      <c r="C215" s="2">
        <f t="shared" ca="1" si="0"/>
        <v>6</v>
      </c>
      <c r="D215" s="2">
        <f t="shared" ca="1" si="1"/>
        <v>4</v>
      </c>
      <c r="E215" s="2">
        <f t="shared" ca="1" si="2"/>
        <v>1</v>
      </c>
      <c r="F215" s="84">
        <f t="shared" ca="1" si="41"/>
        <v>3.7821420000000001E-2</v>
      </c>
      <c r="G215" s="2">
        <v>1</v>
      </c>
      <c r="H215" s="2">
        <v>1</v>
      </c>
      <c r="I215" s="2">
        <v>2</v>
      </c>
      <c r="J215" s="84">
        <f t="shared" ca="1" si="42"/>
        <v>5.7635760600000105E-4</v>
      </c>
      <c r="K215" s="84">
        <f t="shared" ca="1" si="5"/>
        <v>2.1798663086720562E-5</v>
      </c>
      <c r="L215" s="85">
        <f t="shared" ca="1" si="43"/>
        <v>184</v>
      </c>
      <c r="M215" s="38">
        <f t="shared" ca="1" si="44"/>
        <v>816</v>
      </c>
      <c r="N215" s="4">
        <f t="shared" ca="1" si="45"/>
        <v>10</v>
      </c>
      <c r="O215" s="79">
        <f t="shared" ca="1" si="46"/>
        <v>2.9036585298817519</v>
      </c>
      <c r="P215" s="79">
        <f t="shared" ca="1" si="47"/>
        <v>29.036585298817524</v>
      </c>
      <c r="Q215" s="79">
        <f t="shared" ca="1" si="48"/>
        <v>29.036585298817524</v>
      </c>
      <c r="R215" s="79">
        <f t="shared" ca="1" si="12"/>
        <v>2.9036585298817523</v>
      </c>
      <c r="S215" s="79">
        <f t="shared" ca="1" si="49"/>
        <v>2.9036585298817519</v>
      </c>
      <c r="T215" s="79">
        <f t="shared" ca="1" si="14"/>
        <v>6.3295874011774639E-5</v>
      </c>
      <c r="U215" s="79">
        <f t="shared" ca="1" si="50"/>
        <v>1298.3134562325711</v>
      </c>
      <c r="V215" s="79">
        <f t="shared" ca="1" si="16"/>
        <v>2.8301497613369538E-2</v>
      </c>
      <c r="W215" s="85">
        <f t="shared" ca="1" si="51"/>
        <v>19033.159017389808</v>
      </c>
      <c r="X215" s="79">
        <f t="shared" ca="1" si="18"/>
        <v>0.4148974208960578</v>
      </c>
    </row>
    <row r="216" spans="1:24" ht="12.75" customHeight="1">
      <c r="A216" s="2">
        <v>1</v>
      </c>
      <c r="B216" s="2">
        <v>2</v>
      </c>
      <c r="C216" s="2">
        <f t="shared" ca="1" si="0"/>
        <v>6</v>
      </c>
      <c r="D216" s="2">
        <f t="shared" ca="1" si="1"/>
        <v>4</v>
      </c>
      <c r="E216" s="2">
        <f t="shared" ca="1" si="2"/>
        <v>1</v>
      </c>
      <c r="F216" s="84">
        <f t="shared" ca="1" si="41"/>
        <v>3.7821420000000001E-2</v>
      </c>
      <c r="G216" s="2">
        <v>1</v>
      </c>
      <c r="H216" s="2">
        <v>1</v>
      </c>
      <c r="I216" s="2">
        <v>1</v>
      </c>
      <c r="J216" s="84">
        <f t="shared" ca="1" si="42"/>
        <v>3.8811960000000103E-6</v>
      </c>
      <c r="K216" s="84">
        <f t="shared" ca="1" si="5"/>
        <v>1.4679234401832038E-7</v>
      </c>
      <c r="L216" s="85">
        <f t="shared" ca="1" si="43"/>
        <v>171</v>
      </c>
      <c r="M216" s="38">
        <f t="shared" ca="1" si="44"/>
        <v>829</v>
      </c>
      <c r="N216" s="4">
        <f t="shared" ca="1" si="45"/>
        <v>10</v>
      </c>
      <c r="O216" s="79">
        <f t="shared" ca="1" si="46"/>
        <v>2.9036585298817519</v>
      </c>
      <c r="P216" s="79">
        <f t="shared" ca="1" si="47"/>
        <v>29.036585298817524</v>
      </c>
      <c r="Q216" s="79">
        <f t="shared" ca="1" si="48"/>
        <v>29.036585298817524</v>
      </c>
      <c r="R216" s="79">
        <f t="shared" ca="1" si="12"/>
        <v>2.9036585298817523</v>
      </c>
      <c r="S216" s="79">
        <f t="shared" ca="1" si="49"/>
        <v>2.9036585298817519</v>
      </c>
      <c r="T216" s="79">
        <f t="shared" ca="1" si="14"/>
        <v>4.2623484183013253E-7</v>
      </c>
      <c r="U216" s="79">
        <f t="shared" ca="1" si="50"/>
        <v>1285.0534562325711</v>
      </c>
      <c r="V216" s="79">
        <f t="shared" ca="1" si="16"/>
        <v>1.886360090292232E-4</v>
      </c>
      <c r="W216" s="85">
        <f t="shared" ca="1" si="51"/>
        <v>17604.250425792012</v>
      </c>
      <c r="X216" s="79">
        <f t="shared" ca="1" si="18"/>
        <v>2.5841691846875243E-3</v>
      </c>
    </row>
    <row r="217" spans="1:24" ht="12.75" customHeight="1">
      <c r="A217" s="2">
        <v>1</v>
      </c>
      <c r="B217" s="2">
        <v>2</v>
      </c>
      <c r="C217" s="2">
        <f t="shared" ca="1" si="0"/>
        <v>6</v>
      </c>
      <c r="D217" s="2">
        <f t="shared" ca="1" si="1"/>
        <v>4</v>
      </c>
      <c r="E217" s="2">
        <f t="shared" ca="1" si="2"/>
        <v>1</v>
      </c>
      <c r="F217" s="84">
        <f t="shared" ca="1" si="41"/>
        <v>3.7821420000000001E-2</v>
      </c>
      <c r="G217" s="2">
        <v>1</v>
      </c>
      <c r="H217" s="2">
        <v>1</v>
      </c>
      <c r="I217" s="2">
        <v>0</v>
      </c>
      <c r="J217" s="84">
        <f t="shared" ca="1" si="42"/>
        <v>9.8010000000000359E-9</v>
      </c>
      <c r="K217" s="84">
        <f t="shared" ca="1" si="5"/>
        <v>3.7068773742000139E-10</v>
      </c>
      <c r="L217" s="85">
        <f t="shared" ca="1" si="43"/>
        <v>158</v>
      </c>
      <c r="M217" s="38">
        <f t="shared" ca="1" si="44"/>
        <v>842</v>
      </c>
      <c r="N217" s="4">
        <f t="shared" ca="1" si="45"/>
        <v>10</v>
      </c>
      <c r="O217" s="79">
        <f t="shared" ca="1" si="46"/>
        <v>2.9036585298817519</v>
      </c>
      <c r="P217" s="79">
        <f t="shared" ca="1" si="47"/>
        <v>29.036585298817524</v>
      </c>
      <c r="Q217" s="79">
        <f t="shared" ca="1" si="48"/>
        <v>29.036585298817524</v>
      </c>
      <c r="R217" s="79">
        <f t="shared" ca="1" si="12"/>
        <v>2.9036585298817523</v>
      </c>
      <c r="S217" s="79">
        <f t="shared" ca="1" si="49"/>
        <v>2.9036585298817519</v>
      </c>
      <c r="T217" s="79">
        <f t="shared" ca="1" si="14"/>
        <v>1.0763506106821541E-9</v>
      </c>
      <c r="U217" s="79">
        <f t="shared" ca="1" si="50"/>
        <v>1271.7934562325711</v>
      </c>
      <c r="V217" s="79">
        <f t="shared" ca="1" si="16"/>
        <v>4.7143823875641536E-7</v>
      </c>
      <c r="W217" s="85">
        <f t="shared" ca="1" si="51"/>
        <v>16175.341834194214</v>
      </c>
      <c r="X217" s="79">
        <f t="shared" ca="1" si="18"/>
        <v>5.9960008665125483E-6</v>
      </c>
    </row>
    <row r="218" spans="1:24" ht="12.75" customHeight="1">
      <c r="A218" s="2">
        <v>1</v>
      </c>
      <c r="B218" s="2">
        <v>2</v>
      </c>
      <c r="C218" s="2">
        <f t="shared" ca="1" si="0"/>
        <v>6</v>
      </c>
      <c r="D218" s="2">
        <f t="shared" ca="1" si="1"/>
        <v>4</v>
      </c>
      <c r="E218" s="2">
        <f t="shared" ca="1" si="2"/>
        <v>1</v>
      </c>
      <c r="F218" s="84">
        <f t="shared" ca="1" si="41"/>
        <v>3.7821420000000001E-2</v>
      </c>
      <c r="G218" s="2">
        <v>1</v>
      </c>
      <c r="H218" s="2">
        <v>0</v>
      </c>
      <c r="I218" s="2">
        <v>7</v>
      </c>
      <c r="J218" s="84">
        <f t="shared" ca="1" si="42"/>
        <v>0</v>
      </c>
      <c r="K218" s="84">
        <f t="shared" ca="1" si="5"/>
        <v>0</v>
      </c>
      <c r="L218" s="85">
        <f t="shared" ca="1" si="43"/>
        <v>170</v>
      </c>
      <c r="M218" s="38">
        <f t="shared" ca="1" si="44"/>
        <v>830</v>
      </c>
      <c r="N218" s="4">
        <f t="shared" ca="1" si="45"/>
        <v>10</v>
      </c>
      <c r="O218" s="79">
        <f t="shared" ca="1" si="46"/>
        <v>2.9036585298817519</v>
      </c>
      <c r="P218" s="79">
        <f t="shared" ca="1" si="47"/>
        <v>29.036585298817524</v>
      </c>
      <c r="Q218" s="79">
        <f t="shared" ca="1" si="48"/>
        <v>29.036585298817524</v>
      </c>
      <c r="R218" s="79">
        <f t="shared" ca="1" si="12"/>
        <v>2.9036585298817523</v>
      </c>
      <c r="S218" s="79">
        <f t="shared" ca="1" si="49"/>
        <v>2.9036585298817519</v>
      </c>
      <c r="T218" s="79">
        <f t="shared" ca="1" si="14"/>
        <v>0</v>
      </c>
      <c r="U218" s="79">
        <f t="shared" ca="1" si="50"/>
        <v>1284.0334562325711</v>
      </c>
      <c r="V218" s="79">
        <f t="shared" ca="1" si="16"/>
        <v>0</v>
      </c>
      <c r="W218" s="85">
        <f t="shared" ca="1" si="51"/>
        <v>24950.730384469694</v>
      </c>
      <c r="X218" s="79">
        <f t="shared" ca="1" si="18"/>
        <v>0</v>
      </c>
    </row>
    <row r="219" spans="1:24" ht="12.75" customHeight="1">
      <c r="A219" s="2">
        <v>1</v>
      </c>
      <c r="B219" s="2">
        <v>2</v>
      </c>
      <c r="C219" s="2">
        <f t="shared" ca="1" si="0"/>
        <v>6</v>
      </c>
      <c r="D219" s="2">
        <f t="shared" ca="1" si="1"/>
        <v>4</v>
      </c>
      <c r="E219" s="2">
        <f t="shared" ca="1" si="2"/>
        <v>1</v>
      </c>
      <c r="F219" s="84">
        <f t="shared" ca="1" si="41"/>
        <v>3.7821420000000001E-2</v>
      </c>
      <c r="G219" s="2">
        <v>1</v>
      </c>
      <c r="H219" s="2">
        <v>0</v>
      </c>
      <c r="I219" s="2">
        <v>6</v>
      </c>
      <c r="J219" s="84">
        <f t="shared" ca="1" si="42"/>
        <v>0</v>
      </c>
      <c r="K219" s="84">
        <f t="shared" ca="1" si="5"/>
        <v>0</v>
      </c>
      <c r="L219" s="85">
        <f t="shared" ca="1" si="43"/>
        <v>157</v>
      </c>
      <c r="M219" s="38">
        <f t="shared" ca="1" si="44"/>
        <v>843</v>
      </c>
      <c r="N219" s="4">
        <f t="shared" ca="1" si="45"/>
        <v>10</v>
      </c>
      <c r="O219" s="79">
        <f t="shared" ca="1" si="46"/>
        <v>2.9036585298817519</v>
      </c>
      <c r="P219" s="79">
        <f t="shared" ca="1" si="47"/>
        <v>29.036585298817524</v>
      </c>
      <c r="Q219" s="79">
        <f t="shared" ca="1" si="48"/>
        <v>29.036585298817524</v>
      </c>
      <c r="R219" s="79">
        <f t="shared" ca="1" si="12"/>
        <v>2.9036585298817523</v>
      </c>
      <c r="S219" s="79">
        <f t="shared" ca="1" si="49"/>
        <v>2.9036585298817519</v>
      </c>
      <c r="T219" s="79">
        <f t="shared" ca="1" si="14"/>
        <v>0</v>
      </c>
      <c r="U219" s="79">
        <f t="shared" ca="1" si="50"/>
        <v>1270.7734562325711</v>
      </c>
      <c r="V219" s="79">
        <f t="shared" ca="1" si="16"/>
        <v>0</v>
      </c>
      <c r="W219" s="85">
        <f t="shared" ca="1" si="51"/>
        <v>23521.821792871902</v>
      </c>
      <c r="X219" s="79">
        <f t="shared" ca="1" si="18"/>
        <v>0</v>
      </c>
    </row>
    <row r="220" spans="1:24" ht="12.75" customHeight="1">
      <c r="A220" s="2">
        <v>1</v>
      </c>
      <c r="B220" s="2">
        <v>2</v>
      </c>
      <c r="C220" s="2">
        <f t="shared" ca="1" si="0"/>
        <v>6</v>
      </c>
      <c r="D220" s="2">
        <f t="shared" ca="1" si="1"/>
        <v>4</v>
      </c>
      <c r="E220" s="2">
        <f t="shared" ca="1" si="2"/>
        <v>1</v>
      </c>
      <c r="F220" s="84">
        <f t="shared" ca="1" si="41"/>
        <v>3.7821420000000001E-2</v>
      </c>
      <c r="G220" s="2">
        <v>1</v>
      </c>
      <c r="H220" s="2">
        <v>0</v>
      </c>
      <c r="I220" s="2">
        <v>5</v>
      </c>
      <c r="J220" s="84">
        <f t="shared" ca="1" si="42"/>
        <v>0</v>
      </c>
      <c r="K220" s="84">
        <f t="shared" ca="1" si="5"/>
        <v>0</v>
      </c>
      <c r="L220" s="85">
        <f t="shared" ca="1" si="43"/>
        <v>144</v>
      </c>
      <c r="M220" s="38">
        <f t="shared" ca="1" si="44"/>
        <v>856</v>
      </c>
      <c r="N220" s="4">
        <f t="shared" ca="1" si="45"/>
        <v>10</v>
      </c>
      <c r="O220" s="79">
        <f t="shared" ca="1" si="46"/>
        <v>2.9036585298817519</v>
      </c>
      <c r="P220" s="79">
        <f t="shared" ca="1" si="47"/>
        <v>29.036585298817524</v>
      </c>
      <c r="Q220" s="79">
        <f t="shared" ca="1" si="48"/>
        <v>29.036585298817524</v>
      </c>
      <c r="R220" s="79">
        <f t="shared" ca="1" si="12"/>
        <v>2.9036585298817523</v>
      </c>
      <c r="S220" s="79">
        <f t="shared" ca="1" si="49"/>
        <v>2.9036585298817519</v>
      </c>
      <c r="T220" s="79">
        <f t="shared" ca="1" si="14"/>
        <v>0</v>
      </c>
      <c r="U220" s="79">
        <f t="shared" ca="1" si="50"/>
        <v>1257.5134562325711</v>
      </c>
      <c r="V220" s="79">
        <f t="shared" ca="1" si="16"/>
        <v>0</v>
      </c>
      <c r="W220" s="85">
        <f t="shared" ca="1" si="51"/>
        <v>22092.913201274103</v>
      </c>
      <c r="X220" s="79">
        <f t="shared" ca="1" si="18"/>
        <v>0</v>
      </c>
    </row>
    <row r="221" spans="1:24" ht="12.75" customHeight="1">
      <c r="A221" s="2">
        <v>1</v>
      </c>
      <c r="B221" s="2">
        <v>2</v>
      </c>
      <c r="C221" s="2">
        <f t="shared" ca="1" si="0"/>
        <v>6</v>
      </c>
      <c r="D221" s="2">
        <f t="shared" ca="1" si="1"/>
        <v>4</v>
      </c>
      <c r="E221" s="2">
        <f t="shared" ca="1" si="2"/>
        <v>1</v>
      </c>
      <c r="F221" s="84">
        <f t="shared" ca="1" si="41"/>
        <v>3.7821420000000001E-2</v>
      </c>
      <c r="G221" s="2">
        <v>1</v>
      </c>
      <c r="H221" s="2">
        <v>0</v>
      </c>
      <c r="I221" s="2">
        <v>4</v>
      </c>
      <c r="J221" s="84">
        <f t="shared" ca="1" si="42"/>
        <v>9.5099004990000079E-3</v>
      </c>
      <c r="K221" s="84">
        <f t="shared" ca="1" si="5"/>
        <v>3.596779409308889E-4</v>
      </c>
      <c r="L221" s="85">
        <f t="shared" ca="1" si="43"/>
        <v>131</v>
      </c>
      <c r="M221" s="38">
        <f t="shared" ca="1" si="44"/>
        <v>869</v>
      </c>
      <c r="N221" s="4">
        <f t="shared" ca="1" si="45"/>
        <v>10</v>
      </c>
      <c r="O221" s="79">
        <f t="shared" ca="1" si="46"/>
        <v>2.9036585298817519</v>
      </c>
      <c r="P221" s="79">
        <f t="shared" ca="1" si="47"/>
        <v>29.036585298817524</v>
      </c>
      <c r="Q221" s="79">
        <f t="shared" ca="1" si="48"/>
        <v>29.036585298817524</v>
      </c>
      <c r="R221" s="79">
        <f t="shared" ca="1" si="12"/>
        <v>2.9036585298817523</v>
      </c>
      <c r="S221" s="79">
        <f t="shared" ca="1" si="49"/>
        <v>2.9036585298817519</v>
      </c>
      <c r="T221" s="79">
        <f t="shared" ca="1" si="14"/>
        <v>1.0443819211942804E-3</v>
      </c>
      <c r="U221" s="79">
        <f t="shared" ca="1" si="50"/>
        <v>1244.2534562325709</v>
      </c>
      <c r="V221" s="79">
        <f t="shared" ca="1" si="16"/>
        <v>0.44753052113387298</v>
      </c>
      <c r="W221" s="85">
        <f t="shared" ca="1" si="51"/>
        <v>20664.004609676311</v>
      </c>
      <c r="X221" s="79">
        <f t="shared" ca="1" si="18"/>
        <v>7.432386629394772</v>
      </c>
    </row>
    <row r="222" spans="1:24" ht="12.75" customHeight="1">
      <c r="A222" s="2">
        <v>1</v>
      </c>
      <c r="B222" s="2">
        <v>2</v>
      </c>
      <c r="C222" s="2">
        <f t="shared" ca="1" si="0"/>
        <v>6</v>
      </c>
      <c r="D222" s="2">
        <f t="shared" ca="1" si="1"/>
        <v>4</v>
      </c>
      <c r="E222" s="2">
        <f t="shared" ca="1" si="2"/>
        <v>1</v>
      </c>
      <c r="F222" s="84">
        <f t="shared" ca="1" si="41"/>
        <v>3.7821420000000001E-2</v>
      </c>
      <c r="G222" s="2">
        <v>1</v>
      </c>
      <c r="H222" s="2">
        <v>0</v>
      </c>
      <c r="I222" s="2">
        <v>3</v>
      </c>
      <c r="J222" s="84">
        <f t="shared" ca="1" si="42"/>
        <v>3.8423840400000073E-4</v>
      </c>
      <c r="K222" s="84">
        <f t="shared" ca="1" si="5"/>
        <v>1.4532442057813709E-5</v>
      </c>
      <c r="L222" s="85">
        <f t="shared" ca="1" si="43"/>
        <v>118</v>
      </c>
      <c r="M222" s="38">
        <f t="shared" ca="1" si="44"/>
        <v>882</v>
      </c>
      <c r="N222" s="4">
        <f t="shared" ca="1" si="45"/>
        <v>11</v>
      </c>
      <c r="O222" s="79">
        <f t="shared" ca="1" si="46"/>
        <v>3.1560263659691077</v>
      </c>
      <c r="P222" s="79">
        <f t="shared" ca="1" si="47"/>
        <v>29.28895313490488</v>
      </c>
      <c r="Q222" s="79">
        <f t="shared" ca="1" si="48"/>
        <v>29.036585298817524</v>
      </c>
      <c r="R222" s="79">
        <f t="shared" ca="1" si="12"/>
        <v>2.9162769216861202</v>
      </c>
      <c r="S222" s="79">
        <f t="shared" ca="1" si="49"/>
        <v>3.1392439048692986</v>
      </c>
      <c r="T222" s="79">
        <f t="shared" ca="1" si="14"/>
        <v>4.5620880152857931E-5</v>
      </c>
      <c r="U222" s="79">
        <f t="shared" ca="1" si="50"/>
        <v>1314.6200236964912</v>
      </c>
      <c r="V222" s="79">
        <f t="shared" ca="1" si="16"/>
        <v>1.9104639322410941E-2</v>
      </c>
      <c r="W222" s="85">
        <f t="shared" ca="1" si="51"/>
        <v>19235.096018078511</v>
      </c>
      <c r="X222" s="79">
        <f t="shared" ca="1" si="18"/>
        <v>0.27953291835920913</v>
      </c>
    </row>
    <row r="223" spans="1:24" ht="12.75" customHeight="1">
      <c r="A223" s="2">
        <v>1</v>
      </c>
      <c r="B223" s="2">
        <v>2</v>
      </c>
      <c r="C223" s="2">
        <f t="shared" ca="1" si="0"/>
        <v>6</v>
      </c>
      <c r="D223" s="2">
        <f t="shared" ca="1" si="1"/>
        <v>4</v>
      </c>
      <c r="E223" s="2">
        <f t="shared" ca="1" si="2"/>
        <v>1</v>
      </c>
      <c r="F223" s="84">
        <f t="shared" ca="1" si="41"/>
        <v>3.7821420000000001E-2</v>
      </c>
      <c r="G223" s="2">
        <v>1</v>
      </c>
      <c r="H223" s="2">
        <v>0</v>
      </c>
      <c r="I223" s="2">
        <v>2</v>
      </c>
      <c r="J223" s="84">
        <f t="shared" ca="1" si="42"/>
        <v>5.8217940000000154E-6</v>
      </c>
      <c r="K223" s="84">
        <f t="shared" ca="1" si="5"/>
        <v>2.2018851602748059E-7</v>
      </c>
      <c r="L223" s="85">
        <f t="shared" ca="1" si="43"/>
        <v>105</v>
      </c>
      <c r="M223" s="38">
        <f t="shared" ca="1" si="44"/>
        <v>895</v>
      </c>
      <c r="N223" s="4">
        <f t="shared" ca="1" si="45"/>
        <v>11</v>
      </c>
      <c r="O223" s="79">
        <f t="shared" ca="1" si="46"/>
        <v>3.1560263659691077</v>
      </c>
      <c r="P223" s="79">
        <f t="shared" ca="1" si="47"/>
        <v>31.560263659691078</v>
      </c>
      <c r="Q223" s="79">
        <f t="shared" ca="1" si="48"/>
        <v>30.046056643166946</v>
      </c>
      <c r="R223" s="79">
        <f t="shared" ca="1" si="12"/>
        <v>3.080316015142901</v>
      </c>
      <c r="S223" s="79">
        <f t="shared" ca="1" si="49"/>
        <v>3.1507266414112731</v>
      </c>
      <c r="T223" s="79">
        <f t="shared" ca="1" si="14"/>
        <v>6.9375382358059622E-7</v>
      </c>
      <c r="U223" s="79">
        <f t="shared" ca="1" si="50"/>
        <v>1305.4360909911975</v>
      </c>
      <c r="V223" s="79">
        <f t="shared" ca="1" si="16"/>
        <v>2.8744203564406691E-4</v>
      </c>
      <c r="W223" s="85">
        <f t="shared" ca="1" si="51"/>
        <v>17806.187426480716</v>
      </c>
      <c r="X223" s="79">
        <f t="shared" ca="1" si="18"/>
        <v>3.9207179855439726E-3</v>
      </c>
    </row>
    <row r="224" spans="1:24" ht="12.75" customHeight="1">
      <c r="A224" s="2">
        <v>1</v>
      </c>
      <c r="B224" s="2">
        <v>2</v>
      </c>
      <c r="C224" s="2">
        <f t="shared" ca="1" si="0"/>
        <v>6</v>
      </c>
      <c r="D224" s="2">
        <f t="shared" ca="1" si="1"/>
        <v>4</v>
      </c>
      <c r="E224" s="2">
        <f t="shared" ca="1" si="2"/>
        <v>1</v>
      </c>
      <c r="F224" s="84">
        <f t="shared" ca="1" si="41"/>
        <v>3.7821420000000001E-2</v>
      </c>
      <c r="G224" s="2">
        <v>1</v>
      </c>
      <c r="H224" s="2">
        <v>0</v>
      </c>
      <c r="I224" s="2">
        <v>1</v>
      </c>
      <c r="J224" s="84">
        <f t="shared" ca="1" si="42"/>
        <v>3.9204000000000137E-8</v>
      </c>
      <c r="K224" s="84">
        <f t="shared" ca="1" si="5"/>
        <v>1.4827509496800051E-9</v>
      </c>
      <c r="L224" s="85">
        <f t="shared" ca="1" si="43"/>
        <v>92</v>
      </c>
      <c r="M224" s="38">
        <f t="shared" ca="1" si="44"/>
        <v>908</v>
      </c>
      <c r="N224" s="4">
        <f t="shared" ca="1" si="45"/>
        <v>11</v>
      </c>
      <c r="O224" s="79">
        <f t="shared" ca="1" si="46"/>
        <v>3.1560263659691077</v>
      </c>
      <c r="P224" s="79">
        <f t="shared" ca="1" si="47"/>
        <v>31.560263659691078</v>
      </c>
      <c r="Q224" s="79">
        <f t="shared" ca="1" si="48"/>
        <v>31.560263659691078</v>
      </c>
      <c r="R224" s="79">
        <f t="shared" ca="1" si="12"/>
        <v>3.1560263659691077</v>
      </c>
      <c r="S224" s="79">
        <f t="shared" ca="1" si="49"/>
        <v>3.1560263659691077</v>
      </c>
      <c r="T224" s="79">
        <f t="shared" ca="1" si="14"/>
        <v>4.67960109135583E-9</v>
      </c>
      <c r="U224" s="79">
        <f t="shared" ca="1" si="50"/>
        <v>1294.0573528195234</v>
      </c>
      <c r="V224" s="79">
        <f t="shared" ca="1" si="16"/>
        <v>1.9187647688335417E-6</v>
      </c>
      <c r="W224" s="85">
        <f t="shared" ca="1" si="51"/>
        <v>16377.27883488292</v>
      </c>
      <c r="X224" s="79">
        <f t="shared" ca="1" si="18"/>
        <v>2.4283425745596896E-5</v>
      </c>
    </row>
    <row r="225" spans="1:24" ht="12.75" customHeight="1">
      <c r="A225" s="2">
        <v>1</v>
      </c>
      <c r="B225" s="2">
        <v>2</v>
      </c>
      <c r="C225" s="2">
        <f t="shared" ca="1" si="0"/>
        <v>6</v>
      </c>
      <c r="D225" s="2">
        <f t="shared" ca="1" si="1"/>
        <v>4</v>
      </c>
      <c r="E225" s="2">
        <f t="shared" ca="1" si="2"/>
        <v>1</v>
      </c>
      <c r="F225" s="84">
        <f t="shared" ca="1" si="41"/>
        <v>3.7821420000000001E-2</v>
      </c>
      <c r="G225" s="2">
        <v>1</v>
      </c>
      <c r="H225" s="2">
        <v>0</v>
      </c>
      <c r="I225" s="2">
        <v>0</v>
      </c>
      <c r="J225" s="84">
        <f t="shared" ca="1" si="42"/>
        <v>9.9000000000000459E-11</v>
      </c>
      <c r="K225" s="84">
        <f t="shared" ca="1" si="5"/>
        <v>3.7443205800000179E-12</v>
      </c>
      <c r="L225" s="85">
        <f t="shared" ca="1" si="43"/>
        <v>79</v>
      </c>
      <c r="M225" s="38">
        <f t="shared" ca="1" si="44"/>
        <v>921</v>
      </c>
      <c r="N225" s="4">
        <f t="shared" ca="1" si="45"/>
        <v>11</v>
      </c>
      <c r="O225" s="79">
        <f t="shared" ca="1" si="46"/>
        <v>3.1560263659691077</v>
      </c>
      <c r="P225" s="79">
        <f t="shared" ca="1" si="47"/>
        <v>31.560263659691078</v>
      </c>
      <c r="Q225" s="79">
        <f t="shared" ca="1" si="48"/>
        <v>31.560263659691078</v>
      </c>
      <c r="R225" s="79">
        <f t="shared" ca="1" si="12"/>
        <v>3.1560263659691077</v>
      </c>
      <c r="S225" s="79">
        <f t="shared" ca="1" si="49"/>
        <v>3.1560263659691077</v>
      </c>
      <c r="T225" s="79">
        <f t="shared" ca="1" si="14"/>
        <v>1.1817174473120798E-11</v>
      </c>
      <c r="U225" s="79">
        <f t="shared" ca="1" si="50"/>
        <v>1280.7973528195234</v>
      </c>
      <c r="V225" s="79">
        <f t="shared" ca="1" si="16"/>
        <v>4.7957158869716853E-9</v>
      </c>
      <c r="W225" s="85">
        <f t="shared" ca="1" si="51"/>
        <v>14948.370243285124</v>
      </c>
      <c r="X225" s="79">
        <f t="shared" ca="1" si="18"/>
        <v>5.5971490339392367E-8</v>
      </c>
    </row>
    <row r="226" spans="1:24" ht="12.75" customHeight="1">
      <c r="A226" s="2">
        <v>1</v>
      </c>
      <c r="B226" s="2">
        <v>2</v>
      </c>
      <c r="C226" s="2">
        <f t="shared" ca="1" si="0"/>
        <v>6</v>
      </c>
      <c r="D226" s="2">
        <f t="shared" ca="1" si="1"/>
        <v>4</v>
      </c>
      <c r="E226" s="2">
        <f t="shared" ca="1" si="2"/>
        <v>1</v>
      </c>
      <c r="F226" s="84">
        <f t="shared" ca="1" si="41"/>
        <v>3.7821420000000001E-2</v>
      </c>
      <c r="G226" s="2">
        <v>0</v>
      </c>
      <c r="H226" s="2">
        <v>1</v>
      </c>
      <c r="I226" s="2">
        <v>7</v>
      </c>
      <c r="J226" s="84">
        <f t="shared" ca="1" si="42"/>
        <v>0</v>
      </c>
      <c r="K226" s="84">
        <f t="shared" ca="1" si="5"/>
        <v>0</v>
      </c>
      <c r="L226" s="85">
        <f t="shared" ca="1" si="43"/>
        <v>170</v>
      </c>
      <c r="M226" s="38">
        <f t="shared" ca="1" si="44"/>
        <v>830</v>
      </c>
      <c r="N226" s="4">
        <f t="shared" ca="1" si="45"/>
        <v>10</v>
      </c>
      <c r="O226" s="79">
        <f t="shared" ca="1" si="46"/>
        <v>2.9036585298817519</v>
      </c>
      <c r="P226" s="79">
        <f t="shared" ca="1" si="47"/>
        <v>29.036585298817524</v>
      </c>
      <c r="Q226" s="79">
        <f t="shared" ca="1" si="48"/>
        <v>29.036585298817524</v>
      </c>
      <c r="R226" s="79">
        <f t="shared" ca="1" si="12"/>
        <v>2.9036585298817523</v>
      </c>
      <c r="S226" s="79">
        <f t="shared" ca="1" si="49"/>
        <v>2.9036585298817519</v>
      </c>
      <c r="T226" s="79">
        <f t="shared" ca="1" si="14"/>
        <v>0</v>
      </c>
      <c r="U226" s="79">
        <f t="shared" ca="1" si="50"/>
        <v>1284.0334562325711</v>
      </c>
      <c r="V226" s="79">
        <f t="shared" ca="1" si="16"/>
        <v>0</v>
      </c>
      <c r="W226" s="85">
        <f t="shared" ca="1" si="51"/>
        <v>11229.331732093662</v>
      </c>
      <c r="X226" s="79">
        <f t="shared" ca="1" si="18"/>
        <v>0</v>
      </c>
    </row>
    <row r="227" spans="1:24" ht="12.75" customHeight="1">
      <c r="A227" s="2">
        <v>1</v>
      </c>
      <c r="B227" s="2">
        <v>2</v>
      </c>
      <c r="C227" s="2">
        <f t="shared" ca="1" si="0"/>
        <v>6</v>
      </c>
      <c r="D227" s="2">
        <f t="shared" ca="1" si="1"/>
        <v>4</v>
      </c>
      <c r="E227" s="2">
        <f t="shared" ca="1" si="2"/>
        <v>1</v>
      </c>
      <c r="F227" s="84">
        <f t="shared" ca="1" si="41"/>
        <v>3.7821420000000001E-2</v>
      </c>
      <c r="G227" s="2">
        <v>0</v>
      </c>
      <c r="H227" s="2">
        <v>1</v>
      </c>
      <c r="I227" s="2">
        <v>6</v>
      </c>
      <c r="J227" s="84">
        <f t="shared" ca="1" si="42"/>
        <v>0</v>
      </c>
      <c r="K227" s="84">
        <f t="shared" ca="1" si="5"/>
        <v>0</v>
      </c>
      <c r="L227" s="85">
        <f t="shared" ca="1" si="43"/>
        <v>157</v>
      </c>
      <c r="M227" s="38">
        <f t="shared" ca="1" si="44"/>
        <v>843</v>
      </c>
      <c r="N227" s="4">
        <f t="shared" ca="1" si="45"/>
        <v>10</v>
      </c>
      <c r="O227" s="79">
        <f t="shared" ca="1" si="46"/>
        <v>2.9036585298817519</v>
      </c>
      <c r="P227" s="79">
        <f t="shared" ca="1" si="47"/>
        <v>29.036585298817524</v>
      </c>
      <c r="Q227" s="79">
        <f t="shared" ca="1" si="48"/>
        <v>29.036585298817524</v>
      </c>
      <c r="R227" s="79">
        <f t="shared" ca="1" si="12"/>
        <v>2.9036585298817523</v>
      </c>
      <c r="S227" s="79">
        <f t="shared" ca="1" si="49"/>
        <v>2.9036585298817519</v>
      </c>
      <c r="T227" s="79">
        <f t="shared" ca="1" si="14"/>
        <v>0</v>
      </c>
      <c r="U227" s="79">
        <f t="shared" ca="1" si="50"/>
        <v>1270.7734562325711</v>
      </c>
      <c r="V227" s="79">
        <f t="shared" ca="1" si="16"/>
        <v>0</v>
      </c>
      <c r="W227" s="85">
        <f t="shared" ca="1" si="51"/>
        <v>9800.4231404958664</v>
      </c>
      <c r="X227" s="79">
        <f t="shared" ca="1" si="18"/>
        <v>0</v>
      </c>
    </row>
    <row r="228" spans="1:24" ht="12.75" customHeight="1">
      <c r="A228" s="2">
        <v>1</v>
      </c>
      <c r="B228" s="2">
        <v>2</v>
      </c>
      <c r="C228" s="2">
        <f t="shared" ca="1" si="0"/>
        <v>6</v>
      </c>
      <c r="D228" s="2">
        <f t="shared" ca="1" si="1"/>
        <v>4</v>
      </c>
      <c r="E228" s="2">
        <f t="shared" ca="1" si="2"/>
        <v>1</v>
      </c>
      <c r="F228" s="84">
        <f t="shared" ca="1" si="41"/>
        <v>3.7821420000000001E-2</v>
      </c>
      <c r="G228" s="2">
        <v>0</v>
      </c>
      <c r="H228" s="2">
        <v>1</v>
      </c>
      <c r="I228" s="2">
        <v>5</v>
      </c>
      <c r="J228" s="84">
        <f t="shared" ca="1" si="42"/>
        <v>0</v>
      </c>
      <c r="K228" s="84">
        <f t="shared" ca="1" si="5"/>
        <v>0</v>
      </c>
      <c r="L228" s="85">
        <f t="shared" ca="1" si="43"/>
        <v>144</v>
      </c>
      <c r="M228" s="38">
        <f t="shared" ca="1" si="44"/>
        <v>856</v>
      </c>
      <c r="N228" s="4">
        <f t="shared" ca="1" si="45"/>
        <v>10</v>
      </c>
      <c r="O228" s="79">
        <f t="shared" ca="1" si="46"/>
        <v>2.9036585298817519</v>
      </c>
      <c r="P228" s="79">
        <f t="shared" ca="1" si="47"/>
        <v>29.036585298817524</v>
      </c>
      <c r="Q228" s="79">
        <f t="shared" ca="1" si="48"/>
        <v>29.036585298817524</v>
      </c>
      <c r="R228" s="79">
        <f t="shared" ca="1" si="12"/>
        <v>2.9036585298817523</v>
      </c>
      <c r="S228" s="79">
        <f t="shared" ca="1" si="49"/>
        <v>2.9036585298817519</v>
      </c>
      <c r="T228" s="79">
        <f t="shared" ca="1" si="14"/>
        <v>0</v>
      </c>
      <c r="U228" s="79">
        <f t="shared" ca="1" si="50"/>
        <v>1257.5134562325711</v>
      </c>
      <c r="V228" s="79">
        <f t="shared" ca="1" si="16"/>
        <v>0</v>
      </c>
      <c r="W228" s="85">
        <f t="shared" ca="1" si="51"/>
        <v>8371.5145488980706</v>
      </c>
      <c r="X228" s="79">
        <f t="shared" ca="1" si="18"/>
        <v>0</v>
      </c>
    </row>
    <row r="229" spans="1:24" ht="12.75" customHeight="1">
      <c r="A229" s="2">
        <v>1</v>
      </c>
      <c r="B229" s="2">
        <v>2</v>
      </c>
      <c r="C229" s="2">
        <f t="shared" ca="1" si="0"/>
        <v>6</v>
      </c>
      <c r="D229" s="2">
        <f t="shared" ca="1" si="1"/>
        <v>4</v>
      </c>
      <c r="E229" s="2">
        <f t="shared" ca="1" si="2"/>
        <v>1</v>
      </c>
      <c r="F229" s="84">
        <f t="shared" ca="1" si="41"/>
        <v>3.7821420000000001E-2</v>
      </c>
      <c r="G229" s="2">
        <v>0</v>
      </c>
      <c r="H229" s="2">
        <v>1</v>
      </c>
      <c r="I229" s="2">
        <v>4</v>
      </c>
      <c r="J229" s="84">
        <f t="shared" ca="1" si="42"/>
        <v>9.5099004990000079E-3</v>
      </c>
      <c r="K229" s="84">
        <f t="shared" ca="1" si="5"/>
        <v>3.596779409308889E-4</v>
      </c>
      <c r="L229" s="85">
        <f t="shared" ca="1" si="43"/>
        <v>131</v>
      </c>
      <c r="M229" s="38">
        <f t="shared" ca="1" si="44"/>
        <v>869</v>
      </c>
      <c r="N229" s="4">
        <f t="shared" ca="1" si="45"/>
        <v>10</v>
      </c>
      <c r="O229" s="79">
        <f t="shared" ca="1" si="46"/>
        <v>2.9036585298817519</v>
      </c>
      <c r="P229" s="79">
        <f t="shared" ca="1" si="47"/>
        <v>29.036585298817524</v>
      </c>
      <c r="Q229" s="79">
        <f t="shared" ca="1" si="48"/>
        <v>29.036585298817524</v>
      </c>
      <c r="R229" s="79">
        <f t="shared" ca="1" si="12"/>
        <v>2.9036585298817523</v>
      </c>
      <c r="S229" s="79">
        <f t="shared" ca="1" si="49"/>
        <v>2.9036585298817519</v>
      </c>
      <c r="T229" s="79">
        <f t="shared" ca="1" si="14"/>
        <v>1.0443819211942804E-3</v>
      </c>
      <c r="U229" s="79">
        <f t="shared" ca="1" si="50"/>
        <v>1244.2534562325709</v>
      </c>
      <c r="V229" s="79">
        <f t="shared" ca="1" si="16"/>
        <v>0.44753052113387298</v>
      </c>
      <c r="W229" s="85">
        <f t="shared" ca="1" si="51"/>
        <v>6942.6059573002758</v>
      </c>
      <c r="X229" s="79">
        <f t="shared" ca="1" si="18"/>
        <v>2.4971022154162861</v>
      </c>
    </row>
    <row r="230" spans="1:24" ht="12.75" customHeight="1">
      <c r="A230" s="2">
        <v>1</v>
      </c>
      <c r="B230" s="2">
        <v>2</v>
      </c>
      <c r="C230" s="2">
        <f t="shared" ca="1" si="0"/>
        <v>6</v>
      </c>
      <c r="D230" s="2">
        <f t="shared" ca="1" si="1"/>
        <v>4</v>
      </c>
      <c r="E230" s="2">
        <f t="shared" ca="1" si="2"/>
        <v>1</v>
      </c>
      <c r="F230" s="84">
        <f t="shared" ca="1" si="41"/>
        <v>3.7821420000000001E-2</v>
      </c>
      <c r="G230" s="2">
        <v>0</v>
      </c>
      <c r="H230" s="2">
        <v>1</v>
      </c>
      <c r="I230" s="2">
        <v>3</v>
      </c>
      <c r="J230" s="84">
        <f t="shared" ca="1" si="42"/>
        <v>3.8423840400000073E-4</v>
      </c>
      <c r="K230" s="84">
        <f t="shared" ca="1" si="5"/>
        <v>1.4532442057813709E-5</v>
      </c>
      <c r="L230" s="85">
        <f t="shared" ca="1" si="43"/>
        <v>118</v>
      </c>
      <c r="M230" s="38">
        <f t="shared" ca="1" si="44"/>
        <v>882</v>
      </c>
      <c r="N230" s="4">
        <f t="shared" ca="1" si="45"/>
        <v>11</v>
      </c>
      <c r="O230" s="79">
        <f t="shared" ca="1" si="46"/>
        <v>3.1560263659691077</v>
      </c>
      <c r="P230" s="79">
        <f t="shared" ca="1" si="47"/>
        <v>29.28895313490488</v>
      </c>
      <c r="Q230" s="79">
        <f t="shared" ca="1" si="48"/>
        <v>29.036585298817524</v>
      </c>
      <c r="R230" s="79">
        <f t="shared" ca="1" si="12"/>
        <v>2.9162769216861202</v>
      </c>
      <c r="S230" s="79">
        <f t="shared" ca="1" si="49"/>
        <v>3.1392439048692986</v>
      </c>
      <c r="T230" s="79">
        <f t="shared" ca="1" si="14"/>
        <v>4.5620880152857931E-5</v>
      </c>
      <c r="U230" s="79">
        <f t="shared" ca="1" si="50"/>
        <v>1314.6200236964912</v>
      </c>
      <c r="V230" s="79">
        <f t="shared" ca="1" si="16"/>
        <v>1.9104639322410941E-2</v>
      </c>
      <c r="W230" s="85">
        <f t="shared" ca="1" si="51"/>
        <v>5513.6973657024791</v>
      </c>
      <c r="X230" s="79">
        <f t="shared" ca="1" si="18"/>
        <v>8.0127487491391355E-2</v>
      </c>
    </row>
    <row r="231" spans="1:24" ht="12.75" customHeight="1">
      <c r="A231" s="2">
        <v>1</v>
      </c>
      <c r="B231" s="2">
        <v>2</v>
      </c>
      <c r="C231" s="2">
        <f t="shared" ca="1" si="0"/>
        <v>6</v>
      </c>
      <c r="D231" s="2">
        <f t="shared" ca="1" si="1"/>
        <v>4</v>
      </c>
      <c r="E231" s="2">
        <f t="shared" ca="1" si="2"/>
        <v>1</v>
      </c>
      <c r="F231" s="84">
        <f t="shared" ca="1" si="41"/>
        <v>3.7821420000000001E-2</v>
      </c>
      <c r="G231" s="2">
        <v>0</v>
      </c>
      <c r="H231" s="2">
        <v>1</v>
      </c>
      <c r="I231" s="2">
        <v>2</v>
      </c>
      <c r="J231" s="84">
        <f t="shared" ca="1" si="42"/>
        <v>5.8217940000000154E-6</v>
      </c>
      <c r="K231" s="84">
        <f t="shared" ca="1" si="5"/>
        <v>2.2018851602748059E-7</v>
      </c>
      <c r="L231" s="85">
        <f t="shared" ca="1" si="43"/>
        <v>105</v>
      </c>
      <c r="M231" s="38">
        <f t="shared" ca="1" si="44"/>
        <v>895</v>
      </c>
      <c r="N231" s="4">
        <f t="shared" ca="1" si="45"/>
        <v>11</v>
      </c>
      <c r="O231" s="79">
        <f t="shared" ca="1" si="46"/>
        <v>3.1560263659691077</v>
      </c>
      <c r="P231" s="79">
        <f t="shared" ca="1" si="47"/>
        <v>31.560263659691078</v>
      </c>
      <c r="Q231" s="79">
        <f t="shared" ca="1" si="48"/>
        <v>30.046056643166946</v>
      </c>
      <c r="R231" s="79">
        <f t="shared" ca="1" si="12"/>
        <v>3.080316015142901</v>
      </c>
      <c r="S231" s="79">
        <f t="shared" ca="1" si="49"/>
        <v>3.1507266414112731</v>
      </c>
      <c r="T231" s="79">
        <f t="shared" ca="1" si="14"/>
        <v>6.9375382358059622E-7</v>
      </c>
      <c r="U231" s="79">
        <f t="shared" ca="1" si="50"/>
        <v>1305.4360909911975</v>
      </c>
      <c r="V231" s="79">
        <f t="shared" ca="1" si="16"/>
        <v>2.8744203564406691E-4</v>
      </c>
      <c r="W231" s="85">
        <f t="shared" ca="1" si="51"/>
        <v>4084.7887741046834</v>
      </c>
      <c r="X231" s="79">
        <f t="shared" ca="1" si="18"/>
        <v>8.9942357845582187E-4</v>
      </c>
    </row>
    <row r="232" spans="1:24" ht="12.75" customHeight="1">
      <c r="A232" s="2">
        <v>1</v>
      </c>
      <c r="B232" s="2">
        <v>2</v>
      </c>
      <c r="C232" s="2">
        <f t="shared" ca="1" si="0"/>
        <v>6</v>
      </c>
      <c r="D232" s="2">
        <f t="shared" ca="1" si="1"/>
        <v>4</v>
      </c>
      <c r="E232" s="2">
        <f t="shared" ca="1" si="2"/>
        <v>1</v>
      </c>
      <c r="F232" s="84">
        <f t="shared" ca="1" si="41"/>
        <v>3.7821420000000001E-2</v>
      </c>
      <c r="G232" s="2">
        <v>0</v>
      </c>
      <c r="H232" s="2">
        <v>1</v>
      </c>
      <c r="I232" s="2">
        <v>1</v>
      </c>
      <c r="J232" s="84">
        <f t="shared" ca="1" si="42"/>
        <v>3.9204000000000137E-8</v>
      </c>
      <c r="K232" s="84">
        <f t="shared" ca="1" si="5"/>
        <v>1.4827509496800051E-9</v>
      </c>
      <c r="L232" s="85">
        <f t="shared" ca="1" si="43"/>
        <v>92</v>
      </c>
      <c r="M232" s="38">
        <f t="shared" ca="1" si="44"/>
        <v>908</v>
      </c>
      <c r="N232" s="4">
        <f t="shared" ca="1" si="45"/>
        <v>11</v>
      </c>
      <c r="O232" s="79">
        <f t="shared" ca="1" si="46"/>
        <v>3.1560263659691077</v>
      </c>
      <c r="P232" s="79">
        <f t="shared" ca="1" si="47"/>
        <v>31.560263659691078</v>
      </c>
      <c r="Q232" s="79">
        <f t="shared" ca="1" si="48"/>
        <v>31.560263659691078</v>
      </c>
      <c r="R232" s="79">
        <f t="shared" ca="1" si="12"/>
        <v>3.1560263659691077</v>
      </c>
      <c r="S232" s="79">
        <f t="shared" ca="1" si="49"/>
        <v>3.1560263659691077</v>
      </c>
      <c r="T232" s="79">
        <f t="shared" ca="1" si="14"/>
        <v>4.67960109135583E-9</v>
      </c>
      <c r="U232" s="79">
        <f t="shared" ca="1" si="50"/>
        <v>1294.0573528195234</v>
      </c>
      <c r="V232" s="79">
        <f t="shared" ca="1" si="16"/>
        <v>1.9187647688335417E-6</v>
      </c>
      <c r="W232" s="85">
        <f t="shared" ca="1" si="51"/>
        <v>2655.8801825068867</v>
      </c>
      <c r="X232" s="79">
        <f t="shared" ca="1" si="18"/>
        <v>3.938008862848392E-6</v>
      </c>
    </row>
    <row r="233" spans="1:24" ht="12.75" customHeight="1">
      <c r="A233" s="2">
        <v>1</v>
      </c>
      <c r="B233" s="2">
        <v>2</v>
      </c>
      <c r="C233" s="2">
        <f t="shared" ca="1" si="0"/>
        <v>6</v>
      </c>
      <c r="D233" s="2">
        <f t="shared" ca="1" si="1"/>
        <v>4</v>
      </c>
      <c r="E233" s="2">
        <f t="shared" ca="1" si="2"/>
        <v>1</v>
      </c>
      <c r="F233" s="84">
        <f t="shared" ca="1" si="41"/>
        <v>3.7821420000000001E-2</v>
      </c>
      <c r="G233" s="2">
        <v>0</v>
      </c>
      <c r="H233" s="2">
        <v>1</v>
      </c>
      <c r="I233" s="2">
        <v>0</v>
      </c>
      <c r="J233" s="84">
        <f t="shared" ca="1" si="42"/>
        <v>9.9000000000000459E-11</v>
      </c>
      <c r="K233" s="84">
        <f t="shared" ca="1" si="5"/>
        <v>3.7443205800000179E-12</v>
      </c>
      <c r="L233" s="85">
        <f t="shared" ca="1" si="43"/>
        <v>79</v>
      </c>
      <c r="M233" s="38">
        <f t="shared" ca="1" si="44"/>
        <v>921</v>
      </c>
      <c r="N233" s="4">
        <f t="shared" ca="1" si="45"/>
        <v>11</v>
      </c>
      <c r="O233" s="79">
        <f t="shared" ca="1" si="46"/>
        <v>3.1560263659691077</v>
      </c>
      <c r="P233" s="79">
        <f t="shared" ca="1" si="47"/>
        <v>31.560263659691078</v>
      </c>
      <c r="Q233" s="79">
        <f t="shared" ca="1" si="48"/>
        <v>31.560263659691078</v>
      </c>
      <c r="R233" s="79">
        <f t="shared" ca="1" si="12"/>
        <v>3.1560263659691077</v>
      </c>
      <c r="S233" s="79">
        <f t="shared" ca="1" si="49"/>
        <v>3.1560263659691077</v>
      </c>
      <c r="T233" s="79">
        <f t="shared" ca="1" si="14"/>
        <v>1.1817174473120798E-11</v>
      </c>
      <c r="U233" s="79">
        <f t="shared" ca="1" si="50"/>
        <v>1280.7973528195234</v>
      </c>
      <c r="V233" s="79">
        <f t="shared" ca="1" si="16"/>
        <v>4.7957158869716853E-9</v>
      </c>
      <c r="W233" s="85">
        <f t="shared" ca="1" si="51"/>
        <v>1226.9715909090908</v>
      </c>
      <c r="X233" s="79">
        <f t="shared" ca="1" si="18"/>
        <v>4.5941749789162713E-9</v>
      </c>
    </row>
    <row r="234" spans="1:24" ht="12.75" customHeight="1">
      <c r="A234" s="2">
        <v>1</v>
      </c>
      <c r="B234" s="2">
        <v>2</v>
      </c>
      <c r="C234" s="2">
        <f t="shared" ca="1" si="0"/>
        <v>6</v>
      </c>
      <c r="D234" s="2">
        <f t="shared" ca="1" si="1"/>
        <v>4</v>
      </c>
      <c r="E234" s="2">
        <f t="shared" ca="1" si="2"/>
        <v>1</v>
      </c>
      <c r="F234" s="84">
        <f t="shared" ca="1" si="41"/>
        <v>3.7821420000000001E-2</v>
      </c>
      <c r="G234" s="2">
        <v>0</v>
      </c>
      <c r="H234" s="2">
        <v>0</v>
      </c>
      <c r="I234" s="2">
        <v>7</v>
      </c>
      <c r="J234" s="84">
        <f t="shared" ca="1" si="42"/>
        <v>0</v>
      </c>
      <c r="K234" s="84">
        <f t="shared" ca="1" si="5"/>
        <v>0</v>
      </c>
      <c r="L234" s="85">
        <f t="shared" ca="1" si="43"/>
        <v>91</v>
      </c>
      <c r="M234" s="38">
        <f t="shared" ca="1" si="44"/>
        <v>909</v>
      </c>
      <c r="N234" s="4">
        <f t="shared" ca="1" si="45"/>
        <v>11</v>
      </c>
      <c r="O234" s="79">
        <f t="shared" ca="1" si="46"/>
        <v>3.1560263659691077</v>
      </c>
      <c r="P234" s="79">
        <f t="shared" ca="1" si="47"/>
        <v>31.560263659691078</v>
      </c>
      <c r="Q234" s="79">
        <f t="shared" ca="1" si="48"/>
        <v>31.560263659691078</v>
      </c>
      <c r="R234" s="79">
        <f t="shared" ca="1" si="12"/>
        <v>3.1560263659691077</v>
      </c>
      <c r="S234" s="79">
        <f t="shared" ca="1" si="49"/>
        <v>3.1560263659691077</v>
      </c>
      <c r="T234" s="79">
        <f t="shared" ca="1" si="14"/>
        <v>0</v>
      </c>
      <c r="U234" s="79">
        <f t="shared" ca="1" si="50"/>
        <v>1293.0373528195234</v>
      </c>
      <c r="V234" s="79">
        <f t="shared" ca="1" si="16"/>
        <v>0</v>
      </c>
      <c r="W234" s="85">
        <f t="shared" ca="1" si="51"/>
        <v>10002.360141184572</v>
      </c>
      <c r="X234" s="79">
        <f t="shared" ca="1" si="18"/>
        <v>0</v>
      </c>
    </row>
    <row r="235" spans="1:24" ht="12.75" customHeight="1">
      <c r="A235" s="2">
        <v>1</v>
      </c>
      <c r="B235" s="2">
        <v>2</v>
      </c>
      <c r="C235" s="2">
        <f t="shared" ca="1" si="0"/>
        <v>6</v>
      </c>
      <c r="D235" s="2">
        <f t="shared" ca="1" si="1"/>
        <v>4</v>
      </c>
      <c r="E235" s="2">
        <f t="shared" ca="1" si="2"/>
        <v>1</v>
      </c>
      <c r="F235" s="84">
        <f t="shared" ca="1" si="41"/>
        <v>3.7821420000000001E-2</v>
      </c>
      <c r="G235" s="2">
        <v>0</v>
      </c>
      <c r="H235" s="2">
        <v>0</v>
      </c>
      <c r="I235" s="2">
        <v>6</v>
      </c>
      <c r="J235" s="84">
        <f t="shared" ca="1" si="42"/>
        <v>0</v>
      </c>
      <c r="K235" s="84">
        <f t="shared" ca="1" si="5"/>
        <v>0</v>
      </c>
      <c r="L235" s="85">
        <f t="shared" ca="1" si="43"/>
        <v>78</v>
      </c>
      <c r="M235" s="38">
        <f t="shared" ca="1" si="44"/>
        <v>922</v>
      </c>
      <c r="N235" s="4">
        <f t="shared" ca="1" si="45"/>
        <v>11</v>
      </c>
      <c r="O235" s="79">
        <f t="shared" ca="1" si="46"/>
        <v>3.1560263659691077</v>
      </c>
      <c r="P235" s="79">
        <f t="shared" ca="1" si="47"/>
        <v>31.560263659691078</v>
      </c>
      <c r="Q235" s="79">
        <f t="shared" ca="1" si="48"/>
        <v>31.560263659691078</v>
      </c>
      <c r="R235" s="79">
        <f t="shared" ca="1" si="12"/>
        <v>3.1560263659691077</v>
      </c>
      <c r="S235" s="79">
        <f t="shared" ca="1" si="49"/>
        <v>3.1560263659691077</v>
      </c>
      <c r="T235" s="79">
        <f t="shared" ca="1" si="14"/>
        <v>0</v>
      </c>
      <c r="U235" s="79">
        <f t="shared" ca="1" si="50"/>
        <v>1279.7773528195235</v>
      </c>
      <c r="V235" s="79">
        <f t="shared" ca="1" si="16"/>
        <v>0</v>
      </c>
      <c r="W235" s="85">
        <f t="shared" ca="1" si="51"/>
        <v>8573.4515495867763</v>
      </c>
      <c r="X235" s="79">
        <f t="shared" ca="1" si="18"/>
        <v>0</v>
      </c>
    </row>
    <row r="236" spans="1:24" ht="12.75" customHeight="1">
      <c r="A236" s="2">
        <v>1</v>
      </c>
      <c r="B236" s="2">
        <v>2</v>
      </c>
      <c r="C236" s="2">
        <f t="shared" ca="1" si="0"/>
        <v>6</v>
      </c>
      <c r="D236" s="2">
        <f t="shared" ca="1" si="1"/>
        <v>4</v>
      </c>
      <c r="E236" s="2">
        <f t="shared" ca="1" si="2"/>
        <v>1</v>
      </c>
      <c r="F236" s="84">
        <f t="shared" ca="1" si="41"/>
        <v>3.7821420000000001E-2</v>
      </c>
      <c r="G236" s="2">
        <v>0</v>
      </c>
      <c r="H236" s="2">
        <v>0</v>
      </c>
      <c r="I236" s="2">
        <v>5</v>
      </c>
      <c r="J236" s="84">
        <f t="shared" ca="1" si="42"/>
        <v>0</v>
      </c>
      <c r="K236" s="84">
        <f t="shared" ca="1" si="5"/>
        <v>0</v>
      </c>
      <c r="L236" s="85">
        <f t="shared" ca="1" si="43"/>
        <v>65</v>
      </c>
      <c r="M236" s="38">
        <f t="shared" ca="1" si="44"/>
        <v>935</v>
      </c>
      <c r="N236" s="4">
        <f t="shared" ca="1" si="45"/>
        <v>11</v>
      </c>
      <c r="O236" s="79">
        <f t="shared" ca="1" si="46"/>
        <v>3.1560263659691077</v>
      </c>
      <c r="P236" s="79">
        <f t="shared" ca="1" si="47"/>
        <v>31.560263659691078</v>
      </c>
      <c r="Q236" s="79">
        <f t="shared" ca="1" si="48"/>
        <v>31.560263659691078</v>
      </c>
      <c r="R236" s="79">
        <f t="shared" ca="1" si="12"/>
        <v>3.1560263659691077</v>
      </c>
      <c r="S236" s="79">
        <f t="shared" ca="1" si="49"/>
        <v>3.1560263659691077</v>
      </c>
      <c r="T236" s="79">
        <f t="shared" ca="1" si="14"/>
        <v>0</v>
      </c>
      <c r="U236" s="79">
        <f t="shared" ca="1" si="50"/>
        <v>1266.5173528195235</v>
      </c>
      <c r="V236" s="79">
        <f t="shared" ca="1" si="16"/>
        <v>0</v>
      </c>
      <c r="W236" s="85">
        <f t="shared" ca="1" si="51"/>
        <v>7144.5429579889806</v>
      </c>
      <c r="X236" s="79">
        <f t="shared" ca="1" si="18"/>
        <v>0</v>
      </c>
    </row>
    <row r="237" spans="1:24" ht="12.75" customHeight="1">
      <c r="A237" s="2">
        <v>1</v>
      </c>
      <c r="B237" s="2">
        <v>2</v>
      </c>
      <c r="C237" s="2">
        <f t="shared" ca="1" si="0"/>
        <v>6</v>
      </c>
      <c r="D237" s="2">
        <f t="shared" ca="1" si="1"/>
        <v>4</v>
      </c>
      <c r="E237" s="2">
        <f t="shared" ca="1" si="2"/>
        <v>1</v>
      </c>
      <c r="F237" s="84">
        <f t="shared" ca="1" si="41"/>
        <v>3.7821420000000001E-2</v>
      </c>
      <c r="G237" s="2">
        <v>0</v>
      </c>
      <c r="H237" s="2">
        <v>0</v>
      </c>
      <c r="I237" s="2">
        <v>4</v>
      </c>
      <c r="J237" s="84">
        <f t="shared" ca="1" si="42"/>
        <v>9.605960100000017E-5</v>
      </c>
      <c r="K237" s="84">
        <f t="shared" ca="1" si="5"/>
        <v>3.6331105144534267E-6</v>
      </c>
      <c r="L237" s="85">
        <f t="shared" ca="1" si="43"/>
        <v>52</v>
      </c>
      <c r="M237" s="38">
        <f t="shared" ca="1" si="44"/>
        <v>948</v>
      </c>
      <c r="N237" s="4">
        <f t="shared" ca="1" si="45"/>
        <v>11</v>
      </c>
      <c r="O237" s="79">
        <f t="shared" ca="1" si="46"/>
        <v>3.1560263659691077</v>
      </c>
      <c r="P237" s="79">
        <f t="shared" ca="1" si="47"/>
        <v>31.560263659691078</v>
      </c>
      <c r="Q237" s="79">
        <f t="shared" ca="1" si="48"/>
        <v>31.560263659691078</v>
      </c>
      <c r="R237" s="79">
        <f t="shared" ca="1" si="12"/>
        <v>3.1560263659691077</v>
      </c>
      <c r="S237" s="79">
        <f t="shared" ca="1" si="49"/>
        <v>3.1560263659691077</v>
      </c>
      <c r="T237" s="79">
        <f t="shared" ca="1" si="14"/>
        <v>1.1466192574094603E-5</v>
      </c>
      <c r="U237" s="79">
        <f t="shared" ca="1" si="50"/>
        <v>1253.2573528195235</v>
      </c>
      <c r="V237" s="79">
        <f t="shared" ca="1" si="16"/>
        <v>4.5532224658446788E-3</v>
      </c>
      <c r="W237" s="85">
        <f t="shared" ca="1" si="51"/>
        <v>5715.6343663911848</v>
      </c>
      <c r="X237" s="79">
        <f t="shared" ca="1" si="18"/>
        <v>2.0765531313307162E-2</v>
      </c>
    </row>
    <row r="238" spans="1:24" ht="12.75" customHeight="1">
      <c r="A238" s="2">
        <v>1</v>
      </c>
      <c r="B238" s="2">
        <v>2</v>
      </c>
      <c r="C238" s="2">
        <f t="shared" ca="1" si="0"/>
        <v>6</v>
      </c>
      <c r="D238" s="2">
        <f t="shared" ca="1" si="1"/>
        <v>4</v>
      </c>
      <c r="E238" s="2">
        <f t="shared" ca="1" si="2"/>
        <v>1</v>
      </c>
      <c r="F238" s="84">
        <f t="shared" ca="1" si="41"/>
        <v>3.7821420000000001E-2</v>
      </c>
      <c r="G238" s="2">
        <v>0</v>
      </c>
      <c r="H238" s="2">
        <v>0</v>
      </c>
      <c r="I238" s="2">
        <v>3</v>
      </c>
      <c r="J238" s="84">
        <f t="shared" ca="1" si="42"/>
        <v>3.8811960000000103E-6</v>
      </c>
      <c r="K238" s="84">
        <f t="shared" ca="1" si="5"/>
        <v>1.4679234401832038E-7</v>
      </c>
      <c r="L238" s="85">
        <f t="shared" ca="1" si="43"/>
        <v>39</v>
      </c>
      <c r="M238" s="38">
        <f t="shared" ca="1" si="44"/>
        <v>961</v>
      </c>
      <c r="N238" s="4">
        <f t="shared" ca="1" si="45"/>
        <v>11</v>
      </c>
      <c r="O238" s="79">
        <f t="shared" ca="1" si="46"/>
        <v>3.1560263659691077</v>
      </c>
      <c r="P238" s="79">
        <f t="shared" ca="1" si="47"/>
        <v>31.560263659691078</v>
      </c>
      <c r="Q238" s="79">
        <f t="shared" ca="1" si="48"/>
        <v>31.560263659691078</v>
      </c>
      <c r="R238" s="79">
        <f t="shared" ca="1" si="12"/>
        <v>3.1560263659691077</v>
      </c>
      <c r="S238" s="79">
        <f t="shared" ca="1" si="49"/>
        <v>3.1560263659691077</v>
      </c>
      <c r="T238" s="79">
        <f t="shared" ca="1" si="14"/>
        <v>4.6328050804422676E-7</v>
      </c>
      <c r="U238" s="79">
        <f t="shared" ca="1" si="50"/>
        <v>1239.9973528195235</v>
      </c>
      <c r="V238" s="79">
        <f t="shared" ca="1" si="16"/>
        <v>1.8202211799689009E-4</v>
      </c>
      <c r="W238" s="85">
        <f t="shared" ca="1" si="51"/>
        <v>4286.7257747933882</v>
      </c>
      <c r="X238" s="79">
        <f t="shared" ca="1" si="18"/>
        <v>6.2925852464567201E-4</v>
      </c>
    </row>
    <row r="239" spans="1:24" ht="12.75" customHeight="1">
      <c r="A239" s="2">
        <v>1</v>
      </c>
      <c r="B239" s="2">
        <v>2</v>
      </c>
      <c r="C239" s="2">
        <f t="shared" ca="1" si="0"/>
        <v>6</v>
      </c>
      <c r="D239" s="2">
        <f t="shared" ca="1" si="1"/>
        <v>4</v>
      </c>
      <c r="E239" s="2">
        <f t="shared" ca="1" si="2"/>
        <v>1</v>
      </c>
      <c r="F239" s="84">
        <f t="shared" ca="1" si="41"/>
        <v>3.7821420000000001E-2</v>
      </c>
      <c r="G239" s="2">
        <v>0</v>
      </c>
      <c r="H239" s="2">
        <v>0</v>
      </c>
      <c r="I239" s="2">
        <v>2</v>
      </c>
      <c r="J239" s="84">
        <f t="shared" ca="1" si="42"/>
        <v>5.8806000000000209E-8</v>
      </c>
      <c r="K239" s="84">
        <f t="shared" ca="1" si="5"/>
        <v>2.2241264245200081E-9</v>
      </c>
      <c r="L239" s="85">
        <f t="shared" ca="1" si="43"/>
        <v>26</v>
      </c>
      <c r="M239" s="38">
        <f t="shared" ca="1" si="44"/>
        <v>974</v>
      </c>
      <c r="N239" s="4">
        <f t="shared" ca="1" si="45"/>
        <v>12</v>
      </c>
      <c r="O239" s="79">
        <f t="shared" ca="1" si="46"/>
        <v>3.3967350817932065</v>
      </c>
      <c r="P239" s="79">
        <f t="shared" ca="1" si="47"/>
        <v>32.763807238811573</v>
      </c>
      <c r="Q239" s="79">
        <f t="shared" ca="1" si="48"/>
        <v>31.560263659691078</v>
      </c>
      <c r="R239" s="79">
        <f t="shared" ca="1" si="12"/>
        <v>3.2162035449251327</v>
      </c>
      <c r="S239" s="79">
        <f t="shared" ca="1" si="49"/>
        <v>3.3840978742124408</v>
      </c>
      <c r="T239" s="79">
        <f t="shared" ca="1" si="14"/>
        <v>7.5266615051978754E-9</v>
      </c>
      <c r="U239" s="79">
        <f t="shared" ca="1" si="50"/>
        <v>1307.6966966315804</v>
      </c>
      <c r="V239" s="79">
        <f t="shared" ca="1" si="16"/>
        <v>2.9084827782358226E-6</v>
      </c>
      <c r="W239" s="85">
        <f t="shared" ca="1" si="51"/>
        <v>2857.8171831955924</v>
      </c>
      <c r="X239" s="79">
        <f t="shared" ca="1" si="18"/>
        <v>6.3561467135926541E-6</v>
      </c>
    </row>
    <row r="240" spans="1:24" ht="12.75" customHeight="1">
      <c r="A240" s="2">
        <v>1</v>
      </c>
      <c r="B240" s="2">
        <v>2</v>
      </c>
      <c r="C240" s="2">
        <f t="shared" ca="1" si="0"/>
        <v>6</v>
      </c>
      <c r="D240" s="2">
        <f t="shared" ca="1" si="1"/>
        <v>4</v>
      </c>
      <c r="E240" s="2">
        <f t="shared" ca="1" si="2"/>
        <v>1</v>
      </c>
      <c r="F240" s="84">
        <f t="shared" ca="1" si="41"/>
        <v>3.7821420000000001E-2</v>
      </c>
      <c r="G240" s="2">
        <v>0</v>
      </c>
      <c r="H240" s="2">
        <v>0</v>
      </c>
      <c r="I240" s="2">
        <v>1</v>
      </c>
      <c r="J240" s="84">
        <f t="shared" ca="1" si="42"/>
        <v>3.9600000000000173E-10</v>
      </c>
      <c r="K240" s="84">
        <f t="shared" ca="1" si="5"/>
        <v>1.4977282320000065E-11</v>
      </c>
      <c r="L240" s="85">
        <f t="shared" ca="1" si="43"/>
        <v>13</v>
      </c>
      <c r="M240" s="38">
        <f t="shared" ca="1" si="44"/>
        <v>987</v>
      </c>
      <c r="N240" s="4">
        <f t="shared" ca="1" si="45"/>
        <v>12</v>
      </c>
      <c r="O240" s="79">
        <f t="shared" ca="1" si="46"/>
        <v>3.3967350817932065</v>
      </c>
      <c r="P240" s="79">
        <f t="shared" ca="1" si="47"/>
        <v>33.967350817932065</v>
      </c>
      <c r="Q240" s="79">
        <f t="shared" ca="1" si="48"/>
        <v>33.485933386283868</v>
      </c>
      <c r="R240" s="79">
        <f t="shared" ca="1" si="12"/>
        <v>3.3726642102107967</v>
      </c>
      <c r="S240" s="79">
        <f t="shared" ca="1" si="49"/>
        <v>3.3950501207824373</v>
      </c>
      <c r="T240" s="79">
        <f t="shared" ca="1" si="14"/>
        <v>5.0848624149508881E-11</v>
      </c>
      <c r="U240" s="79">
        <f t="shared" ca="1" si="50"/>
        <v>1298.3244540389139</v>
      </c>
      <c r="V240" s="79">
        <f t="shared" ca="1" si="16"/>
        <v>1.9445371891100762E-8</v>
      </c>
      <c r="W240" s="85">
        <f t="shared" ca="1" si="51"/>
        <v>1428.9085915977962</v>
      </c>
      <c r="X240" s="79">
        <f t="shared" ca="1" si="18"/>
        <v>2.1401167385833868E-8</v>
      </c>
    </row>
    <row r="241" spans="1:24" ht="12.75" customHeight="1">
      <c r="A241" s="2">
        <v>1</v>
      </c>
      <c r="B241" s="2">
        <v>2</v>
      </c>
      <c r="C241" s="2">
        <f t="shared" ca="1" si="0"/>
        <v>6</v>
      </c>
      <c r="D241" s="2">
        <f t="shared" ca="1" si="1"/>
        <v>4</v>
      </c>
      <c r="E241" s="2">
        <f t="shared" ca="1" si="2"/>
        <v>1</v>
      </c>
      <c r="F241" s="84">
        <f t="shared" ca="1" si="41"/>
        <v>3.7821420000000001E-2</v>
      </c>
      <c r="G241" s="2">
        <v>0</v>
      </c>
      <c r="H241" s="2">
        <v>0</v>
      </c>
      <c r="I241" s="2">
        <v>0</v>
      </c>
      <c r="J241" s="84">
        <f t="shared" ca="1" si="42"/>
        <v>1.0000000000000054E-12</v>
      </c>
      <c r="K241" s="84">
        <f t="shared" ca="1" si="5"/>
        <v>3.7821420000000208E-14</v>
      </c>
      <c r="L241" s="85">
        <f t="shared" ca="1" si="43"/>
        <v>0</v>
      </c>
      <c r="M241" s="38">
        <f t="shared" ca="1" si="44"/>
        <v>1000</v>
      </c>
      <c r="N241" s="4">
        <f t="shared" ca="1" si="45"/>
        <v>12</v>
      </c>
      <c r="O241" s="79">
        <f t="shared" ca="1" si="46"/>
        <v>3.3967350817932065</v>
      </c>
      <c r="P241" s="79">
        <f t="shared" ca="1" si="47"/>
        <v>33.967350817932065</v>
      </c>
      <c r="Q241" s="79">
        <f t="shared" ca="1" si="48"/>
        <v>33.967350817932065</v>
      </c>
      <c r="R241" s="79">
        <f t="shared" ca="1" si="12"/>
        <v>3.3967350817932065</v>
      </c>
      <c r="S241" s="79">
        <f t="shared" ca="1" si="49"/>
        <v>3.396735081793206</v>
      </c>
      <c r="T241" s="79">
        <f t="shared" ca="1" si="14"/>
        <v>1.2846934415723591E-13</v>
      </c>
      <c r="U241" s="79">
        <f t="shared" ca="1" si="50"/>
        <v>1285.6625705631191</v>
      </c>
      <c r="V241" s="79">
        <f t="shared" ca="1" si="16"/>
        <v>4.8625584059547628E-11</v>
      </c>
      <c r="W241" s="85">
        <f t="shared" ca="1" si="51"/>
        <v>0</v>
      </c>
      <c r="X241" s="79">
        <f t="shared" ca="1" si="18"/>
        <v>0</v>
      </c>
    </row>
    <row r="242" spans="1:24" ht="12.75" customHeight="1">
      <c r="A242" s="2">
        <v>1</v>
      </c>
      <c r="B242" s="2">
        <v>3</v>
      </c>
      <c r="C242" s="2">
        <f t="shared" ca="1" si="0"/>
        <v>7</v>
      </c>
      <c r="D242" s="2">
        <f t="shared" ca="1" si="1"/>
        <v>5</v>
      </c>
      <c r="E242" s="2">
        <f t="shared" ca="1" si="2"/>
        <v>1</v>
      </c>
      <c r="F242" s="84">
        <f t="shared" ca="1" si="41"/>
        <v>0</v>
      </c>
      <c r="G242" s="2">
        <v>1</v>
      </c>
      <c r="H242" s="2">
        <v>1</v>
      </c>
      <c r="I242" s="2">
        <v>7</v>
      </c>
      <c r="J242" s="84">
        <f t="shared" ca="1" si="42"/>
        <v>0</v>
      </c>
      <c r="K242" s="84">
        <f t="shared" ca="1" si="5"/>
        <v>0</v>
      </c>
      <c r="L242" s="85">
        <f t="shared" ca="1" si="43"/>
        <v>249</v>
      </c>
      <c r="M242" s="38">
        <f t="shared" ca="1" si="44"/>
        <v>751</v>
      </c>
      <c r="N242" s="4">
        <f t="shared" ca="1" si="45"/>
        <v>9</v>
      </c>
      <c r="O242" s="79">
        <f t="shared" ca="1" si="46"/>
        <v>2.643947499734443</v>
      </c>
      <c r="P242" s="79">
        <f t="shared" ca="1" si="47"/>
        <v>26.439474997344433</v>
      </c>
      <c r="Q242" s="79">
        <f t="shared" ca="1" si="48"/>
        <v>26.439474997344433</v>
      </c>
      <c r="R242" s="79">
        <f t="shared" ca="1" si="12"/>
        <v>2.6439474997344434</v>
      </c>
      <c r="S242" s="79">
        <f t="shared" ca="1" si="49"/>
        <v>2.643947499734443</v>
      </c>
      <c r="T242" s="79">
        <f t="shared" ca="1" si="14"/>
        <v>0</v>
      </c>
      <c r="U242" s="79">
        <f t="shared" ca="1" si="50"/>
        <v>1272.422920275548</v>
      </c>
      <c r="V242" s="79">
        <f t="shared" ca="1" si="16"/>
        <v>0</v>
      </c>
      <c r="W242" s="85">
        <f t="shared" ca="1" si="51"/>
        <v>26177.701975378786</v>
      </c>
      <c r="X242" s="79">
        <f t="shared" ca="1" si="18"/>
        <v>0</v>
      </c>
    </row>
    <row r="243" spans="1:24" ht="12.75" customHeight="1">
      <c r="A243" s="2">
        <v>1</v>
      </c>
      <c r="B243" s="2">
        <v>3</v>
      </c>
      <c r="C243" s="2">
        <f t="shared" ca="1" si="0"/>
        <v>7</v>
      </c>
      <c r="D243" s="2">
        <f t="shared" ca="1" si="1"/>
        <v>5</v>
      </c>
      <c r="E243" s="2">
        <f t="shared" ca="1" si="2"/>
        <v>1</v>
      </c>
      <c r="F243" s="84">
        <f t="shared" ca="1" si="41"/>
        <v>0</v>
      </c>
      <c r="G243" s="2">
        <v>1</v>
      </c>
      <c r="H243" s="2">
        <v>1</v>
      </c>
      <c r="I243" s="2">
        <v>6</v>
      </c>
      <c r="J243" s="84">
        <f t="shared" ca="1" si="42"/>
        <v>0</v>
      </c>
      <c r="K243" s="84">
        <f t="shared" ca="1" si="5"/>
        <v>0</v>
      </c>
      <c r="L243" s="85">
        <f t="shared" ca="1" si="43"/>
        <v>236</v>
      </c>
      <c r="M243" s="38">
        <f t="shared" ca="1" si="44"/>
        <v>764</v>
      </c>
      <c r="N243" s="4">
        <f t="shared" ca="1" si="45"/>
        <v>9</v>
      </c>
      <c r="O243" s="79">
        <f t="shared" ca="1" si="46"/>
        <v>2.643947499734443</v>
      </c>
      <c r="P243" s="79">
        <f t="shared" ca="1" si="47"/>
        <v>26.439474997344433</v>
      </c>
      <c r="Q243" s="79">
        <f t="shared" ca="1" si="48"/>
        <v>26.439474997344433</v>
      </c>
      <c r="R243" s="79">
        <f t="shared" ca="1" si="12"/>
        <v>2.6439474997344434</v>
      </c>
      <c r="S243" s="79">
        <f t="shared" ca="1" si="49"/>
        <v>2.643947499734443</v>
      </c>
      <c r="T243" s="79">
        <f t="shared" ca="1" si="14"/>
        <v>0</v>
      </c>
      <c r="U243" s="79">
        <f t="shared" ca="1" si="50"/>
        <v>1259.162920275548</v>
      </c>
      <c r="V243" s="79">
        <f t="shared" ca="1" si="16"/>
        <v>0</v>
      </c>
      <c r="W243" s="85">
        <f t="shared" ca="1" si="51"/>
        <v>24748.793383780991</v>
      </c>
      <c r="X243" s="79">
        <f t="shared" ca="1" si="18"/>
        <v>0</v>
      </c>
    </row>
    <row r="244" spans="1:24" ht="12.75" customHeight="1">
      <c r="A244" s="2">
        <v>1</v>
      </c>
      <c r="B244" s="2">
        <v>3</v>
      </c>
      <c r="C244" s="2">
        <f t="shared" ca="1" si="0"/>
        <v>7</v>
      </c>
      <c r="D244" s="2">
        <f t="shared" ca="1" si="1"/>
        <v>5</v>
      </c>
      <c r="E244" s="2">
        <f t="shared" ca="1" si="2"/>
        <v>1</v>
      </c>
      <c r="F244" s="84">
        <f t="shared" ca="1" si="41"/>
        <v>0</v>
      </c>
      <c r="G244" s="2">
        <v>1</v>
      </c>
      <c r="H244" s="2">
        <v>1</v>
      </c>
      <c r="I244" s="2">
        <v>5</v>
      </c>
      <c r="J244" s="84">
        <f t="shared" ca="1" si="42"/>
        <v>0.93206534790698992</v>
      </c>
      <c r="K244" s="84">
        <f t="shared" ca="1" si="5"/>
        <v>0</v>
      </c>
      <c r="L244" s="85">
        <f t="shared" ca="1" si="43"/>
        <v>223</v>
      </c>
      <c r="M244" s="38">
        <f t="shared" ca="1" si="44"/>
        <v>777</v>
      </c>
      <c r="N244" s="4">
        <f t="shared" ca="1" si="45"/>
        <v>9</v>
      </c>
      <c r="O244" s="79">
        <f t="shared" ca="1" si="46"/>
        <v>2.643947499734443</v>
      </c>
      <c r="P244" s="79">
        <f t="shared" ca="1" si="47"/>
        <v>26.439474997344433</v>
      </c>
      <c r="Q244" s="79">
        <f t="shared" ca="1" si="48"/>
        <v>26.439474997344433</v>
      </c>
      <c r="R244" s="79">
        <f t="shared" ca="1" si="12"/>
        <v>2.6439474997344434</v>
      </c>
      <c r="S244" s="79">
        <f t="shared" ca="1" si="49"/>
        <v>2.643947499734443</v>
      </c>
      <c r="T244" s="79">
        <f t="shared" ca="1" si="14"/>
        <v>0</v>
      </c>
      <c r="U244" s="79">
        <f t="shared" ca="1" si="50"/>
        <v>1245.902920275548</v>
      </c>
      <c r="V244" s="79">
        <f t="shared" ca="1" si="16"/>
        <v>0</v>
      </c>
      <c r="W244" s="85">
        <f t="shared" ca="1" si="51"/>
        <v>23319.884792183195</v>
      </c>
      <c r="X244" s="79">
        <f t="shared" ca="1" si="18"/>
        <v>0</v>
      </c>
    </row>
    <row r="245" spans="1:24" ht="12.75" customHeight="1">
      <c r="A245" s="2">
        <v>1</v>
      </c>
      <c r="B245" s="2">
        <v>3</v>
      </c>
      <c r="C245" s="2">
        <f t="shared" ca="1" si="0"/>
        <v>7</v>
      </c>
      <c r="D245" s="2">
        <f t="shared" ca="1" si="1"/>
        <v>5</v>
      </c>
      <c r="E245" s="2">
        <f t="shared" ca="1" si="2"/>
        <v>1</v>
      </c>
      <c r="F245" s="84">
        <f t="shared" ca="1" si="41"/>
        <v>0</v>
      </c>
      <c r="G245" s="2">
        <v>1</v>
      </c>
      <c r="H245" s="2">
        <v>1</v>
      </c>
      <c r="I245" s="2">
        <v>4</v>
      </c>
      <c r="J245" s="84">
        <f t="shared" ca="1" si="42"/>
        <v>4.7074007470050035E-2</v>
      </c>
      <c r="K245" s="84">
        <f t="shared" ca="1" si="5"/>
        <v>0</v>
      </c>
      <c r="L245" s="85">
        <f t="shared" ca="1" si="43"/>
        <v>210</v>
      </c>
      <c r="M245" s="38">
        <f t="shared" ca="1" si="44"/>
        <v>790</v>
      </c>
      <c r="N245" s="4">
        <f t="shared" ca="1" si="45"/>
        <v>9</v>
      </c>
      <c r="O245" s="79">
        <f t="shared" ca="1" si="46"/>
        <v>2.643947499734443</v>
      </c>
      <c r="P245" s="79">
        <f t="shared" ca="1" si="47"/>
        <v>26.439474997344433</v>
      </c>
      <c r="Q245" s="79">
        <f t="shared" ca="1" si="48"/>
        <v>26.439474997344433</v>
      </c>
      <c r="R245" s="79">
        <f t="shared" ca="1" si="12"/>
        <v>2.6439474997344434</v>
      </c>
      <c r="S245" s="79">
        <f t="shared" ca="1" si="49"/>
        <v>2.643947499734443</v>
      </c>
      <c r="T245" s="79">
        <f t="shared" ca="1" si="14"/>
        <v>0</v>
      </c>
      <c r="U245" s="79">
        <f t="shared" ca="1" si="50"/>
        <v>1232.642920275548</v>
      </c>
      <c r="V245" s="79">
        <f t="shared" ca="1" si="16"/>
        <v>0</v>
      </c>
      <c r="W245" s="85">
        <f t="shared" ca="1" si="51"/>
        <v>21890.976200585399</v>
      </c>
      <c r="X245" s="79">
        <f t="shared" ca="1" si="18"/>
        <v>0</v>
      </c>
    </row>
    <row r="246" spans="1:24" ht="12.75" customHeight="1">
      <c r="A246" s="2">
        <v>1</v>
      </c>
      <c r="B246" s="2">
        <v>3</v>
      </c>
      <c r="C246" s="2">
        <f t="shared" ca="1" si="0"/>
        <v>7</v>
      </c>
      <c r="D246" s="2">
        <f t="shared" ca="1" si="1"/>
        <v>5</v>
      </c>
      <c r="E246" s="2">
        <f t="shared" ca="1" si="2"/>
        <v>1</v>
      </c>
      <c r="F246" s="84">
        <f t="shared" ca="1" si="41"/>
        <v>0</v>
      </c>
      <c r="G246" s="2">
        <v>1</v>
      </c>
      <c r="H246" s="2">
        <v>1</v>
      </c>
      <c r="I246" s="2">
        <v>3</v>
      </c>
      <c r="J246" s="84">
        <f t="shared" ca="1" si="42"/>
        <v>9.5099004990000164E-4</v>
      </c>
      <c r="K246" s="84">
        <f t="shared" ca="1" si="5"/>
        <v>0</v>
      </c>
      <c r="L246" s="85">
        <f t="shared" ca="1" si="43"/>
        <v>197</v>
      </c>
      <c r="M246" s="38">
        <f t="shared" ca="1" si="44"/>
        <v>803</v>
      </c>
      <c r="N246" s="4">
        <f t="shared" ca="1" si="45"/>
        <v>10</v>
      </c>
      <c r="O246" s="79">
        <f t="shared" ca="1" si="46"/>
        <v>2.9036585298817519</v>
      </c>
      <c r="P246" s="79">
        <f t="shared" ca="1" si="47"/>
        <v>29.036585298817524</v>
      </c>
      <c r="Q246" s="79">
        <f t="shared" ca="1" si="48"/>
        <v>26.439474997344433</v>
      </c>
      <c r="R246" s="79">
        <f t="shared" ca="1" si="12"/>
        <v>2.7738030148080979</v>
      </c>
      <c r="S246" s="79">
        <f t="shared" ca="1" si="49"/>
        <v>2.8945686438265961</v>
      </c>
      <c r="T246" s="79">
        <f t="shared" ca="1" si="14"/>
        <v>0</v>
      </c>
      <c r="U246" s="79">
        <f t="shared" ca="1" si="50"/>
        <v>1308.3467874740752</v>
      </c>
      <c r="V246" s="79">
        <f t="shared" ca="1" si="16"/>
        <v>0</v>
      </c>
      <c r="W246" s="85">
        <f t="shared" ca="1" si="51"/>
        <v>20462.067608987603</v>
      </c>
      <c r="X246" s="79">
        <f t="shared" ca="1" si="18"/>
        <v>0</v>
      </c>
    </row>
    <row r="247" spans="1:24" ht="12.75" customHeight="1">
      <c r="A247" s="2">
        <v>1</v>
      </c>
      <c r="B247" s="2">
        <v>3</v>
      </c>
      <c r="C247" s="2">
        <f t="shared" ca="1" si="0"/>
        <v>7</v>
      </c>
      <c r="D247" s="2">
        <f t="shared" ca="1" si="1"/>
        <v>5</v>
      </c>
      <c r="E247" s="2">
        <f t="shared" ca="1" si="2"/>
        <v>1</v>
      </c>
      <c r="F247" s="84">
        <f t="shared" ca="1" si="41"/>
        <v>0</v>
      </c>
      <c r="G247" s="2">
        <v>1</v>
      </c>
      <c r="H247" s="2">
        <v>1</v>
      </c>
      <c r="I247" s="2">
        <v>2</v>
      </c>
      <c r="J247" s="84">
        <f t="shared" ca="1" si="42"/>
        <v>9.6059601000000268E-6</v>
      </c>
      <c r="K247" s="84">
        <f t="shared" ca="1" si="5"/>
        <v>0</v>
      </c>
      <c r="L247" s="85">
        <f t="shared" ca="1" si="43"/>
        <v>184</v>
      </c>
      <c r="M247" s="38">
        <f t="shared" ca="1" si="44"/>
        <v>816</v>
      </c>
      <c r="N247" s="4">
        <f t="shared" ca="1" si="45"/>
        <v>10</v>
      </c>
      <c r="O247" s="79">
        <f t="shared" ca="1" si="46"/>
        <v>2.9036585298817519</v>
      </c>
      <c r="P247" s="79">
        <f t="shared" ca="1" si="47"/>
        <v>29.036585298817524</v>
      </c>
      <c r="Q247" s="79">
        <f t="shared" ca="1" si="48"/>
        <v>29.036585298817524</v>
      </c>
      <c r="R247" s="79">
        <f t="shared" ca="1" si="12"/>
        <v>2.9036585298817523</v>
      </c>
      <c r="S247" s="79">
        <f t="shared" ca="1" si="49"/>
        <v>2.9036585298817519</v>
      </c>
      <c r="T247" s="79">
        <f t="shared" ca="1" si="14"/>
        <v>0</v>
      </c>
      <c r="U247" s="79">
        <f t="shared" ca="1" si="50"/>
        <v>1298.3134562325711</v>
      </c>
      <c r="V247" s="79">
        <f t="shared" ca="1" si="16"/>
        <v>0</v>
      </c>
      <c r="W247" s="85">
        <f t="shared" ca="1" si="51"/>
        <v>19033.159017389808</v>
      </c>
      <c r="X247" s="79">
        <f t="shared" ca="1" si="18"/>
        <v>0</v>
      </c>
    </row>
    <row r="248" spans="1:24" ht="12.75" customHeight="1">
      <c r="A248" s="2">
        <v>1</v>
      </c>
      <c r="B248" s="2">
        <v>3</v>
      </c>
      <c r="C248" s="2">
        <f t="shared" ca="1" si="0"/>
        <v>7</v>
      </c>
      <c r="D248" s="2">
        <f t="shared" ca="1" si="1"/>
        <v>5</v>
      </c>
      <c r="E248" s="2">
        <f t="shared" ca="1" si="2"/>
        <v>1</v>
      </c>
      <c r="F248" s="84">
        <f t="shared" ca="1" si="41"/>
        <v>0</v>
      </c>
      <c r="G248" s="2">
        <v>1</v>
      </c>
      <c r="H248" s="2">
        <v>1</v>
      </c>
      <c r="I248" s="2">
        <v>1</v>
      </c>
      <c r="J248" s="84">
        <f t="shared" ca="1" si="42"/>
        <v>4.8514950000000171E-8</v>
      </c>
      <c r="K248" s="84">
        <f t="shared" ca="1" si="5"/>
        <v>0</v>
      </c>
      <c r="L248" s="85">
        <f t="shared" ca="1" si="43"/>
        <v>171</v>
      </c>
      <c r="M248" s="38">
        <f t="shared" ca="1" si="44"/>
        <v>829</v>
      </c>
      <c r="N248" s="4">
        <f t="shared" ca="1" si="45"/>
        <v>10</v>
      </c>
      <c r="O248" s="79">
        <f t="shared" ca="1" si="46"/>
        <v>2.9036585298817519</v>
      </c>
      <c r="P248" s="79">
        <f t="shared" ca="1" si="47"/>
        <v>29.036585298817524</v>
      </c>
      <c r="Q248" s="79">
        <f t="shared" ca="1" si="48"/>
        <v>29.036585298817524</v>
      </c>
      <c r="R248" s="79">
        <f t="shared" ca="1" si="12"/>
        <v>2.9036585298817523</v>
      </c>
      <c r="S248" s="79">
        <f t="shared" ca="1" si="49"/>
        <v>2.9036585298817519</v>
      </c>
      <c r="T248" s="79">
        <f t="shared" ca="1" si="14"/>
        <v>0</v>
      </c>
      <c r="U248" s="79">
        <f t="shared" ca="1" si="50"/>
        <v>1285.0534562325711</v>
      </c>
      <c r="V248" s="79">
        <f t="shared" ca="1" si="16"/>
        <v>0</v>
      </c>
      <c r="W248" s="85">
        <f t="shared" ca="1" si="51"/>
        <v>17604.250425792012</v>
      </c>
      <c r="X248" s="79">
        <f t="shared" ca="1" si="18"/>
        <v>0</v>
      </c>
    </row>
    <row r="249" spans="1:24" ht="12.75" customHeight="1">
      <c r="A249" s="2">
        <v>1</v>
      </c>
      <c r="B249" s="2">
        <v>3</v>
      </c>
      <c r="C249" s="2">
        <f t="shared" ca="1" si="0"/>
        <v>7</v>
      </c>
      <c r="D249" s="2">
        <f t="shared" ca="1" si="1"/>
        <v>5</v>
      </c>
      <c r="E249" s="2">
        <f t="shared" ca="1" si="2"/>
        <v>1</v>
      </c>
      <c r="F249" s="84">
        <f t="shared" ca="1" si="41"/>
        <v>0</v>
      </c>
      <c r="G249" s="2">
        <v>1</v>
      </c>
      <c r="H249" s="2">
        <v>1</v>
      </c>
      <c r="I249" s="2">
        <v>0</v>
      </c>
      <c r="J249" s="84">
        <f t="shared" ca="1" si="42"/>
        <v>9.8010000000000445E-11</v>
      </c>
      <c r="K249" s="84">
        <f t="shared" ca="1" si="5"/>
        <v>0</v>
      </c>
      <c r="L249" s="85">
        <f t="shared" ca="1" si="43"/>
        <v>158</v>
      </c>
      <c r="M249" s="38">
        <f t="shared" ca="1" si="44"/>
        <v>842</v>
      </c>
      <c r="N249" s="4">
        <f t="shared" ca="1" si="45"/>
        <v>10</v>
      </c>
      <c r="O249" s="79">
        <f t="shared" ca="1" si="46"/>
        <v>2.9036585298817519</v>
      </c>
      <c r="P249" s="79">
        <f t="shared" ca="1" si="47"/>
        <v>29.036585298817524</v>
      </c>
      <c r="Q249" s="79">
        <f t="shared" ca="1" si="48"/>
        <v>29.036585298817524</v>
      </c>
      <c r="R249" s="79">
        <f t="shared" ca="1" si="12"/>
        <v>2.9036585298817523</v>
      </c>
      <c r="S249" s="79">
        <f t="shared" ca="1" si="49"/>
        <v>2.9036585298817519</v>
      </c>
      <c r="T249" s="79">
        <f t="shared" ca="1" si="14"/>
        <v>0</v>
      </c>
      <c r="U249" s="79">
        <f t="shared" ca="1" si="50"/>
        <v>1271.7934562325711</v>
      </c>
      <c r="V249" s="79">
        <f t="shared" ca="1" si="16"/>
        <v>0</v>
      </c>
      <c r="W249" s="85">
        <f t="shared" ca="1" si="51"/>
        <v>16175.341834194214</v>
      </c>
      <c r="X249" s="79">
        <f t="shared" ca="1" si="18"/>
        <v>0</v>
      </c>
    </row>
    <row r="250" spans="1:24" ht="12.75" customHeight="1">
      <c r="A250" s="2">
        <v>1</v>
      </c>
      <c r="B250" s="2">
        <v>3</v>
      </c>
      <c r="C250" s="2">
        <f t="shared" ca="1" si="0"/>
        <v>7</v>
      </c>
      <c r="D250" s="2">
        <f t="shared" ca="1" si="1"/>
        <v>5</v>
      </c>
      <c r="E250" s="2">
        <f t="shared" ca="1" si="2"/>
        <v>1</v>
      </c>
      <c r="F250" s="84">
        <f t="shared" ca="1" si="41"/>
        <v>0</v>
      </c>
      <c r="G250" s="2">
        <v>1</v>
      </c>
      <c r="H250" s="2">
        <v>0</v>
      </c>
      <c r="I250" s="2">
        <v>7</v>
      </c>
      <c r="J250" s="84">
        <f t="shared" ca="1" si="42"/>
        <v>0</v>
      </c>
      <c r="K250" s="84">
        <f t="shared" ca="1" si="5"/>
        <v>0</v>
      </c>
      <c r="L250" s="85">
        <f t="shared" ca="1" si="43"/>
        <v>170</v>
      </c>
      <c r="M250" s="38">
        <f t="shared" ca="1" si="44"/>
        <v>830</v>
      </c>
      <c r="N250" s="4">
        <f t="shared" ca="1" si="45"/>
        <v>10</v>
      </c>
      <c r="O250" s="79">
        <f t="shared" ca="1" si="46"/>
        <v>2.9036585298817519</v>
      </c>
      <c r="P250" s="79">
        <f t="shared" ca="1" si="47"/>
        <v>29.036585298817524</v>
      </c>
      <c r="Q250" s="79">
        <f t="shared" ca="1" si="48"/>
        <v>29.036585298817524</v>
      </c>
      <c r="R250" s="79">
        <f t="shared" ca="1" si="12"/>
        <v>2.9036585298817523</v>
      </c>
      <c r="S250" s="79">
        <f t="shared" ca="1" si="49"/>
        <v>2.9036585298817519</v>
      </c>
      <c r="T250" s="79">
        <f t="shared" ca="1" si="14"/>
        <v>0</v>
      </c>
      <c r="U250" s="79">
        <f t="shared" ca="1" si="50"/>
        <v>1284.0334562325711</v>
      </c>
      <c r="V250" s="79">
        <f t="shared" ca="1" si="16"/>
        <v>0</v>
      </c>
      <c r="W250" s="85">
        <f t="shared" ca="1" si="51"/>
        <v>24950.730384469694</v>
      </c>
      <c r="X250" s="79">
        <f t="shared" ca="1" si="18"/>
        <v>0</v>
      </c>
    </row>
    <row r="251" spans="1:24" ht="12.75" customHeight="1">
      <c r="A251" s="2">
        <v>1</v>
      </c>
      <c r="B251" s="2">
        <v>3</v>
      </c>
      <c r="C251" s="2">
        <f t="shared" ca="1" si="0"/>
        <v>7</v>
      </c>
      <c r="D251" s="2">
        <f t="shared" ca="1" si="1"/>
        <v>5</v>
      </c>
      <c r="E251" s="2">
        <f t="shared" ca="1" si="2"/>
        <v>1</v>
      </c>
      <c r="F251" s="84">
        <f t="shared" ca="1" si="41"/>
        <v>0</v>
      </c>
      <c r="G251" s="2">
        <v>1</v>
      </c>
      <c r="H251" s="2">
        <v>0</v>
      </c>
      <c r="I251" s="2">
        <v>6</v>
      </c>
      <c r="J251" s="84">
        <f t="shared" ca="1" si="42"/>
        <v>0</v>
      </c>
      <c r="K251" s="84">
        <f t="shared" ca="1" si="5"/>
        <v>0</v>
      </c>
      <c r="L251" s="85">
        <f t="shared" ca="1" si="43"/>
        <v>157</v>
      </c>
      <c r="M251" s="38">
        <f t="shared" ca="1" si="44"/>
        <v>843</v>
      </c>
      <c r="N251" s="4">
        <f t="shared" ca="1" si="45"/>
        <v>10</v>
      </c>
      <c r="O251" s="79">
        <f t="shared" ca="1" si="46"/>
        <v>2.9036585298817519</v>
      </c>
      <c r="P251" s="79">
        <f t="shared" ca="1" si="47"/>
        <v>29.036585298817524</v>
      </c>
      <c r="Q251" s="79">
        <f t="shared" ca="1" si="48"/>
        <v>29.036585298817524</v>
      </c>
      <c r="R251" s="79">
        <f t="shared" ca="1" si="12"/>
        <v>2.9036585298817523</v>
      </c>
      <c r="S251" s="79">
        <f t="shared" ca="1" si="49"/>
        <v>2.9036585298817519</v>
      </c>
      <c r="T251" s="79">
        <f t="shared" ca="1" si="14"/>
        <v>0</v>
      </c>
      <c r="U251" s="79">
        <f t="shared" ca="1" si="50"/>
        <v>1270.7734562325711</v>
      </c>
      <c r="V251" s="79">
        <f t="shared" ca="1" si="16"/>
        <v>0</v>
      </c>
      <c r="W251" s="85">
        <f t="shared" ca="1" si="51"/>
        <v>23521.821792871902</v>
      </c>
      <c r="X251" s="79">
        <f t="shared" ca="1" si="18"/>
        <v>0</v>
      </c>
    </row>
    <row r="252" spans="1:24" ht="12.75" customHeight="1">
      <c r="A252" s="2">
        <v>1</v>
      </c>
      <c r="B252" s="2">
        <v>3</v>
      </c>
      <c r="C252" s="2">
        <f t="shared" ca="1" si="0"/>
        <v>7</v>
      </c>
      <c r="D252" s="2">
        <f t="shared" ca="1" si="1"/>
        <v>5</v>
      </c>
      <c r="E252" s="2">
        <f t="shared" ca="1" si="2"/>
        <v>1</v>
      </c>
      <c r="F252" s="84">
        <f t="shared" ca="1" si="41"/>
        <v>0</v>
      </c>
      <c r="G252" s="2">
        <v>1</v>
      </c>
      <c r="H252" s="2">
        <v>0</v>
      </c>
      <c r="I252" s="2">
        <v>5</v>
      </c>
      <c r="J252" s="84">
        <f t="shared" ca="1" si="42"/>
        <v>9.4148014940100087E-3</v>
      </c>
      <c r="K252" s="84">
        <f t="shared" ca="1" si="5"/>
        <v>0</v>
      </c>
      <c r="L252" s="85">
        <f t="shared" ca="1" si="43"/>
        <v>144</v>
      </c>
      <c r="M252" s="38">
        <f t="shared" ca="1" si="44"/>
        <v>856</v>
      </c>
      <c r="N252" s="4">
        <f t="shared" ca="1" si="45"/>
        <v>10</v>
      </c>
      <c r="O252" s="79">
        <f t="shared" ca="1" si="46"/>
        <v>2.9036585298817519</v>
      </c>
      <c r="P252" s="79">
        <f t="shared" ca="1" si="47"/>
        <v>29.036585298817524</v>
      </c>
      <c r="Q252" s="79">
        <f t="shared" ca="1" si="48"/>
        <v>29.036585298817524</v>
      </c>
      <c r="R252" s="79">
        <f t="shared" ca="1" si="12"/>
        <v>2.9036585298817523</v>
      </c>
      <c r="S252" s="79">
        <f t="shared" ca="1" si="49"/>
        <v>2.9036585298817519</v>
      </c>
      <c r="T252" s="79">
        <f t="shared" ca="1" si="14"/>
        <v>0</v>
      </c>
      <c r="U252" s="79">
        <f t="shared" ca="1" si="50"/>
        <v>1257.5134562325711</v>
      </c>
      <c r="V252" s="79">
        <f t="shared" ca="1" si="16"/>
        <v>0</v>
      </c>
      <c r="W252" s="85">
        <f t="shared" ca="1" si="51"/>
        <v>22092.913201274103</v>
      </c>
      <c r="X252" s="79">
        <f t="shared" ca="1" si="18"/>
        <v>0</v>
      </c>
    </row>
    <row r="253" spans="1:24" ht="12.75" customHeight="1">
      <c r="A253" s="2">
        <v>1</v>
      </c>
      <c r="B253" s="2">
        <v>3</v>
      </c>
      <c r="C253" s="2">
        <f t="shared" ca="1" si="0"/>
        <v>7</v>
      </c>
      <c r="D253" s="2">
        <f t="shared" ca="1" si="1"/>
        <v>5</v>
      </c>
      <c r="E253" s="2">
        <f t="shared" ca="1" si="2"/>
        <v>1</v>
      </c>
      <c r="F253" s="84">
        <f t="shared" ca="1" si="41"/>
        <v>0</v>
      </c>
      <c r="G253" s="2">
        <v>1</v>
      </c>
      <c r="H253" s="2">
        <v>0</v>
      </c>
      <c r="I253" s="2">
        <v>4</v>
      </c>
      <c r="J253" s="84">
        <f t="shared" ca="1" si="42"/>
        <v>4.7549502495000082E-4</v>
      </c>
      <c r="K253" s="84">
        <f t="shared" ca="1" si="5"/>
        <v>0</v>
      </c>
      <c r="L253" s="85">
        <f t="shared" ca="1" si="43"/>
        <v>131</v>
      </c>
      <c r="M253" s="38">
        <f t="shared" ca="1" si="44"/>
        <v>869</v>
      </c>
      <c r="N253" s="4">
        <f t="shared" ca="1" si="45"/>
        <v>10</v>
      </c>
      <c r="O253" s="79">
        <f t="shared" ca="1" si="46"/>
        <v>2.9036585298817519</v>
      </c>
      <c r="P253" s="79">
        <f t="shared" ca="1" si="47"/>
        <v>29.036585298817524</v>
      </c>
      <c r="Q253" s="79">
        <f t="shared" ca="1" si="48"/>
        <v>29.036585298817524</v>
      </c>
      <c r="R253" s="79">
        <f t="shared" ca="1" si="12"/>
        <v>2.9036585298817523</v>
      </c>
      <c r="S253" s="79">
        <f t="shared" ca="1" si="49"/>
        <v>2.9036585298817519</v>
      </c>
      <c r="T253" s="79">
        <f t="shared" ca="1" si="14"/>
        <v>0</v>
      </c>
      <c r="U253" s="79">
        <f t="shared" ca="1" si="50"/>
        <v>1244.2534562325709</v>
      </c>
      <c r="V253" s="79">
        <f t="shared" ca="1" si="16"/>
        <v>0</v>
      </c>
      <c r="W253" s="85">
        <f t="shared" ca="1" si="51"/>
        <v>20664.004609676311</v>
      </c>
      <c r="X253" s="79">
        <f t="shared" ca="1" si="18"/>
        <v>0</v>
      </c>
    </row>
    <row r="254" spans="1:24" ht="12.75" customHeight="1">
      <c r="A254" s="2">
        <v>1</v>
      </c>
      <c r="B254" s="2">
        <v>3</v>
      </c>
      <c r="C254" s="2">
        <f t="shared" ca="1" si="0"/>
        <v>7</v>
      </c>
      <c r="D254" s="2">
        <f t="shared" ca="1" si="1"/>
        <v>5</v>
      </c>
      <c r="E254" s="2">
        <f t="shared" ca="1" si="2"/>
        <v>1</v>
      </c>
      <c r="F254" s="84">
        <f t="shared" ca="1" si="41"/>
        <v>0</v>
      </c>
      <c r="G254" s="2">
        <v>1</v>
      </c>
      <c r="H254" s="2">
        <v>0</v>
      </c>
      <c r="I254" s="2">
        <v>3</v>
      </c>
      <c r="J254" s="84">
        <f t="shared" ca="1" si="42"/>
        <v>9.6059601000000268E-6</v>
      </c>
      <c r="K254" s="84">
        <f t="shared" ca="1" si="5"/>
        <v>0</v>
      </c>
      <c r="L254" s="85">
        <f t="shared" ca="1" si="43"/>
        <v>118</v>
      </c>
      <c r="M254" s="38">
        <f t="shared" ca="1" si="44"/>
        <v>882</v>
      </c>
      <c r="N254" s="4">
        <f t="shared" ca="1" si="45"/>
        <v>11</v>
      </c>
      <c r="O254" s="79">
        <f t="shared" ca="1" si="46"/>
        <v>3.1560263659691077</v>
      </c>
      <c r="P254" s="79">
        <f t="shared" ca="1" si="47"/>
        <v>29.28895313490488</v>
      </c>
      <c r="Q254" s="79">
        <f t="shared" ca="1" si="48"/>
        <v>29.036585298817524</v>
      </c>
      <c r="R254" s="79">
        <f t="shared" ca="1" si="12"/>
        <v>2.9162769216861202</v>
      </c>
      <c r="S254" s="79">
        <f t="shared" ca="1" si="49"/>
        <v>3.1392439048692986</v>
      </c>
      <c r="T254" s="79">
        <f t="shared" ca="1" si="14"/>
        <v>0</v>
      </c>
      <c r="U254" s="79">
        <f t="shared" ca="1" si="50"/>
        <v>1314.6200236964912</v>
      </c>
      <c r="V254" s="79">
        <f t="shared" ca="1" si="16"/>
        <v>0</v>
      </c>
      <c r="W254" s="85">
        <f t="shared" ca="1" si="51"/>
        <v>19235.096018078511</v>
      </c>
      <c r="X254" s="79">
        <f t="shared" ca="1" si="18"/>
        <v>0</v>
      </c>
    </row>
    <row r="255" spans="1:24" ht="12.75" customHeight="1">
      <c r="A255" s="2">
        <v>1</v>
      </c>
      <c r="B255" s="2">
        <v>3</v>
      </c>
      <c r="C255" s="2">
        <f t="shared" ca="1" si="0"/>
        <v>7</v>
      </c>
      <c r="D255" s="2">
        <f t="shared" ca="1" si="1"/>
        <v>5</v>
      </c>
      <c r="E255" s="2">
        <f t="shared" ca="1" si="2"/>
        <v>1</v>
      </c>
      <c r="F255" s="84">
        <f t="shared" ca="1" si="41"/>
        <v>0</v>
      </c>
      <c r="G255" s="2">
        <v>1</v>
      </c>
      <c r="H255" s="2">
        <v>0</v>
      </c>
      <c r="I255" s="2">
        <v>2</v>
      </c>
      <c r="J255" s="84">
        <f t="shared" ca="1" si="42"/>
        <v>9.7029900000000355E-8</v>
      </c>
      <c r="K255" s="84">
        <f t="shared" ca="1" si="5"/>
        <v>0</v>
      </c>
      <c r="L255" s="85">
        <f t="shared" ca="1" si="43"/>
        <v>105</v>
      </c>
      <c r="M255" s="38">
        <f t="shared" ca="1" si="44"/>
        <v>895</v>
      </c>
      <c r="N255" s="4">
        <f t="shared" ca="1" si="45"/>
        <v>11</v>
      </c>
      <c r="O255" s="79">
        <f t="shared" ca="1" si="46"/>
        <v>3.1560263659691077</v>
      </c>
      <c r="P255" s="79">
        <f t="shared" ca="1" si="47"/>
        <v>31.560263659691078</v>
      </c>
      <c r="Q255" s="79">
        <f t="shared" ca="1" si="48"/>
        <v>30.046056643166946</v>
      </c>
      <c r="R255" s="79">
        <f t="shared" ca="1" si="12"/>
        <v>3.080316015142901</v>
      </c>
      <c r="S255" s="79">
        <f t="shared" ca="1" si="49"/>
        <v>3.1507266414112731</v>
      </c>
      <c r="T255" s="79">
        <f t="shared" ca="1" si="14"/>
        <v>0</v>
      </c>
      <c r="U255" s="79">
        <f t="shared" ca="1" si="50"/>
        <v>1305.4360909911975</v>
      </c>
      <c r="V255" s="79">
        <f t="shared" ca="1" si="16"/>
        <v>0</v>
      </c>
      <c r="W255" s="85">
        <f t="shared" ca="1" si="51"/>
        <v>17806.187426480716</v>
      </c>
      <c r="X255" s="79">
        <f t="shared" ca="1" si="18"/>
        <v>0</v>
      </c>
    </row>
    <row r="256" spans="1:24" ht="12.75" customHeight="1">
      <c r="A256" s="2">
        <v>1</v>
      </c>
      <c r="B256" s="2">
        <v>3</v>
      </c>
      <c r="C256" s="2">
        <f t="shared" ca="1" si="0"/>
        <v>7</v>
      </c>
      <c r="D256" s="2">
        <f t="shared" ca="1" si="1"/>
        <v>5</v>
      </c>
      <c r="E256" s="2">
        <f t="shared" ca="1" si="2"/>
        <v>1</v>
      </c>
      <c r="F256" s="84">
        <f t="shared" ca="1" si="41"/>
        <v>0</v>
      </c>
      <c r="G256" s="2">
        <v>1</v>
      </c>
      <c r="H256" s="2">
        <v>0</v>
      </c>
      <c r="I256" s="2">
        <v>1</v>
      </c>
      <c r="J256" s="84">
        <f t="shared" ca="1" si="42"/>
        <v>4.9005000000000225E-10</v>
      </c>
      <c r="K256" s="84">
        <f t="shared" ca="1" si="5"/>
        <v>0</v>
      </c>
      <c r="L256" s="85">
        <f t="shared" ca="1" si="43"/>
        <v>92</v>
      </c>
      <c r="M256" s="38">
        <f t="shared" ca="1" si="44"/>
        <v>908</v>
      </c>
      <c r="N256" s="4">
        <f t="shared" ca="1" si="45"/>
        <v>11</v>
      </c>
      <c r="O256" s="79">
        <f t="shared" ca="1" si="46"/>
        <v>3.1560263659691077</v>
      </c>
      <c r="P256" s="79">
        <f t="shared" ca="1" si="47"/>
        <v>31.560263659691078</v>
      </c>
      <c r="Q256" s="79">
        <f t="shared" ca="1" si="48"/>
        <v>31.560263659691078</v>
      </c>
      <c r="R256" s="79">
        <f t="shared" ca="1" si="12"/>
        <v>3.1560263659691077</v>
      </c>
      <c r="S256" s="79">
        <f t="shared" ca="1" si="49"/>
        <v>3.1560263659691077</v>
      </c>
      <c r="T256" s="79">
        <f t="shared" ca="1" si="14"/>
        <v>0</v>
      </c>
      <c r="U256" s="79">
        <f t="shared" ca="1" si="50"/>
        <v>1294.0573528195234</v>
      </c>
      <c r="V256" s="79">
        <f t="shared" ca="1" si="16"/>
        <v>0</v>
      </c>
      <c r="W256" s="85">
        <f t="shared" ca="1" si="51"/>
        <v>16377.27883488292</v>
      </c>
      <c r="X256" s="79">
        <f t="shared" ca="1" si="18"/>
        <v>0</v>
      </c>
    </row>
    <row r="257" spans="1:24" ht="12.75" customHeight="1">
      <c r="A257" s="2">
        <v>1</v>
      </c>
      <c r="B257" s="2">
        <v>3</v>
      </c>
      <c r="C257" s="2">
        <f t="shared" ca="1" si="0"/>
        <v>7</v>
      </c>
      <c r="D257" s="2">
        <f t="shared" ca="1" si="1"/>
        <v>5</v>
      </c>
      <c r="E257" s="2">
        <f t="shared" ca="1" si="2"/>
        <v>1</v>
      </c>
      <c r="F257" s="84">
        <f t="shared" ca="1" si="41"/>
        <v>0</v>
      </c>
      <c r="G257" s="2">
        <v>1</v>
      </c>
      <c r="H257" s="2">
        <v>0</v>
      </c>
      <c r="I257" s="2">
        <v>0</v>
      </c>
      <c r="J257" s="84">
        <f t="shared" ca="1" si="42"/>
        <v>9.9000000000000548E-13</v>
      </c>
      <c r="K257" s="84">
        <f t="shared" ca="1" si="5"/>
        <v>0</v>
      </c>
      <c r="L257" s="85">
        <f t="shared" ca="1" si="43"/>
        <v>79</v>
      </c>
      <c r="M257" s="38">
        <f t="shared" ca="1" si="44"/>
        <v>921</v>
      </c>
      <c r="N257" s="4">
        <f t="shared" ca="1" si="45"/>
        <v>11</v>
      </c>
      <c r="O257" s="79">
        <f t="shared" ca="1" si="46"/>
        <v>3.1560263659691077</v>
      </c>
      <c r="P257" s="79">
        <f t="shared" ca="1" si="47"/>
        <v>31.560263659691078</v>
      </c>
      <c r="Q257" s="79">
        <f t="shared" ca="1" si="48"/>
        <v>31.560263659691078</v>
      </c>
      <c r="R257" s="79">
        <f t="shared" ca="1" si="12"/>
        <v>3.1560263659691077</v>
      </c>
      <c r="S257" s="79">
        <f t="shared" ca="1" si="49"/>
        <v>3.1560263659691077</v>
      </c>
      <c r="T257" s="79">
        <f t="shared" ca="1" si="14"/>
        <v>0</v>
      </c>
      <c r="U257" s="79">
        <f t="shared" ca="1" si="50"/>
        <v>1280.7973528195234</v>
      </c>
      <c r="V257" s="79">
        <f t="shared" ca="1" si="16"/>
        <v>0</v>
      </c>
      <c r="W257" s="85">
        <f t="shared" ca="1" si="51"/>
        <v>14948.370243285124</v>
      </c>
      <c r="X257" s="79">
        <f t="shared" ca="1" si="18"/>
        <v>0</v>
      </c>
    </row>
    <row r="258" spans="1:24" ht="12.75" customHeight="1">
      <c r="A258" s="2">
        <v>1</v>
      </c>
      <c r="B258" s="2">
        <v>3</v>
      </c>
      <c r="C258" s="2">
        <f t="shared" ca="1" si="0"/>
        <v>7</v>
      </c>
      <c r="D258" s="2">
        <f t="shared" ca="1" si="1"/>
        <v>5</v>
      </c>
      <c r="E258" s="2">
        <f t="shared" ca="1" si="2"/>
        <v>1</v>
      </c>
      <c r="F258" s="84">
        <f t="shared" ca="1" si="41"/>
        <v>0</v>
      </c>
      <c r="G258" s="2">
        <v>0</v>
      </c>
      <c r="H258" s="2">
        <v>1</v>
      </c>
      <c r="I258" s="2">
        <v>7</v>
      </c>
      <c r="J258" s="84">
        <f t="shared" ca="1" si="42"/>
        <v>0</v>
      </c>
      <c r="K258" s="84">
        <f t="shared" ca="1" si="5"/>
        <v>0</v>
      </c>
      <c r="L258" s="85">
        <f t="shared" ca="1" si="43"/>
        <v>170</v>
      </c>
      <c r="M258" s="38">
        <f t="shared" ca="1" si="44"/>
        <v>830</v>
      </c>
      <c r="N258" s="4">
        <f t="shared" ca="1" si="45"/>
        <v>10</v>
      </c>
      <c r="O258" s="79">
        <f t="shared" ca="1" si="46"/>
        <v>2.9036585298817519</v>
      </c>
      <c r="P258" s="79">
        <f t="shared" ca="1" si="47"/>
        <v>29.036585298817524</v>
      </c>
      <c r="Q258" s="79">
        <f t="shared" ca="1" si="48"/>
        <v>29.036585298817524</v>
      </c>
      <c r="R258" s="79">
        <f t="shared" ca="1" si="12"/>
        <v>2.9036585298817523</v>
      </c>
      <c r="S258" s="79">
        <f t="shared" ca="1" si="49"/>
        <v>2.9036585298817519</v>
      </c>
      <c r="T258" s="79">
        <f t="shared" ca="1" si="14"/>
        <v>0</v>
      </c>
      <c r="U258" s="79">
        <f t="shared" ca="1" si="50"/>
        <v>1284.0334562325711</v>
      </c>
      <c r="V258" s="79">
        <f t="shared" ca="1" si="16"/>
        <v>0</v>
      </c>
      <c r="W258" s="85">
        <f t="shared" ca="1" si="51"/>
        <v>11229.331732093662</v>
      </c>
      <c r="X258" s="79">
        <f t="shared" ca="1" si="18"/>
        <v>0</v>
      </c>
    </row>
    <row r="259" spans="1:24" ht="12.75" customHeight="1">
      <c r="A259" s="2">
        <v>1</v>
      </c>
      <c r="B259" s="2">
        <v>3</v>
      </c>
      <c r="C259" s="2">
        <f t="shared" ca="1" si="0"/>
        <v>7</v>
      </c>
      <c r="D259" s="2">
        <f t="shared" ca="1" si="1"/>
        <v>5</v>
      </c>
      <c r="E259" s="2">
        <f t="shared" ca="1" si="2"/>
        <v>1</v>
      </c>
      <c r="F259" s="84">
        <f t="shared" ca="1" si="41"/>
        <v>0</v>
      </c>
      <c r="G259" s="2">
        <v>0</v>
      </c>
      <c r="H259" s="2">
        <v>1</v>
      </c>
      <c r="I259" s="2">
        <v>6</v>
      </c>
      <c r="J259" s="84">
        <f t="shared" ca="1" si="42"/>
        <v>0</v>
      </c>
      <c r="K259" s="84">
        <f t="shared" ca="1" si="5"/>
        <v>0</v>
      </c>
      <c r="L259" s="85">
        <f t="shared" ca="1" si="43"/>
        <v>157</v>
      </c>
      <c r="M259" s="38">
        <f t="shared" ca="1" si="44"/>
        <v>843</v>
      </c>
      <c r="N259" s="4">
        <f t="shared" ca="1" si="45"/>
        <v>10</v>
      </c>
      <c r="O259" s="79">
        <f t="shared" ca="1" si="46"/>
        <v>2.9036585298817519</v>
      </c>
      <c r="P259" s="79">
        <f t="shared" ca="1" si="47"/>
        <v>29.036585298817524</v>
      </c>
      <c r="Q259" s="79">
        <f t="shared" ca="1" si="48"/>
        <v>29.036585298817524</v>
      </c>
      <c r="R259" s="79">
        <f t="shared" ca="1" si="12"/>
        <v>2.9036585298817523</v>
      </c>
      <c r="S259" s="79">
        <f t="shared" ca="1" si="49"/>
        <v>2.9036585298817519</v>
      </c>
      <c r="T259" s="79">
        <f t="shared" ca="1" si="14"/>
        <v>0</v>
      </c>
      <c r="U259" s="79">
        <f t="shared" ca="1" si="50"/>
        <v>1270.7734562325711</v>
      </c>
      <c r="V259" s="79">
        <f t="shared" ca="1" si="16"/>
        <v>0</v>
      </c>
      <c r="W259" s="85">
        <f t="shared" ca="1" si="51"/>
        <v>9800.4231404958664</v>
      </c>
      <c r="X259" s="79">
        <f t="shared" ca="1" si="18"/>
        <v>0</v>
      </c>
    </row>
    <row r="260" spans="1:24" ht="12.75" customHeight="1">
      <c r="A260" s="2">
        <v>1</v>
      </c>
      <c r="B260" s="2">
        <v>3</v>
      </c>
      <c r="C260" s="2">
        <f t="shared" ca="1" si="0"/>
        <v>7</v>
      </c>
      <c r="D260" s="2">
        <f t="shared" ca="1" si="1"/>
        <v>5</v>
      </c>
      <c r="E260" s="2">
        <f t="shared" ca="1" si="2"/>
        <v>1</v>
      </c>
      <c r="F260" s="84">
        <f t="shared" ca="1" si="41"/>
        <v>0</v>
      </c>
      <c r="G260" s="2">
        <v>0</v>
      </c>
      <c r="H260" s="2">
        <v>1</v>
      </c>
      <c r="I260" s="2">
        <v>5</v>
      </c>
      <c r="J260" s="84">
        <f t="shared" ca="1" si="42"/>
        <v>9.4148014940100087E-3</v>
      </c>
      <c r="K260" s="84">
        <f t="shared" ca="1" si="5"/>
        <v>0</v>
      </c>
      <c r="L260" s="85">
        <f t="shared" ca="1" si="43"/>
        <v>144</v>
      </c>
      <c r="M260" s="38">
        <f t="shared" ca="1" si="44"/>
        <v>856</v>
      </c>
      <c r="N260" s="4">
        <f t="shared" ca="1" si="45"/>
        <v>10</v>
      </c>
      <c r="O260" s="79">
        <f t="shared" ca="1" si="46"/>
        <v>2.9036585298817519</v>
      </c>
      <c r="P260" s="79">
        <f t="shared" ca="1" si="47"/>
        <v>29.036585298817524</v>
      </c>
      <c r="Q260" s="79">
        <f t="shared" ca="1" si="48"/>
        <v>29.036585298817524</v>
      </c>
      <c r="R260" s="79">
        <f t="shared" ca="1" si="12"/>
        <v>2.9036585298817523</v>
      </c>
      <c r="S260" s="79">
        <f t="shared" ca="1" si="49"/>
        <v>2.9036585298817519</v>
      </c>
      <c r="T260" s="79">
        <f t="shared" ca="1" si="14"/>
        <v>0</v>
      </c>
      <c r="U260" s="79">
        <f t="shared" ca="1" si="50"/>
        <v>1257.5134562325711</v>
      </c>
      <c r="V260" s="79">
        <f t="shared" ca="1" si="16"/>
        <v>0</v>
      </c>
      <c r="W260" s="85">
        <f t="shared" ca="1" si="51"/>
        <v>8371.5145488980706</v>
      </c>
      <c r="X260" s="79">
        <f t="shared" ca="1" si="18"/>
        <v>0</v>
      </c>
    </row>
    <row r="261" spans="1:24" ht="12.75" customHeight="1">
      <c r="A261" s="2">
        <v>1</v>
      </c>
      <c r="B261" s="2">
        <v>3</v>
      </c>
      <c r="C261" s="2">
        <f t="shared" ca="1" si="0"/>
        <v>7</v>
      </c>
      <c r="D261" s="2">
        <f t="shared" ca="1" si="1"/>
        <v>5</v>
      </c>
      <c r="E261" s="2">
        <f t="shared" ca="1" si="2"/>
        <v>1</v>
      </c>
      <c r="F261" s="84">
        <f t="shared" ca="1" si="41"/>
        <v>0</v>
      </c>
      <c r="G261" s="2">
        <v>0</v>
      </c>
      <c r="H261" s="2">
        <v>1</v>
      </c>
      <c r="I261" s="2">
        <v>4</v>
      </c>
      <c r="J261" s="84">
        <f t="shared" ca="1" si="42"/>
        <v>4.7549502495000082E-4</v>
      </c>
      <c r="K261" s="84">
        <f t="shared" ca="1" si="5"/>
        <v>0</v>
      </c>
      <c r="L261" s="85">
        <f t="shared" ca="1" si="43"/>
        <v>131</v>
      </c>
      <c r="M261" s="38">
        <f t="shared" ca="1" si="44"/>
        <v>869</v>
      </c>
      <c r="N261" s="4">
        <f t="shared" ca="1" si="45"/>
        <v>10</v>
      </c>
      <c r="O261" s="79">
        <f t="shared" ca="1" si="46"/>
        <v>2.9036585298817519</v>
      </c>
      <c r="P261" s="79">
        <f t="shared" ca="1" si="47"/>
        <v>29.036585298817524</v>
      </c>
      <c r="Q261" s="79">
        <f t="shared" ca="1" si="48"/>
        <v>29.036585298817524</v>
      </c>
      <c r="R261" s="79">
        <f t="shared" ca="1" si="12"/>
        <v>2.9036585298817523</v>
      </c>
      <c r="S261" s="79">
        <f t="shared" ca="1" si="49"/>
        <v>2.9036585298817519</v>
      </c>
      <c r="T261" s="79">
        <f t="shared" ca="1" si="14"/>
        <v>0</v>
      </c>
      <c r="U261" s="79">
        <f t="shared" ca="1" si="50"/>
        <v>1244.2534562325709</v>
      </c>
      <c r="V261" s="79">
        <f t="shared" ca="1" si="16"/>
        <v>0</v>
      </c>
      <c r="W261" s="85">
        <f t="shared" ca="1" si="51"/>
        <v>6942.6059573002758</v>
      </c>
      <c r="X261" s="79">
        <f t="shared" ca="1" si="18"/>
        <v>0</v>
      </c>
    </row>
    <row r="262" spans="1:24" ht="12.75" customHeight="1">
      <c r="A262" s="2">
        <v>1</v>
      </c>
      <c r="B262" s="2">
        <v>3</v>
      </c>
      <c r="C262" s="2">
        <f t="shared" ca="1" si="0"/>
        <v>7</v>
      </c>
      <c r="D262" s="2">
        <f t="shared" ca="1" si="1"/>
        <v>5</v>
      </c>
      <c r="E262" s="2">
        <f t="shared" ca="1" si="2"/>
        <v>1</v>
      </c>
      <c r="F262" s="84">
        <f t="shared" ca="1" si="41"/>
        <v>0</v>
      </c>
      <c r="G262" s="2">
        <v>0</v>
      </c>
      <c r="H262" s="2">
        <v>1</v>
      </c>
      <c r="I262" s="2">
        <v>3</v>
      </c>
      <c r="J262" s="84">
        <f t="shared" ca="1" si="42"/>
        <v>9.6059601000000268E-6</v>
      </c>
      <c r="K262" s="84">
        <f t="shared" ca="1" si="5"/>
        <v>0</v>
      </c>
      <c r="L262" s="85">
        <f t="shared" ca="1" si="43"/>
        <v>118</v>
      </c>
      <c r="M262" s="38">
        <f t="shared" ca="1" si="44"/>
        <v>882</v>
      </c>
      <c r="N262" s="4">
        <f t="shared" ca="1" si="45"/>
        <v>11</v>
      </c>
      <c r="O262" s="79">
        <f t="shared" ca="1" si="46"/>
        <v>3.1560263659691077</v>
      </c>
      <c r="P262" s="79">
        <f t="shared" ca="1" si="47"/>
        <v>29.28895313490488</v>
      </c>
      <c r="Q262" s="79">
        <f t="shared" ca="1" si="48"/>
        <v>29.036585298817524</v>
      </c>
      <c r="R262" s="79">
        <f t="shared" ca="1" si="12"/>
        <v>2.9162769216861202</v>
      </c>
      <c r="S262" s="79">
        <f t="shared" ca="1" si="49"/>
        <v>3.1392439048692986</v>
      </c>
      <c r="T262" s="79">
        <f t="shared" ca="1" si="14"/>
        <v>0</v>
      </c>
      <c r="U262" s="79">
        <f t="shared" ca="1" si="50"/>
        <v>1314.6200236964912</v>
      </c>
      <c r="V262" s="79">
        <f t="shared" ca="1" si="16"/>
        <v>0</v>
      </c>
      <c r="W262" s="85">
        <f t="shared" ca="1" si="51"/>
        <v>5513.6973657024791</v>
      </c>
      <c r="X262" s="79">
        <f t="shared" ca="1" si="18"/>
        <v>0</v>
      </c>
    </row>
    <row r="263" spans="1:24" ht="12.75" customHeight="1">
      <c r="A263" s="2">
        <v>1</v>
      </c>
      <c r="B263" s="2">
        <v>3</v>
      </c>
      <c r="C263" s="2">
        <f t="shared" ca="1" si="0"/>
        <v>7</v>
      </c>
      <c r="D263" s="2">
        <f t="shared" ca="1" si="1"/>
        <v>5</v>
      </c>
      <c r="E263" s="2">
        <f t="shared" ca="1" si="2"/>
        <v>1</v>
      </c>
      <c r="F263" s="84">
        <f t="shared" ca="1" si="41"/>
        <v>0</v>
      </c>
      <c r="G263" s="2">
        <v>0</v>
      </c>
      <c r="H263" s="2">
        <v>1</v>
      </c>
      <c r="I263" s="2">
        <v>2</v>
      </c>
      <c r="J263" s="84">
        <f t="shared" ca="1" si="42"/>
        <v>9.7029900000000355E-8</v>
      </c>
      <c r="K263" s="84">
        <f t="shared" ca="1" si="5"/>
        <v>0</v>
      </c>
      <c r="L263" s="85">
        <f t="shared" ca="1" si="43"/>
        <v>105</v>
      </c>
      <c r="M263" s="38">
        <f t="shared" ca="1" si="44"/>
        <v>895</v>
      </c>
      <c r="N263" s="4">
        <f t="shared" ca="1" si="45"/>
        <v>11</v>
      </c>
      <c r="O263" s="79">
        <f t="shared" ca="1" si="46"/>
        <v>3.1560263659691077</v>
      </c>
      <c r="P263" s="79">
        <f t="shared" ca="1" si="47"/>
        <v>31.560263659691078</v>
      </c>
      <c r="Q263" s="79">
        <f t="shared" ca="1" si="48"/>
        <v>30.046056643166946</v>
      </c>
      <c r="R263" s="79">
        <f t="shared" ca="1" si="12"/>
        <v>3.080316015142901</v>
      </c>
      <c r="S263" s="79">
        <f t="shared" ca="1" si="49"/>
        <v>3.1507266414112731</v>
      </c>
      <c r="T263" s="79">
        <f t="shared" ca="1" si="14"/>
        <v>0</v>
      </c>
      <c r="U263" s="79">
        <f t="shared" ca="1" si="50"/>
        <v>1305.4360909911975</v>
      </c>
      <c r="V263" s="79">
        <f t="shared" ca="1" si="16"/>
        <v>0</v>
      </c>
      <c r="W263" s="85">
        <f t="shared" ca="1" si="51"/>
        <v>4084.7887741046834</v>
      </c>
      <c r="X263" s="79">
        <f t="shared" ca="1" si="18"/>
        <v>0</v>
      </c>
    </row>
    <row r="264" spans="1:24" ht="12.75" customHeight="1">
      <c r="A264" s="2">
        <v>1</v>
      </c>
      <c r="B264" s="2">
        <v>3</v>
      </c>
      <c r="C264" s="2">
        <f t="shared" ca="1" si="0"/>
        <v>7</v>
      </c>
      <c r="D264" s="2">
        <f t="shared" ca="1" si="1"/>
        <v>5</v>
      </c>
      <c r="E264" s="2">
        <f t="shared" ca="1" si="2"/>
        <v>1</v>
      </c>
      <c r="F264" s="84">
        <f t="shared" ca="1" si="41"/>
        <v>0</v>
      </c>
      <c r="G264" s="2">
        <v>0</v>
      </c>
      <c r="H264" s="2">
        <v>1</v>
      </c>
      <c r="I264" s="2">
        <v>1</v>
      </c>
      <c r="J264" s="84">
        <f t="shared" ca="1" si="42"/>
        <v>4.9005000000000225E-10</v>
      </c>
      <c r="K264" s="84">
        <f t="shared" ca="1" si="5"/>
        <v>0</v>
      </c>
      <c r="L264" s="85">
        <f t="shared" ca="1" si="43"/>
        <v>92</v>
      </c>
      <c r="M264" s="38">
        <f t="shared" ca="1" si="44"/>
        <v>908</v>
      </c>
      <c r="N264" s="4">
        <f t="shared" ca="1" si="45"/>
        <v>11</v>
      </c>
      <c r="O264" s="79">
        <f t="shared" ca="1" si="46"/>
        <v>3.1560263659691077</v>
      </c>
      <c r="P264" s="79">
        <f t="shared" ca="1" si="47"/>
        <v>31.560263659691078</v>
      </c>
      <c r="Q264" s="79">
        <f t="shared" ca="1" si="48"/>
        <v>31.560263659691078</v>
      </c>
      <c r="R264" s="79">
        <f t="shared" ca="1" si="12"/>
        <v>3.1560263659691077</v>
      </c>
      <c r="S264" s="79">
        <f t="shared" ca="1" si="49"/>
        <v>3.1560263659691077</v>
      </c>
      <c r="T264" s="79">
        <f t="shared" ca="1" si="14"/>
        <v>0</v>
      </c>
      <c r="U264" s="79">
        <f t="shared" ca="1" si="50"/>
        <v>1294.0573528195234</v>
      </c>
      <c r="V264" s="79">
        <f t="shared" ca="1" si="16"/>
        <v>0</v>
      </c>
      <c r="W264" s="85">
        <f t="shared" ca="1" si="51"/>
        <v>2655.8801825068867</v>
      </c>
      <c r="X264" s="79">
        <f t="shared" ca="1" si="18"/>
        <v>0</v>
      </c>
    </row>
    <row r="265" spans="1:24" ht="12.75" customHeight="1">
      <c r="A265" s="2">
        <v>1</v>
      </c>
      <c r="B265" s="2">
        <v>3</v>
      </c>
      <c r="C265" s="2">
        <f t="shared" ca="1" si="0"/>
        <v>7</v>
      </c>
      <c r="D265" s="2">
        <f t="shared" ca="1" si="1"/>
        <v>5</v>
      </c>
      <c r="E265" s="2">
        <f t="shared" ca="1" si="2"/>
        <v>1</v>
      </c>
      <c r="F265" s="84">
        <f t="shared" ca="1" si="41"/>
        <v>0</v>
      </c>
      <c r="G265" s="2">
        <v>0</v>
      </c>
      <c r="H265" s="2">
        <v>1</v>
      </c>
      <c r="I265" s="2">
        <v>0</v>
      </c>
      <c r="J265" s="84">
        <f t="shared" ca="1" si="42"/>
        <v>9.9000000000000548E-13</v>
      </c>
      <c r="K265" s="84">
        <f t="shared" ca="1" si="5"/>
        <v>0</v>
      </c>
      <c r="L265" s="85">
        <f t="shared" ca="1" si="43"/>
        <v>79</v>
      </c>
      <c r="M265" s="38">
        <f t="shared" ca="1" si="44"/>
        <v>921</v>
      </c>
      <c r="N265" s="4">
        <f t="shared" ca="1" si="45"/>
        <v>11</v>
      </c>
      <c r="O265" s="79">
        <f t="shared" ca="1" si="46"/>
        <v>3.1560263659691077</v>
      </c>
      <c r="P265" s="79">
        <f t="shared" ca="1" si="47"/>
        <v>31.560263659691078</v>
      </c>
      <c r="Q265" s="79">
        <f t="shared" ca="1" si="48"/>
        <v>31.560263659691078</v>
      </c>
      <c r="R265" s="79">
        <f t="shared" ca="1" si="12"/>
        <v>3.1560263659691077</v>
      </c>
      <c r="S265" s="79">
        <f t="shared" ca="1" si="49"/>
        <v>3.1560263659691077</v>
      </c>
      <c r="T265" s="79">
        <f t="shared" ca="1" si="14"/>
        <v>0</v>
      </c>
      <c r="U265" s="79">
        <f t="shared" ca="1" si="50"/>
        <v>1280.7973528195234</v>
      </c>
      <c r="V265" s="79">
        <f t="shared" ca="1" si="16"/>
        <v>0</v>
      </c>
      <c r="W265" s="85">
        <f t="shared" ca="1" si="51"/>
        <v>1226.9715909090908</v>
      </c>
      <c r="X265" s="79">
        <f t="shared" ca="1" si="18"/>
        <v>0</v>
      </c>
    </row>
    <row r="266" spans="1:24" ht="12.75" customHeight="1">
      <c r="A266" s="2">
        <v>1</v>
      </c>
      <c r="B266" s="2">
        <v>3</v>
      </c>
      <c r="C266" s="2">
        <f t="shared" ca="1" si="0"/>
        <v>7</v>
      </c>
      <c r="D266" s="2">
        <f t="shared" ca="1" si="1"/>
        <v>5</v>
      </c>
      <c r="E266" s="2">
        <f t="shared" ca="1" si="2"/>
        <v>1</v>
      </c>
      <c r="F266" s="84">
        <f t="shared" ca="1" si="41"/>
        <v>0</v>
      </c>
      <c r="G266" s="2">
        <v>0</v>
      </c>
      <c r="H266" s="2">
        <v>0</v>
      </c>
      <c r="I266" s="2">
        <v>7</v>
      </c>
      <c r="J266" s="84">
        <f t="shared" ca="1" si="42"/>
        <v>0</v>
      </c>
      <c r="K266" s="84">
        <f t="shared" ca="1" si="5"/>
        <v>0</v>
      </c>
      <c r="L266" s="85">
        <f t="shared" ca="1" si="43"/>
        <v>91</v>
      </c>
      <c r="M266" s="38">
        <f t="shared" ca="1" si="44"/>
        <v>909</v>
      </c>
      <c r="N266" s="4">
        <f t="shared" ca="1" si="45"/>
        <v>11</v>
      </c>
      <c r="O266" s="79">
        <f t="shared" ca="1" si="46"/>
        <v>3.1560263659691077</v>
      </c>
      <c r="P266" s="79">
        <f t="shared" ca="1" si="47"/>
        <v>31.560263659691078</v>
      </c>
      <c r="Q266" s="79">
        <f t="shared" ca="1" si="48"/>
        <v>31.560263659691078</v>
      </c>
      <c r="R266" s="79">
        <f t="shared" ca="1" si="12"/>
        <v>3.1560263659691077</v>
      </c>
      <c r="S266" s="79">
        <f t="shared" ca="1" si="49"/>
        <v>3.1560263659691077</v>
      </c>
      <c r="T266" s="79">
        <f t="shared" ca="1" si="14"/>
        <v>0</v>
      </c>
      <c r="U266" s="79">
        <f t="shared" ca="1" si="50"/>
        <v>1293.0373528195234</v>
      </c>
      <c r="V266" s="79">
        <f t="shared" ca="1" si="16"/>
        <v>0</v>
      </c>
      <c r="W266" s="85">
        <f t="shared" ca="1" si="51"/>
        <v>10002.360141184572</v>
      </c>
      <c r="X266" s="79">
        <f t="shared" ca="1" si="18"/>
        <v>0</v>
      </c>
    </row>
    <row r="267" spans="1:24" ht="12.75" customHeight="1">
      <c r="A267" s="2">
        <v>1</v>
      </c>
      <c r="B267" s="2">
        <v>3</v>
      </c>
      <c r="C267" s="2">
        <f t="shared" ca="1" si="0"/>
        <v>7</v>
      </c>
      <c r="D267" s="2">
        <f t="shared" ca="1" si="1"/>
        <v>5</v>
      </c>
      <c r="E267" s="2">
        <f t="shared" ca="1" si="2"/>
        <v>1</v>
      </c>
      <c r="F267" s="84">
        <f t="shared" ca="1" si="41"/>
        <v>0</v>
      </c>
      <c r="G267" s="2">
        <v>0</v>
      </c>
      <c r="H267" s="2">
        <v>0</v>
      </c>
      <c r="I267" s="2">
        <v>6</v>
      </c>
      <c r="J267" s="84">
        <f t="shared" ca="1" si="42"/>
        <v>0</v>
      </c>
      <c r="K267" s="84">
        <f t="shared" ca="1" si="5"/>
        <v>0</v>
      </c>
      <c r="L267" s="85">
        <f t="shared" ca="1" si="43"/>
        <v>78</v>
      </c>
      <c r="M267" s="38">
        <f t="shared" ca="1" si="44"/>
        <v>922</v>
      </c>
      <c r="N267" s="4">
        <f t="shared" ca="1" si="45"/>
        <v>11</v>
      </c>
      <c r="O267" s="79">
        <f t="shared" ca="1" si="46"/>
        <v>3.1560263659691077</v>
      </c>
      <c r="P267" s="79">
        <f t="shared" ca="1" si="47"/>
        <v>31.560263659691078</v>
      </c>
      <c r="Q267" s="79">
        <f t="shared" ca="1" si="48"/>
        <v>31.560263659691078</v>
      </c>
      <c r="R267" s="79">
        <f t="shared" ca="1" si="12"/>
        <v>3.1560263659691077</v>
      </c>
      <c r="S267" s="79">
        <f t="shared" ca="1" si="49"/>
        <v>3.1560263659691077</v>
      </c>
      <c r="T267" s="79">
        <f t="shared" ca="1" si="14"/>
        <v>0</v>
      </c>
      <c r="U267" s="79">
        <f t="shared" ca="1" si="50"/>
        <v>1279.7773528195235</v>
      </c>
      <c r="V267" s="79">
        <f t="shared" ca="1" si="16"/>
        <v>0</v>
      </c>
      <c r="W267" s="85">
        <f t="shared" ca="1" si="51"/>
        <v>8573.4515495867763</v>
      </c>
      <c r="X267" s="79">
        <f t="shared" ca="1" si="18"/>
        <v>0</v>
      </c>
    </row>
    <row r="268" spans="1:24" ht="12.75" customHeight="1">
      <c r="A268" s="2">
        <v>1</v>
      </c>
      <c r="B268" s="2">
        <v>3</v>
      </c>
      <c r="C268" s="2">
        <f t="shared" ca="1" si="0"/>
        <v>7</v>
      </c>
      <c r="D268" s="2">
        <f t="shared" ca="1" si="1"/>
        <v>5</v>
      </c>
      <c r="E268" s="2">
        <f t="shared" ca="1" si="2"/>
        <v>1</v>
      </c>
      <c r="F268" s="84">
        <f t="shared" ca="1" si="41"/>
        <v>0</v>
      </c>
      <c r="G268" s="2">
        <v>0</v>
      </c>
      <c r="H268" s="2">
        <v>0</v>
      </c>
      <c r="I268" s="2">
        <v>5</v>
      </c>
      <c r="J268" s="84">
        <f t="shared" ca="1" si="42"/>
        <v>9.5099004990000158E-5</v>
      </c>
      <c r="K268" s="84">
        <f t="shared" ca="1" si="5"/>
        <v>0</v>
      </c>
      <c r="L268" s="85">
        <f t="shared" ca="1" si="43"/>
        <v>65</v>
      </c>
      <c r="M268" s="38">
        <f t="shared" ca="1" si="44"/>
        <v>935</v>
      </c>
      <c r="N268" s="4">
        <f t="shared" ca="1" si="45"/>
        <v>11</v>
      </c>
      <c r="O268" s="79">
        <f t="shared" ca="1" si="46"/>
        <v>3.1560263659691077</v>
      </c>
      <c r="P268" s="79">
        <f t="shared" ca="1" si="47"/>
        <v>31.560263659691078</v>
      </c>
      <c r="Q268" s="79">
        <f t="shared" ca="1" si="48"/>
        <v>31.560263659691078</v>
      </c>
      <c r="R268" s="79">
        <f t="shared" ca="1" si="12"/>
        <v>3.1560263659691077</v>
      </c>
      <c r="S268" s="79">
        <f t="shared" ca="1" si="49"/>
        <v>3.1560263659691077</v>
      </c>
      <c r="T268" s="79">
        <f t="shared" ca="1" si="14"/>
        <v>0</v>
      </c>
      <c r="U268" s="79">
        <f t="shared" ca="1" si="50"/>
        <v>1266.5173528195235</v>
      </c>
      <c r="V268" s="79">
        <f t="shared" ca="1" si="16"/>
        <v>0</v>
      </c>
      <c r="W268" s="85">
        <f t="shared" ca="1" si="51"/>
        <v>7144.5429579889806</v>
      </c>
      <c r="X268" s="79">
        <f t="shared" ca="1" si="18"/>
        <v>0</v>
      </c>
    </row>
    <row r="269" spans="1:24" ht="12.75" customHeight="1">
      <c r="A269" s="2">
        <v>1</v>
      </c>
      <c r="B269" s="2">
        <v>3</v>
      </c>
      <c r="C269" s="2">
        <f t="shared" ca="1" si="0"/>
        <v>7</v>
      </c>
      <c r="D269" s="2">
        <f t="shared" ca="1" si="1"/>
        <v>5</v>
      </c>
      <c r="E269" s="2">
        <f t="shared" ca="1" si="2"/>
        <v>1</v>
      </c>
      <c r="F269" s="84">
        <f t="shared" ca="1" si="41"/>
        <v>0</v>
      </c>
      <c r="G269" s="2">
        <v>0</v>
      </c>
      <c r="H269" s="2">
        <v>0</v>
      </c>
      <c r="I269" s="2">
        <v>4</v>
      </c>
      <c r="J269" s="84">
        <f t="shared" ca="1" si="42"/>
        <v>4.8029800500000126E-6</v>
      </c>
      <c r="K269" s="84">
        <f t="shared" ca="1" si="5"/>
        <v>0</v>
      </c>
      <c r="L269" s="85">
        <f t="shared" ca="1" si="43"/>
        <v>52</v>
      </c>
      <c r="M269" s="38">
        <f t="shared" ca="1" si="44"/>
        <v>948</v>
      </c>
      <c r="N269" s="4">
        <f t="shared" ca="1" si="45"/>
        <v>11</v>
      </c>
      <c r="O269" s="79">
        <f t="shared" ca="1" si="46"/>
        <v>3.1560263659691077</v>
      </c>
      <c r="P269" s="79">
        <f t="shared" ca="1" si="47"/>
        <v>31.560263659691078</v>
      </c>
      <c r="Q269" s="79">
        <f t="shared" ca="1" si="48"/>
        <v>31.560263659691078</v>
      </c>
      <c r="R269" s="79">
        <f t="shared" ca="1" si="12"/>
        <v>3.1560263659691077</v>
      </c>
      <c r="S269" s="79">
        <f t="shared" ca="1" si="49"/>
        <v>3.1560263659691077</v>
      </c>
      <c r="T269" s="79">
        <f t="shared" ca="1" si="14"/>
        <v>0</v>
      </c>
      <c r="U269" s="79">
        <f t="shared" ca="1" si="50"/>
        <v>1253.2573528195235</v>
      </c>
      <c r="V269" s="79">
        <f t="shared" ca="1" si="16"/>
        <v>0</v>
      </c>
      <c r="W269" s="85">
        <f t="shared" ca="1" si="51"/>
        <v>5715.6343663911848</v>
      </c>
      <c r="X269" s="79">
        <f t="shared" ca="1" si="18"/>
        <v>0</v>
      </c>
    </row>
    <row r="270" spans="1:24" ht="12.75" customHeight="1">
      <c r="A270" s="2">
        <v>1</v>
      </c>
      <c r="B270" s="2">
        <v>3</v>
      </c>
      <c r="C270" s="2">
        <f t="shared" ca="1" si="0"/>
        <v>7</v>
      </c>
      <c r="D270" s="2">
        <f t="shared" ca="1" si="1"/>
        <v>5</v>
      </c>
      <c r="E270" s="2">
        <f t="shared" ca="1" si="2"/>
        <v>1</v>
      </c>
      <c r="F270" s="84">
        <f t="shared" ca="1" si="41"/>
        <v>0</v>
      </c>
      <c r="G270" s="2">
        <v>0</v>
      </c>
      <c r="H270" s="2">
        <v>0</v>
      </c>
      <c r="I270" s="2">
        <v>3</v>
      </c>
      <c r="J270" s="84">
        <f t="shared" ca="1" si="42"/>
        <v>9.7029900000000341E-8</v>
      </c>
      <c r="K270" s="84">
        <f t="shared" ca="1" si="5"/>
        <v>0</v>
      </c>
      <c r="L270" s="85">
        <f t="shared" ca="1" si="43"/>
        <v>39</v>
      </c>
      <c r="M270" s="38">
        <f t="shared" ca="1" si="44"/>
        <v>961</v>
      </c>
      <c r="N270" s="4">
        <f t="shared" ca="1" si="45"/>
        <v>11</v>
      </c>
      <c r="O270" s="79">
        <f t="shared" ca="1" si="46"/>
        <v>3.1560263659691077</v>
      </c>
      <c r="P270" s="79">
        <f t="shared" ca="1" si="47"/>
        <v>31.560263659691078</v>
      </c>
      <c r="Q270" s="79">
        <f t="shared" ca="1" si="48"/>
        <v>31.560263659691078</v>
      </c>
      <c r="R270" s="79">
        <f t="shared" ca="1" si="12"/>
        <v>3.1560263659691077</v>
      </c>
      <c r="S270" s="79">
        <f t="shared" ca="1" si="49"/>
        <v>3.1560263659691077</v>
      </c>
      <c r="T270" s="79">
        <f t="shared" ca="1" si="14"/>
        <v>0</v>
      </c>
      <c r="U270" s="79">
        <f t="shared" ca="1" si="50"/>
        <v>1239.9973528195235</v>
      </c>
      <c r="V270" s="79">
        <f t="shared" ca="1" si="16"/>
        <v>0</v>
      </c>
      <c r="W270" s="85">
        <f t="shared" ca="1" si="51"/>
        <v>4286.7257747933882</v>
      </c>
      <c r="X270" s="79">
        <f t="shared" ca="1" si="18"/>
        <v>0</v>
      </c>
    </row>
    <row r="271" spans="1:24" ht="12.75" customHeight="1">
      <c r="A271" s="2">
        <v>1</v>
      </c>
      <c r="B271" s="2">
        <v>3</v>
      </c>
      <c r="C271" s="2">
        <f t="shared" ca="1" si="0"/>
        <v>7</v>
      </c>
      <c r="D271" s="2">
        <f t="shared" ca="1" si="1"/>
        <v>5</v>
      </c>
      <c r="E271" s="2">
        <f t="shared" ca="1" si="2"/>
        <v>1</v>
      </c>
      <c r="F271" s="84">
        <f t="shared" ca="1" si="41"/>
        <v>0</v>
      </c>
      <c r="G271" s="2">
        <v>0</v>
      </c>
      <c r="H271" s="2">
        <v>0</v>
      </c>
      <c r="I271" s="2">
        <v>2</v>
      </c>
      <c r="J271" s="84">
        <f t="shared" ca="1" si="42"/>
        <v>9.801000000000045E-10</v>
      </c>
      <c r="K271" s="84">
        <f t="shared" ca="1" si="5"/>
        <v>0</v>
      </c>
      <c r="L271" s="85">
        <f t="shared" ca="1" si="43"/>
        <v>26</v>
      </c>
      <c r="M271" s="38">
        <f t="shared" ca="1" si="44"/>
        <v>974</v>
      </c>
      <c r="N271" s="4">
        <f t="shared" ca="1" si="45"/>
        <v>12</v>
      </c>
      <c r="O271" s="79">
        <f t="shared" ca="1" si="46"/>
        <v>3.3967350817932065</v>
      </c>
      <c r="P271" s="79">
        <f t="shared" ca="1" si="47"/>
        <v>32.763807238811573</v>
      </c>
      <c r="Q271" s="79">
        <f t="shared" ca="1" si="48"/>
        <v>31.560263659691078</v>
      </c>
      <c r="R271" s="79">
        <f t="shared" ca="1" si="12"/>
        <v>3.2162035449251327</v>
      </c>
      <c r="S271" s="79">
        <f t="shared" ca="1" si="49"/>
        <v>3.3840978742124408</v>
      </c>
      <c r="T271" s="79">
        <f t="shared" ca="1" si="14"/>
        <v>0</v>
      </c>
      <c r="U271" s="79">
        <f t="shared" ca="1" si="50"/>
        <v>1307.6966966315804</v>
      </c>
      <c r="V271" s="79">
        <f t="shared" ca="1" si="16"/>
        <v>0</v>
      </c>
      <c r="W271" s="85">
        <f t="shared" ca="1" si="51"/>
        <v>2857.8171831955924</v>
      </c>
      <c r="X271" s="79">
        <f t="shared" ca="1" si="18"/>
        <v>0</v>
      </c>
    </row>
    <row r="272" spans="1:24" ht="12.75" customHeight="1">
      <c r="A272" s="2">
        <v>1</v>
      </c>
      <c r="B272" s="2">
        <v>3</v>
      </c>
      <c r="C272" s="2">
        <f t="shared" ca="1" si="0"/>
        <v>7</v>
      </c>
      <c r="D272" s="2">
        <f t="shared" ca="1" si="1"/>
        <v>5</v>
      </c>
      <c r="E272" s="2">
        <f t="shared" ca="1" si="2"/>
        <v>1</v>
      </c>
      <c r="F272" s="84">
        <f t="shared" ca="1" si="41"/>
        <v>0</v>
      </c>
      <c r="G272" s="2">
        <v>0</v>
      </c>
      <c r="H272" s="2">
        <v>0</v>
      </c>
      <c r="I272" s="2">
        <v>1</v>
      </c>
      <c r="J272" s="84">
        <f t="shared" ca="1" si="42"/>
        <v>4.9500000000000272E-12</v>
      </c>
      <c r="K272" s="84">
        <f t="shared" ca="1" si="5"/>
        <v>0</v>
      </c>
      <c r="L272" s="85">
        <f t="shared" ca="1" si="43"/>
        <v>13</v>
      </c>
      <c r="M272" s="38">
        <f t="shared" ca="1" si="44"/>
        <v>987</v>
      </c>
      <c r="N272" s="4">
        <f t="shared" ca="1" si="45"/>
        <v>12</v>
      </c>
      <c r="O272" s="79">
        <f t="shared" ca="1" si="46"/>
        <v>3.3967350817932065</v>
      </c>
      <c r="P272" s="79">
        <f t="shared" ca="1" si="47"/>
        <v>33.967350817932065</v>
      </c>
      <c r="Q272" s="79">
        <f t="shared" ca="1" si="48"/>
        <v>33.485933386283868</v>
      </c>
      <c r="R272" s="79">
        <f t="shared" ca="1" si="12"/>
        <v>3.3726642102107967</v>
      </c>
      <c r="S272" s="79">
        <f t="shared" ca="1" si="49"/>
        <v>3.3950501207824373</v>
      </c>
      <c r="T272" s="79">
        <f t="shared" ca="1" si="14"/>
        <v>0</v>
      </c>
      <c r="U272" s="79">
        <f t="shared" ca="1" si="50"/>
        <v>1298.3244540389139</v>
      </c>
      <c r="V272" s="79">
        <f t="shared" ca="1" si="16"/>
        <v>0</v>
      </c>
      <c r="W272" s="85">
        <f t="shared" ca="1" si="51"/>
        <v>1428.9085915977962</v>
      </c>
      <c r="X272" s="79">
        <f t="shared" ca="1" si="18"/>
        <v>0</v>
      </c>
    </row>
    <row r="273" spans="1:24" ht="12.75" customHeight="1">
      <c r="A273" s="2">
        <v>1</v>
      </c>
      <c r="B273" s="2">
        <v>3</v>
      </c>
      <c r="C273" s="2">
        <f t="shared" ca="1" si="0"/>
        <v>7</v>
      </c>
      <c r="D273" s="2">
        <f t="shared" ca="1" si="1"/>
        <v>5</v>
      </c>
      <c r="E273" s="2">
        <f t="shared" ca="1" si="2"/>
        <v>1</v>
      </c>
      <c r="F273" s="84">
        <f t="shared" ca="1" si="41"/>
        <v>0</v>
      </c>
      <c r="G273" s="2">
        <v>0</v>
      </c>
      <c r="H273" s="2">
        <v>0</v>
      </c>
      <c r="I273" s="2">
        <v>0</v>
      </c>
      <c r="J273" s="84">
        <f t="shared" ca="1" si="42"/>
        <v>1.0000000000000063E-14</v>
      </c>
      <c r="K273" s="84">
        <f t="shared" ca="1" si="5"/>
        <v>0</v>
      </c>
      <c r="L273" s="85">
        <f t="shared" ca="1" si="43"/>
        <v>0</v>
      </c>
      <c r="M273" s="38">
        <f t="shared" ca="1" si="44"/>
        <v>1000</v>
      </c>
      <c r="N273" s="4">
        <f t="shared" ca="1" si="45"/>
        <v>12</v>
      </c>
      <c r="O273" s="79">
        <f t="shared" ca="1" si="46"/>
        <v>3.3967350817932065</v>
      </c>
      <c r="P273" s="79">
        <f t="shared" ca="1" si="47"/>
        <v>33.967350817932065</v>
      </c>
      <c r="Q273" s="79">
        <f t="shared" ca="1" si="48"/>
        <v>33.967350817932065</v>
      </c>
      <c r="R273" s="79">
        <f t="shared" ca="1" si="12"/>
        <v>3.3967350817932065</v>
      </c>
      <c r="S273" s="79">
        <f t="shared" ca="1" si="49"/>
        <v>3.396735081793206</v>
      </c>
      <c r="T273" s="79">
        <f t="shared" ca="1" si="14"/>
        <v>0</v>
      </c>
      <c r="U273" s="79">
        <f t="shared" ca="1" si="50"/>
        <v>1285.6625705631191</v>
      </c>
      <c r="V273" s="79">
        <f t="shared" ca="1" si="16"/>
        <v>0</v>
      </c>
      <c r="W273" s="85">
        <f t="shared" ca="1" si="51"/>
        <v>0</v>
      </c>
      <c r="X273" s="79">
        <f t="shared" ca="1" si="18"/>
        <v>0</v>
      </c>
    </row>
    <row r="274" spans="1:24" ht="12.75" customHeight="1">
      <c r="A274" s="2">
        <v>2</v>
      </c>
      <c r="B274" s="2">
        <v>0</v>
      </c>
      <c r="C274" s="2">
        <f t="shared" ca="1" si="0"/>
        <v>5</v>
      </c>
      <c r="D274" s="2">
        <f t="shared" ca="1" si="1"/>
        <v>3</v>
      </c>
      <c r="E274" s="2">
        <f t="shared" ca="1" si="2"/>
        <v>2</v>
      </c>
      <c r="F274" s="84">
        <f t="shared" ref="F274:F337" ca="1" si="52">IF(A274=3, $E$5, IF(A274=2, (1-$E$5)*$E$4 + (1-$E$5)*(1-$E$4)*(1-$E$3)*Set1AM3*Set1AM33, IF(A274=1, (1-$E$5)*(1-$E$4)*$E$3 + (1-$E$5)*(1-$E$4)*(1-$E$3)*Set1AM3*Set1AM32, (1-$E$5)*(1-$E$4)*(1-$E$3)*(1-Set1AM3)))) * IF($B$9+$B$10&gt;0, IF(B274=3, $E$5, IF(B274=2, (1-$E$5)*$E$4, IF(B274=1, (1-$E$5)*(1-$E$4)*$E$3, (1-$E$5)*(1-$E$4)*(1-$E$3)))), IF(B274=0, 1, 0))</f>
        <v>0.20652067800000001</v>
      </c>
      <c r="G274" s="2">
        <v>1</v>
      </c>
      <c r="H274" s="2">
        <v>1</v>
      </c>
      <c r="I274" s="2">
        <v>7</v>
      </c>
      <c r="J274" s="84">
        <f t="shared" ref="J274:J337" ca="1" si="53">IF($B$8&lt;1, POWER($B$8,G274)*POWER(1-$B$8, 1-G274), G274) * IF($B$10=0, IF(H274=0, 1, 0), POWER(Set1WSHitRate,H274)*POWER(1-Set1WSHitRate, 1-H274)) * IF(I274&lt;=D274, POWER(Set1WSHitRate, I274)*POWER(1-Set1WSHitRate, D274-I274)*COMBIN(D274,I274), 0)</f>
        <v>0</v>
      </c>
      <c r="K274" s="84">
        <f t="shared" ca="1" si="5"/>
        <v>0</v>
      </c>
      <c r="L274" s="85">
        <f t="shared" ref="L274:L337" ca="1" si="54">MAX((G274+H274)*Set1WSTP + I274*$B$6, Set1SaveTP)</f>
        <v>249</v>
      </c>
      <c r="M274" s="38">
        <f t="shared" ref="M274:M337" ca="1" si="55">MAX(Set1MinTP-(L274+Set1Regain), 0)</f>
        <v>751</v>
      </c>
      <c r="N274" s="4">
        <f t="shared" ref="N274:N337" ca="1" si="56">CEILING(M274/Set1MeleeTP, 1)</f>
        <v>9</v>
      </c>
      <c r="O274" s="79">
        <f t="shared" ref="O274:O337" ca="1" si="57">VLOOKUP(N274,AvgRoundsSet1,2)</f>
        <v>2.643947499734443</v>
      </c>
      <c r="P274" s="79">
        <f t="shared" ref="P274:P337" ca="1" si="58">VLOOKUP(CEILING(MAX(M274-1, 0)/Set1MeleeTP, 1), AvgRoundsSet1, 2) + VLOOKUP(CEILING(MAX(M274-2, 0)/Set1MeleeTP, 1), AvgRoundsSet1, 2) + VLOOKUP(CEILING(MAX(M274-3, 0)/Set1MeleeTP, 1), AvgRoundsSet1, 2) + VLOOKUP(CEILING(MAX(M274-4, 0)/Set1MeleeTP, 1), AvgRoundsSet1, 2) + VLOOKUP(CEILING(MAX(M274-5, 0)/Set1MeleeTP, 1), AvgRoundsSet1, 2) + VLOOKUP(CEILING(MAX(M274-6, 0)/Set1MeleeTP, 1), AvgRoundsSet1, 2) + VLOOKUP(CEILING(MAX(M274-7, 0)/Set1MeleeTP, 1), AvgRoundsSet1, 2) + VLOOKUP(CEILING(MAX(M274-8, 0)/Set1MeleeTP, 1), AvgRoundsSet1, 2) + VLOOKUP(CEILING(MAX(M274-9, 0)/Set1MeleeTP, 1), AvgRoundsSet1, 2) + VLOOKUP(CEILING(MAX(M274-10, 0)/Set1MeleeTP, 1), AvgRoundsSet1, 2)</f>
        <v>26.439474997344433</v>
      </c>
      <c r="Q274" s="79">
        <f t="shared" ref="Q274:Q337" ca="1" si="59">VLOOKUP(CEILING(MAX(M274-11, 0)/Set1MeleeTP, 1), AvgRoundsSet1, 2) + VLOOKUP(CEILING(MAX(M274-12, 0)/Set1MeleeTP, 1), AvgRoundsSet1, 2) + VLOOKUP(CEILING(MAX(M274-13, 0)/Set1MeleeTP, 1), AvgRoundsSet1, 2) + VLOOKUP(CEILING(MAX(M274-14, 0)/Set1MeleeTP, 1), AvgRoundsSet1, 2) + VLOOKUP(CEILING(MAX(M274-15, 0)/Set1MeleeTP, 1), AvgRoundsSet1, 2) + VLOOKUP(CEILING(MAX(M274-16, 0)/Set1MeleeTP, 1), AvgRoundsSet1, 2) + VLOOKUP(CEILING(MAX(M274-17, 0)/Set1MeleeTP, 1), AvgRoundsSet1, 2) + VLOOKUP(CEILING(MAX(M274-18, 0)/Set1MeleeTP, 1), AvgRoundsSet1, 2) + VLOOKUP(CEILING(MAX(M274-19, 0)/Set1MeleeTP, 1), AvgRoundsSet1, 2) + VLOOKUP(CEILING(MAX(M274-20, 0)/Set1MeleeTP, 1), AvgRoundsSet1, 2)</f>
        <v>26.439474997344433</v>
      </c>
      <c r="R274" s="79">
        <f t="shared" ca="1" si="12"/>
        <v>2.6439474997344434</v>
      </c>
      <c r="S274" s="79">
        <f t="shared" ref="S274:S337" ca="1" si="60">R274*Set1ConserveTP + O274*(1-Set1ConserveTP)</f>
        <v>2.643947499734443</v>
      </c>
      <c r="T274" s="79">
        <f t="shared" ca="1" si="14"/>
        <v>0</v>
      </c>
      <c r="U274" s="79">
        <f t="shared" ref="U274:U337" ca="1" si="61">MIN(L274+(S274+Set1OverTP)*AvgHitsPerRound1*Set1MeleeTP + Set1Regain + 105*Set1ConserveTP+Set1Fotia*Set1OverTP*AvgHitsPerRound1*Set1MeleeTP+Set1Fotia*Set1ConserveTP*105+Set1Fotia*MAX(L274,Set1SaveTP), 3000)</f>
        <v>1272.422920275548</v>
      </c>
      <c r="V274" s="79">
        <f t="shared" ca="1" si="16"/>
        <v>0</v>
      </c>
      <c r="W274" s="85">
        <f t="shared" ref="W274:W337" ca="1" si="62">G274*$K$11*((1-$L$11)*$L$15 + $L$11*$M$15*$M$11)*Set1WSDmg + H274*$K$14*((1-$L$14)*$L$16 + $L$14*$M$16*$M$12) + I274*$K$12*((1-$L$12)*$L$15 + $L$12*$M$15*$M$12) + E274*$K$13*$L$13*$M$11</f>
        <v>26177.701975378786</v>
      </c>
      <c r="X274" s="79">
        <f t="shared" ca="1" si="18"/>
        <v>0</v>
      </c>
    </row>
    <row r="275" spans="1:24" ht="12.75" customHeight="1">
      <c r="A275" s="2">
        <v>2</v>
      </c>
      <c r="B275" s="2">
        <v>0</v>
      </c>
      <c r="C275" s="2">
        <f t="shared" ca="1" si="0"/>
        <v>5</v>
      </c>
      <c r="D275" s="2">
        <f t="shared" ca="1" si="1"/>
        <v>3</v>
      </c>
      <c r="E275" s="2">
        <f t="shared" ca="1" si="2"/>
        <v>2</v>
      </c>
      <c r="F275" s="84">
        <f t="shared" ca="1" si="52"/>
        <v>0.20652067800000001</v>
      </c>
      <c r="G275" s="2">
        <v>1</v>
      </c>
      <c r="H275" s="2">
        <v>1</v>
      </c>
      <c r="I275" s="2">
        <v>6</v>
      </c>
      <c r="J275" s="84">
        <f t="shared" ca="1" si="53"/>
        <v>0</v>
      </c>
      <c r="K275" s="84">
        <f t="shared" ca="1" si="5"/>
        <v>0</v>
      </c>
      <c r="L275" s="85">
        <f t="shared" ca="1" si="54"/>
        <v>236</v>
      </c>
      <c r="M275" s="38">
        <f t="shared" ca="1" si="55"/>
        <v>764</v>
      </c>
      <c r="N275" s="4">
        <f t="shared" ca="1" si="56"/>
        <v>9</v>
      </c>
      <c r="O275" s="79">
        <f t="shared" ca="1" si="57"/>
        <v>2.643947499734443</v>
      </c>
      <c r="P275" s="79">
        <f t="shared" ca="1" si="58"/>
        <v>26.439474997344433</v>
      </c>
      <c r="Q275" s="79">
        <f t="shared" ca="1" si="59"/>
        <v>26.439474997344433</v>
      </c>
      <c r="R275" s="79">
        <f t="shared" ca="1" si="12"/>
        <v>2.6439474997344434</v>
      </c>
      <c r="S275" s="79">
        <f t="shared" ca="1" si="60"/>
        <v>2.643947499734443</v>
      </c>
      <c r="T275" s="79">
        <f t="shared" ca="1" si="14"/>
        <v>0</v>
      </c>
      <c r="U275" s="79">
        <f t="shared" ca="1" si="61"/>
        <v>1259.162920275548</v>
      </c>
      <c r="V275" s="79">
        <f t="shared" ca="1" si="16"/>
        <v>0</v>
      </c>
      <c r="W275" s="85">
        <f t="shared" ca="1" si="62"/>
        <v>24748.793383780991</v>
      </c>
      <c r="X275" s="79">
        <f t="shared" ca="1" si="18"/>
        <v>0</v>
      </c>
    </row>
    <row r="276" spans="1:24" ht="12.75" customHeight="1">
      <c r="A276" s="2">
        <v>2</v>
      </c>
      <c r="B276" s="2">
        <v>0</v>
      </c>
      <c r="C276" s="2">
        <f t="shared" ca="1" si="0"/>
        <v>5</v>
      </c>
      <c r="D276" s="2">
        <f t="shared" ca="1" si="1"/>
        <v>3</v>
      </c>
      <c r="E276" s="2">
        <f t="shared" ca="1" si="2"/>
        <v>2</v>
      </c>
      <c r="F276" s="84">
        <f t="shared" ca="1" si="52"/>
        <v>0.20652067800000001</v>
      </c>
      <c r="G276" s="2">
        <v>1</v>
      </c>
      <c r="H276" s="2">
        <v>1</v>
      </c>
      <c r="I276" s="2">
        <v>5</v>
      </c>
      <c r="J276" s="84">
        <f t="shared" ca="1" si="53"/>
        <v>0</v>
      </c>
      <c r="K276" s="84">
        <f t="shared" ca="1" si="5"/>
        <v>0</v>
      </c>
      <c r="L276" s="85">
        <f t="shared" ca="1" si="54"/>
        <v>223</v>
      </c>
      <c r="M276" s="38">
        <f t="shared" ca="1" si="55"/>
        <v>777</v>
      </c>
      <c r="N276" s="4">
        <f t="shared" ca="1" si="56"/>
        <v>9</v>
      </c>
      <c r="O276" s="79">
        <f t="shared" ca="1" si="57"/>
        <v>2.643947499734443</v>
      </c>
      <c r="P276" s="79">
        <f t="shared" ca="1" si="58"/>
        <v>26.439474997344433</v>
      </c>
      <c r="Q276" s="79">
        <f t="shared" ca="1" si="59"/>
        <v>26.439474997344433</v>
      </c>
      <c r="R276" s="79">
        <f t="shared" ca="1" si="12"/>
        <v>2.6439474997344434</v>
      </c>
      <c r="S276" s="79">
        <f t="shared" ca="1" si="60"/>
        <v>2.643947499734443</v>
      </c>
      <c r="T276" s="79">
        <f t="shared" ca="1" si="14"/>
        <v>0</v>
      </c>
      <c r="U276" s="79">
        <f t="shared" ca="1" si="61"/>
        <v>1245.902920275548</v>
      </c>
      <c r="V276" s="79">
        <f t="shared" ca="1" si="16"/>
        <v>0</v>
      </c>
      <c r="W276" s="85">
        <f t="shared" ca="1" si="62"/>
        <v>23319.884792183195</v>
      </c>
      <c r="X276" s="79">
        <f t="shared" ca="1" si="18"/>
        <v>0</v>
      </c>
    </row>
    <row r="277" spans="1:24" ht="12.75" customHeight="1">
      <c r="A277" s="2">
        <v>2</v>
      </c>
      <c r="B277" s="2">
        <v>0</v>
      </c>
      <c r="C277" s="2">
        <f t="shared" ca="1" si="0"/>
        <v>5</v>
      </c>
      <c r="D277" s="2">
        <f t="shared" ca="1" si="1"/>
        <v>3</v>
      </c>
      <c r="E277" s="2">
        <f t="shared" ca="1" si="2"/>
        <v>2</v>
      </c>
      <c r="F277" s="84">
        <f t="shared" ca="1" si="52"/>
        <v>0.20652067800000001</v>
      </c>
      <c r="G277" s="2">
        <v>1</v>
      </c>
      <c r="H277" s="2">
        <v>1</v>
      </c>
      <c r="I277" s="2">
        <v>4</v>
      </c>
      <c r="J277" s="84">
        <f t="shared" ca="1" si="53"/>
        <v>0</v>
      </c>
      <c r="K277" s="84">
        <f t="shared" ca="1" si="5"/>
        <v>0</v>
      </c>
      <c r="L277" s="85">
        <f t="shared" ca="1" si="54"/>
        <v>210</v>
      </c>
      <c r="M277" s="38">
        <f t="shared" ca="1" si="55"/>
        <v>790</v>
      </c>
      <c r="N277" s="4">
        <f t="shared" ca="1" si="56"/>
        <v>9</v>
      </c>
      <c r="O277" s="79">
        <f t="shared" ca="1" si="57"/>
        <v>2.643947499734443</v>
      </c>
      <c r="P277" s="79">
        <f t="shared" ca="1" si="58"/>
        <v>26.439474997344433</v>
      </c>
      <c r="Q277" s="79">
        <f t="shared" ca="1" si="59"/>
        <v>26.439474997344433</v>
      </c>
      <c r="R277" s="79">
        <f t="shared" ca="1" si="12"/>
        <v>2.6439474997344434</v>
      </c>
      <c r="S277" s="79">
        <f t="shared" ca="1" si="60"/>
        <v>2.643947499734443</v>
      </c>
      <c r="T277" s="79">
        <f t="shared" ca="1" si="14"/>
        <v>0</v>
      </c>
      <c r="U277" s="79">
        <f t="shared" ca="1" si="61"/>
        <v>1232.642920275548</v>
      </c>
      <c r="V277" s="79">
        <f t="shared" ca="1" si="16"/>
        <v>0</v>
      </c>
      <c r="W277" s="85">
        <f t="shared" ca="1" si="62"/>
        <v>21890.976200585399</v>
      </c>
      <c r="X277" s="79">
        <f t="shared" ca="1" si="18"/>
        <v>0</v>
      </c>
    </row>
    <row r="278" spans="1:24" ht="12.75" customHeight="1">
      <c r="A278" s="2">
        <v>2</v>
      </c>
      <c r="B278" s="2">
        <v>0</v>
      </c>
      <c r="C278" s="2">
        <f t="shared" ca="1" si="0"/>
        <v>5</v>
      </c>
      <c r="D278" s="2">
        <f t="shared" ca="1" si="1"/>
        <v>3</v>
      </c>
      <c r="E278" s="2">
        <f t="shared" ca="1" si="2"/>
        <v>2</v>
      </c>
      <c r="F278" s="84">
        <f t="shared" ca="1" si="52"/>
        <v>0.20652067800000001</v>
      </c>
      <c r="G278" s="2">
        <v>1</v>
      </c>
      <c r="H278" s="2">
        <v>1</v>
      </c>
      <c r="I278" s="2">
        <v>3</v>
      </c>
      <c r="J278" s="84">
        <f t="shared" ca="1" si="53"/>
        <v>0.95099004989999991</v>
      </c>
      <c r="K278" s="84">
        <f t="shared" ca="1" si="5"/>
        <v>0.19639910987660184</v>
      </c>
      <c r="L278" s="85">
        <f t="shared" ca="1" si="54"/>
        <v>197</v>
      </c>
      <c r="M278" s="38">
        <f t="shared" ca="1" si="55"/>
        <v>803</v>
      </c>
      <c r="N278" s="4">
        <f t="shared" ca="1" si="56"/>
        <v>10</v>
      </c>
      <c r="O278" s="79">
        <f t="shared" ca="1" si="57"/>
        <v>2.9036585298817519</v>
      </c>
      <c r="P278" s="79">
        <f t="shared" ca="1" si="58"/>
        <v>29.036585298817524</v>
      </c>
      <c r="Q278" s="79">
        <f t="shared" ca="1" si="59"/>
        <v>26.439474997344433</v>
      </c>
      <c r="R278" s="79">
        <f t="shared" ca="1" si="12"/>
        <v>2.7738030148080979</v>
      </c>
      <c r="S278" s="79">
        <f t="shared" ca="1" si="60"/>
        <v>2.8945686438265961</v>
      </c>
      <c r="T278" s="79">
        <f t="shared" ca="1" si="14"/>
        <v>0.56849070512426603</v>
      </c>
      <c r="U278" s="79">
        <f t="shared" ca="1" si="61"/>
        <v>1308.3467874740752</v>
      </c>
      <c r="V278" s="79">
        <f t="shared" ca="1" si="16"/>
        <v>256.9581444698199</v>
      </c>
      <c r="W278" s="85">
        <f t="shared" ca="1" si="62"/>
        <v>20462.067608987603</v>
      </c>
      <c r="X278" s="79">
        <f t="shared" ca="1" si="18"/>
        <v>4018.7318646400117</v>
      </c>
    </row>
    <row r="279" spans="1:24" ht="12.75" customHeight="1">
      <c r="A279" s="2">
        <v>2</v>
      </c>
      <c r="B279" s="2">
        <v>0</v>
      </c>
      <c r="C279" s="2">
        <f t="shared" ca="1" si="0"/>
        <v>5</v>
      </c>
      <c r="D279" s="2">
        <f t="shared" ca="1" si="1"/>
        <v>3</v>
      </c>
      <c r="E279" s="2">
        <f t="shared" ca="1" si="2"/>
        <v>2</v>
      </c>
      <c r="F279" s="84">
        <f t="shared" ca="1" si="52"/>
        <v>0.20652067800000001</v>
      </c>
      <c r="G279" s="2">
        <v>1</v>
      </c>
      <c r="H279" s="2">
        <v>1</v>
      </c>
      <c r="I279" s="2">
        <v>2</v>
      </c>
      <c r="J279" s="84">
        <f t="shared" ca="1" si="53"/>
        <v>2.8817880300000022E-2</v>
      </c>
      <c r="K279" s="84">
        <f t="shared" ca="1" si="5"/>
        <v>5.9514881780788481E-3</v>
      </c>
      <c r="L279" s="85">
        <f t="shared" ca="1" si="54"/>
        <v>184</v>
      </c>
      <c r="M279" s="38">
        <f t="shared" ca="1" si="55"/>
        <v>816</v>
      </c>
      <c r="N279" s="4">
        <f t="shared" ca="1" si="56"/>
        <v>10</v>
      </c>
      <c r="O279" s="79">
        <f t="shared" ca="1" si="57"/>
        <v>2.9036585298817519</v>
      </c>
      <c r="P279" s="79">
        <f t="shared" ca="1" si="58"/>
        <v>29.036585298817524</v>
      </c>
      <c r="Q279" s="79">
        <f t="shared" ca="1" si="59"/>
        <v>29.036585298817524</v>
      </c>
      <c r="R279" s="79">
        <f t="shared" ca="1" si="12"/>
        <v>2.9036585298817523</v>
      </c>
      <c r="S279" s="79">
        <f t="shared" ca="1" si="60"/>
        <v>2.9036585298817519</v>
      </c>
      <c r="T279" s="79">
        <f t="shared" ca="1" si="14"/>
        <v>1.7281089413769053E-2</v>
      </c>
      <c r="U279" s="79">
        <f t="shared" ca="1" si="61"/>
        <v>1298.3134562325711</v>
      </c>
      <c r="V279" s="79">
        <f t="shared" ca="1" si="16"/>
        <v>7.7268971862088369</v>
      </c>
      <c r="W279" s="85">
        <f t="shared" ca="1" si="62"/>
        <v>19033.159017389808</v>
      </c>
      <c r="X279" s="79">
        <f t="shared" ca="1" si="18"/>
        <v>113.27562088349026</v>
      </c>
    </row>
    <row r="280" spans="1:24" ht="12.75" customHeight="1">
      <c r="A280" s="2">
        <v>2</v>
      </c>
      <c r="B280" s="2">
        <v>0</v>
      </c>
      <c r="C280" s="2">
        <f t="shared" ca="1" si="0"/>
        <v>5</v>
      </c>
      <c r="D280" s="2">
        <f t="shared" ca="1" si="1"/>
        <v>3</v>
      </c>
      <c r="E280" s="2">
        <f t="shared" ca="1" si="2"/>
        <v>2</v>
      </c>
      <c r="F280" s="84">
        <f t="shared" ca="1" si="52"/>
        <v>0.20652067800000001</v>
      </c>
      <c r="G280" s="2">
        <v>1</v>
      </c>
      <c r="H280" s="2">
        <v>1</v>
      </c>
      <c r="I280" s="2">
        <v>1</v>
      </c>
      <c r="J280" s="84">
        <f t="shared" ca="1" si="53"/>
        <v>2.9108970000000053E-4</v>
      </c>
      <c r="K280" s="84">
        <f t="shared" ca="1" si="5"/>
        <v>6.0116042202816713E-5</v>
      </c>
      <c r="L280" s="85">
        <f t="shared" ca="1" si="54"/>
        <v>171</v>
      </c>
      <c r="M280" s="38">
        <f t="shared" ca="1" si="55"/>
        <v>829</v>
      </c>
      <c r="N280" s="4">
        <f t="shared" ca="1" si="56"/>
        <v>10</v>
      </c>
      <c r="O280" s="79">
        <f t="shared" ca="1" si="57"/>
        <v>2.9036585298817519</v>
      </c>
      <c r="P280" s="79">
        <f t="shared" ca="1" si="58"/>
        <v>29.036585298817524</v>
      </c>
      <c r="Q280" s="79">
        <f t="shared" ca="1" si="59"/>
        <v>29.036585298817524</v>
      </c>
      <c r="R280" s="79">
        <f t="shared" ca="1" si="12"/>
        <v>2.9036585298817523</v>
      </c>
      <c r="S280" s="79">
        <f t="shared" ca="1" si="60"/>
        <v>2.9036585298817519</v>
      </c>
      <c r="T280" s="79">
        <f t="shared" ca="1" si="14"/>
        <v>1.7455645872494014E-4</v>
      </c>
      <c r="U280" s="79">
        <f t="shared" ca="1" si="61"/>
        <v>1285.0534562325711</v>
      </c>
      <c r="V280" s="79">
        <f t="shared" ca="1" si="16"/>
        <v>7.7252327807752721E-2</v>
      </c>
      <c r="W280" s="85">
        <f t="shared" ca="1" si="62"/>
        <v>17604.250425792012</v>
      </c>
      <c r="X280" s="79">
        <f t="shared" ca="1" si="18"/>
        <v>1.0582978615458667</v>
      </c>
    </row>
    <row r="281" spans="1:24" ht="12.75" customHeight="1">
      <c r="A281" s="2">
        <v>2</v>
      </c>
      <c r="B281" s="2">
        <v>0</v>
      </c>
      <c r="C281" s="2">
        <f t="shared" ca="1" si="0"/>
        <v>5</v>
      </c>
      <c r="D281" s="2">
        <f t="shared" ca="1" si="1"/>
        <v>3</v>
      </c>
      <c r="E281" s="2">
        <f t="shared" ca="1" si="2"/>
        <v>2</v>
      </c>
      <c r="F281" s="84">
        <f t="shared" ca="1" si="52"/>
        <v>0.20652067800000001</v>
      </c>
      <c r="G281" s="2">
        <v>1</v>
      </c>
      <c r="H281" s="2">
        <v>1</v>
      </c>
      <c r="I281" s="2">
        <v>0</v>
      </c>
      <c r="J281" s="84">
        <f t="shared" ca="1" si="53"/>
        <v>9.8010000000000269E-7</v>
      </c>
      <c r="K281" s="84">
        <f t="shared" ca="1" si="5"/>
        <v>2.0241091650780058E-7</v>
      </c>
      <c r="L281" s="85">
        <f t="shared" ca="1" si="54"/>
        <v>158</v>
      </c>
      <c r="M281" s="38">
        <f t="shared" ca="1" si="55"/>
        <v>842</v>
      </c>
      <c r="N281" s="4">
        <f t="shared" ca="1" si="56"/>
        <v>10</v>
      </c>
      <c r="O281" s="79">
        <f t="shared" ca="1" si="57"/>
        <v>2.9036585298817519</v>
      </c>
      <c r="P281" s="79">
        <f t="shared" ca="1" si="58"/>
        <v>29.036585298817524</v>
      </c>
      <c r="Q281" s="79">
        <f t="shared" ca="1" si="59"/>
        <v>29.036585298817524</v>
      </c>
      <c r="R281" s="79">
        <f t="shared" ca="1" si="12"/>
        <v>2.9036585298817523</v>
      </c>
      <c r="S281" s="79">
        <f t="shared" ca="1" si="60"/>
        <v>2.9036585298817519</v>
      </c>
      <c r="T281" s="79">
        <f t="shared" ca="1" si="14"/>
        <v>5.8773218425905821E-7</v>
      </c>
      <c r="U281" s="79">
        <f t="shared" ca="1" si="61"/>
        <v>1271.7934562325711</v>
      </c>
      <c r="V281" s="79">
        <f t="shared" ca="1" si="16"/>
        <v>2.5742487908465806E-4</v>
      </c>
      <c r="W281" s="85">
        <f t="shared" ca="1" si="62"/>
        <v>16175.341834194214</v>
      </c>
      <c r="X281" s="79">
        <f t="shared" ca="1" si="18"/>
        <v>3.2740657654862192E-3</v>
      </c>
    </row>
    <row r="282" spans="1:24" ht="12.75" customHeight="1">
      <c r="A282" s="2">
        <v>2</v>
      </c>
      <c r="B282" s="2">
        <v>0</v>
      </c>
      <c r="C282" s="2">
        <f t="shared" ca="1" si="0"/>
        <v>5</v>
      </c>
      <c r="D282" s="2">
        <f t="shared" ca="1" si="1"/>
        <v>3</v>
      </c>
      <c r="E282" s="2">
        <f t="shared" ca="1" si="2"/>
        <v>2</v>
      </c>
      <c r="F282" s="84">
        <f t="shared" ca="1" si="52"/>
        <v>0.20652067800000001</v>
      </c>
      <c r="G282" s="2">
        <v>1</v>
      </c>
      <c r="H282" s="2">
        <v>0</v>
      </c>
      <c r="I282" s="2">
        <v>7</v>
      </c>
      <c r="J282" s="84">
        <f t="shared" ca="1" si="53"/>
        <v>0</v>
      </c>
      <c r="K282" s="84">
        <f t="shared" ca="1" si="5"/>
        <v>0</v>
      </c>
      <c r="L282" s="85">
        <f t="shared" ca="1" si="54"/>
        <v>170</v>
      </c>
      <c r="M282" s="38">
        <f t="shared" ca="1" si="55"/>
        <v>830</v>
      </c>
      <c r="N282" s="4">
        <f t="shared" ca="1" si="56"/>
        <v>10</v>
      </c>
      <c r="O282" s="79">
        <f t="shared" ca="1" si="57"/>
        <v>2.9036585298817519</v>
      </c>
      <c r="P282" s="79">
        <f t="shared" ca="1" si="58"/>
        <v>29.036585298817524</v>
      </c>
      <c r="Q282" s="79">
        <f t="shared" ca="1" si="59"/>
        <v>29.036585298817524</v>
      </c>
      <c r="R282" s="79">
        <f t="shared" ca="1" si="12"/>
        <v>2.9036585298817523</v>
      </c>
      <c r="S282" s="79">
        <f t="shared" ca="1" si="60"/>
        <v>2.9036585298817519</v>
      </c>
      <c r="T282" s="79">
        <f t="shared" ca="1" si="14"/>
        <v>0</v>
      </c>
      <c r="U282" s="79">
        <f t="shared" ca="1" si="61"/>
        <v>1284.0334562325711</v>
      </c>
      <c r="V282" s="79">
        <f t="shared" ca="1" si="16"/>
        <v>0</v>
      </c>
      <c r="W282" s="85">
        <f t="shared" ca="1" si="62"/>
        <v>24950.730384469694</v>
      </c>
      <c r="X282" s="79">
        <f t="shared" ca="1" si="18"/>
        <v>0</v>
      </c>
    </row>
    <row r="283" spans="1:24" ht="12.75" customHeight="1">
      <c r="A283" s="2">
        <v>2</v>
      </c>
      <c r="B283" s="2">
        <v>0</v>
      </c>
      <c r="C283" s="2">
        <f t="shared" ca="1" si="0"/>
        <v>5</v>
      </c>
      <c r="D283" s="2">
        <f t="shared" ca="1" si="1"/>
        <v>3</v>
      </c>
      <c r="E283" s="2">
        <f t="shared" ca="1" si="2"/>
        <v>2</v>
      </c>
      <c r="F283" s="84">
        <f t="shared" ca="1" si="52"/>
        <v>0.20652067800000001</v>
      </c>
      <c r="G283" s="2">
        <v>1</v>
      </c>
      <c r="H283" s="2">
        <v>0</v>
      </c>
      <c r="I283" s="2">
        <v>6</v>
      </c>
      <c r="J283" s="84">
        <f t="shared" ca="1" si="53"/>
        <v>0</v>
      </c>
      <c r="K283" s="84">
        <f t="shared" ca="1" si="5"/>
        <v>0</v>
      </c>
      <c r="L283" s="85">
        <f t="shared" ca="1" si="54"/>
        <v>157</v>
      </c>
      <c r="M283" s="38">
        <f t="shared" ca="1" si="55"/>
        <v>843</v>
      </c>
      <c r="N283" s="4">
        <f t="shared" ca="1" si="56"/>
        <v>10</v>
      </c>
      <c r="O283" s="79">
        <f t="shared" ca="1" si="57"/>
        <v>2.9036585298817519</v>
      </c>
      <c r="P283" s="79">
        <f t="shared" ca="1" si="58"/>
        <v>29.036585298817524</v>
      </c>
      <c r="Q283" s="79">
        <f t="shared" ca="1" si="59"/>
        <v>29.036585298817524</v>
      </c>
      <c r="R283" s="79">
        <f t="shared" ca="1" si="12"/>
        <v>2.9036585298817523</v>
      </c>
      <c r="S283" s="79">
        <f t="shared" ca="1" si="60"/>
        <v>2.9036585298817519</v>
      </c>
      <c r="T283" s="79">
        <f t="shared" ca="1" si="14"/>
        <v>0</v>
      </c>
      <c r="U283" s="79">
        <f t="shared" ca="1" si="61"/>
        <v>1270.7734562325711</v>
      </c>
      <c r="V283" s="79">
        <f t="shared" ca="1" si="16"/>
        <v>0</v>
      </c>
      <c r="W283" s="85">
        <f t="shared" ca="1" si="62"/>
        <v>23521.821792871902</v>
      </c>
      <c r="X283" s="79">
        <f t="shared" ca="1" si="18"/>
        <v>0</v>
      </c>
    </row>
    <row r="284" spans="1:24" ht="12.75" customHeight="1">
      <c r="A284" s="2">
        <v>2</v>
      </c>
      <c r="B284" s="2">
        <v>0</v>
      </c>
      <c r="C284" s="2">
        <f t="shared" ca="1" si="0"/>
        <v>5</v>
      </c>
      <c r="D284" s="2">
        <f t="shared" ca="1" si="1"/>
        <v>3</v>
      </c>
      <c r="E284" s="2">
        <f t="shared" ca="1" si="2"/>
        <v>2</v>
      </c>
      <c r="F284" s="84">
        <f t="shared" ca="1" si="52"/>
        <v>0.20652067800000001</v>
      </c>
      <c r="G284" s="2">
        <v>1</v>
      </c>
      <c r="H284" s="2">
        <v>0</v>
      </c>
      <c r="I284" s="2">
        <v>5</v>
      </c>
      <c r="J284" s="84">
        <f t="shared" ca="1" si="53"/>
        <v>0</v>
      </c>
      <c r="K284" s="84">
        <f t="shared" ca="1" si="5"/>
        <v>0</v>
      </c>
      <c r="L284" s="85">
        <f t="shared" ca="1" si="54"/>
        <v>144</v>
      </c>
      <c r="M284" s="38">
        <f t="shared" ca="1" si="55"/>
        <v>856</v>
      </c>
      <c r="N284" s="4">
        <f t="shared" ca="1" si="56"/>
        <v>10</v>
      </c>
      <c r="O284" s="79">
        <f t="shared" ca="1" si="57"/>
        <v>2.9036585298817519</v>
      </c>
      <c r="P284" s="79">
        <f t="shared" ca="1" si="58"/>
        <v>29.036585298817524</v>
      </c>
      <c r="Q284" s="79">
        <f t="shared" ca="1" si="59"/>
        <v>29.036585298817524</v>
      </c>
      <c r="R284" s="79">
        <f t="shared" ca="1" si="12"/>
        <v>2.9036585298817523</v>
      </c>
      <c r="S284" s="79">
        <f t="shared" ca="1" si="60"/>
        <v>2.9036585298817519</v>
      </c>
      <c r="T284" s="79">
        <f t="shared" ca="1" si="14"/>
        <v>0</v>
      </c>
      <c r="U284" s="79">
        <f t="shared" ca="1" si="61"/>
        <v>1257.5134562325711</v>
      </c>
      <c r="V284" s="79">
        <f t="shared" ca="1" si="16"/>
        <v>0</v>
      </c>
      <c r="W284" s="85">
        <f t="shared" ca="1" si="62"/>
        <v>22092.913201274103</v>
      </c>
      <c r="X284" s="79">
        <f t="shared" ca="1" si="18"/>
        <v>0</v>
      </c>
    </row>
    <row r="285" spans="1:24" ht="12.75" customHeight="1">
      <c r="A285" s="2">
        <v>2</v>
      </c>
      <c r="B285" s="2">
        <v>0</v>
      </c>
      <c r="C285" s="2">
        <f t="shared" ca="1" si="0"/>
        <v>5</v>
      </c>
      <c r="D285" s="2">
        <f t="shared" ca="1" si="1"/>
        <v>3</v>
      </c>
      <c r="E285" s="2">
        <f t="shared" ca="1" si="2"/>
        <v>2</v>
      </c>
      <c r="F285" s="84">
        <f t="shared" ca="1" si="52"/>
        <v>0.20652067800000001</v>
      </c>
      <c r="G285" s="2">
        <v>1</v>
      </c>
      <c r="H285" s="2">
        <v>0</v>
      </c>
      <c r="I285" s="2">
        <v>4</v>
      </c>
      <c r="J285" s="84">
        <f t="shared" ca="1" si="53"/>
        <v>0</v>
      </c>
      <c r="K285" s="84">
        <f t="shared" ca="1" si="5"/>
        <v>0</v>
      </c>
      <c r="L285" s="85">
        <f t="shared" ca="1" si="54"/>
        <v>131</v>
      </c>
      <c r="M285" s="38">
        <f t="shared" ca="1" si="55"/>
        <v>869</v>
      </c>
      <c r="N285" s="4">
        <f t="shared" ca="1" si="56"/>
        <v>10</v>
      </c>
      <c r="O285" s="79">
        <f t="shared" ca="1" si="57"/>
        <v>2.9036585298817519</v>
      </c>
      <c r="P285" s="79">
        <f t="shared" ca="1" si="58"/>
        <v>29.036585298817524</v>
      </c>
      <c r="Q285" s="79">
        <f t="shared" ca="1" si="59"/>
        <v>29.036585298817524</v>
      </c>
      <c r="R285" s="79">
        <f t="shared" ca="1" si="12"/>
        <v>2.9036585298817523</v>
      </c>
      <c r="S285" s="79">
        <f t="shared" ca="1" si="60"/>
        <v>2.9036585298817519</v>
      </c>
      <c r="T285" s="79">
        <f t="shared" ca="1" si="14"/>
        <v>0</v>
      </c>
      <c r="U285" s="79">
        <f t="shared" ca="1" si="61"/>
        <v>1244.2534562325709</v>
      </c>
      <c r="V285" s="79">
        <f t="shared" ca="1" si="16"/>
        <v>0</v>
      </c>
      <c r="W285" s="85">
        <f t="shared" ca="1" si="62"/>
        <v>20664.004609676311</v>
      </c>
      <c r="X285" s="79">
        <f t="shared" ca="1" si="18"/>
        <v>0</v>
      </c>
    </row>
    <row r="286" spans="1:24" ht="12.75" customHeight="1">
      <c r="A286" s="2">
        <v>2</v>
      </c>
      <c r="B286" s="2">
        <v>0</v>
      </c>
      <c r="C286" s="2">
        <f t="shared" ca="1" si="0"/>
        <v>5</v>
      </c>
      <c r="D286" s="2">
        <f t="shared" ca="1" si="1"/>
        <v>3</v>
      </c>
      <c r="E286" s="2">
        <f t="shared" ca="1" si="2"/>
        <v>2</v>
      </c>
      <c r="F286" s="84">
        <f t="shared" ca="1" si="52"/>
        <v>0.20652067800000001</v>
      </c>
      <c r="G286" s="2">
        <v>1</v>
      </c>
      <c r="H286" s="2">
        <v>0</v>
      </c>
      <c r="I286" s="2">
        <v>3</v>
      </c>
      <c r="J286" s="84">
        <f t="shared" ca="1" si="53"/>
        <v>9.6059601000000085E-3</v>
      </c>
      <c r="K286" s="84">
        <f t="shared" ca="1" si="5"/>
        <v>1.9838293926929497E-3</v>
      </c>
      <c r="L286" s="85">
        <f t="shared" ca="1" si="54"/>
        <v>118</v>
      </c>
      <c r="M286" s="38">
        <f t="shared" ca="1" si="55"/>
        <v>882</v>
      </c>
      <c r="N286" s="4">
        <f t="shared" ca="1" si="56"/>
        <v>11</v>
      </c>
      <c r="O286" s="79">
        <f t="shared" ca="1" si="57"/>
        <v>3.1560263659691077</v>
      </c>
      <c r="P286" s="79">
        <f t="shared" ca="1" si="58"/>
        <v>29.28895313490488</v>
      </c>
      <c r="Q286" s="79">
        <f t="shared" ca="1" si="59"/>
        <v>29.036585298817524</v>
      </c>
      <c r="R286" s="79">
        <f t="shared" ca="1" si="12"/>
        <v>2.9162769216861202</v>
      </c>
      <c r="S286" s="79">
        <f t="shared" ca="1" si="60"/>
        <v>3.1392439048692986</v>
      </c>
      <c r="T286" s="79">
        <f t="shared" ca="1" si="14"/>
        <v>6.2277243293119046E-3</v>
      </c>
      <c r="U286" s="79">
        <f t="shared" ca="1" si="61"/>
        <v>1314.6200236964912</v>
      </c>
      <c r="V286" s="79">
        <f t="shared" ca="1" si="16"/>
        <v>2.6079818432318014</v>
      </c>
      <c r="W286" s="85">
        <f t="shared" ca="1" si="62"/>
        <v>19235.096018078511</v>
      </c>
      <c r="X286" s="79">
        <f t="shared" ca="1" si="18"/>
        <v>38.159148851935271</v>
      </c>
    </row>
    <row r="287" spans="1:24" ht="12.75" customHeight="1">
      <c r="A287" s="2">
        <v>2</v>
      </c>
      <c r="B287" s="2">
        <v>0</v>
      </c>
      <c r="C287" s="2">
        <f t="shared" ca="1" si="0"/>
        <v>5</v>
      </c>
      <c r="D287" s="2">
        <f t="shared" ca="1" si="1"/>
        <v>3</v>
      </c>
      <c r="E287" s="2">
        <f t="shared" ca="1" si="2"/>
        <v>2</v>
      </c>
      <c r="F287" s="84">
        <f t="shared" ca="1" si="52"/>
        <v>0.20652067800000001</v>
      </c>
      <c r="G287" s="2">
        <v>1</v>
      </c>
      <c r="H287" s="2">
        <v>0</v>
      </c>
      <c r="I287" s="2">
        <v>2</v>
      </c>
      <c r="J287" s="84">
        <f t="shared" ca="1" si="53"/>
        <v>2.9108970000000053E-4</v>
      </c>
      <c r="K287" s="84">
        <f t="shared" ca="1" si="5"/>
        <v>6.0116042202816713E-5</v>
      </c>
      <c r="L287" s="85">
        <f t="shared" ca="1" si="54"/>
        <v>105</v>
      </c>
      <c r="M287" s="38">
        <f t="shared" ca="1" si="55"/>
        <v>895</v>
      </c>
      <c r="N287" s="4">
        <f t="shared" ca="1" si="56"/>
        <v>11</v>
      </c>
      <c r="O287" s="79">
        <f t="shared" ca="1" si="57"/>
        <v>3.1560263659691077</v>
      </c>
      <c r="P287" s="79">
        <f t="shared" ca="1" si="58"/>
        <v>31.560263659691078</v>
      </c>
      <c r="Q287" s="79">
        <f t="shared" ca="1" si="59"/>
        <v>30.046056643166946</v>
      </c>
      <c r="R287" s="79">
        <f t="shared" ca="1" si="12"/>
        <v>3.080316015142901</v>
      </c>
      <c r="S287" s="79">
        <f t="shared" ca="1" si="60"/>
        <v>3.1507266414112731</v>
      </c>
      <c r="T287" s="79">
        <f t="shared" ca="1" si="14"/>
        <v>1.8940921574461906E-4</v>
      </c>
      <c r="U287" s="79">
        <f t="shared" ca="1" si="61"/>
        <v>1305.4360909911975</v>
      </c>
      <c r="V287" s="79">
        <f t="shared" ca="1" si="16"/>
        <v>7.8477651139106902E-2</v>
      </c>
      <c r="W287" s="85">
        <f t="shared" ca="1" si="62"/>
        <v>17806.187426480716</v>
      </c>
      <c r="X287" s="79">
        <f t="shared" ca="1" si="18"/>
        <v>1.070437514801579</v>
      </c>
    </row>
    <row r="288" spans="1:24" ht="12.75" customHeight="1">
      <c r="A288" s="2">
        <v>2</v>
      </c>
      <c r="B288" s="2">
        <v>0</v>
      </c>
      <c r="C288" s="2">
        <f t="shared" ca="1" si="0"/>
        <v>5</v>
      </c>
      <c r="D288" s="2">
        <f t="shared" ca="1" si="1"/>
        <v>3</v>
      </c>
      <c r="E288" s="2">
        <f t="shared" ca="1" si="2"/>
        <v>2</v>
      </c>
      <c r="F288" s="84">
        <f t="shared" ca="1" si="52"/>
        <v>0.20652067800000001</v>
      </c>
      <c r="G288" s="2">
        <v>1</v>
      </c>
      <c r="H288" s="2">
        <v>0</v>
      </c>
      <c r="I288" s="2">
        <v>1</v>
      </c>
      <c r="J288" s="84">
        <f t="shared" ca="1" si="53"/>
        <v>2.9403000000000081E-6</v>
      </c>
      <c r="K288" s="84">
        <f t="shared" ca="1" si="5"/>
        <v>6.0723274952340176E-7</v>
      </c>
      <c r="L288" s="85">
        <f t="shared" ca="1" si="54"/>
        <v>92</v>
      </c>
      <c r="M288" s="38">
        <f t="shared" ca="1" si="55"/>
        <v>908</v>
      </c>
      <c r="N288" s="4">
        <f t="shared" ca="1" si="56"/>
        <v>11</v>
      </c>
      <c r="O288" s="79">
        <f t="shared" ca="1" si="57"/>
        <v>3.1560263659691077</v>
      </c>
      <c r="P288" s="79">
        <f t="shared" ca="1" si="58"/>
        <v>31.560263659691078</v>
      </c>
      <c r="Q288" s="79">
        <f t="shared" ca="1" si="59"/>
        <v>31.560263659691078</v>
      </c>
      <c r="R288" s="79">
        <f t="shared" ca="1" si="12"/>
        <v>3.1560263659691077</v>
      </c>
      <c r="S288" s="79">
        <f t="shared" ca="1" si="60"/>
        <v>3.1560263659691077</v>
      </c>
      <c r="T288" s="79">
        <f t="shared" ca="1" si="14"/>
        <v>1.9164425677757711E-6</v>
      </c>
      <c r="U288" s="79">
        <f t="shared" ca="1" si="61"/>
        <v>1294.0573528195234</v>
      </c>
      <c r="V288" s="79">
        <f t="shared" ca="1" si="16"/>
        <v>7.8579400439357397E-4</v>
      </c>
      <c r="W288" s="85">
        <f t="shared" ca="1" si="62"/>
        <v>16377.27883488292</v>
      </c>
      <c r="X288" s="79">
        <f t="shared" ca="1" si="18"/>
        <v>9.9448200566173688E-3</v>
      </c>
    </row>
    <row r="289" spans="1:24" ht="12.75" customHeight="1">
      <c r="A289" s="2">
        <v>2</v>
      </c>
      <c r="B289" s="2">
        <v>0</v>
      </c>
      <c r="C289" s="2">
        <f t="shared" ca="1" si="0"/>
        <v>5</v>
      </c>
      <c r="D289" s="2">
        <f t="shared" ca="1" si="1"/>
        <v>3</v>
      </c>
      <c r="E289" s="2">
        <f t="shared" ca="1" si="2"/>
        <v>2</v>
      </c>
      <c r="F289" s="84">
        <f t="shared" ca="1" si="52"/>
        <v>0.20652067800000001</v>
      </c>
      <c r="G289" s="2">
        <v>1</v>
      </c>
      <c r="H289" s="2">
        <v>0</v>
      </c>
      <c r="I289" s="2">
        <v>0</v>
      </c>
      <c r="J289" s="84">
        <f t="shared" ca="1" si="53"/>
        <v>9.9000000000000357E-9</v>
      </c>
      <c r="K289" s="84">
        <f t="shared" ca="1" si="5"/>
        <v>2.0445547122000076E-9</v>
      </c>
      <c r="L289" s="85">
        <f t="shared" ca="1" si="54"/>
        <v>79</v>
      </c>
      <c r="M289" s="38">
        <f t="shared" ca="1" si="55"/>
        <v>921</v>
      </c>
      <c r="N289" s="4">
        <f t="shared" ca="1" si="56"/>
        <v>11</v>
      </c>
      <c r="O289" s="79">
        <f t="shared" ca="1" si="57"/>
        <v>3.1560263659691077</v>
      </c>
      <c r="P289" s="79">
        <f t="shared" ca="1" si="58"/>
        <v>31.560263659691078</v>
      </c>
      <c r="Q289" s="79">
        <f t="shared" ca="1" si="59"/>
        <v>31.560263659691078</v>
      </c>
      <c r="R289" s="79">
        <f t="shared" ca="1" si="12"/>
        <v>3.1560263659691077</v>
      </c>
      <c r="S289" s="79">
        <f t="shared" ca="1" si="60"/>
        <v>3.1560263659691077</v>
      </c>
      <c r="T289" s="79">
        <f t="shared" ca="1" si="14"/>
        <v>6.4526685783696052E-9</v>
      </c>
      <c r="U289" s="79">
        <f t="shared" ca="1" si="61"/>
        <v>1280.7973528195234</v>
      </c>
      <c r="V289" s="79">
        <f t="shared" ca="1" si="16"/>
        <v>2.6186602630804524E-6</v>
      </c>
      <c r="W289" s="85">
        <f t="shared" ca="1" si="62"/>
        <v>14948.370243285124</v>
      </c>
      <c r="X289" s="79">
        <f t="shared" ca="1" si="18"/>
        <v>3.0562760820618972E-5</v>
      </c>
    </row>
    <row r="290" spans="1:24" ht="12.75" customHeight="1">
      <c r="A290" s="2">
        <v>2</v>
      </c>
      <c r="B290" s="2">
        <v>0</v>
      </c>
      <c r="C290" s="2">
        <f t="shared" ca="1" si="0"/>
        <v>5</v>
      </c>
      <c r="D290" s="2">
        <f t="shared" ca="1" si="1"/>
        <v>3</v>
      </c>
      <c r="E290" s="2">
        <f t="shared" ca="1" si="2"/>
        <v>2</v>
      </c>
      <c r="F290" s="84">
        <f t="shared" ca="1" si="52"/>
        <v>0.20652067800000001</v>
      </c>
      <c r="G290" s="2">
        <v>0</v>
      </c>
      <c r="H290" s="2">
        <v>1</v>
      </c>
      <c r="I290" s="2">
        <v>7</v>
      </c>
      <c r="J290" s="84">
        <f t="shared" ca="1" si="53"/>
        <v>0</v>
      </c>
      <c r="K290" s="84">
        <f t="shared" ca="1" si="5"/>
        <v>0</v>
      </c>
      <c r="L290" s="85">
        <f t="shared" ca="1" si="54"/>
        <v>170</v>
      </c>
      <c r="M290" s="38">
        <f t="shared" ca="1" si="55"/>
        <v>830</v>
      </c>
      <c r="N290" s="4">
        <f t="shared" ca="1" si="56"/>
        <v>10</v>
      </c>
      <c r="O290" s="79">
        <f t="shared" ca="1" si="57"/>
        <v>2.9036585298817519</v>
      </c>
      <c r="P290" s="79">
        <f t="shared" ca="1" si="58"/>
        <v>29.036585298817524</v>
      </c>
      <c r="Q290" s="79">
        <f t="shared" ca="1" si="59"/>
        <v>29.036585298817524</v>
      </c>
      <c r="R290" s="79">
        <f t="shared" ca="1" si="12"/>
        <v>2.9036585298817523</v>
      </c>
      <c r="S290" s="79">
        <f t="shared" ca="1" si="60"/>
        <v>2.9036585298817519</v>
      </c>
      <c r="T290" s="79">
        <f t="shared" ca="1" si="14"/>
        <v>0</v>
      </c>
      <c r="U290" s="79">
        <f t="shared" ca="1" si="61"/>
        <v>1284.0334562325711</v>
      </c>
      <c r="V290" s="79">
        <f t="shared" ca="1" si="16"/>
        <v>0</v>
      </c>
      <c r="W290" s="85">
        <f t="shared" ca="1" si="62"/>
        <v>11229.331732093662</v>
      </c>
      <c r="X290" s="79">
        <f t="shared" ca="1" si="18"/>
        <v>0</v>
      </c>
    </row>
    <row r="291" spans="1:24" ht="12.75" customHeight="1">
      <c r="A291" s="2">
        <v>2</v>
      </c>
      <c r="B291" s="2">
        <v>0</v>
      </c>
      <c r="C291" s="2">
        <f t="shared" ca="1" si="0"/>
        <v>5</v>
      </c>
      <c r="D291" s="2">
        <f t="shared" ca="1" si="1"/>
        <v>3</v>
      </c>
      <c r="E291" s="2">
        <f t="shared" ca="1" si="2"/>
        <v>2</v>
      </c>
      <c r="F291" s="84">
        <f t="shared" ca="1" si="52"/>
        <v>0.20652067800000001</v>
      </c>
      <c r="G291" s="2">
        <v>0</v>
      </c>
      <c r="H291" s="2">
        <v>1</v>
      </c>
      <c r="I291" s="2">
        <v>6</v>
      </c>
      <c r="J291" s="84">
        <f t="shared" ca="1" si="53"/>
        <v>0</v>
      </c>
      <c r="K291" s="84">
        <f t="shared" ca="1" si="5"/>
        <v>0</v>
      </c>
      <c r="L291" s="85">
        <f t="shared" ca="1" si="54"/>
        <v>157</v>
      </c>
      <c r="M291" s="38">
        <f t="shared" ca="1" si="55"/>
        <v>843</v>
      </c>
      <c r="N291" s="4">
        <f t="shared" ca="1" si="56"/>
        <v>10</v>
      </c>
      <c r="O291" s="79">
        <f t="shared" ca="1" si="57"/>
        <v>2.9036585298817519</v>
      </c>
      <c r="P291" s="79">
        <f t="shared" ca="1" si="58"/>
        <v>29.036585298817524</v>
      </c>
      <c r="Q291" s="79">
        <f t="shared" ca="1" si="59"/>
        <v>29.036585298817524</v>
      </c>
      <c r="R291" s="79">
        <f t="shared" ca="1" si="12"/>
        <v>2.9036585298817523</v>
      </c>
      <c r="S291" s="79">
        <f t="shared" ca="1" si="60"/>
        <v>2.9036585298817519</v>
      </c>
      <c r="T291" s="79">
        <f t="shared" ca="1" si="14"/>
        <v>0</v>
      </c>
      <c r="U291" s="79">
        <f t="shared" ca="1" si="61"/>
        <v>1270.7734562325711</v>
      </c>
      <c r="V291" s="79">
        <f t="shared" ca="1" si="16"/>
        <v>0</v>
      </c>
      <c r="W291" s="85">
        <f t="shared" ca="1" si="62"/>
        <v>9800.4231404958664</v>
      </c>
      <c r="X291" s="79">
        <f t="shared" ca="1" si="18"/>
        <v>0</v>
      </c>
    </row>
    <row r="292" spans="1:24" ht="12.75" customHeight="1">
      <c r="A292" s="2">
        <v>2</v>
      </c>
      <c r="B292" s="2">
        <v>0</v>
      </c>
      <c r="C292" s="2">
        <f t="shared" ca="1" si="0"/>
        <v>5</v>
      </c>
      <c r="D292" s="2">
        <f t="shared" ca="1" si="1"/>
        <v>3</v>
      </c>
      <c r="E292" s="2">
        <f t="shared" ca="1" si="2"/>
        <v>2</v>
      </c>
      <c r="F292" s="84">
        <f t="shared" ca="1" si="52"/>
        <v>0.20652067800000001</v>
      </c>
      <c r="G292" s="2">
        <v>0</v>
      </c>
      <c r="H292" s="2">
        <v>1</v>
      </c>
      <c r="I292" s="2">
        <v>5</v>
      </c>
      <c r="J292" s="84">
        <f t="shared" ca="1" si="53"/>
        <v>0</v>
      </c>
      <c r="K292" s="84">
        <f t="shared" ca="1" si="5"/>
        <v>0</v>
      </c>
      <c r="L292" s="85">
        <f t="shared" ca="1" si="54"/>
        <v>144</v>
      </c>
      <c r="M292" s="38">
        <f t="shared" ca="1" si="55"/>
        <v>856</v>
      </c>
      <c r="N292" s="4">
        <f t="shared" ca="1" si="56"/>
        <v>10</v>
      </c>
      <c r="O292" s="79">
        <f t="shared" ca="1" si="57"/>
        <v>2.9036585298817519</v>
      </c>
      <c r="P292" s="79">
        <f t="shared" ca="1" si="58"/>
        <v>29.036585298817524</v>
      </c>
      <c r="Q292" s="79">
        <f t="shared" ca="1" si="59"/>
        <v>29.036585298817524</v>
      </c>
      <c r="R292" s="79">
        <f t="shared" ca="1" si="12"/>
        <v>2.9036585298817523</v>
      </c>
      <c r="S292" s="79">
        <f t="shared" ca="1" si="60"/>
        <v>2.9036585298817519</v>
      </c>
      <c r="T292" s="79">
        <f t="shared" ca="1" si="14"/>
        <v>0</v>
      </c>
      <c r="U292" s="79">
        <f t="shared" ca="1" si="61"/>
        <v>1257.5134562325711</v>
      </c>
      <c r="V292" s="79">
        <f t="shared" ca="1" si="16"/>
        <v>0</v>
      </c>
      <c r="W292" s="85">
        <f t="shared" ca="1" si="62"/>
        <v>8371.5145488980706</v>
      </c>
      <c r="X292" s="79">
        <f t="shared" ca="1" si="18"/>
        <v>0</v>
      </c>
    </row>
    <row r="293" spans="1:24" ht="12.75" customHeight="1">
      <c r="A293" s="2">
        <v>2</v>
      </c>
      <c r="B293" s="2">
        <v>0</v>
      </c>
      <c r="C293" s="2">
        <f t="shared" ca="1" si="0"/>
        <v>5</v>
      </c>
      <c r="D293" s="2">
        <f t="shared" ca="1" si="1"/>
        <v>3</v>
      </c>
      <c r="E293" s="2">
        <f t="shared" ca="1" si="2"/>
        <v>2</v>
      </c>
      <c r="F293" s="84">
        <f t="shared" ca="1" si="52"/>
        <v>0.20652067800000001</v>
      </c>
      <c r="G293" s="2">
        <v>0</v>
      </c>
      <c r="H293" s="2">
        <v>1</v>
      </c>
      <c r="I293" s="2">
        <v>4</v>
      </c>
      <c r="J293" s="84">
        <f t="shared" ca="1" si="53"/>
        <v>0</v>
      </c>
      <c r="K293" s="84">
        <f t="shared" ca="1" si="5"/>
        <v>0</v>
      </c>
      <c r="L293" s="85">
        <f t="shared" ca="1" si="54"/>
        <v>131</v>
      </c>
      <c r="M293" s="38">
        <f t="shared" ca="1" si="55"/>
        <v>869</v>
      </c>
      <c r="N293" s="4">
        <f t="shared" ca="1" si="56"/>
        <v>10</v>
      </c>
      <c r="O293" s="79">
        <f t="shared" ca="1" si="57"/>
        <v>2.9036585298817519</v>
      </c>
      <c r="P293" s="79">
        <f t="shared" ca="1" si="58"/>
        <v>29.036585298817524</v>
      </c>
      <c r="Q293" s="79">
        <f t="shared" ca="1" si="59"/>
        <v>29.036585298817524</v>
      </c>
      <c r="R293" s="79">
        <f t="shared" ca="1" si="12"/>
        <v>2.9036585298817523</v>
      </c>
      <c r="S293" s="79">
        <f t="shared" ca="1" si="60"/>
        <v>2.9036585298817519</v>
      </c>
      <c r="T293" s="79">
        <f t="shared" ca="1" si="14"/>
        <v>0</v>
      </c>
      <c r="U293" s="79">
        <f t="shared" ca="1" si="61"/>
        <v>1244.2534562325709</v>
      </c>
      <c r="V293" s="79">
        <f t="shared" ca="1" si="16"/>
        <v>0</v>
      </c>
      <c r="W293" s="85">
        <f t="shared" ca="1" si="62"/>
        <v>6942.6059573002758</v>
      </c>
      <c r="X293" s="79">
        <f t="shared" ca="1" si="18"/>
        <v>0</v>
      </c>
    </row>
    <row r="294" spans="1:24" ht="12.75" customHeight="1">
      <c r="A294" s="2">
        <v>2</v>
      </c>
      <c r="B294" s="2">
        <v>0</v>
      </c>
      <c r="C294" s="2">
        <f t="shared" ca="1" si="0"/>
        <v>5</v>
      </c>
      <c r="D294" s="2">
        <f t="shared" ca="1" si="1"/>
        <v>3</v>
      </c>
      <c r="E294" s="2">
        <f t="shared" ca="1" si="2"/>
        <v>2</v>
      </c>
      <c r="F294" s="84">
        <f t="shared" ca="1" si="52"/>
        <v>0.20652067800000001</v>
      </c>
      <c r="G294" s="2">
        <v>0</v>
      </c>
      <c r="H294" s="2">
        <v>1</v>
      </c>
      <c r="I294" s="2">
        <v>3</v>
      </c>
      <c r="J294" s="84">
        <f t="shared" ca="1" si="53"/>
        <v>9.6059601000000085E-3</v>
      </c>
      <c r="K294" s="84">
        <f t="shared" ca="1" si="5"/>
        <v>1.9838293926929497E-3</v>
      </c>
      <c r="L294" s="85">
        <f t="shared" ca="1" si="54"/>
        <v>118</v>
      </c>
      <c r="M294" s="38">
        <f t="shared" ca="1" si="55"/>
        <v>882</v>
      </c>
      <c r="N294" s="4">
        <f t="shared" ca="1" si="56"/>
        <v>11</v>
      </c>
      <c r="O294" s="79">
        <f t="shared" ca="1" si="57"/>
        <v>3.1560263659691077</v>
      </c>
      <c r="P294" s="79">
        <f t="shared" ca="1" si="58"/>
        <v>29.28895313490488</v>
      </c>
      <c r="Q294" s="79">
        <f t="shared" ca="1" si="59"/>
        <v>29.036585298817524</v>
      </c>
      <c r="R294" s="79">
        <f t="shared" ca="1" si="12"/>
        <v>2.9162769216861202</v>
      </c>
      <c r="S294" s="79">
        <f t="shared" ca="1" si="60"/>
        <v>3.1392439048692986</v>
      </c>
      <c r="T294" s="79">
        <f t="shared" ca="1" si="14"/>
        <v>6.2277243293119046E-3</v>
      </c>
      <c r="U294" s="79">
        <f t="shared" ca="1" si="61"/>
        <v>1314.6200236964912</v>
      </c>
      <c r="V294" s="79">
        <f t="shared" ca="1" si="16"/>
        <v>2.6079818432318014</v>
      </c>
      <c r="W294" s="85">
        <f t="shared" ca="1" si="62"/>
        <v>5513.6973657024791</v>
      </c>
      <c r="X294" s="79">
        <f t="shared" ca="1" si="18"/>
        <v>10.938234896494265</v>
      </c>
    </row>
    <row r="295" spans="1:24" ht="12.75" customHeight="1">
      <c r="A295" s="2">
        <v>2</v>
      </c>
      <c r="B295" s="2">
        <v>0</v>
      </c>
      <c r="C295" s="2">
        <f t="shared" ca="1" si="0"/>
        <v>5</v>
      </c>
      <c r="D295" s="2">
        <f t="shared" ca="1" si="1"/>
        <v>3</v>
      </c>
      <c r="E295" s="2">
        <f t="shared" ca="1" si="2"/>
        <v>2</v>
      </c>
      <c r="F295" s="84">
        <f t="shared" ca="1" si="52"/>
        <v>0.20652067800000001</v>
      </c>
      <c r="G295" s="2">
        <v>0</v>
      </c>
      <c r="H295" s="2">
        <v>1</v>
      </c>
      <c r="I295" s="2">
        <v>2</v>
      </c>
      <c r="J295" s="84">
        <f t="shared" ca="1" si="53"/>
        <v>2.9108970000000053E-4</v>
      </c>
      <c r="K295" s="84">
        <f t="shared" ca="1" si="5"/>
        <v>6.0116042202816713E-5</v>
      </c>
      <c r="L295" s="85">
        <f t="shared" ca="1" si="54"/>
        <v>105</v>
      </c>
      <c r="M295" s="38">
        <f t="shared" ca="1" si="55"/>
        <v>895</v>
      </c>
      <c r="N295" s="4">
        <f t="shared" ca="1" si="56"/>
        <v>11</v>
      </c>
      <c r="O295" s="79">
        <f t="shared" ca="1" si="57"/>
        <v>3.1560263659691077</v>
      </c>
      <c r="P295" s="79">
        <f t="shared" ca="1" si="58"/>
        <v>31.560263659691078</v>
      </c>
      <c r="Q295" s="79">
        <f t="shared" ca="1" si="59"/>
        <v>30.046056643166946</v>
      </c>
      <c r="R295" s="79">
        <f t="shared" ca="1" si="12"/>
        <v>3.080316015142901</v>
      </c>
      <c r="S295" s="79">
        <f t="shared" ca="1" si="60"/>
        <v>3.1507266414112731</v>
      </c>
      <c r="T295" s="79">
        <f t="shared" ca="1" si="14"/>
        <v>1.8940921574461906E-4</v>
      </c>
      <c r="U295" s="79">
        <f t="shared" ca="1" si="61"/>
        <v>1305.4360909911975</v>
      </c>
      <c r="V295" s="79">
        <f t="shared" ca="1" si="16"/>
        <v>7.8477651139106902E-2</v>
      </c>
      <c r="W295" s="85">
        <f t="shared" ca="1" si="62"/>
        <v>4084.7887741046834</v>
      </c>
      <c r="X295" s="79">
        <f t="shared" ca="1" si="18"/>
        <v>0.24556133433366908</v>
      </c>
    </row>
    <row r="296" spans="1:24" ht="12.75" customHeight="1">
      <c r="A296" s="2">
        <v>2</v>
      </c>
      <c r="B296" s="2">
        <v>0</v>
      </c>
      <c r="C296" s="2">
        <f t="shared" ca="1" si="0"/>
        <v>5</v>
      </c>
      <c r="D296" s="2">
        <f t="shared" ca="1" si="1"/>
        <v>3</v>
      </c>
      <c r="E296" s="2">
        <f t="shared" ca="1" si="2"/>
        <v>2</v>
      </c>
      <c r="F296" s="84">
        <f t="shared" ca="1" si="52"/>
        <v>0.20652067800000001</v>
      </c>
      <c r="G296" s="2">
        <v>0</v>
      </c>
      <c r="H296" s="2">
        <v>1</v>
      </c>
      <c r="I296" s="2">
        <v>1</v>
      </c>
      <c r="J296" s="84">
        <f t="shared" ca="1" si="53"/>
        <v>2.9403000000000081E-6</v>
      </c>
      <c r="K296" s="84">
        <f t="shared" ca="1" si="5"/>
        <v>6.0723274952340176E-7</v>
      </c>
      <c r="L296" s="85">
        <f t="shared" ca="1" si="54"/>
        <v>92</v>
      </c>
      <c r="M296" s="38">
        <f t="shared" ca="1" si="55"/>
        <v>908</v>
      </c>
      <c r="N296" s="4">
        <f t="shared" ca="1" si="56"/>
        <v>11</v>
      </c>
      <c r="O296" s="79">
        <f t="shared" ca="1" si="57"/>
        <v>3.1560263659691077</v>
      </c>
      <c r="P296" s="79">
        <f t="shared" ca="1" si="58"/>
        <v>31.560263659691078</v>
      </c>
      <c r="Q296" s="79">
        <f t="shared" ca="1" si="59"/>
        <v>31.560263659691078</v>
      </c>
      <c r="R296" s="79">
        <f t="shared" ca="1" si="12"/>
        <v>3.1560263659691077</v>
      </c>
      <c r="S296" s="79">
        <f t="shared" ca="1" si="60"/>
        <v>3.1560263659691077</v>
      </c>
      <c r="T296" s="79">
        <f t="shared" ca="1" si="14"/>
        <v>1.9164425677757711E-6</v>
      </c>
      <c r="U296" s="79">
        <f t="shared" ca="1" si="61"/>
        <v>1294.0573528195234</v>
      </c>
      <c r="V296" s="79">
        <f t="shared" ca="1" si="16"/>
        <v>7.8579400439357397E-4</v>
      </c>
      <c r="W296" s="85">
        <f t="shared" ca="1" si="62"/>
        <v>2655.8801825068867</v>
      </c>
      <c r="X296" s="79">
        <f t="shared" ca="1" si="18"/>
        <v>1.6127374256283708E-3</v>
      </c>
    </row>
    <row r="297" spans="1:24" ht="12.75" customHeight="1">
      <c r="A297" s="2">
        <v>2</v>
      </c>
      <c r="B297" s="2">
        <v>0</v>
      </c>
      <c r="C297" s="2">
        <f t="shared" ca="1" si="0"/>
        <v>5</v>
      </c>
      <c r="D297" s="2">
        <f t="shared" ca="1" si="1"/>
        <v>3</v>
      </c>
      <c r="E297" s="2">
        <f t="shared" ca="1" si="2"/>
        <v>2</v>
      </c>
      <c r="F297" s="84">
        <f t="shared" ca="1" si="52"/>
        <v>0.20652067800000001</v>
      </c>
      <c r="G297" s="2">
        <v>0</v>
      </c>
      <c r="H297" s="2">
        <v>1</v>
      </c>
      <c r="I297" s="2">
        <v>0</v>
      </c>
      <c r="J297" s="84">
        <f t="shared" ca="1" si="53"/>
        <v>9.9000000000000357E-9</v>
      </c>
      <c r="K297" s="84">
        <f t="shared" ca="1" si="5"/>
        <v>2.0445547122000076E-9</v>
      </c>
      <c r="L297" s="85">
        <f t="shared" ca="1" si="54"/>
        <v>79</v>
      </c>
      <c r="M297" s="38">
        <f t="shared" ca="1" si="55"/>
        <v>921</v>
      </c>
      <c r="N297" s="4">
        <f t="shared" ca="1" si="56"/>
        <v>11</v>
      </c>
      <c r="O297" s="79">
        <f t="shared" ca="1" si="57"/>
        <v>3.1560263659691077</v>
      </c>
      <c r="P297" s="79">
        <f t="shared" ca="1" si="58"/>
        <v>31.560263659691078</v>
      </c>
      <c r="Q297" s="79">
        <f t="shared" ca="1" si="59"/>
        <v>31.560263659691078</v>
      </c>
      <c r="R297" s="79">
        <f t="shared" ca="1" si="12"/>
        <v>3.1560263659691077</v>
      </c>
      <c r="S297" s="79">
        <f t="shared" ca="1" si="60"/>
        <v>3.1560263659691077</v>
      </c>
      <c r="T297" s="79">
        <f t="shared" ca="1" si="14"/>
        <v>6.4526685783696052E-9</v>
      </c>
      <c r="U297" s="79">
        <f t="shared" ca="1" si="61"/>
        <v>1280.7973528195234</v>
      </c>
      <c r="V297" s="79">
        <f t="shared" ca="1" si="16"/>
        <v>2.6186602630804524E-6</v>
      </c>
      <c r="W297" s="85">
        <f t="shared" ca="1" si="62"/>
        <v>1226.9715909090908</v>
      </c>
      <c r="X297" s="79">
        <f t="shared" ca="1" si="18"/>
        <v>2.5086105479287215E-6</v>
      </c>
    </row>
    <row r="298" spans="1:24" ht="12.75" customHeight="1">
      <c r="A298" s="2">
        <v>2</v>
      </c>
      <c r="B298" s="2">
        <v>0</v>
      </c>
      <c r="C298" s="2">
        <f t="shared" ca="1" si="0"/>
        <v>5</v>
      </c>
      <c r="D298" s="2">
        <f t="shared" ca="1" si="1"/>
        <v>3</v>
      </c>
      <c r="E298" s="2">
        <f t="shared" ca="1" si="2"/>
        <v>2</v>
      </c>
      <c r="F298" s="84">
        <f t="shared" ca="1" si="52"/>
        <v>0.20652067800000001</v>
      </c>
      <c r="G298" s="2">
        <v>0</v>
      </c>
      <c r="H298" s="2">
        <v>0</v>
      </c>
      <c r="I298" s="2">
        <v>7</v>
      </c>
      <c r="J298" s="84">
        <f t="shared" ca="1" si="53"/>
        <v>0</v>
      </c>
      <c r="K298" s="84">
        <f t="shared" ca="1" si="5"/>
        <v>0</v>
      </c>
      <c r="L298" s="85">
        <f t="shared" ca="1" si="54"/>
        <v>91</v>
      </c>
      <c r="M298" s="38">
        <f t="shared" ca="1" si="55"/>
        <v>909</v>
      </c>
      <c r="N298" s="4">
        <f t="shared" ca="1" si="56"/>
        <v>11</v>
      </c>
      <c r="O298" s="79">
        <f t="shared" ca="1" si="57"/>
        <v>3.1560263659691077</v>
      </c>
      <c r="P298" s="79">
        <f t="shared" ca="1" si="58"/>
        <v>31.560263659691078</v>
      </c>
      <c r="Q298" s="79">
        <f t="shared" ca="1" si="59"/>
        <v>31.560263659691078</v>
      </c>
      <c r="R298" s="79">
        <f t="shared" ca="1" si="12"/>
        <v>3.1560263659691077</v>
      </c>
      <c r="S298" s="79">
        <f t="shared" ca="1" si="60"/>
        <v>3.1560263659691077</v>
      </c>
      <c r="T298" s="79">
        <f t="shared" ca="1" si="14"/>
        <v>0</v>
      </c>
      <c r="U298" s="79">
        <f t="shared" ca="1" si="61"/>
        <v>1293.0373528195234</v>
      </c>
      <c r="V298" s="79">
        <f t="shared" ca="1" si="16"/>
        <v>0</v>
      </c>
      <c r="W298" s="85">
        <f t="shared" ca="1" si="62"/>
        <v>10002.360141184572</v>
      </c>
      <c r="X298" s="79">
        <f t="shared" ca="1" si="18"/>
        <v>0</v>
      </c>
    </row>
    <row r="299" spans="1:24" ht="12.75" customHeight="1">
      <c r="A299" s="2">
        <v>2</v>
      </c>
      <c r="B299" s="2">
        <v>0</v>
      </c>
      <c r="C299" s="2">
        <f t="shared" ca="1" si="0"/>
        <v>5</v>
      </c>
      <c r="D299" s="2">
        <f t="shared" ca="1" si="1"/>
        <v>3</v>
      </c>
      <c r="E299" s="2">
        <f t="shared" ca="1" si="2"/>
        <v>2</v>
      </c>
      <c r="F299" s="84">
        <f t="shared" ca="1" si="52"/>
        <v>0.20652067800000001</v>
      </c>
      <c r="G299" s="2">
        <v>0</v>
      </c>
      <c r="H299" s="2">
        <v>0</v>
      </c>
      <c r="I299" s="2">
        <v>6</v>
      </c>
      <c r="J299" s="84">
        <f t="shared" ca="1" si="53"/>
        <v>0</v>
      </c>
      <c r="K299" s="84">
        <f t="shared" ca="1" si="5"/>
        <v>0</v>
      </c>
      <c r="L299" s="85">
        <f t="shared" ca="1" si="54"/>
        <v>78</v>
      </c>
      <c r="M299" s="38">
        <f t="shared" ca="1" si="55"/>
        <v>922</v>
      </c>
      <c r="N299" s="4">
        <f t="shared" ca="1" si="56"/>
        <v>11</v>
      </c>
      <c r="O299" s="79">
        <f t="shared" ca="1" si="57"/>
        <v>3.1560263659691077</v>
      </c>
      <c r="P299" s="79">
        <f t="shared" ca="1" si="58"/>
        <v>31.560263659691078</v>
      </c>
      <c r="Q299" s="79">
        <f t="shared" ca="1" si="59"/>
        <v>31.560263659691078</v>
      </c>
      <c r="R299" s="79">
        <f t="shared" ca="1" si="12"/>
        <v>3.1560263659691077</v>
      </c>
      <c r="S299" s="79">
        <f t="shared" ca="1" si="60"/>
        <v>3.1560263659691077</v>
      </c>
      <c r="T299" s="79">
        <f t="shared" ca="1" si="14"/>
        <v>0</v>
      </c>
      <c r="U299" s="79">
        <f t="shared" ca="1" si="61"/>
        <v>1279.7773528195235</v>
      </c>
      <c r="V299" s="79">
        <f t="shared" ca="1" si="16"/>
        <v>0</v>
      </c>
      <c r="W299" s="85">
        <f t="shared" ca="1" si="62"/>
        <v>8573.4515495867763</v>
      </c>
      <c r="X299" s="79">
        <f t="shared" ca="1" si="18"/>
        <v>0</v>
      </c>
    </row>
    <row r="300" spans="1:24" ht="12.75" customHeight="1">
      <c r="A300" s="2">
        <v>2</v>
      </c>
      <c r="B300" s="2">
        <v>0</v>
      </c>
      <c r="C300" s="2">
        <f t="shared" ca="1" si="0"/>
        <v>5</v>
      </c>
      <c r="D300" s="2">
        <f t="shared" ca="1" si="1"/>
        <v>3</v>
      </c>
      <c r="E300" s="2">
        <f t="shared" ca="1" si="2"/>
        <v>2</v>
      </c>
      <c r="F300" s="84">
        <f t="shared" ca="1" si="52"/>
        <v>0.20652067800000001</v>
      </c>
      <c r="G300" s="2">
        <v>0</v>
      </c>
      <c r="H300" s="2">
        <v>0</v>
      </c>
      <c r="I300" s="2">
        <v>5</v>
      </c>
      <c r="J300" s="84">
        <f t="shared" ca="1" si="53"/>
        <v>0</v>
      </c>
      <c r="K300" s="84">
        <f t="shared" ca="1" si="5"/>
        <v>0</v>
      </c>
      <c r="L300" s="85">
        <f t="shared" ca="1" si="54"/>
        <v>65</v>
      </c>
      <c r="M300" s="38">
        <f t="shared" ca="1" si="55"/>
        <v>935</v>
      </c>
      <c r="N300" s="4">
        <f t="shared" ca="1" si="56"/>
        <v>11</v>
      </c>
      <c r="O300" s="79">
        <f t="shared" ca="1" si="57"/>
        <v>3.1560263659691077</v>
      </c>
      <c r="P300" s="79">
        <f t="shared" ca="1" si="58"/>
        <v>31.560263659691078</v>
      </c>
      <c r="Q300" s="79">
        <f t="shared" ca="1" si="59"/>
        <v>31.560263659691078</v>
      </c>
      <c r="R300" s="79">
        <f t="shared" ca="1" si="12"/>
        <v>3.1560263659691077</v>
      </c>
      <c r="S300" s="79">
        <f t="shared" ca="1" si="60"/>
        <v>3.1560263659691077</v>
      </c>
      <c r="T300" s="79">
        <f t="shared" ca="1" si="14"/>
        <v>0</v>
      </c>
      <c r="U300" s="79">
        <f t="shared" ca="1" si="61"/>
        <v>1266.5173528195235</v>
      </c>
      <c r="V300" s="79">
        <f t="shared" ca="1" si="16"/>
        <v>0</v>
      </c>
      <c r="W300" s="85">
        <f t="shared" ca="1" si="62"/>
        <v>7144.5429579889806</v>
      </c>
      <c r="X300" s="79">
        <f t="shared" ca="1" si="18"/>
        <v>0</v>
      </c>
    </row>
    <row r="301" spans="1:24" ht="12.75" customHeight="1">
      <c r="A301" s="2">
        <v>2</v>
      </c>
      <c r="B301" s="2">
        <v>0</v>
      </c>
      <c r="C301" s="2">
        <f t="shared" ca="1" si="0"/>
        <v>5</v>
      </c>
      <c r="D301" s="2">
        <f t="shared" ca="1" si="1"/>
        <v>3</v>
      </c>
      <c r="E301" s="2">
        <f t="shared" ca="1" si="2"/>
        <v>2</v>
      </c>
      <c r="F301" s="84">
        <f t="shared" ca="1" si="52"/>
        <v>0.20652067800000001</v>
      </c>
      <c r="G301" s="2">
        <v>0</v>
      </c>
      <c r="H301" s="2">
        <v>0</v>
      </c>
      <c r="I301" s="2">
        <v>4</v>
      </c>
      <c r="J301" s="84">
        <f t="shared" ca="1" si="53"/>
        <v>0</v>
      </c>
      <c r="K301" s="84">
        <f t="shared" ca="1" si="5"/>
        <v>0</v>
      </c>
      <c r="L301" s="85">
        <f t="shared" ca="1" si="54"/>
        <v>52</v>
      </c>
      <c r="M301" s="38">
        <f t="shared" ca="1" si="55"/>
        <v>948</v>
      </c>
      <c r="N301" s="4">
        <f t="shared" ca="1" si="56"/>
        <v>11</v>
      </c>
      <c r="O301" s="79">
        <f t="shared" ca="1" si="57"/>
        <v>3.1560263659691077</v>
      </c>
      <c r="P301" s="79">
        <f t="shared" ca="1" si="58"/>
        <v>31.560263659691078</v>
      </c>
      <c r="Q301" s="79">
        <f t="shared" ca="1" si="59"/>
        <v>31.560263659691078</v>
      </c>
      <c r="R301" s="79">
        <f t="shared" ca="1" si="12"/>
        <v>3.1560263659691077</v>
      </c>
      <c r="S301" s="79">
        <f t="shared" ca="1" si="60"/>
        <v>3.1560263659691077</v>
      </c>
      <c r="T301" s="79">
        <f t="shared" ca="1" si="14"/>
        <v>0</v>
      </c>
      <c r="U301" s="79">
        <f t="shared" ca="1" si="61"/>
        <v>1253.2573528195235</v>
      </c>
      <c r="V301" s="79">
        <f t="shared" ca="1" si="16"/>
        <v>0</v>
      </c>
      <c r="W301" s="85">
        <f t="shared" ca="1" si="62"/>
        <v>5715.6343663911848</v>
      </c>
      <c r="X301" s="79">
        <f t="shared" ca="1" si="18"/>
        <v>0</v>
      </c>
    </row>
    <row r="302" spans="1:24" ht="12.75" customHeight="1">
      <c r="A302" s="2">
        <v>2</v>
      </c>
      <c r="B302" s="2">
        <v>0</v>
      </c>
      <c r="C302" s="2">
        <f t="shared" ca="1" si="0"/>
        <v>5</v>
      </c>
      <c r="D302" s="2">
        <f t="shared" ca="1" si="1"/>
        <v>3</v>
      </c>
      <c r="E302" s="2">
        <f t="shared" ca="1" si="2"/>
        <v>2</v>
      </c>
      <c r="F302" s="84">
        <f t="shared" ca="1" si="52"/>
        <v>0.20652067800000001</v>
      </c>
      <c r="G302" s="2">
        <v>0</v>
      </c>
      <c r="H302" s="2">
        <v>0</v>
      </c>
      <c r="I302" s="2">
        <v>3</v>
      </c>
      <c r="J302" s="84">
        <f t="shared" ca="1" si="53"/>
        <v>9.7029900000000167E-5</v>
      </c>
      <c r="K302" s="84">
        <f t="shared" ca="1" si="5"/>
        <v>2.0038680734272235E-5</v>
      </c>
      <c r="L302" s="85">
        <f t="shared" ca="1" si="54"/>
        <v>39</v>
      </c>
      <c r="M302" s="38">
        <f t="shared" ca="1" si="55"/>
        <v>961</v>
      </c>
      <c r="N302" s="4">
        <f t="shared" ca="1" si="56"/>
        <v>11</v>
      </c>
      <c r="O302" s="79">
        <f t="shared" ca="1" si="57"/>
        <v>3.1560263659691077</v>
      </c>
      <c r="P302" s="79">
        <f t="shared" ca="1" si="58"/>
        <v>31.560263659691078</v>
      </c>
      <c r="Q302" s="79">
        <f t="shared" ca="1" si="59"/>
        <v>31.560263659691078</v>
      </c>
      <c r="R302" s="79">
        <f t="shared" ca="1" si="12"/>
        <v>3.1560263659691077</v>
      </c>
      <c r="S302" s="79">
        <f t="shared" ca="1" si="60"/>
        <v>3.1560263659691077</v>
      </c>
      <c r="T302" s="79">
        <f t="shared" ca="1" si="14"/>
        <v>6.324260473660037E-5</v>
      </c>
      <c r="U302" s="79">
        <f t="shared" ca="1" si="61"/>
        <v>1239.9973528195235</v>
      </c>
      <c r="V302" s="79">
        <f t="shared" ca="1" si="16"/>
        <v>2.4847911064493158E-2</v>
      </c>
      <c r="W302" s="85">
        <f t="shared" ca="1" si="62"/>
        <v>4286.7257747933882</v>
      </c>
      <c r="X302" s="79">
        <f t="shared" ca="1" si="18"/>
        <v>8.5900329196460484E-2</v>
      </c>
    </row>
    <row r="303" spans="1:24" ht="12.75" customHeight="1">
      <c r="A303" s="2">
        <v>2</v>
      </c>
      <c r="B303" s="2">
        <v>0</v>
      </c>
      <c r="C303" s="2">
        <f t="shared" ca="1" si="0"/>
        <v>5</v>
      </c>
      <c r="D303" s="2">
        <f t="shared" ca="1" si="1"/>
        <v>3</v>
      </c>
      <c r="E303" s="2">
        <f t="shared" ca="1" si="2"/>
        <v>2</v>
      </c>
      <c r="F303" s="84">
        <f t="shared" ca="1" si="52"/>
        <v>0.20652067800000001</v>
      </c>
      <c r="G303" s="2">
        <v>0</v>
      </c>
      <c r="H303" s="2">
        <v>0</v>
      </c>
      <c r="I303" s="2">
        <v>2</v>
      </c>
      <c r="J303" s="84">
        <f t="shared" ca="1" si="53"/>
        <v>2.9403000000000077E-6</v>
      </c>
      <c r="K303" s="84">
        <f t="shared" ca="1" si="5"/>
        <v>6.0723274952340165E-7</v>
      </c>
      <c r="L303" s="85">
        <f t="shared" ca="1" si="54"/>
        <v>26</v>
      </c>
      <c r="M303" s="38">
        <f t="shared" ca="1" si="55"/>
        <v>974</v>
      </c>
      <c r="N303" s="4">
        <f t="shared" ca="1" si="56"/>
        <v>12</v>
      </c>
      <c r="O303" s="79">
        <f t="shared" ca="1" si="57"/>
        <v>3.3967350817932065</v>
      </c>
      <c r="P303" s="79">
        <f t="shared" ca="1" si="58"/>
        <v>32.763807238811573</v>
      </c>
      <c r="Q303" s="79">
        <f t="shared" ca="1" si="59"/>
        <v>31.560263659691078</v>
      </c>
      <c r="R303" s="79">
        <f t="shared" ca="1" si="12"/>
        <v>3.2162035449251327</v>
      </c>
      <c r="S303" s="79">
        <f t="shared" ca="1" si="60"/>
        <v>3.3840978742124408</v>
      </c>
      <c r="T303" s="79">
        <f t="shared" ca="1" si="14"/>
        <v>2.054935056814319E-6</v>
      </c>
      <c r="U303" s="79">
        <f t="shared" ca="1" si="61"/>
        <v>1307.6966966315804</v>
      </c>
      <c r="V303" s="79">
        <f t="shared" ca="1" si="16"/>
        <v>7.9407626063826423E-4</v>
      </c>
      <c r="W303" s="85">
        <f t="shared" ca="1" si="62"/>
        <v>2857.8171831955924</v>
      </c>
      <c r="X303" s="79">
        <f t="shared" ca="1" si="18"/>
        <v>1.7353601857870824E-3</v>
      </c>
    </row>
    <row r="304" spans="1:24" ht="12.75" customHeight="1">
      <c r="A304" s="2">
        <v>2</v>
      </c>
      <c r="B304" s="2">
        <v>0</v>
      </c>
      <c r="C304" s="2">
        <f t="shared" ca="1" si="0"/>
        <v>5</v>
      </c>
      <c r="D304" s="2">
        <f t="shared" ca="1" si="1"/>
        <v>3</v>
      </c>
      <c r="E304" s="2">
        <f t="shared" ca="1" si="2"/>
        <v>2</v>
      </c>
      <c r="F304" s="84">
        <f t="shared" ca="1" si="52"/>
        <v>0.20652067800000001</v>
      </c>
      <c r="G304" s="2">
        <v>0</v>
      </c>
      <c r="H304" s="2">
        <v>0</v>
      </c>
      <c r="I304" s="2">
        <v>1</v>
      </c>
      <c r="J304" s="84">
        <f t="shared" ca="1" si="53"/>
        <v>2.970000000000011E-8</v>
      </c>
      <c r="K304" s="84">
        <f t="shared" ca="1" si="5"/>
        <v>6.1336641366000233E-9</v>
      </c>
      <c r="L304" s="85">
        <f t="shared" ca="1" si="54"/>
        <v>13</v>
      </c>
      <c r="M304" s="38">
        <f t="shared" ca="1" si="55"/>
        <v>987</v>
      </c>
      <c r="N304" s="4">
        <f t="shared" ca="1" si="56"/>
        <v>12</v>
      </c>
      <c r="O304" s="79">
        <f t="shared" ca="1" si="57"/>
        <v>3.3967350817932065</v>
      </c>
      <c r="P304" s="79">
        <f t="shared" ca="1" si="58"/>
        <v>33.967350817932065</v>
      </c>
      <c r="Q304" s="79">
        <f t="shared" ca="1" si="59"/>
        <v>33.485933386283868</v>
      </c>
      <c r="R304" s="79">
        <f t="shared" ca="1" si="12"/>
        <v>3.3726642102107967</v>
      </c>
      <c r="S304" s="79">
        <f t="shared" ca="1" si="60"/>
        <v>3.3950501207824373</v>
      </c>
      <c r="T304" s="79">
        <f t="shared" ca="1" si="14"/>
        <v>2.0824097167802812E-8</v>
      </c>
      <c r="U304" s="79">
        <f t="shared" ca="1" si="61"/>
        <v>1298.3244540389139</v>
      </c>
      <c r="V304" s="79">
        <f t="shared" ca="1" si="16"/>
        <v>7.9634861414092919E-6</v>
      </c>
      <c r="W304" s="85">
        <f t="shared" ca="1" si="62"/>
        <v>1428.9085915977962</v>
      </c>
      <c r="X304" s="79">
        <f t="shared" ca="1" si="18"/>
        <v>8.7644453827630522E-6</v>
      </c>
    </row>
    <row r="305" spans="1:24" ht="12.75" customHeight="1">
      <c r="A305" s="2">
        <v>2</v>
      </c>
      <c r="B305" s="2">
        <v>0</v>
      </c>
      <c r="C305" s="2">
        <f t="shared" ca="1" si="0"/>
        <v>5</v>
      </c>
      <c r="D305" s="2">
        <f t="shared" ca="1" si="1"/>
        <v>3</v>
      </c>
      <c r="E305" s="2">
        <f t="shared" ca="1" si="2"/>
        <v>2</v>
      </c>
      <c r="F305" s="84">
        <f t="shared" ca="1" si="52"/>
        <v>0.20652067800000001</v>
      </c>
      <c r="G305" s="2">
        <v>0</v>
      </c>
      <c r="H305" s="2">
        <v>0</v>
      </c>
      <c r="I305" s="2">
        <v>0</v>
      </c>
      <c r="J305" s="84">
        <f t="shared" ca="1" si="53"/>
        <v>1.0000000000000046E-10</v>
      </c>
      <c r="K305" s="84">
        <f t="shared" ca="1" si="5"/>
        <v>2.0652067800000096E-11</v>
      </c>
      <c r="L305" s="85">
        <f t="shared" ca="1" si="54"/>
        <v>0</v>
      </c>
      <c r="M305" s="38">
        <f t="shared" ca="1" si="55"/>
        <v>1000</v>
      </c>
      <c r="N305" s="4">
        <f t="shared" ca="1" si="56"/>
        <v>12</v>
      </c>
      <c r="O305" s="79">
        <f t="shared" ca="1" si="57"/>
        <v>3.3967350817932065</v>
      </c>
      <c r="P305" s="79">
        <f t="shared" ca="1" si="58"/>
        <v>33.967350817932065</v>
      </c>
      <c r="Q305" s="79">
        <f t="shared" ca="1" si="59"/>
        <v>33.967350817932065</v>
      </c>
      <c r="R305" s="79">
        <f t="shared" ca="1" si="12"/>
        <v>3.3967350817932065</v>
      </c>
      <c r="S305" s="79">
        <f t="shared" ca="1" si="60"/>
        <v>3.396735081793206</v>
      </c>
      <c r="T305" s="79">
        <f t="shared" ca="1" si="14"/>
        <v>7.0149603207832161E-11</v>
      </c>
      <c r="U305" s="79">
        <f t="shared" ca="1" si="61"/>
        <v>1285.6625705631191</v>
      </c>
      <c r="V305" s="79">
        <f t="shared" ca="1" si="16"/>
        <v>2.6551590575191944E-8</v>
      </c>
      <c r="W305" s="85">
        <f t="shared" ca="1" si="62"/>
        <v>0</v>
      </c>
      <c r="X305" s="79">
        <f t="shared" ca="1" si="18"/>
        <v>0</v>
      </c>
    </row>
    <row r="306" spans="1:24" ht="12.75" customHeight="1">
      <c r="A306" s="2">
        <v>2</v>
      </c>
      <c r="B306" s="2">
        <v>1</v>
      </c>
      <c r="C306" s="2">
        <f t="shared" ca="1" si="0"/>
        <v>6</v>
      </c>
      <c r="D306" s="2">
        <f t="shared" ca="1" si="1"/>
        <v>4</v>
      </c>
      <c r="E306" s="2">
        <f t="shared" ca="1" si="2"/>
        <v>2</v>
      </c>
      <c r="F306" s="84">
        <f t="shared" ca="1" si="52"/>
        <v>2.2946742000000003E-2</v>
      </c>
      <c r="G306" s="2">
        <v>1</v>
      </c>
      <c r="H306" s="2">
        <v>1</v>
      </c>
      <c r="I306" s="2">
        <v>7</v>
      </c>
      <c r="J306" s="84">
        <f t="shared" ca="1" si="53"/>
        <v>0</v>
      </c>
      <c r="K306" s="84">
        <f t="shared" ca="1" si="5"/>
        <v>0</v>
      </c>
      <c r="L306" s="85">
        <f t="shared" ca="1" si="54"/>
        <v>249</v>
      </c>
      <c r="M306" s="38">
        <f t="shared" ca="1" si="55"/>
        <v>751</v>
      </c>
      <c r="N306" s="4">
        <f t="shared" ca="1" si="56"/>
        <v>9</v>
      </c>
      <c r="O306" s="79">
        <f t="shared" ca="1" si="57"/>
        <v>2.643947499734443</v>
      </c>
      <c r="P306" s="79">
        <f t="shared" ca="1" si="58"/>
        <v>26.439474997344433</v>
      </c>
      <c r="Q306" s="79">
        <f t="shared" ca="1" si="59"/>
        <v>26.439474997344433</v>
      </c>
      <c r="R306" s="79">
        <f t="shared" ca="1" si="12"/>
        <v>2.6439474997344434</v>
      </c>
      <c r="S306" s="79">
        <f t="shared" ca="1" si="60"/>
        <v>2.643947499734443</v>
      </c>
      <c r="T306" s="79">
        <f t="shared" ca="1" si="14"/>
        <v>0</v>
      </c>
      <c r="U306" s="79">
        <f t="shared" ca="1" si="61"/>
        <v>1272.422920275548</v>
      </c>
      <c r="V306" s="79">
        <f t="shared" ca="1" si="16"/>
        <v>0</v>
      </c>
      <c r="W306" s="85">
        <f t="shared" ca="1" si="62"/>
        <v>26177.701975378786</v>
      </c>
      <c r="X306" s="79">
        <f t="shared" ca="1" si="18"/>
        <v>0</v>
      </c>
    </row>
    <row r="307" spans="1:24" ht="12.75" customHeight="1">
      <c r="A307" s="2">
        <v>2</v>
      </c>
      <c r="B307" s="2">
        <v>1</v>
      </c>
      <c r="C307" s="2">
        <f t="shared" ca="1" si="0"/>
        <v>6</v>
      </c>
      <c r="D307" s="2">
        <f t="shared" ca="1" si="1"/>
        <v>4</v>
      </c>
      <c r="E307" s="2">
        <f t="shared" ca="1" si="2"/>
        <v>2</v>
      </c>
      <c r="F307" s="84">
        <f t="shared" ca="1" si="52"/>
        <v>2.2946742000000003E-2</v>
      </c>
      <c r="G307" s="2">
        <v>1</v>
      </c>
      <c r="H307" s="2">
        <v>1</v>
      </c>
      <c r="I307" s="2">
        <v>6</v>
      </c>
      <c r="J307" s="84">
        <f t="shared" ca="1" si="53"/>
        <v>0</v>
      </c>
      <c r="K307" s="84">
        <f t="shared" ca="1" si="5"/>
        <v>0</v>
      </c>
      <c r="L307" s="85">
        <f t="shared" ca="1" si="54"/>
        <v>236</v>
      </c>
      <c r="M307" s="38">
        <f t="shared" ca="1" si="55"/>
        <v>764</v>
      </c>
      <c r="N307" s="4">
        <f t="shared" ca="1" si="56"/>
        <v>9</v>
      </c>
      <c r="O307" s="79">
        <f t="shared" ca="1" si="57"/>
        <v>2.643947499734443</v>
      </c>
      <c r="P307" s="79">
        <f t="shared" ca="1" si="58"/>
        <v>26.439474997344433</v>
      </c>
      <c r="Q307" s="79">
        <f t="shared" ca="1" si="59"/>
        <v>26.439474997344433</v>
      </c>
      <c r="R307" s="79">
        <f t="shared" ca="1" si="12"/>
        <v>2.6439474997344434</v>
      </c>
      <c r="S307" s="79">
        <f t="shared" ca="1" si="60"/>
        <v>2.643947499734443</v>
      </c>
      <c r="T307" s="79">
        <f t="shared" ca="1" si="14"/>
        <v>0</v>
      </c>
      <c r="U307" s="79">
        <f t="shared" ca="1" si="61"/>
        <v>1259.162920275548</v>
      </c>
      <c r="V307" s="79">
        <f t="shared" ca="1" si="16"/>
        <v>0</v>
      </c>
      <c r="W307" s="85">
        <f t="shared" ca="1" si="62"/>
        <v>24748.793383780991</v>
      </c>
      <c r="X307" s="79">
        <f t="shared" ca="1" si="18"/>
        <v>0</v>
      </c>
    </row>
    <row r="308" spans="1:24" ht="12.75" customHeight="1">
      <c r="A308" s="2">
        <v>2</v>
      </c>
      <c r="B308" s="2">
        <v>1</v>
      </c>
      <c r="C308" s="2">
        <f t="shared" ca="1" si="0"/>
        <v>6</v>
      </c>
      <c r="D308" s="2">
        <f t="shared" ca="1" si="1"/>
        <v>4</v>
      </c>
      <c r="E308" s="2">
        <f t="shared" ca="1" si="2"/>
        <v>2</v>
      </c>
      <c r="F308" s="84">
        <f t="shared" ca="1" si="52"/>
        <v>2.2946742000000003E-2</v>
      </c>
      <c r="G308" s="2">
        <v>1</v>
      </c>
      <c r="H308" s="2">
        <v>1</v>
      </c>
      <c r="I308" s="2">
        <v>5</v>
      </c>
      <c r="J308" s="84">
        <f t="shared" ca="1" si="53"/>
        <v>0</v>
      </c>
      <c r="K308" s="84">
        <f t="shared" ca="1" si="5"/>
        <v>0</v>
      </c>
      <c r="L308" s="85">
        <f t="shared" ca="1" si="54"/>
        <v>223</v>
      </c>
      <c r="M308" s="38">
        <f t="shared" ca="1" si="55"/>
        <v>777</v>
      </c>
      <c r="N308" s="4">
        <f t="shared" ca="1" si="56"/>
        <v>9</v>
      </c>
      <c r="O308" s="79">
        <f t="shared" ca="1" si="57"/>
        <v>2.643947499734443</v>
      </c>
      <c r="P308" s="79">
        <f t="shared" ca="1" si="58"/>
        <v>26.439474997344433</v>
      </c>
      <c r="Q308" s="79">
        <f t="shared" ca="1" si="59"/>
        <v>26.439474997344433</v>
      </c>
      <c r="R308" s="79">
        <f t="shared" ca="1" si="12"/>
        <v>2.6439474997344434</v>
      </c>
      <c r="S308" s="79">
        <f t="shared" ca="1" si="60"/>
        <v>2.643947499734443</v>
      </c>
      <c r="T308" s="79">
        <f t="shared" ca="1" si="14"/>
        <v>0</v>
      </c>
      <c r="U308" s="79">
        <f t="shared" ca="1" si="61"/>
        <v>1245.902920275548</v>
      </c>
      <c r="V308" s="79">
        <f t="shared" ca="1" si="16"/>
        <v>0</v>
      </c>
      <c r="W308" s="85">
        <f t="shared" ca="1" si="62"/>
        <v>23319.884792183195</v>
      </c>
      <c r="X308" s="79">
        <f t="shared" ca="1" si="18"/>
        <v>0</v>
      </c>
    </row>
    <row r="309" spans="1:24" ht="12.75" customHeight="1">
      <c r="A309" s="2">
        <v>2</v>
      </c>
      <c r="B309" s="2">
        <v>1</v>
      </c>
      <c r="C309" s="2">
        <f t="shared" ca="1" si="0"/>
        <v>6</v>
      </c>
      <c r="D309" s="2">
        <f t="shared" ca="1" si="1"/>
        <v>4</v>
      </c>
      <c r="E309" s="2">
        <f t="shared" ca="1" si="2"/>
        <v>2</v>
      </c>
      <c r="F309" s="84">
        <f t="shared" ca="1" si="52"/>
        <v>2.2946742000000003E-2</v>
      </c>
      <c r="G309" s="2">
        <v>1</v>
      </c>
      <c r="H309" s="2">
        <v>1</v>
      </c>
      <c r="I309" s="2">
        <v>4</v>
      </c>
      <c r="J309" s="84">
        <f t="shared" ca="1" si="53"/>
        <v>0.94148014940099989</v>
      </c>
      <c r="K309" s="84">
        <f t="shared" ca="1" si="5"/>
        <v>2.1603902086426201E-2</v>
      </c>
      <c r="L309" s="85">
        <f t="shared" ca="1" si="54"/>
        <v>210</v>
      </c>
      <c r="M309" s="38">
        <f t="shared" ca="1" si="55"/>
        <v>790</v>
      </c>
      <c r="N309" s="4">
        <f t="shared" ca="1" si="56"/>
        <v>9</v>
      </c>
      <c r="O309" s="79">
        <f t="shared" ca="1" si="57"/>
        <v>2.643947499734443</v>
      </c>
      <c r="P309" s="79">
        <f t="shared" ca="1" si="58"/>
        <v>26.439474997344433</v>
      </c>
      <c r="Q309" s="79">
        <f t="shared" ca="1" si="59"/>
        <v>26.439474997344433</v>
      </c>
      <c r="R309" s="79">
        <f t="shared" ca="1" si="12"/>
        <v>2.6439474997344434</v>
      </c>
      <c r="S309" s="79">
        <f t="shared" ca="1" si="60"/>
        <v>2.643947499734443</v>
      </c>
      <c r="T309" s="79">
        <f t="shared" ca="1" si="14"/>
        <v>5.7119582905914269E-2</v>
      </c>
      <c r="U309" s="79">
        <f t="shared" ca="1" si="61"/>
        <v>1232.642920275548</v>
      </c>
      <c r="V309" s="79">
        <f t="shared" ca="1" si="16"/>
        <v>26.629896957159396</v>
      </c>
      <c r="W309" s="85">
        <f t="shared" ca="1" si="62"/>
        <v>21890.976200585399</v>
      </c>
      <c r="X309" s="79">
        <f t="shared" ca="1" si="18"/>
        <v>472.93050641373321</v>
      </c>
    </row>
    <row r="310" spans="1:24" ht="12.75" customHeight="1">
      <c r="A310" s="2">
        <v>2</v>
      </c>
      <c r="B310" s="2">
        <v>1</v>
      </c>
      <c r="C310" s="2">
        <f t="shared" ca="1" si="0"/>
        <v>6</v>
      </c>
      <c r="D310" s="2">
        <f t="shared" ca="1" si="1"/>
        <v>4</v>
      </c>
      <c r="E310" s="2">
        <f t="shared" ca="1" si="2"/>
        <v>2</v>
      </c>
      <c r="F310" s="84">
        <f t="shared" ca="1" si="52"/>
        <v>2.2946742000000003E-2</v>
      </c>
      <c r="G310" s="2">
        <v>1</v>
      </c>
      <c r="H310" s="2">
        <v>1</v>
      </c>
      <c r="I310" s="2">
        <v>3</v>
      </c>
      <c r="J310" s="84">
        <f t="shared" ca="1" si="53"/>
        <v>3.8039601996000032E-2</v>
      </c>
      <c r="K310" s="84">
        <f t="shared" ca="1" si="5"/>
        <v>8.7288493278489781E-4</v>
      </c>
      <c r="L310" s="85">
        <f t="shared" ca="1" si="54"/>
        <v>197</v>
      </c>
      <c r="M310" s="38">
        <f t="shared" ca="1" si="55"/>
        <v>803</v>
      </c>
      <c r="N310" s="4">
        <f t="shared" ca="1" si="56"/>
        <v>10</v>
      </c>
      <c r="O310" s="79">
        <f t="shared" ca="1" si="57"/>
        <v>2.9036585298817519</v>
      </c>
      <c r="P310" s="79">
        <f t="shared" ca="1" si="58"/>
        <v>29.036585298817524</v>
      </c>
      <c r="Q310" s="79">
        <f t="shared" ca="1" si="59"/>
        <v>26.439474997344433</v>
      </c>
      <c r="R310" s="79">
        <f t="shared" ca="1" si="12"/>
        <v>2.7738030148080979</v>
      </c>
      <c r="S310" s="79">
        <f t="shared" ca="1" si="60"/>
        <v>2.8945686438265961</v>
      </c>
      <c r="T310" s="79">
        <f t="shared" ca="1" si="14"/>
        <v>2.5266253561078513E-3</v>
      </c>
      <c r="U310" s="79">
        <f t="shared" ca="1" si="61"/>
        <v>1308.3467874740752</v>
      </c>
      <c r="V310" s="79">
        <f t="shared" ca="1" si="16"/>
        <v>1.1420361976436451</v>
      </c>
      <c r="W310" s="85">
        <f t="shared" ca="1" si="62"/>
        <v>20462.067608987603</v>
      </c>
      <c r="X310" s="79">
        <f t="shared" ca="1" si="18"/>
        <v>17.861030509511178</v>
      </c>
    </row>
    <row r="311" spans="1:24" ht="12.75" customHeight="1">
      <c r="A311" s="2">
        <v>2</v>
      </c>
      <c r="B311" s="2">
        <v>1</v>
      </c>
      <c r="C311" s="2">
        <f t="shared" ca="1" si="0"/>
        <v>6</v>
      </c>
      <c r="D311" s="2">
        <f t="shared" ca="1" si="1"/>
        <v>4</v>
      </c>
      <c r="E311" s="2">
        <f t="shared" ca="1" si="2"/>
        <v>2</v>
      </c>
      <c r="F311" s="84">
        <f t="shared" ca="1" si="52"/>
        <v>2.2946742000000003E-2</v>
      </c>
      <c r="G311" s="2">
        <v>1</v>
      </c>
      <c r="H311" s="2">
        <v>1</v>
      </c>
      <c r="I311" s="2">
        <v>2</v>
      </c>
      <c r="J311" s="84">
        <f t="shared" ca="1" si="53"/>
        <v>5.7635760600000105E-4</v>
      </c>
      <c r="K311" s="84">
        <f t="shared" ca="1" si="5"/>
        <v>1.3225529284619677E-5</v>
      </c>
      <c r="L311" s="85">
        <f t="shared" ca="1" si="54"/>
        <v>184</v>
      </c>
      <c r="M311" s="38">
        <f t="shared" ca="1" si="55"/>
        <v>816</v>
      </c>
      <c r="N311" s="4">
        <f t="shared" ca="1" si="56"/>
        <v>10</v>
      </c>
      <c r="O311" s="79">
        <f t="shared" ca="1" si="57"/>
        <v>2.9036585298817519</v>
      </c>
      <c r="P311" s="79">
        <f t="shared" ca="1" si="58"/>
        <v>29.036585298817524</v>
      </c>
      <c r="Q311" s="79">
        <f t="shared" ca="1" si="59"/>
        <v>29.036585298817524</v>
      </c>
      <c r="R311" s="79">
        <f t="shared" ca="1" si="12"/>
        <v>2.9036585298817523</v>
      </c>
      <c r="S311" s="79">
        <f t="shared" ca="1" si="60"/>
        <v>2.9036585298817519</v>
      </c>
      <c r="T311" s="79">
        <f t="shared" ca="1" si="14"/>
        <v>3.8402420919486829E-5</v>
      </c>
      <c r="U311" s="79">
        <f t="shared" ca="1" si="61"/>
        <v>1298.3134562325711</v>
      </c>
      <c r="V311" s="79">
        <f t="shared" ca="1" si="16"/>
        <v>1.7170882636019656E-2</v>
      </c>
      <c r="W311" s="85">
        <f t="shared" ca="1" si="62"/>
        <v>19033.159017389808</v>
      </c>
      <c r="X311" s="79">
        <f t="shared" ca="1" si="18"/>
        <v>0.251723601963312</v>
      </c>
    </row>
    <row r="312" spans="1:24" ht="12.75" customHeight="1">
      <c r="A312" s="2">
        <v>2</v>
      </c>
      <c r="B312" s="2">
        <v>1</v>
      </c>
      <c r="C312" s="2">
        <f t="shared" ca="1" si="0"/>
        <v>6</v>
      </c>
      <c r="D312" s="2">
        <f t="shared" ca="1" si="1"/>
        <v>4</v>
      </c>
      <c r="E312" s="2">
        <f t="shared" ca="1" si="2"/>
        <v>2</v>
      </c>
      <c r="F312" s="84">
        <f t="shared" ca="1" si="52"/>
        <v>2.2946742000000003E-2</v>
      </c>
      <c r="G312" s="2">
        <v>1</v>
      </c>
      <c r="H312" s="2">
        <v>1</v>
      </c>
      <c r="I312" s="2">
        <v>1</v>
      </c>
      <c r="J312" s="84">
        <f t="shared" ca="1" si="53"/>
        <v>3.8811960000000103E-6</v>
      </c>
      <c r="K312" s="84">
        <f t="shared" ca="1" si="5"/>
        <v>8.9060803263432242E-8</v>
      </c>
      <c r="L312" s="85">
        <f t="shared" ca="1" si="54"/>
        <v>171</v>
      </c>
      <c r="M312" s="38">
        <f t="shared" ca="1" si="55"/>
        <v>829</v>
      </c>
      <c r="N312" s="4">
        <f t="shared" ca="1" si="56"/>
        <v>10</v>
      </c>
      <c r="O312" s="79">
        <f t="shared" ca="1" si="57"/>
        <v>2.9036585298817519</v>
      </c>
      <c r="P312" s="79">
        <f t="shared" ca="1" si="58"/>
        <v>29.036585298817524</v>
      </c>
      <c r="Q312" s="79">
        <f t="shared" ca="1" si="59"/>
        <v>29.036585298817524</v>
      </c>
      <c r="R312" s="79">
        <f t="shared" ca="1" si="12"/>
        <v>2.9036585298817523</v>
      </c>
      <c r="S312" s="79">
        <f t="shared" ca="1" si="60"/>
        <v>2.9036585298817519</v>
      </c>
      <c r="T312" s="79">
        <f t="shared" ca="1" si="14"/>
        <v>2.5860216107398558E-7</v>
      </c>
      <c r="U312" s="79">
        <f t="shared" ca="1" si="61"/>
        <v>1285.0534562325711</v>
      </c>
      <c r="V312" s="79">
        <f t="shared" ca="1" si="16"/>
        <v>1.1444789304852265E-4</v>
      </c>
      <c r="W312" s="85">
        <f t="shared" ca="1" si="62"/>
        <v>17604.250425792012</v>
      </c>
      <c r="X312" s="79">
        <f t="shared" ca="1" si="18"/>
        <v>1.5678486837716556E-3</v>
      </c>
    </row>
    <row r="313" spans="1:24" ht="12.75" customHeight="1">
      <c r="A313" s="2">
        <v>2</v>
      </c>
      <c r="B313" s="2">
        <v>1</v>
      </c>
      <c r="C313" s="2">
        <f t="shared" ca="1" si="0"/>
        <v>6</v>
      </c>
      <c r="D313" s="2">
        <f t="shared" ca="1" si="1"/>
        <v>4</v>
      </c>
      <c r="E313" s="2">
        <f t="shared" ca="1" si="2"/>
        <v>2</v>
      </c>
      <c r="F313" s="84">
        <f t="shared" ca="1" si="52"/>
        <v>2.2946742000000003E-2</v>
      </c>
      <c r="G313" s="2">
        <v>1</v>
      </c>
      <c r="H313" s="2">
        <v>1</v>
      </c>
      <c r="I313" s="2">
        <v>0</v>
      </c>
      <c r="J313" s="84">
        <f t="shared" ca="1" si="53"/>
        <v>9.8010000000000359E-9</v>
      </c>
      <c r="K313" s="84">
        <f t="shared" ca="1" si="5"/>
        <v>2.2490101834200085E-10</v>
      </c>
      <c r="L313" s="85">
        <f t="shared" ca="1" si="54"/>
        <v>158</v>
      </c>
      <c r="M313" s="38">
        <f t="shared" ca="1" si="55"/>
        <v>842</v>
      </c>
      <c r="N313" s="4">
        <f t="shared" ca="1" si="56"/>
        <v>10</v>
      </c>
      <c r="O313" s="79">
        <f t="shared" ca="1" si="57"/>
        <v>2.9036585298817519</v>
      </c>
      <c r="P313" s="79">
        <f t="shared" ca="1" si="58"/>
        <v>29.036585298817524</v>
      </c>
      <c r="Q313" s="79">
        <f t="shared" ca="1" si="59"/>
        <v>29.036585298817524</v>
      </c>
      <c r="R313" s="79">
        <f t="shared" ca="1" si="12"/>
        <v>2.9036585298817523</v>
      </c>
      <c r="S313" s="79">
        <f t="shared" ca="1" si="60"/>
        <v>2.9036585298817519</v>
      </c>
      <c r="T313" s="79">
        <f t="shared" ca="1" si="14"/>
        <v>6.5303576028784312E-10</v>
      </c>
      <c r="U313" s="79">
        <f t="shared" ca="1" si="61"/>
        <v>1271.7934562325711</v>
      </c>
      <c r="V313" s="79">
        <f t="shared" ca="1" si="16"/>
        <v>2.8602764342739811E-7</v>
      </c>
      <c r="W313" s="85">
        <f t="shared" ca="1" si="62"/>
        <v>16175.341834194214</v>
      </c>
      <c r="X313" s="79">
        <f t="shared" ca="1" si="18"/>
        <v>3.6378508505402467E-6</v>
      </c>
    </row>
    <row r="314" spans="1:24" ht="12.75" customHeight="1">
      <c r="A314" s="2">
        <v>2</v>
      </c>
      <c r="B314" s="2">
        <v>1</v>
      </c>
      <c r="C314" s="2">
        <f t="shared" ca="1" si="0"/>
        <v>6</v>
      </c>
      <c r="D314" s="2">
        <f t="shared" ca="1" si="1"/>
        <v>4</v>
      </c>
      <c r="E314" s="2">
        <f t="shared" ca="1" si="2"/>
        <v>2</v>
      </c>
      <c r="F314" s="84">
        <f t="shared" ca="1" si="52"/>
        <v>2.2946742000000003E-2</v>
      </c>
      <c r="G314" s="2">
        <v>1</v>
      </c>
      <c r="H314" s="2">
        <v>0</v>
      </c>
      <c r="I314" s="2">
        <v>7</v>
      </c>
      <c r="J314" s="84">
        <f t="shared" ca="1" si="53"/>
        <v>0</v>
      </c>
      <c r="K314" s="84">
        <f t="shared" ca="1" si="5"/>
        <v>0</v>
      </c>
      <c r="L314" s="85">
        <f t="shared" ca="1" si="54"/>
        <v>170</v>
      </c>
      <c r="M314" s="38">
        <f t="shared" ca="1" si="55"/>
        <v>830</v>
      </c>
      <c r="N314" s="4">
        <f t="shared" ca="1" si="56"/>
        <v>10</v>
      </c>
      <c r="O314" s="79">
        <f t="shared" ca="1" si="57"/>
        <v>2.9036585298817519</v>
      </c>
      <c r="P314" s="79">
        <f t="shared" ca="1" si="58"/>
        <v>29.036585298817524</v>
      </c>
      <c r="Q314" s="79">
        <f t="shared" ca="1" si="59"/>
        <v>29.036585298817524</v>
      </c>
      <c r="R314" s="79">
        <f t="shared" ca="1" si="12"/>
        <v>2.9036585298817523</v>
      </c>
      <c r="S314" s="79">
        <f t="shared" ca="1" si="60"/>
        <v>2.9036585298817519</v>
      </c>
      <c r="T314" s="79">
        <f t="shared" ca="1" si="14"/>
        <v>0</v>
      </c>
      <c r="U314" s="79">
        <f t="shared" ca="1" si="61"/>
        <v>1284.0334562325711</v>
      </c>
      <c r="V314" s="79">
        <f t="shared" ca="1" si="16"/>
        <v>0</v>
      </c>
      <c r="W314" s="85">
        <f t="shared" ca="1" si="62"/>
        <v>24950.730384469694</v>
      </c>
      <c r="X314" s="79">
        <f t="shared" ca="1" si="18"/>
        <v>0</v>
      </c>
    </row>
    <row r="315" spans="1:24" ht="12.75" customHeight="1">
      <c r="A315" s="2">
        <v>2</v>
      </c>
      <c r="B315" s="2">
        <v>1</v>
      </c>
      <c r="C315" s="2">
        <f t="shared" ca="1" si="0"/>
        <v>6</v>
      </c>
      <c r="D315" s="2">
        <f t="shared" ca="1" si="1"/>
        <v>4</v>
      </c>
      <c r="E315" s="2">
        <f t="shared" ca="1" si="2"/>
        <v>2</v>
      </c>
      <c r="F315" s="84">
        <f t="shared" ca="1" si="52"/>
        <v>2.2946742000000003E-2</v>
      </c>
      <c r="G315" s="2">
        <v>1</v>
      </c>
      <c r="H315" s="2">
        <v>0</v>
      </c>
      <c r="I315" s="2">
        <v>6</v>
      </c>
      <c r="J315" s="84">
        <f t="shared" ca="1" si="53"/>
        <v>0</v>
      </c>
      <c r="K315" s="84">
        <f t="shared" ca="1" si="5"/>
        <v>0</v>
      </c>
      <c r="L315" s="85">
        <f t="shared" ca="1" si="54"/>
        <v>157</v>
      </c>
      <c r="M315" s="38">
        <f t="shared" ca="1" si="55"/>
        <v>843</v>
      </c>
      <c r="N315" s="4">
        <f t="shared" ca="1" si="56"/>
        <v>10</v>
      </c>
      <c r="O315" s="79">
        <f t="shared" ca="1" si="57"/>
        <v>2.9036585298817519</v>
      </c>
      <c r="P315" s="79">
        <f t="shared" ca="1" si="58"/>
        <v>29.036585298817524</v>
      </c>
      <c r="Q315" s="79">
        <f t="shared" ca="1" si="59"/>
        <v>29.036585298817524</v>
      </c>
      <c r="R315" s="79">
        <f t="shared" ca="1" si="12"/>
        <v>2.9036585298817523</v>
      </c>
      <c r="S315" s="79">
        <f t="shared" ca="1" si="60"/>
        <v>2.9036585298817519</v>
      </c>
      <c r="T315" s="79">
        <f t="shared" ca="1" si="14"/>
        <v>0</v>
      </c>
      <c r="U315" s="79">
        <f t="shared" ca="1" si="61"/>
        <v>1270.7734562325711</v>
      </c>
      <c r="V315" s="79">
        <f t="shared" ca="1" si="16"/>
        <v>0</v>
      </c>
      <c r="W315" s="85">
        <f t="shared" ca="1" si="62"/>
        <v>23521.821792871902</v>
      </c>
      <c r="X315" s="79">
        <f t="shared" ca="1" si="18"/>
        <v>0</v>
      </c>
    </row>
    <row r="316" spans="1:24" ht="12.75" customHeight="1">
      <c r="A316" s="2">
        <v>2</v>
      </c>
      <c r="B316" s="2">
        <v>1</v>
      </c>
      <c r="C316" s="2">
        <f t="shared" ca="1" si="0"/>
        <v>6</v>
      </c>
      <c r="D316" s="2">
        <f t="shared" ca="1" si="1"/>
        <v>4</v>
      </c>
      <c r="E316" s="2">
        <f t="shared" ca="1" si="2"/>
        <v>2</v>
      </c>
      <c r="F316" s="84">
        <f t="shared" ca="1" si="52"/>
        <v>2.2946742000000003E-2</v>
      </c>
      <c r="G316" s="2">
        <v>1</v>
      </c>
      <c r="H316" s="2">
        <v>0</v>
      </c>
      <c r="I316" s="2">
        <v>5</v>
      </c>
      <c r="J316" s="84">
        <f t="shared" ca="1" si="53"/>
        <v>0</v>
      </c>
      <c r="K316" s="84">
        <f t="shared" ca="1" si="5"/>
        <v>0</v>
      </c>
      <c r="L316" s="85">
        <f t="shared" ca="1" si="54"/>
        <v>144</v>
      </c>
      <c r="M316" s="38">
        <f t="shared" ca="1" si="55"/>
        <v>856</v>
      </c>
      <c r="N316" s="4">
        <f t="shared" ca="1" si="56"/>
        <v>10</v>
      </c>
      <c r="O316" s="79">
        <f t="shared" ca="1" si="57"/>
        <v>2.9036585298817519</v>
      </c>
      <c r="P316" s="79">
        <f t="shared" ca="1" si="58"/>
        <v>29.036585298817524</v>
      </c>
      <c r="Q316" s="79">
        <f t="shared" ca="1" si="59"/>
        <v>29.036585298817524</v>
      </c>
      <c r="R316" s="79">
        <f t="shared" ca="1" si="12"/>
        <v>2.9036585298817523</v>
      </c>
      <c r="S316" s="79">
        <f t="shared" ca="1" si="60"/>
        <v>2.9036585298817519</v>
      </c>
      <c r="T316" s="79">
        <f t="shared" ca="1" si="14"/>
        <v>0</v>
      </c>
      <c r="U316" s="79">
        <f t="shared" ca="1" si="61"/>
        <v>1257.5134562325711</v>
      </c>
      <c r="V316" s="79">
        <f t="shared" ca="1" si="16"/>
        <v>0</v>
      </c>
      <c r="W316" s="85">
        <f t="shared" ca="1" si="62"/>
        <v>22092.913201274103</v>
      </c>
      <c r="X316" s="79">
        <f t="shared" ca="1" si="18"/>
        <v>0</v>
      </c>
    </row>
    <row r="317" spans="1:24" ht="12.75" customHeight="1">
      <c r="A317" s="2">
        <v>2</v>
      </c>
      <c r="B317" s="2">
        <v>1</v>
      </c>
      <c r="C317" s="2">
        <f t="shared" ca="1" si="0"/>
        <v>6</v>
      </c>
      <c r="D317" s="2">
        <f t="shared" ca="1" si="1"/>
        <v>4</v>
      </c>
      <c r="E317" s="2">
        <f t="shared" ca="1" si="2"/>
        <v>2</v>
      </c>
      <c r="F317" s="84">
        <f t="shared" ca="1" si="52"/>
        <v>2.2946742000000003E-2</v>
      </c>
      <c r="G317" s="2">
        <v>1</v>
      </c>
      <c r="H317" s="2">
        <v>0</v>
      </c>
      <c r="I317" s="2">
        <v>4</v>
      </c>
      <c r="J317" s="84">
        <f t="shared" ca="1" si="53"/>
        <v>9.5099004990000079E-3</v>
      </c>
      <c r="K317" s="84">
        <f t="shared" ca="1" si="5"/>
        <v>2.1822123319622445E-4</v>
      </c>
      <c r="L317" s="85">
        <f t="shared" ca="1" si="54"/>
        <v>131</v>
      </c>
      <c r="M317" s="38">
        <f t="shared" ca="1" si="55"/>
        <v>869</v>
      </c>
      <c r="N317" s="4">
        <f t="shared" ca="1" si="56"/>
        <v>10</v>
      </c>
      <c r="O317" s="79">
        <f t="shared" ca="1" si="57"/>
        <v>2.9036585298817519</v>
      </c>
      <c r="P317" s="79">
        <f t="shared" ca="1" si="58"/>
        <v>29.036585298817524</v>
      </c>
      <c r="Q317" s="79">
        <f t="shared" ca="1" si="59"/>
        <v>29.036585298817524</v>
      </c>
      <c r="R317" s="79">
        <f t="shared" ca="1" si="12"/>
        <v>2.9036585298817523</v>
      </c>
      <c r="S317" s="79">
        <f t="shared" ca="1" si="60"/>
        <v>2.9036585298817519</v>
      </c>
      <c r="T317" s="79">
        <f t="shared" ca="1" si="14"/>
        <v>6.3363994517153205E-4</v>
      </c>
      <c r="U317" s="79">
        <f t="shared" ca="1" si="61"/>
        <v>1244.2534562325709</v>
      </c>
      <c r="V317" s="79">
        <f t="shared" ca="1" si="16"/>
        <v>0.2715225236277361</v>
      </c>
      <c r="W317" s="85">
        <f t="shared" ca="1" si="62"/>
        <v>20664.004609676311</v>
      </c>
      <c r="X317" s="79">
        <f t="shared" ca="1" si="18"/>
        <v>4.509324568696031</v>
      </c>
    </row>
    <row r="318" spans="1:24" ht="12.75" customHeight="1">
      <c r="A318" s="2">
        <v>2</v>
      </c>
      <c r="B318" s="2">
        <v>1</v>
      </c>
      <c r="C318" s="2">
        <f t="shared" ca="1" si="0"/>
        <v>6</v>
      </c>
      <c r="D318" s="2">
        <f t="shared" ca="1" si="1"/>
        <v>4</v>
      </c>
      <c r="E318" s="2">
        <f t="shared" ca="1" si="2"/>
        <v>2</v>
      </c>
      <c r="F318" s="84">
        <f t="shared" ca="1" si="52"/>
        <v>2.2946742000000003E-2</v>
      </c>
      <c r="G318" s="2">
        <v>1</v>
      </c>
      <c r="H318" s="2">
        <v>0</v>
      </c>
      <c r="I318" s="2">
        <v>3</v>
      </c>
      <c r="J318" s="84">
        <f t="shared" ca="1" si="53"/>
        <v>3.8423840400000073E-4</v>
      </c>
      <c r="K318" s="84">
        <f t="shared" ca="1" si="5"/>
        <v>8.8170195230797865E-6</v>
      </c>
      <c r="L318" s="85">
        <f t="shared" ca="1" si="54"/>
        <v>118</v>
      </c>
      <c r="M318" s="38">
        <f t="shared" ca="1" si="55"/>
        <v>882</v>
      </c>
      <c r="N318" s="4">
        <f t="shared" ca="1" si="56"/>
        <v>11</v>
      </c>
      <c r="O318" s="79">
        <f t="shared" ca="1" si="57"/>
        <v>3.1560263659691077</v>
      </c>
      <c r="P318" s="79">
        <f t="shared" ca="1" si="58"/>
        <v>29.28895313490488</v>
      </c>
      <c r="Q318" s="79">
        <f t="shared" ca="1" si="59"/>
        <v>29.036585298817524</v>
      </c>
      <c r="R318" s="79">
        <f t="shared" ca="1" si="12"/>
        <v>2.9162769216861202</v>
      </c>
      <c r="S318" s="79">
        <f t="shared" ca="1" si="60"/>
        <v>3.1392439048692986</v>
      </c>
      <c r="T318" s="79">
        <f t="shared" ca="1" si="14"/>
        <v>2.767877479694183E-5</v>
      </c>
      <c r="U318" s="79">
        <f t="shared" ca="1" si="61"/>
        <v>1314.6200236964912</v>
      </c>
      <c r="V318" s="79">
        <f t="shared" ca="1" si="16"/>
        <v>1.1591030414363575E-2</v>
      </c>
      <c r="W318" s="85">
        <f t="shared" ca="1" si="62"/>
        <v>19235.096018078511</v>
      </c>
      <c r="X318" s="79">
        <f t="shared" ca="1" si="18"/>
        <v>0.16959621711971248</v>
      </c>
    </row>
    <row r="319" spans="1:24" ht="12.75" customHeight="1">
      <c r="A319" s="2">
        <v>2</v>
      </c>
      <c r="B319" s="2">
        <v>1</v>
      </c>
      <c r="C319" s="2">
        <f t="shared" ca="1" si="0"/>
        <v>6</v>
      </c>
      <c r="D319" s="2">
        <f t="shared" ca="1" si="1"/>
        <v>4</v>
      </c>
      <c r="E319" s="2">
        <f t="shared" ca="1" si="2"/>
        <v>2</v>
      </c>
      <c r="F319" s="84">
        <f t="shared" ca="1" si="52"/>
        <v>2.2946742000000003E-2</v>
      </c>
      <c r="G319" s="2">
        <v>1</v>
      </c>
      <c r="H319" s="2">
        <v>0</v>
      </c>
      <c r="I319" s="2">
        <v>2</v>
      </c>
      <c r="J319" s="84">
        <f t="shared" ca="1" si="53"/>
        <v>5.8217940000000154E-6</v>
      </c>
      <c r="K319" s="84">
        <f t="shared" ca="1" si="5"/>
        <v>1.3359120489514836E-7</v>
      </c>
      <c r="L319" s="85">
        <f t="shared" ca="1" si="54"/>
        <v>105</v>
      </c>
      <c r="M319" s="38">
        <f t="shared" ca="1" si="55"/>
        <v>895</v>
      </c>
      <c r="N319" s="4">
        <f t="shared" ca="1" si="56"/>
        <v>11</v>
      </c>
      <c r="O319" s="79">
        <f t="shared" ca="1" si="57"/>
        <v>3.1560263659691077</v>
      </c>
      <c r="P319" s="79">
        <f t="shared" ca="1" si="58"/>
        <v>31.560263659691078</v>
      </c>
      <c r="Q319" s="79">
        <f t="shared" ca="1" si="59"/>
        <v>30.046056643166946</v>
      </c>
      <c r="R319" s="79">
        <f t="shared" ca="1" si="12"/>
        <v>3.080316015142901</v>
      </c>
      <c r="S319" s="79">
        <f t="shared" ca="1" si="60"/>
        <v>3.1507266414112731</v>
      </c>
      <c r="T319" s="79">
        <f t="shared" ca="1" si="14"/>
        <v>4.2090936832137601E-7</v>
      </c>
      <c r="U319" s="79">
        <f t="shared" ca="1" si="61"/>
        <v>1305.4360909911975</v>
      </c>
      <c r="V319" s="79">
        <f t="shared" ca="1" si="16"/>
        <v>1.7439478030912661E-4</v>
      </c>
      <c r="W319" s="85">
        <f t="shared" ca="1" si="62"/>
        <v>17806.187426480716</v>
      </c>
      <c r="X319" s="79">
        <f t="shared" ca="1" si="18"/>
        <v>2.3787500328923995E-3</v>
      </c>
    </row>
    <row r="320" spans="1:24" ht="12.75" customHeight="1">
      <c r="A320" s="2">
        <v>2</v>
      </c>
      <c r="B320" s="2">
        <v>1</v>
      </c>
      <c r="C320" s="2">
        <f t="shared" ca="1" si="0"/>
        <v>6</v>
      </c>
      <c r="D320" s="2">
        <f t="shared" ca="1" si="1"/>
        <v>4</v>
      </c>
      <c r="E320" s="2">
        <f t="shared" ca="1" si="2"/>
        <v>2</v>
      </c>
      <c r="F320" s="84">
        <f t="shared" ca="1" si="52"/>
        <v>2.2946742000000003E-2</v>
      </c>
      <c r="G320" s="2">
        <v>1</v>
      </c>
      <c r="H320" s="2">
        <v>0</v>
      </c>
      <c r="I320" s="2">
        <v>1</v>
      </c>
      <c r="J320" s="84">
        <f t="shared" ca="1" si="53"/>
        <v>3.9204000000000137E-8</v>
      </c>
      <c r="K320" s="84">
        <f t="shared" ca="1" si="5"/>
        <v>8.9960407336800329E-10</v>
      </c>
      <c r="L320" s="85">
        <f t="shared" ca="1" si="54"/>
        <v>92</v>
      </c>
      <c r="M320" s="38">
        <f t="shared" ca="1" si="55"/>
        <v>908</v>
      </c>
      <c r="N320" s="4">
        <f t="shared" ca="1" si="56"/>
        <v>11</v>
      </c>
      <c r="O320" s="79">
        <f t="shared" ca="1" si="57"/>
        <v>3.1560263659691077</v>
      </c>
      <c r="P320" s="79">
        <f t="shared" ca="1" si="58"/>
        <v>31.560263659691078</v>
      </c>
      <c r="Q320" s="79">
        <f t="shared" ca="1" si="59"/>
        <v>31.560263659691078</v>
      </c>
      <c r="R320" s="79">
        <f t="shared" ca="1" si="12"/>
        <v>3.1560263659691077</v>
      </c>
      <c r="S320" s="79">
        <f t="shared" ca="1" si="60"/>
        <v>3.1560263659691077</v>
      </c>
      <c r="T320" s="79">
        <f t="shared" ca="1" si="14"/>
        <v>2.8391741744826262E-9</v>
      </c>
      <c r="U320" s="79">
        <f t="shared" ca="1" si="61"/>
        <v>1294.0573528195234</v>
      </c>
      <c r="V320" s="79">
        <f t="shared" ca="1" si="16"/>
        <v>1.1641392657682587E-6</v>
      </c>
      <c r="W320" s="85">
        <f t="shared" ca="1" si="62"/>
        <v>16377.27883488292</v>
      </c>
      <c r="X320" s="79">
        <f t="shared" ca="1" si="18"/>
        <v>1.4733066750544261E-5</v>
      </c>
    </row>
    <row r="321" spans="1:24" ht="12.75" customHeight="1">
      <c r="A321" s="2">
        <v>2</v>
      </c>
      <c r="B321" s="2">
        <v>1</v>
      </c>
      <c r="C321" s="2">
        <f t="shared" ca="1" si="0"/>
        <v>6</v>
      </c>
      <c r="D321" s="2">
        <f t="shared" ca="1" si="1"/>
        <v>4</v>
      </c>
      <c r="E321" s="2">
        <f t="shared" ca="1" si="2"/>
        <v>2</v>
      </c>
      <c r="F321" s="84">
        <f t="shared" ca="1" si="52"/>
        <v>2.2946742000000003E-2</v>
      </c>
      <c r="G321" s="2">
        <v>1</v>
      </c>
      <c r="H321" s="2">
        <v>0</v>
      </c>
      <c r="I321" s="2">
        <v>0</v>
      </c>
      <c r="J321" s="84">
        <f t="shared" ca="1" si="53"/>
        <v>9.9000000000000459E-11</v>
      </c>
      <c r="K321" s="84">
        <f t="shared" ca="1" si="5"/>
        <v>2.2717274580000108E-12</v>
      </c>
      <c r="L321" s="85">
        <f t="shared" ca="1" si="54"/>
        <v>79</v>
      </c>
      <c r="M321" s="38">
        <f t="shared" ca="1" si="55"/>
        <v>921</v>
      </c>
      <c r="N321" s="4">
        <f t="shared" ca="1" si="56"/>
        <v>11</v>
      </c>
      <c r="O321" s="79">
        <f t="shared" ca="1" si="57"/>
        <v>3.1560263659691077</v>
      </c>
      <c r="P321" s="79">
        <f t="shared" ca="1" si="58"/>
        <v>31.560263659691078</v>
      </c>
      <c r="Q321" s="79">
        <f t="shared" ca="1" si="59"/>
        <v>31.560263659691078</v>
      </c>
      <c r="R321" s="79">
        <f t="shared" ca="1" si="12"/>
        <v>3.1560263659691077</v>
      </c>
      <c r="S321" s="79">
        <f t="shared" ca="1" si="60"/>
        <v>3.1560263659691077</v>
      </c>
      <c r="T321" s="79">
        <f t="shared" ca="1" si="14"/>
        <v>7.1696317537440127E-12</v>
      </c>
      <c r="U321" s="79">
        <f t="shared" ca="1" si="61"/>
        <v>1280.7973528195234</v>
      </c>
      <c r="V321" s="79">
        <f t="shared" ca="1" si="16"/>
        <v>2.9096225145338389E-9</v>
      </c>
      <c r="W321" s="85">
        <f t="shared" ca="1" si="62"/>
        <v>14948.370243285124</v>
      </c>
      <c r="X321" s="79">
        <f t="shared" ca="1" si="18"/>
        <v>3.3958623134021122E-8</v>
      </c>
    </row>
    <row r="322" spans="1:24" ht="12.75" customHeight="1">
      <c r="A322" s="2">
        <v>2</v>
      </c>
      <c r="B322" s="2">
        <v>1</v>
      </c>
      <c r="C322" s="2">
        <f t="shared" ca="1" si="0"/>
        <v>6</v>
      </c>
      <c r="D322" s="2">
        <f t="shared" ca="1" si="1"/>
        <v>4</v>
      </c>
      <c r="E322" s="2">
        <f t="shared" ca="1" si="2"/>
        <v>2</v>
      </c>
      <c r="F322" s="84">
        <f t="shared" ca="1" si="52"/>
        <v>2.2946742000000003E-2</v>
      </c>
      <c r="G322" s="2">
        <v>0</v>
      </c>
      <c r="H322" s="2">
        <v>1</v>
      </c>
      <c r="I322" s="2">
        <v>7</v>
      </c>
      <c r="J322" s="84">
        <f t="shared" ca="1" si="53"/>
        <v>0</v>
      </c>
      <c r="K322" s="84">
        <f t="shared" ca="1" si="5"/>
        <v>0</v>
      </c>
      <c r="L322" s="85">
        <f t="shared" ca="1" si="54"/>
        <v>170</v>
      </c>
      <c r="M322" s="38">
        <f t="shared" ca="1" si="55"/>
        <v>830</v>
      </c>
      <c r="N322" s="4">
        <f t="shared" ca="1" si="56"/>
        <v>10</v>
      </c>
      <c r="O322" s="79">
        <f t="shared" ca="1" si="57"/>
        <v>2.9036585298817519</v>
      </c>
      <c r="P322" s="79">
        <f t="shared" ca="1" si="58"/>
        <v>29.036585298817524</v>
      </c>
      <c r="Q322" s="79">
        <f t="shared" ca="1" si="59"/>
        <v>29.036585298817524</v>
      </c>
      <c r="R322" s="79">
        <f t="shared" ca="1" si="12"/>
        <v>2.9036585298817523</v>
      </c>
      <c r="S322" s="79">
        <f t="shared" ca="1" si="60"/>
        <v>2.9036585298817519</v>
      </c>
      <c r="T322" s="79">
        <f t="shared" ca="1" si="14"/>
        <v>0</v>
      </c>
      <c r="U322" s="79">
        <f t="shared" ca="1" si="61"/>
        <v>1284.0334562325711</v>
      </c>
      <c r="V322" s="79">
        <f t="shared" ca="1" si="16"/>
        <v>0</v>
      </c>
      <c r="W322" s="85">
        <f t="shared" ca="1" si="62"/>
        <v>11229.331732093662</v>
      </c>
      <c r="X322" s="79">
        <f t="shared" ca="1" si="18"/>
        <v>0</v>
      </c>
    </row>
    <row r="323" spans="1:24" ht="12.75" customHeight="1">
      <c r="A323" s="2">
        <v>2</v>
      </c>
      <c r="B323" s="2">
        <v>1</v>
      </c>
      <c r="C323" s="2">
        <f t="shared" ca="1" si="0"/>
        <v>6</v>
      </c>
      <c r="D323" s="2">
        <f t="shared" ca="1" si="1"/>
        <v>4</v>
      </c>
      <c r="E323" s="2">
        <f t="shared" ca="1" si="2"/>
        <v>2</v>
      </c>
      <c r="F323" s="84">
        <f t="shared" ca="1" si="52"/>
        <v>2.2946742000000003E-2</v>
      </c>
      <c r="G323" s="2">
        <v>0</v>
      </c>
      <c r="H323" s="2">
        <v>1</v>
      </c>
      <c r="I323" s="2">
        <v>6</v>
      </c>
      <c r="J323" s="84">
        <f t="shared" ca="1" si="53"/>
        <v>0</v>
      </c>
      <c r="K323" s="84">
        <f t="shared" ca="1" si="5"/>
        <v>0</v>
      </c>
      <c r="L323" s="85">
        <f t="shared" ca="1" si="54"/>
        <v>157</v>
      </c>
      <c r="M323" s="38">
        <f t="shared" ca="1" si="55"/>
        <v>843</v>
      </c>
      <c r="N323" s="4">
        <f t="shared" ca="1" si="56"/>
        <v>10</v>
      </c>
      <c r="O323" s="79">
        <f t="shared" ca="1" si="57"/>
        <v>2.9036585298817519</v>
      </c>
      <c r="P323" s="79">
        <f t="shared" ca="1" si="58"/>
        <v>29.036585298817524</v>
      </c>
      <c r="Q323" s="79">
        <f t="shared" ca="1" si="59"/>
        <v>29.036585298817524</v>
      </c>
      <c r="R323" s="79">
        <f t="shared" ca="1" si="12"/>
        <v>2.9036585298817523</v>
      </c>
      <c r="S323" s="79">
        <f t="shared" ca="1" si="60"/>
        <v>2.9036585298817519</v>
      </c>
      <c r="T323" s="79">
        <f t="shared" ca="1" si="14"/>
        <v>0</v>
      </c>
      <c r="U323" s="79">
        <f t="shared" ca="1" si="61"/>
        <v>1270.7734562325711</v>
      </c>
      <c r="V323" s="79">
        <f t="shared" ca="1" si="16"/>
        <v>0</v>
      </c>
      <c r="W323" s="85">
        <f t="shared" ca="1" si="62"/>
        <v>9800.4231404958664</v>
      </c>
      <c r="X323" s="79">
        <f t="shared" ca="1" si="18"/>
        <v>0</v>
      </c>
    </row>
    <row r="324" spans="1:24" ht="12.75" customHeight="1">
      <c r="A324" s="2">
        <v>2</v>
      </c>
      <c r="B324" s="2">
        <v>1</v>
      </c>
      <c r="C324" s="2">
        <f t="shared" ca="1" si="0"/>
        <v>6</v>
      </c>
      <c r="D324" s="2">
        <f t="shared" ca="1" si="1"/>
        <v>4</v>
      </c>
      <c r="E324" s="2">
        <f t="shared" ca="1" si="2"/>
        <v>2</v>
      </c>
      <c r="F324" s="84">
        <f t="shared" ca="1" si="52"/>
        <v>2.2946742000000003E-2</v>
      </c>
      <c r="G324" s="2">
        <v>0</v>
      </c>
      <c r="H324" s="2">
        <v>1</v>
      </c>
      <c r="I324" s="2">
        <v>5</v>
      </c>
      <c r="J324" s="84">
        <f t="shared" ca="1" si="53"/>
        <v>0</v>
      </c>
      <c r="K324" s="84">
        <f t="shared" ca="1" si="5"/>
        <v>0</v>
      </c>
      <c r="L324" s="85">
        <f t="shared" ca="1" si="54"/>
        <v>144</v>
      </c>
      <c r="M324" s="38">
        <f t="shared" ca="1" si="55"/>
        <v>856</v>
      </c>
      <c r="N324" s="4">
        <f t="shared" ca="1" si="56"/>
        <v>10</v>
      </c>
      <c r="O324" s="79">
        <f t="shared" ca="1" si="57"/>
        <v>2.9036585298817519</v>
      </c>
      <c r="P324" s="79">
        <f t="shared" ca="1" si="58"/>
        <v>29.036585298817524</v>
      </c>
      <c r="Q324" s="79">
        <f t="shared" ca="1" si="59"/>
        <v>29.036585298817524</v>
      </c>
      <c r="R324" s="79">
        <f t="shared" ca="1" si="12"/>
        <v>2.9036585298817523</v>
      </c>
      <c r="S324" s="79">
        <f t="shared" ca="1" si="60"/>
        <v>2.9036585298817519</v>
      </c>
      <c r="T324" s="79">
        <f t="shared" ca="1" si="14"/>
        <v>0</v>
      </c>
      <c r="U324" s="79">
        <f t="shared" ca="1" si="61"/>
        <v>1257.5134562325711</v>
      </c>
      <c r="V324" s="79">
        <f t="shared" ca="1" si="16"/>
        <v>0</v>
      </c>
      <c r="W324" s="85">
        <f t="shared" ca="1" si="62"/>
        <v>8371.5145488980706</v>
      </c>
      <c r="X324" s="79">
        <f t="shared" ca="1" si="18"/>
        <v>0</v>
      </c>
    </row>
    <row r="325" spans="1:24" ht="12.75" customHeight="1">
      <c r="A325" s="2">
        <v>2</v>
      </c>
      <c r="B325" s="2">
        <v>1</v>
      </c>
      <c r="C325" s="2">
        <f t="shared" ca="1" si="0"/>
        <v>6</v>
      </c>
      <c r="D325" s="2">
        <f t="shared" ca="1" si="1"/>
        <v>4</v>
      </c>
      <c r="E325" s="2">
        <f t="shared" ca="1" si="2"/>
        <v>2</v>
      </c>
      <c r="F325" s="84">
        <f t="shared" ca="1" si="52"/>
        <v>2.2946742000000003E-2</v>
      </c>
      <c r="G325" s="2">
        <v>0</v>
      </c>
      <c r="H325" s="2">
        <v>1</v>
      </c>
      <c r="I325" s="2">
        <v>4</v>
      </c>
      <c r="J325" s="84">
        <f t="shared" ca="1" si="53"/>
        <v>9.5099004990000079E-3</v>
      </c>
      <c r="K325" s="84">
        <f t="shared" ca="1" si="5"/>
        <v>2.1822123319622445E-4</v>
      </c>
      <c r="L325" s="85">
        <f t="shared" ca="1" si="54"/>
        <v>131</v>
      </c>
      <c r="M325" s="38">
        <f t="shared" ca="1" si="55"/>
        <v>869</v>
      </c>
      <c r="N325" s="4">
        <f t="shared" ca="1" si="56"/>
        <v>10</v>
      </c>
      <c r="O325" s="79">
        <f t="shared" ca="1" si="57"/>
        <v>2.9036585298817519</v>
      </c>
      <c r="P325" s="79">
        <f t="shared" ca="1" si="58"/>
        <v>29.036585298817524</v>
      </c>
      <c r="Q325" s="79">
        <f t="shared" ca="1" si="59"/>
        <v>29.036585298817524</v>
      </c>
      <c r="R325" s="79">
        <f t="shared" ca="1" si="12"/>
        <v>2.9036585298817523</v>
      </c>
      <c r="S325" s="79">
        <f t="shared" ca="1" si="60"/>
        <v>2.9036585298817519</v>
      </c>
      <c r="T325" s="79">
        <f t="shared" ca="1" si="14"/>
        <v>6.3363994517153205E-4</v>
      </c>
      <c r="U325" s="79">
        <f t="shared" ca="1" si="61"/>
        <v>1244.2534562325709</v>
      </c>
      <c r="V325" s="79">
        <f t="shared" ca="1" si="16"/>
        <v>0.2715225236277361</v>
      </c>
      <c r="W325" s="85">
        <f t="shared" ca="1" si="62"/>
        <v>6942.6059573002758</v>
      </c>
      <c r="X325" s="79">
        <f t="shared" ca="1" si="18"/>
        <v>1.5150240335975207</v>
      </c>
    </row>
    <row r="326" spans="1:24" ht="12.75" customHeight="1">
      <c r="A326" s="2">
        <v>2</v>
      </c>
      <c r="B326" s="2">
        <v>1</v>
      </c>
      <c r="C326" s="2">
        <f t="shared" ca="1" si="0"/>
        <v>6</v>
      </c>
      <c r="D326" s="2">
        <f t="shared" ca="1" si="1"/>
        <v>4</v>
      </c>
      <c r="E326" s="2">
        <f t="shared" ca="1" si="2"/>
        <v>2</v>
      </c>
      <c r="F326" s="84">
        <f t="shared" ca="1" si="52"/>
        <v>2.2946742000000003E-2</v>
      </c>
      <c r="G326" s="2">
        <v>0</v>
      </c>
      <c r="H326" s="2">
        <v>1</v>
      </c>
      <c r="I326" s="2">
        <v>3</v>
      </c>
      <c r="J326" s="84">
        <f t="shared" ca="1" si="53"/>
        <v>3.8423840400000073E-4</v>
      </c>
      <c r="K326" s="84">
        <f t="shared" ca="1" si="5"/>
        <v>8.8170195230797865E-6</v>
      </c>
      <c r="L326" s="85">
        <f t="shared" ca="1" si="54"/>
        <v>118</v>
      </c>
      <c r="M326" s="38">
        <f t="shared" ca="1" si="55"/>
        <v>882</v>
      </c>
      <c r="N326" s="4">
        <f t="shared" ca="1" si="56"/>
        <v>11</v>
      </c>
      <c r="O326" s="79">
        <f t="shared" ca="1" si="57"/>
        <v>3.1560263659691077</v>
      </c>
      <c r="P326" s="79">
        <f t="shared" ca="1" si="58"/>
        <v>29.28895313490488</v>
      </c>
      <c r="Q326" s="79">
        <f t="shared" ca="1" si="59"/>
        <v>29.036585298817524</v>
      </c>
      <c r="R326" s="79">
        <f t="shared" ca="1" si="12"/>
        <v>2.9162769216861202</v>
      </c>
      <c r="S326" s="79">
        <f t="shared" ca="1" si="60"/>
        <v>3.1392439048692986</v>
      </c>
      <c r="T326" s="79">
        <f t="shared" ca="1" si="14"/>
        <v>2.767877479694183E-5</v>
      </c>
      <c r="U326" s="79">
        <f t="shared" ca="1" si="61"/>
        <v>1314.6200236964912</v>
      </c>
      <c r="V326" s="79">
        <f t="shared" ca="1" si="16"/>
        <v>1.1591030414363575E-2</v>
      </c>
      <c r="W326" s="85">
        <f t="shared" ca="1" si="62"/>
        <v>5513.6973657024791</v>
      </c>
      <c r="X326" s="79">
        <f t="shared" ca="1" si="18"/>
        <v>4.8614377317752346E-2</v>
      </c>
    </row>
    <row r="327" spans="1:24" ht="12.75" customHeight="1">
      <c r="A327" s="2">
        <v>2</v>
      </c>
      <c r="B327" s="2">
        <v>1</v>
      </c>
      <c r="C327" s="2">
        <f t="shared" ca="1" si="0"/>
        <v>6</v>
      </c>
      <c r="D327" s="2">
        <f t="shared" ca="1" si="1"/>
        <v>4</v>
      </c>
      <c r="E327" s="2">
        <f t="shared" ca="1" si="2"/>
        <v>2</v>
      </c>
      <c r="F327" s="84">
        <f t="shared" ca="1" si="52"/>
        <v>2.2946742000000003E-2</v>
      </c>
      <c r="G327" s="2">
        <v>0</v>
      </c>
      <c r="H327" s="2">
        <v>1</v>
      </c>
      <c r="I327" s="2">
        <v>2</v>
      </c>
      <c r="J327" s="84">
        <f t="shared" ca="1" si="53"/>
        <v>5.8217940000000154E-6</v>
      </c>
      <c r="K327" s="84">
        <f t="shared" ca="1" si="5"/>
        <v>1.3359120489514836E-7</v>
      </c>
      <c r="L327" s="85">
        <f t="shared" ca="1" si="54"/>
        <v>105</v>
      </c>
      <c r="M327" s="38">
        <f t="shared" ca="1" si="55"/>
        <v>895</v>
      </c>
      <c r="N327" s="4">
        <f t="shared" ca="1" si="56"/>
        <v>11</v>
      </c>
      <c r="O327" s="79">
        <f t="shared" ca="1" si="57"/>
        <v>3.1560263659691077</v>
      </c>
      <c r="P327" s="79">
        <f t="shared" ca="1" si="58"/>
        <v>31.560263659691078</v>
      </c>
      <c r="Q327" s="79">
        <f t="shared" ca="1" si="59"/>
        <v>30.046056643166946</v>
      </c>
      <c r="R327" s="79">
        <f t="shared" ca="1" si="12"/>
        <v>3.080316015142901</v>
      </c>
      <c r="S327" s="79">
        <f t="shared" ca="1" si="60"/>
        <v>3.1507266414112731</v>
      </c>
      <c r="T327" s="79">
        <f t="shared" ca="1" si="14"/>
        <v>4.2090936832137601E-7</v>
      </c>
      <c r="U327" s="79">
        <f t="shared" ca="1" si="61"/>
        <v>1305.4360909911975</v>
      </c>
      <c r="V327" s="79">
        <f t="shared" ca="1" si="16"/>
        <v>1.7439478030912661E-4</v>
      </c>
      <c r="W327" s="85">
        <f t="shared" ca="1" si="62"/>
        <v>4084.7887741046834</v>
      </c>
      <c r="X327" s="79">
        <f t="shared" ca="1" si="18"/>
        <v>5.4569185407482058E-4</v>
      </c>
    </row>
    <row r="328" spans="1:24" ht="12.75" customHeight="1">
      <c r="A328" s="2">
        <v>2</v>
      </c>
      <c r="B328" s="2">
        <v>1</v>
      </c>
      <c r="C328" s="2">
        <f t="shared" ca="1" si="0"/>
        <v>6</v>
      </c>
      <c r="D328" s="2">
        <f t="shared" ca="1" si="1"/>
        <v>4</v>
      </c>
      <c r="E328" s="2">
        <f t="shared" ca="1" si="2"/>
        <v>2</v>
      </c>
      <c r="F328" s="84">
        <f t="shared" ca="1" si="52"/>
        <v>2.2946742000000003E-2</v>
      </c>
      <c r="G328" s="2">
        <v>0</v>
      </c>
      <c r="H328" s="2">
        <v>1</v>
      </c>
      <c r="I328" s="2">
        <v>1</v>
      </c>
      <c r="J328" s="84">
        <f t="shared" ca="1" si="53"/>
        <v>3.9204000000000137E-8</v>
      </c>
      <c r="K328" s="84">
        <f t="shared" ca="1" si="5"/>
        <v>8.9960407336800329E-10</v>
      </c>
      <c r="L328" s="85">
        <f t="shared" ca="1" si="54"/>
        <v>92</v>
      </c>
      <c r="M328" s="38">
        <f t="shared" ca="1" si="55"/>
        <v>908</v>
      </c>
      <c r="N328" s="4">
        <f t="shared" ca="1" si="56"/>
        <v>11</v>
      </c>
      <c r="O328" s="79">
        <f t="shared" ca="1" si="57"/>
        <v>3.1560263659691077</v>
      </c>
      <c r="P328" s="79">
        <f t="shared" ca="1" si="58"/>
        <v>31.560263659691078</v>
      </c>
      <c r="Q328" s="79">
        <f t="shared" ca="1" si="59"/>
        <v>31.560263659691078</v>
      </c>
      <c r="R328" s="79">
        <f t="shared" ca="1" si="12"/>
        <v>3.1560263659691077</v>
      </c>
      <c r="S328" s="79">
        <f t="shared" ca="1" si="60"/>
        <v>3.1560263659691077</v>
      </c>
      <c r="T328" s="79">
        <f t="shared" ca="1" si="14"/>
        <v>2.8391741744826262E-9</v>
      </c>
      <c r="U328" s="79">
        <f t="shared" ca="1" si="61"/>
        <v>1294.0573528195234</v>
      </c>
      <c r="V328" s="79">
        <f t="shared" ca="1" si="16"/>
        <v>1.1641392657682587E-6</v>
      </c>
      <c r="W328" s="85">
        <f t="shared" ca="1" si="62"/>
        <v>2655.8801825068867</v>
      </c>
      <c r="X328" s="79">
        <f t="shared" ca="1" si="18"/>
        <v>2.3892406305605513E-6</v>
      </c>
    </row>
    <row r="329" spans="1:24" ht="12.75" customHeight="1">
      <c r="A329" s="2">
        <v>2</v>
      </c>
      <c r="B329" s="2">
        <v>1</v>
      </c>
      <c r="C329" s="2">
        <f t="shared" ca="1" si="0"/>
        <v>6</v>
      </c>
      <c r="D329" s="2">
        <f t="shared" ca="1" si="1"/>
        <v>4</v>
      </c>
      <c r="E329" s="2">
        <f t="shared" ca="1" si="2"/>
        <v>2</v>
      </c>
      <c r="F329" s="84">
        <f t="shared" ca="1" si="52"/>
        <v>2.2946742000000003E-2</v>
      </c>
      <c r="G329" s="2">
        <v>0</v>
      </c>
      <c r="H329" s="2">
        <v>1</v>
      </c>
      <c r="I329" s="2">
        <v>0</v>
      </c>
      <c r="J329" s="84">
        <f t="shared" ca="1" si="53"/>
        <v>9.9000000000000459E-11</v>
      </c>
      <c r="K329" s="84">
        <f t="shared" ca="1" si="5"/>
        <v>2.2717274580000108E-12</v>
      </c>
      <c r="L329" s="85">
        <f t="shared" ca="1" si="54"/>
        <v>79</v>
      </c>
      <c r="M329" s="38">
        <f t="shared" ca="1" si="55"/>
        <v>921</v>
      </c>
      <c r="N329" s="4">
        <f t="shared" ca="1" si="56"/>
        <v>11</v>
      </c>
      <c r="O329" s="79">
        <f t="shared" ca="1" si="57"/>
        <v>3.1560263659691077</v>
      </c>
      <c r="P329" s="79">
        <f t="shared" ca="1" si="58"/>
        <v>31.560263659691078</v>
      </c>
      <c r="Q329" s="79">
        <f t="shared" ca="1" si="59"/>
        <v>31.560263659691078</v>
      </c>
      <c r="R329" s="79">
        <f t="shared" ca="1" si="12"/>
        <v>3.1560263659691077</v>
      </c>
      <c r="S329" s="79">
        <f t="shared" ca="1" si="60"/>
        <v>3.1560263659691077</v>
      </c>
      <c r="T329" s="79">
        <f t="shared" ca="1" si="14"/>
        <v>7.1696317537440127E-12</v>
      </c>
      <c r="U329" s="79">
        <f t="shared" ca="1" si="61"/>
        <v>1280.7973528195234</v>
      </c>
      <c r="V329" s="79">
        <f t="shared" ca="1" si="16"/>
        <v>2.9096225145338389E-9</v>
      </c>
      <c r="W329" s="85">
        <f t="shared" ca="1" si="62"/>
        <v>1226.9715909090908</v>
      </c>
      <c r="X329" s="79">
        <f t="shared" ca="1" si="18"/>
        <v>2.787345053254138E-9</v>
      </c>
    </row>
    <row r="330" spans="1:24" ht="12.75" customHeight="1">
      <c r="A330" s="2">
        <v>2</v>
      </c>
      <c r="B330" s="2">
        <v>1</v>
      </c>
      <c r="C330" s="2">
        <f t="shared" ca="1" si="0"/>
        <v>6</v>
      </c>
      <c r="D330" s="2">
        <f t="shared" ca="1" si="1"/>
        <v>4</v>
      </c>
      <c r="E330" s="2">
        <f t="shared" ca="1" si="2"/>
        <v>2</v>
      </c>
      <c r="F330" s="84">
        <f t="shared" ca="1" si="52"/>
        <v>2.2946742000000003E-2</v>
      </c>
      <c r="G330" s="2">
        <v>0</v>
      </c>
      <c r="H330" s="2">
        <v>0</v>
      </c>
      <c r="I330" s="2">
        <v>7</v>
      </c>
      <c r="J330" s="84">
        <f t="shared" ca="1" si="53"/>
        <v>0</v>
      </c>
      <c r="K330" s="84">
        <f t="shared" ca="1" si="5"/>
        <v>0</v>
      </c>
      <c r="L330" s="85">
        <f t="shared" ca="1" si="54"/>
        <v>91</v>
      </c>
      <c r="M330" s="38">
        <f t="shared" ca="1" si="55"/>
        <v>909</v>
      </c>
      <c r="N330" s="4">
        <f t="shared" ca="1" si="56"/>
        <v>11</v>
      </c>
      <c r="O330" s="79">
        <f t="shared" ca="1" si="57"/>
        <v>3.1560263659691077</v>
      </c>
      <c r="P330" s="79">
        <f t="shared" ca="1" si="58"/>
        <v>31.560263659691078</v>
      </c>
      <c r="Q330" s="79">
        <f t="shared" ca="1" si="59"/>
        <v>31.560263659691078</v>
      </c>
      <c r="R330" s="79">
        <f t="shared" ca="1" si="12"/>
        <v>3.1560263659691077</v>
      </c>
      <c r="S330" s="79">
        <f t="shared" ca="1" si="60"/>
        <v>3.1560263659691077</v>
      </c>
      <c r="T330" s="79">
        <f t="shared" ca="1" si="14"/>
        <v>0</v>
      </c>
      <c r="U330" s="79">
        <f t="shared" ca="1" si="61"/>
        <v>1293.0373528195234</v>
      </c>
      <c r="V330" s="79">
        <f t="shared" ca="1" si="16"/>
        <v>0</v>
      </c>
      <c r="W330" s="85">
        <f t="shared" ca="1" si="62"/>
        <v>10002.360141184572</v>
      </c>
      <c r="X330" s="79">
        <f t="shared" ca="1" si="18"/>
        <v>0</v>
      </c>
    </row>
    <row r="331" spans="1:24" ht="12.75" customHeight="1">
      <c r="A331" s="2">
        <v>2</v>
      </c>
      <c r="B331" s="2">
        <v>1</v>
      </c>
      <c r="C331" s="2">
        <f t="shared" ca="1" si="0"/>
        <v>6</v>
      </c>
      <c r="D331" s="2">
        <f t="shared" ca="1" si="1"/>
        <v>4</v>
      </c>
      <c r="E331" s="2">
        <f t="shared" ca="1" si="2"/>
        <v>2</v>
      </c>
      <c r="F331" s="84">
        <f t="shared" ca="1" si="52"/>
        <v>2.2946742000000003E-2</v>
      </c>
      <c r="G331" s="2">
        <v>0</v>
      </c>
      <c r="H331" s="2">
        <v>0</v>
      </c>
      <c r="I331" s="2">
        <v>6</v>
      </c>
      <c r="J331" s="84">
        <f t="shared" ca="1" si="53"/>
        <v>0</v>
      </c>
      <c r="K331" s="84">
        <f t="shared" ca="1" si="5"/>
        <v>0</v>
      </c>
      <c r="L331" s="85">
        <f t="shared" ca="1" si="54"/>
        <v>78</v>
      </c>
      <c r="M331" s="38">
        <f t="shared" ca="1" si="55"/>
        <v>922</v>
      </c>
      <c r="N331" s="4">
        <f t="shared" ca="1" si="56"/>
        <v>11</v>
      </c>
      <c r="O331" s="79">
        <f t="shared" ca="1" si="57"/>
        <v>3.1560263659691077</v>
      </c>
      <c r="P331" s="79">
        <f t="shared" ca="1" si="58"/>
        <v>31.560263659691078</v>
      </c>
      <c r="Q331" s="79">
        <f t="shared" ca="1" si="59"/>
        <v>31.560263659691078</v>
      </c>
      <c r="R331" s="79">
        <f t="shared" ca="1" si="12"/>
        <v>3.1560263659691077</v>
      </c>
      <c r="S331" s="79">
        <f t="shared" ca="1" si="60"/>
        <v>3.1560263659691077</v>
      </c>
      <c r="T331" s="79">
        <f t="shared" ca="1" si="14"/>
        <v>0</v>
      </c>
      <c r="U331" s="79">
        <f t="shared" ca="1" si="61"/>
        <v>1279.7773528195235</v>
      </c>
      <c r="V331" s="79">
        <f t="shared" ca="1" si="16"/>
        <v>0</v>
      </c>
      <c r="W331" s="85">
        <f t="shared" ca="1" si="62"/>
        <v>8573.4515495867763</v>
      </c>
      <c r="X331" s="79">
        <f t="shared" ca="1" si="18"/>
        <v>0</v>
      </c>
    </row>
    <row r="332" spans="1:24" ht="12.75" customHeight="1">
      <c r="A332" s="2">
        <v>2</v>
      </c>
      <c r="B332" s="2">
        <v>1</v>
      </c>
      <c r="C332" s="2">
        <f t="shared" ca="1" si="0"/>
        <v>6</v>
      </c>
      <c r="D332" s="2">
        <f t="shared" ca="1" si="1"/>
        <v>4</v>
      </c>
      <c r="E332" s="2">
        <f t="shared" ca="1" si="2"/>
        <v>2</v>
      </c>
      <c r="F332" s="84">
        <f t="shared" ca="1" si="52"/>
        <v>2.2946742000000003E-2</v>
      </c>
      <c r="G332" s="2">
        <v>0</v>
      </c>
      <c r="H332" s="2">
        <v>0</v>
      </c>
      <c r="I332" s="2">
        <v>5</v>
      </c>
      <c r="J332" s="84">
        <f t="shared" ca="1" si="53"/>
        <v>0</v>
      </c>
      <c r="K332" s="84">
        <f t="shared" ca="1" si="5"/>
        <v>0</v>
      </c>
      <c r="L332" s="85">
        <f t="shared" ca="1" si="54"/>
        <v>65</v>
      </c>
      <c r="M332" s="38">
        <f t="shared" ca="1" si="55"/>
        <v>935</v>
      </c>
      <c r="N332" s="4">
        <f t="shared" ca="1" si="56"/>
        <v>11</v>
      </c>
      <c r="O332" s="79">
        <f t="shared" ca="1" si="57"/>
        <v>3.1560263659691077</v>
      </c>
      <c r="P332" s="79">
        <f t="shared" ca="1" si="58"/>
        <v>31.560263659691078</v>
      </c>
      <c r="Q332" s="79">
        <f t="shared" ca="1" si="59"/>
        <v>31.560263659691078</v>
      </c>
      <c r="R332" s="79">
        <f t="shared" ca="1" si="12"/>
        <v>3.1560263659691077</v>
      </c>
      <c r="S332" s="79">
        <f t="shared" ca="1" si="60"/>
        <v>3.1560263659691077</v>
      </c>
      <c r="T332" s="79">
        <f t="shared" ca="1" si="14"/>
        <v>0</v>
      </c>
      <c r="U332" s="79">
        <f t="shared" ca="1" si="61"/>
        <v>1266.5173528195235</v>
      </c>
      <c r="V332" s="79">
        <f t="shared" ca="1" si="16"/>
        <v>0</v>
      </c>
      <c r="W332" s="85">
        <f t="shared" ca="1" si="62"/>
        <v>7144.5429579889806</v>
      </c>
      <c r="X332" s="79">
        <f t="shared" ca="1" si="18"/>
        <v>0</v>
      </c>
    </row>
    <row r="333" spans="1:24" ht="12.75" customHeight="1">
      <c r="A333" s="2">
        <v>2</v>
      </c>
      <c r="B333" s="2">
        <v>1</v>
      </c>
      <c r="C333" s="2">
        <f t="shared" ca="1" si="0"/>
        <v>6</v>
      </c>
      <c r="D333" s="2">
        <f t="shared" ca="1" si="1"/>
        <v>4</v>
      </c>
      <c r="E333" s="2">
        <f t="shared" ca="1" si="2"/>
        <v>2</v>
      </c>
      <c r="F333" s="84">
        <f t="shared" ca="1" si="52"/>
        <v>2.2946742000000003E-2</v>
      </c>
      <c r="G333" s="2">
        <v>0</v>
      </c>
      <c r="H333" s="2">
        <v>0</v>
      </c>
      <c r="I333" s="2">
        <v>4</v>
      </c>
      <c r="J333" s="84">
        <f t="shared" ca="1" si="53"/>
        <v>9.605960100000017E-5</v>
      </c>
      <c r="K333" s="84">
        <f t="shared" ca="1" si="5"/>
        <v>2.2042548807699462E-6</v>
      </c>
      <c r="L333" s="85">
        <f t="shared" ca="1" si="54"/>
        <v>52</v>
      </c>
      <c r="M333" s="38">
        <f t="shared" ca="1" si="55"/>
        <v>948</v>
      </c>
      <c r="N333" s="4">
        <f t="shared" ca="1" si="56"/>
        <v>11</v>
      </c>
      <c r="O333" s="79">
        <f t="shared" ca="1" si="57"/>
        <v>3.1560263659691077</v>
      </c>
      <c r="P333" s="79">
        <f t="shared" ca="1" si="58"/>
        <v>31.560263659691078</v>
      </c>
      <c r="Q333" s="79">
        <f t="shared" ca="1" si="59"/>
        <v>31.560263659691078</v>
      </c>
      <c r="R333" s="79">
        <f t="shared" ca="1" si="12"/>
        <v>3.1560263659691077</v>
      </c>
      <c r="S333" s="79">
        <f t="shared" ca="1" si="60"/>
        <v>3.1560263659691077</v>
      </c>
      <c r="T333" s="79">
        <f t="shared" ca="1" si="14"/>
        <v>6.9566865210260424E-6</v>
      </c>
      <c r="U333" s="79">
        <f t="shared" ca="1" si="61"/>
        <v>1253.2573528195235</v>
      </c>
      <c r="V333" s="79">
        <f t="shared" ca="1" si="16"/>
        <v>2.762498636813257E-3</v>
      </c>
      <c r="W333" s="85">
        <f t="shared" ca="1" si="62"/>
        <v>5715.6343663911848</v>
      </c>
      <c r="X333" s="79">
        <f t="shared" ca="1" si="18"/>
        <v>1.2598714948814208E-2</v>
      </c>
    </row>
    <row r="334" spans="1:24" ht="12.75" customHeight="1">
      <c r="A334" s="2">
        <v>2</v>
      </c>
      <c r="B334" s="2">
        <v>1</v>
      </c>
      <c r="C334" s="2">
        <f t="shared" ca="1" si="0"/>
        <v>6</v>
      </c>
      <c r="D334" s="2">
        <f t="shared" ca="1" si="1"/>
        <v>4</v>
      </c>
      <c r="E334" s="2">
        <f t="shared" ca="1" si="2"/>
        <v>2</v>
      </c>
      <c r="F334" s="84">
        <f t="shared" ca="1" si="52"/>
        <v>2.2946742000000003E-2</v>
      </c>
      <c r="G334" s="2">
        <v>0</v>
      </c>
      <c r="H334" s="2">
        <v>0</v>
      </c>
      <c r="I334" s="2">
        <v>3</v>
      </c>
      <c r="J334" s="84">
        <f t="shared" ca="1" si="53"/>
        <v>3.8811960000000103E-6</v>
      </c>
      <c r="K334" s="84">
        <f t="shared" ca="1" si="5"/>
        <v>8.9060803263432242E-8</v>
      </c>
      <c r="L334" s="85">
        <f t="shared" ca="1" si="54"/>
        <v>39</v>
      </c>
      <c r="M334" s="38">
        <f t="shared" ca="1" si="55"/>
        <v>961</v>
      </c>
      <c r="N334" s="4">
        <f t="shared" ca="1" si="56"/>
        <v>11</v>
      </c>
      <c r="O334" s="79">
        <f t="shared" ca="1" si="57"/>
        <v>3.1560263659691077</v>
      </c>
      <c r="P334" s="79">
        <f t="shared" ca="1" si="58"/>
        <v>31.560263659691078</v>
      </c>
      <c r="Q334" s="79">
        <f t="shared" ca="1" si="59"/>
        <v>31.560263659691078</v>
      </c>
      <c r="R334" s="79">
        <f t="shared" ca="1" si="12"/>
        <v>3.1560263659691077</v>
      </c>
      <c r="S334" s="79">
        <f t="shared" ca="1" si="60"/>
        <v>3.1560263659691077</v>
      </c>
      <c r="T334" s="79">
        <f t="shared" ca="1" si="14"/>
        <v>2.8107824327377969E-7</v>
      </c>
      <c r="U334" s="79">
        <f t="shared" ca="1" si="61"/>
        <v>1239.9973528195235</v>
      </c>
      <c r="V334" s="79">
        <f t="shared" ca="1" si="16"/>
        <v>1.1043516028663636E-4</v>
      </c>
      <c r="W334" s="85">
        <f t="shared" ca="1" si="62"/>
        <v>4286.7257747933882</v>
      </c>
      <c r="X334" s="79">
        <f t="shared" ca="1" si="18"/>
        <v>3.8177924087315807E-4</v>
      </c>
    </row>
    <row r="335" spans="1:24" ht="12.75" customHeight="1">
      <c r="A335" s="2">
        <v>2</v>
      </c>
      <c r="B335" s="2">
        <v>1</v>
      </c>
      <c r="C335" s="2">
        <f t="shared" ca="1" si="0"/>
        <v>6</v>
      </c>
      <c r="D335" s="2">
        <f t="shared" ca="1" si="1"/>
        <v>4</v>
      </c>
      <c r="E335" s="2">
        <f t="shared" ca="1" si="2"/>
        <v>2</v>
      </c>
      <c r="F335" s="84">
        <f t="shared" ca="1" si="52"/>
        <v>2.2946742000000003E-2</v>
      </c>
      <c r="G335" s="2">
        <v>0</v>
      </c>
      <c r="H335" s="2">
        <v>0</v>
      </c>
      <c r="I335" s="2">
        <v>2</v>
      </c>
      <c r="J335" s="84">
        <f t="shared" ca="1" si="53"/>
        <v>5.8806000000000209E-8</v>
      </c>
      <c r="K335" s="84">
        <f t="shared" ca="1" si="5"/>
        <v>1.3494061100520049E-9</v>
      </c>
      <c r="L335" s="85">
        <f t="shared" ca="1" si="54"/>
        <v>26</v>
      </c>
      <c r="M335" s="38">
        <f t="shared" ca="1" si="55"/>
        <v>974</v>
      </c>
      <c r="N335" s="4">
        <f t="shared" ca="1" si="56"/>
        <v>12</v>
      </c>
      <c r="O335" s="79">
        <f t="shared" ca="1" si="57"/>
        <v>3.3967350817932065</v>
      </c>
      <c r="P335" s="79">
        <f t="shared" ca="1" si="58"/>
        <v>32.763807238811573</v>
      </c>
      <c r="Q335" s="79">
        <f t="shared" ca="1" si="59"/>
        <v>31.560263659691078</v>
      </c>
      <c r="R335" s="79">
        <f t="shared" ca="1" si="12"/>
        <v>3.2162035449251327</v>
      </c>
      <c r="S335" s="79">
        <f t="shared" ca="1" si="60"/>
        <v>3.3840978742124408</v>
      </c>
      <c r="T335" s="79">
        <f t="shared" ca="1" si="14"/>
        <v>4.5665223484762684E-9</v>
      </c>
      <c r="U335" s="79">
        <f t="shared" ca="1" si="61"/>
        <v>1307.6966966315804</v>
      </c>
      <c r="V335" s="79">
        <f t="shared" ca="1" si="16"/>
        <v>1.7646139125294776E-6</v>
      </c>
      <c r="W335" s="85">
        <f t="shared" ca="1" si="62"/>
        <v>2857.8171831955924</v>
      </c>
      <c r="X335" s="79">
        <f t="shared" ca="1" si="18"/>
        <v>3.856355968415742E-6</v>
      </c>
    </row>
    <row r="336" spans="1:24" ht="12.75" customHeight="1">
      <c r="A336" s="2">
        <v>2</v>
      </c>
      <c r="B336" s="2">
        <v>1</v>
      </c>
      <c r="C336" s="2">
        <f t="shared" ca="1" si="0"/>
        <v>6</v>
      </c>
      <c r="D336" s="2">
        <f t="shared" ca="1" si="1"/>
        <v>4</v>
      </c>
      <c r="E336" s="2">
        <f t="shared" ca="1" si="2"/>
        <v>2</v>
      </c>
      <c r="F336" s="84">
        <f t="shared" ca="1" si="52"/>
        <v>2.2946742000000003E-2</v>
      </c>
      <c r="G336" s="2">
        <v>0</v>
      </c>
      <c r="H336" s="2">
        <v>0</v>
      </c>
      <c r="I336" s="2">
        <v>1</v>
      </c>
      <c r="J336" s="84">
        <f t="shared" ca="1" si="53"/>
        <v>3.9600000000000173E-10</v>
      </c>
      <c r="K336" s="84">
        <f t="shared" ca="1" si="5"/>
        <v>9.0869098320000402E-12</v>
      </c>
      <c r="L336" s="85">
        <f t="shared" ca="1" si="54"/>
        <v>13</v>
      </c>
      <c r="M336" s="38">
        <f t="shared" ca="1" si="55"/>
        <v>987</v>
      </c>
      <c r="N336" s="4">
        <f t="shared" ca="1" si="56"/>
        <v>12</v>
      </c>
      <c r="O336" s="79">
        <f t="shared" ca="1" si="57"/>
        <v>3.3967350817932065</v>
      </c>
      <c r="P336" s="79">
        <f t="shared" ca="1" si="58"/>
        <v>33.967350817932065</v>
      </c>
      <c r="Q336" s="79">
        <f t="shared" ca="1" si="59"/>
        <v>33.485933386283868</v>
      </c>
      <c r="R336" s="79">
        <f t="shared" ca="1" si="12"/>
        <v>3.3726642102107967</v>
      </c>
      <c r="S336" s="79">
        <f t="shared" ca="1" si="60"/>
        <v>3.3950501207824373</v>
      </c>
      <c r="T336" s="79">
        <f t="shared" ca="1" si="14"/>
        <v>3.0850514322670854E-11</v>
      </c>
      <c r="U336" s="79">
        <f t="shared" ca="1" si="61"/>
        <v>1298.3244540389139</v>
      </c>
      <c r="V336" s="79">
        <f t="shared" ca="1" si="16"/>
        <v>1.179775724653229E-8</v>
      </c>
      <c r="W336" s="85">
        <f t="shared" ca="1" si="62"/>
        <v>1428.9085915977962</v>
      </c>
      <c r="X336" s="79">
        <f t="shared" ca="1" si="18"/>
        <v>1.2984363530019345E-8</v>
      </c>
    </row>
    <row r="337" spans="1:24" ht="12.75" customHeight="1">
      <c r="A337" s="2">
        <v>2</v>
      </c>
      <c r="B337" s="2">
        <v>1</v>
      </c>
      <c r="C337" s="2">
        <f t="shared" ca="1" si="0"/>
        <v>6</v>
      </c>
      <c r="D337" s="2">
        <f t="shared" ca="1" si="1"/>
        <v>4</v>
      </c>
      <c r="E337" s="2">
        <f t="shared" ca="1" si="2"/>
        <v>2</v>
      </c>
      <c r="F337" s="84">
        <f t="shared" ca="1" si="52"/>
        <v>2.2946742000000003E-2</v>
      </c>
      <c r="G337" s="2">
        <v>0</v>
      </c>
      <c r="H337" s="2">
        <v>0</v>
      </c>
      <c r="I337" s="2">
        <v>0</v>
      </c>
      <c r="J337" s="84">
        <f t="shared" ca="1" si="53"/>
        <v>1.0000000000000054E-12</v>
      </c>
      <c r="K337" s="84">
        <f t="shared" ca="1" si="5"/>
        <v>2.2946742000000128E-14</v>
      </c>
      <c r="L337" s="85">
        <f t="shared" ca="1" si="54"/>
        <v>0</v>
      </c>
      <c r="M337" s="38">
        <f t="shared" ca="1" si="55"/>
        <v>1000</v>
      </c>
      <c r="N337" s="4">
        <f t="shared" ca="1" si="56"/>
        <v>12</v>
      </c>
      <c r="O337" s="79">
        <f t="shared" ca="1" si="57"/>
        <v>3.3967350817932065</v>
      </c>
      <c r="P337" s="79">
        <f t="shared" ca="1" si="58"/>
        <v>33.967350817932065</v>
      </c>
      <c r="Q337" s="79">
        <f t="shared" ca="1" si="59"/>
        <v>33.967350817932065</v>
      </c>
      <c r="R337" s="79">
        <f t="shared" ca="1" si="12"/>
        <v>3.3967350817932065</v>
      </c>
      <c r="S337" s="79">
        <f t="shared" ca="1" si="60"/>
        <v>3.396735081793206</v>
      </c>
      <c r="T337" s="79">
        <f t="shared" ca="1" si="14"/>
        <v>7.794400356425803E-14</v>
      </c>
      <c r="U337" s="79">
        <f t="shared" ca="1" si="61"/>
        <v>1285.6625705631191</v>
      </c>
      <c r="V337" s="79">
        <f t="shared" ca="1" si="16"/>
        <v>2.9501767305768852E-11</v>
      </c>
      <c r="W337" s="85">
        <f t="shared" ca="1" si="62"/>
        <v>0</v>
      </c>
      <c r="X337" s="79">
        <f t="shared" ca="1" si="18"/>
        <v>0</v>
      </c>
    </row>
    <row r="338" spans="1:24" ht="12.75" customHeight="1">
      <c r="A338" s="2">
        <v>2</v>
      </c>
      <c r="B338" s="2">
        <v>2</v>
      </c>
      <c r="C338" s="2">
        <f t="shared" ca="1" si="0"/>
        <v>7</v>
      </c>
      <c r="D338" s="2">
        <f t="shared" ca="1" si="1"/>
        <v>5</v>
      </c>
      <c r="E338" s="2">
        <f t="shared" ca="1" si="2"/>
        <v>2</v>
      </c>
      <c r="F338" s="84">
        <f t="shared" ref="F338:F401" ca="1" si="63">IF(A338=3, $E$5, IF(A338=2, (1-$E$5)*$E$4 + (1-$E$5)*(1-$E$4)*(1-$E$3)*Set1AM3*Set1AM33, IF(A338=1, (1-$E$5)*(1-$E$4)*$E$3 + (1-$E$5)*(1-$E$4)*(1-$E$3)*Set1AM3*Set1AM32, (1-$E$5)*(1-$E$4)*(1-$E$3)*(1-Set1AM3)))) * IF($B$9+$B$10&gt;0, IF(B338=3, $E$5, IF(B338=2, (1-$E$5)*$E$4, IF(B338=1, (1-$E$5)*(1-$E$4)*$E$3, (1-$E$5)*(1-$E$4)*(1-$E$3)))), IF(B338=0, 1, 0))</f>
        <v>2.2694579999999999E-2</v>
      </c>
      <c r="G338" s="2">
        <v>1</v>
      </c>
      <c r="H338" s="2">
        <v>1</v>
      </c>
      <c r="I338" s="2">
        <v>7</v>
      </c>
      <c r="J338" s="84">
        <f t="shared" ref="J338:J401" ca="1" si="64">IF($B$8&lt;1, POWER($B$8,G338)*POWER(1-$B$8, 1-G338), G338) * IF($B$10=0, IF(H338=0, 1, 0), POWER(Set1WSHitRate,H338)*POWER(1-Set1WSHitRate, 1-H338)) * IF(I338&lt;=D338, POWER(Set1WSHitRate, I338)*POWER(1-Set1WSHitRate, D338-I338)*COMBIN(D338,I338), 0)</f>
        <v>0</v>
      </c>
      <c r="K338" s="84">
        <f t="shared" ca="1" si="5"/>
        <v>0</v>
      </c>
      <c r="L338" s="85">
        <f t="shared" ref="L338:L401" ca="1" si="65">MAX((G338+H338)*Set1WSTP + I338*$B$6, Set1SaveTP)</f>
        <v>249</v>
      </c>
      <c r="M338" s="38">
        <f t="shared" ref="M338:M401" ca="1" si="66">MAX(Set1MinTP-(L338+Set1Regain), 0)</f>
        <v>751</v>
      </c>
      <c r="N338" s="4">
        <f t="shared" ref="N338:N401" ca="1" si="67">CEILING(M338/Set1MeleeTP, 1)</f>
        <v>9</v>
      </c>
      <c r="O338" s="79">
        <f t="shared" ref="O338:O401" ca="1" si="68">VLOOKUP(N338,AvgRoundsSet1,2)</f>
        <v>2.643947499734443</v>
      </c>
      <c r="P338" s="79">
        <f t="shared" ref="P338:P401" ca="1" si="69">VLOOKUP(CEILING(MAX(M338-1, 0)/Set1MeleeTP, 1), AvgRoundsSet1, 2) + VLOOKUP(CEILING(MAX(M338-2, 0)/Set1MeleeTP, 1), AvgRoundsSet1, 2) + VLOOKUP(CEILING(MAX(M338-3, 0)/Set1MeleeTP, 1), AvgRoundsSet1, 2) + VLOOKUP(CEILING(MAX(M338-4, 0)/Set1MeleeTP, 1), AvgRoundsSet1, 2) + VLOOKUP(CEILING(MAX(M338-5, 0)/Set1MeleeTP, 1), AvgRoundsSet1, 2) + VLOOKUP(CEILING(MAX(M338-6, 0)/Set1MeleeTP, 1), AvgRoundsSet1, 2) + VLOOKUP(CEILING(MAX(M338-7, 0)/Set1MeleeTP, 1), AvgRoundsSet1, 2) + VLOOKUP(CEILING(MAX(M338-8, 0)/Set1MeleeTP, 1), AvgRoundsSet1, 2) + VLOOKUP(CEILING(MAX(M338-9, 0)/Set1MeleeTP, 1), AvgRoundsSet1, 2) + VLOOKUP(CEILING(MAX(M338-10, 0)/Set1MeleeTP, 1), AvgRoundsSet1, 2)</f>
        <v>26.439474997344433</v>
      </c>
      <c r="Q338" s="79">
        <f t="shared" ref="Q338:Q401" ca="1" si="70">VLOOKUP(CEILING(MAX(M338-11, 0)/Set1MeleeTP, 1), AvgRoundsSet1, 2) + VLOOKUP(CEILING(MAX(M338-12, 0)/Set1MeleeTP, 1), AvgRoundsSet1, 2) + VLOOKUP(CEILING(MAX(M338-13, 0)/Set1MeleeTP, 1), AvgRoundsSet1, 2) + VLOOKUP(CEILING(MAX(M338-14, 0)/Set1MeleeTP, 1), AvgRoundsSet1, 2) + VLOOKUP(CEILING(MAX(M338-15, 0)/Set1MeleeTP, 1), AvgRoundsSet1, 2) + VLOOKUP(CEILING(MAX(M338-16, 0)/Set1MeleeTP, 1), AvgRoundsSet1, 2) + VLOOKUP(CEILING(MAX(M338-17, 0)/Set1MeleeTP, 1), AvgRoundsSet1, 2) + VLOOKUP(CEILING(MAX(M338-18, 0)/Set1MeleeTP, 1), AvgRoundsSet1, 2) + VLOOKUP(CEILING(MAX(M338-19, 0)/Set1MeleeTP, 1), AvgRoundsSet1, 2) + VLOOKUP(CEILING(MAX(M338-20, 0)/Set1MeleeTP, 1), AvgRoundsSet1, 2)</f>
        <v>26.439474997344433</v>
      </c>
      <c r="R338" s="79">
        <f t="shared" ca="1" si="12"/>
        <v>2.6439474997344434</v>
      </c>
      <c r="S338" s="79">
        <f t="shared" ref="S338:S401" ca="1" si="71">R338*Set1ConserveTP + O338*(1-Set1ConserveTP)</f>
        <v>2.643947499734443</v>
      </c>
      <c r="T338" s="79">
        <f t="shared" ca="1" si="14"/>
        <v>0</v>
      </c>
      <c r="U338" s="79">
        <f t="shared" ref="U338:U401" ca="1" si="72">MIN(L338+(S338+Set1OverTP)*AvgHitsPerRound1*Set1MeleeTP + Set1Regain + 105*Set1ConserveTP+Set1Fotia*Set1OverTP*AvgHitsPerRound1*Set1MeleeTP+Set1Fotia*Set1ConserveTP*105+Set1Fotia*MAX(L338,Set1SaveTP), 3000)</f>
        <v>1272.422920275548</v>
      </c>
      <c r="V338" s="79">
        <f t="shared" ca="1" si="16"/>
        <v>0</v>
      </c>
      <c r="W338" s="85">
        <f t="shared" ref="W338:W401" ca="1" si="73">G338*$K$11*((1-$L$11)*$L$15 + $L$11*$M$15*$M$11)*Set1WSDmg + H338*$K$14*((1-$L$14)*$L$16 + $L$14*$M$16*$M$12) + I338*$K$12*((1-$L$12)*$L$15 + $L$12*$M$15*$M$12) + E338*$K$13*$L$13*$M$11</f>
        <v>26177.701975378786</v>
      </c>
      <c r="X338" s="79">
        <f t="shared" ca="1" si="18"/>
        <v>0</v>
      </c>
    </row>
    <row r="339" spans="1:24" ht="12.75" customHeight="1">
      <c r="A339" s="2">
        <v>2</v>
      </c>
      <c r="B339" s="2">
        <v>2</v>
      </c>
      <c r="C339" s="2">
        <f t="shared" ca="1" si="0"/>
        <v>7</v>
      </c>
      <c r="D339" s="2">
        <f t="shared" ca="1" si="1"/>
        <v>5</v>
      </c>
      <c r="E339" s="2">
        <f t="shared" ca="1" si="2"/>
        <v>2</v>
      </c>
      <c r="F339" s="84">
        <f t="shared" ca="1" si="63"/>
        <v>2.2694579999999999E-2</v>
      </c>
      <c r="G339" s="2">
        <v>1</v>
      </c>
      <c r="H339" s="2">
        <v>1</v>
      </c>
      <c r="I339" s="2">
        <v>6</v>
      </c>
      <c r="J339" s="84">
        <f t="shared" ca="1" si="64"/>
        <v>0</v>
      </c>
      <c r="K339" s="84">
        <f t="shared" ca="1" si="5"/>
        <v>0</v>
      </c>
      <c r="L339" s="85">
        <f t="shared" ca="1" si="65"/>
        <v>236</v>
      </c>
      <c r="M339" s="38">
        <f t="shared" ca="1" si="66"/>
        <v>764</v>
      </c>
      <c r="N339" s="4">
        <f t="shared" ca="1" si="67"/>
        <v>9</v>
      </c>
      <c r="O339" s="79">
        <f t="shared" ca="1" si="68"/>
        <v>2.643947499734443</v>
      </c>
      <c r="P339" s="79">
        <f t="shared" ca="1" si="69"/>
        <v>26.439474997344433</v>
      </c>
      <c r="Q339" s="79">
        <f t="shared" ca="1" si="70"/>
        <v>26.439474997344433</v>
      </c>
      <c r="R339" s="79">
        <f t="shared" ca="1" si="12"/>
        <v>2.6439474997344434</v>
      </c>
      <c r="S339" s="79">
        <f t="shared" ca="1" si="71"/>
        <v>2.643947499734443</v>
      </c>
      <c r="T339" s="79">
        <f t="shared" ca="1" si="14"/>
        <v>0</v>
      </c>
      <c r="U339" s="79">
        <f t="shared" ca="1" si="72"/>
        <v>1259.162920275548</v>
      </c>
      <c r="V339" s="79">
        <f t="shared" ca="1" si="16"/>
        <v>0</v>
      </c>
      <c r="W339" s="85">
        <f t="shared" ca="1" si="73"/>
        <v>24748.793383780991</v>
      </c>
      <c r="X339" s="79">
        <f t="shared" ca="1" si="18"/>
        <v>0</v>
      </c>
    </row>
    <row r="340" spans="1:24" ht="12.75" customHeight="1">
      <c r="A340" s="2">
        <v>2</v>
      </c>
      <c r="B340" s="2">
        <v>2</v>
      </c>
      <c r="C340" s="2">
        <f t="shared" ca="1" si="0"/>
        <v>7</v>
      </c>
      <c r="D340" s="2">
        <f t="shared" ca="1" si="1"/>
        <v>5</v>
      </c>
      <c r="E340" s="2">
        <f t="shared" ca="1" si="2"/>
        <v>2</v>
      </c>
      <c r="F340" s="84">
        <f t="shared" ca="1" si="63"/>
        <v>2.2694579999999999E-2</v>
      </c>
      <c r="G340" s="2">
        <v>1</v>
      </c>
      <c r="H340" s="2">
        <v>1</v>
      </c>
      <c r="I340" s="2">
        <v>5</v>
      </c>
      <c r="J340" s="84">
        <f t="shared" ca="1" si="64"/>
        <v>0.93206534790698992</v>
      </c>
      <c r="K340" s="84">
        <f t="shared" ca="1" si="5"/>
        <v>2.1152831603303016E-2</v>
      </c>
      <c r="L340" s="85">
        <f t="shared" ca="1" si="65"/>
        <v>223</v>
      </c>
      <c r="M340" s="38">
        <f t="shared" ca="1" si="66"/>
        <v>777</v>
      </c>
      <c r="N340" s="4">
        <f t="shared" ca="1" si="67"/>
        <v>9</v>
      </c>
      <c r="O340" s="79">
        <f t="shared" ca="1" si="68"/>
        <v>2.643947499734443</v>
      </c>
      <c r="P340" s="79">
        <f t="shared" ca="1" si="69"/>
        <v>26.439474997344433</v>
      </c>
      <c r="Q340" s="79">
        <f t="shared" ca="1" si="70"/>
        <v>26.439474997344433</v>
      </c>
      <c r="R340" s="79">
        <f t="shared" ca="1" si="12"/>
        <v>2.6439474997344434</v>
      </c>
      <c r="S340" s="79">
        <f t="shared" ca="1" si="71"/>
        <v>2.643947499734443</v>
      </c>
      <c r="T340" s="79">
        <f t="shared" ca="1" si="14"/>
        <v>5.592697622985672E-2</v>
      </c>
      <c r="U340" s="79">
        <f t="shared" ca="1" si="72"/>
        <v>1245.902920275548</v>
      </c>
      <c r="V340" s="79">
        <f t="shared" ca="1" si="16"/>
        <v>26.354374666652131</v>
      </c>
      <c r="W340" s="85">
        <f t="shared" ca="1" si="73"/>
        <v>23319.884792183195</v>
      </c>
      <c r="X340" s="79">
        <f t="shared" ca="1" si="18"/>
        <v>493.28159601747808</v>
      </c>
    </row>
    <row r="341" spans="1:24" ht="12.75" customHeight="1">
      <c r="A341" s="2">
        <v>2</v>
      </c>
      <c r="B341" s="2">
        <v>2</v>
      </c>
      <c r="C341" s="2">
        <f t="shared" ca="1" si="0"/>
        <v>7</v>
      </c>
      <c r="D341" s="2">
        <f t="shared" ca="1" si="1"/>
        <v>5</v>
      </c>
      <c r="E341" s="2">
        <f t="shared" ca="1" si="2"/>
        <v>2</v>
      </c>
      <c r="F341" s="84">
        <f t="shared" ca="1" si="63"/>
        <v>2.2694579999999999E-2</v>
      </c>
      <c r="G341" s="2">
        <v>1</v>
      </c>
      <c r="H341" s="2">
        <v>1</v>
      </c>
      <c r="I341" s="2">
        <v>4</v>
      </c>
      <c r="J341" s="84">
        <f t="shared" ca="1" si="64"/>
        <v>4.7074007470050035E-2</v>
      </c>
      <c r="K341" s="84">
        <f t="shared" ca="1" si="5"/>
        <v>1.0683248284496481E-3</v>
      </c>
      <c r="L341" s="85">
        <f t="shared" ca="1" si="65"/>
        <v>210</v>
      </c>
      <c r="M341" s="38">
        <f t="shared" ca="1" si="66"/>
        <v>790</v>
      </c>
      <c r="N341" s="4">
        <f t="shared" ca="1" si="67"/>
        <v>9</v>
      </c>
      <c r="O341" s="79">
        <f t="shared" ca="1" si="68"/>
        <v>2.643947499734443</v>
      </c>
      <c r="P341" s="79">
        <f t="shared" ca="1" si="69"/>
        <v>26.439474997344433</v>
      </c>
      <c r="Q341" s="79">
        <f t="shared" ca="1" si="70"/>
        <v>26.439474997344433</v>
      </c>
      <c r="R341" s="79">
        <f t="shared" ca="1" si="12"/>
        <v>2.6439474997344434</v>
      </c>
      <c r="S341" s="79">
        <f t="shared" ca="1" si="71"/>
        <v>2.643947499734443</v>
      </c>
      <c r="T341" s="79">
        <f t="shared" ca="1" si="14"/>
        <v>2.824594759083675E-3</v>
      </c>
      <c r="U341" s="79">
        <f t="shared" ca="1" si="72"/>
        <v>1232.642920275548</v>
      </c>
      <c r="V341" s="79">
        <f t="shared" ca="1" si="16"/>
        <v>1.3168630363430482</v>
      </c>
      <c r="W341" s="85">
        <f t="shared" ca="1" si="73"/>
        <v>21890.976200585399</v>
      </c>
      <c r="X341" s="79">
        <f t="shared" ca="1" si="18"/>
        <v>23.386673394085726</v>
      </c>
    </row>
    <row r="342" spans="1:24" ht="12.75" customHeight="1">
      <c r="A342" s="2">
        <v>2</v>
      </c>
      <c r="B342" s="2">
        <v>2</v>
      </c>
      <c r="C342" s="2">
        <f t="shared" ca="1" si="0"/>
        <v>7</v>
      </c>
      <c r="D342" s="2">
        <f t="shared" ca="1" si="1"/>
        <v>5</v>
      </c>
      <c r="E342" s="2">
        <f t="shared" ca="1" si="2"/>
        <v>2</v>
      </c>
      <c r="F342" s="84">
        <f t="shared" ca="1" si="63"/>
        <v>2.2694579999999999E-2</v>
      </c>
      <c r="G342" s="2">
        <v>1</v>
      </c>
      <c r="H342" s="2">
        <v>1</v>
      </c>
      <c r="I342" s="2">
        <v>3</v>
      </c>
      <c r="J342" s="84">
        <f t="shared" ca="1" si="64"/>
        <v>9.5099004990000164E-4</v>
      </c>
      <c r="K342" s="84">
        <f t="shared" ca="1" si="5"/>
        <v>2.1582319766659577E-5</v>
      </c>
      <c r="L342" s="85">
        <f t="shared" ca="1" si="65"/>
        <v>197</v>
      </c>
      <c r="M342" s="38">
        <f t="shared" ca="1" si="66"/>
        <v>803</v>
      </c>
      <c r="N342" s="4">
        <f t="shared" ca="1" si="67"/>
        <v>10</v>
      </c>
      <c r="O342" s="79">
        <f t="shared" ca="1" si="68"/>
        <v>2.9036585298817519</v>
      </c>
      <c r="P342" s="79">
        <f t="shared" ca="1" si="69"/>
        <v>29.036585298817524</v>
      </c>
      <c r="Q342" s="79">
        <f t="shared" ca="1" si="70"/>
        <v>26.439474997344433</v>
      </c>
      <c r="R342" s="79">
        <f t="shared" ca="1" si="12"/>
        <v>2.7738030148080979</v>
      </c>
      <c r="S342" s="79">
        <f t="shared" ca="1" si="71"/>
        <v>2.8945686438265961</v>
      </c>
      <c r="T342" s="79">
        <f t="shared" ca="1" si="14"/>
        <v>6.2471506057611755E-5</v>
      </c>
      <c r="U342" s="79">
        <f t="shared" ca="1" si="72"/>
        <v>1308.3467874740752</v>
      </c>
      <c r="V342" s="79">
        <f t="shared" ca="1" si="16"/>
        <v>2.8237158732947288E-2</v>
      </c>
      <c r="W342" s="85">
        <f t="shared" ca="1" si="73"/>
        <v>20462.067608987603</v>
      </c>
      <c r="X342" s="79">
        <f t="shared" ca="1" si="18"/>
        <v>0.44161888622417783</v>
      </c>
    </row>
    <row r="343" spans="1:24" ht="12.75" customHeight="1">
      <c r="A343" s="2">
        <v>2</v>
      </c>
      <c r="B343" s="2">
        <v>2</v>
      </c>
      <c r="C343" s="2">
        <f t="shared" ca="1" si="0"/>
        <v>7</v>
      </c>
      <c r="D343" s="2">
        <f t="shared" ca="1" si="1"/>
        <v>5</v>
      </c>
      <c r="E343" s="2">
        <f t="shared" ca="1" si="2"/>
        <v>2</v>
      </c>
      <c r="F343" s="84">
        <f t="shared" ca="1" si="63"/>
        <v>2.2694579999999999E-2</v>
      </c>
      <c r="G343" s="2">
        <v>1</v>
      </c>
      <c r="H343" s="2">
        <v>1</v>
      </c>
      <c r="I343" s="2">
        <v>2</v>
      </c>
      <c r="J343" s="84">
        <f t="shared" ca="1" si="64"/>
        <v>9.6059601000000268E-6</v>
      </c>
      <c r="K343" s="84">
        <f t="shared" ca="1" si="5"/>
        <v>2.1800322996625859E-7</v>
      </c>
      <c r="L343" s="85">
        <f t="shared" ca="1" si="65"/>
        <v>184</v>
      </c>
      <c r="M343" s="38">
        <f t="shared" ca="1" si="66"/>
        <v>816</v>
      </c>
      <c r="N343" s="4">
        <f t="shared" ca="1" si="67"/>
        <v>10</v>
      </c>
      <c r="O343" s="79">
        <f t="shared" ca="1" si="68"/>
        <v>2.9036585298817519</v>
      </c>
      <c r="P343" s="79">
        <f t="shared" ca="1" si="69"/>
        <v>29.036585298817524</v>
      </c>
      <c r="Q343" s="79">
        <f t="shared" ca="1" si="70"/>
        <v>29.036585298817524</v>
      </c>
      <c r="R343" s="79">
        <f t="shared" ca="1" si="12"/>
        <v>2.9036585298817523</v>
      </c>
      <c r="S343" s="79">
        <f t="shared" ca="1" si="71"/>
        <v>2.9036585298817519</v>
      </c>
      <c r="T343" s="79">
        <f t="shared" ca="1" si="14"/>
        <v>6.3300693823329986E-7</v>
      </c>
      <c r="U343" s="79">
        <f t="shared" ca="1" si="72"/>
        <v>1298.3134562325711</v>
      </c>
      <c r="V343" s="79">
        <f t="shared" ca="1" si="16"/>
        <v>2.8303652696735719E-4</v>
      </c>
      <c r="W343" s="85">
        <f t="shared" ca="1" si="73"/>
        <v>19033.159017389808</v>
      </c>
      <c r="X343" s="79">
        <f t="shared" ca="1" si="18"/>
        <v>4.1492901422523982E-3</v>
      </c>
    </row>
    <row r="344" spans="1:24" ht="12.75" customHeight="1">
      <c r="A344" s="2">
        <v>2</v>
      </c>
      <c r="B344" s="2">
        <v>2</v>
      </c>
      <c r="C344" s="2">
        <f t="shared" ca="1" si="0"/>
        <v>7</v>
      </c>
      <c r="D344" s="2">
        <f t="shared" ca="1" si="1"/>
        <v>5</v>
      </c>
      <c r="E344" s="2">
        <f t="shared" ca="1" si="2"/>
        <v>2</v>
      </c>
      <c r="F344" s="84">
        <f t="shared" ca="1" si="63"/>
        <v>2.2694579999999999E-2</v>
      </c>
      <c r="G344" s="2">
        <v>1</v>
      </c>
      <c r="H344" s="2">
        <v>1</v>
      </c>
      <c r="I344" s="2">
        <v>1</v>
      </c>
      <c r="J344" s="84">
        <f t="shared" ca="1" si="64"/>
        <v>4.8514950000000171E-8</v>
      </c>
      <c r="K344" s="84">
        <f t="shared" ca="1" si="5"/>
        <v>1.1010264139710038E-9</v>
      </c>
      <c r="L344" s="85">
        <f t="shared" ca="1" si="65"/>
        <v>171</v>
      </c>
      <c r="M344" s="38">
        <f t="shared" ca="1" si="66"/>
        <v>829</v>
      </c>
      <c r="N344" s="4">
        <f t="shared" ca="1" si="67"/>
        <v>10</v>
      </c>
      <c r="O344" s="79">
        <f t="shared" ca="1" si="68"/>
        <v>2.9036585298817519</v>
      </c>
      <c r="P344" s="79">
        <f t="shared" ca="1" si="69"/>
        <v>29.036585298817524</v>
      </c>
      <c r="Q344" s="79">
        <f t="shared" ca="1" si="70"/>
        <v>29.036585298817524</v>
      </c>
      <c r="R344" s="79">
        <f t="shared" ca="1" si="12"/>
        <v>2.9036585298817523</v>
      </c>
      <c r="S344" s="79">
        <f t="shared" ca="1" si="71"/>
        <v>2.9036585298817519</v>
      </c>
      <c r="T344" s="79">
        <f t="shared" ca="1" si="14"/>
        <v>3.197004738552022E-9</v>
      </c>
      <c r="U344" s="79">
        <f t="shared" ca="1" si="72"/>
        <v>1285.0534562325711</v>
      </c>
      <c r="V344" s="79">
        <f t="shared" ca="1" si="16"/>
        <v>1.414877798676792E-6</v>
      </c>
      <c r="W344" s="85">
        <f t="shared" ca="1" si="73"/>
        <v>17604.250425792012</v>
      </c>
      <c r="X344" s="79">
        <f t="shared" ca="1" si="18"/>
        <v>1.9382744716957296E-5</v>
      </c>
    </row>
    <row r="345" spans="1:24" ht="12.75" customHeight="1">
      <c r="A345" s="2">
        <v>2</v>
      </c>
      <c r="B345" s="2">
        <v>2</v>
      </c>
      <c r="C345" s="2">
        <f t="shared" ca="1" si="0"/>
        <v>7</v>
      </c>
      <c r="D345" s="2">
        <f t="shared" ca="1" si="1"/>
        <v>5</v>
      </c>
      <c r="E345" s="2">
        <f t="shared" ca="1" si="2"/>
        <v>2</v>
      </c>
      <c r="F345" s="84">
        <f t="shared" ca="1" si="63"/>
        <v>2.2694579999999999E-2</v>
      </c>
      <c r="G345" s="2">
        <v>1</v>
      </c>
      <c r="H345" s="2">
        <v>1</v>
      </c>
      <c r="I345" s="2">
        <v>0</v>
      </c>
      <c r="J345" s="84">
        <f t="shared" ca="1" si="64"/>
        <v>9.8010000000000445E-11</v>
      </c>
      <c r="K345" s="84">
        <f t="shared" ca="1" si="5"/>
        <v>2.2242957858000099E-12</v>
      </c>
      <c r="L345" s="85">
        <f t="shared" ca="1" si="65"/>
        <v>158</v>
      </c>
      <c r="M345" s="38">
        <f t="shared" ca="1" si="66"/>
        <v>842</v>
      </c>
      <c r="N345" s="4">
        <f t="shared" ca="1" si="67"/>
        <v>10</v>
      </c>
      <c r="O345" s="79">
        <f t="shared" ca="1" si="68"/>
        <v>2.9036585298817519</v>
      </c>
      <c r="P345" s="79">
        <f t="shared" ca="1" si="69"/>
        <v>29.036585298817524</v>
      </c>
      <c r="Q345" s="79">
        <f t="shared" ca="1" si="70"/>
        <v>29.036585298817524</v>
      </c>
      <c r="R345" s="79">
        <f t="shared" ca="1" si="12"/>
        <v>2.9036585298817523</v>
      </c>
      <c r="S345" s="79">
        <f t="shared" ca="1" si="71"/>
        <v>2.9036585298817519</v>
      </c>
      <c r="T345" s="79">
        <f t="shared" ca="1" si="14"/>
        <v>6.4585954314182331E-12</v>
      </c>
      <c r="U345" s="79">
        <f t="shared" ca="1" si="72"/>
        <v>1271.7934562325711</v>
      </c>
      <c r="V345" s="79">
        <f t="shared" ca="1" si="16"/>
        <v>2.828844825106137E-9</v>
      </c>
      <c r="W345" s="85">
        <f t="shared" ca="1" si="73"/>
        <v>16175.341834194214</v>
      </c>
      <c r="X345" s="79">
        <f t="shared" ca="1" si="18"/>
        <v>3.5978744675672794E-8</v>
      </c>
    </row>
    <row r="346" spans="1:24" ht="12.75" customHeight="1">
      <c r="A346" s="2">
        <v>2</v>
      </c>
      <c r="B346" s="2">
        <v>2</v>
      </c>
      <c r="C346" s="2">
        <f t="shared" ca="1" si="0"/>
        <v>7</v>
      </c>
      <c r="D346" s="2">
        <f t="shared" ca="1" si="1"/>
        <v>5</v>
      </c>
      <c r="E346" s="2">
        <f t="shared" ca="1" si="2"/>
        <v>2</v>
      </c>
      <c r="F346" s="84">
        <f t="shared" ca="1" si="63"/>
        <v>2.2694579999999999E-2</v>
      </c>
      <c r="G346" s="2">
        <v>1</v>
      </c>
      <c r="H346" s="2">
        <v>0</v>
      </c>
      <c r="I346" s="2">
        <v>7</v>
      </c>
      <c r="J346" s="84">
        <f t="shared" ca="1" si="64"/>
        <v>0</v>
      </c>
      <c r="K346" s="84">
        <f t="shared" ca="1" si="5"/>
        <v>0</v>
      </c>
      <c r="L346" s="85">
        <f t="shared" ca="1" si="65"/>
        <v>170</v>
      </c>
      <c r="M346" s="38">
        <f t="shared" ca="1" si="66"/>
        <v>830</v>
      </c>
      <c r="N346" s="4">
        <f t="shared" ca="1" si="67"/>
        <v>10</v>
      </c>
      <c r="O346" s="79">
        <f t="shared" ca="1" si="68"/>
        <v>2.9036585298817519</v>
      </c>
      <c r="P346" s="79">
        <f t="shared" ca="1" si="69"/>
        <v>29.036585298817524</v>
      </c>
      <c r="Q346" s="79">
        <f t="shared" ca="1" si="70"/>
        <v>29.036585298817524</v>
      </c>
      <c r="R346" s="79">
        <f t="shared" ca="1" si="12"/>
        <v>2.9036585298817523</v>
      </c>
      <c r="S346" s="79">
        <f t="shared" ca="1" si="71"/>
        <v>2.9036585298817519</v>
      </c>
      <c r="T346" s="79">
        <f t="shared" ca="1" si="14"/>
        <v>0</v>
      </c>
      <c r="U346" s="79">
        <f t="shared" ca="1" si="72"/>
        <v>1284.0334562325711</v>
      </c>
      <c r="V346" s="79">
        <f t="shared" ca="1" si="16"/>
        <v>0</v>
      </c>
      <c r="W346" s="85">
        <f t="shared" ca="1" si="73"/>
        <v>24950.730384469694</v>
      </c>
      <c r="X346" s="79">
        <f t="shared" ca="1" si="18"/>
        <v>0</v>
      </c>
    </row>
    <row r="347" spans="1:24" ht="12.75" customHeight="1">
      <c r="A347" s="2">
        <v>2</v>
      </c>
      <c r="B347" s="2">
        <v>2</v>
      </c>
      <c r="C347" s="2">
        <f t="shared" ca="1" si="0"/>
        <v>7</v>
      </c>
      <c r="D347" s="2">
        <f t="shared" ca="1" si="1"/>
        <v>5</v>
      </c>
      <c r="E347" s="2">
        <f t="shared" ca="1" si="2"/>
        <v>2</v>
      </c>
      <c r="F347" s="84">
        <f t="shared" ca="1" si="63"/>
        <v>2.2694579999999999E-2</v>
      </c>
      <c r="G347" s="2">
        <v>1</v>
      </c>
      <c r="H347" s="2">
        <v>0</v>
      </c>
      <c r="I347" s="2">
        <v>6</v>
      </c>
      <c r="J347" s="84">
        <f t="shared" ca="1" si="64"/>
        <v>0</v>
      </c>
      <c r="K347" s="84">
        <f t="shared" ca="1" si="5"/>
        <v>0</v>
      </c>
      <c r="L347" s="85">
        <f t="shared" ca="1" si="65"/>
        <v>157</v>
      </c>
      <c r="M347" s="38">
        <f t="shared" ca="1" si="66"/>
        <v>843</v>
      </c>
      <c r="N347" s="4">
        <f t="shared" ca="1" si="67"/>
        <v>10</v>
      </c>
      <c r="O347" s="79">
        <f t="shared" ca="1" si="68"/>
        <v>2.9036585298817519</v>
      </c>
      <c r="P347" s="79">
        <f t="shared" ca="1" si="69"/>
        <v>29.036585298817524</v>
      </c>
      <c r="Q347" s="79">
        <f t="shared" ca="1" si="70"/>
        <v>29.036585298817524</v>
      </c>
      <c r="R347" s="79">
        <f t="shared" ca="1" si="12"/>
        <v>2.9036585298817523</v>
      </c>
      <c r="S347" s="79">
        <f t="shared" ca="1" si="71"/>
        <v>2.9036585298817519</v>
      </c>
      <c r="T347" s="79">
        <f t="shared" ca="1" si="14"/>
        <v>0</v>
      </c>
      <c r="U347" s="79">
        <f t="shared" ca="1" si="72"/>
        <v>1270.7734562325711</v>
      </c>
      <c r="V347" s="79">
        <f t="shared" ca="1" si="16"/>
        <v>0</v>
      </c>
      <c r="W347" s="85">
        <f t="shared" ca="1" si="73"/>
        <v>23521.821792871902</v>
      </c>
      <c r="X347" s="79">
        <f t="shared" ca="1" si="18"/>
        <v>0</v>
      </c>
    </row>
    <row r="348" spans="1:24" ht="12.75" customHeight="1">
      <c r="A348" s="2">
        <v>2</v>
      </c>
      <c r="B348" s="2">
        <v>2</v>
      </c>
      <c r="C348" s="2">
        <f t="shared" ca="1" si="0"/>
        <v>7</v>
      </c>
      <c r="D348" s="2">
        <f t="shared" ca="1" si="1"/>
        <v>5</v>
      </c>
      <c r="E348" s="2">
        <f t="shared" ca="1" si="2"/>
        <v>2</v>
      </c>
      <c r="F348" s="84">
        <f t="shared" ca="1" si="63"/>
        <v>2.2694579999999999E-2</v>
      </c>
      <c r="G348" s="2">
        <v>1</v>
      </c>
      <c r="H348" s="2">
        <v>0</v>
      </c>
      <c r="I348" s="2">
        <v>5</v>
      </c>
      <c r="J348" s="84">
        <f t="shared" ca="1" si="64"/>
        <v>9.4148014940100087E-3</v>
      </c>
      <c r="K348" s="84">
        <f t="shared" ca="1" si="5"/>
        <v>2.1366496568992965E-4</v>
      </c>
      <c r="L348" s="85">
        <f t="shared" ca="1" si="65"/>
        <v>144</v>
      </c>
      <c r="M348" s="38">
        <f t="shared" ca="1" si="66"/>
        <v>856</v>
      </c>
      <c r="N348" s="4">
        <f t="shared" ca="1" si="67"/>
        <v>10</v>
      </c>
      <c r="O348" s="79">
        <f t="shared" ca="1" si="68"/>
        <v>2.9036585298817519</v>
      </c>
      <c r="P348" s="79">
        <f t="shared" ca="1" si="69"/>
        <v>29.036585298817524</v>
      </c>
      <c r="Q348" s="79">
        <f t="shared" ca="1" si="70"/>
        <v>29.036585298817524</v>
      </c>
      <c r="R348" s="79">
        <f t="shared" ca="1" si="12"/>
        <v>2.9036585298817523</v>
      </c>
      <c r="S348" s="79">
        <f t="shared" ca="1" si="71"/>
        <v>2.9036585298817519</v>
      </c>
      <c r="T348" s="79">
        <f t="shared" ca="1" si="14"/>
        <v>6.2041010016245608E-4</v>
      </c>
      <c r="U348" s="79">
        <f t="shared" ca="1" si="72"/>
        <v>1257.5134562325711</v>
      </c>
      <c r="V348" s="79">
        <f t="shared" ca="1" si="16"/>
        <v>0.26868656948055714</v>
      </c>
      <c r="W348" s="85">
        <f t="shared" ca="1" si="73"/>
        <v>22092.913201274103</v>
      </c>
      <c r="X348" s="79">
        <f t="shared" ca="1" si="18"/>
        <v>4.720481541140825</v>
      </c>
    </row>
    <row r="349" spans="1:24" ht="12.75" customHeight="1">
      <c r="A349" s="2">
        <v>2</v>
      </c>
      <c r="B349" s="2">
        <v>2</v>
      </c>
      <c r="C349" s="2">
        <f t="shared" ca="1" si="0"/>
        <v>7</v>
      </c>
      <c r="D349" s="2">
        <f t="shared" ca="1" si="1"/>
        <v>5</v>
      </c>
      <c r="E349" s="2">
        <f t="shared" ca="1" si="2"/>
        <v>2</v>
      </c>
      <c r="F349" s="84">
        <f t="shared" ca="1" si="63"/>
        <v>2.2694579999999999E-2</v>
      </c>
      <c r="G349" s="2">
        <v>1</v>
      </c>
      <c r="H349" s="2">
        <v>0</v>
      </c>
      <c r="I349" s="2">
        <v>4</v>
      </c>
      <c r="J349" s="84">
        <f t="shared" ca="1" si="64"/>
        <v>4.7549502495000082E-4</v>
      </c>
      <c r="K349" s="84">
        <f t="shared" ca="1" si="5"/>
        <v>1.0791159883329788E-5</v>
      </c>
      <c r="L349" s="85">
        <f t="shared" ca="1" si="65"/>
        <v>131</v>
      </c>
      <c r="M349" s="38">
        <f t="shared" ca="1" si="66"/>
        <v>869</v>
      </c>
      <c r="N349" s="4">
        <f t="shared" ca="1" si="67"/>
        <v>10</v>
      </c>
      <c r="O349" s="79">
        <f t="shared" ca="1" si="68"/>
        <v>2.9036585298817519</v>
      </c>
      <c r="P349" s="79">
        <f t="shared" ca="1" si="69"/>
        <v>29.036585298817524</v>
      </c>
      <c r="Q349" s="79">
        <f t="shared" ca="1" si="70"/>
        <v>29.036585298817524</v>
      </c>
      <c r="R349" s="79">
        <f t="shared" ca="1" si="12"/>
        <v>2.9036585298817523</v>
      </c>
      <c r="S349" s="79">
        <f t="shared" ca="1" si="71"/>
        <v>2.9036585298817519</v>
      </c>
      <c r="T349" s="79">
        <f t="shared" ca="1" si="14"/>
        <v>3.1333843442548314E-5</v>
      </c>
      <c r="U349" s="79">
        <f t="shared" ca="1" si="72"/>
        <v>1244.2534562325709</v>
      </c>
      <c r="V349" s="79">
        <f t="shared" ca="1" si="16"/>
        <v>1.3426937981591355E-2</v>
      </c>
      <c r="W349" s="85">
        <f t="shared" ca="1" si="73"/>
        <v>20664.004609676311</v>
      </c>
      <c r="X349" s="79">
        <f t="shared" ca="1" si="18"/>
        <v>0.22298857757288082</v>
      </c>
    </row>
    <row r="350" spans="1:24" ht="12.75" customHeight="1">
      <c r="A350" s="2">
        <v>2</v>
      </c>
      <c r="B350" s="2">
        <v>2</v>
      </c>
      <c r="C350" s="2">
        <f t="shared" ca="1" si="0"/>
        <v>7</v>
      </c>
      <c r="D350" s="2">
        <f t="shared" ca="1" si="1"/>
        <v>5</v>
      </c>
      <c r="E350" s="2">
        <f t="shared" ca="1" si="2"/>
        <v>2</v>
      </c>
      <c r="F350" s="84">
        <f t="shared" ca="1" si="63"/>
        <v>2.2694579999999999E-2</v>
      </c>
      <c r="G350" s="2">
        <v>1</v>
      </c>
      <c r="H350" s="2">
        <v>0</v>
      </c>
      <c r="I350" s="2">
        <v>3</v>
      </c>
      <c r="J350" s="84">
        <f t="shared" ca="1" si="64"/>
        <v>9.6059601000000268E-6</v>
      </c>
      <c r="K350" s="84">
        <f t="shared" ca="1" si="5"/>
        <v>2.1800322996625859E-7</v>
      </c>
      <c r="L350" s="85">
        <f t="shared" ca="1" si="65"/>
        <v>118</v>
      </c>
      <c r="M350" s="38">
        <f t="shared" ca="1" si="66"/>
        <v>882</v>
      </c>
      <c r="N350" s="4">
        <f t="shared" ca="1" si="67"/>
        <v>11</v>
      </c>
      <c r="O350" s="79">
        <f t="shared" ca="1" si="68"/>
        <v>3.1560263659691077</v>
      </c>
      <c r="P350" s="79">
        <f t="shared" ca="1" si="69"/>
        <v>29.28895313490488</v>
      </c>
      <c r="Q350" s="79">
        <f t="shared" ca="1" si="70"/>
        <v>29.036585298817524</v>
      </c>
      <c r="R350" s="79">
        <f t="shared" ca="1" si="12"/>
        <v>2.9162769216861202</v>
      </c>
      <c r="S350" s="79">
        <f t="shared" ca="1" si="71"/>
        <v>3.1392439048692986</v>
      </c>
      <c r="T350" s="79">
        <f t="shared" ca="1" si="14"/>
        <v>6.8436531091339725E-7</v>
      </c>
      <c r="U350" s="79">
        <f t="shared" ca="1" si="72"/>
        <v>1314.6200236964912</v>
      </c>
      <c r="V350" s="79">
        <f t="shared" ca="1" si="16"/>
        <v>2.8659141134415448E-4</v>
      </c>
      <c r="W350" s="85">
        <f t="shared" ca="1" si="73"/>
        <v>19235.096018078511</v>
      </c>
      <c r="X350" s="79">
        <f t="shared" ca="1" si="18"/>
        <v>4.1933130606522347E-3</v>
      </c>
    </row>
    <row r="351" spans="1:24" ht="12.75" customHeight="1">
      <c r="A351" s="2">
        <v>2</v>
      </c>
      <c r="B351" s="2">
        <v>2</v>
      </c>
      <c r="C351" s="2">
        <f t="shared" ca="1" si="0"/>
        <v>7</v>
      </c>
      <c r="D351" s="2">
        <f t="shared" ca="1" si="1"/>
        <v>5</v>
      </c>
      <c r="E351" s="2">
        <f t="shared" ca="1" si="2"/>
        <v>2</v>
      </c>
      <c r="F351" s="84">
        <f t="shared" ca="1" si="63"/>
        <v>2.2694579999999999E-2</v>
      </c>
      <c r="G351" s="2">
        <v>1</v>
      </c>
      <c r="H351" s="2">
        <v>0</v>
      </c>
      <c r="I351" s="2">
        <v>2</v>
      </c>
      <c r="J351" s="84">
        <f t="shared" ca="1" si="64"/>
        <v>9.7029900000000355E-8</v>
      </c>
      <c r="K351" s="84">
        <f t="shared" ca="1" si="5"/>
        <v>2.202052827942008E-9</v>
      </c>
      <c r="L351" s="85">
        <f t="shared" ca="1" si="65"/>
        <v>105</v>
      </c>
      <c r="M351" s="38">
        <f t="shared" ca="1" si="66"/>
        <v>895</v>
      </c>
      <c r="N351" s="4">
        <f t="shared" ca="1" si="67"/>
        <v>11</v>
      </c>
      <c r="O351" s="79">
        <f t="shared" ca="1" si="68"/>
        <v>3.1560263659691077</v>
      </c>
      <c r="P351" s="79">
        <f t="shared" ca="1" si="69"/>
        <v>31.560263659691078</v>
      </c>
      <c r="Q351" s="79">
        <f t="shared" ca="1" si="70"/>
        <v>30.046056643166946</v>
      </c>
      <c r="R351" s="79">
        <f t="shared" ca="1" si="12"/>
        <v>3.080316015142901</v>
      </c>
      <c r="S351" s="79">
        <f t="shared" ca="1" si="71"/>
        <v>3.1507266414112731</v>
      </c>
      <c r="T351" s="79">
        <f t="shared" ca="1" si="14"/>
        <v>6.9380665107919189E-9</v>
      </c>
      <c r="U351" s="79">
        <f t="shared" ca="1" si="72"/>
        <v>1305.4360909911975</v>
      </c>
      <c r="V351" s="79">
        <f t="shared" ca="1" si="16"/>
        <v>2.8746392358647267E-6</v>
      </c>
      <c r="W351" s="85">
        <f t="shared" ca="1" si="73"/>
        <v>17806.187426480716</v>
      </c>
      <c r="X351" s="79">
        <f t="shared" ca="1" si="18"/>
        <v>3.9210165377347286E-5</v>
      </c>
    </row>
    <row r="352" spans="1:24" ht="12.75" customHeight="1">
      <c r="A352" s="2">
        <v>2</v>
      </c>
      <c r="B352" s="2">
        <v>2</v>
      </c>
      <c r="C352" s="2">
        <f t="shared" ca="1" si="0"/>
        <v>7</v>
      </c>
      <c r="D352" s="2">
        <f t="shared" ca="1" si="1"/>
        <v>5</v>
      </c>
      <c r="E352" s="2">
        <f t="shared" ca="1" si="2"/>
        <v>2</v>
      </c>
      <c r="F352" s="84">
        <f t="shared" ca="1" si="63"/>
        <v>2.2694579999999999E-2</v>
      </c>
      <c r="G352" s="2">
        <v>1</v>
      </c>
      <c r="H352" s="2">
        <v>0</v>
      </c>
      <c r="I352" s="2">
        <v>1</v>
      </c>
      <c r="J352" s="84">
        <f t="shared" ca="1" si="64"/>
        <v>4.9005000000000225E-10</v>
      </c>
      <c r="K352" s="84">
        <f t="shared" ca="1" si="5"/>
        <v>1.1121478929000051E-11</v>
      </c>
      <c r="L352" s="85">
        <f t="shared" ca="1" si="65"/>
        <v>92</v>
      </c>
      <c r="M352" s="38">
        <f t="shared" ca="1" si="66"/>
        <v>908</v>
      </c>
      <c r="N352" s="4">
        <f t="shared" ca="1" si="67"/>
        <v>11</v>
      </c>
      <c r="O352" s="79">
        <f t="shared" ca="1" si="68"/>
        <v>3.1560263659691077</v>
      </c>
      <c r="P352" s="79">
        <f t="shared" ca="1" si="69"/>
        <v>31.560263659691078</v>
      </c>
      <c r="Q352" s="79">
        <f t="shared" ca="1" si="70"/>
        <v>31.560263659691078</v>
      </c>
      <c r="R352" s="79">
        <f t="shared" ca="1" si="12"/>
        <v>3.1560263659691077</v>
      </c>
      <c r="S352" s="79">
        <f t="shared" ca="1" si="71"/>
        <v>3.1560263659691077</v>
      </c>
      <c r="T352" s="79">
        <f t="shared" ca="1" si="14"/>
        <v>3.5099680728494033E-11</v>
      </c>
      <c r="U352" s="79">
        <f t="shared" ca="1" si="72"/>
        <v>1294.0573528195234</v>
      </c>
      <c r="V352" s="79">
        <f t="shared" ca="1" si="16"/>
        <v>1.4391831582299915E-8</v>
      </c>
      <c r="W352" s="85">
        <f t="shared" ca="1" si="73"/>
        <v>16377.27883488292</v>
      </c>
      <c r="X352" s="79">
        <f t="shared" ca="1" si="18"/>
        <v>1.821395614765089E-7</v>
      </c>
    </row>
    <row r="353" spans="1:24" ht="12.75" customHeight="1">
      <c r="A353" s="2">
        <v>2</v>
      </c>
      <c r="B353" s="2">
        <v>2</v>
      </c>
      <c r="C353" s="2">
        <f t="shared" ca="1" si="0"/>
        <v>7</v>
      </c>
      <c r="D353" s="2">
        <f t="shared" ca="1" si="1"/>
        <v>5</v>
      </c>
      <c r="E353" s="2">
        <f t="shared" ca="1" si="2"/>
        <v>2</v>
      </c>
      <c r="F353" s="84">
        <f t="shared" ca="1" si="63"/>
        <v>2.2694579999999999E-2</v>
      </c>
      <c r="G353" s="2">
        <v>1</v>
      </c>
      <c r="H353" s="2">
        <v>0</v>
      </c>
      <c r="I353" s="2">
        <v>0</v>
      </c>
      <c r="J353" s="84">
        <f t="shared" ca="1" si="64"/>
        <v>9.9000000000000548E-13</v>
      </c>
      <c r="K353" s="84">
        <f t="shared" ca="1" si="5"/>
        <v>2.2467634200000124E-14</v>
      </c>
      <c r="L353" s="85">
        <f t="shared" ca="1" si="65"/>
        <v>79</v>
      </c>
      <c r="M353" s="38">
        <f t="shared" ca="1" si="66"/>
        <v>921</v>
      </c>
      <c r="N353" s="4">
        <f t="shared" ca="1" si="67"/>
        <v>11</v>
      </c>
      <c r="O353" s="79">
        <f t="shared" ca="1" si="68"/>
        <v>3.1560263659691077</v>
      </c>
      <c r="P353" s="79">
        <f t="shared" ca="1" si="69"/>
        <v>31.560263659691078</v>
      </c>
      <c r="Q353" s="79">
        <f t="shared" ca="1" si="70"/>
        <v>31.560263659691078</v>
      </c>
      <c r="R353" s="79">
        <f t="shared" ca="1" si="12"/>
        <v>3.1560263659691077</v>
      </c>
      <c r="S353" s="79">
        <f t="shared" ca="1" si="71"/>
        <v>3.1560263659691077</v>
      </c>
      <c r="T353" s="79">
        <f t="shared" ca="1" si="14"/>
        <v>7.0908445916149627E-14</v>
      </c>
      <c r="U353" s="79">
        <f t="shared" ca="1" si="72"/>
        <v>1280.7973528195234</v>
      </c>
      <c r="V353" s="79">
        <f t="shared" ca="1" si="16"/>
        <v>2.8776486407477549E-11</v>
      </c>
      <c r="W353" s="85">
        <f t="shared" ca="1" si="73"/>
        <v>14948.370243285124</v>
      </c>
      <c r="X353" s="79">
        <f t="shared" ca="1" si="18"/>
        <v>3.3585451451229704E-10</v>
      </c>
    </row>
    <row r="354" spans="1:24" ht="12.75" customHeight="1">
      <c r="A354" s="2">
        <v>2</v>
      </c>
      <c r="B354" s="2">
        <v>2</v>
      </c>
      <c r="C354" s="2">
        <f t="shared" ca="1" si="0"/>
        <v>7</v>
      </c>
      <c r="D354" s="2">
        <f t="shared" ca="1" si="1"/>
        <v>5</v>
      </c>
      <c r="E354" s="2">
        <f t="shared" ca="1" si="2"/>
        <v>2</v>
      </c>
      <c r="F354" s="84">
        <f t="shared" ca="1" si="63"/>
        <v>2.2694579999999999E-2</v>
      </c>
      <c r="G354" s="2">
        <v>0</v>
      </c>
      <c r="H354" s="2">
        <v>1</v>
      </c>
      <c r="I354" s="2">
        <v>7</v>
      </c>
      <c r="J354" s="84">
        <f t="shared" ca="1" si="64"/>
        <v>0</v>
      </c>
      <c r="K354" s="84">
        <f t="shared" ca="1" si="5"/>
        <v>0</v>
      </c>
      <c r="L354" s="85">
        <f t="shared" ca="1" si="65"/>
        <v>170</v>
      </c>
      <c r="M354" s="38">
        <f t="shared" ca="1" si="66"/>
        <v>830</v>
      </c>
      <c r="N354" s="4">
        <f t="shared" ca="1" si="67"/>
        <v>10</v>
      </c>
      <c r="O354" s="79">
        <f t="shared" ca="1" si="68"/>
        <v>2.9036585298817519</v>
      </c>
      <c r="P354" s="79">
        <f t="shared" ca="1" si="69"/>
        <v>29.036585298817524</v>
      </c>
      <c r="Q354" s="79">
        <f t="shared" ca="1" si="70"/>
        <v>29.036585298817524</v>
      </c>
      <c r="R354" s="79">
        <f t="shared" ca="1" si="12"/>
        <v>2.9036585298817523</v>
      </c>
      <c r="S354" s="79">
        <f t="shared" ca="1" si="71"/>
        <v>2.9036585298817519</v>
      </c>
      <c r="T354" s="79">
        <f t="shared" ca="1" si="14"/>
        <v>0</v>
      </c>
      <c r="U354" s="79">
        <f t="shared" ca="1" si="72"/>
        <v>1284.0334562325711</v>
      </c>
      <c r="V354" s="79">
        <f t="shared" ca="1" si="16"/>
        <v>0</v>
      </c>
      <c r="W354" s="85">
        <f t="shared" ca="1" si="73"/>
        <v>11229.331732093662</v>
      </c>
      <c r="X354" s="79">
        <f t="shared" ca="1" si="18"/>
        <v>0</v>
      </c>
    </row>
    <row r="355" spans="1:24" ht="12.75" customHeight="1">
      <c r="A355" s="2">
        <v>2</v>
      </c>
      <c r="B355" s="2">
        <v>2</v>
      </c>
      <c r="C355" s="2">
        <f t="shared" ca="1" si="0"/>
        <v>7</v>
      </c>
      <c r="D355" s="2">
        <f t="shared" ca="1" si="1"/>
        <v>5</v>
      </c>
      <c r="E355" s="2">
        <f t="shared" ca="1" si="2"/>
        <v>2</v>
      </c>
      <c r="F355" s="84">
        <f t="shared" ca="1" si="63"/>
        <v>2.2694579999999999E-2</v>
      </c>
      <c r="G355" s="2">
        <v>0</v>
      </c>
      <c r="H355" s="2">
        <v>1</v>
      </c>
      <c r="I355" s="2">
        <v>6</v>
      </c>
      <c r="J355" s="84">
        <f t="shared" ca="1" si="64"/>
        <v>0</v>
      </c>
      <c r="K355" s="84">
        <f t="shared" ca="1" si="5"/>
        <v>0</v>
      </c>
      <c r="L355" s="85">
        <f t="shared" ca="1" si="65"/>
        <v>157</v>
      </c>
      <c r="M355" s="38">
        <f t="shared" ca="1" si="66"/>
        <v>843</v>
      </c>
      <c r="N355" s="4">
        <f t="shared" ca="1" si="67"/>
        <v>10</v>
      </c>
      <c r="O355" s="79">
        <f t="shared" ca="1" si="68"/>
        <v>2.9036585298817519</v>
      </c>
      <c r="P355" s="79">
        <f t="shared" ca="1" si="69"/>
        <v>29.036585298817524</v>
      </c>
      <c r="Q355" s="79">
        <f t="shared" ca="1" si="70"/>
        <v>29.036585298817524</v>
      </c>
      <c r="R355" s="79">
        <f t="shared" ca="1" si="12"/>
        <v>2.9036585298817523</v>
      </c>
      <c r="S355" s="79">
        <f t="shared" ca="1" si="71"/>
        <v>2.9036585298817519</v>
      </c>
      <c r="T355" s="79">
        <f t="shared" ca="1" si="14"/>
        <v>0</v>
      </c>
      <c r="U355" s="79">
        <f t="shared" ca="1" si="72"/>
        <v>1270.7734562325711</v>
      </c>
      <c r="V355" s="79">
        <f t="shared" ca="1" si="16"/>
        <v>0</v>
      </c>
      <c r="W355" s="85">
        <f t="shared" ca="1" si="73"/>
        <v>9800.4231404958664</v>
      </c>
      <c r="X355" s="79">
        <f t="shared" ca="1" si="18"/>
        <v>0</v>
      </c>
    </row>
    <row r="356" spans="1:24" ht="12.75" customHeight="1">
      <c r="A356" s="2">
        <v>2</v>
      </c>
      <c r="B356" s="2">
        <v>2</v>
      </c>
      <c r="C356" s="2">
        <f t="shared" ca="1" si="0"/>
        <v>7</v>
      </c>
      <c r="D356" s="2">
        <f t="shared" ca="1" si="1"/>
        <v>5</v>
      </c>
      <c r="E356" s="2">
        <f t="shared" ca="1" si="2"/>
        <v>2</v>
      </c>
      <c r="F356" s="84">
        <f t="shared" ca="1" si="63"/>
        <v>2.2694579999999999E-2</v>
      </c>
      <c r="G356" s="2">
        <v>0</v>
      </c>
      <c r="H356" s="2">
        <v>1</v>
      </c>
      <c r="I356" s="2">
        <v>5</v>
      </c>
      <c r="J356" s="84">
        <f t="shared" ca="1" si="64"/>
        <v>9.4148014940100087E-3</v>
      </c>
      <c r="K356" s="84">
        <f t="shared" ca="1" si="5"/>
        <v>2.1366496568992965E-4</v>
      </c>
      <c r="L356" s="85">
        <f t="shared" ca="1" si="65"/>
        <v>144</v>
      </c>
      <c r="M356" s="38">
        <f t="shared" ca="1" si="66"/>
        <v>856</v>
      </c>
      <c r="N356" s="4">
        <f t="shared" ca="1" si="67"/>
        <v>10</v>
      </c>
      <c r="O356" s="79">
        <f t="shared" ca="1" si="68"/>
        <v>2.9036585298817519</v>
      </c>
      <c r="P356" s="79">
        <f t="shared" ca="1" si="69"/>
        <v>29.036585298817524</v>
      </c>
      <c r="Q356" s="79">
        <f t="shared" ca="1" si="70"/>
        <v>29.036585298817524</v>
      </c>
      <c r="R356" s="79">
        <f t="shared" ca="1" si="12"/>
        <v>2.9036585298817523</v>
      </c>
      <c r="S356" s="79">
        <f t="shared" ca="1" si="71"/>
        <v>2.9036585298817519</v>
      </c>
      <c r="T356" s="79">
        <f t="shared" ca="1" si="14"/>
        <v>6.2041010016245608E-4</v>
      </c>
      <c r="U356" s="79">
        <f t="shared" ca="1" si="72"/>
        <v>1257.5134562325711</v>
      </c>
      <c r="V356" s="79">
        <f t="shared" ca="1" si="16"/>
        <v>0.26868656948055714</v>
      </c>
      <c r="W356" s="85">
        <f t="shared" ca="1" si="73"/>
        <v>8371.5145488980706</v>
      </c>
      <c r="X356" s="79">
        <f t="shared" ca="1" si="18"/>
        <v>1.7886993688630533</v>
      </c>
    </row>
    <row r="357" spans="1:24" ht="12.75" customHeight="1">
      <c r="A357" s="2">
        <v>2</v>
      </c>
      <c r="B357" s="2">
        <v>2</v>
      </c>
      <c r="C357" s="2">
        <f t="shared" ca="1" si="0"/>
        <v>7</v>
      </c>
      <c r="D357" s="2">
        <f t="shared" ca="1" si="1"/>
        <v>5</v>
      </c>
      <c r="E357" s="2">
        <f t="shared" ca="1" si="2"/>
        <v>2</v>
      </c>
      <c r="F357" s="84">
        <f t="shared" ca="1" si="63"/>
        <v>2.2694579999999999E-2</v>
      </c>
      <c r="G357" s="2">
        <v>0</v>
      </c>
      <c r="H357" s="2">
        <v>1</v>
      </c>
      <c r="I357" s="2">
        <v>4</v>
      </c>
      <c r="J357" s="84">
        <f t="shared" ca="1" si="64"/>
        <v>4.7549502495000082E-4</v>
      </c>
      <c r="K357" s="84">
        <f t="shared" ca="1" si="5"/>
        <v>1.0791159883329788E-5</v>
      </c>
      <c r="L357" s="85">
        <f t="shared" ca="1" si="65"/>
        <v>131</v>
      </c>
      <c r="M357" s="38">
        <f t="shared" ca="1" si="66"/>
        <v>869</v>
      </c>
      <c r="N357" s="4">
        <f t="shared" ca="1" si="67"/>
        <v>10</v>
      </c>
      <c r="O357" s="79">
        <f t="shared" ca="1" si="68"/>
        <v>2.9036585298817519</v>
      </c>
      <c r="P357" s="79">
        <f t="shared" ca="1" si="69"/>
        <v>29.036585298817524</v>
      </c>
      <c r="Q357" s="79">
        <f t="shared" ca="1" si="70"/>
        <v>29.036585298817524</v>
      </c>
      <c r="R357" s="79">
        <f t="shared" ca="1" si="12"/>
        <v>2.9036585298817523</v>
      </c>
      <c r="S357" s="79">
        <f t="shared" ca="1" si="71"/>
        <v>2.9036585298817519</v>
      </c>
      <c r="T357" s="79">
        <f t="shared" ca="1" si="14"/>
        <v>3.1333843442548314E-5</v>
      </c>
      <c r="U357" s="79">
        <f t="shared" ca="1" si="72"/>
        <v>1244.2534562325709</v>
      </c>
      <c r="V357" s="79">
        <f t="shared" ca="1" si="16"/>
        <v>1.3426937981591355E-2</v>
      </c>
      <c r="W357" s="85">
        <f t="shared" ca="1" si="73"/>
        <v>6942.6059573002758</v>
      </c>
      <c r="X357" s="79">
        <f t="shared" ca="1" si="18"/>
        <v>7.4918770892185141E-2</v>
      </c>
    </row>
    <row r="358" spans="1:24" ht="12.75" customHeight="1">
      <c r="A358" s="2">
        <v>2</v>
      </c>
      <c r="B358" s="2">
        <v>2</v>
      </c>
      <c r="C358" s="2">
        <f t="shared" ca="1" si="0"/>
        <v>7</v>
      </c>
      <c r="D358" s="2">
        <f t="shared" ca="1" si="1"/>
        <v>5</v>
      </c>
      <c r="E358" s="2">
        <f t="shared" ca="1" si="2"/>
        <v>2</v>
      </c>
      <c r="F358" s="84">
        <f t="shared" ca="1" si="63"/>
        <v>2.2694579999999999E-2</v>
      </c>
      <c r="G358" s="2">
        <v>0</v>
      </c>
      <c r="H358" s="2">
        <v>1</v>
      </c>
      <c r="I358" s="2">
        <v>3</v>
      </c>
      <c r="J358" s="84">
        <f t="shared" ca="1" si="64"/>
        <v>9.6059601000000268E-6</v>
      </c>
      <c r="K358" s="84">
        <f t="shared" ca="1" si="5"/>
        <v>2.1800322996625859E-7</v>
      </c>
      <c r="L358" s="85">
        <f t="shared" ca="1" si="65"/>
        <v>118</v>
      </c>
      <c r="M358" s="38">
        <f t="shared" ca="1" si="66"/>
        <v>882</v>
      </c>
      <c r="N358" s="4">
        <f t="shared" ca="1" si="67"/>
        <v>11</v>
      </c>
      <c r="O358" s="79">
        <f t="shared" ca="1" si="68"/>
        <v>3.1560263659691077</v>
      </c>
      <c r="P358" s="79">
        <f t="shared" ca="1" si="69"/>
        <v>29.28895313490488</v>
      </c>
      <c r="Q358" s="79">
        <f t="shared" ca="1" si="70"/>
        <v>29.036585298817524</v>
      </c>
      <c r="R358" s="79">
        <f t="shared" ca="1" si="12"/>
        <v>2.9162769216861202</v>
      </c>
      <c r="S358" s="79">
        <f t="shared" ca="1" si="71"/>
        <v>3.1392439048692986</v>
      </c>
      <c r="T358" s="79">
        <f t="shared" ca="1" si="14"/>
        <v>6.8436531091339725E-7</v>
      </c>
      <c r="U358" s="79">
        <f t="shared" ca="1" si="72"/>
        <v>1314.6200236964912</v>
      </c>
      <c r="V358" s="79">
        <f t="shared" ca="1" si="16"/>
        <v>2.8659141134415448E-4</v>
      </c>
      <c r="W358" s="85">
        <f t="shared" ca="1" si="73"/>
        <v>5513.6973657024791</v>
      </c>
      <c r="X358" s="79">
        <f t="shared" ca="1" si="18"/>
        <v>1.2020038347795917E-3</v>
      </c>
    </row>
    <row r="359" spans="1:24" ht="12.75" customHeight="1">
      <c r="A359" s="2">
        <v>2</v>
      </c>
      <c r="B359" s="2">
        <v>2</v>
      </c>
      <c r="C359" s="2">
        <f t="shared" ca="1" si="0"/>
        <v>7</v>
      </c>
      <c r="D359" s="2">
        <f t="shared" ca="1" si="1"/>
        <v>5</v>
      </c>
      <c r="E359" s="2">
        <f t="shared" ca="1" si="2"/>
        <v>2</v>
      </c>
      <c r="F359" s="84">
        <f t="shared" ca="1" si="63"/>
        <v>2.2694579999999999E-2</v>
      </c>
      <c r="G359" s="2">
        <v>0</v>
      </c>
      <c r="H359" s="2">
        <v>1</v>
      </c>
      <c r="I359" s="2">
        <v>2</v>
      </c>
      <c r="J359" s="84">
        <f t="shared" ca="1" si="64"/>
        <v>9.7029900000000355E-8</v>
      </c>
      <c r="K359" s="84">
        <f t="shared" ca="1" si="5"/>
        <v>2.202052827942008E-9</v>
      </c>
      <c r="L359" s="85">
        <f t="shared" ca="1" si="65"/>
        <v>105</v>
      </c>
      <c r="M359" s="38">
        <f t="shared" ca="1" si="66"/>
        <v>895</v>
      </c>
      <c r="N359" s="4">
        <f t="shared" ca="1" si="67"/>
        <v>11</v>
      </c>
      <c r="O359" s="79">
        <f t="shared" ca="1" si="68"/>
        <v>3.1560263659691077</v>
      </c>
      <c r="P359" s="79">
        <f t="shared" ca="1" si="69"/>
        <v>31.560263659691078</v>
      </c>
      <c r="Q359" s="79">
        <f t="shared" ca="1" si="70"/>
        <v>30.046056643166946</v>
      </c>
      <c r="R359" s="79">
        <f t="shared" ca="1" si="12"/>
        <v>3.080316015142901</v>
      </c>
      <c r="S359" s="79">
        <f t="shared" ca="1" si="71"/>
        <v>3.1507266414112731</v>
      </c>
      <c r="T359" s="79">
        <f t="shared" ca="1" si="14"/>
        <v>6.9380665107919189E-9</v>
      </c>
      <c r="U359" s="79">
        <f t="shared" ca="1" si="72"/>
        <v>1305.4360909911975</v>
      </c>
      <c r="V359" s="79">
        <f t="shared" ca="1" si="16"/>
        <v>2.8746392358647267E-6</v>
      </c>
      <c r="W359" s="85">
        <f t="shared" ca="1" si="73"/>
        <v>4084.7887741046834</v>
      </c>
      <c r="X359" s="79">
        <f t="shared" ca="1" si="18"/>
        <v>8.9949206715629866E-6</v>
      </c>
    </row>
    <row r="360" spans="1:24" ht="12.75" customHeight="1">
      <c r="A360" s="2">
        <v>2</v>
      </c>
      <c r="B360" s="2">
        <v>2</v>
      </c>
      <c r="C360" s="2">
        <f t="shared" ca="1" si="0"/>
        <v>7</v>
      </c>
      <c r="D360" s="2">
        <f t="shared" ca="1" si="1"/>
        <v>5</v>
      </c>
      <c r="E360" s="2">
        <f t="shared" ca="1" si="2"/>
        <v>2</v>
      </c>
      <c r="F360" s="84">
        <f t="shared" ca="1" si="63"/>
        <v>2.2694579999999999E-2</v>
      </c>
      <c r="G360" s="2">
        <v>0</v>
      </c>
      <c r="H360" s="2">
        <v>1</v>
      </c>
      <c r="I360" s="2">
        <v>1</v>
      </c>
      <c r="J360" s="84">
        <f t="shared" ca="1" si="64"/>
        <v>4.9005000000000225E-10</v>
      </c>
      <c r="K360" s="84">
        <f t="shared" ca="1" si="5"/>
        <v>1.1121478929000051E-11</v>
      </c>
      <c r="L360" s="85">
        <f t="shared" ca="1" si="65"/>
        <v>92</v>
      </c>
      <c r="M360" s="38">
        <f t="shared" ca="1" si="66"/>
        <v>908</v>
      </c>
      <c r="N360" s="4">
        <f t="shared" ca="1" si="67"/>
        <v>11</v>
      </c>
      <c r="O360" s="79">
        <f t="shared" ca="1" si="68"/>
        <v>3.1560263659691077</v>
      </c>
      <c r="P360" s="79">
        <f t="shared" ca="1" si="69"/>
        <v>31.560263659691078</v>
      </c>
      <c r="Q360" s="79">
        <f t="shared" ca="1" si="70"/>
        <v>31.560263659691078</v>
      </c>
      <c r="R360" s="79">
        <f t="shared" ca="1" si="12"/>
        <v>3.1560263659691077</v>
      </c>
      <c r="S360" s="79">
        <f t="shared" ca="1" si="71"/>
        <v>3.1560263659691077</v>
      </c>
      <c r="T360" s="79">
        <f t="shared" ca="1" si="14"/>
        <v>3.5099680728494033E-11</v>
      </c>
      <c r="U360" s="79">
        <f t="shared" ca="1" si="72"/>
        <v>1294.0573528195234</v>
      </c>
      <c r="V360" s="79">
        <f t="shared" ca="1" si="16"/>
        <v>1.4391831582299915E-8</v>
      </c>
      <c r="W360" s="85">
        <f t="shared" ca="1" si="73"/>
        <v>2655.8801825068867</v>
      </c>
      <c r="X360" s="79">
        <f t="shared" ca="1" si="18"/>
        <v>2.9537315487699151E-8</v>
      </c>
    </row>
    <row r="361" spans="1:24" ht="12.75" customHeight="1">
      <c r="A361" s="2">
        <v>2</v>
      </c>
      <c r="B361" s="2">
        <v>2</v>
      </c>
      <c r="C361" s="2">
        <f t="shared" ca="1" si="0"/>
        <v>7</v>
      </c>
      <c r="D361" s="2">
        <f t="shared" ca="1" si="1"/>
        <v>5</v>
      </c>
      <c r="E361" s="2">
        <f t="shared" ca="1" si="2"/>
        <v>2</v>
      </c>
      <c r="F361" s="84">
        <f t="shared" ca="1" si="63"/>
        <v>2.2694579999999999E-2</v>
      </c>
      <c r="G361" s="2">
        <v>0</v>
      </c>
      <c r="H361" s="2">
        <v>1</v>
      </c>
      <c r="I361" s="2">
        <v>0</v>
      </c>
      <c r="J361" s="84">
        <f t="shared" ca="1" si="64"/>
        <v>9.9000000000000548E-13</v>
      </c>
      <c r="K361" s="84">
        <f t="shared" ca="1" si="5"/>
        <v>2.2467634200000124E-14</v>
      </c>
      <c r="L361" s="85">
        <f t="shared" ca="1" si="65"/>
        <v>79</v>
      </c>
      <c r="M361" s="38">
        <f t="shared" ca="1" si="66"/>
        <v>921</v>
      </c>
      <c r="N361" s="4">
        <f t="shared" ca="1" si="67"/>
        <v>11</v>
      </c>
      <c r="O361" s="79">
        <f t="shared" ca="1" si="68"/>
        <v>3.1560263659691077</v>
      </c>
      <c r="P361" s="79">
        <f t="shared" ca="1" si="69"/>
        <v>31.560263659691078</v>
      </c>
      <c r="Q361" s="79">
        <f t="shared" ca="1" si="70"/>
        <v>31.560263659691078</v>
      </c>
      <c r="R361" s="79">
        <f t="shared" ca="1" si="12"/>
        <v>3.1560263659691077</v>
      </c>
      <c r="S361" s="79">
        <f t="shared" ca="1" si="71"/>
        <v>3.1560263659691077</v>
      </c>
      <c r="T361" s="79">
        <f t="shared" ca="1" si="14"/>
        <v>7.0908445916149627E-14</v>
      </c>
      <c r="U361" s="79">
        <f t="shared" ca="1" si="72"/>
        <v>1280.7973528195234</v>
      </c>
      <c r="V361" s="79">
        <f t="shared" ca="1" si="16"/>
        <v>2.8776486407477549E-11</v>
      </c>
      <c r="W361" s="85">
        <f t="shared" ca="1" si="73"/>
        <v>1226.9715909090908</v>
      </c>
      <c r="X361" s="79">
        <f t="shared" ca="1" si="18"/>
        <v>2.7567148878337649E-11</v>
      </c>
    </row>
    <row r="362" spans="1:24" ht="12.75" customHeight="1">
      <c r="A362" s="2">
        <v>2</v>
      </c>
      <c r="B362" s="2">
        <v>2</v>
      </c>
      <c r="C362" s="2">
        <f t="shared" ca="1" si="0"/>
        <v>7</v>
      </c>
      <c r="D362" s="2">
        <f t="shared" ca="1" si="1"/>
        <v>5</v>
      </c>
      <c r="E362" s="2">
        <f t="shared" ca="1" si="2"/>
        <v>2</v>
      </c>
      <c r="F362" s="84">
        <f t="shared" ca="1" si="63"/>
        <v>2.2694579999999999E-2</v>
      </c>
      <c r="G362" s="2">
        <v>0</v>
      </c>
      <c r="H362" s="2">
        <v>0</v>
      </c>
      <c r="I362" s="2">
        <v>7</v>
      </c>
      <c r="J362" s="84">
        <f t="shared" ca="1" si="64"/>
        <v>0</v>
      </c>
      <c r="K362" s="84">
        <f t="shared" ca="1" si="5"/>
        <v>0</v>
      </c>
      <c r="L362" s="85">
        <f t="shared" ca="1" si="65"/>
        <v>91</v>
      </c>
      <c r="M362" s="38">
        <f t="shared" ca="1" si="66"/>
        <v>909</v>
      </c>
      <c r="N362" s="4">
        <f t="shared" ca="1" si="67"/>
        <v>11</v>
      </c>
      <c r="O362" s="79">
        <f t="shared" ca="1" si="68"/>
        <v>3.1560263659691077</v>
      </c>
      <c r="P362" s="79">
        <f t="shared" ca="1" si="69"/>
        <v>31.560263659691078</v>
      </c>
      <c r="Q362" s="79">
        <f t="shared" ca="1" si="70"/>
        <v>31.560263659691078</v>
      </c>
      <c r="R362" s="79">
        <f t="shared" ca="1" si="12"/>
        <v>3.1560263659691077</v>
      </c>
      <c r="S362" s="79">
        <f t="shared" ca="1" si="71"/>
        <v>3.1560263659691077</v>
      </c>
      <c r="T362" s="79">
        <f t="shared" ca="1" si="14"/>
        <v>0</v>
      </c>
      <c r="U362" s="79">
        <f t="shared" ca="1" si="72"/>
        <v>1293.0373528195234</v>
      </c>
      <c r="V362" s="79">
        <f t="shared" ca="1" si="16"/>
        <v>0</v>
      </c>
      <c r="W362" s="85">
        <f t="shared" ca="1" si="73"/>
        <v>10002.360141184572</v>
      </c>
      <c r="X362" s="79">
        <f t="shared" ca="1" si="18"/>
        <v>0</v>
      </c>
    </row>
    <row r="363" spans="1:24" ht="12.75" customHeight="1">
      <c r="A363" s="2">
        <v>2</v>
      </c>
      <c r="B363" s="2">
        <v>2</v>
      </c>
      <c r="C363" s="2">
        <f t="shared" ca="1" si="0"/>
        <v>7</v>
      </c>
      <c r="D363" s="2">
        <f t="shared" ca="1" si="1"/>
        <v>5</v>
      </c>
      <c r="E363" s="2">
        <f t="shared" ca="1" si="2"/>
        <v>2</v>
      </c>
      <c r="F363" s="84">
        <f t="shared" ca="1" si="63"/>
        <v>2.2694579999999999E-2</v>
      </c>
      <c r="G363" s="2">
        <v>0</v>
      </c>
      <c r="H363" s="2">
        <v>0</v>
      </c>
      <c r="I363" s="2">
        <v>6</v>
      </c>
      <c r="J363" s="84">
        <f t="shared" ca="1" si="64"/>
        <v>0</v>
      </c>
      <c r="K363" s="84">
        <f t="shared" ca="1" si="5"/>
        <v>0</v>
      </c>
      <c r="L363" s="85">
        <f t="shared" ca="1" si="65"/>
        <v>78</v>
      </c>
      <c r="M363" s="38">
        <f t="shared" ca="1" si="66"/>
        <v>922</v>
      </c>
      <c r="N363" s="4">
        <f t="shared" ca="1" si="67"/>
        <v>11</v>
      </c>
      <c r="O363" s="79">
        <f t="shared" ca="1" si="68"/>
        <v>3.1560263659691077</v>
      </c>
      <c r="P363" s="79">
        <f t="shared" ca="1" si="69"/>
        <v>31.560263659691078</v>
      </c>
      <c r="Q363" s="79">
        <f t="shared" ca="1" si="70"/>
        <v>31.560263659691078</v>
      </c>
      <c r="R363" s="79">
        <f t="shared" ca="1" si="12"/>
        <v>3.1560263659691077</v>
      </c>
      <c r="S363" s="79">
        <f t="shared" ca="1" si="71"/>
        <v>3.1560263659691077</v>
      </c>
      <c r="T363" s="79">
        <f t="shared" ca="1" si="14"/>
        <v>0</v>
      </c>
      <c r="U363" s="79">
        <f t="shared" ca="1" si="72"/>
        <v>1279.7773528195235</v>
      </c>
      <c r="V363" s="79">
        <f t="shared" ca="1" si="16"/>
        <v>0</v>
      </c>
      <c r="W363" s="85">
        <f t="shared" ca="1" si="73"/>
        <v>8573.4515495867763</v>
      </c>
      <c r="X363" s="79">
        <f t="shared" ca="1" si="18"/>
        <v>0</v>
      </c>
    </row>
    <row r="364" spans="1:24" ht="12.75" customHeight="1">
      <c r="A364" s="2">
        <v>2</v>
      </c>
      <c r="B364" s="2">
        <v>2</v>
      </c>
      <c r="C364" s="2">
        <f t="shared" ca="1" si="0"/>
        <v>7</v>
      </c>
      <c r="D364" s="2">
        <f t="shared" ca="1" si="1"/>
        <v>5</v>
      </c>
      <c r="E364" s="2">
        <f t="shared" ca="1" si="2"/>
        <v>2</v>
      </c>
      <c r="F364" s="84">
        <f t="shared" ca="1" si="63"/>
        <v>2.2694579999999999E-2</v>
      </c>
      <c r="G364" s="2">
        <v>0</v>
      </c>
      <c r="H364" s="2">
        <v>0</v>
      </c>
      <c r="I364" s="2">
        <v>5</v>
      </c>
      <c r="J364" s="84">
        <f t="shared" ca="1" si="64"/>
        <v>9.5099004990000158E-5</v>
      </c>
      <c r="K364" s="84">
        <f t="shared" ca="1" si="5"/>
        <v>2.1582319766659575E-6</v>
      </c>
      <c r="L364" s="85">
        <f t="shared" ca="1" si="65"/>
        <v>65</v>
      </c>
      <c r="M364" s="38">
        <f t="shared" ca="1" si="66"/>
        <v>935</v>
      </c>
      <c r="N364" s="4">
        <f t="shared" ca="1" si="67"/>
        <v>11</v>
      </c>
      <c r="O364" s="79">
        <f t="shared" ca="1" si="68"/>
        <v>3.1560263659691077</v>
      </c>
      <c r="P364" s="79">
        <f t="shared" ca="1" si="69"/>
        <v>31.560263659691078</v>
      </c>
      <c r="Q364" s="79">
        <f t="shared" ca="1" si="70"/>
        <v>31.560263659691078</v>
      </c>
      <c r="R364" s="79">
        <f t="shared" ca="1" si="12"/>
        <v>3.1560263659691077</v>
      </c>
      <c r="S364" s="79">
        <f t="shared" ca="1" si="71"/>
        <v>3.1560263659691077</v>
      </c>
      <c r="T364" s="79">
        <f t="shared" ca="1" si="14"/>
        <v>6.8114370222353858E-6</v>
      </c>
      <c r="U364" s="79">
        <f t="shared" ca="1" si="72"/>
        <v>1266.5173528195235</v>
      </c>
      <c r="V364" s="79">
        <f t="shared" ca="1" si="16"/>
        <v>2.7334382498574159E-3</v>
      </c>
      <c r="W364" s="85">
        <f t="shared" ca="1" si="73"/>
        <v>7144.5429579889806</v>
      </c>
      <c r="X364" s="79">
        <f t="shared" ca="1" si="18"/>
        <v>1.5419581070595404E-2</v>
      </c>
    </row>
    <row r="365" spans="1:24" ht="12.75" customHeight="1">
      <c r="A365" s="2">
        <v>2</v>
      </c>
      <c r="B365" s="2">
        <v>2</v>
      </c>
      <c r="C365" s="2">
        <f t="shared" ca="1" si="0"/>
        <v>7</v>
      </c>
      <c r="D365" s="2">
        <f t="shared" ca="1" si="1"/>
        <v>5</v>
      </c>
      <c r="E365" s="2">
        <f t="shared" ca="1" si="2"/>
        <v>2</v>
      </c>
      <c r="F365" s="84">
        <f t="shared" ca="1" si="63"/>
        <v>2.2694579999999999E-2</v>
      </c>
      <c r="G365" s="2">
        <v>0</v>
      </c>
      <c r="H365" s="2">
        <v>0</v>
      </c>
      <c r="I365" s="2">
        <v>4</v>
      </c>
      <c r="J365" s="84">
        <f t="shared" ca="1" si="64"/>
        <v>4.8029800500000126E-6</v>
      </c>
      <c r="K365" s="84">
        <f t="shared" ca="1" si="5"/>
        <v>1.0900161498312928E-7</v>
      </c>
      <c r="L365" s="85">
        <f t="shared" ca="1" si="65"/>
        <v>52</v>
      </c>
      <c r="M365" s="38">
        <f t="shared" ca="1" si="66"/>
        <v>948</v>
      </c>
      <c r="N365" s="4">
        <f t="shared" ca="1" si="67"/>
        <v>11</v>
      </c>
      <c r="O365" s="79">
        <f t="shared" ca="1" si="68"/>
        <v>3.1560263659691077</v>
      </c>
      <c r="P365" s="79">
        <f t="shared" ca="1" si="69"/>
        <v>31.560263659691078</v>
      </c>
      <c r="Q365" s="79">
        <f t="shared" ca="1" si="70"/>
        <v>31.560263659691078</v>
      </c>
      <c r="R365" s="79">
        <f t="shared" ca="1" si="12"/>
        <v>3.1560263659691077</v>
      </c>
      <c r="S365" s="79">
        <f t="shared" ca="1" si="71"/>
        <v>3.1560263659691077</v>
      </c>
      <c r="T365" s="79">
        <f t="shared" ca="1" si="14"/>
        <v>3.4401197081996937E-7</v>
      </c>
      <c r="U365" s="79">
        <f t="shared" ca="1" si="72"/>
        <v>1253.2573528195235</v>
      </c>
      <c r="V365" s="79">
        <f t="shared" ca="1" si="16"/>
        <v>1.3660707544680951E-4</v>
      </c>
      <c r="W365" s="85">
        <f t="shared" ca="1" si="73"/>
        <v>5715.6343663911848</v>
      </c>
      <c r="X365" s="79">
        <f t="shared" ca="1" si="18"/>
        <v>6.2301337658971401E-4</v>
      </c>
    </row>
    <row r="366" spans="1:24" ht="12.75" customHeight="1">
      <c r="A366" s="2">
        <v>2</v>
      </c>
      <c r="B366" s="2">
        <v>2</v>
      </c>
      <c r="C366" s="2">
        <f t="shared" ca="1" si="0"/>
        <v>7</v>
      </c>
      <c r="D366" s="2">
        <f t="shared" ca="1" si="1"/>
        <v>5</v>
      </c>
      <c r="E366" s="2">
        <f t="shared" ca="1" si="2"/>
        <v>2</v>
      </c>
      <c r="F366" s="84">
        <f t="shared" ca="1" si="63"/>
        <v>2.2694579999999999E-2</v>
      </c>
      <c r="G366" s="2">
        <v>0</v>
      </c>
      <c r="H366" s="2">
        <v>0</v>
      </c>
      <c r="I366" s="2">
        <v>3</v>
      </c>
      <c r="J366" s="84">
        <f t="shared" ca="1" si="64"/>
        <v>9.7029900000000341E-8</v>
      </c>
      <c r="K366" s="84">
        <f t="shared" ca="1" si="5"/>
        <v>2.2020528279420076E-9</v>
      </c>
      <c r="L366" s="85">
        <f t="shared" ca="1" si="65"/>
        <v>39</v>
      </c>
      <c r="M366" s="38">
        <f t="shared" ca="1" si="66"/>
        <v>961</v>
      </c>
      <c r="N366" s="4">
        <f t="shared" ca="1" si="67"/>
        <v>11</v>
      </c>
      <c r="O366" s="79">
        <f t="shared" ca="1" si="68"/>
        <v>3.1560263659691077</v>
      </c>
      <c r="P366" s="79">
        <f t="shared" ca="1" si="69"/>
        <v>31.560263659691078</v>
      </c>
      <c r="Q366" s="79">
        <f t="shared" ca="1" si="70"/>
        <v>31.560263659691078</v>
      </c>
      <c r="R366" s="79">
        <f t="shared" ca="1" si="12"/>
        <v>3.1560263659691077</v>
      </c>
      <c r="S366" s="79">
        <f t="shared" ca="1" si="71"/>
        <v>3.1560263659691077</v>
      </c>
      <c r="T366" s="79">
        <f t="shared" ca="1" si="14"/>
        <v>6.9497367842418113E-9</v>
      </c>
      <c r="U366" s="79">
        <f t="shared" ca="1" si="72"/>
        <v>1239.9973528195235</v>
      </c>
      <c r="V366" s="79">
        <f t="shared" ca="1" si="16"/>
        <v>2.7305396774168349E-6</v>
      </c>
      <c r="W366" s="85">
        <f t="shared" ca="1" si="73"/>
        <v>4286.7257747933882</v>
      </c>
      <c r="X366" s="79">
        <f t="shared" ca="1" si="18"/>
        <v>9.4395966149956737E-6</v>
      </c>
    </row>
    <row r="367" spans="1:24" ht="12.75" customHeight="1">
      <c r="A367" s="2">
        <v>2</v>
      </c>
      <c r="B367" s="2">
        <v>2</v>
      </c>
      <c r="C367" s="2">
        <f t="shared" ca="1" si="0"/>
        <v>7</v>
      </c>
      <c r="D367" s="2">
        <f t="shared" ca="1" si="1"/>
        <v>5</v>
      </c>
      <c r="E367" s="2">
        <f t="shared" ca="1" si="2"/>
        <v>2</v>
      </c>
      <c r="F367" s="84">
        <f t="shared" ca="1" si="63"/>
        <v>2.2694579999999999E-2</v>
      </c>
      <c r="G367" s="2">
        <v>0</v>
      </c>
      <c r="H367" s="2">
        <v>0</v>
      </c>
      <c r="I367" s="2">
        <v>2</v>
      </c>
      <c r="J367" s="84">
        <f t="shared" ca="1" si="64"/>
        <v>9.801000000000045E-10</v>
      </c>
      <c r="K367" s="84">
        <f t="shared" ca="1" si="5"/>
        <v>2.2242957858000102E-11</v>
      </c>
      <c r="L367" s="85">
        <f t="shared" ca="1" si="65"/>
        <v>26</v>
      </c>
      <c r="M367" s="38">
        <f t="shared" ca="1" si="66"/>
        <v>974</v>
      </c>
      <c r="N367" s="4">
        <f t="shared" ca="1" si="67"/>
        <v>12</v>
      </c>
      <c r="O367" s="79">
        <f t="shared" ca="1" si="68"/>
        <v>3.3967350817932065</v>
      </c>
      <c r="P367" s="79">
        <f t="shared" ca="1" si="69"/>
        <v>32.763807238811573</v>
      </c>
      <c r="Q367" s="79">
        <f t="shared" ca="1" si="70"/>
        <v>31.560263659691078</v>
      </c>
      <c r="R367" s="79">
        <f t="shared" ca="1" si="12"/>
        <v>3.2162035449251327</v>
      </c>
      <c r="S367" s="79">
        <f t="shared" ca="1" si="71"/>
        <v>3.3840978742124408</v>
      </c>
      <c r="T367" s="79">
        <f t="shared" ca="1" si="14"/>
        <v>7.5272346403455055E-11</v>
      </c>
      <c r="U367" s="79">
        <f t="shared" ca="1" si="72"/>
        <v>1307.6966966315804</v>
      </c>
      <c r="V367" s="79">
        <f t="shared" ca="1" si="16"/>
        <v>2.9087042514222186E-8</v>
      </c>
      <c r="W367" s="85">
        <f t="shared" ca="1" si="73"/>
        <v>2857.8171831955924</v>
      </c>
      <c r="X367" s="79">
        <f t="shared" ca="1" si="18"/>
        <v>6.3566307171688116E-8</v>
      </c>
    </row>
    <row r="368" spans="1:24" ht="12.75" customHeight="1">
      <c r="A368" s="2">
        <v>2</v>
      </c>
      <c r="B368" s="2">
        <v>2</v>
      </c>
      <c r="C368" s="2">
        <f t="shared" ca="1" si="0"/>
        <v>7</v>
      </c>
      <c r="D368" s="2">
        <f t="shared" ca="1" si="1"/>
        <v>5</v>
      </c>
      <c r="E368" s="2">
        <f t="shared" ca="1" si="2"/>
        <v>2</v>
      </c>
      <c r="F368" s="84">
        <f t="shared" ca="1" si="63"/>
        <v>2.2694579999999999E-2</v>
      </c>
      <c r="G368" s="2">
        <v>0</v>
      </c>
      <c r="H368" s="2">
        <v>0</v>
      </c>
      <c r="I368" s="2">
        <v>1</v>
      </c>
      <c r="J368" s="84">
        <f t="shared" ca="1" si="64"/>
        <v>4.9500000000000272E-12</v>
      </c>
      <c r="K368" s="84">
        <f t="shared" ca="1" si="5"/>
        <v>1.1233817100000062E-13</v>
      </c>
      <c r="L368" s="85">
        <f t="shared" ca="1" si="65"/>
        <v>13</v>
      </c>
      <c r="M368" s="38">
        <f t="shared" ca="1" si="66"/>
        <v>987</v>
      </c>
      <c r="N368" s="4">
        <f t="shared" ca="1" si="67"/>
        <v>12</v>
      </c>
      <c r="O368" s="79">
        <f t="shared" ca="1" si="68"/>
        <v>3.3967350817932065</v>
      </c>
      <c r="P368" s="79">
        <f t="shared" ca="1" si="69"/>
        <v>33.967350817932065</v>
      </c>
      <c r="Q368" s="79">
        <f t="shared" ca="1" si="70"/>
        <v>33.485933386283868</v>
      </c>
      <c r="R368" s="79">
        <f t="shared" ca="1" si="12"/>
        <v>3.3726642102107967</v>
      </c>
      <c r="S368" s="79">
        <f t="shared" ca="1" si="71"/>
        <v>3.3950501207824373</v>
      </c>
      <c r="T368" s="79">
        <f t="shared" ca="1" si="14"/>
        <v>3.8139372102203021E-13</v>
      </c>
      <c r="U368" s="79">
        <f t="shared" ca="1" si="72"/>
        <v>1298.3244540389139</v>
      </c>
      <c r="V368" s="79">
        <f t="shared" ca="1" si="16"/>
        <v>1.4585139453130595E-10</v>
      </c>
      <c r="W368" s="85">
        <f t="shared" ca="1" si="73"/>
        <v>1428.9085915977962</v>
      </c>
      <c r="X368" s="79">
        <f t="shared" ca="1" si="18"/>
        <v>1.6052097770628327E-10</v>
      </c>
    </row>
    <row r="369" spans="1:24" ht="12.75" customHeight="1">
      <c r="A369" s="2">
        <v>2</v>
      </c>
      <c r="B369" s="2">
        <v>2</v>
      </c>
      <c r="C369" s="2">
        <f t="shared" ca="1" si="0"/>
        <v>7</v>
      </c>
      <c r="D369" s="2">
        <f t="shared" ca="1" si="1"/>
        <v>5</v>
      </c>
      <c r="E369" s="2">
        <f t="shared" ca="1" si="2"/>
        <v>2</v>
      </c>
      <c r="F369" s="84">
        <f t="shared" ca="1" si="63"/>
        <v>2.2694579999999999E-2</v>
      </c>
      <c r="G369" s="2">
        <v>0</v>
      </c>
      <c r="H369" s="2">
        <v>0</v>
      </c>
      <c r="I369" s="2">
        <v>0</v>
      </c>
      <c r="J369" s="84">
        <f t="shared" ca="1" si="64"/>
        <v>1.0000000000000063E-14</v>
      </c>
      <c r="K369" s="84">
        <f t="shared" ca="1" si="5"/>
        <v>2.2694580000000142E-16</v>
      </c>
      <c r="L369" s="85">
        <f t="shared" ca="1" si="65"/>
        <v>0</v>
      </c>
      <c r="M369" s="38">
        <f t="shared" ca="1" si="66"/>
        <v>1000</v>
      </c>
      <c r="N369" s="4">
        <f t="shared" ca="1" si="67"/>
        <v>12</v>
      </c>
      <c r="O369" s="79">
        <f t="shared" ca="1" si="68"/>
        <v>3.3967350817932065</v>
      </c>
      <c r="P369" s="79">
        <f t="shared" ca="1" si="69"/>
        <v>33.967350817932065</v>
      </c>
      <c r="Q369" s="79">
        <f t="shared" ca="1" si="70"/>
        <v>33.967350817932065</v>
      </c>
      <c r="R369" s="79">
        <f t="shared" ca="1" si="12"/>
        <v>3.3967350817932065</v>
      </c>
      <c r="S369" s="79">
        <f t="shared" ca="1" si="71"/>
        <v>3.396735081793206</v>
      </c>
      <c r="T369" s="79">
        <f t="shared" ca="1" si="14"/>
        <v>7.7087476052562943E-16</v>
      </c>
      <c r="U369" s="79">
        <f t="shared" ca="1" si="72"/>
        <v>1285.6625705631191</v>
      </c>
      <c r="V369" s="79">
        <f t="shared" ca="1" si="16"/>
        <v>2.9177572060650535E-13</v>
      </c>
      <c r="W369" s="85">
        <f t="shared" ca="1" si="73"/>
        <v>0</v>
      </c>
      <c r="X369" s="79">
        <f t="shared" ca="1" si="18"/>
        <v>0</v>
      </c>
    </row>
    <row r="370" spans="1:24" ht="12.75" customHeight="1">
      <c r="A370" s="2">
        <v>2</v>
      </c>
      <c r="B370" s="2">
        <v>3</v>
      </c>
      <c r="C370" s="2">
        <f t="shared" ca="1" si="0"/>
        <v>8</v>
      </c>
      <c r="D370" s="2">
        <f t="shared" ca="1" si="1"/>
        <v>6</v>
      </c>
      <c r="E370" s="2">
        <f t="shared" ca="1" si="2"/>
        <v>2</v>
      </c>
      <c r="F370" s="84">
        <f t="shared" ca="1" si="63"/>
        <v>0</v>
      </c>
      <c r="G370" s="2">
        <v>1</v>
      </c>
      <c r="H370" s="2">
        <v>1</v>
      </c>
      <c r="I370" s="2">
        <v>7</v>
      </c>
      <c r="J370" s="84">
        <f t="shared" ca="1" si="64"/>
        <v>0</v>
      </c>
      <c r="K370" s="84">
        <f t="shared" ca="1" si="5"/>
        <v>0</v>
      </c>
      <c r="L370" s="85">
        <f t="shared" ca="1" si="65"/>
        <v>249</v>
      </c>
      <c r="M370" s="38">
        <f t="shared" ca="1" si="66"/>
        <v>751</v>
      </c>
      <c r="N370" s="4">
        <f t="shared" ca="1" si="67"/>
        <v>9</v>
      </c>
      <c r="O370" s="79">
        <f t="shared" ca="1" si="68"/>
        <v>2.643947499734443</v>
      </c>
      <c r="P370" s="79">
        <f t="shared" ca="1" si="69"/>
        <v>26.439474997344433</v>
      </c>
      <c r="Q370" s="79">
        <f t="shared" ca="1" si="70"/>
        <v>26.439474997344433</v>
      </c>
      <c r="R370" s="79">
        <f t="shared" ca="1" si="12"/>
        <v>2.6439474997344434</v>
      </c>
      <c r="S370" s="79">
        <f t="shared" ca="1" si="71"/>
        <v>2.643947499734443</v>
      </c>
      <c r="T370" s="79">
        <f t="shared" ca="1" si="14"/>
        <v>0</v>
      </c>
      <c r="U370" s="79">
        <f t="shared" ca="1" si="72"/>
        <v>1272.422920275548</v>
      </c>
      <c r="V370" s="79">
        <f t="shared" ca="1" si="16"/>
        <v>0</v>
      </c>
      <c r="W370" s="85">
        <f t="shared" ca="1" si="73"/>
        <v>26177.701975378786</v>
      </c>
      <c r="X370" s="79">
        <f t="shared" ca="1" si="18"/>
        <v>0</v>
      </c>
    </row>
    <row r="371" spans="1:24" ht="12.75" customHeight="1">
      <c r="A371" s="2">
        <v>2</v>
      </c>
      <c r="B371" s="2">
        <v>3</v>
      </c>
      <c r="C371" s="2">
        <f t="shared" ca="1" si="0"/>
        <v>8</v>
      </c>
      <c r="D371" s="2">
        <f t="shared" ca="1" si="1"/>
        <v>6</v>
      </c>
      <c r="E371" s="2">
        <f t="shared" ca="1" si="2"/>
        <v>2</v>
      </c>
      <c r="F371" s="84">
        <f t="shared" ca="1" si="63"/>
        <v>0</v>
      </c>
      <c r="G371" s="2">
        <v>1</v>
      </c>
      <c r="H371" s="2">
        <v>1</v>
      </c>
      <c r="I371" s="2">
        <v>6</v>
      </c>
      <c r="J371" s="84">
        <f t="shared" ca="1" si="64"/>
        <v>0.92274469442791995</v>
      </c>
      <c r="K371" s="84">
        <f t="shared" ca="1" si="5"/>
        <v>0</v>
      </c>
      <c r="L371" s="85">
        <f t="shared" ca="1" si="65"/>
        <v>236</v>
      </c>
      <c r="M371" s="38">
        <f t="shared" ca="1" si="66"/>
        <v>764</v>
      </c>
      <c r="N371" s="4">
        <f t="shared" ca="1" si="67"/>
        <v>9</v>
      </c>
      <c r="O371" s="79">
        <f t="shared" ca="1" si="68"/>
        <v>2.643947499734443</v>
      </c>
      <c r="P371" s="79">
        <f t="shared" ca="1" si="69"/>
        <v>26.439474997344433</v>
      </c>
      <c r="Q371" s="79">
        <f t="shared" ca="1" si="70"/>
        <v>26.439474997344433</v>
      </c>
      <c r="R371" s="79">
        <f t="shared" ca="1" si="12"/>
        <v>2.6439474997344434</v>
      </c>
      <c r="S371" s="79">
        <f t="shared" ca="1" si="71"/>
        <v>2.643947499734443</v>
      </c>
      <c r="T371" s="79">
        <f t="shared" ca="1" si="14"/>
        <v>0</v>
      </c>
      <c r="U371" s="79">
        <f t="shared" ca="1" si="72"/>
        <v>1259.162920275548</v>
      </c>
      <c r="V371" s="79">
        <f t="shared" ca="1" si="16"/>
        <v>0</v>
      </c>
      <c r="W371" s="85">
        <f t="shared" ca="1" si="73"/>
        <v>24748.793383780991</v>
      </c>
      <c r="X371" s="79">
        <f t="shared" ca="1" si="18"/>
        <v>0</v>
      </c>
    </row>
    <row r="372" spans="1:24" ht="12.75" customHeight="1">
      <c r="A372" s="2">
        <v>2</v>
      </c>
      <c r="B372" s="2">
        <v>3</v>
      </c>
      <c r="C372" s="2">
        <f t="shared" ca="1" si="0"/>
        <v>8</v>
      </c>
      <c r="D372" s="2">
        <f t="shared" ca="1" si="1"/>
        <v>6</v>
      </c>
      <c r="E372" s="2">
        <f t="shared" ca="1" si="2"/>
        <v>2</v>
      </c>
      <c r="F372" s="84">
        <f t="shared" ca="1" si="63"/>
        <v>0</v>
      </c>
      <c r="G372" s="2">
        <v>1</v>
      </c>
      <c r="H372" s="2">
        <v>1</v>
      </c>
      <c r="I372" s="2">
        <v>5</v>
      </c>
      <c r="J372" s="84">
        <f t="shared" ca="1" si="64"/>
        <v>5.5923920874419442E-2</v>
      </c>
      <c r="K372" s="84">
        <f t="shared" ca="1" si="5"/>
        <v>0</v>
      </c>
      <c r="L372" s="85">
        <f t="shared" ca="1" si="65"/>
        <v>223</v>
      </c>
      <c r="M372" s="38">
        <f t="shared" ca="1" si="66"/>
        <v>777</v>
      </c>
      <c r="N372" s="4">
        <f t="shared" ca="1" si="67"/>
        <v>9</v>
      </c>
      <c r="O372" s="79">
        <f t="shared" ca="1" si="68"/>
        <v>2.643947499734443</v>
      </c>
      <c r="P372" s="79">
        <f t="shared" ca="1" si="69"/>
        <v>26.439474997344433</v>
      </c>
      <c r="Q372" s="79">
        <f t="shared" ca="1" si="70"/>
        <v>26.439474997344433</v>
      </c>
      <c r="R372" s="79">
        <f t="shared" ca="1" si="12"/>
        <v>2.6439474997344434</v>
      </c>
      <c r="S372" s="79">
        <f t="shared" ca="1" si="71"/>
        <v>2.643947499734443</v>
      </c>
      <c r="T372" s="79">
        <f t="shared" ca="1" si="14"/>
        <v>0</v>
      </c>
      <c r="U372" s="79">
        <f t="shared" ca="1" si="72"/>
        <v>1245.902920275548</v>
      </c>
      <c r="V372" s="79">
        <f t="shared" ca="1" si="16"/>
        <v>0</v>
      </c>
      <c r="W372" s="85">
        <f t="shared" ca="1" si="73"/>
        <v>23319.884792183195</v>
      </c>
      <c r="X372" s="79">
        <f t="shared" ca="1" si="18"/>
        <v>0</v>
      </c>
    </row>
    <row r="373" spans="1:24" ht="12.75" customHeight="1">
      <c r="A373" s="2">
        <v>2</v>
      </c>
      <c r="B373" s="2">
        <v>3</v>
      </c>
      <c r="C373" s="2">
        <f t="shared" ca="1" si="0"/>
        <v>8</v>
      </c>
      <c r="D373" s="2">
        <f t="shared" ca="1" si="1"/>
        <v>6</v>
      </c>
      <c r="E373" s="2">
        <f t="shared" ca="1" si="2"/>
        <v>2</v>
      </c>
      <c r="F373" s="84">
        <f t="shared" ca="1" si="63"/>
        <v>0</v>
      </c>
      <c r="G373" s="2">
        <v>1</v>
      </c>
      <c r="H373" s="2">
        <v>1</v>
      </c>
      <c r="I373" s="2">
        <v>4</v>
      </c>
      <c r="J373" s="84">
        <f t="shared" ca="1" si="64"/>
        <v>1.4122202241015026E-3</v>
      </c>
      <c r="K373" s="84">
        <f t="shared" ca="1" si="5"/>
        <v>0</v>
      </c>
      <c r="L373" s="85">
        <f t="shared" ca="1" si="65"/>
        <v>210</v>
      </c>
      <c r="M373" s="38">
        <f t="shared" ca="1" si="66"/>
        <v>790</v>
      </c>
      <c r="N373" s="4">
        <f t="shared" ca="1" si="67"/>
        <v>9</v>
      </c>
      <c r="O373" s="79">
        <f t="shared" ca="1" si="68"/>
        <v>2.643947499734443</v>
      </c>
      <c r="P373" s="79">
        <f t="shared" ca="1" si="69"/>
        <v>26.439474997344433</v>
      </c>
      <c r="Q373" s="79">
        <f t="shared" ca="1" si="70"/>
        <v>26.439474997344433</v>
      </c>
      <c r="R373" s="79">
        <f t="shared" ca="1" si="12"/>
        <v>2.6439474997344434</v>
      </c>
      <c r="S373" s="79">
        <f t="shared" ca="1" si="71"/>
        <v>2.643947499734443</v>
      </c>
      <c r="T373" s="79">
        <f t="shared" ca="1" si="14"/>
        <v>0</v>
      </c>
      <c r="U373" s="79">
        <f t="shared" ca="1" si="72"/>
        <v>1232.642920275548</v>
      </c>
      <c r="V373" s="79">
        <f t="shared" ca="1" si="16"/>
        <v>0</v>
      </c>
      <c r="W373" s="85">
        <f t="shared" ca="1" si="73"/>
        <v>21890.976200585399</v>
      </c>
      <c r="X373" s="79">
        <f t="shared" ca="1" si="18"/>
        <v>0</v>
      </c>
    </row>
    <row r="374" spans="1:24" ht="12.75" customHeight="1">
      <c r="A374" s="2">
        <v>2</v>
      </c>
      <c r="B374" s="2">
        <v>3</v>
      </c>
      <c r="C374" s="2">
        <f t="shared" ca="1" si="0"/>
        <v>8</v>
      </c>
      <c r="D374" s="2">
        <f t="shared" ca="1" si="1"/>
        <v>6</v>
      </c>
      <c r="E374" s="2">
        <f t="shared" ca="1" si="2"/>
        <v>2</v>
      </c>
      <c r="F374" s="84">
        <f t="shared" ca="1" si="63"/>
        <v>0</v>
      </c>
      <c r="G374" s="2">
        <v>1</v>
      </c>
      <c r="H374" s="2">
        <v>1</v>
      </c>
      <c r="I374" s="2">
        <v>3</v>
      </c>
      <c r="J374" s="84">
        <f t="shared" ca="1" si="64"/>
        <v>1.9019800998000047E-5</v>
      </c>
      <c r="K374" s="84">
        <f t="shared" ca="1" si="5"/>
        <v>0</v>
      </c>
      <c r="L374" s="85">
        <f t="shared" ca="1" si="65"/>
        <v>197</v>
      </c>
      <c r="M374" s="38">
        <f t="shared" ca="1" si="66"/>
        <v>803</v>
      </c>
      <c r="N374" s="4">
        <f t="shared" ca="1" si="67"/>
        <v>10</v>
      </c>
      <c r="O374" s="79">
        <f t="shared" ca="1" si="68"/>
        <v>2.9036585298817519</v>
      </c>
      <c r="P374" s="79">
        <f t="shared" ca="1" si="69"/>
        <v>29.036585298817524</v>
      </c>
      <c r="Q374" s="79">
        <f t="shared" ca="1" si="70"/>
        <v>26.439474997344433</v>
      </c>
      <c r="R374" s="79">
        <f t="shared" ca="1" si="12"/>
        <v>2.7738030148080979</v>
      </c>
      <c r="S374" s="79">
        <f t="shared" ca="1" si="71"/>
        <v>2.8945686438265961</v>
      </c>
      <c r="T374" s="79">
        <f t="shared" ca="1" si="14"/>
        <v>0</v>
      </c>
      <c r="U374" s="79">
        <f t="shared" ca="1" si="72"/>
        <v>1308.3467874740752</v>
      </c>
      <c r="V374" s="79">
        <f t="shared" ca="1" si="16"/>
        <v>0</v>
      </c>
      <c r="W374" s="85">
        <f t="shared" ca="1" si="73"/>
        <v>20462.067608987603</v>
      </c>
      <c r="X374" s="79">
        <f t="shared" ca="1" si="18"/>
        <v>0</v>
      </c>
    </row>
    <row r="375" spans="1:24" ht="12.75" customHeight="1">
      <c r="A375" s="2">
        <v>2</v>
      </c>
      <c r="B375" s="2">
        <v>3</v>
      </c>
      <c r="C375" s="2">
        <f t="shared" ca="1" si="0"/>
        <v>8</v>
      </c>
      <c r="D375" s="2">
        <f t="shared" ca="1" si="1"/>
        <v>6</v>
      </c>
      <c r="E375" s="2">
        <f t="shared" ca="1" si="2"/>
        <v>2</v>
      </c>
      <c r="F375" s="84">
        <f t="shared" ca="1" si="63"/>
        <v>0</v>
      </c>
      <c r="G375" s="2">
        <v>1</v>
      </c>
      <c r="H375" s="2">
        <v>1</v>
      </c>
      <c r="I375" s="2">
        <v>2</v>
      </c>
      <c r="J375" s="84">
        <f t="shared" ca="1" si="64"/>
        <v>1.4408940150000054E-7</v>
      </c>
      <c r="K375" s="84">
        <f t="shared" ca="1" si="5"/>
        <v>0</v>
      </c>
      <c r="L375" s="85">
        <f t="shared" ca="1" si="65"/>
        <v>184</v>
      </c>
      <c r="M375" s="38">
        <f t="shared" ca="1" si="66"/>
        <v>816</v>
      </c>
      <c r="N375" s="4">
        <f t="shared" ca="1" si="67"/>
        <v>10</v>
      </c>
      <c r="O375" s="79">
        <f t="shared" ca="1" si="68"/>
        <v>2.9036585298817519</v>
      </c>
      <c r="P375" s="79">
        <f t="shared" ca="1" si="69"/>
        <v>29.036585298817524</v>
      </c>
      <c r="Q375" s="79">
        <f t="shared" ca="1" si="70"/>
        <v>29.036585298817524</v>
      </c>
      <c r="R375" s="79">
        <f t="shared" ca="1" si="12"/>
        <v>2.9036585298817523</v>
      </c>
      <c r="S375" s="79">
        <f t="shared" ca="1" si="71"/>
        <v>2.9036585298817519</v>
      </c>
      <c r="T375" s="79">
        <f t="shared" ca="1" si="14"/>
        <v>0</v>
      </c>
      <c r="U375" s="79">
        <f t="shared" ca="1" si="72"/>
        <v>1298.3134562325711</v>
      </c>
      <c r="V375" s="79">
        <f t="shared" ca="1" si="16"/>
        <v>0</v>
      </c>
      <c r="W375" s="85">
        <f t="shared" ca="1" si="73"/>
        <v>19033.159017389808</v>
      </c>
      <c r="X375" s="79">
        <f t="shared" ca="1" si="18"/>
        <v>0</v>
      </c>
    </row>
    <row r="376" spans="1:24" ht="12.75" customHeight="1">
      <c r="A376" s="2">
        <v>2</v>
      </c>
      <c r="B376" s="2">
        <v>3</v>
      </c>
      <c r="C376" s="2">
        <f t="shared" ca="1" si="0"/>
        <v>8</v>
      </c>
      <c r="D376" s="2">
        <f t="shared" ca="1" si="1"/>
        <v>6</v>
      </c>
      <c r="E376" s="2">
        <f t="shared" ca="1" si="2"/>
        <v>2</v>
      </c>
      <c r="F376" s="84">
        <f t="shared" ca="1" si="63"/>
        <v>0</v>
      </c>
      <c r="G376" s="2">
        <v>1</v>
      </c>
      <c r="H376" s="2">
        <v>1</v>
      </c>
      <c r="I376" s="2">
        <v>1</v>
      </c>
      <c r="J376" s="84">
        <f t="shared" ca="1" si="64"/>
        <v>5.8217940000000265E-10</v>
      </c>
      <c r="K376" s="84">
        <f t="shared" ca="1" si="5"/>
        <v>0</v>
      </c>
      <c r="L376" s="85">
        <f t="shared" ca="1" si="65"/>
        <v>171</v>
      </c>
      <c r="M376" s="38">
        <f t="shared" ca="1" si="66"/>
        <v>829</v>
      </c>
      <c r="N376" s="4">
        <f t="shared" ca="1" si="67"/>
        <v>10</v>
      </c>
      <c r="O376" s="79">
        <f t="shared" ca="1" si="68"/>
        <v>2.9036585298817519</v>
      </c>
      <c r="P376" s="79">
        <f t="shared" ca="1" si="69"/>
        <v>29.036585298817524</v>
      </c>
      <c r="Q376" s="79">
        <f t="shared" ca="1" si="70"/>
        <v>29.036585298817524</v>
      </c>
      <c r="R376" s="79">
        <f t="shared" ca="1" si="12"/>
        <v>2.9036585298817523</v>
      </c>
      <c r="S376" s="79">
        <f t="shared" ca="1" si="71"/>
        <v>2.9036585298817519</v>
      </c>
      <c r="T376" s="79">
        <f t="shared" ca="1" si="14"/>
        <v>0</v>
      </c>
      <c r="U376" s="79">
        <f t="shared" ca="1" si="72"/>
        <v>1285.0534562325711</v>
      </c>
      <c r="V376" s="79">
        <f t="shared" ca="1" si="16"/>
        <v>0</v>
      </c>
      <c r="W376" s="85">
        <f t="shared" ca="1" si="73"/>
        <v>17604.250425792012</v>
      </c>
      <c r="X376" s="79">
        <f t="shared" ca="1" si="18"/>
        <v>0</v>
      </c>
    </row>
    <row r="377" spans="1:24" ht="12.75" customHeight="1">
      <c r="A377" s="2">
        <v>2</v>
      </c>
      <c r="B377" s="2">
        <v>3</v>
      </c>
      <c r="C377" s="2">
        <f t="shared" ca="1" si="0"/>
        <v>8</v>
      </c>
      <c r="D377" s="2">
        <f t="shared" ca="1" si="1"/>
        <v>6</v>
      </c>
      <c r="E377" s="2">
        <f t="shared" ca="1" si="2"/>
        <v>2</v>
      </c>
      <c r="F377" s="84">
        <f t="shared" ca="1" si="63"/>
        <v>0</v>
      </c>
      <c r="G377" s="2">
        <v>1</v>
      </c>
      <c r="H377" s="2">
        <v>1</v>
      </c>
      <c r="I377" s="2">
        <v>0</v>
      </c>
      <c r="J377" s="84">
        <f t="shared" ca="1" si="64"/>
        <v>9.8010000000000529E-13</v>
      </c>
      <c r="K377" s="84">
        <f t="shared" ca="1" si="5"/>
        <v>0</v>
      </c>
      <c r="L377" s="85">
        <f t="shared" ca="1" si="65"/>
        <v>158</v>
      </c>
      <c r="M377" s="38">
        <f t="shared" ca="1" si="66"/>
        <v>842</v>
      </c>
      <c r="N377" s="4">
        <f t="shared" ca="1" si="67"/>
        <v>10</v>
      </c>
      <c r="O377" s="79">
        <f t="shared" ca="1" si="68"/>
        <v>2.9036585298817519</v>
      </c>
      <c r="P377" s="79">
        <f t="shared" ca="1" si="69"/>
        <v>29.036585298817524</v>
      </c>
      <c r="Q377" s="79">
        <f t="shared" ca="1" si="70"/>
        <v>29.036585298817524</v>
      </c>
      <c r="R377" s="79">
        <f t="shared" ca="1" si="12"/>
        <v>2.9036585298817523</v>
      </c>
      <c r="S377" s="79">
        <f t="shared" ca="1" si="71"/>
        <v>2.9036585298817519</v>
      </c>
      <c r="T377" s="79">
        <f t="shared" ca="1" si="14"/>
        <v>0</v>
      </c>
      <c r="U377" s="79">
        <f t="shared" ca="1" si="72"/>
        <v>1271.7934562325711</v>
      </c>
      <c r="V377" s="79">
        <f t="shared" ca="1" si="16"/>
        <v>0</v>
      </c>
      <c r="W377" s="85">
        <f t="shared" ca="1" si="73"/>
        <v>16175.341834194214</v>
      </c>
      <c r="X377" s="79">
        <f t="shared" ca="1" si="18"/>
        <v>0</v>
      </c>
    </row>
    <row r="378" spans="1:24" ht="12.75" customHeight="1">
      <c r="A378" s="2">
        <v>2</v>
      </c>
      <c r="B378" s="2">
        <v>3</v>
      </c>
      <c r="C378" s="2">
        <f t="shared" ca="1" si="0"/>
        <v>8</v>
      </c>
      <c r="D378" s="2">
        <f t="shared" ca="1" si="1"/>
        <v>6</v>
      </c>
      <c r="E378" s="2">
        <f t="shared" ca="1" si="2"/>
        <v>2</v>
      </c>
      <c r="F378" s="84">
        <f t="shared" ca="1" si="63"/>
        <v>0</v>
      </c>
      <c r="G378" s="2">
        <v>1</v>
      </c>
      <c r="H378" s="2">
        <v>0</v>
      </c>
      <c r="I378" s="2">
        <v>7</v>
      </c>
      <c r="J378" s="84">
        <f t="shared" ca="1" si="64"/>
        <v>0</v>
      </c>
      <c r="K378" s="84">
        <f t="shared" ca="1" si="5"/>
        <v>0</v>
      </c>
      <c r="L378" s="85">
        <f t="shared" ca="1" si="65"/>
        <v>170</v>
      </c>
      <c r="M378" s="38">
        <f t="shared" ca="1" si="66"/>
        <v>830</v>
      </c>
      <c r="N378" s="4">
        <f t="shared" ca="1" si="67"/>
        <v>10</v>
      </c>
      <c r="O378" s="79">
        <f t="shared" ca="1" si="68"/>
        <v>2.9036585298817519</v>
      </c>
      <c r="P378" s="79">
        <f t="shared" ca="1" si="69"/>
        <v>29.036585298817524</v>
      </c>
      <c r="Q378" s="79">
        <f t="shared" ca="1" si="70"/>
        <v>29.036585298817524</v>
      </c>
      <c r="R378" s="79">
        <f t="shared" ca="1" si="12"/>
        <v>2.9036585298817523</v>
      </c>
      <c r="S378" s="79">
        <f t="shared" ca="1" si="71"/>
        <v>2.9036585298817519</v>
      </c>
      <c r="T378" s="79">
        <f t="shared" ca="1" si="14"/>
        <v>0</v>
      </c>
      <c r="U378" s="79">
        <f t="shared" ca="1" si="72"/>
        <v>1284.0334562325711</v>
      </c>
      <c r="V378" s="79">
        <f t="shared" ca="1" si="16"/>
        <v>0</v>
      </c>
      <c r="W378" s="85">
        <f t="shared" ca="1" si="73"/>
        <v>24950.730384469694</v>
      </c>
      <c r="X378" s="79">
        <f t="shared" ca="1" si="18"/>
        <v>0</v>
      </c>
    </row>
    <row r="379" spans="1:24" ht="12.75" customHeight="1">
      <c r="A379" s="2">
        <v>2</v>
      </c>
      <c r="B379" s="2">
        <v>3</v>
      </c>
      <c r="C379" s="2">
        <f t="shared" ca="1" si="0"/>
        <v>8</v>
      </c>
      <c r="D379" s="2">
        <f t="shared" ca="1" si="1"/>
        <v>6</v>
      </c>
      <c r="E379" s="2">
        <f t="shared" ca="1" si="2"/>
        <v>2</v>
      </c>
      <c r="F379" s="84">
        <f t="shared" ca="1" si="63"/>
        <v>0</v>
      </c>
      <c r="G379" s="2">
        <v>1</v>
      </c>
      <c r="H379" s="2">
        <v>0</v>
      </c>
      <c r="I379" s="2">
        <v>6</v>
      </c>
      <c r="J379" s="84">
        <f t="shared" ca="1" si="64"/>
        <v>9.3206534790699087E-3</v>
      </c>
      <c r="K379" s="84">
        <f t="shared" ca="1" si="5"/>
        <v>0</v>
      </c>
      <c r="L379" s="85">
        <f t="shared" ca="1" si="65"/>
        <v>157</v>
      </c>
      <c r="M379" s="38">
        <f t="shared" ca="1" si="66"/>
        <v>843</v>
      </c>
      <c r="N379" s="4">
        <f t="shared" ca="1" si="67"/>
        <v>10</v>
      </c>
      <c r="O379" s="79">
        <f t="shared" ca="1" si="68"/>
        <v>2.9036585298817519</v>
      </c>
      <c r="P379" s="79">
        <f t="shared" ca="1" si="69"/>
        <v>29.036585298817524</v>
      </c>
      <c r="Q379" s="79">
        <f t="shared" ca="1" si="70"/>
        <v>29.036585298817524</v>
      </c>
      <c r="R379" s="79">
        <f t="shared" ca="1" si="12"/>
        <v>2.9036585298817523</v>
      </c>
      <c r="S379" s="79">
        <f t="shared" ca="1" si="71"/>
        <v>2.9036585298817519</v>
      </c>
      <c r="T379" s="79">
        <f t="shared" ca="1" si="14"/>
        <v>0</v>
      </c>
      <c r="U379" s="79">
        <f t="shared" ca="1" si="72"/>
        <v>1270.7734562325711</v>
      </c>
      <c r="V379" s="79">
        <f t="shared" ca="1" si="16"/>
        <v>0</v>
      </c>
      <c r="W379" s="85">
        <f t="shared" ca="1" si="73"/>
        <v>23521.821792871902</v>
      </c>
      <c r="X379" s="79">
        <f t="shared" ca="1" si="18"/>
        <v>0</v>
      </c>
    </row>
    <row r="380" spans="1:24" ht="12.75" customHeight="1">
      <c r="A380" s="2">
        <v>2</v>
      </c>
      <c r="B380" s="2">
        <v>3</v>
      </c>
      <c r="C380" s="2">
        <f t="shared" ca="1" si="0"/>
        <v>8</v>
      </c>
      <c r="D380" s="2">
        <f t="shared" ca="1" si="1"/>
        <v>6</v>
      </c>
      <c r="E380" s="2">
        <f t="shared" ca="1" si="2"/>
        <v>2</v>
      </c>
      <c r="F380" s="84">
        <f t="shared" ca="1" si="63"/>
        <v>0</v>
      </c>
      <c r="G380" s="2">
        <v>1</v>
      </c>
      <c r="H380" s="2">
        <v>0</v>
      </c>
      <c r="I380" s="2">
        <v>5</v>
      </c>
      <c r="J380" s="84">
        <f t="shared" ca="1" si="64"/>
        <v>5.6488808964060098E-4</v>
      </c>
      <c r="K380" s="84">
        <f t="shared" ca="1" si="5"/>
        <v>0</v>
      </c>
      <c r="L380" s="85">
        <f t="shared" ca="1" si="65"/>
        <v>144</v>
      </c>
      <c r="M380" s="38">
        <f t="shared" ca="1" si="66"/>
        <v>856</v>
      </c>
      <c r="N380" s="4">
        <f t="shared" ca="1" si="67"/>
        <v>10</v>
      </c>
      <c r="O380" s="79">
        <f t="shared" ca="1" si="68"/>
        <v>2.9036585298817519</v>
      </c>
      <c r="P380" s="79">
        <f t="shared" ca="1" si="69"/>
        <v>29.036585298817524</v>
      </c>
      <c r="Q380" s="79">
        <f t="shared" ca="1" si="70"/>
        <v>29.036585298817524</v>
      </c>
      <c r="R380" s="79">
        <f t="shared" ca="1" si="12"/>
        <v>2.9036585298817523</v>
      </c>
      <c r="S380" s="79">
        <f t="shared" ca="1" si="71"/>
        <v>2.9036585298817519</v>
      </c>
      <c r="T380" s="79">
        <f t="shared" ca="1" si="14"/>
        <v>0</v>
      </c>
      <c r="U380" s="79">
        <f t="shared" ca="1" si="72"/>
        <v>1257.5134562325711</v>
      </c>
      <c r="V380" s="79">
        <f t="shared" ca="1" si="16"/>
        <v>0</v>
      </c>
      <c r="W380" s="85">
        <f t="shared" ca="1" si="73"/>
        <v>22092.913201274103</v>
      </c>
      <c r="X380" s="79">
        <f t="shared" ca="1" si="18"/>
        <v>0</v>
      </c>
    </row>
    <row r="381" spans="1:24" ht="12.75" customHeight="1">
      <c r="A381" s="2">
        <v>2</v>
      </c>
      <c r="B381" s="2">
        <v>3</v>
      </c>
      <c r="C381" s="2">
        <f t="shared" ca="1" si="0"/>
        <v>8</v>
      </c>
      <c r="D381" s="2">
        <f t="shared" ca="1" si="1"/>
        <v>6</v>
      </c>
      <c r="E381" s="2">
        <f t="shared" ca="1" si="2"/>
        <v>2</v>
      </c>
      <c r="F381" s="84">
        <f t="shared" ca="1" si="63"/>
        <v>0</v>
      </c>
      <c r="G381" s="2">
        <v>1</v>
      </c>
      <c r="H381" s="2">
        <v>0</v>
      </c>
      <c r="I381" s="2">
        <v>4</v>
      </c>
      <c r="J381" s="84">
        <f t="shared" ca="1" si="64"/>
        <v>1.426485074850004E-5</v>
      </c>
      <c r="K381" s="84">
        <f t="shared" ca="1" si="5"/>
        <v>0</v>
      </c>
      <c r="L381" s="85">
        <f t="shared" ca="1" si="65"/>
        <v>131</v>
      </c>
      <c r="M381" s="38">
        <f t="shared" ca="1" si="66"/>
        <v>869</v>
      </c>
      <c r="N381" s="4">
        <f t="shared" ca="1" si="67"/>
        <v>10</v>
      </c>
      <c r="O381" s="79">
        <f t="shared" ca="1" si="68"/>
        <v>2.9036585298817519</v>
      </c>
      <c r="P381" s="79">
        <f t="shared" ca="1" si="69"/>
        <v>29.036585298817524</v>
      </c>
      <c r="Q381" s="79">
        <f t="shared" ca="1" si="70"/>
        <v>29.036585298817524</v>
      </c>
      <c r="R381" s="79">
        <f t="shared" ca="1" si="12"/>
        <v>2.9036585298817523</v>
      </c>
      <c r="S381" s="79">
        <f t="shared" ca="1" si="71"/>
        <v>2.9036585298817519</v>
      </c>
      <c r="T381" s="79">
        <f t="shared" ca="1" si="14"/>
        <v>0</v>
      </c>
      <c r="U381" s="79">
        <f t="shared" ca="1" si="72"/>
        <v>1244.2534562325709</v>
      </c>
      <c r="V381" s="79">
        <f t="shared" ca="1" si="16"/>
        <v>0</v>
      </c>
      <c r="W381" s="85">
        <f t="shared" ca="1" si="73"/>
        <v>20664.004609676311</v>
      </c>
      <c r="X381" s="79">
        <f t="shared" ca="1" si="18"/>
        <v>0</v>
      </c>
    </row>
    <row r="382" spans="1:24" ht="12.75" customHeight="1">
      <c r="A382" s="2">
        <v>2</v>
      </c>
      <c r="B382" s="2">
        <v>3</v>
      </c>
      <c r="C382" s="2">
        <f t="shared" ca="1" si="0"/>
        <v>8</v>
      </c>
      <c r="D382" s="2">
        <f t="shared" ca="1" si="1"/>
        <v>6</v>
      </c>
      <c r="E382" s="2">
        <f t="shared" ca="1" si="2"/>
        <v>2</v>
      </c>
      <c r="F382" s="84">
        <f t="shared" ca="1" si="63"/>
        <v>0</v>
      </c>
      <c r="G382" s="2">
        <v>1</v>
      </c>
      <c r="H382" s="2">
        <v>0</v>
      </c>
      <c r="I382" s="2">
        <v>3</v>
      </c>
      <c r="J382" s="84">
        <f t="shared" ca="1" si="64"/>
        <v>1.9211920200000068E-7</v>
      </c>
      <c r="K382" s="84">
        <f t="shared" ca="1" si="5"/>
        <v>0</v>
      </c>
      <c r="L382" s="85">
        <f t="shared" ca="1" si="65"/>
        <v>118</v>
      </c>
      <c r="M382" s="38">
        <f t="shared" ca="1" si="66"/>
        <v>882</v>
      </c>
      <c r="N382" s="4">
        <f t="shared" ca="1" si="67"/>
        <v>11</v>
      </c>
      <c r="O382" s="79">
        <f t="shared" ca="1" si="68"/>
        <v>3.1560263659691077</v>
      </c>
      <c r="P382" s="79">
        <f t="shared" ca="1" si="69"/>
        <v>29.28895313490488</v>
      </c>
      <c r="Q382" s="79">
        <f t="shared" ca="1" si="70"/>
        <v>29.036585298817524</v>
      </c>
      <c r="R382" s="79">
        <f t="shared" ca="1" si="12"/>
        <v>2.9162769216861202</v>
      </c>
      <c r="S382" s="79">
        <f t="shared" ca="1" si="71"/>
        <v>3.1392439048692986</v>
      </c>
      <c r="T382" s="79">
        <f t="shared" ca="1" si="14"/>
        <v>0</v>
      </c>
      <c r="U382" s="79">
        <f t="shared" ca="1" si="72"/>
        <v>1314.6200236964912</v>
      </c>
      <c r="V382" s="79">
        <f t="shared" ca="1" si="16"/>
        <v>0</v>
      </c>
      <c r="W382" s="85">
        <f t="shared" ca="1" si="73"/>
        <v>19235.096018078511</v>
      </c>
      <c r="X382" s="79">
        <f t="shared" ca="1" si="18"/>
        <v>0</v>
      </c>
    </row>
    <row r="383" spans="1:24" ht="12.75" customHeight="1">
      <c r="A383" s="2">
        <v>2</v>
      </c>
      <c r="B383" s="2">
        <v>3</v>
      </c>
      <c r="C383" s="2">
        <f t="shared" ca="1" si="0"/>
        <v>8</v>
      </c>
      <c r="D383" s="2">
        <f t="shared" ca="1" si="1"/>
        <v>6</v>
      </c>
      <c r="E383" s="2">
        <f t="shared" ca="1" si="2"/>
        <v>2</v>
      </c>
      <c r="F383" s="84">
        <f t="shared" ca="1" si="63"/>
        <v>0</v>
      </c>
      <c r="G383" s="2">
        <v>1</v>
      </c>
      <c r="H383" s="2">
        <v>0</v>
      </c>
      <c r="I383" s="2">
        <v>2</v>
      </c>
      <c r="J383" s="84">
        <f t="shared" ca="1" si="64"/>
        <v>1.4554485000000069E-9</v>
      </c>
      <c r="K383" s="84">
        <f t="shared" ca="1" si="5"/>
        <v>0</v>
      </c>
      <c r="L383" s="85">
        <f t="shared" ca="1" si="65"/>
        <v>105</v>
      </c>
      <c r="M383" s="38">
        <f t="shared" ca="1" si="66"/>
        <v>895</v>
      </c>
      <c r="N383" s="4">
        <f t="shared" ca="1" si="67"/>
        <v>11</v>
      </c>
      <c r="O383" s="79">
        <f t="shared" ca="1" si="68"/>
        <v>3.1560263659691077</v>
      </c>
      <c r="P383" s="79">
        <f t="shared" ca="1" si="69"/>
        <v>31.560263659691078</v>
      </c>
      <c r="Q383" s="79">
        <f t="shared" ca="1" si="70"/>
        <v>30.046056643166946</v>
      </c>
      <c r="R383" s="79">
        <f t="shared" ca="1" si="12"/>
        <v>3.080316015142901</v>
      </c>
      <c r="S383" s="79">
        <f t="shared" ca="1" si="71"/>
        <v>3.1507266414112731</v>
      </c>
      <c r="T383" s="79">
        <f t="shared" ca="1" si="14"/>
        <v>0</v>
      </c>
      <c r="U383" s="79">
        <f t="shared" ca="1" si="72"/>
        <v>1305.4360909911975</v>
      </c>
      <c r="V383" s="79">
        <f t="shared" ca="1" si="16"/>
        <v>0</v>
      </c>
      <c r="W383" s="85">
        <f t="shared" ca="1" si="73"/>
        <v>17806.187426480716</v>
      </c>
      <c r="X383" s="79">
        <f t="shared" ca="1" si="18"/>
        <v>0</v>
      </c>
    </row>
    <row r="384" spans="1:24" ht="12.75" customHeight="1">
      <c r="A384" s="2">
        <v>2</v>
      </c>
      <c r="B384" s="2">
        <v>3</v>
      </c>
      <c r="C384" s="2">
        <f t="shared" ca="1" si="0"/>
        <v>8</v>
      </c>
      <c r="D384" s="2">
        <f t="shared" ca="1" si="1"/>
        <v>6</v>
      </c>
      <c r="E384" s="2">
        <f t="shared" ca="1" si="2"/>
        <v>2</v>
      </c>
      <c r="F384" s="84">
        <f t="shared" ca="1" si="63"/>
        <v>0</v>
      </c>
      <c r="G384" s="2">
        <v>1</v>
      </c>
      <c r="H384" s="2">
        <v>0</v>
      </c>
      <c r="I384" s="2">
        <v>1</v>
      </c>
      <c r="J384" s="84">
        <f t="shared" ca="1" si="64"/>
        <v>5.8806000000000321E-12</v>
      </c>
      <c r="K384" s="84">
        <f t="shared" ca="1" si="5"/>
        <v>0</v>
      </c>
      <c r="L384" s="85">
        <f t="shared" ca="1" si="65"/>
        <v>92</v>
      </c>
      <c r="M384" s="38">
        <f t="shared" ca="1" si="66"/>
        <v>908</v>
      </c>
      <c r="N384" s="4">
        <f t="shared" ca="1" si="67"/>
        <v>11</v>
      </c>
      <c r="O384" s="79">
        <f t="shared" ca="1" si="68"/>
        <v>3.1560263659691077</v>
      </c>
      <c r="P384" s="79">
        <f t="shared" ca="1" si="69"/>
        <v>31.560263659691078</v>
      </c>
      <c r="Q384" s="79">
        <f t="shared" ca="1" si="70"/>
        <v>31.560263659691078</v>
      </c>
      <c r="R384" s="79">
        <f t="shared" ca="1" si="12"/>
        <v>3.1560263659691077</v>
      </c>
      <c r="S384" s="79">
        <f t="shared" ca="1" si="71"/>
        <v>3.1560263659691077</v>
      </c>
      <c r="T384" s="79">
        <f t="shared" ca="1" si="14"/>
        <v>0</v>
      </c>
      <c r="U384" s="79">
        <f t="shared" ca="1" si="72"/>
        <v>1294.0573528195234</v>
      </c>
      <c r="V384" s="79">
        <f t="shared" ca="1" si="16"/>
        <v>0</v>
      </c>
      <c r="W384" s="85">
        <f t="shared" ca="1" si="73"/>
        <v>16377.27883488292</v>
      </c>
      <c r="X384" s="79">
        <f t="shared" ca="1" si="18"/>
        <v>0</v>
      </c>
    </row>
    <row r="385" spans="1:24" ht="12.75" customHeight="1">
      <c r="A385" s="2">
        <v>2</v>
      </c>
      <c r="B385" s="2">
        <v>3</v>
      </c>
      <c r="C385" s="2">
        <f t="shared" ca="1" si="0"/>
        <v>8</v>
      </c>
      <c r="D385" s="2">
        <f t="shared" ca="1" si="1"/>
        <v>6</v>
      </c>
      <c r="E385" s="2">
        <f t="shared" ca="1" si="2"/>
        <v>2</v>
      </c>
      <c r="F385" s="84">
        <f t="shared" ca="1" si="63"/>
        <v>0</v>
      </c>
      <c r="G385" s="2">
        <v>1</v>
      </c>
      <c r="H385" s="2">
        <v>0</v>
      </c>
      <c r="I385" s="2">
        <v>0</v>
      </c>
      <c r="J385" s="84">
        <f t="shared" ca="1" si="64"/>
        <v>9.9000000000000638E-15</v>
      </c>
      <c r="K385" s="84">
        <f t="shared" ca="1" si="5"/>
        <v>0</v>
      </c>
      <c r="L385" s="85">
        <f t="shared" ca="1" si="65"/>
        <v>79</v>
      </c>
      <c r="M385" s="38">
        <f t="shared" ca="1" si="66"/>
        <v>921</v>
      </c>
      <c r="N385" s="4">
        <f t="shared" ca="1" si="67"/>
        <v>11</v>
      </c>
      <c r="O385" s="79">
        <f t="shared" ca="1" si="68"/>
        <v>3.1560263659691077</v>
      </c>
      <c r="P385" s="79">
        <f t="shared" ca="1" si="69"/>
        <v>31.560263659691078</v>
      </c>
      <c r="Q385" s="79">
        <f t="shared" ca="1" si="70"/>
        <v>31.560263659691078</v>
      </c>
      <c r="R385" s="79">
        <f t="shared" ca="1" si="12"/>
        <v>3.1560263659691077</v>
      </c>
      <c r="S385" s="79">
        <f t="shared" ca="1" si="71"/>
        <v>3.1560263659691077</v>
      </c>
      <c r="T385" s="79">
        <f t="shared" ca="1" si="14"/>
        <v>0</v>
      </c>
      <c r="U385" s="79">
        <f t="shared" ca="1" si="72"/>
        <v>1280.7973528195234</v>
      </c>
      <c r="V385" s="79">
        <f t="shared" ca="1" si="16"/>
        <v>0</v>
      </c>
      <c r="W385" s="85">
        <f t="shared" ca="1" si="73"/>
        <v>14948.370243285124</v>
      </c>
      <c r="X385" s="79">
        <f t="shared" ca="1" si="18"/>
        <v>0</v>
      </c>
    </row>
    <row r="386" spans="1:24" ht="12.75" customHeight="1">
      <c r="A386" s="2">
        <v>2</v>
      </c>
      <c r="B386" s="2">
        <v>3</v>
      </c>
      <c r="C386" s="2">
        <f t="shared" ca="1" si="0"/>
        <v>8</v>
      </c>
      <c r="D386" s="2">
        <f t="shared" ca="1" si="1"/>
        <v>6</v>
      </c>
      <c r="E386" s="2">
        <f t="shared" ca="1" si="2"/>
        <v>2</v>
      </c>
      <c r="F386" s="84">
        <f t="shared" ca="1" si="63"/>
        <v>0</v>
      </c>
      <c r="G386" s="2">
        <v>0</v>
      </c>
      <c r="H386" s="2">
        <v>1</v>
      </c>
      <c r="I386" s="2">
        <v>7</v>
      </c>
      <c r="J386" s="84">
        <f t="shared" ca="1" si="64"/>
        <v>0</v>
      </c>
      <c r="K386" s="84">
        <f t="shared" ca="1" si="5"/>
        <v>0</v>
      </c>
      <c r="L386" s="85">
        <f t="shared" ca="1" si="65"/>
        <v>170</v>
      </c>
      <c r="M386" s="38">
        <f t="shared" ca="1" si="66"/>
        <v>830</v>
      </c>
      <c r="N386" s="4">
        <f t="shared" ca="1" si="67"/>
        <v>10</v>
      </c>
      <c r="O386" s="79">
        <f t="shared" ca="1" si="68"/>
        <v>2.9036585298817519</v>
      </c>
      <c r="P386" s="79">
        <f t="shared" ca="1" si="69"/>
        <v>29.036585298817524</v>
      </c>
      <c r="Q386" s="79">
        <f t="shared" ca="1" si="70"/>
        <v>29.036585298817524</v>
      </c>
      <c r="R386" s="79">
        <f t="shared" ca="1" si="12"/>
        <v>2.9036585298817523</v>
      </c>
      <c r="S386" s="79">
        <f t="shared" ca="1" si="71"/>
        <v>2.9036585298817519</v>
      </c>
      <c r="T386" s="79">
        <f t="shared" ca="1" si="14"/>
        <v>0</v>
      </c>
      <c r="U386" s="79">
        <f t="shared" ca="1" si="72"/>
        <v>1284.0334562325711</v>
      </c>
      <c r="V386" s="79">
        <f t="shared" ca="1" si="16"/>
        <v>0</v>
      </c>
      <c r="W386" s="85">
        <f t="shared" ca="1" si="73"/>
        <v>11229.331732093662</v>
      </c>
      <c r="X386" s="79">
        <f t="shared" ca="1" si="18"/>
        <v>0</v>
      </c>
    </row>
    <row r="387" spans="1:24" ht="12.75" customHeight="1">
      <c r="A387" s="2">
        <v>2</v>
      </c>
      <c r="B387" s="2">
        <v>3</v>
      </c>
      <c r="C387" s="2">
        <f t="shared" ca="1" si="0"/>
        <v>8</v>
      </c>
      <c r="D387" s="2">
        <f t="shared" ca="1" si="1"/>
        <v>6</v>
      </c>
      <c r="E387" s="2">
        <f t="shared" ca="1" si="2"/>
        <v>2</v>
      </c>
      <c r="F387" s="84">
        <f t="shared" ca="1" si="63"/>
        <v>0</v>
      </c>
      <c r="G387" s="2">
        <v>0</v>
      </c>
      <c r="H387" s="2">
        <v>1</v>
      </c>
      <c r="I387" s="2">
        <v>6</v>
      </c>
      <c r="J387" s="84">
        <f t="shared" ca="1" si="64"/>
        <v>9.3206534790699087E-3</v>
      </c>
      <c r="K387" s="84">
        <f t="shared" ca="1" si="5"/>
        <v>0</v>
      </c>
      <c r="L387" s="85">
        <f t="shared" ca="1" si="65"/>
        <v>157</v>
      </c>
      <c r="M387" s="38">
        <f t="shared" ca="1" si="66"/>
        <v>843</v>
      </c>
      <c r="N387" s="4">
        <f t="shared" ca="1" si="67"/>
        <v>10</v>
      </c>
      <c r="O387" s="79">
        <f t="shared" ca="1" si="68"/>
        <v>2.9036585298817519</v>
      </c>
      <c r="P387" s="79">
        <f t="shared" ca="1" si="69"/>
        <v>29.036585298817524</v>
      </c>
      <c r="Q387" s="79">
        <f t="shared" ca="1" si="70"/>
        <v>29.036585298817524</v>
      </c>
      <c r="R387" s="79">
        <f t="shared" ca="1" si="12"/>
        <v>2.9036585298817523</v>
      </c>
      <c r="S387" s="79">
        <f t="shared" ca="1" si="71"/>
        <v>2.9036585298817519</v>
      </c>
      <c r="T387" s="79">
        <f t="shared" ca="1" si="14"/>
        <v>0</v>
      </c>
      <c r="U387" s="79">
        <f t="shared" ca="1" si="72"/>
        <v>1270.7734562325711</v>
      </c>
      <c r="V387" s="79">
        <f t="shared" ca="1" si="16"/>
        <v>0</v>
      </c>
      <c r="W387" s="85">
        <f t="shared" ca="1" si="73"/>
        <v>9800.4231404958664</v>
      </c>
      <c r="X387" s="79">
        <f t="shared" ca="1" si="18"/>
        <v>0</v>
      </c>
    </row>
    <row r="388" spans="1:24" ht="12.75" customHeight="1">
      <c r="A388" s="2">
        <v>2</v>
      </c>
      <c r="B388" s="2">
        <v>3</v>
      </c>
      <c r="C388" s="2">
        <f t="shared" ca="1" si="0"/>
        <v>8</v>
      </c>
      <c r="D388" s="2">
        <f t="shared" ca="1" si="1"/>
        <v>6</v>
      </c>
      <c r="E388" s="2">
        <f t="shared" ca="1" si="2"/>
        <v>2</v>
      </c>
      <c r="F388" s="84">
        <f t="shared" ca="1" si="63"/>
        <v>0</v>
      </c>
      <c r="G388" s="2">
        <v>0</v>
      </c>
      <c r="H388" s="2">
        <v>1</v>
      </c>
      <c r="I388" s="2">
        <v>5</v>
      </c>
      <c r="J388" s="84">
        <f t="shared" ca="1" si="64"/>
        <v>5.6488808964060098E-4</v>
      </c>
      <c r="K388" s="84">
        <f t="shared" ca="1" si="5"/>
        <v>0</v>
      </c>
      <c r="L388" s="85">
        <f t="shared" ca="1" si="65"/>
        <v>144</v>
      </c>
      <c r="M388" s="38">
        <f t="shared" ca="1" si="66"/>
        <v>856</v>
      </c>
      <c r="N388" s="4">
        <f t="shared" ca="1" si="67"/>
        <v>10</v>
      </c>
      <c r="O388" s="79">
        <f t="shared" ca="1" si="68"/>
        <v>2.9036585298817519</v>
      </c>
      <c r="P388" s="79">
        <f t="shared" ca="1" si="69"/>
        <v>29.036585298817524</v>
      </c>
      <c r="Q388" s="79">
        <f t="shared" ca="1" si="70"/>
        <v>29.036585298817524</v>
      </c>
      <c r="R388" s="79">
        <f t="shared" ca="1" si="12"/>
        <v>2.9036585298817523</v>
      </c>
      <c r="S388" s="79">
        <f t="shared" ca="1" si="71"/>
        <v>2.9036585298817519</v>
      </c>
      <c r="T388" s="79">
        <f t="shared" ca="1" si="14"/>
        <v>0</v>
      </c>
      <c r="U388" s="79">
        <f t="shared" ca="1" si="72"/>
        <v>1257.5134562325711</v>
      </c>
      <c r="V388" s="79">
        <f t="shared" ca="1" si="16"/>
        <v>0</v>
      </c>
      <c r="W388" s="85">
        <f t="shared" ca="1" si="73"/>
        <v>8371.5145488980706</v>
      </c>
      <c r="X388" s="79">
        <f t="shared" ca="1" si="18"/>
        <v>0</v>
      </c>
    </row>
    <row r="389" spans="1:24" ht="12.75" customHeight="1">
      <c r="A389" s="2">
        <v>2</v>
      </c>
      <c r="B389" s="2">
        <v>3</v>
      </c>
      <c r="C389" s="2">
        <f t="shared" ca="1" si="0"/>
        <v>8</v>
      </c>
      <c r="D389" s="2">
        <f t="shared" ca="1" si="1"/>
        <v>6</v>
      </c>
      <c r="E389" s="2">
        <f t="shared" ca="1" si="2"/>
        <v>2</v>
      </c>
      <c r="F389" s="84">
        <f t="shared" ca="1" si="63"/>
        <v>0</v>
      </c>
      <c r="G389" s="2">
        <v>0</v>
      </c>
      <c r="H389" s="2">
        <v>1</v>
      </c>
      <c r="I389" s="2">
        <v>4</v>
      </c>
      <c r="J389" s="84">
        <f t="shared" ca="1" si="64"/>
        <v>1.426485074850004E-5</v>
      </c>
      <c r="K389" s="84">
        <f t="shared" ca="1" si="5"/>
        <v>0</v>
      </c>
      <c r="L389" s="85">
        <f t="shared" ca="1" si="65"/>
        <v>131</v>
      </c>
      <c r="M389" s="38">
        <f t="shared" ca="1" si="66"/>
        <v>869</v>
      </c>
      <c r="N389" s="4">
        <f t="shared" ca="1" si="67"/>
        <v>10</v>
      </c>
      <c r="O389" s="79">
        <f t="shared" ca="1" si="68"/>
        <v>2.9036585298817519</v>
      </c>
      <c r="P389" s="79">
        <f t="shared" ca="1" si="69"/>
        <v>29.036585298817524</v>
      </c>
      <c r="Q389" s="79">
        <f t="shared" ca="1" si="70"/>
        <v>29.036585298817524</v>
      </c>
      <c r="R389" s="79">
        <f t="shared" ca="1" si="12"/>
        <v>2.9036585298817523</v>
      </c>
      <c r="S389" s="79">
        <f t="shared" ca="1" si="71"/>
        <v>2.9036585298817519</v>
      </c>
      <c r="T389" s="79">
        <f t="shared" ca="1" si="14"/>
        <v>0</v>
      </c>
      <c r="U389" s="79">
        <f t="shared" ca="1" si="72"/>
        <v>1244.2534562325709</v>
      </c>
      <c r="V389" s="79">
        <f t="shared" ca="1" si="16"/>
        <v>0</v>
      </c>
      <c r="W389" s="85">
        <f t="shared" ca="1" si="73"/>
        <v>6942.6059573002758</v>
      </c>
      <c r="X389" s="79">
        <f t="shared" ca="1" si="18"/>
        <v>0</v>
      </c>
    </row>
    <row r="390" spans="1:24" ht="12.75" customHeight="1">
      <c r="A390" s="2">
        <v>2</v>
      </c>
      <c r="B390" s="2">
        <v>3</v>
      </c>
      <c r="C390" s="2">
        <f t="shared" ca="1" si="0"/>
        <v>8</v>
      </c>
      <c r="D390" s="2">
        <f t="shared" ca="1" si="1"/>
        <v>6</v>
      </c>
      <c r="E390" s="2">
        <f t="shared" ca="1" si="2"/>
        <v>2</v>
      </c>
      <c r="F390" s="84">
        <f t="shared" ca="1" si="63"/>
        <v>0</v>
      </c>
      <c r="G390" s="2">
        <v>0</v>
      </c>
      <c r="H390" s="2">
        <v>1</v>
      </c>
      <c r="I390" s="2">
        <v>3</v>
      </c>
      <c r="J390" s="84">
        <f t="shared" ca="1" si="64"/>
        <v>1.9211920200000068E-7</v>
      </c>
      <c r="K390" s="84">
        <f t="shared" ca="1" si="5"/>
        <v>0</v>
      </c>
      <c r="L390" s="85">
        <f t="shared" ca="1" si="65"/>
        <v>118</v>
      </c>
      <c r="M390" s="38">
        <f t="shared" ca="1" si="66"/>
        <v>882</v>
      </c>
      <c r="N390" s="4">
        <f t="shared" ca="1" si="67"/>
        <v>11</v>
      </c>
      <c r="O390" s="79">
        <f t="shared" ca="1" si="68"/>
        <v>3.1560263659691077</v>
      </c>
      <c r="P390" s="79">
        <f t="shared" ca="1" si="69"/>
        <v>29.28895313490488</v>
      </c>
      <c r="Q390" s="79">
        <f t="shared" ca="1" si="70"/>
        <v>29.036585298817524</v>
      </c>
      <c r="R390" s="79">
        <f t="shared" ca="1" si="12"/>
        <v>2.9162769216861202</v>
      </c>
      <c r="S390" s="79">
        <f t="shared" ca="1" si="71"/>
        <v>3.1392439048692986</v>
      </c>
      <c r="T390" s="79">
        <f t="shared" ca="1" si="14"/>
        <v>0</v>
      </c>
      <c r="U390" s="79">
        <f t="shared" ca="1" si="72"/>
        <v>1314.6200236964912</v>
      </c>
      <c r="V390" s="79">
        <f t="shared" ca="1" si="16"/>
        <v>0</v>
      </c>
      <c r="W390" s="85">
        <f t="shared" ca="1" si="73"/>
        <v>5513.6973657024791</v>
      </c>
      <c r="X390" s="79">
        <f t="shared" ca="1" si="18"/>
        <v>0</v>
      </c>
    </row>
    <row r="391" spans="1:24" ht="12.75" customHeight="1">
      <c r="A391" s="2">
        <v>2</v>
      </c>
      <c r="B391" s="2">
        <v>3</v>
      </c>
      <c r="C391" s="2">
        <f t="shared" ca="1" si="0"/>
        <v>8</v>
      </c>
      <c r="D391" s="2">
        <f t="shared" ca="1" si="1"/>
        <v>6</v>
      </c>
      <c r="E391" s="2">
        <f t="shared" ca="1" si="2"/>
        <v>2</v>
      </c>
      <c r="F391" s="84">
        <f t="shared" ca="1" si="63"/>
        <v>0</v>
      </c>
      <c r="G391" s="2">
        <v>0</v>
      </c>
      <c r="H391" s="2">
        <v>1</v>
      </c>
      <c r="I391" s="2">
        <v>2</v>
      </c>
      <c r="J391" s="84">
        <f t="shared" ca="1" si="64"/>
        <v>1.4554485000000069E-9</v>
      </c>
      <c r="K391" s="84">
        <f t="shared" ca="1" si="5"/>
        <v>0</v>
      </c>
      <c r="L391" s="85">
        <f t="shared" ca="1" si="65"/>
        <v>105</v>
      </c>
      <c r="M391" s="38">
        <f t="shared" ca="1" si="66"/>
        <v>895</v>
      </c>
      <c r="N391" s="4">
        <f t="shared" ca="1" si="67"/>
        <v>11</v>
      </c>
      <c r="O391" s="79">
        <f t="shared" ca="1" si="68"/>
        <v>3.1560263659691077</v>
      </c>
      <c r="P391" s="79">
        <f t="shared" ca="1" si="69"/>
        <v>31.560263659691078</v>
      </c>
      <c r="Q391" s="79">
        <f t="shared" ca="1" si="70"/>
        <v>30.046056643166946</v>
      </c>
      <c r="R391" s="79">
        <f t="shared" ca="1" si="12"/>
        <v>3.080316015142901</v>
      </c>
      <c r="S391" s="79">
        <f t="shared" ca="1" si="71"/>
        <v>3.1507266414112731</v>
      </c>
      <c r="T391" s="79">
        <f t="shared" ca="1" si="14"/>
        <v>0</v>
      </c>
      <c r="U391" s="79">
        <f t="shared" ca="1" si="72"/>
        <v>1305.4360909911975</v>
      </c>
      <c r="V391" s="79">
        <f t="shared" ca="1" si="16"/>
        <v>0</v>
      </c>
      <c r="W391" s="85">
        <f t="shared" ca="1" si="73"/>
        <v>4084.7887741046834</v>
      </c>
      <c r="X391" s="79">
        <f t="shared" ca="1" si="18"/>
        <v>0</v>
      </c>
    </row>
    <row r="392" spans="1:24" ht="12.75" customHeight="1">
      <c r="A392" s="2">
        <v>2</v>
      </c>
      <c r="B392" s="2">
        <v>3</v>
      </c>
      <c r="C392" s="2">
        <f t="shared" ca="1" si="0"/>
        <v>8</v>
      </c>
      <c r="D392" s="2">
        <f t="shared" ca="1" si="1"/>
        <v>6</v>
      </c>
      <c r="E392" s="2">
        <f t="shared" ca="1" si="2"/>
        <v>2</v>
      </c>
      <c r="F392" s="84">
        <f t="shared" ca="1" si="63"/>
        <v>0</v>
      </c>
      <c r="G392" s="2">
        <v>0</v>
      </c>
      <c r="H392" s="2">
        <v>1</v>
      </c>
      <c r="I392" s="2">
        <v>1</v>
      </c>
      <c r="J392" s="84">
        <f t="shared" ca="1" si="64"/>
        <v>5.8806000000000321E-12</v>
      </c>
      <c r="K392" s="84">
        <f t="shared" ca="1" si="5"/>
        <v>0</v>
      </c>
      <c r="L392" s="85">
        <f t="shared" ca="1" si="65"/>
        <v>92</v>
      </c>
      <c r="M392" s="38">
        <f t="shared" ca="1" si="66"/>
        <v>908</v>
      </c>
      <c r="N392" s="4">
        <f t="shared" ca="1" si="67"/>
        <v>11</v>
      </c>
      <c r="O392" s="79">
        <f t="shared" ca="1" si="68"/>
        <v>3.1560263659691077</v>
      </c>
      <c r="P392" s="79">
        <f t="shared" ca="1" si="69"/>
        <v>31.560263659691078</v>
      </c>
      <c r="Q392" s="79">
        <f t="shared" ca="1" si="70"/>
        <v>31.560263659691078</v>
      </c>
      <c r="R392" s="79">
        <f t="shared" ca="1" si="12"/>
        <v>3.1560263659691077</v>
      </c>
      <c r="S392" s="79">
        <f t="shared" ca="1" si="71"/>
        <v>3.1560263659691077</v>
      </c>
      <c r="T392" s="79">
        <f t="shared" ca="1" si="14"/>
        <v>0</v>
      </c>
      <c r="U392" s="79">
        <f t="shared" ca="1" si="72"/>
        <v>1294.0573528195234</v>
      </c>
      <c r="V392" s="79">
        <f t="shared" ca="1" si="16"/>
        <v>0</v>
      </c>
      <c r="W392" s="85">
        <f t="shared" ca="1" si="73"/>
        <v>2655.8801825068867</v>
      </c>
      <c r="X392" s="79">
        <f t="shared" ca="1" si="18"/>
        <v>0</v>
      </c>
    </row>
    <row r="393" spans="1:24" ht="12.75" customHeight="1">
      <c r="A393" s="2">
        <v>2</v>
      </c>
      <c r="B393" s="2">
        <v>3</v>
      </c>
      <c r="C393" s="2">
        <f t="shared" ca="1" si="0"/>
        <v>8</v>
      </c>
      <c r="D393" s="2">
        <f t="shared" ca="1" si="1"/>
        <v>6</v>
      </c>
      <c r="E393" s="2">
        <f t="shared" ca="1" si="2"/>
        <v>2</v>
      </c>
      <c r="F393" s="84">
        <f t="shared" ca="1" si="63"/>
        <v>0</v>
      </c>
      <c r="G393" s="2">
        <v>0</v>
      </c>
      <c r="H393" s="2">
        <v>1</v>
      </c>
      <c r="I393" s="2">
        <v>0</v>
      </c>
      <c r="J393" s="84">
        <f t="shared" ca="1" si="64"/>
        <v>9.9000000000000638E-15</v>
      </c>
      <c r="K393" s="84">
        <f t="shared" ca="1" si="5"/>
        <v>0</v>
      </c>
      <c r="L393" s="85">
        <f t="shared" ca="1" si="65"/>
        <v>79</v>
      </c>
      <c r="M393" s="38">
        <f t="shared" ca="1" si="66"/>
        <v>921</v>
      </c>
      <c r="N393" s="4">
        <f t="shared" ca="1" si="67"/>
        <v>11</v>
      </c>
      <c r="O393" s="79">
        <f t="shared" ca="1" si="68"/>
        <v>3.1560263659691077</v>
      </c>
      <c r="P393" s="79">
        <f t="shared" ca="1" si="69"/>
        <v>31.560263659691078</v>
      </c>
      <c r="Q393" s="79">
        <f t="shared" ca="1" si="70"/>
        <v>31.560263659691078</v>
      </c>
      <c r="R393" s="79">
        <f t="shared" ca="1" si="12"/>
        <v>3.1560263659691077</v>
      </c>
      <c r="S393" s="79">
        <f t="shared" ca="1" si="71"/>
        <v>3.1560263659691077</v>
      </c>
      <c r="T393" s="79">
        <f t="shared" ca="1" si="14"/>
        <v>0</v>
      </c>
      <c r="U393" s="79">
        <f t="shared" ca="1" si="72"/>
        <v>1280.7973528195234</v>
      </c>
      <c r="V393" s="79">
        <f t="shared" ca="1" si="16"/>
        <v>0</v>
      </c>
      <c r="W393" s="85">
        <f t="shared" ca="1" si="73"/>
        <v>1226.9715909090908</v>
      </c>
      <c r="X393" s="79">
        <f t="shared" ca="1" si="18"/>
        <v>0</v>
      </c>
    </row>
    <row r="394" spans="1:24" ht="12.75" customHeight="1">
      <c r="A394" s="2">
        <v>2</v>
      </c>
      <c r="B394" s="2">
        <v>3</v>
      </c>
      <c r="C394" s="2">
        <f t="shared" ca="1" si="0"/>
        <v>8</v>
      </c>
      <c r="D394" s="2">
        <f t="shared" ca="1" si="1"/>
        <v>6</v>
      </c>
      <c r="E394" s="2">
        <f t="shared" ca="1" si="2"/>
        <v>2</v>
      </c>
      <c r="F394" s="84">
        <f t="shared" ca="1" si="63"/>
        <v>0</v>
      </c>
      <c r="G394" s="2">
        <v>0</v>
      </c>
      <c r="H394" s="2">
        <v>0</v>
      </c>
      <c r="I394" s="2">
        <v>7</v>
      </c>
      <c r="J394" s="84">
        <f t="shared" ca="1" si="64"/>
        <v>0</v>
      </c>
      <c r="K394" s="84">
        <f t="shared" ca="1" si="5"/>
        <v>0</v>
      </c>
      <c r="L394" s="85">
        <f t="shared" ca="1" si="65"/>
        <v>91</v>
      </c>
      <c r="M394" s="38">
        <f t="shared" ca="1" si="66"/>
        <v>909</v>
      </c>
      <c r="N394" s="4">
        <f t="shared" ca="1" si="67"/>
        <v>11</v>
      </c>
      <c r="O394" s="79">
        <f t="shared" ca="1" si="68"/>
        <v>3.1560263659691077</v>
      </c>
      <c r="P394" s="79">
        <f t="shared" ca="1" si="69"/>
        <v>31.560263659691078</v>
      </c>
      <c r="Q394" s="79">
        <f t="shared" ca="1" si="70"/>
        <v>31.560263659691078</v>
      </c>
      <c r="R394" s="79">
        <f t="shared" ca="1" si="12"/>
        <v>3.1560263659691077</v>
      </c>
      <c r="S394" s="79">
        <f t="shared" ca="1" si="71"/>
        <v>3.1560263659691077</v>
      </c>
      <c r="T394" s="79">
        <f t="shared" ca="1" si="14"/>
        <v>0</v>
      </c>
      <c r="U394" s="79">
        <f t="shared" ca="1" si="72"/>
        <v>1293.0373528195234</v>
      </c>
      <c r="V394" s="79">
        <f t="shared" ca="1" si="16"/>
        <v>0</v>
      </c>
      <c r="W394" s="85">
        <f t="shared" ca="1" si="73"/>
        <v>10002.360141184572</v>
      </c>
      <c r="X394" s="79">
        <f t="shared" ca="1" si="18"/>
        <v>0</v>
      </c>
    </row>
    <row r="395" spans="1:24" ht="12.75" customHeight="1">
      <c r="A395" s="2">
        <v>2</v>
      </c>
      <c r="B395" s="2">
        <v>3</v>
      </c>
      <c r="C395" s="2">
        <f t="shared" ca="1" si="0"/>
        <v>8</v>
      </c>
      <c r="D395" s="2">
        <f t="shared" ca="1" si="1"/>
        <v>6</v>
      </c>
      <c r="E395" s="2">
        <f t="shared" ca="1" si="2"/>
        <v>2</v>
      </c>
      <c r="F395" s="84">
        <f t="shared" ca="1" si="63"/>
        <v>0</v>
      </c>
      <c r="G395" s="2">
        <v>0</v>
      </c>
      <c r="H395" s="2">
        <v>0</v>
      </c>
      <c r="I395" s="2">
        <v>6</v>
      </c>
      <c r="J395" s="84">
        <f t="shared" ca="1" si="64"/>
        <v>9.4148014940100163E-5</v>
      </c>
      <c r="K395" s="84">
        <f t="shared" ca="1" si="5"/>
        <v>0</v>
      </c>
      <c r="L395" s="85">
        <f t="shared" ca="1" si="65"/>
        <v>78</v>
      </c>
      <c r="M395" s="38">
        <f t="shared" ca="1" si="66"/>
        <v>922</v>
      </c>
      <c r="N395" s="4">
        <f t="shared" ca="1" si="67"/>
        <v>11</v>
      </c>
      <c r="O395" s="79">
        <f t="shared" ca="1" si="68"/>
        <v>3.1560263659691077</v>
      </c>
      <c r="P395" s="79">
        <f t="shared" ca="1" si="69"/>
        <v>31.560263659691078</v>
      </c>
      <c r="Q395" s="79">
        <f t="shared" ca="1" si="70"/>
        <v>31.560263659691078</v>
      </c>
      <c r="R395" s="79">
        <f t="shared" ca="1" si="12"/>
        <v>3.1560263659691077</v>
      </c>
      <c r="S395" s="79">
        <f t="shared" ca="1" si="71"/>
        <v>3.1560263659691077</v>
      </c>
      <c r="T395" s="79">
        <f t="shared" ca="1" si="14"/>
        <v>0</v>
      </c>
      <c r="U395" s="79">
        <f t="shared" ca="1" si="72"/>
        <v>1279.7773528195235</v>
      </c>
      <c r="V395" s="79">
        <f t="shared" ca="1" si="16"/>
        <v>0</v>
      </c>
      <c r="W395" s="85">
        <f t="shared" ca="1" si="73"/>
        <v>8573.4515495867763</v>
      </c>
      <c r="X395" s="79">
        <f t="shared" ca="1" si="18"/>
        <v>0</v>
      </c>
    </row>
    <row r="396" spans="1:24" ht="12.75" customHeight="1">
      <c r="A396" s="2">
        <v>2</v>
      </c>
      <c r="B396" s="2">
        <v>3</v>
      </c>
      <c r="C396" s="2">
        <f t="shared" ca="1" si="0"/>
        <v>8</v>
      </c>
      <c r="D396" s="2">
        <f t="shared" ca="1" si="1"/>
        <v>6</v>
      </c>
      <c r="E396" s="2">
        <f t="shared" ca="1" si="2"/>
        <v>2</v>
      </c>
      <c r="F396" s="84">
        <f t="shared" ca="1" si="63"/>
        <v>0</v>
      </c>
      <c r="G396" s="2">
        <v>0</v>
      </c>
      <c r="H396" s="2">
        <v>0</v>
      </c>
      <c r="I396" s="2">
        <v>5</v>
      </c>
      <c r="J396" s="84">
        <f t="shared" ca="1" si="64"/>
        <v>5.7059402994000143E-6</v>
      </c>
      <c r="K396" s="84">
        <f t="shared" ca="1" si="5"/>
        <v>0</v>
      </c>
      <c r="L396" s="85">
        <f t="shared" ca="1" si="65"/>
        <v>65</v>
      </c>
      <c r="M396" s="38">
        <f t="shared" ca="1" si="66"/>
        <v>935</v>
      </c>
      <c r="N396" s="4">
        <f t="shared" ca="1" si="67"/>
        <v>11</v>
      </c>
      <c r="O396" s="79">
        <f t="shared" ca="1" si="68"/>
        <v>3.1560263659691077</v>
      </c>
      <c r="P396" s="79">
        <f t="shared" ca="1" si="69"/>
        <v>31.560263659691078</v>
      </c>
      <c r="Q396" s="79">
        <f t="shared" ca="1" si="70"/>
        <v>31.560263659691078</v>
      </c>
      <c r="R396" s="79">
        <f t="shared" ca="1" si="12"/>
        <v>3.1560263659691077</v>
      </c>
      <c r="S396" s="79">
        <f t="shared" ca="1" si="71"/>
        <v>3.1560263659691077</v>
      </c>
      <c r="T396" s="79">
        <f t="shared" ca="1" si="14"/>
        <v>0</v>
      </c>
      <c r="U396" s="79">
        <f t="shared" ca="1" si="72"/>
        <v>1266.5173528195235</v>
      </c>
      <c r="V396" s="79">
        <f t="shared" ca="1" si="16"/>
        <v>0</v>
      </c>
      <c r="W396" s="85">
        <f t="shared" ca="1" si="73"/>
        <v>7144.5429579889806</v>
      </c>
      <c r="X396" s="79">
        <f t="shared" ca="1" si="18"/>
        <v>0</v>
      </c>
    </row>
    <row r="397" spans="1:24" ht="12.75" customHeight="1">
      <c r="A397" s="2">
        <v>2</v>
      </c>
      <c r="B397" s="2">
        <v>3</v>
      </c>
      <c r="C397" s="2">
        <f t="shared" ca="1" si="0"/>
        <v>8</v>
      </c>
      <c r="D397" s="2">
        <f t="shared" ca="1" si="1"/>
        <v>6</v>
      </c>
      <c r="E397" s="2">
        <f t="shared" ca="1" si="2"/>
        <v>2</v>
      </c>
      <c r="F397" s="84">
        <f t="shared" ca="1" si="63"/>
        <v>0</v>
      </c>
      <c r="G397" s="2">
        <v>0</v>
      </c>
      <c r="H397" s="2">
        <v>0</v>
      </c>
      <c r="I397" s="2">
        <v>4</v>
      </c>
      <c r="J397" s="84">
        <f t="shared" ca="1" si="64"/>
        <v>1.4408940150000052E-7</v>
      </c>
      <c r="K397" s="84">
        <f t="shared" ca="1" si="5"/>
        <v>0</v>
      </c>
      <c r="L397" s="85">
        <f t="shared" ca="1" si="65"/>
        <v>52</v>
      </c>
      <c r="M397" s="38">
        <f t="shared" ca="1" si="66"/>
        <v>948</v>
      </c>
      <c r="N397" s="4">
        <f t="shared" ca="1" si="67"/>
        <v>11</v>
      </c>
      <c r="O397" s="79">
        <f t="shared" ca="1" si="68"/>
        <v>3.1560263659691077</v>
      </c>
      <c r="P397" s="79">
        <f t="shared" ca="1" si="69"/>
        <v>31.560263659691078</v>
      </c>
      <c r="Q397" s="79">
        <f t="shared" ca="1" si="70"/>
        <v>31.560263659691078</v>
      </c>
      <c r="R397" s="79">
        <f t="shared" ca="1" si="12"/>
        <v>3.1560263659691077</v>
      </c>
      <c r="S397" s="79">
        <f t="shared" ca="1" si="71"/>
        <v>3.1560263659691077</v>
      </c>
      <c r="T397" s="79">
        <f t="shared" ca="1" si="14"/>
        <v>0</v>
      </c>
      <c r="U397" s="79">
        <f t="shared" ca="1" si="72"/>
        <v>1253.2573528195235</v>
      </c>
      <c r="V397" s="79">
        <f t="shared" ca="1" si="16"/>
        <v>0</v>
      </c>
      <c r="W397" s="85">
        <f t="shared" ca="1" si="73"/>
        <v>5715.6343663911848</v>
      </c>
      <c r="X397" s="79">
        <f t="shared" ca="1" si="18"/>
        <v>0</v>
      </c>
    </row>
    <row r="398" spans="1:24" ht="12.75" customHeight="1">
      <c r="A398" s="2">
        <v>2</v>
      </c>
      <c r="B398" s="2">
        <v>3</v>
      </c>
      <c r="C398" s="2">
        <f t="shared" ca="1" si="0"/>
        <v>8</v>
      </c>
      <c r="D398" s="2">
        <f t="shared" ca="1" si="1"/>
        <v>6</v>
      </c>
      <c r="E398" s="2">
        <f t="shared" ca="1" si="2"/>
        <v>2</v>
      </c>
      <c r="F398" s="84">
        <f t="shared" ca="1" si="63"/>
        <v>0</v>
      </c>
      <c r="G398" s="2">
        <v>0</v>
      </c>
      <c r="H398" s="2">
        <v>0</v>
      </c>
      <c r="I398" s="2">
        <v>3</v>
      </c>
      <c r="J398" s="84">
        <f t="shared" ca="1" si="64"/>
        <v>1.9405980000000086E-9</v>
      </c>
      <c r="K398" s="84">
        <f t="shared" ca="1" si="5"/>
        <v>0</v>
      </c>
      <c r="L398" s="85">
        <f t="shared" ca="1" si="65"/>
        <v>39</v>
      </c>
      <c r="M398" s="38">
        <f t="shared" ca="1" si="66"/>
        <v>961</v>
      </c>
      <c r="N398" s="4">
        <f t="shared" ca="1" si="67"/>
        <v>11</v>
      </c>
      <c r="O398" s="79">
        <f t="shared" ca="1" si="68"/>
        <v>3.1560263659691077</v>
      </c>
      <c r="P398" s="79">
        <f t="shared" ca="1" si="69"/>
        <v>31.560263659691078</v>
      </c>
      <c r="Q398" s="79">
        <f t="shared" ca="1" si="70"/>
        <v>31.560263659691078</v>
      </c>
      <c r="R398" s="79">
        <f t="shared" ca="1" si="12"/>
        <v>3.1560263659691077</v>
      </c>
      <c r="S398" s="79">
        <f t="shared" ca="1" si="71"/>
        <v>3.1560263659691077</v>
      </c>
      <c r="T398" s="79">
        <f t="shared" ca="1" si="14"/>
        <v>0</v>
      </c>
      <c r="U398" s="79">
        <f t="shared" ca="1" si="72"/>
        <v>1239.9973528195235</v>
      </c>
      <c r="V398" s="79">
        <f t="shared" ca="1" si="16"/>
        <v>0</v>
      </c>
      <c r="W398" s="85">
        <f t="shared" ca="1" si="73"/>
        <v>4286.7257747933882</v>
      </c>
      <c r="X398" s="79">
        <f t="shared" ca="1" si="18"/>
        <v>0</v>
      </c>
    </row>
    <row r="399" spans="1:24" ht="12.75" customHeight="1">
      <c r="A399" s="2">
        <v>2</v>
      </c>
      <c r="B399" s="2">
        <v>3</v>
      </c>
      <c r="C399" s="2">
        <f t="shared" ca="1" si="0"/>
        <v>8</v>
      </c>
      <c r="D399" s="2">
        <f t="shared" ca="1" si="1"/>
        <v>6</v>
      </c>
      <c r="E399" s="2">
        <f t="shared" ca="1" si="2"/>
        <v>2</v>
      </c>
      <c r="F399" s="84">
        <f t="shared" ca="1" si="63"/>
        <v>0</v>
      </c>
      <c r="G399" s="2">
        <v>0</v>
      </c>
      <c r="H399" s="2">
        <v>0</v>
      </c>
      <c r="I399" s="2">
        <v>2</v>
      </c>
      <c r="J399" s="84">
        <f t="shared" ca="1" si="64"/>
        <v>1.4701500000000082E-11</v>
      </c>
      <c r="K399" s="84">
        <f t="shared" ca="1" si="5"/>
        <v>0</v>
      </c>
      <c r="L399" s="85">
        <f t="shared" ca="1" si="65"/>
        <v>26</v>
      </c>
      <c r="M399" s="38">
        <f t="shared" ca="1" si="66"/>
        <v>974</v>
      </c>
      <c r="N399" s="4">
        <f t="shared" ca="1" si="67"/>
        <v>12</v>
      </c>
      <c r="O399" s="79">
        <f t="shared" ca="1" si="68"/>
        <v>3.3967350817932065</v>
      </c>
      <c r="P399" s="79">
        <f t="shared" ca="1" si="69"/>
        <v>32.763807238811573</v>
      </c>
      <c r="Q399" s="79">
        <f t="shared" ca="1" si="70"/>
        <v>31.560263659691078</v>
      </c>
      <c r="R399" s="79">
        <f t="shared" ca="1" si="12"/>
        <v>3.2162035449251327</v>
      </c>
      <c r="S399" s="79">
        <f t="shared" ca="1" si="71"/>
        <v>3.3840978742124408</v>
      </c>
      <c r="T399" s="79">
        <f t="shared" ca="1" si="14"/>
        <v>0</v>
      </c>
      <c r="U399" s="79">
        <f t="shared" ca="1" si="72"/>
        <v>1307.6966966315804</v>
      </c>
      <c r="V399" s="79">
        <f t="shared" ca="1" si="16"/>
        <v>0</v>
      </c>
      <c r="W399" s="85">
        <f t="shared" ca="1" si="73"/>
        <v>2857.8171831955924</v>
      </c>
      <c r="X399" s="79">
        <f t="shared" ca="1" si="18"/>
        <v>0</v>
      </c>
    </row>
    <row r="400" spans="1:24" ht="12.75" customHeight="1">
      <c r="A400" s="2">
        <v>2</v>
      </c>
      <c r="B400" s="2">
        <v>3</v>
      </c>
      <c r="C400" s="2">
        <f t="shared" ca="1" si="0"/>
        <v>8</v>
      </c>
      <c r="D400" s="2">
        <f t="shared" ca="1" si="1"/>
        <v>6</v>
      </c>
      <c r="E400" s="2">
        <f t="shared" ca="1" si="2"/>
        <v>2</v>
      </c>
      <c r="F400" s="84">
        <f t="shared" ca="1" si="63"/>
        <v>0</v>
      </c>
      <c r="G400" s="2">
        <v>0</v>
      </c>
      <c r="H400" s="2">
        <v>0</v>
      </c>
      <c r="I400" s="2">
        <v>1</v>
      </c>
      <c r="J400" s="84">
        <f t="shared" ca="1" si="64"/>
        <v>5.9400000000000383E-14</v>
      </c>
      <c r="K400" s="84">
        <f t="shared" ca="1" si="5"/>
        <v>0</v>
      </c>
      <c r="L400" s="85">
        <f t="shared" ca="1" si="65"/>
        <v>13</v>
      </c>
      <c r="M400" s="38">
        <f t="shared" ca="1" si="66"/>
        <v>987</v>
      </c>
      <c r="N400" s="4">
        <f t="shared" ca="1" si="67"/>
        <v>12</v>
      </c>
      <c r="O400" s="79">
        <f t="shared" ca="1" si="68"/>
        <v>3.3967350817932065</v>
      </c>
      <c r="P400" s="79">
        <f t="shared" ca="1" si="69"/>
        <v>33.967350817932065</v>
      </c>
      <c r="Q400" s="79">
        <f t="shared" ca="1" si="70"/>
        <v>33.485933386283868</v>
      </c>
      <c r="R400" s="79">
        <f t="shared" ca="1" si="12"/>
        <v>3.3726642102107967</v>
      </c>
      <c r="S400" s="79">
        <f t="shared" ca="1" si="71"/>
        <v>3.3950501207824373</v>
      </c>
      <c r="T400" s="79">
        <f t="shared" ca="1" si="14"/>
        <v>0</v>
      </c>
      <c r="U400" s="79">
        <f t="shared" ca="1" si="72"/>
        <v>1298.3244540389139</v>
      </c>
      <c r="V400" s="79">
        <f t="shared" ca="1" si="16"/>
        <v>0</v>
      </c>
      <c r="W400" s="85">
        <f t="shared" ca="1" si="73"/>
        <v>1428.9085915977962</v>
      </c>
      <c r="X400" s="79">
        <f t="shared" ca="1" si="18"/>
        <v>0</v>
      </c>
    </row>
    <row r="401" spans="1:24" ht="12.75" customHeight="1">
      <c r="A401" s="2">
        <v>2</v>
      </c>
      <c r="B401" s="2">
        <v>3</v>
      </c>
      <c r="C401" s="2">
        <f t="shared" ca="1" si="0"/>
        <v>8</v>
      </c>
      <c r="D401" s="2">
        <f t="shared" ca="1" si="1"/>
        <v>6</v>
      </c>
      <c r="E401" s="2">
        <f t="shared" ca="1" si="2"/>
        <v>2</v>
      </c>
      <c r="F401" s="84">
        <f t="shared" ca="1" si="63"/>
        <v>0</v>
      </c>
      <c r="G401" s="2">
        <v>0</v>
      </c>
      <c r="H401" s="2">
        <v>0</v>
      </c>
      <c r="I401" s="2">
        <v>0</v>
      </c>
      <c r="J401" s="84">
        <f t="shared" ca="1" si="64"/>
        <v>1.0000000000000073E-16</v>
      </c>
      <c r="K401" s="84">
        <f t="shared" ca="1" si="5"/>
        <v>0</v>
      </c>
      <c r="L401" s="85">
        <f t="shared" ca="1" si="65"/>
        <v>0</v>
      </c>
      <c r="M401" s="38">
        <f t="shared" ca="1" si="66"/>
        <v>1000</v>
      </c>
      <c r="N401" s="4">
        <f t="shared" ca="1" si="67"/>
        <v>12</v>
      </c>
      <c r="O401" s="79">
        <f t="shared" ca="1" si="68"/>
        <v>3.3967350817932065</v>
      </c>
      <c r="P401" s="79">
        <f t="shared" ca="1" si="69"/>
        <v>33.967350817932065</v>
      </c>
      <c r="Q401" s="79">
        <f t="shared" ca="1" si="70"/>
        <v>33.967350817932065</v>
      </c>
      <c r="R401" s="79">
        <f t="shared" ca="1" si="12"/>
        <v>3.3967350817932065</v>
      </c>
      <c r="S401" s="79">
        <f t="shared" ca="1" si="71"/>
        <v>3.396735081793206</v>
      </c>
      <c r="T401" s="79">
        <f t="shared" ca="1" si="14"/>
        <v>0</v>
      </c>
      <c r="U401" s="79">
        <f t="shared" ca="1" si="72"/>
        <v>1285.6625705631191</v>
      </c>
      <c r="V401" s="79">
        <f t="shared" ca="1" si="16"/>
        <v>0</v>
      </c>
      <c r="W401" s="85">
        <f t="shared" ca="1" si="73"/>
        <v>0</v>
      </c>
      <c r="X401" s="79">
        <f t="shared" ca="1" si="18"/>
        <v>0</v>
      </c>
    </row>
    <row r="402" spans="1:24" ht="12.75" customHeight="1">
      <c r="A402" s="2">
        <v>3</v>
      </c>
      <c r="B402" s="2">
        <v>0</v>
      </c>
      <c r="C402" s="2">
        <f t="shared" ca="1" si="0"/>
        <v>6</v>
      </c>
      <c r="D402" s="2">
        <f t="shared" ca="1" si="1"/>
        <v>4</v>
      </c>
      <c r="E402" s="2">
        <f t="shared" ca="1" si="2"/>
        <v>3</v>
      </c>
      <c r="F402" s="84">
        <f t="shared" ref="F402:F465" ca="1" si="74">IF(A402=3, $E$5, IF(A402=2, (1-$E$5)*$E$4 + (1-$E$5)*(1-$E$4)*(1-$E$3)*Set1AM3*Set1AM33, IF(A402=1, (1-$E$5)*(1-$E$4)*$E$3 + (1-$E$5)*(1-$E$4)*(1-$E$3)*Set1AM3*Set1AM32, (1-$E$5)*(1-$E$4)*(1-$E$3)*(1-Set1AM3)))) * IF($B$9+$B$10&gt;0, IF(B402=3, $E$5, IF(B402=2, (1-$E$5)*$E$4, IF(B402=1, (1-$E$5)*(1-$E$4)*$E$3, (1-$E$5)*(1-$E$4)*(1-$E$3)))), IF(B402=0, 1, 0))</f>
        <v>0</v>
      </c>
      <c r="G402" s="2">
        <v>1</v>
      </c>
      <c r="H402" s="2">
        <v>1</v>
      </c>
      <c r="I402" s="2">
        <v>7</v>
      </c>
      <c r="J402" s="84">
        <f t="shared" ref="J402:J465" ca="1" si="75">IF($B$8&lt;1, POWER($B$8,G402)*POWER(1-$B$8, 1-G402), G402) * IF($B$10=0, IF(H402=0, 1, 0), POWER(Set1WSHitRate,H402)*POWER(1-Set1WSHitRate, 1-H402)) * IF(I402&lt;=D402, POWER(Set1WSHitRate, I402)*POWER(1-Set1WSHitRate, D402-I402)*COMBIN(D402,I402), 0)</f>
        <v>0</v>
      </c>
      <c r="K402" s="84">
        <f t="shared" ca="1" si="5"/>
        <v>0</v>
      </c>
      <c r="L402" s="85">
        <f t="shared" ref="L402:L465" ca="1" si="76">MAX((G402+H402)*Set1WSTP + I402*$B$6, Set1SaveTP)</f>
        <v>249</v>
      </c>
      <c r="M402" s="38">
        <f t="shared" ref="M402:M465" ca="1" si="77">MAX(Set1MinTP-(L402+Set1Regain), 0)</f>
        <v>751</v>
      </c>
      <c r="N402" s="4">
        <f t="shared" ref="N402:N465" ca="1" si="78">CEILING(M402/Set1MeleeTP, 1)</f>
        <v>9</v>
      </c>
      <c r="O402" s="79">
        <f t="shared" ref="O402:O465" ca="1" si="79">VLOOKUP(N402,AvgRoundsSet1,2)</f>
        <v>2.643947499734443</v>
      </c>
      <c r="P402" s="79">
        <f t="shared" ref="P402:P465" ca="1" si="80">VLOOKUP(CEILING(MAX(M402-1, 0)/Set1MeleeTP, 1), AvgRoundsSet1, 2) + VLOOKUP(CEILING(MAX(M402-2, 0)/Set1MeleeTP, 1), AvgRoundsSet1, 2) + VLOOKUP(CEILING(MAX(M402-3, 0)/Set1MeleeTP, 1), AvgRoundsSet1, 2) + VLOOKUP(CEILING(MAX(M402-4, 0)/Set1MeleeTP, 1), AvgRoundsSet1, 2) + VLOOKUP(CEILING(MAX(M402-5, 0)/Set1MeleeTP, 1), AvgRoundsSet1, 2) + VLOOKUP(CEILING(MAX(M402-6, 0)/Set1MeleeTP, 1), AvgRoundsSet1, 2) + VLOOKUP(CEILING(MAX(M402-7, 0)/Set1MeleeTP, 1), AvgRoundsSet1, 2) + VLOOKUP(CEILING(MAX(M402-8, 0)/Set1MeleeTP, 1), AvgRoundsSet1, 2) + VLOOKUP(CEILING(MAX(M402-9, 0)/Set1MeleeTP, 1), AvgRoundsSet1, 2) + VLOOKUP(CEILING(MAX(M402-10, 0)/Set1MeleeTP, 1), AvgRoundsSet1, 2)</f>
        <v>26.439474997344433</v>
      </c>
      <c r="Q402" s="79">
        <f t="shared" ref="Q402:Q465" ca="1" si="81">VLOOKUP(CEILING(MAX(M402-11, 0)/Set1MeleeTP, 1), AvgRoundsSet1, 2) + VLOOKUP(CEILING(MAX(M402-12, 0)/Set1MeleeTP, 1), AvgRoundsSet1, 2) + VLOOKUP(CEILING(MAX(M402-13, 0)/Set1MeleeTP, 1), AvgRoundsSet1, 2) + VLOOKUP(CEILING(MAX(M402-14, 0)/Set1MeleeTP, 1), AvgRoundsSet1, 2) + VLOOKUP(CEILING(MAX(M402-15, 0)/Set1MeleeTP, 1), AvgRoundsSet1, 2) + VLOOKUP(CEILING(MAX(M402-16, 0)/Set1MeleeTP, 1), AvgRoundsSet1, 2) + VLOOKUP(CEILING(MAX(M402-17, 0)/Set1MeleeTP, 1), AvgRoundsSet1, 2) + VLOOKUP(CEILING(MAX(M402-18, 0)/Set1MeleeTP, 1), AvgRoundsSet1, 2) + VLOOKUP(CEILING(MAX(M402-19, 0)/Set1MeleeTP, 1), AvgRoundsSet1, 2) + VLOOKUP(CEILING(MAX(M402-20, 0)/Set1MeleeTP, 1), AvgRoundsSet1, 2)</f>
        <v>26.439474997344433</v>
      </c>
      <c r="R402" s="79">
        <f t="shared" ca="1" si="12"/>
        <v>2.6439474997344434</v>
      </c>
      <c r="S402" s="79">
        <f t="shared" ref="S402:S465" ca="1" si="82">R402*Set1ConserveTP + O402*(1-Set1ConserveTP)</f>
        <v>2.643947499734443</v>
      </c>
      <c r="T402" s="79">
        <f t="shared" ca="1" si="14"/>
        <v>0</v>
      </c>
      <c r="U402" s="79">
        <f t="shared" ref="U402:U465" ca="1" si="83">MIN(L402+(S402+Set1OverTP)*AvgHitsPerRound1*Set1MeleeTP + Set1Regain + 105*Set1ConserveTP+Set1Fotia*Set1OverTP*AvgHitsPerRound1*Set1MeleeTP+Set1Fotia*Set1ConserveTP*105+Set1Fotia*MAX(L402,Set1SaveTP), 3000)</f>
        <v>1272.422920275548</v>
      </c>
      <c r="V402" s="79">
        <f t="shared" ca="1" si="16"/>
        <v>0</v>
      </c>
      <c r="W402" s="85">
        <f t="shared" ref="W402:W465" ca="1" si="84">G402*$K$11*((1-$L$11)*$L$15 + $L$11*$M$15*$M$11)*Set1WSDmg + H402*$K$14*((1-$L$14)*$L$16 + $L$14*$M$16*$M$12) + I402*$K$12*((1-$L$12)*$L$15 + $L$12*$M$15*$M$12) + E402*$K$13*$L$13*$M$11</f>
        <v>26177.701975378786</v>
      </c>
      <c r="X402" s="79">
        <f t="shared" ca="1" si="18"/>
        <v>0</v>
      </c>
    </row>
    <row r="403" spans="1:24" ht="12.75" customHeight="1">
      <c r="A403" s="2">
        <v>3</v>
      </c>
      <c r="B403" s="2">
        <v>0</v>
      </c>
      <c r="C403" s="2">
        <f t="shared" ca="1" si="0"/>
        <v>6</v>
      </c>
      <c r="D403" s="2">
        <f t="shared" ca="1" si="1"/>
        <v>4</v>
      </c>
      <c r="E403" s="2">
        <f t="shared" ca="1" si="2"/>
        <v>3</v>
      </c>
      <c r="F403" s="84">
        <f t="shared" ca="1" si="74"/>
        <v>0</v>
      </c>
      <c r="G403" s="2">
        <v>1</v>
      </c>
      <c r="H403" s="2">
        <v>1</v>
      </c>
      <c r="I403" s="2">
        <v>6</v>
      </c>
      <c r="J403" s="84">
        <f t="shared" ca="1" si="75"/>
        <v>0</v>
      </c>
      <c r="K403" s="84">
        <f t="shared" ca="1" si="5"/>
        <v>0</v>
      </c>
      <c r="L403" s="85">
        <f t="shared" ca="1" si="76"/>
        <v>236</v>
      </c>
      <c r="M403" s="38">
        <f t="shared" ca="1" si="77"/>
        <v>764</v>
      </c>
      <c r="N403" s="4">
        <f t="shared" ca="1" si="78"/>
        <v>9</v>
      </c>
      <c r="O403" s="79">
        <f t="shared" ca="1" si="79"/>
        <v>2.643947499734443</v>
      </c>
      <c r="P403" s="79">
        <f t="shared" ca="1" si="80"/>
        <v>26.439474997344433</v>
      </c>
      <c r="Q403" s="79">
        <f t="shared" ca="1" si="81"/>
        <v>26.439474997344433</v>
      </c>
      <c r="R403" s="79">
        <f t="shared" ca="1" si="12"/>
        <v>2.6439474997344434</v>
      </c>
      <c r="S403" s="79">
        <f t="shared" ca="1" si="82"/>
        <v>2.643947499734443</v>
      </c>
      <c r="T403" s="79">
        <f t="shared" ca="1" si="14"/>
        <v>0</v>
      </c>
      <c r="U403" s="79">
        <f t="shared" ca="1" si="83"/>
        <v>1259.162920275548</v>
      </c>
      <c r="V403" s="79">
        <f t="shared" ca="1" si="16"/>
        <v>0</v>
      </c>
      <c r="W403" s="85">
        <f t="shared" ca="1" si="84"/>
        <v>24748.793383780991</v>
      </c>
      <c r="X403" s="79">
        <f t="shared" ca="1" si="18"/>
        <v>0</v>
      </c>
    </row>
    <row r="404" spans="1:24" ht="12.75" customHeight="1">
      <c r="A404" s="2">
        <v>3</v>
      </c>
      <c r="B404" s="2">
        <v>0</v>
      </c>
      <c r="C404" s="2">
        <f t="shared" ca="1" si="0"/>
        <v>6</v>
      </c>
      <c r="D404" s="2">
        <f t="shared" ca="1" si="1"/>
        <v>4</v>
      </c>
      <c r="E404" s="2">
        <f t="shared" ca="1" si="2"/>
        <v>3</v>
      </c>
      <c r="F404" s="84">
        <f t="shared" ca="1" si="74"/>
        <v>0</v>
      </c>
      <c r="G404" s="2">
        <v>1</v>
      </c>
      <c r="H404" s="2">
        <v>1</v>
      </c>
      <c r="I404" s="2">
        <v>5</v>
      </c>
      <c r="J404" s="84">
        <f t="shared" ca="1" si="75"/>
        <v>0</v>
      </c>
      <c r="K404" s="84">
        <f t="shared" ca="1" si="5"/>
        <v>0</v>
      </c>
      <c r="L404" s="85">
        <f t="shared" ca="1" si="76"/>
        <v>223</v>
      </c>
      <c r="M404" s="38">
        <f t="shared" ca="1" si="77"/>
        <v>777</v>
      </c>
      <c r="N404" s="4">
        <f t="shared" ca="1" si="78"/>
        <v>9</v>
      </c>
      <c r="O404" s="79">
        <f t="shared" ca="1" si="79"/>
        <v>2.643947499734443</v>
      </c>
      <c r="P404" s="79">
        <f t="shared" ca="1" si="80"/>
        <v>26.439474997344433</v>
      </c>
      <c r="Q404" s="79">
        <f t="shared" ca="1" si="81"/>
        <v>26.439474997344433</v>
      </c>
      <c r="R404" s="79">
        <f t="shared" ca="1" si="12"/>
        <v>2.6439474997344434</v>
      </c>
      <c r="S404" s="79">
        <f t="shared" ca="1" si="82"/>
        <v>2.643947499734443</v>
      </c>
      <c r="T404" s="79">
        <f t="shared" ca="1" si="14"/>
        <v>0</v>
      </c>
      <c r="U404" s="79">
        <f t="shared" ca="1" si="83"/>
        <v>1245.902920275548</v>
      </c>
      <c r="V404" s="79">
        <f t="shared" ca="1" si="16"/>
        <v>0</v>
      </c>
      <c r="W404" s="85">
        <f t="shared" ca="1" si="84"/>
        <v>23319.884792183195</v>
      </c>
      <c r="X404" s="79">
        <f t="shared" ca="1" si="18"/>
        <v>0</v>
      </c>
    </row>
    <row r="405" spans="1:24" ht="12.75" customHeight="1">
      <c r="A405" s="2">
        <v>3</v>
      </c>
      <c r="B405" s="2">
        <v>0</v>
      </c>
      <c r="C405" s="2">
        <f t="shared" ca="1" si="0"/>
        <v>6</v>
      </c>
      <c r="D405" s="2">
        <f t="shared" ca="1" si="1"/>
        <v>4</v>
      </c>
      <c r="E405" s="2">
        <f t="shared" ca="1" si="2"/>
        <v>3</v>
      </c>
      <c r="F405" s="84">
        <f t="shared" ca="1" si="74"/>
        <v>0</v>
      </c>
      <c r="G405" s="2">
        <v>1</v>
      </c>
      <c r="H405" s="2">
        <v>1</v>
      </c>
      <c r="I405" s="2">
        <v>4</v>
      </c>
      <c r="J405" s="84">
        <f t="shared" ca="1" si="75"/>
        <v>0.94148014940099989</v>
      </c>
      <c r="K405" s="84">
        <f t="shared" ca="1" si="5"/>
        <v>0</v>
      </c>
      <c r="L405" s="85">
        <f t="shared" ca="1" si="76"/>
        <v>210</v>
      </c>
      <c r="M405" s="38">
        <f t="shared" ca="1" si="77"/>
        <v>790</v>
      </c>
      <c r="N405" s="4">
        <f t="shared" ca="1" si="78"/>
        <v>9</v>
      </c>
      <c r="O405" s="79">
        <f t="shared" ca="1" si="79"/>
        <v>2.643947499734443</v>
      </c>
      <c r="P405" s="79">
        <f t="shared" ca="1" si="80"/>
        <v>26.439474997344433</v>
      </c>
      <c r="Q405" s="79">
        <f t="shared" ca="1" si="81"/>
        <v>26.439474997344433</v>
      </c>
      <c r="R405" s="79">
        <f t="shared" ca="1" si="12"/>
        <v>2.6439474997344434</v>
      </c>
      <c r="S405" s="79">
        <f t="shared" ca="1" si="82"/>
        <v>2.643947499734443</v>
      </c>
      <c r="T405" s="79">
        <f t="shared" ca="1" si="14"/>
        <v>0</v>
      </c>
      <c r="U405" s="79">
        <f t="shared" ca="1" si="83"/>
        <v>1232.642920275548</v>
      </c>
      <c r="V405" s="79">
        <f t="shared" ca="1" si="16"/>
        <v>0</v>
      </c>
      <c r="W405" s="85">
        <f t="shared" ca="1" si="84"/>
        <v>21890.976200585399</v>
      </c>
      <c r="X405" s="79">
        <f t="shared" ca="1" si="18"/>
        <v>0</v>
      </c>
    </row>
    <row r="406" spans="1:24" ht="12.75" customHeight="1">
      <c r="A406" s="2">
        <v>3</v>
      </c>
      <c r="B406" s="2">
        <v>0</v>
      </c>
      <c r="C406" s="2">
        <f t="shared" ca="1" si="0"/>
        <v>6</v>
      </c>
      <c r="D406" s="2">
        <f t="shared" ca="1" si="1"/>
        <v>4</v>
      </c>
      <c r="E406" s="2">
        <f t="shared" ca="1" si="2"/>
        <v>3</v>
      </c>
      <c r="F406" s="84">
        <f t="shared" ca="1" si="74"/>
        <v>0</v>
      </c>
      <c r="G406" s="2">
        <v>1</v>
      </c>
      <c r="H406" s="2">
        <v>1</v>
      </c>
      <c r="I406" s="2">
        <v>3</v>
      </c>
      <c r="J406" s="84">
        <f t="shared" ca="1" si="75"/>
        <v>3.8039601996000032E-2</v>
      </c>
      <c r="K406" s="84">
        <f t="shared" ca="1" si="5"/>
        <v>0</v>
      </c>
      <c r="L406" s="85">
        <f t="shared" ca="1" si="76"/>
        <v>197</v>
      </c>
      <c r="M406" s="38">
        <f t="shared" ca="1" si="77"/>
        <v>803</v>
      </c>
      <c r="N406" s="4">
        <f t="shared" ca="1" si="78"/>
        <v>10</v>
      </c>
      <c r="O406" s="79">
        <f t="shared" ca="1" si="79"/>
        <v>2.9036585298817519</v>
      </c>
      <c r="P406" s="79">
        <f t="shared" ca="1" si="80"/>
        <v>29.036585298817524</v>
      </c>
      <c r="Q406" s="79">
        <f t="shared" ca="1" si="81"/>
        <v>26.439474997344433</v>
      </c>
      <c r="R406" s="79">
        <f t="shared" ca="1" si="12"/>
        <v>2.7738030148080979</v>
      </c>
      <c r="S406" s="79">
        <f t="shared" ca="1" si="82"/>
        <v>2.8945686438265961</v>
      </c>
      <c r="T406" s="79">
        <f t="shared" ca="1" si="14"/>
        <v>0</v>
      </c>
      <c r="U406" s="79">
        <f t="shared" ca="1" si="83"/>
        <v>1308.3467874740752</v>
      </c>
      <c r="V406" s="79">
        <f t="shared" ca="1" si="16"/>
        <v>0</v>
      </c>
      <c r="W406" s="85">
        <f t="shared" ca="1" si="84"/>
        <v>20462.067608987603</v>
      </c>
      <c r="X406" s="79">
        <f t="shared" ca="1" si="18"/>
        <v>0</v>
      </c>
    </row>
    <row r="407" spans="1:24" ht="12.75" customHeight="1">
      <c r="A407" s="2">
        <v>3</v>
      </c>
      <c r="B407" s="2">
        <v>0</v>
      </c>
      <c r="C407" s="2">
        <f t="shared" ca="1" si="0"/>
        <v>6</v>
      </c>
      <c r="D407" s="2">
        <f t="shared" ca="1" si="1"/>
        <v>4</v>
      </c>
      <c r="E407" s="2">
        <f t="shared" ca="1" si="2"/>
        <v>3</v>
      </c>
      <c r="F407" s="84">
        <f t="shared" ca="1" si="74"/>
        <v>0</v>
      </c>
      <c r="G407" s="2">
        <v>1</v>
      </c>
      <c r="H407" s="2">
        <v>1</v>
      </c>
      <c r="I407" s="2">
        <v>2</v>
      </c>
      <c r="J407" s="84">
        <f t="shared" ca="1" si="75"/>
        <v>5.7635760600000105E-4</v>
      </c>
      <c r="K407" s="84">
        <f t="shared" ca="1" si="5"/>
        <v>0</v>
      </c>
      <c r="L407" s="85">
        <f t="shared" ca="1" si="76"/>
        <v>184</v>
      </c>
      <c r="M407" s="38">
        <f t="shared" ca="1" si="77"/>
        <v>816</v>
      </c>
      <c r="N407" s="4">
        <f t="shared" ca="1" si="78"/>
        <v>10</v>
      </c>
      <c r="O407" s="79">
        <f t="shared" ca="1" si="79"/>
        <v>2.9036585298817519</v>
      </c>
      <c r="P407" s="79">
        <f t="shared" ca="1" si="80"/>
        <v>29.036585298817524</v>
      </c>
      <c r="Q407" s="79">
        <f t="shared" ca="1" si="81"/>
        <v>29.036585298817524</v>
      </c>
      <c r="R407" s="79">
        <f t="shared" ca="1" si="12"/>
        <v>2.9036585298817523</v>
      </c>
      <c r="S407" s="79">
        <f t="shared" ca="1" si="82"/>
        <v>2.9036585298817519</v>
      </c>
      <c r="T407" s="79">
        <f t="shared" ca="1" si="14"/>
        <v>0</v>
      </c>
      <c r="U407" s="79">
        <f t="shared" ca="1" si="83"/>
        <v>1298.3134562325711</v>
      </c>
      <c r="V407" s="79">
        <f t="shared" ca="1" si="16"/>
        <v>0</v>
      </c>
      <c r="W407" s="85">
        <f t="shared" ca="1" si="84"/>
        <v>19033.159017389808</v>
      </c>
      <c r="X407" s="79">
        <f t="shared" ca="1" si="18"/>
        <v>0</v>
      </c>
    </row>
    <row r="408" spans="1:24" ht="12.75" customHeight="1">
      <c r="A408" s="2">
        <v>3</v>
      </c>
      <c r="B408" s="2">
        <v>0</v>
      </c>
      <c r="C408" s="2">
        <f t="shared" ca="1" si="0"/>
        <v>6</v>
      </c>
      <c r="D408" s="2">
        <f t="shared" ca="1" si="1"/>
        <v>4</v>
      </c>
      <c r="E408" s="2">
        <f t="shared" ca="1" si="2"/>
        <v>3</v>
      </c>
      <c r="F408" s="84">
        <f t="shared" ca="1" si="74"/>
        <v>0</v>
      </c>
      <c r="G408" s="2">
        <v>1</v>
      </c>
      <c r="H408" s="2">
        <v>1</v>
      </c>
      <c r="I408" s="2">
        <v>1</v>
      </c>
      <c r="J408" s="84">
        <f t="shared" ca="1" si="75"/>
        <v>3.8811960000000103E-6</v>
      </c>
      <c r="K408" s="84">
        <f t="shared" ca="1" si="5"/>
        <v>0</v>
      </c>
      <c r="L408" s="85">
        <f t="shared" ca="1" si="76"/>
        <v>171</v>
      </c>
      <c r="M408" s="38">
        <f t="shared" ca="1" si="77"/>
        <v>829</v>
      </c>
      <c r="N408" s="4">
        <f t="shared" ca="1" si="78"/>
        <v>10</v>
      </c>
      <c r="O408" s="79">
        <f t="shared" ca="1" si="79"/>
        <v>2.9036585298817519</v>
      </c>
      <c r="P408" s="79">
        <f t="shared" ca="1" si="80"/>
        <v>29.036585298817524</v>
      </c>
      <c r="Q408" s="79">
        <f t="shared" ca="1" si="81"/>
        <v>29.036585298817524</v>
      </c>
      <c r="R408" s="79">
        <f t="shared" ca="1" si="12"/>
        <v>2.9036585298817523</v>
      </c>
      <c r="S408" s="79">
        <f t="shared" ca="1" si="82"/>
        <v>2.9036585298817519</v>
      </c>
      <c r="T408" s="79">
        <f t="shared" ca="1" si="14"/>
        <v>0</v>
      </c>
      <c r="U408" s="79">
        <f t="shared" ca="1" si="83"/>
        <v>1285.0534562325711</v>
      </c>
      <c r="V408" s="79">
        <f t="shared" ca="1" si="16"/>
        <v>0</v>
      </c>
      <c r="W408" s="85">
        <f t="shared" ca="1" si="84"/>
        <v>17604.250425792012</v>
      </c>
      <c r="X408" s="79">
        <f t="shared" ca="1" si="18"/>
        <v>0</v>
      </c>
    </row>
    <row r="409" spans="1:24" ht="12.75" customHeight="1">
      <c r="A409" s="2">
        <v>3</v>
      </c>
      <c r="B409" s="2">
        <v>0</v>
      </c>
      <c r="C409" s="2">
        <f t="shared" ca="1" si="0"/>
        <v>6</v>
      </c>
      <c r="D409" s="2">
        <f t="shared" ca="1" si="1"/>
        <v>4</v>
      </c>
      <c r="E409" s="2">
        <f t="shared" ca="1" si="2"/>
        <v>3</v>
      </c>
      <c r="F409" s="84">
        <f t="shared" ca="1" si="74"/>
        <v>0</v>
      </c>
      <c r="G409" s="2">
        <v>1</v>
      </c>
      <c r="H409" s="2">
        <v>1</v>
      </c>
      <c r="I409" s="2">
        <v>0</v>
      </c>
      <c r="J409" s="84">
        <f t="shared" ca="1" si="75"/>
        <v>9.8010000000000359E-9</v>
      </c>
      <c r="K409" s="84">
        <f t="shared" ca="1" si="5"/>
        <v>0</v>
      </c>
      <c r="L409" s="85">
        <f t="shared" ca="1" si="76"/>
        <v>158</v>
      </c>
      <c r="M409" s="38">
        <f t="shared" ca="1" si="77"/>
        <v>842</v>
      </c>
      <c r="N409" s="4">
        <f t="shared" ca="1" si="78"/>
        <v>10</v>
      </c>
      <c r="O409" s="79">
        <f t="shared" ca="1" si="79"/>
        <v>2.9036585298817519</v>
      </c>
      <c r="P409" s="79">
        <f t="shared" ca="1" si="80"/>
        <v>29.036585298817524</v>
      </c>
      <c r="Q409" s="79">
        <f t="shared" ca="1" si="81"/>
        <v>29.036585298817524</v>
      </c>
      <c r="R409" s="79">
        <f t="shared" ca="1" si="12"/>
        <v>2.9036585298817523</v>
      </c>
      <c r="S409" s="79">
        <f t="shared" ca="1" si="82"/>
        <v>2.9036585298817519</v>
      </c>
      <c r="T409" s="79">
        <f t="shared" ca="1" si="14"/>
        <v>0</v>
      </c>
      <c r="U409" s="79">
        <f t="shared" ca="1" si="83"/>
        <v>1271.7934562325711</v>
      </c>
      <c r="V409" s="79">
        <f t="shared" ca="1" si="16"/>
        <v>0</v>
      </c>
      <c r="W409" s="85">
        <f t="shared" ca="1" si="84"/>
        <v>16175.341834194214</v>
      </c>
      <c r="X409" s="79">
        <f t="shared" ca="1" si="18"/>
        <v>0</v>
      </c>
    </row>
    <row r="410" spans="1:24" ht="12.75" customHeight="1">
      <c r="A410" s="2">
        <v>3</v>
      </c>
      <c r="B410" s="2">
        <v>0</v>
      </c>
      <c r="C410" s="2">
        <f t="shared" ca="1" si="0"/>
        <v>6</v>
      </c>
      <c r="D410" s="2">
        <f t="shared" ca="1" si="1"/>
        <v>4</v>
      </c>
      <c r="E410" s="2">
        <f t="shared" ca="1" si="2"/>
        <v>3</v>
      </c>
      <c r="F410" s="84">
        <f t="shared" ca="1" si="74"/>
        <v>0</v>
      </c>
      <c r="G410" s="2">
        <v>1</v>
      </c>
      <c r="H410" s="2">
        <v>0</v>
      </c>
      <c r="I410" s="2">
        <v>7</v>
      </c>
      <c r="J410" s="84">
        <f t="shared" ca="1" si="75"/>
        <v>0</v>
      </c>
      <c r="K410" s="84">
        <f t="shared" ca="1" si="5"/>
        <v>0</v>
      </c>
      <c r="L410" s="85">
        <f t="shared" ca="1" si="76"/>
        <v>170</v>
      </c>
      <c r="M410" s="38">
        <f t="shared" ca="1" si="77"/>
        <v>830</v>
      </c>
      <c r="N410" s="4">
        <f t="shared" ca="1" si="78"/>
        <v>10</v>
      </c>
      <c r="O410" s="79">
        <f t="shared" ca="1" si="79"/>
        <v>2.9036585298817519</v>
      </c>
      <c r="P410" s="79">
        <f t="shared" ca="1" si="80"/>
        <v>29.036585298817524</v>
      </c>
      <c r="Q410" s="79">
        <f t="shared" ca="1" si="81"/>
        <v>29.036585298817524</v>
      </c>
      <c r="R410" s="79">
        <f t="shared" ca="1" si="12"/>
        <v>2.9036585298817523</v>
      </c>
      <c r="S410" s="79">
        <f t="shared" ca="1" si="82"/>
        <v>2.9036585298817519</v>
      </c>
      <c r="T410" s="79">
        <f t="shared" ca="1" si="14"/>
        <v>0</v>
      </c>
      <c r="U410" s="79">
        <f t="shared" ca="1" si="83"/>
        <v>1284.0334562325711</v>
      </c>
      <c r="V410" s="79">
        <f t="shared" ca="1" si="16"/>
        <v>0</v>
      </c>
      <c r="W410" s="85">
        <f t="shared" ca="1" si="84"/>
        <v>24950.730384469694</v>
      </c>
      <c r="X410" s="79">
        <f t="shared" ca="1" si="18"/>
        <v>0</v>
      </c>
    </row>
    <row r="411" spans="1:24" ht="12.75" customHeight="1">
      <c r="A411" s="2">
        <v>3</v>
      </c>
      <c r="B411" s="2">
        <v>0</v>
      </c>
      <c r="C411" s="2">
        <f t="shared" ca="1" si="0"/>
        <v>6</v>
      </c>
      <c r="D411" s="2">
        <f t="shared" ca="1" si="1"/>
        <v>4</v>
      </c>
      <c r="E411" s="2">
        <f t="shared" ca="1" si="2"/>
        <v>3</v>
      </c>
      <c r="F411" s="84">
        <f t="shared" ca="1" si="74"/>
        <v>0</v>
      </c>
      <c r="G411" s="2">
        <v>1</v>
      </c>
      <c r="H411" s="2">
        <v>0</v>
      </c>
      <c r="I411" s="2">
        <v>6</v>
      </c>
      <c r="J411" s="84">
        <f t="shared" ca="1" si="75"/>
        <v>0</v>
      </c>
      <c r="K411" s="84">
        <f t="shared" ca="1" si="5"/>
        <v>0</v>
      </c>
      <c r="L411" s="85">
        <f t="shared" ca="1" si="76"/>
        <v>157</v>
      </c>
      <c r="M411" s="38">
        <f t="shared" ca="1" si="77"/>
        <v>843</v>
      </c>
      <c r="N411" s="4">
        <f t="shared" ca="1" si="78"/>
        <v>10</v>
      </c>
      <c r="O411" s="79">
        <f t="shared" ca="1" si="79"/>
        <v>2.9036585298817519</v>
      </c>
      <c r="P411" s="79">
        <f t="shared" ca="1" si="80"/>
        <v>29.036585298817524</v>
      </c>
      <c r="Q411" s="79">
        <f t="shared" ca="1" si="81"/>
        <v>29.036585298817524</v>
      </c>
      <c r="R411" s="79">
        <f t="shared" ca="1" si="12"/>
        <v>2.9036585298817523</v>
      </c>
      <c r="S411" s="79">
        <f t="shared" ca="1" si="82"/>
        <v>2.9036585298817519</v>
      </c>
      <c r="T411" s="79">
        <f t="shared" ca="1" si="14"/>
        <v>0</v>
      </c>
      <c r="U411" s="79">
        <f t="shared" ca="1" si="83"/>
        <v>1270.7734562325711</v>
      </c>
      <c r="V411" s="79">
        <f t="shared" ca="1" si="16"/>
        <v>0</v>
      </c>
      <c r="W411" s="85">
        <f t="shared" ca="1" si="84"/>
        <v>23521.821792871902</v>
      </c>
      <c r="X411" s="79">
        <f t="shared" ca="1" si="18"/>
        <v>0</v>
      </c>
    </row>
    <row r="412" spans="1:24" ht="12.75" customHeight="1">
      <c r="A412" s="2">
        <v>3</v>
      </c>
      <c r="B412" s="2">
        <v>0</v>
      </c>
      <c r="C412" s="2">
        <f t="shared" ca="1" si="0"/>
        <v>6</v>
      </c>
      <c r="D412" s="2">
        <f t="shared" ca="1" si="1"/>
        <v>4</v>
      </c>
      <c r="E412" s="2">
        <f t="shared" ca="1" si="2"/>
        <v>3</v>
      </c>
      <c r="F412" s="84">
        <f t="shared" ca="1" si="74"/>
        <v>0</v>
      </c>
      <c r="G412" s="2">
        <v>1</v>
      </c>
      <c r="H412" s="2">
        <v>0</v>
      </c>
      <c r="I412" s="2">
        <v>5</v>
      </c>
      <c r="J412" s="84">
        <f t="shared" ca="1" si="75"/>
        <v>0</v>
      </c>
      <c r="K412" s="84">
        <f t="shared" ca="1" si="5"/>
        <v>0</v>
      </c>
      <c r="L412" s="85">
        <f t="shared" ca="1" si="76"/>
        <v>144</v>
      </c>
      <c r="M412" s="38">
        <f t="shared" ca="1" si="77"/>
        <v>856</v>
      </c>
      <c r="N412" s="4">
        <f t="shared" ca="1" si="78"/>
        <v>10</v>
      </c>
      <c r="O412" s="79">
        <f t="shared" ca="1" si="79"/>
        <v>2.9036585298817519</v>
      </c>
      <c r="P412" s="79">
        <f t="shared" ca="1" si="80"/>
        <v>29.036585298817524</v>
      </c>
      <c r="Q412" s="79">
        <f t="shared" ca="1" si="81"/>
        <v>29.036585298817524</v>
      </c>
      <c r="R412" s="79">
        <f t="shared" ca="1" si="12"/>
        <v>2.9036585298817523</v>
      </c>
      <c r="S412" s="79">
        <f t="shared" ca="1" si="82"/>
        <v>2.9036585298817519</v>
      </c>
      <c r="T412" s="79">
        <f t="shared" ca="1" si="14"/>
        <v>0</v>
      </c>
      <c r="U412" s="79">
        <f t="shared" ca="1" si="83"/>
        <v>1257.5134562325711</v>
      </c>
      <c r="V412" s="79">
        <f t="shared" ca="1" si="16"/>
        <v>0</v>
      </c>
      <c r="W412" s="85">
        <f t="shared" ca="1" si="84"/>
        <v>22092.913201274103</v>
      </c>
      <c r="X412" s="79">
        <f t="shared" ca="1" si="18"/>
        <v>0</v>
      </c>
    </row>
    <row r="413" spans="1:24" ht="12.75" customHeight="1">
      <c r="A413" s="2">
        <v>3</v>
      </c>
      <c r="B413" s="2">
        <v>0</v>
      </c>
      <c r="C413" s="2">
        <f t="shared" ca="1" si="0"/>
        <v>6</v>
      </c>
      <c r="D413" s="2">
        <f t="shared" ca="1" si="1"/>
        <v>4</v>
      </c>
      <c r="E413" s="2">
        <f t="shared" ca="1" si="2"/>
        <v>3</v>
      </c>
      <c r="F413" s="84">
        <f t="shared" ca="1" si="74"/>
        <v>0</v>
      </c>
      <c r="G413" s="2">
        <v>1</v>
      </c>
      <c r="H413" s="2">
        <v>0</v>
      </c>
      <c r="I413" s="2">
        <v>4</v>
      </c>
      <c r="J413" s="84">
        <f t="shared" ca="1" si="75"/>
        <v>9.5099004990000079E-3</v>
      </c>
      <c r="K413" s="84">
        <f t="shared" ca="1" si="5"/>
        <v>0</v>
      </c>
      <c r="L413" s="85">
        <f t="shared" ca="1" si="76"/>
        <v>131</v>
      </c>
      <c r="M413" s="38">
        <f t="shared" ca="1" si="77"/>
        <v>869</v>
      </c>
      <c r="N413" s="4">
        <f t="shared" ca="1" si="78"/>
        <v>10</v>
      </c>
      <c r="O413" s="79">
        <f t="shared" ca="1" si="79"/>
        <v>2.9036585298817519</v>
      </c>
      <c r="P413" s="79">
        <f t="shared" ca="1" si="80"/>
        <v>29.036585298817524</v>
      </c>
      <c r="Q413" s="79">
        <f t="shared" ca="1" si="81"/>
        <v>29.036585298817524</v>
      </c>
      <c r="R413" s="79">
        <f t="shared" ca="1" si="12"/>
        <v>2.9036585298817523</v>
      </c>
      <c r="S413" s="79">
        <f t="shared" ca="1" si="82"/>
        <v>2.9036585298817519</v>
      </c>
      <c r="T413" s="79">
        <f t="shared" ca="1" si="14"/>
        <v>0</v>
      </c>
      <c r="U413" s="79">
        <f t="shared" ca="1" si="83"/>
        <v>1244.2534562325709</v>
      </c>
      <c r="V413" s="79">
        <f t="shared" ca="1" si="16"/>
        <v>0</v>
      </c>
      <c r="W413" s="85">
        <f t="shared" ca="1" si="84"/>
        <v>20664.004609676311</v>
      </c>
      <c r="X413" s="79">
        <f t="shared" ca="1" si="18"/>
        <v>0</v>
      </c>
    </row>
    <row r="414" spans="1:24" ht="12.75" customHeight="1">
      <c r="A414" s="2">
        <v>3</v>
      </c>
      <c r="B414" s="2">
        <v>0</v>
      </c>
      <c r="C414" s="2">
        <f t="shared" ca="1" si="0"/>
        <v>6</v>
      </c>
      <c r="D414" s="2">
        <f t="shared" ca="1" si="1"/>
        <v>4</v>
      </c>
      <c r="E414" s="2">
        <f t="shared" ca="1" si="2"/>
        <v>3</v>
      </c>
      <c r="F414" s="84">
        <f t="shared" ca="1" si="74"/>
        <v>0</v>
      </c>
      <c r="G414" s="2">
        <v>1</v>
      </c>
      <c r="H414" s="2">
        <v>0</v>
      </c>
      <c r="I414" s="2">
        <v>3</v>
      </c>
      <c r="J414" s="84">
        <f t="shared" ca="1" si="75"/>
        <v>3.8423840400000073E-4</v>
      </c>
      <c r="K414" s="84">
        <f t="shared" ca="1" si="5"/>
        <v>0</v>
      </c>
      <c r="L414" s="85">
        <f t="shared" ca="1" si="76"/>
        <v>118</v>
      </c>
      <c r="M414" s="38">
        <f t="shared" ca="1" si="77"/>
        <v>882</v>
      </c>
      <c r="N414" s="4">
        <f t="shared" ca="1" si="78"/>
        <v>11</v>
      </c>
      <c r="O414" s="79">
        <f t="shared" ca="1" si="79"/>
        <v>3.1560263659691077</v>
      </c>
      <c r="P414" s="79">
        <f t="shared" ca="1" si="80"/>
        <v>29.28895313490488</v>
      </c>
      <c r="Q414" s="79">
        <f t="shared" ca="1" si="81"/>
        <v>29.036585298817524</v>
      </c>
      <c r="R414" s="79">
        <f t="shared" ca="1" si="12"/>
        <v>2.9162769216861202</v>
      </c>
      <c r="S414" s="79">
        <f t="shared" ca="1" si="82"/>
        <v>3.1392439048692986</v>
      </c>
      <c r="T414" s="79">
        <f t="shared" ca="1" si="14"/>
        <v>0</v>
      </c>
      <c r="U414" s="79">
        <f t="shared" ca="1" si="83"/>
        <v>1314.6200236964912</v>
      </c>
      <c r="V414" s="79">
        <f t="shared" ca="1" si="16"/>
        <v>0</v>
      </c>
      <c r="W414" s="85">
        <f t="shared" ca="1" si="84"/>
        <v>19235.096018078511</v>
      </c>
      <c r="X414" s="79">
        <f t="shared" ca="1" si="18"/>
        <v>0</v>
      </c>
    </row>
    <row r="415" spans="1:24" ht="12.75" customHeight="1">
      <c r="A415" s="2">
        <v>3</v>
      </c>
      <c r="B415" s="2">
        <v>0</v>
      </c>
      <c r="C415" s="2">
        <f t="shared" ca="1" si="0"/>
        <v>6</v>
      </c>
      <c r="D415" s="2">
        <f t="shared" ca="1" si="1"/>
        <v>4</v>
      </c>
      <c r="E415" s="2">
        <f t="shared" ca="1" si="2"/>
        <v>3</v>
      </c>
      <c r="F415" s="84">
        <f t="shared" ca="1" si="74"/>
        <v>0</v>
      </c>
      <c r="G415" s="2">
        <v>1</v>
      </c>
      <c r="H415" s="2">
        <v>0</v>
      </c>
      <c r="I415" s="2">
        <v>2</v>
      </c>
      <c r="J415" s="84">
        <f t="shared" ca="1" si="75"/>
        <v>5.8217940000000154E-6</v>
      </c>
      <c r="K415" s="84">
        <f t="shared" ca="1" si="5"/>
        <v>0</v>
      </c>
      <c r="L415" s="85">
        <f t="shared" ca="1" si="76"/>
        <v>105</v>
      </c>
      <c r="M415" s="38">
        <f t="shared" ca="1" si="77"/>
        <v>895</v>
      </c>
      <c r="N415" s="4">
        <f t="shared" ca="1" si="78"/>
        <v>11</v>
      </c>
      <c r="O415" s="79">
        <f t="shared" ca="1" si="79"/>
        <v>3.1560263659691077</v>
      </c>
      <c r="P415" s="79">
        <f t="shared" ca="1" si="80"/>
        <v>31.560263659691078</v>
      </c>
      <c r="Q415" s="79">
        <f t="shared" ca="1" si="81"/>
        <v>30.046056643166946</v>
      </c>
      <c r="R415" s="79">
        <f t="shared" ca="1" si="12"/>
        <v>3.080316015142901</v>
      </c>
      <c r="S415" s="79">
        <f t="shared" ca="1" si="82"/>
        <v>3.1507266414112731</v>
      </c>
      <c r="T415" s="79">
        <f t="shared" ca="1" si="14"/>
        <v>0</v>
      </c>
      <c r="U415" s="79">
        <f t="shared" ca="1" si="83"/>
        <v>1305.4360909911975</v>
      </c>
      <c r="V415" s="79">
        <f t="shared" ca="1" si="16"/>
        <v>0</v>
      </c>
      <c r="W415" s="85">
        <f t="shared" ca="1" si="84"/>
        <v>17806.187426480716</v>
      </c>
      <c r="X415" s="79">
        <f t="shared" ca="1" si="18"/>
        <v>0</v>
      </c>
    </row>
    <row r="416" spans="1:24" ht="12.75" customHeight="1">
      <c r="A416" s="2">
        <v>3</v>
      </c>
      <c r="B416" s="2">
        <v>0</v>
      </c>
      <c r="C416" s="2">
        <f t="shared" ca="1" si="0"/>
        <v>6</v>
      </c>
      <c r="D416" s="2">
        <f t="shared" ca="1" si="1"/>
        <v>4</v>
      </c>
      <c r="E416" s="2">
        <f t="shared" ca="1" si="2"/>
        <v>3</v>
      </c>
      <c r="F416" s="84">
        <f t="shared" ca="1" si="74"/>
        <v>0</v>
      </c>
      <c r="G416" s="2">
        <v>1</v>
      </c>
      <c r="H416" s="2">
        <v>0</v>
      </c>
      <c r="I416" s="2">
        <v>1</v>
      </c>
      <c r="J416" s="84">
        <f t="shared" ca="1" si="75"/>
        <v>3.9204000000000137E-8</v>
      </c>
      <c r="K416" s="84">
        <f t="shared" ca="1" si="5"/>
        <v>0</v>
      </c>
      <c r="L416" s="85">
        <f t="shared" ca="1" si="76"/>
        <v>92</v>
      </c>
      <c r="M416" s="38">
        <f t="shared" ca="1" si="77"/>
        <v>908</v>
      </c>
      <c r="N416" s="4">
        <f t="shared" ca="1" si="78"/>
        <v>11</v>
      </c>
      <c r="O416" s="79">
        <f t="shared" ca="1" si="79"/>
        <v>3.1560263659691077</v>
      </c>
      <c r="P416" s="79">
        <f t="shared" ca="1" si="80"/>
        <v>31.560263659691078</v>
      </c>
      <c r="Q416" s="79">
        <f t="shared" ca="1" si="81"/>
        <v>31.560263659691078</v>
      </c>
      <c r="R416" s="79">
        <f t="shared" ca="1" si="12"/>
        <v>3.1560263659691077</v>
      </c>
      <c r="S416" s="79">
        <f t="shared" ca="1" si="82"/>
        <v>3.1560263659691077</v>
      </c>
      <c r="T416" s="79">
        <f t="shared" ca="1" si="14"/>
        <v>0</v>
      </c>
      <c r="U416" s="79">
        <f t="shared" ca="1" si="83"/>
        <v>1294.0573528195234</v>
      </c>
      <c r="V416" s="79">
        <f t="shared" ca="1" si="16"/>
        <v>0</v>
      </c>
      <c r="W416" s="85">
        <f t="shared" ca="1" si="84"/>
        <v>16377.27883488292</v>
      </c>
      <c r="X416" s="79">
        <f t="shared" ca="1" si="18"/>
        <v>0</v>
      </c>
    </row>
    <row r="417" spans="1:24" ht="12.75" customHeight="1">
      <c r="A417" s="2">
        <v>3</v>
      </c>
      <c r="B417" s="2">
        <v>0</v>
      </c>
      <c r="C417" s="2">
        <f t="shared" ca="1" si="0"/>
        <v>6</v>
      </c>
      <c r="D417" s="2">
        <f t="shared" ca="1" si="1"/>
        <v>4</v>
      </c>
      <c r="E417" s="2">
        <f t="shared" ca="1" si="2"/>
        <v>3</v>
      </c>
      <c r="F417" s="84">
        <f t="shared" ca="1" si="74"/>
        <v>0</v>
      </c>
      <c r="G417" s="2">
        <v>1</v>
      </c>
      <c r="H417" s="2">
        <v>0</v>
      </c>
      <c r="I417" s="2">
        <v>0</v>
      </c>
      <c r="J417" s="84">
        <f t="shared" ca="1" si="75"/>
        <v>9.9000000000000459E-11</v>
      </c>
      <c r="K417" s="84">
        <f t="shared" ca="1" si="5"/>
        <v>0</v>
      </c>
      <c r="L417" s="85">
        <f t="shared" ca="1" si="76"/>
        <v>79</v>
      </c>
      <c r="M417" s="38">
        <f t="shared" ca="1" si="77"/>
        <v>921</v>
      </c>
      <c r="N417" s="4">
        <f t="shared" ca="1" si="78"/>
        <v>11</v>
      </c>
      <c r="O417" s="79">
        <f t="shared" ca="1" si="79"/>
        <v>3.1560263659691077</v>
      </c>
      <c r="P417" s="79">
        <f t="shared" ca="1" si="80"/>
        <v>31.560263659691078</v>
      </c>
      <c r="Q417" s="79">
        <f t="shared" ca="1" si="81"/>
        <v>31.560263659691078</v>
      </c>
      <c r="R417" s="79">
        <f t="shared" ca="1" si="12"/>
        <v>3.1560263659691077</v>
      </c>
      <c r="S417" s="79">
        <f t="shared" ca="1" si="82"/>
        <v>3.1560263659691077</v>
      </c>
      <c r="T417" s="79">
        <f t="shared" ca="1" si="14"/>
        <v>0</v>
      </c>
      <c r="U417" s="79">
        <f t="shared" ca="1" si="83"/>
        <v>1280.7973528195234</v>
      </c>
      <c r="V417" s="79">
        <f t="shared" ca="1" si="16"/>
        <v>0</v>
      </c>
      <c r="W417" s="85">
        <f t="shared" ca="1" si="84"/>
        <v>14948.370243285124</v>
      </c>
      <c r="X417" s="79">
        <f t="shared" ca="1" si="18"/>
        <v>0</v>
      </c>
    </row>
    <row r="418" spans="1:24" ht="12.75" customHeight="1">
      <c r="A418" s="2">
        <v>3</v>
      </c>
      <c r="B418" s="2">
        <v>0</v>
      </c>
      <c r="C418" s="2">
        <f t="shared" ca="1" si="0"/>
        <v>6</v>
      </c>
      <c r="D418" s="2">
        <f t="shared" ca="1" si="1"/>
        <v>4</v>
      </c>
      <c r="E418" s="2">
        <f t="shared" ca="1" si="2"/>
        <v>3</v>
      </c>
      <c r="F418" s="84">
        <f t="shared" ca="1" si="74"/>
        <v>0</v>
      </c>
      <c r="G418" s="2">
        <v>0</v>
      </c>
      <c r="H418" s="2">
        <v>1</v>
      </c>
      <c r="I418" s="2">
        <v>7</v>
      </c>
      <c r="J418" s="84">
        <f t="shared" ca="1" si="75"/>
        <v>0</v>
      </c>
      <c r="K418" s="84">
        <f t="shared" ca="1" si="5"/>
        <v>0</v>
      </c>
      <c r="L418" s="85">
        <f t="shared" ca="1" si="76"/>
        <v>170</v>
      </c>
      <c r="M418" s="38">
        <f t="shared" ca="1" si="77"/>
        <v>830</v>
      </c>
      <c r="N418" s="4">
        <f t="shared" ca="1" si="78"/>
        <v>10</v>
      </c>
      <c r="O418" s="79">
        <f t="shared" ca="1" si="79"/>
        <v>2.9036585298817519</v>
      </c>
      <c r="P418" s="79">
        <f t="shared" ca="1" si="80"/>
        <v>29.036585298817524</v>
      </c>
      <c r="Q418" s="79">
        <f t="shared" ca="1" si="81"/>
        <v>29.036585298817524</v>
      </c>
      <c r="R418" s="79">
        <f t="shared" ca="1" si="12"/>
        <v>2.9036585298817523</v>
      </c>
      <c r="S418" s="79">
        <f t="shared" ca="1" si="82"/>
        <v>2.9036585298817519</v>
      </c>
      <c r="T418" s="79">
        <f t="shared" ca="1" si="14"/>
        <v>0</v>
      </c>
      <c r="U418" s="79">
        <f t="shared" ca="1" si="83"/>
        <v>1284.0334562325711</v>
      </c>
      <c r="V418" s="79">
        <f t="shared" ca="1" si="16"/>
        <v>0</v>
      </c>
      <c r="W418" s="85">
        <f t="shared" ca="1" si="84"/>
        <v>11229.331732093662</v>
      </c>
      <c r="X418" s="79">
        <f t="shared" ca="1" si="18"/>
        <v>0</v>
      </c>
    </row>
    <row r="419" spans="1:24" ht="12.75" customHeight="1">
      <c r="A419" s="2">
        <v>3</v>
      </c>
      <c r="B419" s="2">
        <v>0</v>
      </c>
      <c r="C419" s="2">
        <f t="shared" ca="1" si="0"/>
        <v>6</v>
      </c>
      <c r="D419" s="2">
        <f t="shared" ca="1" si="1"/>
        <v>4</v>
      </c>
      <c r="E419" s="2">
        <f t="shared" ca="1" si="2"/>
        <v>3</v>
      </c>
      <c r="F419" s="84">
        <f t="shared" ca="1" si="74"/>
        <v>0</v>
      </c>
      <c r="G419" s="2">
        <v>0</v>
      </c>
      <c r="H419" s="2">
        <v>1</v>
      </c>
      <c r="I419" s="2">
        <v>6</v>
      </c>
      <c r="J419" s="84">
        <f t="shared" ca="1" si="75"/>
        <v>0</v>
      </c>
      <c r="K419" s="84">
        <f t="shared" ca="1" si="5"/>
        <v>0</v>
      </c>
      <c r="L419" s="85">
        <f t="shared" ca="1" si="76"/>
        <v>157</v>
      </c>
      <c r="M419" s="38">
        <f t="shared" ca="1" si="77"/>
        <v>843</v>
      </c>
      <c r="N419" s="4">
        <f t="shared" ca="1" si="78"/>
        <v>10</v>
      </c>
      <c r="O419" s="79">
        <f t="shared" ca="1" si="79"/>
        <v>2.9036585298817519</v>
      </c>
      <c r="P419" s="79">
        <f t="shared" ca="1" si="80"/>
        <v>29.036585298817524</v>
      </c>
      <c r="Q419" s="79">
        <f t="shared" ca="1" si="81"/>
        <v>29.036585298817524</v>
      </c>
      <c r="R419" s="79">
        <f t="shared" ca="1" si="12"/>
        <v>2.9036585298817523</v>
      </c>
      <c r="S419" s="79">
        <f t="shared" ca="1" si="82"/>
        <v>2.9036585298817519</v>
      </c>
      <c r="T419" s="79">
        <f t="shared" ca="1" si="14"/>
        <v>0</v>
      </c>
      <c r="U419" s="79">
        <f t="shared" ca="1" si="83"/>
        <v>1270.7734562325711</v>
      </c>
      <c r="V419" s="79">
        <f t="shared" ca="1" si="16"/>
        <v>0</v>
      </c>
      <c r="W419" s="85">
        <f t="shared" ca="1" si="84"/>
        <v>9800.4231404958664</v>
      </c>
      <c r="X419" s="79">
        <f t="shared" ca="1" si="18"/>
        <v>0</v>
      </c>
    </row>
    <row r="420" spans="1:24" ht="12.75" customHeight="1">
      <c r="A420" s="2">
        <v>3</v>
      </c>
      <c r="B420" s="2">
        <v>0</v>
      </c>
      <c r="C420" s="2">
        <f t="shared" ca="1" si="0"/>
        <v>6</v>
      </c>
      <c r="D420" s="2">
        <f t="shared" ca="1" si="1"/>
        <v>4</v>
      </c>
      <c r="E420" s="2">
        <f t="shared" ca="1" si="2"/>
        <v>3</v>
      </c>
      <c r="F420" s="84">
        <f t="shared" ca="1" si="74"/>
        <v>0</v>
      </c>
      <c r="G420" s="2">
        <v>0</v>
      </c>
      <c r="H420" s="2">
        <v>1</v>
      </c>
      <c r="I420" s="2">
        <v>5</v>
      </c>
      <c r="J420" s="84">
        <f t="shared" ca="1" si="75"/>
        <v>0</v>
      </c>
      <c r="K420" s="84">
        <f t="shared" ca="1" si="5"/>
        <v>0</v>
      </c>
      <c r="L420" s="85">
        <f t="shared" ca="1" si="76"/>
        <v>144</v>
      </c>
      <c r="M420" s="38">
        <f t="shared" ca="1" si="77"/>
        <v>856</v>
      </c>
      <c r="N420" s="4">
        <f t="shared" ca="1" si="78"/>
        <v>10</v>
      </c>
      <c r="O420" s="79">
        <f t="shared" ca="1" si="79"/>
        <v>2.9036585298817519</v>
      </c>
      <c r="P420" s="79">
        <f t="shared" ca="1" si="80"/>
        <v>29.036585298817524</v>
      </c>
      <c r="Q420" s="79">
        <f t="shared" ca="1" si="81"/>
        <v>29.036585298817524</v>
      </c>
      <c r="R420" s="79">
        <f t="shared" ca="1" si="12"/>
        <v>2.9036585298817523</v>
      </c>
      <c r="S420" s="79">
        <f t="shared" ca="1" si="82"/>
        <v>2.9036585298817519</v>
      </c>
      <c r="T420" s="79">
        <f t="shared" ca="1" si="14"/>
        <v>0</v>
      </c>
      <c r="U420" s="79">
        <f t="shared" ca="1" si="83"/>
        <v>1257.5134562325711</v>
      </c>
      <c r="V420" s="79">
        <f t="shared" ca="1" si="16"/>
        <v>0</v>
      </c>
      <c r="W420" s="85">
        <f t="shared" ca="1" si="84"/>
        <v>8371.5145488980706</v>
      </c>
      <c r="X420" s="79">
        <f t="shared" ca="1" si="18"/>
        <v>0</v>
      </c>
    </row>
    <row r="421" spans="1:24" ht="12.75" customHeight="1">
      <c r="A421" s="2">
        <v>3</v>
      </c>
      <c r="B421" s="2">
        <v>0</v>
      </c>
      <c r="C421" s="2">
        <f t="shared" ca="1" si="0"/>
        <v>6</v>
      </c>
      <c r="D421" s="2">
        <f t="shared" ca="1" si="1"/>
        <v>4</v>
      </c>
      <c r="E421" s="2">
        <f t="shared" ca="1" si="2"/>
        <v>3</v>
      </c>
      <c r="F421" s="84">
        <f t="shared" ca="1" si="74"/>
        <v>0</v>
      </c>
      <c r="G421" s="2">
        <v>0</v>
      </c>
      <c r="H421" s="2">
        <v>1</v>
      </c>
      <c r="I421" s="2">
        <v>4</v>
      </c>
      <c r="J421" s="84">
        <f t="shared" ca="1" si="75"/>
        <v>9.5099004990000079E-3</v>
      </c>
      <c r="K421" s="84">
        <f t="shared" ca="1" si="5"/>
        <v>0</v>
      </c>
      <c r="L421" s="85">
        <f t="shared" ca="1" si="76"/>
        <v>131</v>
      </c>
      <c r="M421" s="38">
        <f t="shared" ca="1" si="77"/>
        <v>869</v>
      </c>
      <c r="N421" s="4">
        <f t="shared" ca="1" si="78"/>
        <v>10</v>
      </c>
      <c r="O421" s="79">
        <f t="shared" ca="1" si="79"/>
        <v>2.9036585298817519</v>
      </c>
      <c r="P421" s="79">
        <f t="shared" ca="1" si="80"/>
        <v>29.036585298817524</v>
      </c>
      <c r="Q421" s="79">
        <f t="shared" ca="1" si="81"/>
        <v>29.036585298817524</v>
      </c>
      <c r="R421" s="79">
        <f t="shared" ca="1" si="12"/>
        <v>2.9036585298817523</v>
      </c>
      <c r="S421" s="79">
        <f t="shared" ca="1" si="82"/>
        <v>2.9036585298817519</v>
      </c>
      <c r="T421" s="79">
        <f t="shared" ca="1" si="14"/>
        <v>0</v>
      </c>
      <c r="U421" s="79">
        <f t="shared" ca="1" si="83"/>
        <v>1244.2534562325709</v>
      </c>
      <c r="V421" s="79">
        <f t="shared" ca="1" si="16"/>
        <v>0</v>
      </c>
      <c r="W421" s="85">
        <f t="shared" ca="1" si="84"/>
        <v>6942.6059573002758</v>
      </c>
      <c r="X421" s="79">
        <f t="shared" ca="1" si="18"/>
        <v>0</v>
      </c>
    </row>
    <row r="422" spans="1:24" ht="12.75" customHeight="1">
      <c r="A422" s="2">
        <v>3</v>
      </c>
      <c r="B422" s="2">
        <v>0</v>
      </c>
      <c r="C422" s="2">
        <f t="shared" ca="1" si="0"/>
        <v>6</v>
      </c>
      <c r="D422" s="2">
        <f t="shared" ca="1" si="1"/>
        <v>4</v>
      </c>
      <c r="E422" s="2">
        <f t="shared" ca="1" si="2"/>
        <v>3</v>
      </c>
      <c r="F422" s="84">
        <f t="shared" ca="1" si="74"/>
        <v>0</v>
      </c>
      <c r="G422" s="2">
        <v>0</v>
      </c>
      <c r="H422" s="2">
        <v>1</v>
      </c>
      <c r="I422" s="2">
        <v>3</v>
      </c>
      <c r="J422" s="84">
        <f t="shared" ca="1" si="75"/>
        <v>3.8423840400000073E-4</v>
      </c>
      <c r="K422" s="84">
        <f t="shared" ca="1" si="5"/>
        <v>0</v>
      </c>
      <c r="L422" s="85">
        <f t="shared" ca="1" si="76"/>
        <v>118</v>
      </c>
      <c r="M422" s="38">
        <f t="shared" ca="1" si="77"/>
        <v>882</v>
      </c>
      <c r="N422" s="4">
        <f t="shared" ca="1" si="78"/>
        <v>11</v>
      </c>
      <c r="O422" s="79">
        <f t="shared" ca="1" si="79"/>
        <v>3.1560263659691077</v>
      </c>
      <c r="P422" s="79">
        <f t="shared" ca="1" si="80"/>
        <v>29.28895313490488</v>
      </c>
      <c r="Q422" s="79">
        <f t="shared" ca="1" si="81"/>
        <v>29.036585298817524</v>
      </c>
      <c r="R422" s="79">
        <f t="shared" ca="1" si="12"/>
        <v>2.9162769216861202</v>
      </c>
      <c r="S422" s="79">
        <f t="shared" ca="1" si="82"/>
        <v>3.1392439048692986</v>
      </c>
      <c r="T422" s="79">
        <f t="shared" ca="1" si="14"/>
        <v>0</v>
      </c>
      <c r="U422" s="79">
        <f t="shared" ca="1" si="83"/>
        <v>1314.6200236964912</v>
      </c>
      <c r="V422" s="79">
        <f t="shared" ca="1" si="16"/>
        <v>0</v>
      </c>
      <c r="W422" s="85">
        <f t="shared" ca="1" si="84"/>
        <v>5513.6973657024791</v>
      </c>
      <c r="X422" s="79">
        <f t="shared" ca="1" si="18"/>
        <v>0</v>
      </c>
    </row>
    <row r="423" spans="1:24" ht="12.75" customHeight="1">
      <c r="A423" s="2">
        <v>3</v>
      </c>
      <c r="B423" s="2">
        <v>0</v>
      </c>
      <c r="C423" s="2">
        <f t="shared" ca="1" si="0"/>
        <v>6</v>
      </c>
      <c r="D423" s="2">
        <f t="shared" ca="1" si="1"/>
        <v>4</v>
      </c>
      <c r="E423" s="2">
        <f t="shared" ca="1" si="2"/>
        <v>3</v>
      </c>
      <c r="F423" s="84">
        <f t="shared" ca="1" si="74"/>
        <v>0</v>
      </c>
      <c r="G423" s="2">
        <v>0</v>
      </c>
      <c r="H423" s="2">
        <v>1</v>
      </c>
      <c r="I423" s="2">
        <v>2</v>
      </c>
      <c r="J423" s="84">
        <f t="shared" ca="1" si="75"/>
        <v>5.8217940000000154E-6</v>
      </c>
      <c r="K423" s="84">
        <f t="shared" ca="1" si="5"/>
        <v>0</v>
      </c>
      <c r="L423" s="85">
        <f t="shared" ca="1" si="76"/>
        <v>105</v>
      </c>
      <c r="M423" s="38">
        <f t="shared" ca="1" si="77"/>
        <v>895</v>
      </c>
      <c r="N423" s="4">
        <f t="shared" ca="1" si="78"/>
        <v>11</v>
      </c>
      <c r="O423" s="79">
        <f t="shared" ca="1" si="79"/>
        <v>3.1560263659691077</v>
      </c>
      <c r="P423" s="79">
        <f t="shared" ca="1" si="80"/>
        <v>31.560263659691078</v>
      </c>
      <c r="Q423" s="79">
        <f t="shared" ca="1" si="81"/>
        <v>30.046056643166946</v>
      </c>
      <c r="R423" s="79">
        <f t="shared" ca="1" si="12"/>
        <v>3.080316015142901</v>
      </c>
      <c r="S423" s="79">
        <f t="shared" ca="1" si="82"/>
        <v>3.1507266414112731</v>
      </c>
      <c r="T423" s="79">
        <f t="shared" ca="1" si="14"/>
        <v>0</v>
      </c>
      <c r="U423" s="79">
        <f t="shared" ca="1" si="83"/>
        <v>1305.4360909911975</v>
      </c>
      <c r="V423" s="79">
        <f t="shared" ca="1" si="16"/>
        <v>0</v>
      </c>
      <c r="W423" s="85">
        <f t="shared" ca="1" si="84"/>
        <v>4084.7887741046834</v>
      </c>
      <c r="X423" s="79">
        <f t="shared" ca="1" si="18"/>
        <v>0</v>
      </c>
    </row>
    <row r="424" spans="1:24" ht="12.75" customHeight="1">
      <c r="A424" s="2">
        <v>3</v>
      </c>
      <c r="B424" s="2">
        <v>0</v>
      </c>
      <c r="C424" s="2">
        <f t="shared" ca="1" si="0"/>
        <v>6</v>
      </c>
      <c r="D424" s="2">
        <f t="shared" ca="1" si="1"/>
        <v>4</v>
      </c>
      <c r="E424" s="2">
        <f t="shared" ca="1" si="2"/>
        <v>3</v>
      </c>
      <c r="F424" s="84">
        <f t="shared" ca="1" si="74"/>
        <v>0</v>
      </c>
      <c r="G424" s="2">
        <v>0</v>
      </c>
      <c r="H424" s="2">
        <v>1</v>
      </c>
      <c r="I424" s="2">
        <v>1</v>
      </c>
      <c r="J424" s="84">
        <f t="shared" ca="1" si="75"/>
        <v>3.9204000000000137E-8</v>
      </c>
      <c r="K424" s="84">
        <f t="shared" ca="1" si="5"/>
        <v>0</v>
      </c>
      <c r="L424" s="85">
        <f t="shared" ca="1" si="76"/>
        <v>92</v>
      </c>
      <c r="M424" s="38">
        <f t="shared" ca="1" si="77"/>
        <v>908</v>
      </c>
      <c r="N424" s="4">
        <f t="shared" ca="1" si="78"/>
        <v>11</v>
      </c>
      <c r="O424" s="79">
        <f t="shared" ca="1" si="79"/>
        <v>3.1560263659691077</v>
      </c>
      <c r="P424" s="79">
        <f t="shared" ca="1" si="80"/>
        <v>31.560263659691078</v>
      </c>
      <c r="Q424" s="79">
        <f t="shared" ca="1" si="81"/>
        <v>31.560263659691078</v>
      </c>
      <c r="R424" s="79">
        <f t="shared" ca="1" si="12"/>
        <v>3.1560263659691077</v>
      </c>
      <c r="S424" s="79">
        <f t="shared" ca="1" si="82"/>
        <v>3.1560263659691077</v>
      </c>
      <c r="T424" s="79">
        <f t="shared" ca="1" si="14"/>
        <v>0</v>
      </c>
      <c r="U424" s="79">
        <f t="shared" ca="1" si="83"/>
        <v>1294.0573528195234</v>
      </c>
      <c r="V424" s="79">
        <f t="shared" ca="1" si="16"/>
        <v>0</v>
      </c>
      <c r="W424" s="85">
        <f t="shared" ca="1" si="84"/>
        <v>2655.8801825068867</v>
      </c>
      <c r="X424" s="79">
        <f t="shared" ca="1" si="18"/>
        <v>0</v>
      </c>
    </row>
    <row r="425" spans="1:24" ht="12.75" customHeight="1">
      <c r="A425" s="2">
        <v>3</v>
      </c>
      <c r="B425" s="2">
        <v>0</v>
      </c>
      <c r="C425" s="2">
        <f t="shared" ca="1" si="0"/>
        <v>6</v>
      </c>
      <c r="D425" s="2">
        <f t="shared" ca="1" si="1"/>
        <v>4</v>
      </c>
      <c r="E425" s="2">
        <f t="shared" ca="1" si="2"/>
        <v>3</v>
      </c>
      <c r="F425" s="84">
        <f t="shared" ca="1" si="74"/>
        <v>0</v>
      </c>
      <c r="G425" s="2">
        <v>0</v>
      </c>
      <c r="H425" s="2">
        <v>1</v>
      </c>
      <c r="I425" s="2">
        <v>0</v>
      </c>
      <c r="J425" s="84">
        <f t="shared" ca="1" si="75"/>
        <v>9.9000000000000459E-11</v>
      </c>
      <c r="K425" s="84">
        <f t="shared" ca="1" si="5"/>
        <v>0</v>
      </c>
      <c r="L425" s="85">
        <f t="shared" ca="1" si="76"/>
        <v>79</v>
      </c>
      <c r="M425" s="38">
        <f t="shared" ca="1" si="77"/>
        <v>921</v>
      </c>
      <c r="N425" s="4">
        <f t="shared" ca="1" si="78"/>
        <v>11</v>
      </c>
      <c r="O425" s="79">
        <f t="shared" ca="1" si="79"/>
        <v>3.1560263659691077</v>
      </c>
      <c r="P425" s="79">
        <f t="shared" ca="1" si="80"/>
        <v>31.560263659691078</v>
      </c>
      <c r="Q425" s="79">
        <f t="shared" ca="1" si="81"/>
        <v>31.560263659691078</v>
      </c>
      <c r="R425" s="79">
        <f t="shared" ca="1" si="12"/>
        <v>3.1560263659691077</v>
      </c>
      <c r="S425" s="79">
        <f t="shared" ca="1" si="82"/>
        <v>3.1560263659691077</v>
      </c>
      <c r="T425" s="79">
        <f t="shared" ca="1" si="14"/>
        <v>0</v>
      </c>
      <c r="U425" s="79">
        <f t="shared" ca="1" si="83"/>
        <v>1280.7973528195234</v>
      </c>
      <c r="V425" s="79">
        <f t="shared" ca="1" si="16"/>
        <v>0</v>
      </c>
      <c r="W425" s="85">
        <f t="shared" ca="1" si="84"/>
        <v>1226.9715909090908</v>
      </c>
      <c r="X425" s="79">
        <f t="shared" ca="1" si="18"/>
        <v>0</v>
      </c>
    </row>
    <row r="426" spans="1:24" ht="12.75" customHeight="1">
      <c r="A426" s="2">
        <v>3</v>
      </c>
      <c r="B426" s="2">
        <v>0</v>
      </c>
      <c r="C426" s="2">
        <f t="shared" ca="1" si="0"/>
        <v>6</v>
      </c>
      <c r="D426" s="2">
        <f t="shared" ca="1" si="1"/>
        <v>4</v>
      </c>
      <c r="E426" s="2">
        <f t="shared" ca="1" si="2"/>
        <v>3</v>
      </c>
      <c r="F426" s="84">
        <f t="shared" ca="1" si="74"/>
        <v>0</v>
      </c>
      <c r="G426" s="2">
        <v>0</v>
      </c>
      <c r="H426" s="2">
        <v>0</v>
      </c>
      <c r="I426" s="2">
        <v>7</v>
      </c>
      <c r="J426" s="84">
        <f t="shared" ca="1" si="75"/>
        <v>0</v>
      </c>
      <c r="K426" s="84">
        <f t="shared" ca="1" si="5"/>
        <v>0</v>
      </c>
      <c r="L426" s="85">
        <f t="shared" ca="1" si="76"/>
        <v>91</v>
      </c>
      <c r="M426" s="38">
        <f t="shared" ca="1" si="77"/>
        <v>909</v>
      </c>
      <c r="N426" s="4">
        <f t="shared" ca="1" si="78"/>
        <v>11</v>
      </c>
      <c r="O426" s="79">
        <f t="shared" ca="1" si="79"/>
        <v>3.1560263659691077</v>
      </c>
      <c r="P426" s="79">
        <f t="shared" ca="1" si="80"/>
        <v>31.560263659691078</v>
      </c>
      <c r="Q426" s="79">
        <f t="shared" ca="1" si="81"/>
        <v>31.560263659691078</v>
      </c>
      <c r="R426" s="79">
        <f t="shared" ca="1" si="12"/>
        <v>3.1560263659691077</v>
      </c>
      <c r="S426" s="79">
        <f t="shared" ca="1" si="82"/>
        <v>3.1560263659691077</v>
      </c>
      <c r="T426" s="79">
        <f t="shared" ca="1" si="14"/>
        <v>0</v>
      </c>
      <c r="U426" s="79">
        <f t="shared" ca="1" si="83"/>
        <v>1293.0373528195234</v>
      </c>
      <c r="V426" s="79">
        <f t="shared" ca="1" si="16"/>
        <v>0</v>
      </c>
      <c r="W426" s="85">
        <f t="shared" ca="1" si="84"/>
        <v>10002.360141184572</v>
      </c>
      <c r="X426" s="79">
        <f t="shared" ca="1" si="18"/>
        <v>0</v>
      </c>
    </row>
    <row r="427" spans="1:24" ht="12.75" customHeight="1">
      <c r="A427" s="2">
        <v>3</v>
      </c>
      <c r="B427" s="2">
        <v>0</v>
      </c>
      <c r="C427" s="2">
        <f t="shared" ca="1" si="0"/>
        <v>6</v>
      </c>
      <c r="D427" s="2">
        <f t="shared" ca="1" si="1"/>
        <v>4</v>
      </c>
      <c r="E427" s="2">
        <f t="shared" ca="1" si="2"/>
        <v>3</v>
      </c>
      <c r="F427" s="84">
        <f t="shared" ca="1" si="74"/>
        <v>0</v>
      </c>
      <c r="G427" s="2">
        <v>0</v>
      </c>
      <c r="H427" s="2">
        <v>0</v>
      </c>
      <c r="I427" s="2">
        <v>6</v>
      </c>
      <c r="J427" s="84">
        <f t="shared" ca="1" si="75"/>
        <v>0</v>
      </c>
      <c r="K427" s="84">
        <f t="shared" ca="1" si="5"/>
        <v>0</v>
      </c>
      <c r="L427" s="85">
        <f t="shared" ca="1" si="76"/>
        <v>78</v>
      </c>
      <c r="M427" s="38">
        <f t="shared" ca="1" si="77"/>
        <v>922</v>
      </c>
      <c r="N427" s="4">
        <f t="shared" ca="1" si="78"/>
        <v>11</v>
      </c>
      <c r="O427" s="79">
        <f t="shared" ca="1" si="79"/>
        <v>3.1560263659691077</v>
      </c>
      <c r="P427" s="79">
        <f t="shared" ca="1" si="80"/>
        <v>31.560263659691078</v>
      </c>
      <c r="Q427" s="79">
        <f t="shared" ca="1" si="81"/>
        <v>31.560263659691078</v>
      </c>
      <c r="R427" s="79">
        <f t="shared" ca="1" si="12"/>
        <v>3.1560263659691077</v>
      </c>
      <c r="S427" s="79">
        <f t="shared" ca="1" si="82"/>
        <v>3.1560263659691077</v>
      </c>
      <c r="T427" s="79">
        <f t="shared" ca="1" si="14"/>
        <v>0</v>
      </c>
      <c r="U427" s="79">
        <f t="shared" ca="1" si="83"/>
        <v>1279.7773528195235</v>
      </c>
      <c r="V427" s="79">
        <f t="shared" ca="1" si="16"/>
        <v>0</v>
      </c>
      <c r="W427" s="85">
        <f t="shared" ca="1" si="84"/>
        <v>8573.4515495867763</v>
      </c>
      <c r="X427" s="79">
        <f t="shared" ca="1" si="18"/>
        <v>0</v>
      </c>
    </row>
    <row r="428" spans="1:24" ht="12.75" customHeight="1">
      <c r="A428" s="2">
        <v>3</v>
      </c>
      <c r="B428" s="2">
        <v>0</v>
      </c>
      <c r="C428" s="2">
        <f t="shared" ca="1" si="0"/>
        <v>6</v>
      </c>
      <c r="D428" s="2">
        <f t="shared" ca="1" si="1"/>
        <v>4</v>
      </c>
      <c r="E428" s="2">
        <f t="shared" ca="1" si="2"/>
        <v>3</v>
      </c>
      <c r="F428" s="84">
        <f t="shared" ca="1" si="74"/>
        <v>0</v>
      </c>
      <c r="G428" s="2">
        <v>0</v>
      </c>
      <c r="H428" s="2">
        <v>0</v>
      </c>
      <c r="I428" s="2">
        <v>5</v>
      </c>
      <c r="J428" s="84">
        <f t="shared" ca="1" si="75"/>
        <v>0</v>
      </c>
      <c r="K428" s="84">
        <f t="shared" ca="1" si="5"/>
        <v>0</v>
      </c>
      <c r="L428" s="85">
        <f t="shared" ca="1" si="76"/>
        <v>65</v>
      </c>
      <c r="M428" s="38">
        <f t="shared" ca="1" si="77"/>
        <v>935</v>
      </c>
      <c r="N428" s="4">
        <f t="shared" ca="1" si="78"/>
        <v>11</v>
      </c>
      <c r="O428" s="79">
        <f t="shared" ca="1" si="79"/>
        <v>3.1560263659691077</v>
      </c>
      <c r="P428" s="79">
        <f t="shared" ca="1" si="80"/>
        <v>31.560263659691078</v>
      </c>
      <c r="Q428" s="79">
        <f t="shared" ca="1" si="81"/>
        <v>31.560263659691078</v>
      </c>
      <c r="R428" s="79">
        <f t="shared" ca="1" si="12"/>
        <v>3.1560263659691077</v>
      </c>
      <c r="S428" s="79">
        <f t="shared" ca="1" si="82"/>
        <v>3.1560263659691077</v>
      </c>
      <c r="T428" s="79">
        <f t="shared" ca="1" si="14"/>
        <v>0</v>
      </c>
      <c r="U428" s="79">
        <f t="shared" ca="1" si="83"/>
        <v>1266.5173528195235</v>
      </c>
      <c r="V428" s="79">
        <f t="shared" ca="1" si="16"/>
        <v>0</v>
      </c>
      <c r="W428" s="85">
        <f t="shared" ca="1" si="84"/>
        <v>7144.5429579889806</v>
      </c>
      <c r="X428" s="79">
        <f t="shared" ca="1" si="18"/>
        <v>0</v>
      </c>
    </row>
    <row r="429" spans="1:24" ht="12.75" customHeight="1">
      <c r="A429" s="2">
        <v>3</v>
      </c>
      <c r="B429" s="2">
        <v>0</v>
      </c>
      <c r="C429" s="2">
        <f t="shared" ca="1" si="0"/>
        <v>6</v>
      </c>
      <c r="D429" s="2">
        <f t="shared" ca="1" si="1"/>
        <v>4</v>
      </c>
      <c r="E429" s="2">
        <f t="shared" ca="1" si="2"/>
        <v>3</v>
      </c>
      <c r="F429" s="84">
        <f t="shared" ca="1" si="74"/>
        <v>0</v>
      </c>
      <c r="G429" s="2">
        <v>0</v>
      </c>
      <c r="H429" s="2">
        <v>0</v>
      </c>
      <c r="I429" s="2">
        <v>4</v>
      </c>
      <c r="J429" s="84">
        <f t="shared" ca="1" si="75"/>
        <v>9.605960100000017E-5</v>
      </c>
      <c r="K429" s="84">
        <f t="shared" ca="1" si="5"/>
        <v>0</v>
      </c>
      <c r="L429" s="85">
        <f t="shared" ca="1" si="76"/>
        <v>52</v>
      </c>
      <c r="M429" s="38">
        <f t="shared" ca="1" si="77"/>
        <v>948</v>
      </c>
      <c r="N429" s="4">
        <f t="shared" ca="1" si="78"/>
        <v>11</v>
      </c>
      <c r="O429" s="79">
        <f t="shared" ca="1" si="79"/>
        <v>3.1560263659691077</v>
      </c>
      <c r="P429" s="79">
        <f t="shared" ca="1" si="80"/>
        <v>31.560263659691078</v>
      </c>
      <c r="Q429" s="79">
        <f t="shared" ca="1" si="81"/>
        <v>31.560263659691078</v>
      </c>
      <c r="R429" s="79">
        <f t="shared" ca="1" si="12"/>
        <v>3.1560263659691077</v>
      </c>
      <c r="S429" s="79">
        <f t="shared" ca="1" si="82"/>
        <v>3.1560263659691077</v>
      </c>
      <c r="T429" s="79">
        <f t="shared" ca="1" si="14"/>
        <v>0</v>
      </c>
      <c r="U429" s="79">
        <f t="shared" ca="1" si="83"/>
        <v>1253.2573528195235</v>
      </c>
      <c r="V429" s="79">
        <f t="shared" ca="1" si="16"/>
        <v>0</v>
      </c>
      <c r="W429" s="85">
        <f t="shared" ca="1" si="84"/>
        <v>5715.6343663911848</v>
      </c>
      <c r="X429" s="79">
        <f t="shared" ca="1" si="18"/>
        <v>0</v>
      </c>
    </row>
    <row r="430" spans="1:24" ht="12.75" customHeight="1">
      <c r="A430" s="2">
        <v>3</v>
      </c>
      <c r="B430" s="2">
        <v>0</v>
      </c>
      <c r="C430" s="2">
        <f t="shared" ca="1" si="0"/>
        <v>6</v>
      </c>
      <c r="D430" s="2">
        <f t="shared" ca="1" si="1"/>
        <v>4</v>
      </c>
      <c r="E430" s="2">
        <f t="shared" ca="1" si="2"/>
        <v>3</v>
      </c>
      <c r="F430" s="84">
        <f t="shared" ca="1" si="74"/>
        <v>0</v>
      </c>
      <c r="G430" s="2">
        <v>0</v>
      </c>
      <c r="H430" s="2">
        <v>0</v>
      </c>
      <c r="I430" s="2">
        <v>3</v>
      </c>
      <c r="J430" s="84">
        <f t="shared" ca="1" si="75"/>
        <v>3.8811960000000103E-6</v>
      </c>
      <c r="K430" s="84">
        <f t="shared" ca="1" si="5"/>
        <v>0</v>
      </c>
      <c r="L430" s="85">
        <f t="shared" ca="1" si="76"/>
        <v>39</v>
      </c>
      <c r="M430" s="38">
        <f t="shared" ca="1" si="77"/>
        <v>961</v>
      </c>
      <c r="N430" s="4">
        <f t="shared" ca="1" si="78"/>
        <v>11</v>
      </c>
      <c r="O430" s="79">
        <f t="shared" ca="1" si="79"/>
        <v>3.1560263659691077</v>
      </c>
      <c r="P430" s="79">
        <f t="shared" ca="1" si="80"/>
        <v>31.560263659691078</v>
      </c>
      <c r="Q430" s="79">
        <f t="shared" ca="1" si="81"/>
        <v>31.560263659691078</v>
      </c>
      <c r="R430" s="79">
        <f t="shared" ca="1" si="12"/>
        <v>3.1560263659691077</v>
      </c>
      <c r="S430" s="79">
        <f t="shared" ca="1" si="82"/>
        <v>3.1560263659691077</v>
      </c>
      <c r="T430" s="79">
        <f t="shared" ca="1" si="14"/>
        <v>0</v>
      </c>
      <c r="U430" s="79">
        <f t="shared" ca="1" si="83"/>
        <v>1239.9973528195235</v>
      </c>
      <c r="V430" s="79">
        <f t="shared" ca="1" si="16"/>
        <v>0</v>
      </c>
      <c r="W430" s="85">
        <f t="shared" ca="1" si="84"/>
        <v>4286.7257747933882</v>
      </c>
      <c r="X430" s="79">
        <f t="shared" ca="1" si="18"/>
        <v>0</v>
      </c>
    </row>
    <row r="431" spans="1:24" ht="12.75" customHeight="1">
      <c r="A431" s="2">
        <v>3</v>
      </c>
      <c r="B431" s="2">
        <v>0</v>
      </c>
      <c r="C431" s="2">
        <f t="shared" ca="1" si="0"/>
        <v>6</v>
      </c>
      <c r="D431" s="2">
        <f t="shared" ca="1" si="1"/>
        <v>4</v>
      </c>
      <c r="E431" s="2">
        <f t="shared" ca="1" si="2"/>
        <v>3</v>
      </c>
      <c r="F431" s="84">
        <f t="shared" ca="1" si="74"/>
        <v>0</v>
      </c>
      <c r="G431" s="2">
        <v>0</v>
      </c>
      <c r="H431" s="2">
        <v>0</v>
      </c>
      <c r="I431" s="2">
        <v>2</v>
      </c>
      <c r="J431" s="84">
        <f t="shared" ca="1" si="75"/>
        <v>5.8806000000000209E-8</v>
      </c>
      <c r="K431" s="84">
        <f t="shared" ca="1" si="5"/>
        <v>0</v>
      </c>
      <c r="L431" s="85">
        <f t="shared" ca="1" si="76"/>
        <v>26</v>
      </c>
      <c r="M431" s="38">
        <f t="shared" ca="1" si="77"/>
        <v>974</v>
      </c>
      <c r="N431" s="4">
        <f t="shared" ca="1" si="78"/>
        <v>12</v>
      </c>
      <c r="O431" s="79">
        <f t="shared" ca="1" si="79"/>
        <v>3.3967350817932065</v>
      </c>
      <c r="P431" s="79">
        <f t="shared" ca="1" si="80"/>
        <v>32.763807238811573</v>
      </c>
      <c r="Q431" s="79">
        <f t="shared" ca="1" si="81"/>
        <v>31.560263659691078</v>
      </c>
      <c r="R431" s="79">
        <f t="shared" ca="1" si="12"/>
        <v>3.2162035449251327</v>
      </c>
      <c r="S431" s="79">
        <f t="shared" ca="1" si="82"/>
        <v>3.3840978742124408</v>
      </c>
      <c r="T431" s="79">
        <f t="shared" ca="1" si="14"/>
        <v>0</v>
      </c>
      <c r="U431" s="79">
        <f t="shared" ca="1" si="83"/>
        <v>1307.6966966315804</v>
      </c>
      <c r="V431" s="79">
        <f t="shared" ca="1" si="16"/>
        <v>0</v>
      </c>
      <c r="W431" s="85">
        <f t="shared" ca="1" si="84"/>
        <v>2857.8171831955924</v>
      </c>
      <c r="X431" s="79">
        <f t="shared" ca="1" si="18"/>
        <v>0</v>
      </c>
    </row>
    <row r="432" spans="1:24" ht="12.75" customHeight="1">
      <c r="A432" s="2">
        <v>3</v>
      </c>
      <c r="B432" s="2">
        <v>0</v>
      </c>
      <c r="C432" s="2">
        <f t="shared" ca="1" si="0"/>
        <v>6</v>
      </c>
      <c r="D432" s="2">
        <f t="shared" ca="1" si="1"/>
        <v>4</v>
      </c>
      <c r="E432" s="2">
        <f t="shared" ca="1" si="2"/>
        <v>3</v>
      </c>
      <c r="F432" s="84">
        <f t="shared" ca="1" si="74"/>
        <v>0</v>
      </c>
      <c r="G432" s="2">
        <v>0</v>
      </c>
      <c r="H432" s="2">
        <v>0</v>
      </c>
      <c r="I432" s="2">
        <v>1</v>
      </c>
      <c r="J432" s="84">
        <f t="shared" ca="1" si="75"/>
        <v>3.9600000000000173E-10</v>
      </c>
      <c r="K432" s="84">
        <f t="shared" ca="1" si="5"/>
        <v>0</v>
      </c>
      <c r="L432" s="85">
        <f t="shared" ca="1" si="76"/>
        <v>13</v>
      </c>
      <c r="M432" s="38">
        <f t="shared" ca="1" si="77"/>
        <v>987</v>
      </c>
      <c r="N432" s="4">
        <f t="shared" ca="1" si="78"/>
        <v>12</v>
      </c>
      <c r="O432" s="79">
        <f t="shared" ca="1" si="79"/>
        <v>3.3967350817932065</v>
      </c>
      <c r="P432" s="79">
        <f t="shared" ca="1" si="80"/>
        <v>33.967350817932065</v>
      </c>
      <c r="Q432" s="79">
        <f t="shared" ca="1" si="81"/>
        <v>33.485933386283868</v>
      </c>
      <c r="R432" s="79">
        <f t="shared" ca="1" si="12"/>
        <v>3.3726642102107967</v>
      </c>
      <c r="S432" s="79">
        <f t="shared" ca="1" si="82"/>
        <v>3.3950501207824373</v>
      </c>
      <c r="T432" s="79">
        <f t="shared" ca="1" si="14"/>
        <v>0</v>
      </c>
      <c r="U432" s="79">
        <f t="shared" ca="1" si="83"/>
        <v>1298.3244540389139</v>
      </c>
      <c r="V432" s="79">
        <f t="shared" ca="1" si="16"/>
        <v>0</v>
      </c>
      <c r="W432" s="85">
        <f t="shared" ca="1" si="84"/>
        <v>1428.9085915977962</v>
      </c>
      <c r="X432" s="79">
        <f t="shared" ca="1" si="18"/>
        <v>0</v>
      </c>
    </row>
    <row r="433" spans="1:24" ht="12.75" customHeight="1">
      <c r="A433" s="2">
        <v>3</v>
      </c>
      <c r="B433" s="2">
        <v>0</v>
      </c>
      <c r="C433" s="2">
        <f t="shared" ca="1" si="0"/>
        <v>6</v>
      </c>
      <c r="D433" s="2">
        <f t="shared" ca="1" si="1"/>
        <v>4</v>
      </c>
      <c r="E433" s="2">
        <f t="shared" ca="1" si="2"/>
        <v>3</v>
      </c>
      <c r="F433" s="84">
        <f t="shared" ca="1" si="74"/>
        <v>0</v>
      </c>
      <c r="G433" s="2">
        <v>0</v>
      </c>
      <c r="H433" s="2">
        <v>0</v>
      </c>
      <c r="I433" s="2">
        <v>0</v>
      </c>
      <c r="J433" s="84">
        <f t="shared" ca="1" si="75"/>
        <v>1.0000000000000054E-12</v>
      </c>
      <c r="K433" s="84">
        <f t="shared" ca="1" si="5"/>
        <v>0</v>
      </c>
      <c r="L433" s="85">
        <f t="shared" ca="1" si="76"/>
        <v>0</v>
      </c>
      <c r="M433" s="38">
        <f t="shared" ca="1" si="77"/>
        <v>1000</v>
      </c>
      <c r="N433" s="4">
        <f t="shared" ca="1" si="78"/>
        <v>12</v>
      </c>
      <c r="O433" s="79">
        <f t="shared" ca="1" si="79"/>
        <v>3.3967350817932065</v>
      </c>
      <c r="P433" s="79">
        <f t="shared" ca="1" si="80"/>
        <v>33.967350817932065</v>
      </c>
      <c r="Q433" s="79">
        <f t="shared" ca="1" si="81"/>
        <v>33.967350817932065</v>
      </c>
      <c r="R433" s="79">
        <f t="shared" ca="1" si="12"/>
        <v>3.3967350817932065</v>
      </c>
      <c r="S433" s="79">
        <f t="shared" ca="1" si="82"/>
        <v>3.396735081793206</v>
      </c>
      <c r="T433" s="79">
        <f t="shared" ca="1" si="14"/>
        <v>0</v>
      </c>
      <c r="U433" s="79">
        <f t="shared" ca="1" si="83"/>
        <v>1285.6625705631191</v>
      </c>
      <c r="V433" s="79">
        <f t="shared" ca="1" si="16"/>
        <v>0</v>
      </c>
      <c r="W433" s="85">
        <f t="shared" ca="1" si="84"/>
        <v>0</v>
      </c>
      <c r="X433" s="79">
        <f t="shared" ca="1" si="18"/>
        <v>0</v>
      </c>
    </row>
    <row r="434" spans="1:24" ht="12.75" customHeight="1">
      <c r="A434" s="2">
        <v>3</v>
      </c>
      <c r="B434" s="2">
        <v>1</v>
      </c>
      <c r="C434" s="2">
        <f t="shared" ca="1" si="0"/>
        <v>7</v>
      </c>
      <c r="D434" s="2">
        <f t="shared" ca="1" si="1"/>
        <v>5</v>
      </c>
      <c r="E434" s="2">
        <f t="shared" ca="1" si="2"/>
        <v>3</v>
      </c>
      <c r="F434" s="84">
        <f t="shared" ca="1" si="74"/>
        <v>0</v>
      </c>
      <c r="G434" s="2">
        <v>1</v>
      </c>
      <c r="H434" s="2">
        <v>1</v>
      </c>
      <c r="I434" s="2">
        <v>7</v>
      </c>
      <c r="J434" s="84">
        <f t="shared" ca="1" si="75"/>
        <v>0</v>
      </c>
      <c r="K434" s="84">
        <f t="shared" ca="1" si="5"/>
        <v>0</v>
      </c>
      <c r="L434" s="85">
        <f t="shared" ca="1" si="76"/>
        <v>249</v>
      </c>
      <c r="M434" s="38">
        <f t="shared" ca="1" si="77"/>
        <v>751</v>
      </c>
      <c r="N434" s="4">
        <f t="shared" ca="1" si="78"/>
        <v>9</v>
      </c>
      <c r="O434" s="79">
        <f t="shared" ca="1" si="79"/>
        <v>2.643947499734443</v>
      </c>
      <c r="P434" s="79">
        <f t="shared" ca="1" si="80"/>
        <v>26.439474997344433</v>
      </c>
      <c r="Q434" s="79">
        <f t="shared" ca="1" si="81"/>
        <v>26.439474997344433</v>
      </c>
      <c r="R434" s="79">
        <f t="shared" ca="1" si="12"/>
        <v>2.6439474997344434</v>
      </c>
      <c r="S434" s="79">
        <f t="shared" ca="1" si="82"/>
        <v>2.643947499734443</v>
      </c>
      <c r="T434" s="79">
        <f t="shared" ca="1" si="14"/>
        <v>0</v>
      </c>
      <c r="U434" s="79">
        <f t="shared" ca="1" si="83"/>
        <v>1272.422920275548</v>
      </c>
      <c r="V434" s="79">
        <f t="shared" ca="1" si="16"/>
        <v>0</v>
      </c>
      <c r="W434" s="85">
        <f t="shared" ca="1" si="84"/>
        <v>26177.701975378786</v>
      </c>
      <c r="X434" s="79">
        <f t="shared" ca="1" si="18"/>
        <v>0</v>
      </c>
    </row>
    <row r="435" spans="1:24" ht="12.75" customHeight="1">
      <c r="A435" s="2">
        <v>3</v>
      </c>
      <c r="B435" s="2">
        <v>1</v>
      </c>
      <c r="C435" s="2">
        <f t="shared" ca="1" si="0"/>
        <v>7</v>
      </c>
      <c r="D435" s="2">
        <f t="shared" ca="1" si="1"/>
        <v>5</v>
      </c>
      <c r="E435" s="2">
        <f t="shared" ca="1" si="2"/>
        <v>3</v>
      </c>
      <c r="F435" s="84">
        <f t="shared" ca="1" si="74"/>
        <v>0</v>
      </c>
      <c r="G435" s="2">
        <v>1</v>
      </c>
      <c r="H435" s="2">
        <v>1</v>
      </c>
      <c r="I435" s="2">
        <v>6</v>
      </c>
      <c r="J435" s="84">
        <f t="shared" ca="1" si="75"/>
        <v>0</v>
      </c>
      <c r="K435" s="84">
        <f t="shared" ca="1" si="5"/>
        <v>0</v>
      </c>
      <c r="L435" s="85">
        <f t="shared" ca="1" si="76"/>
        <v>236</v>
      </c>
      <c r="M435" s="38">
        <f t="shared" ca="1" si="77"/>
        <v>764</v>
      </c>
      <c r="N435" s="4">
        <f t="shared" ca="1" si="78"/>
        <v>9</v>
      </c>
      <c r="O435" s="79">
        <f t="shared" ca="1" si="79"/>
        <v>2.643947499734443</v>
      </c>
      <c r="P435" s="79">
        <f t="shared" ca="1" si="80"/>
        <v>26.439474997344433</v>
      </c>
      <c r="Q435" s="79">
        <f t="shared" ca="1" si="81"/>
        <v>26.439474997344433</v>
      </c>
      <c r="R435" s="79">
        <f t="shared" ca="1" si="12"/>
        <v>2.6439474997344434</v>
      </c>
      <c r="S435" s="79">
        <f t="shared" ca="1" si="82"/>
        <v>2.643947499734443</v>
      </c>
      <c r="T435" s="79">
        <f t="shared" ca="1" si="14"/>
        <v>0</v>
      </c>
      <c r="U435" s="79">
        <f t="shared" ca="1" si="83"/>
        <v>1259.162920275548</v>
      </c>
      <c r="V435" s="79">
        <f t="shared" ca="1" si="16"/>
        <v>0</v>
      </c>
      <c r="W435" s="85">
        <f t="shared" ca="1" si="84"/>
        <v>24748.793383780991</v>
      </c>
      <c r="X435" s="79">
        <f t="shared" ca="1" si="18"/>
        <v>0</v>
      </c>
    </row>
    <row r="436" spans="1:24" ht="12.75" customHeight="1">
      <c r="A436" s="2">
        <v>3</v>
      </c>
      <c r="B436" s="2">
        <v>1</v>
      </c>
      <c r="C436" s="2">
        <f t="shared" ca="1" si="0"/>
        <v>7</v>
      </c>
      <c r="D436" s="2">
        <f t="shared" ca="1" si="1"/>
        <v>5</v>
      </c>
      <c r="E436" s="2">
        <f t="shared" ca="1" si="2"/>
        <v>3</v>
      </c>
      <c r="F436" s="84">
        <f t="shared" ca="1" si="74"/>
        <v>0</v>
      </c>
      <c r="G436" s="2">
        <v>1</v>
      </c>
      <c r="H436" s="2">
        <v>1</v>
      </c>
      <c r="I436" s="2">
        <v>5</v>
      </c>
      <c r="J436" s="84">
        <f t="shared" ca="1" si="75"/>
        <v>0.93206534790698992</v>
      </c>
      <c r="K436" s="84">
        <f t="shared" ca="1" si="5"/>
        <v>0</v>
      </c>
      <c r="L436" s="85">
        <f t="shared" ca="1" si="76"/>
        <v>223</v>
      </c>
      <c r="M436" s="38">
        <f t="shared" ca="1" si="77"/>
        <v>777</v>
      </c>
      <c r="N436" s="4">
        <f t="shared" ca="1" si="78"/>
        <v>9</v>
      </c>
      <c r="O436" s="79">
        <f t="shared" ca="1" si="79"/>
        <v>2.643947499734443</v>
      </c>
      <c r="P436" s="79">
        <f t="shared" ca="1" si="80"/>
        <v>26.439474997344433</v>
      </c>
      <c r="Q436" s="79">
        <f t="shared" ca="1" si="81"/>
        <v>26.439474997344433</v>
      </c>
      <c r="R436" s="79">
        <f t="shared" ca="1" si="12"/>
        <v>2.6439474997344434</v>
      </c>
      <c r="S436" s="79">
        <f t="shared" ca="1" si="82"/>
        <v>2.643947499734443</v>
      </c>
      <c r="T436" s="79">
        <f t="shared" ca="1" si="14"/>
        <v>0</v>
      </c>
      <c r="U436" s="79">
        <f t="shared" ca="1" si="83"/>
        <v>1245.902920275548</v>
      </c>
      <c r="V436" s="79">
        <f t="shared" ca="1" si="16"/>
        <v>0</v>
      </c>
      <c r="W436" s="85">
        <f t="shared" ca="1" si="84"/>
        <v>23319.884792183195</v>
      </c>
      <c r="X436" s="79">
        <f t="shared" ca="1" si="18"/>
        <v>0</v>
      </c>
    </row>
    <row r="437" spans="1:24" ht="12.75" customHeight="1">
      <c r="A437" s="2">
        <v>3</v>
      </c>
      <c r="B437" s="2">
        <v>1</v>
      </c>
      <c r="C437" s="2">
        <f t="shared" ca="1" si="0"/>
        <v>7</v>
      </c>
      <c r="D437" s="2">
        <f t="shared" ca="1" si="1"/>
        <v>5</v>
      </c>
      <c r="E437" s="2">
        <f t="shared" ca="1" si="2"/>
        <v>3</v>
      </c>
      <c r="F437" s="84">
        <f t="shared" ca="1" si="74"/>
        <v>0</v>
      </c>
      <c r="G437" s="2">
        <v>1</v>
      </c>
      <c r="H437" s="2">
        <v>1</v>
      </c>
      <c r="I437" s="2">
        <v>4</v>
      </c>
      <c r="J437" s="84">
        <f t="shared" ca="1" si="75"/>
        <v>4.7074007470050035E-2</v>
      </c>
      <c r="K437" s="84">
        <f t="shared" ca="1" si="5"/>
        <v>0</v>
      </c>
      <c r="L437" s="85">
        <f t="shared" ca="1" si="76"/>
        <v>210</v>
      </c>
      <c r="M437" s="38">
        <f t="shared" ca="1" si="77"/>
        <v>790</v>
      </c>
      <c r="N437" s="4">
        <f t="shared" ca="1" si="78"/>
        <v>9</v>
      </c>
      <c r="O437" s="79">
        <f t="shared" ca="1" si="79"/>
        <v>2.643947499734443</v>
      </c>
      <c r="P437" s="79">
        <f t="shared" ca="1" si="80"/>
        <v>26.439474997344433</v>
      </c>
      <c r="Q437" s="79">
        <f t="shared" ca="1" si="81"/>
        <v>26.439474997344433</v>
      </c>
      <c r="R437" s="79">
        <f t="shared" ca="1" si="12"/>
        <v>2.6439474997344434</v>
      </c>
      <c r="S437" s="79">
        <f t="shared" ca="1" si="82"/>
        <v>2.643947499734443</v>
      </c>
      <c r="T437" s="79">
        <f t="shared" ca="1" si="14"/>
        <v>0</v>
      </c>
      <c r="U437" s="79">
        <f t="shared" ca="1" si="83"/>
        <v>1232.642920275548</v>
      </c>
      <c r="V437" s="79">
        <f t="shared" ca="1" si="16"/>
        <v>0</v>
      </c>
      <c r="W437" s="85">
        <f t="shared" ca="1" si="84"/>
        <v>21890.976200585399</v>
      </c>
      <c r="X437" s="79">
        <f t="shared" ca="1" si="18"/>
        <v>0</v>
      </c>
    </row>
    <row r="438" spans="1:24" ht="12.75" customHeight="1">
      <c r="A438" s="2">
        <v>3</v>
      </c>
      <c r="B438" s="2">
        <v>1</v>
      </c>
      <c r="C438" s="2">
        <f t="shared" ca="1" si="0"/>
        <v>7</v>
      </c>
      <c r="D438" s="2">
        <f t="shared" ca="1" si="1"/>
        <v>5</v>
      </c>
      <c r="E438" s="2">
        <f t="shared" ca="1" si="2"/>
        <v>3</v>
      </c>
      <c r="F438" s="84">
        <f t="shared" ca="1" si="74"/>
        <v>0</v>
      </c>
      <c r="G438" s="2">
        <v>1</v>
      </c>
      <c r="H438" s="2">
        <v>1</v>
      </c>
      <c r="I438" s="2">
        <v>3</v>
      </c>
      <c r="J438" s="84">
        <f t="shared" ca="1" si="75"/>
        <v>9.5099004990000164E-4</v>
      </c>
      <c r="K438" s="84">
        <f t="shared" ca="1" si="5"/>
        <v>0</v>
      </c>
      <c r="L438" s="85">
        <f t="shared" ca="1" si="76"/>
        <v>197</v>
      </c>
      <c r="M438" s="38">
        <f t="shared" ca="1" si="77"/>
        <v>803</v>
      </c>
      <c r="N438" s="4">
        <f t="shared" ca="1" si="78"/>
        <v>10</v>
      </c>
      <c r="O438" s="79">
        <f t="shared" ca="1" si="79"/>
        <v>2.9036585298817519</v>
      </c>
      <c r="P438" s="79">
        <f t="shared" ca="1" si="80"/>
        <v>29.036585298817524</v>
      </c>
      <c r="Q438" s="79">
        <f t="shared" ca="1" si="81"/>
        <v>26.439474997344433</v>
      </c>
      <c r="R438" s="79">
        <f t="shared" ca="1" si="12"/>
        <v>2.7738030148080979</v>
      </c>
      <c r="S438" s="79">
        <f t="shared" ca="1" si="82"/>
        <v>2.8945686438265961</v>
      </c>
      <c r="T438" s="79">
        <f t="shared" ca="1" si="14"/>
        <v>0</v>
      </c>
      <c r="U438" s="79">
        <f t="shared" ca="1" si="83"/>
        <v>1308.3467874740752</v>
      </c>
      <c r="V438" s="79">
        <f t="shared" ca="1" si="16"/>
        <v>0</v>
      </c>
      <c r="W438" s="85">
        <f t="shared" ca="1" si="84"/>
        <v>20462.067608987603</v>
      </c>
      <c r="X438" s="79">
        <f t="shared" ca="1" si="18"/>
        <v>0</v>
      </c>
    </row>
    <row r="439" spans="1:24" ht="12.75" customHeight="1">
      <c r="A439" s="2">
        <v>3</v>
      </c>
      <c r="B439" s="2">
        <v>1</v>
      </c>
      <c r="C439" s="2">
        <f t="shared" ca="1" si="0"/>
        <v>7</v>
      </c>
      <c r="D439" s="2">
        <f t="shared" ca="1" si="1"/>
        <v>5</v>
      </c>
      <c r="E439" s="2">
        <f t="shared" ca="1" si="2"/>
        <v>3</v>
      </c>
      <c r="F439" s="84">
        <f t="shared" ca="1" si="74"/>
        <v>0</v>
      </c>
      <c r="G439" s="2">
        <v>1</v>
      </c>
      <c r="H439" s="2">
        <v>1</v>
      </c>
      <c r="I439" s="2">
        <v>2</v>
      </c>
      <c r="J439" s="84">
        <f t="shared" ca="1" si="75"/>
        <v>9.6059601000000268E-6</v>
      </c>
      <c r="K439" s="84">
        <f t="shared" ca="1" si="5"/>
        <v>0</v>
      </c>
      <c r="L439" s="85">
        <f t="shared" ca="1" si="76"/>
        <v>184</v>
      </c>
      <c r="M439" s="38">
        <f t="shared" ca="1" si="77"/>
        <v>816</v>
      </c>
      <c r="N439" s="4">
        <f t="shared" ca="1" si="78"/>
        <v>10</v>
      </c>
      <c r="O439" s="79">
        <f t="shared" ca="1" si="79"/>
        <v>2.9036585298817519</v>
      </c>
      <c r="P439" s="79">
        <f t="shared" ca="1" si="80"/>
        <v>29.036585298817524</v>
      </c>
      <c r="Q439" s="79">
        <f t="shared" ca="1" si="81"/>
        <v>29.036585298817524</v>
      </c>
      <c r="R439" s="79">
        <f t="shared" ca="1" si="12"/>
        <v>2.9036585298817523</v>
      </c>
      <c r="S439" s="79">
        <f t="shared" ca="1" si="82"/>
        <v>2.9036585298817519</v>
      </c>
      <c r="T439" s="79">
        <f t="shared" ca="1" si="14"/>
        <v>0</v>
      </c>
      <c r="U439" s="79">
        <f t="shared" ca="1" si="83"/>
        <v>1298.3134562325711</v>
      </c>
      <c r="V439" s="79">
        <f t="shared" ca="1" si="16"/>
        <v>0</v>
      </c>
      <c r="W439" s="85">
        <f t="shared" ca="1" si="84"/>
        <v>19033.159017389808</v>
      </c>
      <c r="X439" s="79">
        <f t="shared" ca="1" si="18"/>
        <v>0</v>
      </c>
    </row>
    <row r="440" spans="1:24" ht="12.75" customHeight="1">
      <c r="A440" s="2">
        <v>3</v>
      </c>
      <c r="B440" s="2">
        <v>1</v>
      </c>
      <c r="C440" s="2">
        <f t="shared" ca="1" si="0"/>
        <v>7</v>
      </c>
      <c r="D440" s="2">
        <f t="shared" ca="1" si="1"/>
        <v>5</v>
      </c>
      <c r="E440" s="2">
        <f t="shared" ca="1" si="2"/>
        <v>3</v>
      </c>
      <c r="F440" s="84">
        <f t="shared" ca="1" si="74"/>
        <v>0</v>
      </c>
      <c r="G440" s="2">
        <v>1</v>
      </c>
      <c r="H440" s="2">
        <v>1</v>
      </c>
      <c r="I440" s="2">
        <v>1</v>
      </c>
      <c r="J440" s="84">
        <f t="shared" ca="1" si="75"/>
        <v>4.8514950000000171E-8</v>
      </c>
      <c r="K440" s="84">
        <f t="shared" ca="1" si="5"/>
        <v>0</v>
      </c>
      <c r="L440" s="85">
        <f t="shared" ca="1" si="76"/>
        <v>171</v>
      </c>
      <c r="M440" s="38">
        <f t="shared" ca="1" si="77"/>
        <v>829</v>
      </c>
      <c r="N440" s="4">
        <f t="shared" ca="1" si="78"/>
        <v>10</v>
      </c>
      <c r="O440" s="79">
        <f t="shared" ca="1" si="79"/>
        <v>2.9036585298817519</v>
      </c>
      <c r="P440" s="79">
        <f t="shared" ca="1" si="80"/>
        <v>29.036585298817524</v>
      </c>
      <c r="Q440" s="79">
        <f t="shared" ca="1" si="81"/>
        <v>29.036585298817524</v>
      </c>
      <c r="R440" s="79">
        <f t="shared" ca="1" si="12"/>
        <v>2.9036585298817523</v>
      </c>
      <c r="S440" s="79">
        <f t="shared" ca="1" si="82"/>
        <v>2.9036585298817519</v>
      </c>
      <c r="T440" s="79">
        <f t="shared" ca="1" si="14"/>
        <v>0</v>
      </c>
      <c r="U440" s="79">
        <f t="shared" ca="1" si="83"/>
        <v>1285.0534562325711</v>
      </c>
      <c r="V440" s="79">
        <f t="shared" ca="1" si="16"/>
        <v>0</v>
      </c>
      <c r="W440" s="85">
        <f t="shared" ca="1" si="84"/>
        <v>17604.250425792012</v>
      </c>
      <c r="X440" s="79">
        <f t="shared" ca="1" si="18"/>
        <v>0</v>
      </c>
    </row>
    <row r="441" spans="1:24" ht="12.75" customHeight="1">
      <c r="A441" s="2">
        <v>3</v>
      </c>
      <c r="B441" s="2">
        <v>1</v>
      </c>
      <c r="C441" s="2">
        <f t="shared" ca="1" si="0"/>
        <v>7</v>
      </c>
      <c r="D441" s="2">
        <f t="shared" ca="1" si="1"/>
        <v>5</v>
      </c>
      <c r="E441" s="2">
        <f t="shared" ca="1" si="2"/>
        <v>3</v>
      </c>
      <c r="F441" s="84">
        <f t="shared" ca="1" si="74"/>
        <v>0</v>
      </c>
      <c r="G441" s="2">
        <v>1</v>
      </c>
      <c r="H441" s="2">
        <v>1</v>
      </c>
      <c r="I441" s="2">
        <v>0</v>
      </c>
      <c r="J441" s="84">
        <f t="shared" ca="1" si="75"/>
        <v>9.8010000000000445E-11</v>
      </c>
      <c r="K441" s="84">
        <f t="shared" ca="1" si="5"/>
        <v>0</v>
      </c>
      <c r="L441" s="85">
        <f t="shared" ca="1" si="76"/>
        <v>158</v>
      </c>
      <c r="M441" s="38">
        <f t="shared" ca="1" si="77"/>
        <v>842</v>
      </c>
      <c r="N441" s="4">
        <f t="shared" ca="1" si="78"/>
        <v>10</v>
      </c>
      <c r="O441" s="79">
        <f t="shared" ca="1" si="79"/>
        <v>2.9036585298817519</v>
      </c>
      <c r="P441" s="79">
        <f t="shared" ca="1" si="80"/>
        <v>29.036585298817524</v>
      </c>
      <c r="Q441" s="79">
        <f t="shared" ca="1" si="81"/>
        <v>29.036585298817524</v>
      </c>
      <c r="R441" s="79">
        <f t="shared" ca="1" si="12"/>
        <v>2.9036585298817523</v>
      </c>
      <c r="S441" s="79">
        <f t="shared" ca="1" si="82"/>
        <v>2.9036585298817519</v>
      </c>
      <c r="T441" s="79">
        <f t="shared" ca="1" si="14"/>
        <v>0</v>
      </c>
      <c r="U441" s="79">
        <f t="shared" ca="1" si="83"/>
        <v>1271.7934562325711</v>
      </c>
      <c r="V441" s="79">
        <f t="shared" ca="1" si="16"/>
        <v>0</v>
      </c>
      <c r="W441" s="85">
        <f t="shared" ca="1" si="84"/>
        <v>16175.341834194214</v>
      </c>
      <c r="X441" s="79">
        <f t="shared" ca="1" si="18"/>
        <v>0</v>
      </c>
    </row>
    <row r="442" spans="1:24" ht="12.75" customHeight="1">
      <c r="A442" s="2">
        <v>3</v>
      </c>
      <c r="B442" s="2">
        <v>1</v>
      </c>
      <c r="C442" s="2">
        <f t="shared" ca="1" si="0"/>
        <v>7</v>
      </c>
      <c r="D442" s="2">
        <f t="shared" ca="1" si="1"/>
        <v>5</v>
      </c>
      <c r="E442" s="2">
        <f t="shared" ca="1" si="2"/>
        <v>3</v>
      </c>
      <c r="F442" s="84">
        <f t="shared" ca="1" si="74"/>
        <v>0</v>
      </c>
      <c r="G442" s="2">
        <v>1</v>
      </c>
      <c r="H442" s="2">
        <v>0</v>
      </c>
      <c r="I442" s="2">
        <v>7</v>
      </c>
      <c r="J442" s="84">
        <f t="shared" ca="1" si="75"/>
        <v>0</v>
      </c>
      <c r="K442" s="84">
        <f t="shared" ca="1" si="5"/>
        <v>0</v>
      </c>
      <c r="L442" s="85">
        <f t="shared" ca="1" si="76"/>
        <v>170</v>
      </c>
      <c r="M442" s="38">
        <f t="shared" ca="1" si="77"/>
        <v>830</v>
      </c>
      <c r="N442" s="4">
        <f t="shared" ca="1" si="78"/>
        <v>10</v>
      </c>
      <c r="O442" s="79">
        <f t="shared" ca="1" si="79"/>
        <v>2.9036585298817519</v>
      </c>
      <c r="P442" s="79">
        <f t="shared" ca="1" si="80"/>
        <v>29.036585298817524</v>
      </c>
      <c r="Q442" s="79">
        <f t="shared" ca="1" si="81"/>
        <v>29.036585298817524</v>
      </c>
      <c r="R442" s="79">
        <f t="shared" ca="1" si="12"/>
        <v>2.9036585298817523</v>
      </c>
      <c r="S442" s="79">
        <f t="shared" ca="1" si="82"/>
        <v>2.9036585298817519</v>
      </c>
      <c r="T442" s="79">
        <f t="shared" ca="1" si="14"/>
        <v>0</v>
      </c>
      <c r="U442" s="79">
        <f t="shared" ca="1" si="83"/>
        <v>1284.0334562325711</v>
      </c>
      <c r="V442" s="79">
        <f t="shared" ca="1" si="16"/>
        <v>0</v>
      </c>
      <c r="W442" s="85">
        <f t="shared" ca="1" si="84"/>
        <v>24950.730384469694</v>
      </c>
      <c r="X442" s="79">
        <f t="shared" ca="1" si="18"/>
        <v>0</v>
      </c>
    </row>
    <row r="443" spans="1:24" ht="12.75" customHeight="1">
      <c r="A443" s="2">
        <v>3</v>
      </c>
      <c r="B443" s="2">
        <v>1</v>
      </c>
      <c r="C443" s="2">
        <f t="shared" ca="1" si="0"/>
        <v>7</v>
      </c>
      <c r="D443" s="2">
        <f t="shared" ca="1" si="1"/>
        <v>5</v>
      </c>
      <c r="E443" s="2">
        <f t="shared" ca="1" si="2"/>
        <v>3</v>
      </c>
      <c r="F443" s="84">
        <f t="shared" ca="1" si="74"/>
        <v>0</v>
      </c>
      <c r="G443" s="2">
        <v>1</v>
      </c>
      <c r="H443" s="2">
        <v>0</v>
      </c>
      <c r="I443" s="2">
        <v>6</v>
      </c>
      <c r="J443" s="84">
        <f t="shared" ca="1" si="75"/>
        <v>0</v>
      </c>
      <c r="K443" s="84">
        <f t="shared" ca="1" si="5"/>
        <v>0</v>
      </c>
      <c r="L443" s="85">
        <f t="shared" ca="1" si="76"/>
        <v>157</v>
      </c>
      <c r="M443" s="38">
        <f t="shared" ca="1" si="77"/>
        <v>843</v>
      </c>
      <c r="N443" s="4">
        <f t="shared" ca="1" si="78"/>
        <v>10</v>
      </c>
      <c r="O443" s="79">
        <f t="shared" ca="1" si="79"/>
        <v>2.9036585298817519</v>
      </c>
      <c r="P443" s="79">
        <f t="shared" ca="1" si="80"/>
        <v>29.036585298817524</v>
      </c>
      <c r="Q443" s="79">
        <f t="shared" ca="1" si="81"/>
        <v>29.036585298817524</v>
      </c>
      <c r="R443" s="79">
        <f t="shared" ca="1" si="12"/>
        <v>2.9036585298817523</v>
      </c>
      <c r="S443" s="79">
        <f t="shared" ca="1" si="82"/>
        <v>2.9036585298817519</v>
      </c>
      <c r="T443" s="79">
        <f t="shared" ca="1" si="14"/>
        <v>0</v>
      </c>
      <c r="U443" s="79">
        <f t="shared" ca="1" si="83"/>
        <v>1270.7734562325711</v>
      </c>
      <c r="V443" s="79">
        <f t="shared" ca="1" si="16"/>
        <v>0</v>
      </c>
      <c r="W443" s="85">
        <f t="shared" ca="1" si="84"/>
        <v>23521.821792871902</v>
      </c>
      <c r="X443" s="79">
        <f t="shared" ca="1" si="18"/>
        <v>0</v>
      </c>
    </row>
    <row r="444" spans="1:24" ht="12.75" customHeight="1">
      <c r="A444" s="2">
        <v>3</v>
      </c>
      <c r="B444" s="2">
        <v>1</v>
      </c>
      <c r="C444" s="2">
        <f t="shared" ca="1" si="0"/>
        <v>7</v>
      </c>
      <c r="D444" s="2">
        <f t="shared" ca="1" si="1"/>
        <v>5</v>
      </c>
      <c r="E444" s="2">
        <f t="shared" ca="1" si="2"/>
        <v>3</v>
      </c>
      <c r="F444" s="84">
        <f t="shared" ca="1" si="74"/>
        <v>0</v>
      </c>
      <c r="G444" s="2">
        <v>1</v>
      </c>
      <c r="H444" s="2">
        <v>0</v>
      </c>
      <c r="I444" s="2">
        <v>5</v>
      </c>
      <c r="J444" s="84">
        <f t="shared" ca="1" si="75"/>
        <v>9.4148014940100087E-3</v>
      </c>
      <c r="K444" s="84">
        <f t="shared" ca="1" si="5"/>
        <v>0</v>
      </c>
      <c r="L444" s="85">
        <f t="shared" ca="1" si="76"/>
        <v>144</v>
      </c>
      <c r="M444" s="38">
        <f t="shared" ca="1" si="77"/>
        <v>856</v>
      </c>
      <c r="N444" s="4">
        <f t="shared" ca="1" si="78"/>
        <v>10</v>
      </c>
      <c r="O444" s="79">
        <f t="shared" ca="1" si="79"/>
        <v>2.9036585298817519</v>
      </c>
      <c r="P444" s="79">
        <f t="shared" ca="1" si="80"/>
        <v>29.036585298817524</v>
      </c>
      <c r="Q444" s="79">
        <f t="shared" ca="1" si="81"/>
        <v>29.036585298817524</v>
      </c>
      <c r="R444" s="79">
        <f t="shared" ca="1" si="12"/>
        <v>2.9036585298817523</v>
      </c>
      <c r="S444" s="79">
        <f t="shared" ca="1" si="82"/>
        <v>2.9036585298817519</v>
      </c>
      <c r="T444" s="79">
        <f t="shared" ca="1" si="14"/>
        <v>0</v>
      </c>
      <c r="U444" s="79">
        <f t="shared" ca="1" si="83"/>
        <v>1257.5134562325711</v>
      </c>
      <c r="V444" s="79">
        <f t="shared" ca="1" si="16"/>
        <v>0</v>
      </c>
      <c r="W444" s="85">
        <f t="shared" ca="1" si="84"/>
        <v>22092.913201274103</v>
      </c>
      <c r="X444" s="79">
        <f t="shared" ca="1" si="18"/>
        <v>0</v>
      </c>
    </row>
    <row r="445" spans="1:24" ht="12.75" customHeight="1">
      <c r="A445" s="2">
        <v>3</v>
      </c>
      <c r="B445" s="2">
        <v>1</v>
      </c>
      <c r="C445" s="2">
        <f t="shared" ca="1" si="0"/>
        <v>7</v>
      </c>
      <c r="D445" s="2">
        <f t="shared" ca="1" si="1"/>
        <v>5</v>
      </c>
      <c r="E445" s="2">
        <f t="shared" ca="1" si="2"/>
        <v>3</v>
      </c>
      <c r="F445" s="84">
        <f t="shared" ca="1" si="74"/>
        <v>0</v>
      </c>
      <c r="G445" s="2">
        <v>1</v>
      </c>
      <c r="H445" s="2">
        <v>0</v>
      </c>
      <c r="I445" s="2">
        <v>4</v>
      </c>
      <c r="J445" s="84">
        <f t="shared" ca="1" si="75"/>
        <v>4.7549502495000082E-4</v>
      </c>
      <c r="K445" s="84">
        <f t="shared" ca="1" si="5"/>
        <v>0</v>
      </c>
      <c r="L445" s="85">
        <f t="shared" ca="1" si="76"/>
        <v>131</v>
      </c>
      <c r="M445" s="38">
        <f t="shared" ca="1" si="77"/>
        <v>869</v>
      </c>
      <c r="N445" s="4">
        <f t="shared" ca="1" si="78"/>
        <v>10</v>
      </c>
      <c r="O445" s="79">
        <f t="shared" ca="1" si="79"/>
        <v>2.9036585298817519</v>
      </c>
      <c r="P445" s="79">
        <f t="shared" ca="1" si="80"/>
        <v>29.036585298817524</v>
      </c>
      <c r="Q445" s="79">
        <f t="shared" ca="1" si="81"/>
        <v>29.036585298817524</v>
      </c>
      <c r="R445" s="79">
        <f t="shared" ca="1" si="12"/>
        <v>2.9036585298817523</v>
      </c>
      <c r="S445" s="79">
        <f t="shared" ca="1" si="82"/>
        <v>2.9036585298817519</v>
      </c>
      <c r="T445" s="79">
        <f t="shared" ca="1" si="14"/>
        <v>0</v>
      </c>
      <c r="U445" s="79">
        <f t="shared" ca="1" si="83"/>
        <v>1244.2534562325709</v>
      </c>
      <c r="V445" s="79">
        <f t="shared" ca="1" si="16"/>
        <v>0</v>
      </c>
      <c r="W445" s="85">
        <f t="shared" ca="1" si="84"/>
        <v>20664.004609676311</v>
      </c>
      <c r="X445" s="79">
        <f t="shared" ca="1" si="18"/>
        <v>0</v>
      </c>
    </row>
    <row r="446" spans="1:24" ht="12.75" customHeight="1">
      <c r="A446" s="2">
        <v>3</v>
      </c>
      <c r="B446" s="2">
        <v>1</v>
      </c>
      <c r="C446" s="2">
        <f t="shared" ca="1" si="0"/>
        <v>7</v>
      </c>
      <c r="D446" s="2">
        <f t="shared" ca="1" si="1"/>
        <v>5</v>
      </c>
      <c r="E446" s="2">
        <f t="shared" ca="1" si="2"/>
        <v>3</v>
      </c>
      <c r="F446" s="84">
        <f t="shared" ca="1" si="74"/>
        <v>0</v>
      </c>
      <c r="G446" s="2">
        <v>1</v>
      </c>
      <c r="H446" s="2">
        <v>0</v>
      </c>
      <c r="I446" s="2">
        <v>3</v>
      </c>
      <c r="J446" s="84">
        <f t="shared" ca="1" si="75"/>
        <v>9.6059601000000268E-6</v>
      </c>
      <c r="K446" s="84">
        <f t="shared" ca="1" si="5"/>
        <v>0</v>
      </c>
      <c r="L446" s="85">
        <f t="shared" ca="1" si="76"/>
        <v>118</v>
      </c>
      <c r="M446" s="38">
        <f t="shared" ca="1" si="77"/>
        <v>882</v>
      </c>
      <c r="N446" s="4">
        <f t="shared" ca="1" si="78"/>
        <v>11</v>
      </c>
      <c r="O446" s="79">
        <f t="shared" ca="1" si="79"/>
        <v>3.1560263659691077</v>
      </c>
      <c r="P446" s="79">
        <f t="shared" ca="1" si="80"/>
        <v>29.28895313490488</v>
      </c>
      <c r="Q446" s="79">
        <f t="shared" ca="1" si="81"/>
        <v>29.036585298817524</v>
      </c>
      <c r="R446" s="79">
        <f t="shared" ca="1" si="12"/>
        <v>2.9162769216861202</v>
      </c>
      <c r="S446" s="79">
        <f t="shared" ca="1" si="82"/>
        <v>3.1392439048692986</v>
      </c>
      <c r="T446" s="79">
        <f t="shared" ca="1" si="14"/>
        <v>0</v>
      </c>
      <c r="U446" s="79">
        <f t="shared" ca="1" si="83"/>
        <v>1314.6200236964912</v>
      </c>
      <c r="V446" s="79">
        <f t="shared" ca="1" si="16"/>
        <v>0</v>
      </c>
      <c r="W446" s="85">
        <f t="shared" ca="1" si="84"/>
        <v>19235.096018078511</v>
      </c>
      <c r="X446" s="79">
        <f t="shared" ca="1" si="18"/>
        <v>0</v>
      </c>
    </row>
    <row r="447" spans="1:24" ht="12.75" customHeight="1">
      <c r="A447" s="2">
        <v>3</v>
      </c>
      <c r="B447" s="2">
        <v>1</v>
      </c>
      <c r="C447" s="2">
        <f t="shared" ca="1" si="0"/>
        <v>7</v>
      </c>
      <c r="D447" s="2">
        <f t="shared" ca="1" si="1"/>
        <v>5</v>
      </c>
      <c r="E447" s="2">
        <f t="shared" ca="1" si="2"/>
        <v>3</v>
      </c>
      <c r="F447" s="84">
        <f t="shared" ca="1" si="74"/>
        <v>0</v>
      </c>
      <c r="G447" s="2">
        <v>1</v>
      </c>
      <c r="H447" s="2">
        <v>0</v>
      </c>
      <c r="I447" s="2">
        <v>2</v>
      </c>
      <c r="J447" s="84">
        <f t="shared" ca="1" si="75"/>
        <v>9.7029900000000355E-8</v>
      </c>
      <c r="K447" s="84">
        <f t="shared" ca="1" si="5"/>
        <v>0</v>
      </c>
      <c r="L447" s="85">
        <f t="shared" ca="1" si="76"/>
        <v>105</v>
      </c>
      <c r="M447" s="38">
        <f t="shared" ca="1" si="77"/>
        <v>895</v>
      </c>
      <c r="N447" s="4">
        <f t="shared" ca="1" si="78"/>
        <v>11</v>
      </c>
      <c r="O447" s="79">
        <f t="shared" ca="1" si="79"/>
        <v>3.1560263659691077</v>
      </c>
      <c r="P447" s="79">
        <f t="shared" ca="1" si="80"/>
        <v>31.560263659691078</v>
      </c>
      <c r="Q447" s="79">
        <f t="shared" ca="1" si="81"/>
        <v>30.046056643166946</v>
      </c>
      <c r="R447" s="79">
        <f t="shared" ca="1" si="12"/>
        <v>3.080316015142901</v>
      </c>
      <c r="S447" s="79">
        <f t="shared" ca="1" si="82"/>
        <v>3.1507266414112731</v>
      </c>
      <c r="T447" s="79">
        <f t="shared" ca="1" si="14"/>
        <v>0</v>
      </c>
      <c r="U447" s="79">
        <f t="shared" ca="1" si="83"/>
        <v>1305.4360909911975</v>
      </c>
      <c r="V447" s="79">
        <f t="shared" ca="1" si="16"/>
        <v>0</v>
      </c>
      <c r="W447" s="85">
        <f t="shared" ca="1" si="84"/>
        <v>17806.187426480716</v>
      </c>
      <c r="X447" s="79">
        <f t="shared" ca="1" si="18"/>
        <v>0</v>
      </c>
    </row>
    <row r="448" spans="1:24" ht="12.75" customHeight="1">
      <c r="A448" s="2">
        <v>3</v>
      </c>
      <c r="B448" s="2">
        <v>1</v>
      </c>
      <c r="C448" s="2">
        <f t="shared" ca="1" si="0"/>
        <v>7</v>
      </c>
      <c r="D448" s="2">
        <f t="shared" ca="1" si="1"/>
        <v>5</v>
      </c>
      <c r="E448" s="2">
        <f t="shared" ca="1" si="2"/>
        <v>3</v>
      </c>
      <c r="F448" s="84">
        <f t="shared" ca="1" si="74"/>
        <v>0</v>
      </c>
      <c r="G448" s="2">
        <v>1</v>
      </c>
      <c r="H448" s="2">
        <v>0</v>
      </c>
      <c r="I448" s="2">
        <v>1</v>
      </c>
      <c r="J448" s="84">
        <f t="shared" ca="1" si="75"/>
        <v>4.9005000000000225E-10</v>
      </c>
      <c r="K448" s="84">
        <f t="shared" ca="1" si="5"/>
        <v>0</v>
      </c>
      <c r="L448" s="85">
        <f t="shared" ca="1" si="76"/>
        <v>92</v>
      </c>
      <c r="M448" s="38">
        <f t="shared" ca="1" si="77"/>
        <v>908</v>
      </c>
      <c r="N448" s="4">
        <f t="shared" ca="1" si="78"/>
        <v>11</v>
      </c>
      <c r="O448" s="79">
        <f t="shared" ca="1" si="79"/>
        <v>3.1560263659691077</v>
      </c>
      <c r="P448" s="79">
        <f t="shared" ca="1" si="80"/>
        <v>31.560263659691078</v>
      </c>
      <c r="Q448" s="79">
        <f t="shared" ca="1" si="81"/>
        <v>31.560263659691078</v>
      </c>
      <c r="R448" s="79">
        <f t="shared" ca="1" si="12"/>
        <v>3.1560263659691077</v>
      </c>
      <c r="S448" s="79">
        <f t="shared" ca="1" si="82"/>
        <v>3.1560263659691077</v>
      </c>
      <c r="T448" s="79">
        <f t="shared" ca="1" si="14"/>
        <v>0</v>
      </c>
      <c r="U448" s="79">
        <f t="shared" ca="1" si="83"/>
        <v>1294.0573528195234</v>
      </c>
      <c r="V448" s="79">
        <f t="shared" ca="1" si="16"/>
        <v>0</v>
      </c>
      <c r="W448" s="85">
        <f t="shared" ca="1" si="84"/>
        <v>16377.27883488292</v>
      </c>
      <c r="X448" s="79">
        <f t="shared" ca="1" si="18"/>
        <v>0</v>
      </c>
    </row>
    <row r="449" spans="1:24" ht="12.75" customHeight="1">
      <c r="A449" s="2">
        <v>3</v>
      </c>
      <c r="B449" s="2">
        <v>1</v>
      </c>
      <c r="C449" s="2">
        <f t="shared" ca="1" si="0"/>
        <v>7</v>
      </c>
      <c r="D449" s="2">
        <f t="shared" ca="1" si="1"/>
        <v>5</v>
      </c>
      <c r="E449" s="2">
        <f t="shared" ca="1" si="2"/>
        <v>3</v>
      </c>
      <c r="F449" s="84">
        <f t="shared" ca="1" si="74"/>
        <v>0</v>
      </c>
      <c r="G449" s="2">
        <v>1</v>
      </c>
      <c r="H449" s="2">
        <v>0</v>
      </c>
      <c r="I449" s="2">
        <v>0</v>
      </c>
      <c r="J449" s="84">
        <f t="shared" ca="1" si="75"/>
        <v>9.9000000000000548E-13</v>
      </c>
      <c r="K449" s="84">
        <f t="shared" ca="1" si="5"/>
        <v>0</v>
      </c>
      <c r="L449" s="85">
        <f t="shared" ca="1" si="76"/>
        <v>79</v>
      </c>
      <c r="M449" s="38">
        <f t="shared" ca="1" si="77"/>
        <v>921</v>
      </c>
      <c r="N449" s="4">
        <f t="shared" ca="1" si="78"/>
        <v>11</v>
      </c>
      <c r="O449" s="79">
        <f t="shared" ca="1" si="79"/>
        <v>3.1560263659691077</v>
      </c>
      <c r="P449" s="79">
        <f t="shared" ca="1" si="80"/>
        <v>31.560263659691078</v>
      </c>
      <c r="Q449" s="79">
        <f t="shared" ca="1" si="81"/>
        <v>31.560263659691078</v>
      </c>
      <c r="R449" s="79">
        <f t="shared" ca="1" si="12"/>
        <v>3.1560263659691077</v>
      </c>
      <c r="S449" s="79">
        <f t="shared" ca="1" si="82"/>
        <v>3.1560263659691077</v>
      </c>
      <c r="T449" s="79">
        <f t="shared" ca="1" si="14"/>
        <v>0</v>
      </c>
      <c r="U449" s="79">
        <f t="shared" ca="1" si="83"/>
        <v>1280.7973528195234</v>
      </c>
      <c r="V449" s="79">
        <f t="shared" ca="1" si="16"/>
        <v>0</v>
      </c>
      <c r="W449" s="85">
        <f t="shared" ca="1" si="84"/>
        <v>14948.370243285124</v>
      </c>
      <c r="X449" s="79">
        <f t="shared" ca="1" si="18"/>
        <v>0</v>
      </c>
    </row>
    <row r="450" spans="1:24" ht="12.75" customHeight="1">
      <c r="A450" s="2">
        <v>3</v>
      </c>
      <c r="B450" s="2">
        <v>1</v>
      </c>
      <c r="C450" s="2">
        <f t="shared" ca="1" si="0"/>
        <v>7</v>
      </c>
      <c r="D450" s="2">
        <f t="shared" ca="1" si="1"/>
        <v>5</v>
      </c>
      <c r="E450" s="2">
        <f t="shared" ca="1" si="2"/>
        <v>3</v>
      </c>
      <c r="F450" s="84">
        <f t="shared" ca="1" si="74"/>
        <v>0</v>
      </c>
      <c r="G450" s="2">
        <v>0</v>
      </c>
      <c r="H450" s="2">
        <v>1</v>
      </c>
      <c r="I450" s="2">
        <v>7</v>
      </c>
      <c r="J450" s="84">
        <f t="shared" ca="1" si="75"/>
        <v>0</v>
      </c>
      <c r="K450" s="84">
        <f t="shared" ca="1" si="5"/>
        <v>0</v>
      </c>
      <c r="L450" s="85">
        <f t="shared" ca="1" si="76"/>
        <v>170</v>
      </c>
      <c r="M450" s="38">
        <f t="shared" ca="1" si="77"/>
        <v>830</v>
      </c>
      <c r="N450" s="4">
        <f t="shared" ca="1" si="78"/>
        <v>10</v>
      </c>
      <c r="O450" s="79">
        <f t="shared" ca="1" si="79"/>
        <v>2.9036585298817519</v>
      </c>
      <c r="P450" s="79">
        <f t="shared" ca="1" si="80"/>
        <v>29.036585298817524</v>
      </c>
      <c r="Q450" s="79">
        <f t="shared" ca="1" si="81"/>
        <v>29.036585298817524</v>
      </c>
      <c r="R450" s="79">
        <f t="shared" ca="1" si="12"/>
        <v>2.9036585298817523</v>
      </c>
      <c r="S450" s="79">
        <f t="shared" ca="1" si="82"/>
        <v>2.9036585298817519</v>
      </c>
      <c r="T450" s="79">
        <f t="shared" ca="1" si="14"/>
        <v>0</v>
      </c>
      <c r="U450" s="79">
        <f t="shared" ca="1" si="83"/>
        <v>1284.0334562325711</v>
      </c>
      <c r="V450" s="79">
        <f t="shared" ca="1" si="16"/>
        <v>0</v>
      </c>
      <c r="W450" s="85">
        <f t="shared" ca="1" si="84"/>
        <v>11229.331732093662</v>
      </c>
      <c r="X450" s="79">
        <f t="shared" ca="1" si="18"/>
        <v>0</v>
      </c>
    </row>
    <row r="451" spans="1:24" ht="12.75" customHeight="1">
      <c r="A451" s="2">
        <v>3</v>
      </c>
      <c r="B451" s="2">
        <v>1</v>
      </c>
      <c r="C451" s="2">
        <f t="shared" ca="1" si="0"/>
        <v>7</v>
      </c>
      <c r="D451" s="2">
        <f t="shared" ca="1" si="1"/>
        <v>5</v>
      </c>
      <c r="E451" s="2">
        <f t="shared" ca="1" si="2"/>
        <v>3</v>
      </c>
      <c r="F451" s="84">
        <f t="shared" ca="1" si="74"/>
        <v>0</v>
      </c>
      <c r="G451" s="2">
        <v>0</v>
      </c>
      <c r="H451" s="2">
        <v>1</v>
      </c>
      <c r="I451" s="2">
        <v>6</v>
      </c>
      <c r="J451" s="84">
        <f t="shared" ca="1" si="75"/>
        <v>0</v>
      </c>
      <c r="K451" s="84">
        <f t="shared" ca="1" si="5"/>
        <v>0</v>
      </c>
      <c r="L451" s="85">
        <f t="shared" ca="1" si="76"/>
        <v>157</v>
      </c>
      <c r="M451" s="38">
        <f t="shared" ca="1" si="77"/>
        <v>843</v>
      </c>
      <c r="N451" s="4">
        <f t="shared" ca="1" si="78"/>
        <v>10</v>
      </c>
      <c r="O451" s="79">
        <f t="shared" ca="1" si="79"/>
        <v>2.9036585298817519</v>
      </c>
      <c r="P451" s="79">
        <f t="shared" ca="1" si="80"/>
        <v>29.036585298817524</v>
      </c>
      <c r="Q451" s="79">
        <f t="shared" ca="1" si="81"/>
        <v>29.036585298817524</v>
      </c>
      <c r="R451" s="79">
        <f t="shared" ca="1" si="12"/>
        <v>2.9036585298817523</v>
      </c>
      <c r="S451" s="79">
        <f t="shared" ca="1" si="82"/>
        <v>2.9036585298817519</v>
      </c>
      <c r="T451" s="79">
        <f t="shared" ca="1" si="14"/>
        <v>0</v>
      </c>
      <c r="U451" s="79">
        <f t="shared" ca="1" si="83"/>
        <v>1270.7734562325711</v>
      </c>
      <c r="V451" s="79">
        <f t="shared" ca="1" si="16"/>
        <v>0</v>
      </c>
      <c r="W451" s="85">
        <f t="shared" ca="1" si="84"/>
        <v>9800.4231404958664</v>
      </c>
      <c r="X451" s="79">
        <f t="shared" ca="1" si="18"/>
        <v>0</v>
      </c>
    </row>
    <row r="452" spans="1:24" ht="12.75" customHeight="1">
      <c r="A452" s="2">
        <v>3</v>
      </c>
      <c r="B452" s="2">
        <v>1</v>
      </c>
      <c r="C452" s="2">
        <f t="shared" ca="1" si="0"/>
        <v>7</v>
      </c>
      <c r="D452" s="2">
        <f t="shared" ca="1" si="1"/>
        <v>5</v>
      </c>
      <c r="E452" s="2">
        <f t="shared" ca="1" si="2"/>
        <v>3</v>
      </c>
      <c r="F452" s="84">
        <f t="shared" ca="1" si="74"/>
        <v>0</v>
      </c>
      <c r="G452" s="2">
        <v>0</v>
      </c>
      <c r="H452" s="2">
        <v>1</v>
      </c>
      <c r="I452" s="2">
        <v>5</v>
      </c>
      <c r="J452" s="84">
        <f t="shared" ca="1" si="75"/>
        <v>9.4148014940100087E-3</v>
      </c>
      <c r="K452" s="84">
        <f t="shared" ca="1" si="5"/>
        <v>0</v>
      </c>
      <c r="L452" s="85">
        <f t="shared" ca="1" si="76"/>
        <v>144</v>
      </c>
      <c r="M452" s="38">
        <f t="shared" ca="1" si="77"/>
        <v>856</v>
      </c>
      <c r="N452" s="4">
        <f t="shared" ca="1" si="78"/>
        <v>10</v>
      </c>
      <c r="O452" s="79">
        <f t="shared" ca="1" si="79"/>
        <v>2.9036585298817519</v>
      </c>
      <c r="P452" s="79">
        <f t="shared" ca="1" si="80"/>
        <v>29.036585298817524</v>
      </c>
      <c r="Q452" s="79">
        <f t="shared" ca="1" si="81"/>
        <v>29.036585298817524</v>
      </c>
      <c r="R452" s="79">
        <f t="shared" ca="1" si="12"/>
        <v>2.9036585298817523</v>
      </c>
      <c r="S452" s="79">
        <f t="shared" ca="1" si="82"/>
        <v>2.9036585298817519</v>
      </c>
      <c r="T452" s="79">
        <f t="shared" ca="1" si="14"/>
        <v>0</v>
      </c>
      <c r="U452" s="79">
        <f t="shared" ca="1" si="83"/>
        <v>1257.5134562325711</v>
      </c>
      <c r="V452" s="79">
        <f t="shared" ca="1" si="16"/>
        <v>0</v>
      </c>
      <c r="W452" s="85">
        <f t="shared" ca="1" si="84"/>
        <v>8371.5145488980706</v>
      </c>
      <c r="X452" s="79">
        <f t="shared" ca="1" si="18"/>
        <v>0</v>
      </c>
    </row>
    <row r="453" spans="1:24" ht="12.75" customHeight="1">
      <c r="A453" s="2">
        <v>3</v>
      </c>
      <c r="B453" s="2">
        <v>1</v>
      </c>
      <c r="C453" s="2">
        <f t="shared" ca="1" si="0"/>
        <v>7</v>
      </c>
      <c r="D453" s="2">
        <f t="shared" ca="1" si="1"/>
        <v>5</v>
      </c>
      <c r="E453" s="2">
        <f t="shared" ca="1" si="2"/>
        <v>3</v>
      </c>
      <c r="F453" s="84">
        <f t="shared" ca="1" si="74"/>
        <v>0</v>
      </c>
      <c r="G453" s="2">
        <v>0</v>
      </c>
      <c r="H453" s="2">
        <v>1</v>
      </c>
      <c r="I453" s="2">
        <v>4</v>
      </c>
      <c r="J453" s="84">
        <f t="shared" ca="1" si="75"/>
        <v>4.7549502495000082E-4</v>
      </c>
      <c r="K453" s="84">
        <f t="shared" ca="1" si="5"/>
        <v>0</v>
      </c>
      <c r="L453" s="85">
        <f t="shared" ca="1" si="76"/>
        <v>131</v>
      </c>
      <c r="M453" s="38">
        <f t="shared" ca="1" si="77"/>
        <v>869</v>
      </c>
      <c r="N453" s="4">
        <f t="shared" ca="1" si="78"/>
        <v>10</v>
      </c>
      <c r="O453" s="79">
        <f t="shared" ca="1" si="79"/>
        <v>2.9036585298817519</v>
      </c>
      <c r="P453" s="79">
        <f t="shared" ca="1" si="80"/>
        <v>29.036585298817524</v>
      </c>
      <c r="Q453" s="79">
        <f t="shared" ca="1" si="81"/>
        <v>29.036585298817524</v>
      </c>
      <c r="R453" s="79">
        <f t="shared" ca="1" si="12"/>
        <v>2.9036585298817523</v>
      </c>
      <c r="S453" s="79">
        <f t="shared" ca="1" si="82"/>
        <v>2.9036585298817519</v>
      </c>
      <c r="T453" s="79">
        <f t="shared" ca="1" si="14"/>
        <v>0</v>
      </c>
      <c r="U453" s="79">
        <f t="shared" ca="1" si="83"/>
        <v>1244.2534562325709</v>
      </c>
      <c r="V453" s="79">
        <f t="shared" ca="1" si="16"/>
        <v>0</v>
      </c>
      <c r="W453" s="85">
        <f t="shared" ca="1" si="84"/>
        <v>6942.6059573002758</v>
      </c>
      <c r="X453" s="79">
        <f t="shared" ca="1" si="18"/>
        <v>0</v>
      </c>
    </row>
    <row r="454" spans="1:24" ht="12.75" customHeight="1">
      <c r="A454" s="2">
        <v>3</v>
      </c>
      <c r="B454" s="2">
        <v>1</v>
      </c>
      <c r="C454" s="2">
        <f t="shared" ca="1" si="0"/>
        <v>7</v>
      </c>
      <c r="D454" s="2">
        <f t="shared" ca="1" si="1"/>
        <v>5</v>
      </c>
      <c r="E454" s="2">
        <f t="shared" ca="1" si="2"/>
        <v>3</v>
      </c>
      <c r="F454" s="84">
        <f t="shared" ca="1" si="74"/>
        <v>0</v>
      </c>
      <c r="G454" s="2">
        <v>0</v>
      </c>
      <c r="H454" s="2">
        <v>1</v>
      </c>
      <c r="I454" s="2">
        <v>3</v>
      </c>
      <c r="J454" s="84">
        <f t="shared" ca="1" si="75"/>
        <v>9.6059601000000268E-6</v>
      </c>
      <c r="K454" s="84">
        <f t="shared" ca="1" si="5"/>
        <v>0</v>
      </c>
      <c r="L454" s="85">
        <f t="shared" ca="1" si="76"/>
        <v>118</v>
      </c>
      <c r="M454" s="38">
        <f t="shared" ca="1" si="77"/>
        <v>882</v>
      </c>
      <c r="N454" s="4">
        <f t="shared" ca="1" si="78"/>
        <v>11</v>
      </c>
      <c r="O454" s="79">
        <f t="shared" ca="1" si="79"/>
        <v>3.1560263659691077</v>
      </c>
      <c r="P454" s="79">
        <f t="shared" ca="1" si="80"/>
        <v>29.28895313490488</v>
      </c>
      <c r="Q454" s="79">
        <f t="shared" ca="1" si="81"/>
        <v>29.036585298817524</v>
      </c>
      <c r="R454" s="79">
        <f t="shared" ca="1" si="12"/>
        <v>2.9162769216861202</v>
      </c>
      <c r="S454" s="79">
        <f t="shared" ca="1" si="82"/>
        <v>3.1392439048692986</v>
      </c>
      <c r="T454" s="79">
        <f t="shared" ca="1" si="14"/>
        <v>0</v>
      </c>
      <c r="U454" s="79">
        <f t="shared" ca="1" si="83"/>
        <v>1314.6200236964912</v>
      </c>
      <c r="V454" s="79">
        <f t="shared" ca="1" si="16"/>
        <v>0</v>
      </c>
      <c r="W454" s="85">
        <f t="shared" ca="1" si="84"/>
        <v>5513.6973657024791</v>
      </c>
      <c r="X454" s="79">
        <f t="shared" ca="1" si="18"/>
        <v>0</v>
      </c>
    </row>
    <row r="455" spans="1:24" ht="12.75" customHeight="1">
      <c r="A455" s="2">
        <v>3</v>
      </c>
      <c r="B455" s="2">
        <v>1</v>
      </c>
      <c r="C455" s="2">
        <f t="shared" ca="1" si="0"/>
        <v>7</v>
      </c>
      <c r="D455" s="2">
        <f t="shared" ca="1" si="1"/>
        <v>5</v>
      </c>
      <c r="E455" s="2">
        <f t="shared" ca="1" si="2"/>
        <v>3</v>
      </c>
      <c r="F455" s="84">
        <f t="shared" ca="1" si="74"/>
        <v>0</v>
      </c>
      <c r="G455" s="2">
        <v>0</v>
      </c>
      <c r="H455" s="2">
        <v>1</v>
      </c>
      <c r="I455" s="2">
        <v>2</v>
      </c>
      <c r="J455" s="84">
        <f t="shared" ca="1" si="75"/>
        <v>9.7029900000000355E-8</v>
      </c>
      <c r="K455" s="84">
        <f t="shared" ca="1" si="5"/>
        <v>0</v>
      </c>
      <c r="L455" s="85">
        <f t="shared" ca="1" si="76"/>
        <v>105</v>
      </c>
      <c r="M455" s="38">
        <f t="shared" ca="1" si="77"/>
        <v>895</v>
      </c>
      <c r="N455" s="4">
        <f t="shared" ca="1" si="78"/>
        <v>11</v>
      </c>
      <c r="O455" s="79">
        <f t="shared" ca="1" si="79"/>
        <v>3.1560263659691077</v>
      </c>
      <c r="P455" s="79">
        <f t="shared" ca="1" si="80"/>
        <v>31.560263659691078</v>
      </c>
      <c r="Q455" s="79">
        <f t="shared" ca="1" si="81"/>
        <v>30.046056643166946</v>
      </c>
      <c r="R455" s="79">
        <f t="shared" ca="1" si="12"/>
        <v>3.080316015142901</v>
      </c>
      <c r="S455" s="79">
        <f t="shared" ca="1" si="82"/>
        <v>3.1507266414112731</v>
      </c>
      <c r="T455" s="79">
        <f t="shared" ca="1" si="14"/>
        <v>0</v>
      </c>
      <c r="U455" s="79">
        <f t="shared" ca="1" si="83"/>
        <v>1305.4360909911975</v>
      </c>
      <c r="V455" s="79">
        <f t="shared" ca="1" si="16"/>
        <v>0</v>
      </c>
      <c r="W455" s="85">
        <f t="shared" ca="1" si="84"/>
        <v>4084.7887741046834</v>
      </c>
      <c r="X455" s="79">
        <f t="shared" ca="1" si="18"/>
        <v>0</v>
      </c>
    </row>
    <row r="456" spans="1:24" ht="12.75" customHeight="1">
      <c r="A456" s="2">
        <v>3</v>
      </c>
      <c r="B456" s="2">
        <v>1</v>
      </c>
      <c r="C456" s="2">
        <f t="shared" ca="1" si="0"/>
        <v>7</v>
      </c>
      <c r="D456" s="2">
        <f t="shared" ca="1" si="1"/>
        <v>5</v>
      </c>
      <c r="E456" s="2">
        <f t="shared" ca="1" si="2"/>
        <v>3</v>
      </c>
      <c r="F456" s="84">
        <f t="shared" ca="1" si="74"/>
        <v>0</v>
      </c>
      <c r="G456" s="2">
        <v>0</v>
      </c>
      <c r="H456" s="2">
        <v>1</v>
      </c>
      <c r="I456" s="2">
        <v>1</v>
      </c>
      <c r="J456" s="84">
        <f t="shared" ca="1" si="75"/>
        <v>4.9005000000000225E-10</v>
      </c>
      <c r="K456" s="84">
        <f t="shared" ca="1" si="5"/>
        <v>0</v>
      </c>
      <c r="L456" s="85">
        <f t="shared" ca="1" si="76"/>
        <v>92</v>
      </c>
      <c r="M456" s="38">
        <f t="shared" ca="1" si="77"/>
        <v>908</v>
      </c>
      <c r="N456" s="4">
        <f t="shared" ca="1" si="78"/>
        <v>11</v>
      </c>
      <c r="O456" s="79">
        <f t="shared" ca="1" si="79"/>
        <v>3.1560263659691077</v>
      </c>
      <c r="P456" s="79">
        <f t="shared" ca="1" si="80"/>
        <v>31.560263659691078</v>
      </c>
      <c r="Q456" s="79">
        <f t="shared" ca="1" si="81"/>
        <v>31.560263659691078</v>
      </c>
      <c r="R456" s="79">
        <f t="shared" ca="1" si="12"/>
        <v>3.1560263659691077</v>
      </c>
      <c r="S456" s="79">
        <f t="shared" ca="1" si="82"/>
        <v>3.1560263659691077</v>
      </c>
      <c r="T456" s="79">
        <f t="shared" ca="1" si="14"/>
        <v>0</v>
      </c>
      <c r="U456" s="79">
        <f t="shared" ca="1" si="83"/>
        <v>1294.0573528195234</v>
      </c>
      <c r="V456" s="79">
        <f t="shared" ca="1" si="16"/>
        <v>0</v>
      </c>
      <c r="W456" s="85">
        <f t="shared" ca="1" si="84"/>
        <v>2655.8801825068867</v>
      </c>
      <c r="X456" s="79">
        <f t="shared" ca="1" si="18"/>
        <v>0</v>
      </c>
    </row>
    <row r="457" spans="1:24" ht="12.75" customHeight="1">
      <c r="A457" s="2">
        <v>3</v>
      </c>
      <c r="B457" s="2">
        <v>1</v>
      </c>
      <c r="C457" s="2">
        <f t="shared" ca="1" si="0"/>
        <v>7</v>
      </c>
      <c r="D457" s="2">
        <f t="shared" ca="1" si="1"/>
        <v>5</v>
      </c>
      <c r="E457" s="2">
        <f t="shared" ca="1" si="2"/>
        <v>3</v>
      </c>
      <c r="F457" s="84">
        <f t="shared" ca="1" si="74"/>
        <v>0</v>
      </c>
      <c r="G457" s="2">
        <v>0</v>
      </c>
      <c r="H457" s="2">
        <v>1</v>
      </c>
      <c r="I457" s="2">
        <v>0</v>
      </c>
      <c r="J457" s="84">
        <f t="shared" ca="1" si="75"/>
        <v>9.9000000000000548E-13</v>
      </c>
      <c r="K457" s="84">
        <f t="shared" ca="1" si="5"/>
        <v>0</v>
      </c>
      <c r="L457" s="85">
        <f t="shared" ca="1" si="76"/>
        <v>79</v>
      </c>
      <c r="M457" s="38">
        <f t="shared" ca="1" si="77"/>
        <v>921</v>
      </c>
      <c r="N457" s="4">
        <f t="shared" ca="1" si="78"/>
        <v>11</v>
      </c>
      <c r="O457" s="79">
        <f t="shared" ca="1" si="79"/>
        <v>3.1560263659691077</v>
      </c>
      <c r="P457" s="79">
        <f t="shared" ca="1" si="80"/>
        <v>31.560263659691078</v>
      </c>
      <c r="Q457" s="79">
        <f t="shared" ca="1" si="81"/>
        <v>31.560263659691078</v>
      </c>
      <c r="R457" s="79">
        <f t="shared" ca="1" si="12"/>
        <v>3.1560263659691077</v>
      </c>
      <c r="S457" s="79">
        <f t="shared" ca="1" si="82"/>
        <v>3.1560263659691077</v>
      </c>
      <c r="T457" s="79">
        <f t="shared" ca="1" si="14"/>
        <v>0</v>
      </c>
      <c r="U457" s="79">
        <f t="shared" ca="1" si="83"/>
        <v>1280.7973528195234</v>
      </c>
      <c r="V457" s="79">
        <f t="shared" ca="1" si="16"/>
        <v>0</v>
      </c>
      <c r="W457" s="85">
        <f t="shared" ca="1" si="84"/>
        <v>1226.9715909090908</v>
      </c>
      <c r="X457" s="79">
        <f t="shared" ca="1" si="18"/>
        <v>0</v>
      </c>
    </row>
    <row r="458" spans="1:24" ht="12.75" customHeight="1">
      <c r="A458" s="2">
        <v>3</v>
      </c>
      <c r="B458" s="2">
        <v>1</v>
      </c>
      <c r="C458" s="2">
        <f t="shared" ca="1" si="0"/>
        <v>7</v>
      </c>
      <c r="D458" s="2">
        <f t="shared" ca="1" si="1"/>
        <v>5</v>
      </c>
      <c r="E458" s="2">
        <f t="shared" ca="1" si="2"/>
        <v>3</v>
      </c>
      <c r="F458" s="84">
        <f t="shared" ca="1" si="74"/>
        <v>0</v>
      </c>
      <c r="G458" s="2">
        <v>0</v>
      </c>
      <c r="H458" s="2">
        <v>0</v>
      </c>
      <c r="I458" s="2">
        <v>7</v>
      </c>
      <c r="J458" s="84">
        <f t="shared" ca="1" si="75"/>
        <v>0</v>
      </c>
      <c r="K458" s="84">
        <f t="shared" ca="1" si="5"/>
        <v>0</v>
      </c>
      <c r="L458" s="85">
        <f t="shared" ca="1" si="76"/>
        <v>91</v>
      </c>
      <c r="M458" s="38">
        <f t="shared" ca="1" si="77"/>
        <v>909</v>
      </c>
      <c r="N458" s="4">
        <f t="shared" ca="1" si="78"/>
        <v>11</v>
      </c>
      <c r="O458" s="79">
        <f t="shared" ca="1" si="79"/>
        <v>3.1560263659691077</v>
      </c>
      <c r="P458" s="79">
        <f t="shared" ca="1" si="80"/>
        <v>31.560263659691078</v>
      </c>
      <c r="Q458" s="79">
        <f t="shared" ca="1" si="81"/>
        <v>31.560263659691078</v>
      </c>
      <c r="R458" s="79">
        <f t="shared" ca="1" si="12"/>
        <v>3.1560263659691077</v>
      </c>
      <c r="S458" s="79">
        <f t="shared" ca="1" si="82"/>
        <v>3.1560263659691077</v>
      </c>
      <c r="T458" s="79">
        <f t="shared" ca="1" si="14"/>
        <v>0</v>
      </c>
      <c r="U458" s="79">
        <f t="shared" ca="1" si="83"/>
        <v>1293.0373528195234</v>
      </c>
      <c r="V458" s="79">
        <f t="shared" ca="1" si="16"/>
        <v>0</v>
      </c>
      <c r="W458" s="85">
        <f t="shared" ca="1" si="84"/>
        <v>10002.360141184572</v>
      </c>
      <c r="X458" s="79">
        <f t="shared" ca="1" si="18"/>
        <v>0</v>
      </c>
    </row>
    <row r="459" spans="1:24" ht="12.75" customHeight="1">
      <c r="A459" s="2">
        <v>3</v>
      </c>
      <c r="B459" s="2">
        <v>1</v>
      </c>
      <c r="C459" s="2">
        <f t="shared" ca="1" si="0"/>
        <v>7</v>
      </c>
      <c r="D459" s="2">
        <f t="shared" ca="1" si="1"/>
        <v>5</v>
      </c>
      <c r="E459" s="2">
        <f t="shared" ca="1" si="2"/>
        <v>3</v>
      </c>
      <c r="F459" s="84">
        <f t="shared" ca="1" si="74"/>
        <v>0</v>
      </c>
      <c r="G459" s="2">
        <v>0</v>
      </c>
      <c r="H459" s="2">
        <v>0</v>
      </c>
      <c r="I459" s="2">
        <v>6</v>
      </c>
      <c r="J459" s="84">
        <f t="shared" ca="1" si="75"/>
        <v>0</v>
      </c>
      <c r="K459" s="84">
        <f t="shared" ca="1" si="5"/>
        <v>0</v>
      </c>
      <c r="L459" s="85">
        <f t="shared" ca="1" si="76"/>
        <v>78</v>
      </c>
      <c r="M459" s="38">
        <f t="shared" ca="1" si="77"/>
        <v>922</v>
      </c>
      <c r="N459" s="4">
        <f t="shared" ca="1" si="78"/>
        <v>11</v>
      </c>
      <c r="O459" s="79">
        <f t="shared" ca="1" si="79"/>
        <v>3.1560263659691077</v>
      </c>
      <c r="P459" s="79">
        <f t="shared" ca="1" si="80"/>
        <v>31.560263659691078</v>
      </c>
      <c r="Q459" s="79">
        <f t="shared" ca="1" si="81"/>
        <v>31.560263659691078</v>
      </c>
      <c r="R459" s="79">
        <f t="shared" ca="1" si="12"/>
        <v>3.1560263659691077</v>
      </c>
      <c r="S459" s="79">
        <f t="shared" ca="1" si="82"/>
        <v>3.1560263659691077</v>
      </c>
      <c r="T459" s="79">
        <f t="shared" ca="1" si="14"/>
        <v>0</v>
      </c>
      <c r="U459" s="79">
        <f t="shared" ca="1" si="83"/>
        <v>1279.7773528195235</v>
      </c>
      <c r="V459" s="79">
        <f t="shared" ca="1" si="16"/>
        <v>0</v>
      </c>
      <c r="W459" s="85">
        <f t="shared" ca="1" si="84"/>
        <v>8573.4515495867763</v>
      </c>
      <c r="X459" s="79">
        <f t="shared" ca="1" si="18"/>
        <v>0</v>
      </c>
    </row>
    <row r="460" spans="1:24" ht="12.75" customHeight="1">
      <c r="A460" s="2">
        <v>3</v>
      </c>
      <c r="B460" s="2">
        <v>1</v>
      </c>
      <c r="C460" s="2">
        <f t="shared" ca="1" si="0"/>
        <v>7</v>
      </c>
      <c r="D460" s="2">
        <f t="shared" ca="1" si="1"/>
        <v>5</v>
      </c>
      <c r="E460" s="2">
        <f t="shared" ca="1" si="2"/>
        <v>3</v>
      </c>
      <c r="F460" s="84">
        <f t="shared" ca="1" si="74"/>
        <v>0</v>
      </c>
      <c r="G460" s="2">
        <v>0</v>
      </c>
      <c r="H460" s="2">
        <v>0</v>
      </c>
      <c r="I460" s="2">
        <v>5</v>
      </c>
      <c r="J460" s="84">
        <f t="shared" ca="1" si="75"/>
        <v>9.5099004990000158E-5</v>
      </c>
      <c r="K460" s="84">
        <f t="shared" ca="1" si="5"/>
        <v>0</v>
      </c>
      <c r="L460" s="85">
        <f t="shared" ca="1" si="76"/>
        <v>65</v>
      </c>
      <c r="M460" s="38">
        <f t="shared" ca="1" si="77"/>
        <v>935</v>
      </c>
      <c r="N460" s="4">
        <f t="shared" ca="1" si="78"/>
        <v>11</v>
      </c>
      <c r="O460" s="79">
        <f t="shared" ca="1" si="79"/>
        <v>3.1560263659691077</v>
      </c>
      <c r="P460" s="79">
        <f t="shared" ca="1" si="80"/>
        <v>31.560263659691078</v>
      </c>
      <c r="Q460" s="79">
        <f t="shared" ca="1" si="81"/>
        <v>31.560263659691078</v>
      </c>
      <c r="R460" s="79">
        <f t="shared" ca="1" si="12"/>
        <v>3.1560263659691077</v>
      </c>
      <c r="S460" s="79">
        <f t="shared" ca="1" si="82"/>
        <v>3.1560263659691077</v>
      </c>
      <c r="T460" s="79">
        <f t="shared" ca="1" si="14"/>
        <v>0</v>
      </c>
      <c r="U460" s="79">
        <f t="shared" ca="1" si="83"/>
        <v>1266.5173528195235</v>
      </c>
      <c r="V460" s="79">
        <f t="shared" ca="1" si="16"/>
        <v>0</v>
      </c>
      <c r="W460" s="85">
        <f t="shared" ca="1" si="84"/>
        <v>7144.5429579889806</v>
      </c>
      <c r="X460" s="79">
        <f t="shared" ca="1" si="18"/>
        <v>0</v>
      </c>
    </row>
    <row r="461" spans="1:24" ht="12.75" customHeight="1">
      <c r="A461" s="2">
        <v>3</v>
      </c>
      <c r="B461" s="2">
        <v>1</v>
      </c>
      <c r="C461" s="2">
        <f t="shared" ca="1" si="0"/>
        <v>7</v>
      </c>
      <c r="D461" s="2">
        <f t="shared" ca="1" si="1"/>
        <v>5</v>
      </c>
      <c r="E461" s="2">
        <f t="shared" ca="1" si="2"/>
        <v>3</v>
      </c>
      <c r="F461" s="84">
        <f t="shared" ca="1" si="74"/>
        <v>0</v>
      </c>
      <c r="G461" s="2">
        <v>0</v>
      </c>
      <c r="H461" s="2">
        <v>0</v>
      </c>
      <c r="I461" s="2">
        <v>4</v>
      </c>
      <c r="J461" s="84">
        <f t="shared" ca="1" si="75"/>
        <v>4.8029800500000126E-6</v>
      </c>
      <c r="K461" s="84">
        <f t="shared" ca="1" si="5"/>
        <v>0</v>
      </c>
      <c r="L461" s="85">
        <f t="shared" ca="1" si="76"/>
        <v>52</v>
      </c>
      <c r="M461" s="38">
        <f t="shared" ca="1" si="77"/>
        <v>948</v>
      </c>
      <c r="N461" s="4">
        <f t="shared" ca="1" si="78"/>
        <v>11</v>
      </c>
      <c r="O461" s="79">
        <f t="shared" ca="1" si="79"/>
        <v>3.1560263659691077</v>
      </c>
      <c r="P461" s="79">
        <f t="shared" ca="1" si="80"/>
        <v>31.560263659691078</v>
      </c>
      <c r="Q461" s="79">
        <f t="shared" ca="1" si="81"/>
        <v>31.560263659691078</v>
      </c>
      <c r="R461" s="79">
        <f t="shared" ca="1" si="12"/>
        <v>3.1560263659691077</v>
      </c>
      <c r="S461" s="79">
        <f t="shared" ca="1" si="82"/>
        <v>3.1560263659691077</v>
      </c>
      <c r="T461" s="79">
        <f t="shared" ca="1" si="14"/>
        <v>0</v>
      </c>
      <c r="U461" s="79">
        <f t="shared" ca="1" si="83"/>
        <v>1253.2573528195235</v>
      </c>
      <c r="V461" s="79">
        <f t="shared" ca="1" si="16"/>
        <v>0</v>
      </c>
      <c r="W461" s="85">
        <f t="shared" ca="1" si="84"/>
        <v>5715.6343663911848</v>
      </c>
      <c r="X461" s="79">
        <f t="shared" ca="1" si="18"/>
        <v>0</v>
      </c>
    </row>
    <row r="462" spans="1:24" ht="12.75" customHeight="1">
      <c r="A462" s="2">
        <v>3</v>
      </c>
      <c r="B462" s="2">
        <v>1</v>
      </c>
      <c r="C462" s="2">
        <f t="shared" ca="1" si="0"/>
        <v>7</v>
      </c>
      <c r="D462" s="2">
        <f t="shared" ca="1" si="1"/>
        <v>5</v>
      </c>
      <c r="E462" s="2">
        <f t="shared" ca="1" si="2"/>
        <v>3</v>
      </c>
      <c r="F462" s="84">
        <f t="shared" ca="1" si="74"/>
        <v>0</v>
      </c>
      <c r="G462" s="2">
        <v>0</v>
      </c>
      <c r="H462" s="2">
        <v>0</v>
      </c>
      <c r="I462" s="2">
        <v>3</v>
      </c>
      <c r="J462" s="84">
        <f t="shared" ca="1" si="75"/>
        <v>9.7029900000000341E-8</v>
      </c>
      <c r="K462" s="84">
        <f t="shared" ca="1" si="5"/>
        <v>0</v>
      </c>
      <c r="L462" s="85">
        <f t="shared" ca="1" si="76"/>
        <v>39</v>
      </c>
      <c r="M462" s="38">
        <f t="shared" ca="1" si="77"/>
        <v>961</v>
      </c>
      <c r="N462" s="4">
        <f t="shared" ca="1" si="78"/>
        <v>11</v>
      </c>
      <c r="O462" s="79">
        <f t="shared" ca="1" si="79"/>
        <v>3.1560263659691077</v>
      </c>
      <c r="P462" s="79">
        <f t="shared" ca="1" si="80"/>
        <v>31.560263659691078</v>
      </c>
      <c r="Q462" s="79">
        <f t="shared" ca="1" si="81"/>
        <v>31.560263659691078</v>
      </c>
      <c r="R462" s="79">
        <f t="shared" ca="1" si="12"/>
        <v>3.1560263659691077</v>
      </c>
      <c r="S462" s="79">
        <f t="shared" ca="1" si="82"/>
        <v>3.1560263659691077</v>
      </c>
      <c r="T462" s="79">
        <f t="shared" ca="1" si="14"/>
        <v>0</v>
      </c>
      <c r="U462" s="79">
        <f t="shared" ca="1" si="83"/>
        <v>1239.9973528195235</v>
      </c>
      <c r="V462" s="79">
        <f t="shared" ca="1" si="16"/>
        <v>0</v>
      </c>
      <c r="W462" s="85">
        <f t="shared" ca="1" si="84"/>
        <v>4286.7257747933882</v>
      </c>
      <c r="X462" s="79">
        <f t="shared" ca="1" si="18"/>
        <v>0</v>
      </c>
    </row>
    <row r="463" spans="1:24" ht="12.75" customHeight="1">
      <c r="A463" s="2">
        <v>3</v>
      </c>
      <c r="B463" s="2">
        <v>1</v>
      </c>
      <c r="C463" s="2">
        <f t="shared" ca="1" si="0"/>
        <v>7</v>
      </c>
      <c r="D463" s="2">
        <f t="shared" ca="1" si="1"/>
        <v>5</v>
      </c>
      <c r="E463" s="2">
        <f t="shared" ca="1" si="2"/>
        <v>3</v>
      </c>
      <c r="F463" s="84">
        <f t="shared" ca="1" si="74"/>
        <v>0</v>
      </c>
      <c r="G463" s="2">
        <v>0</v>
      </c>
      <c r="H463" s="2">
        <v>0</v>
      </c>
      <c r="I463" s="2">
        <v>2</v>
      </c>
      <c r="J463" s="84">
        <f t="shared" ca="1" si="75"/>
        <v>9.801000000000045E-10</v>
      </c>
      <c r="K463" s="84">
        <f t="shared" ca="1" si="5"/>
        <v>0</v>
      </c>
      <c r="L463" s="85">
        <f t="shared" ca="1" si="76"/>
        <v>26</v>
      </c>
      <c r="M463" s="38">
        <f t="shared" ca="1" si="77"/>
        <v>974</v>
      </c>
      <c r="N463" s="4">
        <f t="shared" ca="1" si="78"/>
        <v>12</v>
      </c>
      <c r="O463" s="79">
        <f t="shared" ca="1" si="79"/>
        <v>3.3967350817932065</v>
      </c>
      <c r="P463" s="79">
        <f t="shared" ca="1" si="80"/>
        <v>32.763807238811573</v>
      </c>
      <c r="Q463" s="79">
        <f t="shared" ca="1" si="81"/>
        <v>31.560263659691078</v>
      </c>
      <c r="R463" s="79">
        <f t="shared" ca="1" si="12"/>
        <v>3.2162035449251327</v>
      </c>
      <c r="S463" s="79">
        <f t="shared" ca="1" si="82"/>
        <v>3.3840978742124408</v>
      </c>
      <c r="T463" s="79">
        <f t="shared" ca="1" si="14"/>
        <v>0</v>
      </c>
      <c r="U463" s="79">
        <f t="shared" ca="1" si="83"/>
        <v>1307.6966966315804</v>
      </c>
      <c r="V463" s="79">
        <f t="shared" ca="1" si="16"/>
        <v>0</v>
      </c>
      <c r="W463" s="85">
        <f t="shared" ca="1" si="84"/>
        <v>2857.8171831955924</v>
      </c>
      <c r="X463" s="79">
        <f t="shared" ca="1" si="18"/>
        <v>0</v>
      </c>
    </row>
    <row r="464" spans="1:24" ht="12.75" customHeight="1">
      <c r="A464" s="2">
        <v>3</v>
      </c>
      <c r="B464" s="2">
        <v>1</v>
      </c>
      <c r="C464" s="2">
        <f t="shared" ca="1" si="0"/>
        <v>7</v>
      </c>
      <c r="D464" s="2">
        <f t="shared" ca="1" si="1"/>
        <v>5</v>
      </c>
      <c r="E464" s="2">
        <f t="shared" ca="1" si="2"/>
        <v>3</v>
      </c>
      <c r="F464" s="84">
        <f t="shared" ca="1" si="74"/>
        <v>0</v>
      </c>
      <c r="G464" s="2">
        <v>0</v>
      </c>
      <c r="H464" s="2">
        <v>0</v>
      </c>
      <c r="I464" s="2">
        <v>1</v>
      </c>
      <c r="J464" s="84">
        <f t="shared" ca="1" si="75"/>
        <v>4.9500000000000272E-12</v>
      </c>
      <c r="K464" s="84">
        <f t="shared" ca="1" si="5"/>
        <v>0</v>
      </c>
      <c r="L464" s="85">
        <f t="shared" ca="1" si="76"/>
        <v>13</v>
      </c>
      <c r="M464" s="38">
        <f t="shared" ca="1" si="77"/>
        <v>987</v>
      </c>
      <c r="N464" s="4">
        <f t="shared" ca="1" si="78"/>
        <v>12</v>
      </c>
      <c r="O464" s="79">
        <f t="shared" ca="1" si="79"/>
        <v>3.3967350817932065</v>
      </c>
      <c r="P464" s="79">
        <f t="shared" ca="1" si="80"/>
        <v>33.967350817932065</v>
      </c>
      <c r="Q464" s="79">
        <f t="shared" ca="1" si="81"/>
        <v>33.485933386283868</v>
      </c>
      <c r="R464" s="79">
        <f t="shared" ca="1" si="12"/>
        <v>3.3726642102107967</v>
      </c>
      <c r="S464" s="79">
        <f t="shared" ca="1" si="82"/>
        <v>3.3950501207824373</v>
      </c>
      <c r="T464" s="79">
        <f t="shared" ca="1" si="14"/>
        <v>0</v>
      </c>
      <c r="U464" s="79">
        <f t="shared" ca="1" si="83"/>
        <v>1298.3244540389139</v>
      </c>
      <c r="V464" s="79">
        <f t="shared" ca="1" si="16"/>
        <v>0</v>
      </c>
      <c r="W464" s="85">
        <f t="shared" ca="1" si="84"/>
        <v>1428.9085915977962</v>
      </c>
      <c r="X464" s="79">
        <f t="shared" ca="1" si="18"/>
        <v>0</v>
      </c>
    </row>
    <row r="465" spans="1:24" ht="12.75" customHeight="1">
      <c r="A465" s="2">
        <v>3</v>
      </c>
      <c r="B465" s="2">
        <v>1</v>
      </c>
      <c r="C465" s="2">
        <f t="shared" ca="1" si="0"/>
        <v>7</v>
      </c>
      <c r="D465" s="2">
        <f t="shared" ca="1" si="1"/>
        <v>5</v>
      </c>
      <c r="E465" s="2">
        <f t="shared" ca="1" si="2"/>
        <v>3</v>
      </c>
      <c r="F465" s="84">
        <f t="shared" ca="1" si="74"/>
        <v>0</v>
      </c>
      <c r="G465" s="2">
        <v>0</v>
      </c>
      <c r="H465" s="2">
        <v>0</v>
      </c>
      <c r="I465" s="2">
        <v>0</v>
      </c>
      <c r="J465" s="84">
        <f t="shared" ca="1" si="75"/>
        <v>1.0000000000000063E-14</v>
      </c>
      <c r="K465" s="84">
        <f t="shared" ca="1" si="5"/>
        <v>0</v>
      </c>
      <c r="L465" s="85">
        <f t="shared" ca="1" si="76"/>
        <v>0</v>
      </c>
      <c r="M465" s="38">
        <f t="shared" ca="1" si="77"/>
        <v>1000</v>
      </c>
      <c r="N465" s="4">
        <f t="shared" ca="1" si="78"/>
        <v>12</v>
      </c>
      <c r="O465" s="79">
        <f t="shared" ca="1" si="79"/>
        <v>3.3967350817932065</v>
      </c>
      <c r="P465" s="79">
        <f t="shared" ca="1" si="80"/>
        <v>33.967350817932065</v>
      </c>
      <c r="Q465" s="79">
        <f t="shared" ca="1" si="81"/>
        <v>33.967350817932065</v>
      </c>
      <c r="R465" s="79">
        <f t="shared" ca="1" si="12"/>
        <v>3.3967350817932065</v>
      </c>
      <c r="S465" s="79">
        <f t="shared" ca="1" si="82"/>
        <v>3.396735081793206</v>
      </c>
      <c r="T465" s="79">
        <f t="shared" ca="1" si="14"/>
        <v>0</v>
      </c>
      <c r="U465" s="79">
        <f t="shared" ca="1" si="83"/>
        <v>1285.6625705631191</v>
      </c>
      <c r="V465" s="79">
        <f t="shared" ca="1" si="16"/>
        <v>0</v>
      </c>
      <c r="W465" s="85">
        <f t="shared" ca="1" si="84"/>
        <v>0</v>
      </c>
      <c r="X465" s="79">
        <f t="shared" ca="1" si="18"/>
        <v>0</v>
      </c>
    </row>
    <row r="466" spans="1:24" ht="12.75" customHeight="1">
      <c r="A466" s="2">
        <v>3</v>
      </c>
      <c r="B466" s="2">
        <v>2</v>
      </c>
      <c r="C466" s="2">
        <f t="shared" ca="1" si="0"/>
        <v>8</v>
      </c>
      <c r="D466" s="2">
        <f t="shared" ca="1" si="1"/>
        <v>6</v>
      </c>
      <c r="E466" s="2">
        <f t="shared" ca="1" si="2"/>
        <v>3</v>
      </c>
      <c r="F466" s="84">
        <f t="shared" ref="F466:F529" ca="1" si="85">IF(A466=3, $E$5, IF(A466=2, (1-$E$5)*$E$4 + (1-$E$5)*(1-$E$4)*(1-$E$3)*Set1AM3*Set1AM33, IF(A466=1, (1-$E$5)*(1-$E$4)*$E$3 + (1-$E$5)*(1-$E$4)*(1-$E$3)*Set1AM3*Set1AM32, (1-$E$5)*(1-$E$4)*(1-$E$3)*(1-Set1AM3)))) * IF($B$9+$B$10&gt;0, IF(B466=3, $E$5, IF(B466=2, (1-$E$5)*$E$4, IF(B466=1, (1-$E$5)*(1-$E$4)*$E$3, (1-$E$5)*(1-$E$4)*(1-$E$3)))), IF(B466=0, 1, 0))</f>
        <v>0</v>
      </c>
      <c r="G466" s="2">
        <v>1</v>
      </c>
      <c r="H466" s="2">
        <v>1</v>
      </c>
      <c r="I466" s="2">
        <v>7</v>
      </c>
      <c r="J466" s="84">
        <f t="shared" ref="J466:J529" ca="1" si="86">IF($B$8&lt;1, POWER($B$8,G466)*POWER(1-$B$8, 1-G466), G466) * IF($B$10=0, IF(H466=0, 1, 0), POWER(Set1WSHitRate,H466)*POWER(1-Set1WSHitRate, 1-H466)) * IF(I466&lt;=D466, POWER(Set1WSHitRate, I466)*POWER(1-Set1WSHitRate, D466-I466)*COMBIN(D466,I466), 0)</f>
        <v>0</v>
      </c>
      <c r="K466" s="84">
        <f t="shared" ca="1" si="5"/>
        <v>0</v>
      </c>
      <c r="L466" s="85">
        <f t="shared" ref="L466:L529" ca="1" si="87">MAX((G466+H466)*Set1WSTP + I466*$B$6, Set1SaveTP)</f>
        <v>249</v>
      </c>
      <c r="M466" s="38">
        <f t="shared" ref="M466:M529" ca="1" si="88">MAX(Set1MinTP-(L466+Set1Regain), 0)</f>
        <v>751</v>
      </c>
      <c r="N466" s="4">
        <f t="shared" ref="N466:N529" ca="1" si="89">CEILING(M466/Set1MeleeTP, 1)</f>
        <v>9</v>
      </c>
      <c r="O466" s="79">
        <f t="shared" ref="O466:O529" ca="1" si="90">VLOOKUP(N466,AvgRoundsSet1,2)</f>
        <v>2.643947499734443</v>
      </c>
      <c r="P466" s="79">
        <f t="shared" ref="P466:P529" ca="1" si="91">VLOOKUP(CEILING(MAX(M466-1, 0)/Set1MeleeTP, 1), AvgRoundsSet1, 2) + VLOOKUP(CEILING(MAX(M466-2, 0)/Set1MeleeTP, 1), AvgRoundsSet1, 2) + VLOOKUP(CEILING(MAX(M466-3, 0)/Set1MeleeTP, 1), AvgRoundsSet1, 2) + VLOOKUP(CEILING(MAX(M466-4, 0)/Set1MeleeTP, 1), AvgRoundsSet1, 2) + VLOOKUP(CEILING(MAX(M466-5, 0)/Set1MeleeTP, 1), AvgRoundsSet1, 2) + VLOOKUP(CEILING(MAX(M466-6, 0)/Set1MeleeTP, 1), AvgRoundsSet1, 2) + VLOOKUP(CEILING(MAX(M466-7, 0)/Set1MeleeTP, 1), AvgRoundsSet1, 2) + VLOOKUP(CEILING(MAX(M466-8, 0)/Set1MeleeTP, 1), AvgRoundsSet1, 2) + VLOOKUP(CEILING(MAX(M466-9, 0)/Set1MeleeTP, 1), AvgRoundsSet1, 2) + VLOOKUP(CEILING(MAX(M466-10, 0)/Set1MeleeTP, 1), AvgRoundsSet1, 2)</f>
        <v>26.439474997344433</v>
      </c>
      <c r="Q466" s="79">
        <f t="shared" ref="Q466:Q529" ca="1" si="92">VLOOKUP(CEILING(MAX(M466-11, 0)/Set1MeleeTP, 1), AvgRoundsSet1, 2) + VLOOKUP(CEILING(MAX(M466-12, 0)/Set1MeleeTP, 1), AvgRoundsSet1, 2) + VLOOKUP(CEILING(MAX(M466-13, 0)/Set1MeleeTP, 1), AvgRoundsSet1, 2) + VLOOKUP(CEILING(MAX(M466-14, 0)/Set1MeleeTP, 1), AvgRoundsSet1, 2) + VLOOKUP(CEILING(MAX(M466-15, 0)/Set1MeleeTP, 1), AvgRoundsSet1, 2) + VLOOKUP(CEILING(MAX(M466-16, 0)/Set1MeleeTP, 1), AvgRoundsSet1, 2) + VLOOKUP(CEILING(MAX(M466-17, 0)/Set1MeleeTP, 1), AvgRoundsSet1, 2) + VLOOKUP(CEILING(MAX(M466-18, 0)/Set1MeleeTP, 1), AvgRoundsSet1, 2) + VLOOKUP(CEILING(MAX(M466-19, 0)/Set1MeleeTP, 1), AvgRoundsSet1, 2) + VLOOKUP(CEILING(MAX(M466-20, 0)/Set1MeleeTP, 1), AvgRoundsSet1, 2)</f>
        <v>26.439474997344433</v>
      </c>
      <c r="R466" s="79">
        <f t="shared" ca="1" si="12"/>
        <v>2.6439474997344434</v>
      </c>
      <c r="S466" s="79">
        <f t="shared" ref="S466:S529" ca="1" si="93">R466*Set1ConserveTP + O466*(1-Set1ConserveTP)</f>
        <v>2.643947499734443</v>
      </c>
      <c r="T466" s="79">
        <f t="shared" ca="1" si="14"/>
        <v>0</v>
      </c>
      <c r="U466" s="79">
        <f t="shared" ref="U466:U529" ca="1" si="94">MIN(L466+(S466+Set1OverTP)*AvgHitsPerRound1*Set1MeleeTP + Set1Regain + 105*Set1ConserveTP+Set1Fotia*Set1OverTP*AvgHitsPerRound1*Set1MeleeTP+Set1Fotia*Set1ConserveTP*105+Set1Fotia*MAX(L466,Set1SaveTP), 3000)</f>
        <v>1272.422920275548</v>
      </c>
      <c r="V466" s="79">
        <f t="shared" ca="1" si="16"/>
        <v>0</v>
      </c>
      <c r="W466" s="85">
        <f t="shared" ref="W466:W529" ca="1" si="95">G466*$K$11*((1-$L$11)*$L$15 + $L$11*$M$15*$M$11)*Set1WSDmg + H466*$K$14*((1-$L$14)*$L$16 + $L$14*$M$16*$M$12) + I466*$K$12*((1-$L$12)*$L$15 + $L$12*$M$15*$M$12) + E466*$K$13*$L$13*$M$11</f>
        <v>26177.701975378786</v>
      </c>
      <c r="X466" s="79">
        <f t="shared" ca="1" si="18"/>
        <v>0</v>
      </c>
    </row>
    <row r="467" spans="1:24" ht="12.75" customHeight="1">
      <c r="A467" s="2">
        <v>3</v>
      </c>
      <c r="B467" s="2">
        <v>2</v>
      </c>
      <c r="C467" s="2">
        <f t="shared" ca="1" si="0"/>
        <v>8</v>
      </c>
      <c r="D467" s="2">
        <f t="shared" ca="1" si="1"/>
        <v>6</v>
      </c>
      <c r="E467" s="2">
        <f t="shared" ca="1" si="2"/>
        <v>3</v>
      </c>
      <c r="F467" s="84">
        <f t="shared" ca="1" si="85"/>
        <v>0</v>
      </c>
      <c r="G467" s="2">
        <v>1</v>
      </c>
      <c r="H467" s="2">
        <v>1</v>
      </c>
      <c r="I467" s="2">
        <v>6</v>
      </c>
      <c r="J467" s="84">
        <f t="shared" ca="1" si="86"/>
        <v>0.92274469442791995</v>
      </c>
      <c r="K467" s="84">
        <f t="shared" ca="1" si="5"/>
        <v>0</v>
      </c>
      <c r="L467" s="85">
        <f t="shared" ca="1" si="87"/>
        <v>236</v>
      </c>
      <c r="M467" s="38">
        <f t="shared" ca="1" si="88"/>
        <v>764</v>
      </c>
      <c r="N467" s="4">
        <f t="shared" ca="1" si="89"/>
        <v>9</v>
      </c>
      <c r="O467" s="79">
        <f t="shared" ca="1" si="90"/>
        <v>2.643947499734443</v>
      </c>
      <c r="P467" s="79">
        <f t="shared" ca="1" si="91"/>
        <v>26.439474997344433</v>
      </c>
      <c r="Q467" s="79">
        <f t="shared" ca="1" si="92"/>
        <v>26.439474997344433</v>
      </c>
      <c r="R467" s="79">
        <f t="shared" ca="1" si="12"/>
        <v>2.6439474997344434</v>
      </c>
      <c r="S467" s="79">
        <f t="shared" ca="1" si="93"/>
        <v>2.643947499734443</v>
      </c>
      <c r="T467" s="79">
        <f t="shared" ca="1" si="14"/>
        <v>0</v>
      </c>
      <c r="U467" s="79">
        <f t="shared" ca="1" si="94"/>
        <v>1259.162920275548</v>
      </c>
      <c r="V467" s="79">
        <f t="shared" ca="1" si="16"/>
        <v>0</v>
      </c>
      <c r="W467" s="85">
        <f t="shared" ca="1" si="95"/>
        <v>24748.793383780991</v>
      </c>
      <c r="X467" s="79">
        <f t="shared" ca="1" si="18"/>
        <v>0</v>
      </c>
    </row>
    <row r="468" spans="1:24" ht="12.75" customHeight="1">
      <c r="A468" s="2">
        <v>3</v>
      </c>
      <c r="B468" s="2">
        <v>2</v>
      </c>
      <c r="C468" s="2">
        <f t="shared" ca="1" si="0"/>
        <v>8</v>
      </c>
      <c r="D468" s="2">
        <f t="shared" ca="1" si="1"/>
        <v>6</v>
      </c>
      <c r="E468" s="2">
        <f t="shared" ca="1" si="2"/>
        <v>3</v>
      </c>
      <c r="F468" s="84">
        <f t="shared" ca="1" si="85"/>
        <v>0</v>
      </c>
      <c r="G468" s="2">
        <v>1</v>
      </c>
      <c r="H468" s="2">
        <v>1</v>
      </c>
      <c r="I468" s="2">
        <v>5</v>
      </c>
      <c r="J468" s="84">
        <f t="shared" ca="1" si="86"/>
        <v>5.5923920874419442E-2</v>
      </c>
      <c r="K468" s="84">
        <f t="shared" ca="1" si="5"/>
        <v>0</v>
      </c>
      <c r="L468" s="85">
        <f t="shared" ca="1" si="87"/>
        <v>223</v>
      </c>
      <c r="M468" s="38">
        <f t="shared" ca="1" si="88"/>
        <v>777</v>
      </c>
      <c r="N468" s="4">
        <f t="shared" ca="1" si="89"/>
        <v>9</v>
      </c>
      <c r="O468" s="79">
        <f t="shared" ca="1" si="90"/>
        <v>2.643947499734443</v>
      </c>
      <c r="P468" s="79">
        <f t="shared" ca="1" si="91"/>
        <v>26.439474997344433</v>
      </c>
      <c r="Q468" s="79">
        <f t="shared" ca="1" si="92"/>
        <v>26.439474997344433</v>
      </c>
      <c r="R468" s="79">
        <f t="shared" ca="1" si="12"/>
        <v>2.6439474997344434</v>
      </c>
      <c r="S468" s="79">
        <f t="shared" ca="1" si="93"/>
        <v>2.643947499734443</v>
      </c>
      <c r="T468" s="79">
        <f t="shared" ca="1" si="14"/>
        <v>0</v>
      </c>
      <c r="U468" s="79">
        <f t="shared" ca="1" si="94"/>
        <v>1245.902920275548</v>
      </c>
      <c r="V468" s="79">
        <f t="shared" ca="1" si="16"/>
        <v>0</v>
      </c>
      <c r="W468" s="85">
        <f t="shared" ca="1" si="95"/>
        <v>23319.884792183195</v>
      </c>
      <c r="X468" s="79">
        <f t="shared" ca="1" si="18"/>
        <v>0</v>
      </c>
    </row>
    <row r="469" spans="1:24" ht="12.75" customHeight="1">
      <c r="A469" s="2">
        <v>3</v>
      </c>
      <c r="B469" s="2">
        <v>2</v>
      </c>
      <c r="C469" s="2">
        <f t="shared" ca="1" si="0"/>
        <v>8</v>
      </c>
      <c r="D469" s="2">
        <f t="shared" ca="1" si="1"/>
        <v>6</v>
      </c>
      <c r="E469" s="2">
        <f t="shared" ca="1" si="2"/>
        <v>3</v>
      </c>
      <c r="F469" s="84">
        <f t="shared" ca="1" si="85"/>
        <v>0</v>
      </c>
      <c r="G469" s="2">
        <v>1</v>
      </c>
      <c r="H469" s="2">
        <v>1</v>
      </c>
      <c r="I469" s="2">
        <v>4</v>
      </c>
      <c r="J469" s="84">
        <f t="shared" ca="1" si="86"/>
        <v>1.4122202241015026E-3</v>
      </c>
      <c r="K469" s="84">
        <f t="shared" ca="1" si="5"/>
        <v>0</v>
      </c>
      <c r="L469" s="85">
        <f t="shared" ca="1" si="87"/>
        <v>210</v>
      </c>
      <c r="M469" s="38">
        <f t="shared" ca="1" si="88"/>
        <v>790</v>
      </c>
      <c r="N469" s="4">
        <f t="shared" ca="1" si="89"/>
        <v>9</v>
      </c>
      <c r="O469" s="79">
        <f t="shared" ca="1" si="90"/>
        <v>2.643947499734443</v>
      </c>
      <c r="P469" s="79">
        <f t="shared" ca="1" si="91"/>
        <v>26.439474997344433</v>
      </c>
      <c r="Q469" s="79">
        <f t="shared" ca="1" si="92"/>
        <v>26.439474997344433</v>
      </c>
      <c r="R469" s="79">
        <f t="shared" ca="1" si="12"/>
        <v>2.6439474997344434</v>
      </c>
      <c r="S469" s="79">
        <f t="shared" ca="1" si="93"/>
        <v>2.643947499734443</v>
      </c>
      <c r="T469" s="79">
        <f t="shared" ca="1" si="14"/>
        <v>0</v>
      </c>
      <c r="U469" s="79">
        <f t="shared" ca="1" si="94"/>
        <v>1232.642920275548</v>
      </c>
      <c r="V469" s="79">
        <f t="shared" ca="1" si="16"/>
        <v>0</v>
      </c>
      <c r="W469" s="85">
        <f t="shared" ca="1" si="95"/>
        <v>21890.976200585399</v>
      </c>
      <c r="X469" s="79">
        <f t="shared" ca="1" si="18"/>
        <v>0</v>
      </c>
    </row>
    <row r="470" spans="1:24" ht="12.75" customHeight="1">
      <c r="A470" s="2">
        <v>3</v>
      </c>
      <c r="B470" s="2">
        <v>2</v>
      </c>
      <c r="C470" s="2">
        <f t="shared" ca="1" si="0"/>
        <v>8</v>
      </c>
      <c r="D470" s="2">
        <f t="shared" ca="1" si="1"/>
        <v>6</v>
      </c>
      <c r="E470" s="2">
        <f t="shared" ca="1" si="2"/>
        <v>3</v>
      </c>
      <c r="F470" s="84">
        <f t="shared" ca="1" si="85"/>
        <v>0</v>
      </c>
      <c r="G470" s="2">
        <v>1</v>
      </c>
      <c r="H470" s="2">
        <v>1</v>
      </c>
      <c r="I470" s="2">
        <v>3</v>
      </c>
      <c r="J470" s="84">
        <f t="shared" ca="1" si="86"/>
        <v>1.9019800998000047E-5</v>
      </c>
      <c r="K470" s="84">
        <f t="shared" ca="1" si="5"/>
        <v>0</v>
      </c>
      <c r="L470" s="85">
        <f t="shared" ca="1" si="87"/>
        <v>197</v>
      </c>
      <c r="M470" s="38">
        <f t="shared" ca="1" si="88"/>
        <v>803</v>
      </c>
      <c r="N470" s="4">
        <f t="shared" ca="1" si="89"/>
        <v>10</v>
      </c>
      <c r="O470" s="79">
        <f t="shared" ca="1" si="90"/>
        <v>2.9036585298817519</v>
      </c>
      <c r="P470" s="79">
        <f t="shared" ca="1" si="91"/>
        <v>29.036585298817524</v>
      </c>
      <c r="Q470" s="79">
        <f t="shared" ca="1" si="92"/>
        <v>26.439474997344433</v>
      </c>
      <c r="R470" s="79">
        <f t="shared" ca="1" si="12"/>
        <v>2.7738030148080979</v>
      </c>
      <c r="S470" s="79">
        <f t="shared" ca="1" si="93"/>
        <v>2.8945686438265961</v>
      </c>
      <c r="T470" s="79">
        <f t="shared" ca="1" si="14"/>
        <v>0</v>
      </c>
      <c r="U470" s="79">
        <f t="shared" ca="1" si="94"/>
        <v>1308.3467874740752</v>
      </c>
      <c r="V470" s="79">
        <f t="shared" ca="1" si="16"/>
        <v>0</v>
      </c>
      <c r="W470" s="85">
        <f t="shared" ca="1" si="95"/>
        <v>20462.067608987603</v>
      </c>
      <c r="X470" s="79">
        <f t="shared" ca="1" si="18"/>
        <v>0</v>
      </c>
    </row>
    <row r="471" spans="1:24" ht="12.75" customHeight="1">
      <c r="A471" s="2">
        <v>3</v>
      </c>
      <c r="B471" s="2">
        <v>2</v>
      </c>
      <c r="C471" s="2">
        <f t="shared" ca="1" si="0"/>
        <v>8</v>
      </c>
      <c r="D471" s="2">
        <f t="shared" ca="1" si="1"/>
        <v>6</v>
      </c>
      <c r="E471" s="2">
        <f t="shared" ca="1" si="2"/>
        <v>3</v>
      </c>
      <c r="F471" s="84">
        <f t="shared" ca="1" si="85"/>
        <v>0</v>
      </c>
      <c r="G471" s="2">
        <v>1</v>
      </c>
      <c r="H471" s="2">
        <v>1</v>
      </c>
      <c r="I471" s="2">
        <v>2</v>
      </c>
      <c r="J471" s="84">
        <f t="shared" ca="1" si="86"/>
        <v>1.4408940150000054E-7</v>
      </c>
      <c r="K471" s="84">
        <f t="shared" ca="1" si="5"/>
        <v>0</v>
      </c>
      <c r="L471" s="85">
        <f t="shared" ca="1" si="87"/>
        <v>184</v>
      </c>
      <c r="M471" s="38">
        <f t="shared" ca="1" si="88"/>
        <v>816</v>
      </c>
      <c r="N471" s="4">
        <f t="shared" ca="1" si="89"/>
        <v>10</v>
      </c>
      <c r="O471" s="79">
        <f t="shared" ca="1" si="90"/>
        <v>2.9036585298817519</v>
      </c>
      <c r="P471" s="79">
        <f t="shared" ca="1" si="91"/>
        <v>29.036585298817524</v>
      </c>
      <c r="Q471" s="79">
        <f t="shared" ca="1" si="92"/>
        <v>29.036585298817524</v>
      </c>
      <c r="R471" s="79">
        <f t="shared" ca="1" si="12"/>
        <v>2.9036585298817523</v>
      </c>
      <c r="S471" s="79">
        <f t="shared" ca="1" si="93"/>
        <v>2.9036585298817519</v>
      </c>
      <c r="T471" s="79">
        <f t="shared" ca="1" si="14"/>
        <v>0</v>
      </c>
      <c r="U471" s="79">
        <f t="shared" ca="1" si="94"/>
        <v>1298.3134562325711</v>
      </c>
      <c r="V471" s="79">
        <f t="shared" ca="1" si="16"/>
        <v>0</v>
      </c>
      <c r="W471" s="85">
        <f t="shared" ca="1" si="95"/>
        <v>19033.159017389808</v>
      </c>
      <c r="X471" s="79">
        <f t="shared" ca="1" si="18"/>
        <v>0</v>
      </c>
    </row>
    <row r="472" spans="1:24" ht="12.75" customHeight="1">
      <c r="A472" s="2">
        <v>3</v>
      </c>
      <c r="B472" s="2">
        <v>2</v>
      </c>
      <c r="C472" s="2">
        <f t="shared" ca="1" si="0"/>
        <v>8</v>
      </c>
      <c r="D472" s="2">
        <f t="shared" ca="1" si="1"/>
        <v>6</v>
      </c>
      <c r="E472" s="2">
        <f t="shared" ca="1" si="2"/>
        <v>3</v>
      </c>
      <c r="F472" s="84">
        <f t="shared" ca="1" si="85"/>
        <v>0</v>
      </c>
      <c r="G472" s="2">
        <v>1</v>
      </c>
      <c r="H472" s="2">
        <v>1</v>
      </c>
      <c r="I472" s="2">
        <v>1</v>
      </c>
      <c r="J472" s="84">
        <f t="shared" ca="1" si="86"/>
        <v>5.8217940000000265E-10</v>
      </c>
      <c r="K472" s="84">
        <f t="shared" ca="1" si="5"/>
        <v>0</v>
      </c>
      <c r="L472" s="85">
        <f t="shared" ca="1" si="87"/>
        <v>171</v>
      </c>
      <c r="M472" s="38">
        <f t="shared" ca="1" si="88"/>
        <v>829</v>
      </c>
      <c r="N472" s="4">
        <f t="shared" ca="1" si="89"/>
        <v>10</v>
      </c>
      <c r="O472" s="79">
        <f t="shared" ca="1" si="90"/>
        <v>2.9036585298817519</v>
      </c>
      <c r="P472" s="79">
        <f t="shared" ca="1" si="91"/>
        <v>29.036585298817524</v>
      </c>
      <c r="Q472" s="79">
        <f t="shared" ca="1" si="92"/>
        <v>29.036585298817524</v>
      </c>
      <c r="R472" s="79">
        <f t="shared" ca="1" si="12"/>
        <v>2.9036585298817523</v>
      </c>
      <c r="S472" s="79">
        <f t="shared" ca="1" si="93"/>
        <v>2.9036585298817519</v>
      </c>
      <c r="T472" s="79">
        <f t="shared" ca="1" si="14"/>
        <v>0</v>
      </c>
      <c r="U472" s="79">
        <f t="shared" ca="1" si="94"/>
        <v>1285.0534562325711</v>
      </c>
      <c r="V472" s="79">
        <f t="shared" ca="1" si="16"/>
        <v>0</v>
      </c>
      <c r="W472" s="85">
        <f t="shared" ca="1" si="95"/>
        <v>17604.250425792012</v>
      </c>
      <c r="X472" s="79">
        <f t="shared" ca="1" si="18"/>
        <v>0</v>
      </c>
    </row>
    <row r="473" spans="1:24" ht="12.75" customHeight="1">
      <c r="A473" s="2">
        <v>3</v>
      </c>
      <c r="B473" s="2">
        <v>2</v>
      </c>
      <c r="C473" s="2">
        <f t="shared" ca="1" si="0"/>
        <v>8</v>
      </c>
      <c r="D473" s="2">
        <f t="shared" ca="1" si="1"/>
        <v>6</v>
      </c>
      <c r="E473" s="2">
        <f t="shared" ca="1" si="2"/>
        <v>3</v>
      </c>
      <c r="F473" s="84">
        <f t="shared" ca="1" si="85"/>
        <v>0</v>
      </c>
      <c r="G473" s="2">
        <v>1</v>
      </c>
      <c r="H473" s="2">
        <v>1</v>
      </c>
      <c r="I473" s="2">
        <v>0</v>
      </c>
      <c r="J473" s="84">
        <f t="shared" ca="1" si="86"/>
        <v>9.8010000000000529E-13</v>
      </c>
      <c r="K473" s="84">
        <f t="shared" ca="1" si="5"/>
        <v>0</v>
      </c>
      <c r="L473" s="85">
        <f t="shared" ca="1" si="87"/>
        <v>158</v>
      </c>
      <c r="M473" s="38">
        <f t="shared" ca="1" si="88"/>
        <v>842</v>
      </c>
      <c r="N473" s="4">
        <f t="shared" ca="1" si="89"/>
        <v>10</v>
      </c>
      <c r="O473" s="79">
        <f t="shared" ca="1" si="90"/>
        <v>2.9036585298817519</v>
      </c>
      <c r="P473" s="79">
        <f t="shared" ca="1" si="91"/>
        <v>29.036585298817524</v>
      </c>
      <c r="Q473" s="79">
        <f t="shared" ca="1" si="92"/>
        <v>29.036585298817524</v>
      </c>
      <c r="R473" s="79">
        <f t="shared" ca="1" si="12"/>
        <v>2.9036585298817523</v>
      </c>
      <c r="S473" s="79">
        <f t="shared" ca="1" si="93"/>
        <v>2.9036585298817519</v>
      </c>
      <c r="T473" s="79">
        <f t="shared" ca="1" si="14"/>
        <v>0</v>
      </c>
      <c r="U473" s="79">
        <f t="shared" ca="1" si="94"/>
        <v>1271.7934562325711</v>
      </c>
      <c r="V473" s="79">
        <f t="shared" ca="1" si="16"/>
        <v>0</v>
      </c>
      <c r="W473" s="85">
        <f t="shared" ca="1" si="95"/>
        <v>16175.341834194214</v>
      </c>
      <c r="X473" s="79">
        <f t="shared" ca="1" si="18"/>
        <v>0</v>
      </c>
    </row>
    <row r="474" spans="1:24" ht="12.75" customHeight="1">
      <c r="A474" s="2">
        <v>3</v>
      </c>
      <c r="B474" s="2">
        <v>2</v>
      </c>
      <c r="C474" s="2">
        <f t="shared" ca="1" si="0"/>
        <v>8</v>
      </c>
      <c r="D474" s="2">
        <f t="shared" ca="1" si="1"/>
        <v>6</v>
      </c>
      <c r="E474" s="2">
        <f t="shared" ca="1" si="2"/>
        <v>3</v>
      </c>
      <c r="F474" s="84">
        <f t="shared" ca="1" si="85"/>
        <v>0</v>
      </c>
      <c r="G474" s="2">
        <v>1</v>
      </c>
      <c r="H474" s="2">
        <v>0</v>
      </c>
      <c r="I474" s="2">
        <v>7</v>
      </c>
      <c r="J474" s="84">
        <f t="shared" ca="1" si="86"/>
        <v>0</v>
      </c>
      <c r="K474" s="84">
        <f t="shared" ca="1" si="5"/>
        <v>0</v>
      </c>
      <c r="L474" s="85">
        <f t="shared" ca="1" si="87"/>
        <v>170</v>
      </c>
      <c r="M474" s="38">
        <f t="shared" ca="1" si="88"/>
        <v>830</v>
      </c>
      <c r="N474" s="4">
        <f t="shared" ca="1" si="89"/>
        <v>10</v>
      </c>
      <c r="O474" s="79">
        <f t="shared" ca="1" si="90"/>
        <v>2.9036585298817519</v>
      </c>
      <c r="P474" s="79">
        <f t="shared" ca="1" si="91"/>
        <v>29.036585298817524</v>
      </c>
      <c r="Q474" s="79">
        <f t="shared" ca="1" si="92"/>
        <v>29.036585298817524</v>
      </c>
      <c r="R474" s="79">
        <f t="shared" ca="1" si="12"/>
        <v>2.9036585298817523</v>
      </c>
      <c r="S474" s="79">
        <f t="shared" ca="1" si="93"/>
        <v>2.9036585298817519</v>
      </c>
      <c r="T474" s="79">
        <f t="shared" ca="1" si="14"/>
        <v>0</v>
      </c>
      <c r="U474" s="79">
        <f t="shared" ca="1" si="94"/>
        <v>1284.0334562325711</v>
      </c>
      <c r="V474" s="79">
        <f t="shared" ca="1" si="16"/>
        <v>0</v>
      </c>
      <c r="W474" s="85">
        <f t="shared" ca="1" si="95"/>
        <v>24950.730384469694</v>
      </c>
      <c r="X474" s="79">
        <f t="shared" ca="1" si="18"/>
        <v>0</v>
      </c>
    </row>
    <row r="475" spans="1:24" ht="12.75" customHeight="1">
      <c r="A475" s="2">
        <v>3</v>
      </c>
      <c r="B475" s="2">
        <v>2</v>
      </c>
      <c r="C475" s="2">
        <f t="shared" ca="1" si="0"/>
        <v>8</v>
      </c>
      <c r="D475" s="2">
        <f t="shared" ca="1" si="1"/>
        <v>6</v>
      </c>
      <c r="E475" s="2">
        <f t="shared" ca="1" si="2"/>
        <v>3</v>
      </c>
      <c r="F475" s="84">
        <f t="shared" ca="1" si="85"/>
        <v>0</v>
      </c>
      <c r="G475" s="2">
        <v>1</v>
      </c>
      <c r="H475" s="2">
        <v>0</v>
      </c>
      <c r="I475" s="2">
        <v>6</v>
      </c>
      <c r="J475" s="84">
        <f t="shared" ca="1" si="86"/>
        <v>9.3206534790699087E-3</v>
      </c>
      <c r="K475" s="84">
        <f t="shared" ca="1" si="5"/>
        <v>0</v>
      </c>
      <c r="L475" s="85">
        <f t="shared" ca="1" si="87"/>
        <v>157</v>
      </c>
      <c r="M475" s="38">
        <f t="shared" ca="1" si="88"/>
        <v>843</v>
      </c>
      <c r="N475" s="4">
        <f t="shared" ca="1" si="89"/>
        <v>10</v>
      </c>
      <c r="O475" s="79">
        <f t="shared" ca="1" si="90"/>
        <v>2.9036585298817519</v>
      </c>
      <c r="P475" s="79">
        <f t="shared" ca="1" si="91"/>
        <v>29.036585298817524</v>
      </c>
      <c r="Q475" s="79">
        <f t="shared" ca="1" si="92"/>
        <v>29.036585298817524</v>
      </c>
      <c r="R475" s="79">
        <f t="shared" ca="1" si="12"/>
        <v>2.9036585298817523</v>
      </c>
      <c r="S475" s="79">
        <f t="shared" ca="1" si="93"/>
        <v>2.9036585298817519</v>
      </c>
      <c r="T475" s="79">
        <f t="shared" ca="1" si="14"/>
        <v>0</v>
      </c>
      <c r="U475" s="79">
        <f t="shared" ca="1" si="94"/>
        <v>1270.7734562325711</v>
      </c>
      <c r="V475" s="79">
        <f t="shared" ca="1" si="16"/>
        <v>0</v>
      </c>
      <c r="W475" s="85">
        <f t="shared" ca="1" si="95"/>
        <v>23521.821792871902</v>
      </c>
      <c r="X475" s="79">
        <f t="shared" ca="1" si="18"/>
        <v>0</v>
      </c>
    </row>
    <row r="476" spans="1:24" ht="12.75" customHeight="1">
      <c r="A476" s="2">
        <v>3</v>
      </c>
      <c r="B476" s="2">
        <v>2</v>
      </c>
      <c r="C476" s="2">
        <f t="shared" ca="1" si="0"/>
        <v>8</v>
      </c>
      <c r="D476" s="2">
        <f t="shared" ca="1" si="1"/>
        <v>6</v>
      </c>
      <c r="E476" s="2">
        <f t="shared" ca="1" si="2"/>
        <v>3</v>
      </c>
      <c r="F476" s="84">
        <f t="shared" ca="1" si="85"/>
        <v>0</v>
      </c>
      <c r="G476" s="2">
        <v>1</v>
      </c>
      <c r="H476" s="2">
        <v>0</v>
      </c>
      <c r="I476" s="2">
        <v>5</v>
      </c>
      <c r="J476" s="84">
        <f t="shared" ca="1" si="86"/>
        <v>5.6488808964060098E-4</v>
      </c>
      <c r="K476" s="84">
        <f t="shared" ca="1" si="5"/>
        <v>0</v>
      </c>
      <c r="L476" s="85">
        <f t="shared" ca="1" si="87"/>
        <v>144</v>
      </c>
      <c r="M476" s="38">
        <f t="shared" ca="1" si="88"/>
        <v>856</v>
      </c>
      <c r="N476" s="4">
        <f t="shared" ca="1" si="89"/>
        <v>10</v>
      </c>
      <c r="O476" s="79">
        <f t="shared" ca="1" si="90"/>
        <v>2.9036585298817519</v>
      </c>
      <c r="P476" s="79">
        <f t="shared" ca="1" si="91"/>
        <v>29.036585298817524</v>
      </c>
      <c r="Q476" s="79">
        <f t="shared" ca="1" si="92"/>
        <v>29.036585298817524</v>
      </c>
      <c r="R476" s="79">
        <f t="shared" ca="1" si="12"/>
        <v>2.9036585298817523</v>
      </c>
      <c r="S476" s="79">
        <f t="shared" ca="1" si="93"/>
        <v>2.9036585298817519</v>
      </c>
      <c r="T476" s="79">
        <f t="shared" ca="1" si="14"/>
        <v>0</v>
      </c>
      <c r="U476" s="79">
        <f t="shared" ca="1" si="94"/>
        <v>1257.5134562325711</v>
      </c>
      <c r="V476" s="79">
        <f t="shared" ca="1" si="16"/>
        <v>0</v>
      </c>
      <c r="W476" s="85">
        <f t="shared" ca="1" si="95"/>
        <v>22092.913201274103</v>
      </c>
      <c r="X476" s="79">
        <f t="shared" ca="1" si="18"/>
        <v>0</v>
      </c>
    </row>
    <row r="477" spans="1:24" ht="12.75" customHeight="1">
      <c r="A477" s="2">
        <v>3</v>
      </c>
      <c r="B477" s="2">
        <v>2</v>
      </c>
      <c r="C477" s="2">
        <f t="shared" ca="1" si="0"/>
        <v>8</v>
      </c>
      <c r="D477" s="2">
        <f t="shared" ca="1" si="1"/>
        <v>6</v>
      </c>
      <c r="E477" s="2">
        <f t="shared" ca="1" si="2"/>
        <v>3</v>
      </c>
      <c r="F477" s="84">
        <f t="shared" ca="1" si="85"/>
        <v>0</v>
      </c>
      <c r="G477" s="2">
        <v>1</v>
      </c>
      <c r="H477" s="2">
        <v>0</v>
      </c>
      <c r="I477" s="2">
        <v>4</v>
      </c>
      <c r="J477" s="84">
        <f t="shared" ca="1" si="86"/>
        <v>1.426485074850004E-5</v>
      </c>
      <c r="K477" s="84">
        <f t="shared" ca="1" si="5"/>
        <v>0</v>
      </c>
      <c r="L477" s="85">
        <f t="shared" ca="1" si="87"/>
        <v>131</v>
      </c>
      <c r="M477" s="38">
        <f t="shared" ca="1" si="88"/>
        <v>869</v>
      </c>
      <c r="N477" s="4">
        <f t="shared" ca="1" si="89"/>
        <v>10</v>
      </c>
      <c r="O477" s="79">
        <f t="shared" ca="1" si="90"/>
        <v>2.9036585298817519</v>
      </c>
      <c r="P477" s="79">
        <f t="shared" ca="1" si="91"/>
        <v>29.036585298817524</v>
      </c>
      <c r="Q477" s="79">
        <f t="shared" ca="1" si="92"/>
        <v>29.036585298817524</v>
      </c>
      <c r="R477" s="79">
        <f t="shared" ca="1" si="12"/>
        <v>2.9036585298817523</v>
      </c>
      <c r="S477" s="79">
        <f t="shared" ca="1" si="93"/>
        <v>2.9036585298817519</v>
      </c>
      <c r="T477" s="79">
        <f t="shared" ca="1" si="14"/>
        <v>0</v>
      </c>
      <c r="U477" s="79">
        <f t="shared" ca="1" si="94"/>
        <v>1244.2534562325709</v>
      </c>
      <c r="V477" s="79">
        <f t="shared" ca="1" si="16"/>
        <v>0</v>
      </c>
      <c r="W477" s="85">
        <f t="shared" ca="1" si="95"/>
        <v>20664.004609676311</v>
      </c>
      <c r="X477" s="79">
        <f t="shared" ca="1" si="18"/>
        <v>0</v>
      </c>
    </row>
    <row r="478" spans="1:24" ht="12.75" customHeight="1">
      <c r="A478" s="2">
        <v>3</v>
      </c>
      <c r="B478" s="2">
        <v>2</v>
      </c>
      <c r="C478" s="2">
        <f t="shared" ca="1" si="0"/>
        <v>8</v>
      </c>
      <c r="D478" s="2">
        <f t="shared" ca="1" si="1"/>
        <v>6</v>
      </c>
      <c r="E478" s="2">
        <f t="shared" ca="1" si="2"/>
        <v>3</v>
      </c>
      <c r="F478" s="84">
        <f t="shared" ca="1" si="85"/>
        <v>0</v>
      </c>
      <c r="G478" s="2">
        <v>1</v>
      </c>
      <c r="H478" s="2">
        <v>0</v>
      </c>
      <c r="I478" s="2">
        <v>3</v>
      </c>
      <c r="J478" s="84">
        <f t="shared" ca="1" si="86"/>
        <v>1.9211920200000068E-7</v>
      </c>
      <c r="K478" s="84">
        <f t="shared" ca="1" si="5"/>
        <v>0</v>
      </c>
      <c r="L478" s="85">
        <f t="shared" ca="1" si="87"/>
        <v>118</v>
      </c>
      <c r="M478" s="38">
        <f t="shared" ca="1" si="88"/>
        <v>882</v>
      </c>
      <c r="N478" s="4">
        <f t="shared" ca="1" si="89"/>
        <v>11</v>
      </c>
      <c r="O478" s="79">
        <f t="shared" ca="1" si="90"/>
        <v>3.1560263659691077</v>
      </c>
      <c r="P478" s="79">
        <f t="shared" ca="1" si="91"/>
        <v>29.28895313490488</v>
      </c>
      <c r="Q478" s="79">
        <f t="shared" ca="1" si="92"/>
        <v>29.036585298817524</v>
      </c>
      <c r="R478" s="79">
        <f t="shared" ca="1" si="12"/>
        <v>2.9162769216861202</v>
      </c>
      <c r="S478" s="79">
        <f t="shared" ca="1" si="93"/>
        <v>3.1392439048692986</v>
      </c>
      <c r="T478" s="79">
        <f t="shared" ca="1" si="14"/>
        <v>0</v>
      </c>
      <c r="U478" s="79">
        <f t="shared" ca="1" si="94"/>
        <v>1314.6200236964912</v>
      </c>
      <c r="V478" s="79">
        <f t="shared" ca="1" si="16"/>
        <v>0</v>
      </c>
      <c r="W478" s="85">
        <f t="shared" ca="1" si="95"/>
        <v>19235.096018078511</v>
      </c>
      <c r="X478" s="79">
        <f t="shared" ca="1" si="18"/>
        <v>0</v>
      </c>
    </row>
    <row r="479" spans="1:24" ht="12.75" customHeight="1">
      <c r="A479" s="2">
        <v>3</v>
      </c>
      <c r="B479" s="2">
        <v>2</v>
      </c>
      <c r="C479" s="2">
        <f t="shared" ca="1" si="0"/>
        <v>8</v>
      </c>
      <c r="D479" s="2">
        <f t="shared" ca="1" si="1"/>
        <v>6</v>
      </c>
      <c r="E479" s="2">
        <f t="shared" ca="1" si="2"/>
        <v>3</v>
      </c>
      <c r="F479" s="84">
        <f t="shared" ca="1" si="85"/>
        <v>0</v>
      </c>
      <c r="G479" s="2">
        <v>1</v>
      </c>
      <c r="H479" s="2">
        <v>0</v>
      </c>
      <c r="I479" s="2">
        <v>2</v>
      </c>
      <c r="J479" s="84">
        <f t="shared" ca="1" si="86"/>
        <v>1.4554485000000069E-9</v>
      </c>
      <c r="K479" s="84">
        <f t="shared" ca="1" si="5"/>
        <v>0</v>
      </c>
      <c r="L479" s="85">
        <f t="shared" ca="1" si="87"/>
        <v>105</v>
      </c>
      <c r="M479" s="38">
        <f t="shared" ca="1" si="88"/>
        <v>895</v>
      </c>
      <c r="N479" s="4">
        <f t="shared" ca="1" si="89"/>
        <v>11</v>
      </c>
      <c r="O479" s="79">
        <f t="shared" ca="1" si="90"/>
        <v>3.1560263659691077</v>
      </c>
      <c r="P479" s="79">
        <f t="shared" ca="1" si="91"/>
        <v>31.560263659691078</v>
      </c>
      <c r="Q479" s="79">
        <f t="shared" ca="1" si="92"/>
        <v>30.046056643166946</v>
      </c>
      <c r="R479" s="79">
        <f t="shared" ca="1" si="12"/>
        <v>3.080316015142901</v>
      </c>
      <c r="S479" s="79">
        <f t="shared" ca="1" si="93"/>
        <v>3.1507266414112731</v>
      </c>
      <c r="T479" s="79">
        <f t="shared" ca="1" si="14"/>
        <v>0</v>
      </c>
      <c r="U479" s="79">
        <f t="shared" ca="1" si="94"/>
        <v>1305.4360909911975</v>
      </c>
      <c r="V479" s="79">
        <f t="shared" ca="1" si="16"/>
        <v>0</v>
      </c>
      <c r="W479" s="85">
        <f t="shared" ca="1" si="95"/>
        <v>17806.187426480716</v>
      </c>
      <c r="X479" s="79">
        <f t="shared" ca="1" si="18"/>
        <v>0</v>
      </c>
    </row>
    <row r="480" spans="1:24" ht="12.75" customHeight="1">
      <c r="A480" s="2">
        <v>3</v>
      </c>
      <c r="B480" s="2">
        <v>2</v>
      </c>
      <c r="C480" s="2">
        <f t="shared" ca="1" si="0"/>
        <v>8</v>
      </c>
      <c r="D480" s="2">
        <f t="shared" ca="1" si="1"/>
        <v>6</v>
      </c>
      <c r="E480" s="2">
        <f t="shared" ca="1" si="2"/>
        <v>3</v>
      </c>
      <c r="F480" s="84">
        <f t="shared" ca="1" si="85"/>
        <v>0</v>
      </c>
      <c r="G480" s="2">
        <v>1</v>
      </c>
      <c r="H480" s="2">
        <v>0</v>
      </c>
      <c r="I480" s="2">
        <v>1</v>
      </c>
      <c r="J480" s="84">
        <f t="shared" ca="1" si="86"/>
        <v>5.8806000000000321E-12</v>
      </c>
      <c r="K480" s="84">
        <f t="shared" ca="1" si="5"/>
        <v>0</v>
      </c>
      <c r="L480" s="85">
        <f t="shared" ca="1" si="87"/>
        <v>92</v>
      </c>
      <c r="M480" s="38">
        <f t="shared" ca="1" si="88"/>
        <v>908</v>
      </c>
      <c r="N480" s="4">
        <f t="shared" ca="1" si="89"/>
        <v>11</v>
      </c>
      <c r="O480" s="79">
        <f t="shared" ca="1" si="90"/>
        <v>3.1560263659691077</v>
      </c>
      <c r="P480" s="79">
        <f t="shared" ca="1" si="91"/>
        <v>31.560263659691078</v>
      </c>
      <c r="Q480" s="79">
        <f t="shared" ca="1" si="92"/>
        <v>31.560263659691078</v>
      </c>
      <c r="R480" s="79">
        <f t="shared" ca="1" si="12"/>
        <v>3.1560263659691077</v>
      </c>
      <c r="S480" s="79">
        <f t="shared" ca="1" si="93"/>
        <v>3.1560263659691077</v>
      </c>
      <c r="T480" s="79">
        <f t="shared" ca="1" si="14"/>
        <v>0</v>
      </c>
      <c r="U480" s="79">
        <f t="shared" ca="1" si="94"/>
        <v>1294.0573528195234</v>
      </c>
      <c r="V480" s="79">
        <f t="shared" ca="1" si="16"/>
        <v>0</v>
      </c>
      <c r="W480" s="85">
        <f t="shared" ca="1" si="95"/>
        <v>16377.27883488292</v>
      </c>
      <c r="X480" s="79">
        <f t="shared" ca="1" si="18"/>
        <v>0</v>
      </c>
    </row>
    <row r="481" spans="1:24" ht="12.75" customHeight="1">
      <c r="A481" s="2">
        <v>3</v>
      </c>
      <c r="B481" s="2">
        <v>2</v>
      </c>
      <c r="C481" s="2">
        <f t="shared" ca="1" si="0"/>
        <v>8</v>
      </c>
      <c r="D481" s="2">
        <f t="shared" ca="1" si="1"/>
        <v>6</v>
      </c>
      <c r="E481" s="2">
        <f t="shared" ca="1" si="2"/>
        <v>3</v>
      </c>
      <c r="F481" s="84">
        <f t="shared" ca="1" si="85"/>
        <v>0</v>
      </c>
      <c r="G481" s="2">
        <v>1</v>
      </c>
      <c r="H481" s="2">
        <v>0</v>
      </c>
      <c r="I481" s="2">
        <v>0</v>
      </c>
      <c r="J481" s="84">
        <f t="shared" ca="1" si="86"/>
        <v>9.9000000000000638E-15</v>
      </c>
      <c r="K481" s="84">
        <f t="shared" ca="1" si="5"/>
        <v>0</v>
      </c>
      <c r="L481" s="85">
        <f t="shared" ca="1" si="87"/>
        <v>79</v>
      </c>
      <c r="M481" s="38">
        <f t="shared" ca="1" si="88"/>
        <v>921</v>
      </c>
      <c r="N481" s="4">
        <f t="shared" ca="1" si="89"/>
        <v>11</v>
      </c>
      <c r="O481" s="79">
        <f t="shared" ca="1" si="90"/>
        <v>3.1560263659691077</v>
      </c>
      <c r="P481" s="79">
        <f t="shared" ca="1" si="91"/>
        <v>31.560263659691078</v>
      </c>
      <c r="Q481" s="79">
        <f t="shared" ca="1" si="92"/>
        <v>31.560263659691078</v>
      </c>
      <c r="R481" s="79">
        <f t="shared" ca="1" si="12"/>
        <v>3.1560263659691077</v>
      </c>
      <c r="S481" s="79">
        <f t="shared" ca="1" si="93"/>
        <v>3.1560263659691077</v>
      </c>
      <c r="T481" s="79">
        <f t="shared" ca="1" si="14"/>
        <v>0</v>
      </c>
      <c r="U481" s="79">
        <f t="shared" ca="1" si="94"/>
        <v>1280.7973528195234</v>
      </c>
      <c r="V481" s="79">
        <f t="shared" ca="1" si="16"/>
        <v>0</v>
      </c>
      <c r="W481" s="85">
        <f t="shared" ca="1" si="95"/>
        <v>14948.370243285124</v>
      </c>
      <c r="X481" s="79">
        <f t="shared" ca="1" si="18"/>
        <v>0</v>
      </c>
    </row>
    <row r="482" spans="1:24" ht="12.75" customHeight="1">
      <c r="A482" s="2">
        <v>3</v>
      </c>
      <c r="B482" s="2">
        <v>2</v>
      </c>
      <c r="C482" s="2">
        <f t="shared" ca="1" si="0"/>
        <v>8</v>
      </c>
      <c r="D482" s="2">
        <f t="shared" ca="1" si="1"/>
        <v>6</v>
      </c>
      <c r="E482" s="2">
        <f t="shared" ca="1" si="2"/>
        <v>3</v>
      </c>
      <c r="F482" s="84">
        <f t="shared" ca="1" si="85"/>
        <v>0</v>
      </c>
      <c r="G482" s="2">
        <v>0</v>
      </c>
      <c r="H482" s="2">
        <v>1</v>
      </c>
      <c r="I482" s="2">
        <v>7</v>
      </c>
      <c r="J482" s="84">
        <f t="shared" ca="1" si="86"/>
        <v>0</v>
      </c>
      <c r="K482" s="84">
        <f t="shared" ca="1" si="5"/>
        <v>0</v>
      </c>
      <c r="L482" s="85">
        <f t="shared" ca="1" si="87"/>
        <v>170</v>
      </c>
      <c r="M482" s="38">
        <f t="shared" ca="1" si="88"/>
        <v>830</v>
      </c>
      <c r="N482" s="4">
        <f t="shared" ca="1" si="89"/>
        <v>10</v>
      </c>
      <c r="O482" s="79">
        <f t="shared" ca="1" si="90"/>
        <v>2.9036585298817519</v>
      </c>
      <c r="P482" s="79">
        <f t="shared" ca="1" si="91"/>
        <v>29.036585298817524</v>
      </c>
      <c r="Q482" s="79">
        <f t="shared" ca="1" si="92"/>
        <v>29.036585298817524</v>
      </c>
      <c r="R482" s="79">
        <f t="shared" ca="1" si="12"/>
        <v>2.9036585298817523</v>
      </c>
      <c r="S482" s="79">
        <f t="shared" ca="1" si="93"/>
        <v>2.9036585298817519</v>
      </c>
      <c r="T482" s="79">
        <f t="shared" ca="1" si="14"/>
        <v>0</v>
      </c>
      <c r="U482" s="79">
        <f t="shared" ca="1" si="94"/>
        <v>1284.0334562325711</v>
      </c>
      <c r="V482" s="79">
        <f t="shared" ca="1" si="16"/>
        <v>0</v>
      </c>
      <c r="W482" s="85">
        <f t="shared" ca="1" si="95"/>
        <v>11229.331732093662</v>
      </c>
      <c r="X482" s="79">
        <f t="shared" ca="1" si="18"/>
        <v>0</v>
      </c>
    </row>
    <row r="483" spans="1:24" ht="12.75" customHeight="1">
      <c r="A483" s="2">
        <v>3</v>
      </c>
      <c r="B483" s="2">
        <v>2</v>
      </c>
      <c r="C483" s="2">
        <f t="shared" ca="1" si="0"/>
        <v>8</v>
      </c>
      <c r="D483" s="2">
        <f t="shared" ca="1" si="1"/>
        <v>6</v>
      </c>
      <c r="E483" s="2">
        <f t="shared" ca="1" si="2"/>
        <v>3</v>
      </c>
      <c r="F483" s="84">
        <f t="shared" ca="1" si="85"/>
        <v>0</v>
      </c>
      <c r="G483" s="2">
        <v>0</v>
      </c>
      <c r="H483" s="2">
        <v>1</v>
      </c>
      <c r="I483" s="2">
        <v>6</v>
      </c>
      <c r="J483" s="84">
        <f t="shared" ca="1" si="86"/>
        <v>9.3206534790699087E-3</v>
      </c>
      <c r="K483" s="84">
        <f t="shared" ca="1" si="5"/>
        <v>0</v>
      </c>
      <c r="L483" s="85">
        <f t="shared" ca="1" si="87"/>
        <v>157</v>
      </c>
      <c r="M483" s="38">
        <f t="shared" ca="1" si="88"/>
        <v>843</v>
      </c>
      <c r="N483" s="4">
        <f t="shared" ca="1" si="89"/>
        <v>10</v>
      </c>
      <c r="O483" s="79">
        <f t="shared" ca="1" si="90"/>
        <v>2.9036585298817519</v>
      </c>
      <c r="P483" s="79">
        <f t="shared" ca="1" si="91"/>
        <v>29.036585298817524</v>
      </c>
      <c r="Q483" s="79">
        <f t="shared" ca="1" si="92"/>
        <v>29.036585298817524</v>
      </c>
      <c r="R483" s="79">
        <f t="shared" ca="1" si="12"/>
        <v>2.9036585298817523</v>
      </c>
      <c r="S483" s="79">
        <f t="shared" ca="1" si="93"/>
        <v>2.9036585298817519</v>
      </c>
      <c r="T483" s="79">
        <f t="shared" ca="1" si="14"/>
        <v>0</v>
      </c>
      <c r="U483" s="79">
        <f t="shared" ca="1" si="94"/>
        <v>1270.7734562325711</v>
      </c>
      <c r="V483" s="79">
        <f t="shared" ca="1" si="16"/>
        <v>0</v>
      </c>
      <c r="W483" s="85">
        <f t="shared" ca="1" si="95"/>
        <v>9800.4231404958664</v>
      </c>
      <c r="X483" s="79">
        <f t="shared" ca="1" si="18"/>
        <v>0</v>
      </c>
    </row>
    <row r="484" spans="1:24" ht="12.75" customHeight="1">
      <c r="A484" s="2">
        <v>3</v>
      </c>
      <c r="B484" s="2">
        <v>2</v>
      </c>
      <c r="C484" s="2">
        <f t="shared" ca="1" si="0"/>
        <v>8</v>
      </c>
      <c r="D484" s="2">
        <f t="shared" ca="1" si="1"/>
        <v>6</v>
      </c>
      <c r="E484" s="2">
        <f t="shared" ca="1" si="2"/>
        <v>3</v>
      </c>
      <c r="F484" s="84">
        <f t="shared" ca="1" si="85"/>
        <v>0</v>
      </c>
      <c r="G484" s="2">
        <v>0</v>
      </c>
      <c r="H484" s="2">
        <v>1</v>
      </c>
      <c r="I484" s="2">
        <v>5</v>
      </c>
      <c r="J484" s="84">
        <f t="shared" ca="1" si="86"/>
        <v>5.6488808964060098E-4</v>
      </c>
      <c r="K484" s="84">
        <f t="shared" ca="1" si="5"/>
        <v>0</v>
      </c>
      <c r="L484" s="85">
        <f t="shared" ca="1" si="87"/>
        <v>144</v>
      </c>
      <c r="M484" s="38">
        <f t="shared" ca="1" si="88"/>
        <v>856</v>
      </c>
      <c r="N484" s="4">
        <f t="shared" ca="1" si="89"/>
        <v>10</v>
      </c>
      <c r="O484" s="79">
        <f t="shared" ca="1" si="90"/>
        <v>2.9036585298817519</v>
      </c>
      <c r="P484" s="79">
        <f t="shared" ca="1" si="91"/>
        <v>29.036585298817524</v>
      </c>
      <c r="Q484" s="79">
        <f t="shared" ca="1" si="92"/>
        <v>29.036585298817524</v>
      </c>
      <c r="R484" s="79">
        <f t="shared" ca="1" si="12"/>
        <v>2.9036585298817523</v>
      </c>
      <c r="S484" s="79">
        <f t="shared" ca="1" si="93"/>
        <v>2.9036585298817519</v>
      </c>
      <c r="T484" s="79">
        <f t="shared" ca="1" si="14"/>
        <v>0</v>
      </c>
      <c r="U484" s="79">
        <f t="shared" ca="1" si="94"/>
        <v>1257.5134562325711</v>
      </c>
      <c r="V484" s="79">
        <f t="shared" ca="1" si="16"/>
        <v>0</v>
      </c>
      <c r="W484" s="85">
        <f t="shared" ca="1" si="95"/>
        <v>8371.5145488980706</v>
      </c>
      <c r="X484" s="79">
        <f t="shared" ca="1" si="18"/>
        <v>0</v>
      </c>
    </row>
    <row r="485" spans="1:24" ht="12.75" customHeight="1">
      <c r="A485" s="2">
        <v>3</v>
      </c>
      <c r="B485" s="2">
        <v>2</v>
      </c>
      <c r="C485" s="2">
        <f t="shared" ca="1" si="0"/>
        <v>8</v>
      </c>
      <c r="D485" s="2">
        <f t="shared" ca="1" si="1"/>
        <v>6</v>
      </c>
      <c r="E485" s="2">
        <f t="shared" ca="1" si="2"/>
        <v>3</v>
      </c>
      <c r="F485" s="84">
        <f t="shared" ca="1" si="85"/>
        <v>0</v>
      </c>
      <c r="G485" s="2">
        <v>0</v>
      </c>
      <c r="H485" s="2">
        <v>1</v>
      </c>
      <c r="I485" s="2">
        <v>4</v>
      </c>
      <c r="J485" s="84">
        <f t="shared" ca="1" si="86"/>
        <v>1.426485074850004E-5</v>
      </c>
      <c r="K485" s="84">
        <f t="shared" ca="1" si="5"/>
        <v>0</v>
      </c>
      <c r="L485" s="85">
        <f t="shared" ca="1" si="87"/>
        <v>131</v>
      </c>
      <c r="M485" s="38">
        <f t="shared" ca="1" si="88"/>
        <v>869</v>
      </c>
      <c r="N485" s="4">
        <f t="shared" ca="1" si="89"/>
        <v>10</v>
      </c>
      <c r="O485" s="79">
        <f t="shared" ca="1" si="90"/>
        <v>2.9036585298817519</v>
      </c>
      <c r="P485" s="79">
        <f t="shared" ca="1" si="91"/>
        <v>29.036585298817524</v>
      </c>
      <c r="Q485" s="79">
        <f t="shared" ca="1" si="92"/>
        <v>29.036585298817524</v>
      </c>
      <c r="R485" s="79">
        <f t="shared" ca="1" si="12"/>
        <v>2.9036585298817523</v>
      </c>
      <c r="S485" s="79">
        <f t="shared" ca="1" si="93"/>
        <v>2.9036585298817519</v>
      </c>
      <c r="T485" s="79">
        <f t="shared" ca="1" si="14"/>
        <v>0</v>
      </c>
      <c r="U485" s="79">
        <f t="shared" ca="1" si="94"/>
        <v>1244.2534562325709</v>
      </c>
      <c r="V485" s="79">
        <f t="shared" ca="1" si="16"/>
        <v>0</v>
      </c>
      <c r="W485" s="85">
        <f t="shared" ca="1" si="95"/>
        <v>6942.6059573002758</v>
      </c>
      <c r="X485" s="79">
        <f t="shared" ca="1" si="18"/>
        <v>0</v>
      </c>
    </row>
    <row r="486" spans="1:24" ht="12.75" customHeight="1">
      <c r="A486" s="2">
        <v>3</v>
      </c>
      <c r="B486" s="2">
        <v>2</v>
      </c>
      <c r="C486" s="2">
        <f t="shared" ca="1" si="0"/>
        <v>8</v>
      </c>
      <c r="D486" s="2">
        <f t="shared" ca="1" si="1"/>
        <v>6</v>
      </c>
      <c r="E486" s="2">
        <f t="shared" ca="1" si="2"/>
        <v>3</v>
      </c>
      <c r="F486" s="84">
        <f t="shared" ca="1" si="85"/>
        <v>0</v>
      </c>
      <c r="G486" s="2">
        <v>0</v>
      </c>
      <c r="H486" s="2">
        <v>1</v>
      </c>
      <c r="I486" s="2">
        <v>3</v>
      </c>
      <c r="J486" s="84">
        <f t="shared" ca="1" si="86"/>
        <v>1.9211920200000068E-7</v>
      </c>
      <c r="K486" s="84">
        <f t="shared" ca="1" si="5"/>
        <v>0</v>
      </c>
      <c r="L486" s="85">
        <f t="shared" ca="1" si="87"/>
        <v>118</v>
      </c>
      <c r="M486" s="38">
        <f t="shared" ca="1" si="88"/>
        <v>882</v>
      </c>
      <c r="N486" s="4">
        <f t="shared" ca="1" si="89"/>
        <v>11</v>
      </c>
      <c r="O486" s="79">
        <f t="shared" ca="1" si="90"/>
        <v>3.1560263659691077</v>
      </c>
      <c r="P486" s="79">
        <f t="shared" ca="1" si="91"/>
        <v>29.28895313490488</v>
      </c>
      <c r="Q486" s="79">
        <f t="shared" ca="1" si="92"/>
        <v>29.036585298817524</v>
      </c>
      <c r="R486" s="79">
        <f t="shared" ca="1" si="12"/>
        <v>2.9162769216861202</v>
      </c>
      <c r="S486" s="79">
        <f t="shared" ca="1" si="93"/>
        <v>3.1392439048692986</v>
      </c>
      <c r="T486" s="79">
        <f t="shared" ca="1" si="14"/>
        <v>0</v>
      </c>
      <c r="U486" s="79">
        <f t="shared" ca="1" si="94"/>
        <v>1314.6200236964912</v>
      </c>
      <c r="V486" s="79">
        <f t="shared" ca="1" si="16"/>
        <v>0</v>
      </c>
      <c r="W486" s="85">
        <f t="shared" ca="1" si="95"/>
        <v>5513.6973657024791</v>
      </c>
      <c r="X486" s="79">
        <f t="shared" ca="1" si="18"/>
        <v>0</v>
      </c>
    </row>
    <row r="487" spans="1:24" ht="12.75" customHeight="1">
      <c r="A487" s="2">
        <v>3</v>
      </c>
      <c r="B487" s="2">
        <v>2</v>
      </c>
      <c r="C487" s="2">
        <f t="shared" ca="1" si="0"/>
        <v>8</v>
      </c>
      <c r="D487" s="2">
        <f t="shared" ca="1" si="1"/>
        <v>6</v>
      </c>
      <c r="E487" s="2">
        <f t="shared" ca="1" si="2"/>
        <v>3</v>
      </c>
      <c r="F487" s="84">
        <f t="shared" ca="1" si="85"/>
        <v>0</v>
      </c>
      <c r="G487" s="2">
        <v>0</v>
      </c>
      <c r="H487" s="2">
        <v>1</v>
      </c>
      <c r="I487" s="2">
        <v>2</v>
      </c>
      <c r="J487" s="84">
        <f t="shared" ca="1" si="86"/>
        <v>1.4554485000000069E-9</v>
      </c>
      <c r="K487" s="84">
        <f t="shared" ca="1" si="5"/>
        <v>0</v>
      </c>
      <c r="L487" s="85">
        <f t="shared" ca="1" si="87"/>
        <v>105</v>
      </c>
      <c r="M487" s="38">
        <f t="shared" ca="1" si="88"/>
        <v>895</v>
      </c>
      <c r="N487" s="4">
        <f t="shared" ca="1" si="89"/>
        <v>11</v>
      </c>
      <c r="O487" s="79">
        <f t="shared" ca="1" si="90"/>
        <v>3.1560263659691077</v>
      </c>
      <c r="P487" s="79">
        <f t="shared" ca="1" si="91"/>
        <v>31.560263659691078</v>
      </c>
      <c r="Q487" s="79">
        <f t="shared" ca="1" si="92"/>
        <v>30.046056643166946</v>
      </c>
      <c r="R487" s="79">
        <f t="shared" ca="1" si="12"/>
        <v>3.080316015142901</v>
      </c>
      <c r="S487" s="79">
        <f t="shared" ca="1" si="93"/>
        <v>3.1507266414112731</v>
      </c>
      <c r="T487" s="79">
        <f t="shared" ca="1" si="14"/>
        <v>0</v>
      </c>
      <c r="U487" s="79">
        <f t="shared" ca="1" si="94"/>
        <v>1305.4360909911975</v>
      </c>
      <c r="V487" s="79">
        <f t="shared" ca="1" si="16"/>
        <v>0</v>
      </c>
      <c r="W487" s="85">
        <f t="shared" ca="1" si="95"/>
        <v>4084.7887741046834</v>
      </c>
      <c r="X487" s="79">
        <f t="shared" ca="1" si="18"/>
        <v>0</v>
      </c>
    </row>
    <row r="488" spans="1:24" ht="12.75" customHeight="1">
      <c r="A488" s="2">
        <v>3</v>
      </c>
      <c r="B488" s="2">
        <v>2</v>
      </c>
      <c r="C488" s="2">
        <f t="shared" ca="1" si="0"/>
        <v>8</v>
      </c>
      <c r="D488" s="2">
        <f t="shared" ca="1" si="1"/>
        <v>6</v>
      </c>
      <c r="E488" s="2">
        <f t="shared" ca="1" si="2"/>
        <v>3</v>
      </c>
      <c r="F488" s="84">
        <f t="shared" ca="1" si="85"/>
        <v>0</v>
      </c>
      <c r="G488" s="2">
        <v>0</v>
      </c>
      <c r="H488" s="2">
        <v>1</v>
      </c>
      <c r="I488" s="2">
        <v>1</v>
      </c>
      <c r="J488" s="84">
        <f t="shared" ca="1" si="86"/>
        <v>5.8806000000000321E-12</v>
      </c>
      <c r="K488" s="84">
        <f t="shared" ca="1" si="5"/>
        <v>0</v>
      </c>
      <c r="L488" s="85">
        <f t="shared" ca="1" si="87"/>
        <v>92</v>
      </c>
      <c r="M488" s="38">
        <f t="shared" ca="1" si="88"/>
        <v>908</v>
      </c>
      <c r="N488" s="4">
        <f t="shared" ca="1" si="89"/>
        <v>11</v>
      </c>
      <c r="O488" s="79">
        <f t="shared" ca="1" si="90"/>
        <v>3.1560263659691077</v>
      </c>
      <c r="P488" s="79">
        <f t="shared" ca="1" si="91"/>
        <v>31.560263659691078</v>
      </c>
      <c r="Q488" s="79">
        <f t="shared" ca="1" si="92"/>
        <v>31.560263659691078</v>
      </c>
      <c r="R488" s="79">
        <f t="shared" ca="1" si="12"/>
        <v>3.1560263659691077</v>
      </c>
      <c r="S488" s="79">
        <f t="shared" ca="1" si="93"/>
        <v>3.1560263659691077</v>
      </c>
      <c r="T488" s="79">
        <f t="shared" ca="1" si="14"/>
        <v>0</v>
      </c>
      <c r="U488" s="79">
        <f t="shared" ca="1" si="94"/>
        <v>1294.0573528195234</v>
      </c>
      <c r="V488" s="79">
        <f t="shared" ca="1" si="16"/>
        <v>0</v>
      </c>
      <c r="W488" s="85">
        <f t="shared" ca="1" si="95"/>
        <v>2655.8801825068867</v>
      </c>
      <c r="X488" s="79">
        <f t="shared" ca="1" si="18"/>
        <v>0</v>
      </c>
    </row>
    <row r="489" spans="1:24" ht="12.75" customHeight="1">
      <c r="A489" s="2">
        <v>3</v>
      </c>
      <c r="B489" s="2">
        <v>2</v>
      </c>
      <c r="C489" s="2">
        <f t="shared" ca="1" si="0"/>
        <v>8</v>
      </c>
      <c r="D489" s="2">
        <f t="shared" ca="1" si="1"/>
        <v>6</v>
      </c>
      <c r="E489" s="2">
        <f t="shared" ca="1" si="2"/>
        <v>3</v>
      </c>
      <c r="F489" s="84">
        <f t="shared" ca="1" si="85"/>
        <v>0</v>
      </c>
      <c r="G489" s="2">
        <v>0</v>
      </c>
      <c r="H489" s="2">
        <v>1</v>
      </c>
      <c r="I489" s="2">
        <v>0</v>
      </c>
      <c r="J489" s="84">
        <f t="shared" ca="1" si="86"/>
        <v>9.9000000000000638E-15</v>
      </c>
      <c r="K489" s="84">
        <f t="shared" ca="1" si="5"/>
        <v>0</v>
      </c>
      <c r="L489" s="85">
        <f t="shared" ca="1" si="87"/>
        <v>79</v>
      </c>
      <c r="M489" s="38">
        <f t="shared" ca="1" si="88"/>
        <v>921</v>
      </c>
      <c r="N489" s="4">
        <f t="shared" ca="1" si="89"/>
        <v>11</v>
      </c>
      <c r="O489" s="79">
        <f t="shared" ca="1" si="90"/>
        <v>3.1560263659691077</v>
      </c>
      <c r="P489" s="79">
        <f t="shared" ca="1" si="91"/>
        <v>31.560263659691078</v>
      </c>
      <c r="Q489" s="79">
        <f t="shared" ca="1" si="92"/>
        <v>31.560263659691078</v>
      </c>
      <c r="R489" s="79">
        <f t="shared" ca="1" si="12"/>
        <v>3.1560263659691077</v>
      </c>
      <c r="S489" s="79">
        <f t="shared" ca="1" si="93"/>
        <v>3.1560263659691077</v>
      </c>
      <c r="T489" s="79">
        <f t="shared" ca="1" si="14"/>
        <v>0</v>
      </c>
      <c r="U489" s="79">
        <f t="shared" ca="1" si="94"/>
        <v>1280.7973528195234</v>
      </c>
      <c r="V489" s="79">
        <f t="shared" ca="1" si="16"/>
        <v>0</v>
      </c>
      <c r="W489" s="85">
        <f t="shared" ca="1" si="95"/>
        <v>1226.9715909090908</v>
      </c>
      <c r="X489" s="79">
        <f t="shared" ca="1" si="18"/>
        <v>0</v>
      </c>
    </row>
    <row r="490" spans="1:24" ht="12.75" customHeight="1">
      <c r="A490" s="2">
        <v>3</v>
      </c>
      <c r="B490" s="2">
        <v>2</v>
      </c>
      <c r="C490" s="2">
        <f t="shared" ca="1" si="0"/>
        <v>8</v>
      </c>
      <c r="D490" s="2">
        <f t="shared" ca="1" si="1"/>
        <v>6</v>
      </c>
      <c r="E490" s="2">
        <f t="shared" ca="1" si="2"/>
        <v>3</v>
      </c>
      <c r="F490" s="84">
        <f t="shared" ca="1" si="85"/>
        <v>0</v>
      </c>
      <c r="G490" s="2">
        <v>0</v>
      </c>
      <c r="H490" s="2">
        <v>0</v>
      </c>
      <c r="I490" s="2">
        <v>7</v>
      </c>
      <c r="J490" s="84">
        <f t="shared" ca="1" si="86"/>
        <v>0</v>
      </c>
      <c r="K490" s="84">
        <f t="shared" ca="1" si="5"/>
        <v>0</v>
      </c>
      <c r="L490" s="85">
        <f t="shared" ca="1" si="87"/>
        <v>91</v>
      </c>
      <c r="M490" s="38">
        <f t="shared" ca="1" si="88"/>
        <v>909</v>
      </c>
      <c r="N490" s="4">
        <f t="shared" ca="1" si="89"/>
        <v>11</v>
      </c>
      <c r="O490" s="79">
        <f t="shared" ca="1" si="90"/>
        <v>3.1560263659691077</v>
      </c>
      <c r="P490" s="79">
        <f t="shared" ca="1" si="91"/>
        <v>31.560263659691078</v>
      </c>
      <c r="Q490" s="79">
        <f t="shared" ca="1" si="92"/>
        <v>31.560263659691078</v>
      </c>
      <c r="R490" s="79">
        <f t="shared" ca="1" si="12"/>
        <v>3.1560263659691077</v>
      </c>
      <c r="S490" s="79">
        <f t="shared" ca="1" si="93"/>
        <v>3.1560263659691077</v>
      </c>
      <c r="T490" s="79">
        <f t="shared" ca="1" si="14"/>
        <v>0</v>
      </c>
      <c r="U490" s="79">
        <f t="shared" ca="1" si="94"/>
        <v>1293.0373528195234</v>
      </c>
      <c r="V490" s="79">
        <f t="shared" ca="1" si="16"/>
        <v>0</v>
      </c>
      <c r="W490" s="85">
        <f t="shared" ca="1" si="95"/>
        <v>10002.360141184572</v>
      </c>
      <c r="X490" s="79">
        <f t="shared" ca="1" si="18"/>
        <v>0</v>
      </c>
    </row>
    <row r="491" spans="1:24" ht="12.75" customHeight="1">
      <c r="A491" s="2">
        <v>3</v>
      </c>
      <c r="B491" s="2">
        <v>2</v>
      </c>
      <c r="C491" s="2">
        <f t="shared" ca="1" si="0"/>
        <v>8</v>
      </c>
      <c r="D491" s="2">
        <f t="shared" ca="1" si="1"/>
        <v>6</v>
      </c>
      <c r="E491" s="2">
        <f t="shared" ca="1" si="2"/>
        <v>3</v>
      </c>
      <c r="F491" s="84">
        <f t="shared" ca="1" si="85"/>
        <v>0</v>
      </c>
      <c r="G491" s="2">
        <v>0</v>
      </c>
      <c r="H491" s="2">
        <v>0</v>
      </c>
      <c r="I491" s="2">
        <v>6</v>
      </c>
      <c r="J491" s="84">
        <f t="shared" ca="1" si="86"/>
        <v>9.4148014940100163E-5</v>
      </c>
      <c r="K491" s="84">
        <f t="shared" ca="1" si="5"/>
        <v>0</v>
      </c>
      <c r="L491" s="85">
        <f t="shared" ca="1" si="87"/>
        <v>78</v>
      </c>
      <c r="M491" s="38">
        <f t="shared" ca="1" si="88"/>
        <v>922</v>
      </c>
      <c r="N491" s="4">
        <f t="shared" ca="1" si="89"/>
        <v>11</v>
      </c>
      <c r="O491" s="79">
        <f t="shared" ca="1" si="90"/>
        <v>3.1560263659691077</v>
      </c>
      <c r="P491" s="79">
        <f t="shared" ca="1" si="91"/>
        <v>31.560263659691078</v>
      </c>
      <c r="Q491" s="79">
        <f t="shared" ca="1" si="92"/>
        <v>31.560263659691078</v>
      </c>
      <c r="R491" s="79">
        <f t="shared" ca="1" si="12"/>
        <v>3.1560263659691077</v>
      </c>
      <c r="S491" s="79">
        <f t="shared" ca="1" si="93"/>
        <v>3.1560263659691077</v>
      </c>
      <c r="T491" s="79">
        <f t="shared" ca="1" si="14"/>
        <v>0</v>
      </c>
      <c r="U491" s="79">
        <f t="shared" ca="1" si="94"/>
        <v>1279.7773528195235</v>
      </c>
      <c r="V491" s="79">
        <f t="shared" ca="1" si="16"/>
        <v>0</v>
      </c>
      <c r="W491" s="85">
        <f t="shared" ca="1" si="95"/>
        <v>8573.4515495867763</v>
      </c>
      <c r="X491" s="79">
        <f t="shared" ca="1" si="18"/>
        <v>0</v>
      </c>
    </row>
    <row r="492" spans="1:24" ht="12.75" customHeight="1">
      <c r="A492" s="2">
        <v>3</v>
      </c>
      <c r="B492" s="2">
        <v>2</v>
      </c>
      <c r="C492" s="2">
        <f t="shared" ca="1" si="0"/>
        <v>8</v>
      </c>
      <c r="D492" s="2">
        <f t="shared" ca="1" si="1"/>
        <v>6</v>
      </c>
      <c r="E492" s="2">
        <f t="shared" ca="1" si="2"/>
        <v>3</v>
      </c>
      <c r="F492" s="84">
        <f t="shared" ca="1" si="85"/>
        <v>0</v>
      </c>
      <c r="G492" s="2">
        <v>0</v>
      </c>
      <c r="H492" s="2">
        <v>0</v>
      </c>
      <c r="I492" s="2">
        <v>5</v>
      </c>
      <c r="J492" s="84">
        <f t="shared" ca="1" si="86"/>
        <v>5.7059402994000143E-6</v>
      </c>
      <c r="K492" s="84">
        <f t="shared" ca="1" si="5"/>
        <v>0</v>
      </c>
      <c r="L492" s="85">
        <f t="shared" ca="1" si="87"/>
        <v>65</v>
      </c>
      <c r="M492" s="38">
        <f t="shared" ca="1" si="88"/>
        <v>935</v>
      </c>
      <c r="N492" s="4">
        <f t="shared" ca="1" si="89"/>
        <v>11</v>
      </c>
      <c r="O492" s="79">
        <f t="shared" ca="1" si="90"/>
        <v>3.1560263659691077</v>
      </c>
      <c r="P492" s="79">
        <f t="shared" ca="1" si="91"/>
        <v>31.560263659691078</v>
      </c>
      <c r="Q492" s="79">
        <f t="shared" ca="1" si="92"/>
        <v>31.560263659691078</v>
      </c>
      <c r="R492" s="79">
        <f t="shared" ca="1" si="12"/>
        <v>3.1560263659691077</v>
      </c>
      <c r="S492" s="79">
        <f t="shared" ca="1" si="93"/>
        <v>3.1560263659691077</v>
      </c>
      <c r="T492" s="79">
        <f t="shared" ca="1" si="14"/>
        <v>0</v>
      </c>
      <c r="U492" s="79">
        <f t="shared" ca="1" si="94"/>
        <v>1266.5173528195235</v>
      </c>
      <c r="V492" s="79">
        <f t="shared" ca="1" si="16"/>
        <v>0</v>
      </c>
      <c r="W492" s="85">
        <f t="shared" ca="1" si="95"/>
        <v>7144.5429579889806</v>
      </c>
      <c r="X492" s="79">
        <f t="shared" ca="1" si="18"/>
        <v>0</v>
      </c>
    </row>
    <row r="493" spans="1:24" ht="12.75" customHeight="1">
      <c r="A493" s="2">
        <v>3</v>
      </c>
      <c r="B493" s="2">
        <v>2</v>
      </c>
      <c r="C493" s="2">
        <f t="shared" ca="1" si="0"/>
        <v>8</v>
      </c>
      <c r="D493" s="2">
        <f t="shared" ca="1" si="1"/>
        <v>6</v>
      </c>
      <c r="E493" s="2">
        <f t="shared" ca="1" si="2"/>
        <v>3</v>
      </c>
      <c r="F493" s="84">
        <f t="shared" ca="1" si="85"/>
        <v>0</v>
      </c>
      <c r="G493" s="2">
        <v>0</v>
      </c>
      <c r="H493" s="2">
        <v>0</v>
      </c>
      <c r="I493" s="2">
        <v>4</v>
      </c>
      <c r="J493" s="84">
        <f t="shared" ca="1" si="86"/>
        <v>1.4408940150000052E-7</v>
      </c>
      <c r="K493" s="84">
        <f t="shared" ca="1" si="5"/>
        <v>0</v>
      </c>
      <c r="L493" s="85">
        <f t="shared" ca="1" si="87"/>
        <v>52</v>
      </c>
      <c r="M493" s="38">
        <f t="shared" ca="1" si="88"/>
        <v>948</v>
      </c>
      <c r="N493" s="4">
        <f t="shared" ca="1" si="89"/>
        <v>11</v>
      </c>
      <c r="O493" s="79">
        <f t="shared" ca="1" si="90"/>
        <v>3.1560263659691077</v>
      </c>
      <c r="P493" s="79">
        <f t="shared" ca="1" si="91"/>
        <v>31.560263659691078</v>
      </c>
      <c r="Q493" s="79">
        <f t="shared" ca="1" si="92"/>
        <v>31.560263659691078</v>
      </c>
      <c r="R493" s="79">
        <f t="shared" ca="1" si="12"/>
        <v>3.1560263659691077</v>
      </c>
      <c r="S493" s="79">
        <f t="shared" ca="1" si="93"/>
        <v>3.1560263659691077</v>
      </c>
      <c r="T493" s="79">
        <f t="shared" ca="1" si="14"/>
        <v>0</v>
      </c>
      <c r="U493" s="79">
        <f t="shared" ca="1" si="94"/>
        <v>1253.2573528195235</v>
      </c>
      <c r="V493" s="79">
        <f t="shared" ca="1" si="16"/>
        <v>0</v>
      </c>
      <c r="W493" s="85">
        <f t="shared" ca="1" si="95"/>
        <v>5715.6343663911848</v>
      </c>
      <c r="X493" s="79">
        <f t="shared" ca="1" si="18"/>
        <v>0</v>
      </c>
    </row>
    <row r="494" spans="1:24" ht="12.75" customHeight="1">
      <c r="A494" s="2">
        <v>3</v>
      </c>
      <c r="B494" s="2">
        <v>2</v>
      </c>
      <c r="C494" s="2">
        <f t="shared" ca="1" si="0"/>
        <v>8</v>
      </c>
      <c r="D494" s="2">
        <f t="shared" ca="1" si="1"/>
        <v>6</v>
      </c>
      <c r="E494" s="2">
        <f t="shared" ca="1" si="2"/>
        <v>3</v>
      </c>
      <c r="F494" s="84">
        <f t="shared" ca="1" si="85"/>
        <v>0</v>
      </c>
      <c r="G494" s="2">
        <v>0</v>
      </c>
      <c r="H494" s="2">
        <v>0</v>
      </c>
      <c r="I494" s="2">
        <v>3</v>
      </c>
      <c r="J494" s="84">
        <f t="shared" ca="1" si="86"/>
        <v>1.9405980000000086E-9</v>
      </c>
      <c r="K494" s="84">
        <f t="shared" ca="1" si="5"/>
        <v>0</v>
      </c>
      <c r="L494" s="85">
        <f t="shared" ca="1" si="87"/>
        <v>39</v>
      </c>
      <c r="M494" s="38">
        <f t="shared" ca="1" si="88"/>
        <v>961</v>
      </c>
      <c r="N494" s="4">
        <f t="shared" ca="1" si="89"/>
        <v>11</v>
      </c>
      <c r="O494" s="79">
        <f t="shared" ca="1" si="90"/>
        <v>3.1560263659691077</v>
      </c>
      <c r="P494" s="79">
        <f t="shared" ca="1" si="91"/>
        <v>31.560263659691078</v>
      </c>
      <c r="Q494" s="79">
        <f t="shared" ca="1" si="92"/>
        <v>31.560263659691078</v>
      </c>
      <c r="R494" s="79">
        <f t="shared" ca="1" si="12"/>
        <v>3.1560263659691077</v>
      </c>
      <c r="S494" s="79">
        <f t="shared" ca="1" si="93"/>
        <v>3.1560263659691077</v>
      </c>
      <c r="T494" s="79">
        <f t="shared" ca="1" si="14"/>
        <v>0</v>
      </c>
      <c r="U494" s="79">
        <f t="shared" ca="1" si="94"/>
        <v>1239.9973528195235</v>
      </c>
      <c r="V494" s="79">
        <f t="shared" ca="1" si="16"/>
        <v>0</v>
      </c>
      <c r="W494" s="85">
        <f t="shared" ca="1" si="95"/>
        <v>4286.7257747933882</v>
      </c>
      <c r="X494" s="79">
        <f t="shared" ca="1" si="18"/>
        <v>0</v>
      </c>
    </row>
    <row r="495" spans="1:24" ht="12.75" customHeight="1">
      <c r="A495" s="2">
        <v>3</v>
      </c>
      <c r="B495" s="2">
        <v>2</v>
      </c>
      <c r="C495" s="2">
        <f t="shared" ca="1" si="0"/>
        <v>8</v>
      </c>
      <c r="D495" s="2">
        <f t="shared" ca="1" si="1"/>
        <v>6</v>
      </c>
      <c r="E495" s="2">
        <f t="shared" ca="1" si="2"/>
        <v>3</v>
      </c>
      <c r="F495" s="84">
        <f t="shared" ca="1" si="85"/>
        <v>0</v>
      </c>
      <c r="G495" s="2">
        <v>0</v>
      </c>
      <c r="H495" s="2">
        <v>0</v>
      </c>
      <c r="I495" s="2">
        <v>2</v>
      </c>
      <c r="J495" s="84">
        <f t="shared" ca="1" si="86"/>
        <v>1.4701500000000082E-11</v>
      </c>
      <c r="K495" s="84">
        <f t="shared" ca="1" si="5"/>
        <v>0</v>
      </c>
      <c r="L495" s="85">
        <f t="shared" ca="1" si="87"/>
        <v>26</v>
      </c>
      <c r="M495" s="38">
        <f t="shared" ca="1" si="88"/>
        <v>974</v>
      </c>
      <c r="N495" s="4">
        <f t="shared" ca="1" si="89"/>
        <v>12</v>
      </c>
      <c r="O495" s="79">
        <f t="shared" ca="1" si="90"/>
        <v>3.3967350817932065</v>
      </c>
      <c r="P495" s="79">
        <f t="shared" ca="1" si="91"/>
        <v>32.763807238811573</v>
      </c>
      <c r="Q495" s="79">
        <f t="shared" ca="1" si="92"/>
        <v>31.560263659691078</v>
      </c>
      <c r="R495" s="79">
        <f t="shared" ca="1" si="12"/>
        <v>3.2162035449251327</v>
      </c>
      <c r="S495" s="79">
        <f t="shared" ca="1" si="93"/>
        <v>3.3840978742124408</v>
      </c>
      <c r="T495" s="79">
        <f t="shared" ca="1" si="14"/>
        <v>0</v>
      </c>
      <c r="U495" s="79">
        <f t="shared" ca="1" si="94"/>
        <v>1307.6966966315804</v>
      </c>
      <c r="V495" s="79">
        <f t="shared" ca="1" si="16"/>
        <v>0</v>
      </c>
      <c r="W495" s="85">
        <f t="shared" ca="1" si="95"/>
        <v>2857.8171831955924</v>
      </c>
      <c r="X495" s="79">
        <f t="shared" ca="1" si="18"/>
        <v>0</v>
      </c>
    </row>
    <row r="496" spans="1:24" ht="12.75" customHeight="1">
      <c r="A496" s="2">
        <v>3</v>
      </c>
      <c r="B496" s="2">
        <v>2</v>
      </c>
      <c r="C496" s="2">
        <f t="shared" ca="1" si="0"/>
        <v>8</v>
      </c>
      <c r="D496" s="2">
        <f t="shared" ca="1" si="1"/>
        <v>6</v>
      </c>
      <c r="E496" s="2">
        <f t="shared" ca="1" si="2"/>
        <v>3</v>
      </c>
      <c r="F496" s="84">
        <f t="shared" ca="1" si="85"/>
        <v>0</v>
      </c>
      <c r="G496" s="2">
        <v>0</v>
      </c>
      <c r="H496" s="2">
        <v>0</v>
      </c>
      <c r="I496" s="2">
        <v>1</v>
      </c>
      <c r="J496" s="84">
        <f t="shared" ca="1" si="86"/>
        <v>5.9400000000000383E-14</v>
      </c>
      <c r="K496" s="84">
        <f t="shared" ca="1" si="5"/>
        <v>0</v>
      </c>
      <c r="L496" s="85">
        <f t="shared" ca="1" si="87"/>
        <v>13</v>
      </c>
      <c r="M496" s="38">
        <f t="shared" ca="1" si="88"/>
        <v>987</v>
      </c>
      <c r="N496" s="4">
        <f t="shared" ca="1" si="89"/>
        <v>12</v>
      </c>
      <c r="O496" s="79">
        <f t="shared" ca="1" si="90"/>
        <v>3.3967350817932065</v>
      </c>
      <c r="P496" s="79">
        <f t="shared" ca="1" si="91"/>
        <v>33.967350817932065</v>
      </c>
      <c r="Q496" s="79">
        <f t="shared" ca="1" si="92"/>
        <v>33.485933386283868</v>
      </c>
      <c r="R496" s="79">
        <f t="shared" ca="1" si="12"/>
        <v>3.3726642102107967</v>
      </c>
      <c r="S496" s="79">
        <f t="shared" ca="1" si="93"/>
        <v>3.3950501207824373</v>
      </c>
      <c r="T496" s="79">
        <f t="shared" ca="1" si="14"/>
        <v>0</v>
      </c>
      <c r="U496" s="79">
        <f t="shared" ca="1" si="94"/>
        <v>1298.3244540389139</v>
      </c>
      <c r="V496" s="79">
        <f t="shared" ca="1" si="16"/>
        <v>0</v>
      </c>
      <c r="W496" s="85">
        <f t="shared" ca="1" si="95"/>
        <v>1428.9085915977962</v>
      </c>
      <c r="X496" s="79">
        <f t="shared" ca="1" si="18"/>
        <v>0</v>
      </c>
    </row>
    <row r="497" spans="1:24" ht="12.75" customHeight="1">
      <c r="A497" s="2">
        <v>3</v>
      </c>
      <c r="B497" s="2">
        <v>2</v>
      </c>
      <c r="C497" s="2">
        <f t="shared" ca="1" si="0"/>
        <v>8</v>
      </c>
      <c r="D497" s="2">
        <f t="shared" ca="1" si="1"/>
        <v>6</v>
      </c>
      <c r="E497" s="2">
        <f t="shared" ca="1" si="2"/>
        <v>3</v>
      </c>
      <c r="F497" s="84">
        <f t="shared" ca="1" si="85"/>
        <v>0</v>
      </c>
      <c r="G497" s="2">
        <v>0</v>
      </c>
      <c r="H497" s="2">
        <v>0</v>
      </c>
      <c r="I497" s="2">
        <v>0</v>
      </c>
      <c r="J497" s="84">
        <f t="shared" ca="1" si="86"/>
        <v>1.0000000000000073E-16</v>
      </c>
      <c r="K497" s="84">
        <f t="shared" ca="1" si="5"/>
        <v>0</v>
      </c>
      <c r="L497" s="85">
        <f t="shared" ca="1" si="87"/>
        <v>0</v>
      </c>
      <c r="M497" s="38">
        <f t="shared" ca="1" si="88"/>
        <v>1000</v>
      </c>
      <c r="N497" s="4">
        <f t="shared" ca="1" si="89"/>
        <v>12</v>
      </c>
      <c r="O497" s="79">
        <f t="shared" ca="1" si="90"/>
        <v>3.3967350817932065</v>
      </c>
      <c r="P497" s="79">
        <f t="shared" ca="1" si="91"/>
        <v>33.967350817932065</v>
      </c>
      <c r="Q497" s="79">
        <f t="shared" ca="1" si="92"/>
        <v>33.967350817932065</v>
      </c>
      <c r="R497" s="79">
        <f t="shared" ca="1" si="12"/>
        <v>3.3967350817932065</v>
      </c>
      <c r="S497" s="79">
        <f t="shared" ca="1" si="93"/>
        <v>3.396735081793206</v>
      </c>
      <c r="T497" s="79">
        <f t="shared" ca="1" si="14"/>
        <v>0</v>
      </c>
      <c r="U497" s="79">
        <f t="shared" ca="1" si="94"/>
        <v>1285.6625705631191</v>
      </c>
      <c r="V497" s="79">
        <f t="shared" ca="1" si="16"/>
        <v>0</v>
      </c>
      <c r="W497" s="85">
        <f t="shared" ca="1" si="95"/>
        <v>0</v>
      </c>
      <c r="X497" s="79">
        <f t="shared" ca="1" si="18"/>
        <v>0</v>
      </c>
    </row>
    <row r="498" spans="1:24" ht="12.75" customHeight="1">
      <c r="A498" s="2">
        <v>3</v>
      </c>
      <c r="B498" s="2">
        <v>3</v>
      </c>
      <c r="C498" s="2">
        <f t="shared" ca="1" si="0"/>
        <v>8</v>
      </c>
      <c r="D498" s="2">
        <f t="shared" ca="1" si="1"/>
        <v>6</v>
      </c>
      <c r="E498" s="2">
        <f t="shared" ca="1" si="2"/>
        <v>3</v>
      </c>
      <c r="F498" s="84">
        <f t="shared" ca="1" si="85"/>
        <v>0</v>
      </c>
      <c r="G498" s="2">
        <v>1</v>
      </c>
      <c r="H498" s="2">
        <v>1</v>
      </c>
      <c r="I498" s="2">
        <v>7</v>
      </c>
      <c r="J498" s="84">
        <f t="shared" ca="1" si="86"/>
        <v>0</v>
      </c>
      <c r="K498" s="84">
        <f t="shared" ca="1" si="5"/>
        <v>0</v>
      </c>
      <c r="L498" s="85">
        <f t="shared" ca="1" si="87"/>
        <v>249</v>
      </c>
      <c r="M498" s="38">
        <f t="shared" ca="1" si="88"/>
        <v>751</v>
      </c>
      <c r="N498" s="4">
        <f t="shared" ca="1" si="89"/>
        <v>9</v>
      </c>
      <c r="O498" s="79">
        <f t="shared" ca="1" si="90"/>
        <v>2.643947499734443</v>
      </c>
      <c r="P498" s="79">
        <f t="shared" ca="1" si="91"/>
        <v>26.439474997344433</v>
      </c>
      <c r="Q498" s="79">
        <f t="shared" ca="1" si="92"/>
        <v>26.439474997344433</v>
      </c>
      <c r="R498" s="79">
        <f t="shared" ca="1" si="12"/>
        <v>2.6439474997344434</v>
      </c>
      <c r="S498" s="79">
        <f t="shared" ca="1" si="93"/>
        <v>2.643947499734443</v>
      </c>
      <c r="T498" s="79">
        <f t="shared" ca="1" si="14"/>
        <v>0</v>
      </c>
      <c r="U498" s="79">
        <f t="shared" ca="1" si="94"/>
        <v>1272.422920275548</v>
      </c>
      <c r="V498" s="79">
        <f t="shared" ca="1" si="16"/>
        <v>0</v>
      </c>
      <c r="W498" s="85">
        <f t="shared" ca="1" si="95"/>
        <v>26177.701975378786</v>
      </c>
      <c r="X498" s="79">
        <f t="shared" ca="1" si="18"/>
        <v>0</v>
      </c>
    </row>
    <row r="499" spans="1:24" ht="12.75" customHeight="1">
      <c r="A499" s="2">
        <v>3</v>
      </c>
      <c r="B499" s="2">
        <v>3</v>
      </c>
      <c r="C499" s="2">
        <f t="shared" ca="1" si="0"/>
        <v>8</v>
      </c>
      <c r="D499" s="2">
        <f t="shared" ca="1" si="1"/>
        <v>6</v>
      </c>
      <c r="E499" s="2">
        <f t="shared" ca="1" si="2"/>
        <v>3</v>
      </c>
      <c r="F499" s="84">
        <f t="shared" ca="1" si="85"/>
        <v>0</v>
      </c>
      <c r="G499" s="2">
        <v>1</v>
      </c>
      <c r="H499" s="2">
        <v>1</v>
      </c>
      <c r="I499" s="2">
        <v>6</v>
      </c>
      <c r="J499" s="84">
        <f t="shared" ca="1" si="86"/>
        <v>0.92274469442791995</v>
      </c>
      <c r="K499" s="84">
        <f t="shared" ca="1" si="5"/>
        <v>0</v>
      </c>
      <c r="L499" s="85">
        <f t="shared" ca="1" si="87"/>
        <v>236</v>
      </c>
      <c r="M499" s="38">
        <f t="shared" ca="1" si="88"/>
        <v>764</v>
      </c>
      <c r="N499" s="4">
        <f t="shared" ca="1" si="89"/>
        <v>9</v>
      </c>
      <c r="O499" s="79">
        <f t="shared" ca="1" si="90"/>
        <v>2.643947499734443</v>
      </c>
      <c r="P499" s="79">
        <f t="shared" ca="1" si="91"/>
        <v>26.439474997344433</v>
      </c>
      <c r="Q499" s="79">
        <f t="shared" ca="1" si="92"/>
        <v>26.439474997344433</v>
      </c>
      <c r="R499" s="79">
        <f t="shared" ca="1" si="12"/>
        <v>2.6439474997344434</v>
      </c>
      <c r="S499" s="79">
        <f t="shared" ca="1" si="93"/>
        <v>2.643947499734443</v>
      </c>
      <c r="T499" s="79">
        <f t="shared" ca="1" si="14"/>
        <v>0</v>
      </c>
      <c r="U499" s="79">
        <f t="shared" ca="1" si="94"/>
        <v>1259.162920275548</v>
      </c>
      <c r="V499" s="79">
        <f t="shared" ca="1" si="16"/>
        <v>0</v>
      </c>
      <c r="W499" s="85">
        <f t="shared" ca="1" si="95"/>
        <v>24748.793383780991</v>
      </c>
      <c r="X499" s="79">
        <f t="shared" ca="1" si="18"/>
        <v>0</v>
      </c>
    </row>
    <row r="500" spans="1:24" ht="12.75" customHeight="1">
      <c r="A500" s="2">
        <v>3</v>
      </c>
      <c r="B500" s="2">
        <v>3</v>
      </c>
      <c r="C500" s="2">
        <f t="shared" ca="1" si="0"/>
        <v>8</v>
      </c>
      <c r="D500" s="2">
        <f t="shared" ca="1" si="1"/>
        <v>6</v>
      </c>
      <c r="E500" s="2">
        <f t="shared" ca="1" si="2"/>
        <v>3</v>
      </c>
      <c r="F500" s="84">
        <f t="shared" ca="1" si="85"/>
        <v>0</v>
      </c>
      <c r="G500" s="2">
        <v>1</v>
      </c>
      <c r="H500" s="2">
        <v>1</v>
      </c>
      <c r="I500" s="2">
        <v>5</v>
      </c>
      <c r="J500" s="84">
        <f t="shared" ca="1" si="86"/>
        <v>5.5923920874419442E-2</v>
      </c>
      <c r="K500" s="84">
        <f t="shared" ca="1" si="5"/>
        <v>0</v>
      </c>
      <c r="L500" s="85">
        <f t="shared" ca="1" si="87"/>
        <v>223</v>
      </c>
      <c r="M500" s="38">
        <f t="shared" ca="1" si="88"/>
        <v>777</v>
      </c>
      <c r="N500" s="4">
        <f t="shared" ca="1" si="89"/>
        <v>9</v>
      </c>
      <c r="O500" s="79">
        <f t="shared" ca="1" si="90"/>
        <v>2.643947499734443</v>
      </c>
      <c r="P500" s="79">
        <f t="shared" ca="1" si="91"/>
        <v>26.439474997344433</v>
      </c>
      <c r="Q500" s="79">
        <f t="shared" ca="1" si="92"/>
        <v>26.439474997344433</v>
      </c>
      <c r="R500" s="79">
        <f t="shared" ca="1" si="12"/>
        <v>2.6439474997344434</v>
      </c>
      <c r="S500" s="79">
        <f t="shared" ca="1" si="93"/>
        <v>2.643947499734443</v>
      </c>
      <c r="T500" s="79">
        <f t="shared" ca="1" si="14"/>
        <v>0</v>
      </c>
      <c r="U500" s="79">
        <f t="shared" ca="1" si="94"/>
        <v>1245.902920275548</v>
      </c>
      <c r="V500" s="79">
        <f t="shared" ca="1" si="16"/>
        <v>0</v>
      </c>
      <c r="W500" s="85">
        <f t="shared" ca="1" si="95"/>
        <v>23319.884792183195</v>
      </c>
      <c r="X500" s="79">
        <f t="shared" ca="1" si="18"/>
        <v>0</v>
      </c>
    </row>
    <row r="501" spans="1:24" ht="12.75" customHeight="1">
      <c r="A501" s="2">
        <v>3</v>
      </c>
      <c r="B501" s="2">
        <v>3</v>
      </c>
      <c r="C501" s="2">
        <f t="shared" ca="1" si="0"/>
        <v>8</v>
      </c>
      <c r="D501" s="2">
        <f t="shared" ca="1" si="1"/>
        <v>6</v>
      </c>
      <c r="E501" s="2">
        <f t="shared" ca="1" si="2"/>
        <v>3</v>
      </c>
      <c r="F501" s="84">
        <f t="shared" ca="1" si="85"/>
        <v>0</v>
      </c>
      <c r="G501" s="2">
        <v>1</v>
      </c>
      <c r="H501" s="2">
        <v>1</v>
      </c>
      <c r="I501" s="2">
        <v>4</v>
      </c>
      <c r="J501" s="84">
        <f t="shared" ca="1" si="86"/>
        <v>1.4122202241015026E-3</v>
      </c>
      <c r="K501" s="84">
        <f t="shared" ca="1" si="5"/>
        <v>0</v>
      </c>
      <c r="L501" s="85">
        <f t="shared" ca="1" si="87"/>
        <v>210</v>
      </c>
      <c r="M501" s="38">
        <f t="shared" ca="1" si="88"/>
        <v>790</v>
      </c>
      <c r="N501" s="4">
        <f t="shared" ca="1" si="89"/>
        <v>9</v>
      </c>
      <c r="O501" s="79">
        <f t="shared" ca="1" si="90"/>
        <v>2.643947499734443</v>
      </c>
      <c r="P501" s="79">
        <f t="shared" ca="1" si="91"/>
        <v>26.439474997344433</v>
      </c>
      <c r="Q501" s="79">
        <f t="shared" ca="1" si="92"/>
        <v>26.439474997344433</v>
      </c>
      <c r="R501" s="79">
        <f t="shared" ca="1" si="12"/>
        <v>2.6439474997344434</v>
      </c>
      <c r="S501" s="79">
        <f t="shared" ca="1" si="93"/>
        <v>2.643947499734443</v>
      </c>
      <c r="T501" s="79">
        <f t="shared" ca="1" si="14"/>
        <v>0</v>
      </c>
      <c r="U501" s="79">
        <f t="shared" ca="1" si="94"/>
        <v>1232.642920275548</v>
      </c>
      <c r="V501" s="79">
        <f t="shared" ca="1" si="16"/>
        <v>0</v>
      </c>
      <c r="W501" s="85">
        <f t="shared" ca="1" si="95"/>
        <v>21890.976200585399</v>
      </c>
      <c r="X501" s="79">
        <f t="shared" ca="1" si="18"/>
        <v>0</v>
      </c>
    </row>
    <row r="502" spans="1:24" ht="12.75" customHeight="1">
      <c r="A502" s="2">
        <v>3</v>
      </c>
      <c r="B502" s="2">
        <v>3</v>
      </c>
      <c r="C502" s="2">
        <f t="shared" ca="1" si="0"/>
        <v>8</v>
      </c>
      <c r="D502" s="2">
        <f t="shared" ca="1" si="1"/>
        <v>6</v>
      </c>
      <c r="E502" s="2">
        <f t="shared" ca="1" si="2"/>
        <v>3</v>
      </c>
      <c r="F502" s="84">
        <f t="shared" ca="1" si="85"/>
        <v>0</v>
      </c>
      <c r="G502" s="2">
        <v>1</v>
      </c>
      <c r="H502" s="2">
        <v>1</v>
      </c>
      <c r="I502" s="2">
        <v>3</v>
      </c>
      <c r="J502" s="84">
        <f t="shared" ca="1" si="86"/>
        <v>1.9019800998000047E-5</v>
      </c>
      <c r="K502" s="84">
        <f t="shared" ca="1" si="5"/>
        <v>0</v>
      </c>
      <c r="L502" s="85">
        <f t="shared" ca="1" si="87"/>
        <v>197</v>
      </c>
      <c r="M502" s="38">
        <f t="shared" ca="1" si="88"/>
        <v>803</v>
      </c>
      <c r="N502" s="4">
        <f t="shared" ca="1" si="89"/>
        <v>10</v>
      </c>
      <c r="O502" s="79">
        <f t="shared" ca="1" si="90"/>
        <v>2.9036585298817519</v>
      </c>
      <c r="P502" s="79">
        <f t="shared" ca="1" si="91"/>
        <v>29.036585298817524</v>
      </c>
      <c r="Q502" s="79">
        <f t="shared" ca="1" si="92"/>
        <v>26.439474997344433</v>
      </c>
      <c r="R502" s="79">
        <f t="shared" ca="1" si="12"/>
        <v>2.7738030148080979</v>
      </c>
      <c r="S502" s="79">
        <f t="shared" ca="1" si="93"/>
        <v>2.8945686438265961</v>
      </c>
      <c r="T502" s="79">
        <f t="shared" ca="1" si="14"/>
        <v>0</v>
      </c>
      <c r="U502" s="79">
        <f t="shared" ca="1" si="94"/>
        <v>1308.3467874740752</v>
      </c>
      <c r="V502" s="79">
        <f t="shared" ca="1" si="16"/>
        <v>0</v>
      </c>
      <c r="W502" s="85">
        <f t="shared" ca="1" si="95"/>
        <v>20462.067608987603</v>
      </c>
      <c r="X502" s="79">
        <f t="shared" ca="1" si="18"/>
        <v>0</v>
      </c>
    </row>
    <row r="503" spans="1:24" ht="12.75" customHeight="1">
      <c r="A503" s="2">
        <v>3</v>
      </c>
      <c r="B503" s="2">
        <v>3</v>
      </c>
      <c r="C503" s="2">
        <f t="shared" ca="1" si="0"/>
        <v>8</v>
      </c>
      <c r="D503" s="2">
        <f t="shared" ca="1" si="1"/>
        <v>6</v>
      </c>
      <c r="E503" s="2">
        <f t="shared" ca="1" si="2"/>
        <v>3</v>
      </c>
      <c r="F503" s="84">
        <f t="shared" ca="1" si="85"/>
        <v>0</v>
      </c>
      <c r="G503" s="2">
        <v>1</v>
      </c>
      <c r="H503" s="2">
        <v>1</v>
      </c>
      <c r="I503" s="2">
        <v>2</v>
      </c>
      <c r="J503" s="84">
        <f t="shared" ca="1" si="86"/>
        <v>1.4408940150000054E-7</v>
      </c>
      <c r="K503" s="84">
        <f t="shared" ca="1" si="5"/>
        <v>0</v>
      </c>
      <c r="L503" s="85">
        <f t="shared" ca="1" si="87"/>
        <v>184</v>
      </c>
      <c r="M503" s="38">
        <f t="shared" ca="1" si="88"/>
        <v>816</v>
      </c>
      <c r="N503" s="4">
        <f t="shared" ca="1" si="89"/>
        <v>10</v>
      </c>
      <c r="O503" s="79">
        <f t="shared" ca="1" si="90"/>
        <v>2.9036585298817519</v>
      </c>
      <c r="P503" s="79">
        <f t="shared" ca="1" si="91"/>
        <v>29.036585298817524</v>
      </c>
      <c r="Q503" s="79">
        <f t="shared" ca="1" si="92"/>
        <v>29.036585298817524</v>
      </c>
      <c r="R503" s="79">
        <f t="shared" ca="1" si="12"/>
        <v>2.9036585298817523</v>
      </c>
      <c r="S503" s="79">
        <f t="shared" ca="1" si="93"/>
        <v>2.9036585298817519</v>
      </c>
      <c r="T503" s="79">
        <f t="shared" ca="1" si="14"/>
        <v>0</v>
      </c>
      <c r="U503" s="79">
        <f t="shared" ca="1" si="94"/>
        <v>1298.3134562325711</v>
      </c>
      <c r="V503" s="79">
        <f t="shared" ca="1" si="16"/>
        <v>0</v>
      </c>
      <c r="W503" s="85">
        <f t="shared" ca="1" si="95"/>
        <v>19033.159017389808</v>
      </c>
      <c r="X503" s="79">
        <f t="shared" ca="1" si="18"/>
        <v>0</v>
      </c>
    </row>
    <row r="504" spans="1:24" ht="12.75" customHeight="1">
      <c r="A504" s="2">
        <v>3</v>
      </c>
      <c r="B504" s="2">
        <v>3</v>
      </c>
      <c r="C504" s="2">
        <f t="shared" ca="1" si="0"/>
        <v>8</v>
      </c>
      <c r="D504" s="2">
        <f t="shared" ca="1" si="1"/>
        <v>6</v>
      </c>
      <c r="E504" s="2">
        <f t="shared" ca="1" si="2"/>
        <v>3</v>
      </c>
      <c r="F504" s="84">
        <f t="shared" ca="1" si="85"/>
        <v>0</v>
      </c>
      <c r="G504" s="2">
        <v>1</v>
      </c>
      <c r="H504" s="2">
        <v>1</v>
      </c>
      <c r="I504" s="2">
        <v>1</v>
      </c>
      <c r="J504" s="84">
        <f t="shared" ca="1" si="86"/>
        <v>5.8217940000000265E-10</v>
      </c>
      <c r="K504" s="84">
        <f t="shared" ca="1" si="5"/>
        <v>0</v>
      </c>
      <c r="L504" s="85">
        <f t="shared" ca="1" si="87"/>
        <v>171</v>
      </c>
      <c r="M504" s="38">
        <f t="shared" ca="1" si="88"/>
        <v>829</v>
      </c>
      <c r="N504" s="4">
        <f t="shared" ca="1" si="89"/>
        <v>10</v>
      </c>
      <c r="O504" s="79">
        <f t="shared" ca="1" si="90"/>
        <v>2.9036585298817519</v>
      </c>
      <c r="P504" s="79">
        <f t="shared" ca="1" si="91"/>
        <v>29.036585298817524</v>
      </c>
      <c r="Q504" s="79">
        <f t="shared" ca="1" si="92"/>
        <v>29.036585298817524</v>
      </c>
      <c r="R504" s="79">
        <f t="shared" ca="1" si="12"/>
        <v>2.9036585298817523</v>
      </c>
      <c r="S504" s="79">
        <f t="shared" ca="1" si="93"/>
        <v>2.9036585298817519</v>
      </c>
      <c r="T504" s="79">
        <f t="shared" ca="1" si="14"/>
        <v>0</v>
      </c>
      <c r="U504" s="79">
        <f t="shared" ca="1" si="94"/>
        <v>1285.0534562325711</v>
      </c>
      <c r="V504" s="79">
        <f t="shared" ca="1" si="16"/>
        <v>0</v>
      </c>
      <c r="W504" s="85">
        <f t="shared" ca="1" si="95"/>
        <v>17604.250425792012</v>
      </c>
      <c r="X504" s="79">
        <f t="shared" ca="1" si="18"/>
        <v>0</v>
      </c>
    </row>
    <row r="505" spans="1:24" ht="12.75" customHeight="1">
      <c r="A505" s="2">
        <v>3</v>
      </c>
      <c r="B505" s="2">
        <v>3</v>
      </c>
      <c r="C505" s="2">
        <f t="shared" ca="1" si="0"/>
        <v>8</v>
      </c>
      <c r="D505" s="2">
        <f t="shared" ca="1" si="1"/>
        <v>6</v>
      </c>
      <c r="E505" s="2">
        <f t="shared" ca="1" si="2"/>
        <v>3</v>
      </c>
      <c r="F505" s="84">
        <f t="shared" ca="1" si="85"/>
        <v>0</v>
      </c>
      <c r="G505" s="2">
        <v>1</v>
      </c>
      <c r="H505" s="2">
        <v>1</v>
      </c>
      <c r="I505" s="2">
        <v>0</v>
      </c>
      <c r="J505" s="84">
        <f t="shared" ca="1" si="86"/>
        <v>9.8010000000000529E-13</v>
      </c>
      <c r="K505" s="84">
        <f t="shared" ca="1" si="5"/>
        <v>0</v>
      </c>
      <c r="L505" s="85">
        <f t="shared" ca="1" si="87"/>
        <v>158</v>
      </c>
      <c r="M505" s="38">
        <f t="shared" ca="1" si="88"/>
        <v>842</v>
      </c>
      <c r="N505" s="4">
        <f t="shared" ca="1" si="89"/>
        <v>10</v>
      </c>
      <c r="O505" s="79">
        <f t="shared" ca="1" si="90"/>
        <v>2.9036585298817519</v>
      </c>
      <c r="P505" s="79">
        <f t="shared" ca="1" si="91"/>
        <v>29.036585298817524</v>
      </c>
      <c r="Q505" s="79">
        <f t="shared" ca="1" si="92"/>
        <v>29.036585298817524</v>
      </c>
      <c r="R505" s="79">
        <f t="shared" ca="1" si="12"/>
        <v>2.9036585298817523</v>
      </c>
      <c r="S505" s="79">
        <f t="shared" ca="1" si="93"/>
        <v>2.9036585298817519</v>
      </c>
      <c r="T505" s="79">
        <f t="shared" ca="1" si="14"/>
        <v>0</v>
      </c>
      <c r="U505" s="79">
        <f t="shared" ca="1" si="94"/>
        <v>1271.7934562325711</v>
      </c>
      <c r="V505" s="79">
        <f t="shared" ca="1" si="16"/>
        <v>0</v>
      </c>
      <c r="W505" s="85">
        <f t="shared" ca="1" si="95"/>
        <v>16175.341834194214</v>
      </c>
      <c r="X505" s="79">
        <f t="shared" ca="1" si="18"/>
        <v>0</v>
      </c>
    </row>
    <row r="506" spans="1:24" ht="12.75" customHeight="1">
      <c r="A506" s="2">
        <v>3</v>
      </c>
      <c r="B506" s="2">
        <v>3</v>
      </c>
      <c r="C506" s="2">
        <f t="shared" ca="1" si="0"/>
        <v>8</v>
      </c>
      <c r="D506" s="2">
        <f t="shared" ca="1" si="1"/>
        <v>6</v>
      </c>
      <c r="E506" s="2">
        <f t="shared" ca="1" si="2"/>
        <v>3</v>
      </c>
      <c r="F506" s="84">
        <f t="shared" ca="1" si="85"/>
        <v>0</v>
      </c>
      <c r="G506" s="2">
        <v>1</v>
      </c>
      <c r="H506" s="2">
        <v>0</v>
      </c>
      <c r="I506" s="2">
        <v>7</v>
      </c>
      <c r="J506" s="84">
        <f t="shared" ca="1" si="86"/>
        <v>0</v>
      </c>
      <c r="K506" s="84">
        <f t="shared" ca="1" si="5"/>
        <v>0</v>
      </c>
      <c r="L506" s="85">
        <f t="shared" ca="1" si="87"/>
        <v>170</v>
      </c>
      <c r="M506" s="38">
        <f t="shared" ca="1" si="88"/>
        <v>830</v>
      </c>
      <c r="N506" s="4">
        <f t="shared" ca="1" si="89"/>
        <v>10</v>
      </c>
      <c r="O506" s="79">
        <f t="shared" ca="1" si="90"/>
        <v>2.9036585298817519</v>
      </c>
      <c r="P506" s="79">
        <f t="shared" ca="1" si="91"/>
        <v>29.036585298817524</v>
      </c>
      <c r="Q506" s="79">
        <f t="shared" ca="1" si="92"/>
        <v>29.036585298817524</v>
      </c>
      <c r="R506" s="79">
        <f t="shared" ca="1" si="12"/>
        <v>2.9036585298817523</v>
      </c>
      <c r="S506" s="79">
        <f t="shared" ca="1" si="93"/>
        <v>2.9036585298817519</v>
      </c>
      <c r="T506" s="79">
        <f t="shared" ca="1" si="14"/>
        <v>0</v>
      </c>
      <c r="U506" s="79">
        <f t="shared" ca="1" si="94"/>
        <v>1284.0334562325711</v>
      </c>
      <c r="V506" s="79">
        <f t="shared" ca="1" si="16"/>
        <v>0</v>
      </c>
      <c r="W506" s="85">
        <f t="shared" ca="1" si="95"/>
        <v>24950.730384469694</v>
      </c>
      <c r="X506" s="79">
        <f t="shared" ca="1" si="18"/>
        <v>0</v>
      </c>
    </row>
    <row r="507" spans="1:24" ht="12.75" customHeight="1">
      <c r="A507" s="2">
        <v>3</v>
      </c>
      <c r="B507" s="2">
        <v>3</v>
      </c>
      <c r="C507" s="2">
        <f t="shared" ca="1" si="0"/>
        <v>8</v>
      </c>
      <c r="D507" s="2">
        <f t="shared" ca="1" si="1"/>
        <v>6</v>
      </c>
      <c r="E507" s="2">
        <f t="shared" ca="1" si="2"/>
        <v>3</v>
      </c>
      <c r="F507" s="84">
        <f t="shared" ca="1" si="85"/>
        <v>0</v>
      </c>
      <c r="G507" s="2">
        <v>1</v>
      </c>
      <c r="H507" s="2">
        <v>0</v>
      </c>
      <c r="I507" s="2">
        <v>6</v>
      </c>
      <c r="J507" s="84">
        <f t="shared" ca="1" si="86"/>
        <v>9.3206534790699087E-3</v>
      </c>
      <c r="K507" s="84">
        <f t="shared" ca="1" si="5"/>
        <v>0</v>
      </c>
      <c r="L507" s="85">
        <f t="shared" ca="1" si="87"/>
        <v>157</v>
      </c>
      <c r="M507" s="38">
        <f t="shared" ca="1" si="88"/>
        <v>843</v>
      </c>
      <c r="N507" s="4">
        <f t="shared" ca="1" si="89"/>
        <v>10</v>
      </c>
      <c r="O507" s="79">
        <f t="shared" ca="1" si="90"/>
        <v>2.9036585298817519</v>
      </c>
      <c r="P507" s="79">
        <f t="shared" ca="1" si="91"/>
        <v>29.036585298817524</v>
      </c>
      <c r="Q507" s="79">
        <f t="shared" ca="1" si="92"/>
        <v>29.036585298817524</v>
      </c>
      <c r="R507" s="79">
        <f t="shared" ca="1" si="12"/>
        <v>2.9036585298817523</v>
      </c>
      <c r="S507" s="79">
        <f t="shared" ca="1" si="93"/>
        <v>2.9036585298817519</v>
      </c>
      <c r="T507" s="79">
        <f t="shared" ca="1" si="14"/>
        <v>0</v>
      </c>
      <c r="U507" s="79">
        <f t="shared" ca="1" si="94"/>
        <v>1270.7734562325711</v>
      </c>
      <c r="V507" s="79">
        <f t="shared" ca="1" si="16"/>
        <v>0</v>
      </c>
      <c r="W507" s="85">
        <f t="shared" ca="1" si="95"/>
        <v>23521.821792871902</v>
      </c>
      <c r="X507" s="79">
        <f t="shared" ca="1" si="18"/>
        <v>0</v>
      </c>
    </row>
    <row r="508" spans="1:24" ht="12.75" customHeight="1">
      <c r="A508" s="2">
        <v>3</v>
      </c>
      <c r="B508" s="2">
        <v>3</v>
      </c>
      <c r="C508" s="2">
        <f t="shared" ca="1" si="0"/>
        <v>8</v>
      </c>
      <c r="D508" s="2">
        <f t="shared" ca="1" si="1"/>
        <v>6</v>
      </c>
      <c r="E508" s="2">
        <f t="shared" ca="1" si="2"/>
        <v>3</v>
      </c>
      <c r="F508" s="84">
        <f t="shared" ca="1" si="85"/>
        <v>0</v>
      </c>
      <c r="G508" s="2">
        <v>1</v>
      </c>
      <c r="H508" s="2">
        <v>0</v>
      </c>
      <c r="I508" s="2">
        <v>5</v>
      </c>
      <c r="J508" s="84">
        <f t="shared" ca="1" si="86"/>
        <v>5.6488808964060098E-4</v>
      </c>
      <c r="K508" s="84">
        <f t="shared" ca="1" si="5"/>
        <v>0</v>
      </c>
      <c r="L508" s="85">
        <f t="shared" ca="1" si="87"/>
        <v>144</v>
      </c>
      <c r="M508" s="38">
        <f t="shared" ca="1" si="88"/>
        <v>856</v>
      </c>
      <c r="N508" s="4">
        <f t="shared" ca="1" si="89"/>
        <v>10</v>
      </c>
      <c r="O508" s="79">
        <f t="shared" ca="1" si="90"/>
        <v>2.9036585298817519</v>
      </c>
      <c r="P508" s="79">
        <f t="shared" ca="1" si="91"/>
        <v>29.036585298817524</v>
      </c>
      <c r="Q508" s="79">
        <f t="shared" ca="1" si="92"/>
        <v>29.036585298817524</v>
      </c>
      <c r="R508" s="79">
        <f t="shared" ca="1" si="12"/>
        <v>2.9036585298817523</v>
      </c>
      <c r="S508" s="79">
        <f t="shared" ca="1" si="93"/>
        <v>2.9036585298817519</v>
      </c>
      <c r="T508" s="79">
        <f t="shared" ca="1" si="14"/>
        <v>0</v>
      </c>
      <c r="U508" s="79">
        <f t="shared" ca="1" si="94"/>
        <v>1257.5134562325711</v>
      </c>
      <c r="V508" s="79">
        <f t="shared" ca="1" si="16"/>
        <v>0</v>
      </c>
      <c r="W508" s="85">
        <f t="shared" ca="1" si="95"/>
        <v>22092.913201274103</v>
      </c>
      <c r="X508" s="79">
        <f t="shared" ca="1" si="18"/>
        <v>0</v>
      </c>
    </row>
    <row r="509" spans="1:24" ht="12.75" customHeight="1">
      <c r="A509" s="2">
        <v>3</v>
      </c>
      <c r="B509" s="2">
        <v>3</v>
      </c>
      <c r="C509" s="2">
        <f t="shared" ca="1" si="0"/>
        <v>8</v>
      </c>
      <c r="D509" s="2">
        <f t="shared" ca="1" si="1"/>
        <v>6</v>
      </c>
      <c r="E509" s="2">
        <f t="shared" ca="1" si="2"/>
        <v>3</v>
      </c>
      <c r="F509" s="84">
        <f t="shared" ca="1" si="85"/>
        <v>0</v>
      </c>
      <c r="G509" s="2">
        <v>1</v>
      </c>
      <c r="H509" s="2">
        <v>0</v>
      </c>
      <c r="I509" s="2">
        <v>4</v>
      </c>
      <c r="J509" s="84">
        <f t="shared" ca="1" si="86"/>
        <v>1.426485074850004E-5</v>
      </c>
      <c r="K509" s="84">
        <f t="shared" ca="1" si="5"/>
        <v>0</v>
      </c>
      <c r="L509" s="85">
        <f t="shared" ca="1" si="87"/>
        <v>131</v>
      </c>
      <c r="M509" s="38">
        <f t="shared" ca="1" si="88"/>
        <v>869</v>
      </c>
      <c r="N509" s="4">
        <f t="shared" ca="1" si="89"/>
        <v>10</v>
      </c>
      <c r="O509" s="79">
        <f t="shared" ca="1" si="90"/>
        <v>2.9036585298817519</v>
      </c>
      <c r="P509" s="79">
        <f t="shared" ca="1" si="91"/>
        <v>29.036585298817524</v>
      </c>
      <c r="Q509" s="79">
        <f t="shared" ca="1" si="92"/>
        <v>29.036585298817524</v>
      </c>
      <c r="R509" s="79">
        <f t="shared" ca="1" si="12"/>
        <v>2.9036585298817523</v>
      </c>
      <c r="S509" s="79">
        <f t="shared" ca="1" si="93"/>
        <v>2.9036585298817519</v>
      </c>
      <c r="T509" s="79">
        <f t="shared" ca="1" si="14"/>
        <v>0</v>
      </c>
      <c r="U509" s="79">
        <f t="shared" ca="1" si="94"/>
        <v>1244.2534562325709</v>
      </c>
      <c r="V509" s="79">
        <f t="shared" ca="1" si="16"/>
        <v>0</v>
      </c>
      <c r="W509" s="85">
        <f t="shared" ca="1" si="95"/>
        <v>20664.004609676311</v>
      </c>
      <c r="X509" s="79">
        <f t="shared" ca="1" si="18"/>
        <v>0</v>
      </c>
    </row>
    <row r="510" spans="1:24" ht="12.75" customHeight="1">
      <c r="A510" s="2">
        <v>3</v>
      </c>
      <c r="B510" s="2">
        <v>3</v>
      </c>
      <c r="C510" s="2">
        <f t="shared" ca="1" si="0"/>
        <v>8</v>
      </c>
      <c r="D510" s="2">
        <f t="shared" ca="1" si="1"/>
        <v>6</v>
      </c>
      <c r="E510" s="2">
        <f t="shared" ca="1" si="2"/>
        <v>3</v>
      </c>
      <c r="F510" s="84">
        <f t="shared" ca="1" si="85"/>
        <v>0</v>
      </c>
      <c r="G510" s="2">
        <v>1</v>
      </c>
      <c r="H510" s="2">
        <v>0</v>
      </c>
      <c r="I510" s="2">
        <v>3</v>
      </c>
      <c r="J510" s="84">
        <f t="shared" ca="1" si="86"/>
        <v>1.9211920200000068E-7</v>
      </c>
      <c r="K510" s="84">
        <f t="shared" ca="1" si="5"/>
        <v>0</v>
      </c>
      <c r="L510" s="85">
        <f t="shared" ca="1" si="87"/>
        <v>118</v>
      </c>
      <c r="M510" s="38">
        <f t="shared" ca="1" si="88"/>
        <v>882</v>
      </c>
      <c r="N510" s="4">
        <f t="shared" ca="1" si="89"/>
        <v>11</v>
      </c>
      <c r="O510" s="79">
        <f t="shared" ca="1" si="90"/>
        <v>3.1560263659691077</v>
      </c>
      <c r="P510" s="79">
        <f t="shared" ca="1" si="91"/>
        <v>29.28895313490488</v>
      </c>
      <c r="Q510" s="79">
        <f t="shared" ca="1" si="92"/>
        <v>29.036585298817524</v>
      </c>
      <c r="R510" s="79">
        <f t="shared" ca="1" si="12"/>
        <v>2.9162769216861202</v>
      </c>
      <c r="S510" s="79">
        <f t="shared" ca="1" si="93"/>
        <v>3.1392439048692986</v>
      </c>
      <c r="T510" s="79">
        <f t="shared" ca="1" si="14"/>
        <v>0</v>
      </c>
      <c r="U510" s="79">
        <f t="shared" ca="1" si="94"/>
        <v>1314.6200236964912</v>
      </c>
      <c r="V510" s="79">
        <f t="shared" ca="1" si="16"/>
        <v>0</v>
      </c>
      <c r="W510" s="85">
        <f t="shared" ca="1" si="95"/>
        <v>19235.096018078511</v>
      </c>
      <c r="X510" s="79">
        <f t="shared" ca="1" si="18"/>
        <v>0</v>
      </c>
    </row>
    <row r="511" spans="1:24" ht="12.75" customHeight="1">
      <c r="A511" s="2">
        <v>3</v>
      </c>
      <c r="B511" s="2">
        <v>3</v>
      </c>
      <c r="C511" s="2">
        <f t="shared" ca="1" si="0"/>
        <v>8</v>
      </c>
      <c r="D511" s="2">
        <f t="shared" ca="1" si="1"/>
        <v>6</v>
      </c>
      <c r="E511" s="2">
        <f t="shared" ca="1" si="2"/>
        <v>3</v>
      </c>
      <c r="F511" s="84">
        <f t="shared" ca="1" si="85"/>
        <v>0</v>
      </c>
      <c r="G511" s="2">
        <v>1</v>
      </c>
      <c r="H511" s="2">
        <v>0</v>
      </c>
      <c r="I511" s="2">
        <v>2</v>
      </c>
      <c r="J511" s="84">
        <f t="shared" ca="1" si="86"/>
        <v>1.4554485000000069E-9</v>
      </c>
      <c r="K511" s="84">
        <f t="shared" ca="1" si="5"/>
        <v>0</v>
      </c>
      <c r="L511" s="85">
        <f t="shared" ca="1" si="87"/>
        <v>105</v>
      </c>
      <c r="M511" s="38">
        <f t="shared" ca="1" si="88"/>
        <v>895</v>
      </c>
      <c r="N511" s="4">
        <f t="shared" ca="1" si="89"/>
        <v>11</v>
      </c>
      <c r="O511" s="79">
        <f t="shared" ca="1" si="90"/>
        <v>3.1560263659691077</v>
      </c>
      <c r="P511" s="79">
        <f t="shared" ca="1" si="91"/>
        <v>31.560263659691078</v>
      </c>
      <c r="Q511" s="79">
        <f t="shared" ca="1" si="92"/>
        <v>30.046056643166946</v>
      </c>
      <c r="R511" s="79">
        <f t="shared" ca="1" si="12"/>
        <v>3.080316015142901</v>
      </c>
      <c r="S511" s="79">
        <f t="shared" ca="1" si="93"/>
        <v>3.1507266414112731</v>
      </c>
      <c r="T511" s="79">
        <f t="shared" ca="1" si="14"/>
        <v>0</v>
      </c>
      <c r="U511" s="79">
        <f t="shared" ca="1" si="94"/>
        <v>1305.4360909911975</v>
      </c>
      <c r="V511" s="79">
        <f t="shared" ca="1" si="16"/>
        <v>0</v>
      </c>
      <c r="W511" s="85">
        <f t="shared" ca="1" si="95"/>
        <v>17806.187426480716</v>
      </c>
      <c r="X511" s="79">
        <f t="shared" ca="1" si="18"/>
        <v>0</v>
      </c>
    </row>
    <row r="512" spans="1:24" ht="12.75" customHeight="1">
      <c r="A512" s="2">
        <v>3</v>
      </c>
      <c r="B512" s="2">
        <v>3</v>
      </c>
      <c r="C512" s="2">
        <f t="shared" ca="1" si="0"/>
        <v>8</v>
      </c>
      <c r="D512" s="2">
        <f t="shared" ca="1" si="1"/>
        <v>6</v>
      </c>
      <c r="E512" s="2">
        <f t="shared" ca="1" si="2"/>
        <v>3</v>
      </c>
      <c r="F512" s="84">
        <f t="shared" ca="1" si="85"/>
        <v>0</v>
      </c>
      <c r="G512" s="2">
        <v>1</v>
      </c>
      <c r="H512" s="2">
        <v>0</v>
      </c>
      <c r="I512" s="2">
        <v>1</v>
      </c>
      <c r="J512" s="84">
        <f t="shared" ca="1" si="86"/>
        <v>5.8806000000000321E-12</v>
      </c>
      <c r="K512" s="84">
        <f t="shared" ca="1" si="5"/>
        <v>0</v>
      </c>
      <c r="L512" s="85">
        <f t="shared" ca="1" si="87"/>
        <v>92</v>
      </c>
      <c r="M512" s="38">
        <f t="shared" ca="1" si="88"/>
        <v>908</v>
      </c>
      <c r="N512" s="4">
        <f t="shared" ca="1" si="89"/>
        <v>11</v>
      </c>
      <c r="O512" s="79">
        <f t="shared" ca="1" si="90"/>
        <v>3.1560263659691077</v>
      </c>
      <c r="P512" s="79">
        <f t="shared" ca="1" si="91"/>
        <v>31.560263659691078</v>
      </c>
      <c r="Q512" s="79">
        <f t="shared" ca="1" si="92"/>
        <v>31.560263659691078</v>
      </c>
      <c r="R512" s="79">
        <f t="shared" ca="1" si="12"/>
        <v>3.1560263659691077</v>
      </c>
      <c r="S512" s="79">
        <f t="shared" ca="1" si="93"/>
        <v>3.1560263659691077</v>
      </c>
      <c r="T512" s="79">
        <f t="shared" ca="1" si="14"/>
        <v>0</v>
      </c>
      <c r="U512" s="79">
        <f t="shared" ca="1" si="94"/>
        <v>1294.0573528195234</v>
      </c>
      <c r="V512" s="79">
        <f t="shared" ca="1" si="16"/>
        <v>0</v>
      </c>
      <c r="W512" s="85">
        <f t="shared" ca="1" si="95"/>
        <v>16377.27883488292</v>
      </c>
      <c r="X512" s="79">
        <f t="shared" ca="1" si="18"/>
        <v>0</v>
      </c>
    </row>
    <row r="513" spans="1:24" ht="12.75" customHeight="1">
      <c r="A513" s="2">
        <v>3</v>
      </c>
      <c r="B513" s="2">
        <v>3</v>
      </c>
      <c r="C513" s="2">
        <f t="shared" ca="1" si="0"/>
        <v>8</v>
      </c>
      <c r="D513" s="2">
        <f t="shared" ca="1" si="1"/>
        <v>6</v>
      </c>
      <c r="E513" s="2">
        <f t="shared" ca="1" si="2"/>
        <v>3</v>
      </c>
      <c r="F513" s="84">
        <f t="shared" ca="1" si="85"/>
        <v>0</v>
      </c>
      <c r="G513" s="2">
        <v>1</v>
      </c>
      <c r="H513" s="2">
        <v>0</v>
      </c>
      <c r="I513" s="2">
        <v>0</v>
      </c>
      <c r="J513" s="84">
        <f t="shared" ca="1" si="86"/>
        <v>9.9000000000000638E-15</v>
      </c>
      <c r="K513" s="84">
        <f t="shared" ca="1" si="5"/>
        <v>0</v>
      </c>
      <c r="L513" s="85">
        <f t="shared" ca="1" si="87"/>
        <v>79</v>
      </c>
      <c r="M513" s="38">
        <f t="shared" ca="1" si="88"/>
        <v>921</v>
      </c>
      <c r="N513" s="4">
        <f t="shared" ca="1" si="89"/>
        <v>11</v>
      </c>
      <c r="O513" s="79">
        <f t="shared" ca="1" si="90"/>
        <v>3.1560263659691077</v>
      </c>
      <c r="P513" s="79">
        <f t="shared" ca="1" si="91"/>
        <v>31.560263659691078</v>
      </c>
      <c r="Q513" s="79">
        <f t="shared" ca="1" si="92"/>
        <v>31.560263659691078</v>
      </c>
      <c r="R513" s="79">
        <f t="shared" ca="1" si="12"/>
        <v>3.1560263659691077</v>
      </c>
      <c r="S513" s="79">
        <f t="shared" ca="1" si="93"/>
        <v>3.1560263659691077</v>
      </c>
      <c r="T513" s="79">
        <f t="shared" ca="1" si="14"/>
        <v>0</v>
      </c>
      <c r="U513" s="79">
        <f t="shared" ca="1" si="94"/>
        <v>1280.7973528195234</v>
      </c>
      <c r="V513" s="79">
        <f t="shared" ca="1" si="16"/>
        <v>0</v>
      </c>
      <c r="W513" s="85">
        <f t="shared" ca="1" si="95"/>
        <v>14948.370243285124</v>
      </c>
      <c r="X513" s="79">
        <f t="shared" ca="1" si="18"/>
        <v>0</v>
      </c>
    </row>
    <row r="514" spans="1:24" ht="12.75" customHeight="1">
      <c r="A514" s="2">
        <v>3</v>
      </c>
      <c r="B514" s="2">
        <v>3</v>
      </c>
      <c r="C514" s="2">
        <f t="shared" ca="1" si="0"/>
        <v>8</v>
      </c>
      <c r="D514" s="2">
        <f t="shared" ca="1" si="1"/>
        <v>6</v>
      </c>
      <c r="E514" s="2">
        <f t="shared" ca="1" si="2"/>
        <v>3</v>
      </c>
      <c r="F514" s="84">
        <f t="shared" ca="1" si="85"/>
        <v>0</v>
      </c>
      <c r="G514" s="2">
        <v>0</v>
      </c>
      <c r="H514" s="2">
        <v>1</v>
      </c>
      <c r="I514" s="2">
        <v>7</v>
      </c>
      <c r="J514" s="84">
        <f t="shared" ca="1" si="86"/>
        <v>0</v>
      </c>
      <c r="K514" s="84">
        <f t="shared" ca="1" si="5"/>
        <v>0</v>
      </c>
      <c r="L514" s="85">
        <f t="shared" ca="1" si="87"/>
        <v>170</v>
      </c>
      <c r="M514" s="38">
        <f t="shared" ca="1" si="88"/>
        <v>830</v>
      </c>
      <c r="N514" s="4">
        <f t="shared" ca="1" si="89"/>
        <v>10</v>
      </c>
      <c r="O514" s="79">
        <f t="shared" ca="1" si="90"/>
        <v>2.9036585298817519</v>
      </c>
      <c r="P514" s="79">
        <f t="shared" ca="1" si="91"/>
        <v>29.036585298817524</v>
      </c>
      <c r="Q514" s="79">
        <f t="shared" ca="1" si="92"/>
        <v>29.036585298817524</v>
      </c>
      <c r="R514" s="79">
        <f t="shared" ca="1" si="12"/>
        <v>2.9036585298817523</v>
      </c>
      <c r="S514" s="79">
        <f t="shared" ca="1" si="93"/>
        <v>2.9036585298817519</v>
      </c>
      <c r="T514" s="79">
        <f t="shared" ca="1" si="14"/>
        <v>0</v>
      </c>
      <c r="U514" s="79">
        <f t="shared" ca="1" si="94"/>
        <v>1284.0334562325711</v>
      </c>
      <c r="V514" s="79">
        <f t="shared" ca="1" si="16"/>
        <v>0</v>
      </c>
      <c r="W514" s="85">
        <f t="shared" ca="1" si="95"/>
        <v>11229.331732093662</v>
      </c>
      <c r="X514" s="79">
        <f t="shared" ca="1" si="18"/>
        <v>0</v>
      </c>
    </row>
    <row r="515" spans="1:24" ht="12.75" customHeight="1">
      <c r="A515" s="2">
        <v>3</v>
      </c>
      <c r="B515" s="2">
        <v>3</v>
      </c>
      <c r="C515" s="2">
        <f t="shared" ca="1" si="0"/>
        <v>8</v>
      </c>
      <c r="D515" s="2">
        <f t="shared" ca="1" si="1"/>
        <v>6</v>
      </c>
      <c r="E515" s="2">
        <f t="shared" ca="1" si="2"/>
        <v>3</v>
      </c>
      <c r="F515" s="84">
        <f t="shared" ca="1" si="85"/>
        <v>0</v>
      </c>
      <c r="G515" s="2">
        <v>0</v>
      </c>
      <c r="H515" s="2">
        <v>1</v>
      </c>
      <c r="I515" s="2">
        <v>6</v>
      </c>
      <c r="J515" s="84">
        <f t="shared" ca="1" si="86"/>
        <v>9.3206534790699087E-3</v>
      </c>
      <c r="K515" s="84">
        <f t="shared" ca="1" si="5"/>
        <v>0</v>
      </c>
      <c r="L515" s="85">
        <f t="shared" ca="1" si="87"/>
        <v>157</v>
      </c>
      <c r="M515" s="38">
        <f t="shared" ca="1" si="88"/>
        <v>843</v>
      </c>
      <c r="N515" s="4">
        <f t="shared" ca="1" si="89"/>
        <v>10</v>
      </c>
      <c r="O515" s="79">
        <f t="shared" ca="1" si="90"/>
        <v>2.9036585298817519</v>
      </c>
      <c r="P515" s="79">
        <f t="shared" ca="1" si="91"/>
        <v>29.036585298817524</v>
      </c>
      <c r="Q515" s="79">
        <f t="shared" ca="1" si="92"/>
        <v>29.036585298817524</v>
      </c>
      <c r="R515" s="79">
        <f t="shared" ca="1" si="12"/>
        <v>2.9036585298817523</v>
      </c>
      <c r="S515" s="79">
        <f t="shared" ca="1" si="93"/>
        <v>2.9036585298817519</v>
      </c>
      <c r="T515" s="79">
        <f t="shared" ca="1" si="14"/>
        <v>0</v>
      </c>
      <c r="U515" s="79">
        <f t="shared" ca="1" si="94"/>
        <v>1270.7734562325711</v>
      </c>
      <c r="V515" s="79">
        <f t="shared" ca="1" si="16"/>
        <v>0</v>
      </c>
      <c r="W515" s="85">
        <f t="shared" ca="1" si="95"/>
        <v>9800.4231404958664</v>
      </c>
      <c r="X515" s="79">
        <f t="shared" ca="1" si="18"/>
        <v>0</v>
      </c>
    </row>
    <row r="516" spans="1:24" ht="12.75" customHeight="1">
      <c r="A516" s="2">
        <v>3</v>
      </c>
      <c r="B516" s="2">
        <v>3</v>
      </c>
      <c r="C516" s="2">
        <f t="shared" ca="1" si="0"/>
        <v>8</v>
      </c>
      <c r="D516" s="2">
        <f t="shared" ca="1" si="1"/>
        <v>6</v>
      </c>
      <c r="E516" s="2">
        <f t="shared" ca="1" si="2"/>
        <v>3</v>
      </c>
      <c r="F516" s="84">
        <f t="shared" ca="1" si="85"/>
        <v>0</v>
      </c>
      <c r="G516" s="2">
        <v>0</v>
      </c>
      <c r="H516" s="2">
        <v>1</v>
      </c>
      <c r="I516" s="2">
        <v>5</v>
      </c>
      <c r="J516" s="84">
        <f t="shared" ca="1" si="86"/>
        <v>5.6488808964060098E-4</v>
      </c>
      <c r="K516" s="84">
        <f t="shared" ca="1" si="5"/>
        <v>0</v>
      </c>
      <c r="L516" s="85">
        <f t="shared" ca="1" si="87"/>
        <v>144</v>
      </c>
      <c r="M516" s="38">
        <f t="shared" ca="1" si="88"/>
        <v>856</v>
      </c>
      <c r="N516" s="4">
        <f t="shared" ca="1" si="89"/>
        <v>10</v>
      </c>
      <c r="O516" s="79">
        <f t="shared" ca="1" si="90"/>
        <v>2.9036585298817519</v>
      </c>
      <c r="P516" s="79">
        <f t="shared" ca="1" si="91"/>
        <v>29.036585298817524</v>
      </c>
      <c r="Q516" s="79">
        <f t="shared" ca="1" si="92"/>
        <v>29.036585298817524</v>
      </c>
      <c r="R516" s="79">
        <f t="shared" ca="1" si="12"/>
        <v>2.9036585298817523</v>
      </c>
      <c r="S516" s="79">
        <f t="shared" ca="1" si="93"/>
        <v>2.9036585298817519</v>
      </c>
      <c r="T516" s="79">
        <f t="shared" ca="1" si="14"/>
        <v>0</v>
      </c>
      <c r="U516" s="79">
        <f t="shared" ca="1" si="94"/>
        <v>1257.5134562325711</v>
      </c>
      <c r="V516" s="79">
        <f t="shared" ca="1" si="16"/>
        <v>0</v>
      </c>
      <c r="W516" s="85">
        <f t="shared" ca="1" si="95"/>
        <v>8371.5145488980706</v>
      </c>
      <c r="X516" s="79">
        <f t="shared" ca="1" si="18"/>
        <v>0</v>
      </c>
    </row>
    <row r="517" spans="1:24" ht="12.75" customHeight="1">
      <c r="A517" s="2">
        <v>3</v>
      </c>
      <c r="B517" s="2">
        <v>3</v>
      </c>
      <c r="C517" s="2">
        <f t="shared" ca="1" si="0"/>
        <v>8</v>
      </c>
      <c r="D517" s="2">
        <f t="shared" ca="1" si="1"/>
        <v>6</v>
      </c>
      <c r="E517" s="2">
        <f t="shared" ca="1" si="2"/>
        <v>3</v>
      </c>
      <c r="F517" s="84">
        <f t="shared" ca="1" si="85"/>
        <v>0</v>
      </c>
      <c r="G517" s="2">
        <v>0</v>
      </c>
      <c r="H517" s="2">
        <v>1</v>
      </c>
      <c r="I517" s="2">
        <v>4</v>
      </c>
      <c r="J517" s="84">
        <f t="shared" ca="1" si="86"/>
        <v>1.426485074850004E-5</v>
      </c>
      <c r="K517" s="84">
        <f t="shared" ca="1" si="5"/>
        <v>0</v>
      </c>
      <c r="L517" s="85">
        <f t="shared" ca="1" si="87"/>
        <v>131</v>
      </c>
      <c r="M517" s="38">
        <f t="shared" ca="1" si="88"/>
        <v>869</v>
      </c>
      <c r="N517" s="4">
        <f t="shared" ca="1" si="89"/>
        <v>10</v>
      </c>
      <c r="O517" s="79">
        <f t="shared" ca="1" si="90"/>
        <v>2.9036585298817519</v>
      </c>
      <c r="P517" s="79">
        <f t="shared" ca="1" si="91"/>
        <v>29.036585298817524</v>
      </c>
      <c r="Q517" s="79">
        <f t="shared" ca="1" si="92"/>
        <v>29.036585298817524</v>
      </c>
      <c r="R517" s="79">
        <f t="shared" ca="1" si="12"/>
        <v>2.9036585298817523</v>
      </c>
      <c r="S517" s="79">
        <f t="shared" ca="1" si="93"/>
        <v>2.9036585298817519</v>
      </c>
      <c r="T517" s="79">
        <f t="shared" ca="1" si="14"/>
        <v>0</v>
      </c>
      <c r="U517" s="79">
        <f t="shared" ca="1" si="94"/>
        <v>1244.2534562325709</v>
      </c>
      <c r="V517" s="79">
        <f t="shared" ca="1" si="16"/>
        <v>0</v>
      </c>
      <c r="W517" s="85">
        <f t="shared" ca="1" si="95"/>
        <v>6942.6059573002758</v>
      </c>
      <c r="X517" s="79">
        <f t="shared" ca="1" si="18"/>
        <v>0</v>
      </c>
    </row>
    <row r="518" spans="1:24" ht="12.75" customHeight="1">
      <c r="A518" s="2">
        <v>3</v>
      </c>
      <c r="B518" s="2">
        <v>3</v>
      </c>
      <c r="C518" s="2">
        <f t="shared" ca="1" si="0"/>
        <v>8</v>
      </c>
      <c r="D518" s="2">
        <f t="shared" ca="1" si="1"/>
        <v>6</v>
      </c>
      <c r="E518" s="2">
        <f t="shared" ca="1" si="2"/>
        <v>3</v>
      </c>
      <c r="F518" s="84">
        <f t="shared" ca="1" si="85"/>
        <v>0</v>
      </c>
      <c r="G518" s="2">
        <v>0</v>
      </c>
      <c r="H518" s="2">
        <v>1</v>
      </c>
      <c r="I518" s="2">
        <v>3</v>
      </c>
      <c r="J518" s="84">
        <f t="shared" ca="1" si="86"/>
        <v>1.9211920200000068E-7</v>
      </c>
      <c r="K518" s="84">
        <f t="shared" ca="1" si="5"/>
        <v>0</v>
      </c>
      <c r="L518" s="85">
        <f t="shared" ca="1" si="87"/>
        <v>118</v>
      </c>
      <c r="M518" s="38">
        <f t="shared" ca="1" si="88"/>
        <v>882</v>
      </c>
      <c r="N518" s="4">
        <f t="shared" ca="1" si="89"/>
        <v>11</v>
      </c>
      <c r="O518" s="79">
        <f t="shared" ca="1" si="90"/>
        <v>3.1560263659691077</v>
      </c>
      <c r="P518" s="79">
        <f t="shared" ca="1" si="91"/>
        <v>29.28895313490488</v>
      </c>
      <c r="Q518" s="79">
        <f t="shared" ca="1" si="92"/>
        <v>29.036585298817524</v>
      </c>
      <c r="R518" s="79">
        <f t="shared" ca="1" si="12"/>
        <v>2.9162769216861202</v>
      </c>
      <c r="S518" s="79">
        <f t="shared" ca="1" si="93"/>
        <v>3.1392439048692986</v>
      </c>
      <c r="T518" s="79">
        <f t="shared" ca="1" si="14"/>
        <v>0</v>
      </c>
      <c r="U518" s="79">
        <f t="shared" ca="1" si="94"/>
        <v>1314.6200236964912</v>
      </c>
      <c r="V518" s="79">
        <f t="shared" ca="1" si="16"/>
        <v>0</v>
      </c>
      <c r="W518" s="85">
        <f t="shared" ca="1" si="95"/>
        <v>5513.6973657024791</v>
      </c>
      <c r="X518" s="79">
        <f t="shared" ca="1" si="18"/>
        <v>0</v>
      </c>
    </row>
    <row r="519" spans="1:24" ht="12.75" customHeight="1">
      <c r="A519" s="2">
        <v>3</v>
      </c>
      <c r="B519" s="2">
        <v>3</v>
      </c>
      <c r="C519" s="2">
        <f t="shared" ca="1" si="0"/>
        <v>8</v>
      </c>
      <c r="D519" s="2">
        <f t="shared" ca="1" si="1"/>
        <v>6</v>
      </c>
      <c r="E519" s="2">
        <f t="shared" ca="1" si="2"/>
        <v>3</v>
      </c>
      <c r="F519" s="84">
        <f t="shared" ca="1" si="85"/>
        <v>0</v>
      </c>
      <c r="G519" s="2">
        <v>0</v>
      </c>
      <c r="H519" s="2">
        <v>1</v>
      </c>
      <c r="I519" s="2">
        <v>2</v>
      </c>
      <c r="J519" s="84">
        <f t="shared" ca="1" si="86"/>
        <v>1.4554485000000069E-9</v>
      </c>
      <c r="K519" s="84">
        <f t="shared" ca="1" si="5"/>
        <v>0</v>
      </c>
      <c r="L519" s="85">
        <f t="shared" ca="1" si="87"/>
        <v>105</v>
      </c>
      <c r="M519" s="38">
        <f t="shared" ca="1" si="88"/>
        <v>895</v>
      </c>
      <c r="N519" s="4">
        <f t="shared" ca="1" si="89"/>
        <v>11</v>
      </c>
      <c r="O519" s="79">
        <f t="shared" ca="1" si="90"/>
        <v>3.1560263659691077</v>
      </c>
      <c r="P519" s="79">
        <f t="shared" ca="1" si="91"/>
        <v>31.560263659691078</v>
      </c>
      <c r="Q519" s="79">
        <f t="shared" ca="1" si="92"/>
        <v>30.046056643166946</v>
      </c>
      <c r="R519" s="79">
        <f t="shared" ca="1" si="12"/>
        <v>3.080316015142901</v>
      </c>
      <c r="S519" s="79">
        <f t="shared" ca="1" si="93"/>
        <v>3.1507266414112731</v>
      </c>
      <c r="T519" s="79">
        <f t="shared" ca="1" si="14"/>
        <v>0</v>
      </c>
      <c r="U519" s="79">
        <f t="shared" ca="1" si="94"/>
        <v>1305.4360909911975</v>
      </c>
      <c r="V519" s="79">
        <f t="shared" ca="1" si="16"/>
        <v>0</v>
      </c>
      <c r="W519" s="85">
        <f t="shared" ca="1" si="95"/>
        <v>4084.7887741046834</v>
      </c>
      <c r="X519" s="79">
        <f t="shared" ca="1" si="18"/>
        <v>0</v>
      </c>
    </row>
    <row r="520" spans="1:24" ht="12.75" customHeight="1">
      <c r="A520" s="2">
        <v>3</v>
      </c>
      <c r="B520" s="2">
        <v>3</v>
      </c>
      <c r="C520" s="2">
        <f t="shared" ca="1" si="0"/>
        <v>8</v>
      </c>
      <c r="D520" s="2">
        <f t="shared" ca="1" si="1"/>
        <v>6</v>
      </c>
      <c r="E520" s="2">
        <f t="shared" ca="1" si="2"/>
        <v>3</v>
      </c>
      <c r="F520" s="84">
        <f t="shared" ca="1" si="85"/>
        <v>0</v>
      </c>
      <c r="G520" s="2">
        <v>0</v>
      </c>
      <c r="H520" s="2">
        <v>1</v>
      </c>
      <c r="I520" s="2">
        <v>1</v>
      </c>
      <c r="J520" s="84">
        <f t="shared" ca="1" si="86"/>
        <v>5.8806000000000321E-12</v>
      </c>
      <c r="K520" s="84">
        <f t="shared" ca="1" si="5"/>
        <v>0</v>
      </c>
      <c r="L520" s="85">
        <f t="shared" ca="1" si="87"/>
        <v>92</v>
      </c>
      <c r="M520" s="38">
        <f t="shared" ca="1" si="88"/>
        <v>908</v>
      </c>
      <c r="N520" s="4">
        <f t="shared" ca="1" si="89"/>
        <v>11</v>
      </c>
      <c r="O520" s="79">
        <f t="shared" ca="1" si="90"/>
        <v>3.1560263659691077</v>
      </c>
      <c r="P520" s="79">
        <f t="shared" ca="1" si="91"/>
        <v>31.560263659691078</v>
      </c>
      <c r="Q520" s="79">
        <f t="shared" ca="1" si="92"/>
        <v>31.560263659691078</v>
      </c>
      <c r="R520" s="79">
        <f t="shared" ca="1" si="12"/>
        <v>3.1560263659691077</v>
      </c>
      <c r="S520" s="79">
        <f t="shared" ca="1" si="93"/>
        <v>3.1560263659691077</v>
      </c>
      <c r="T520" s="79">
        <f t="shared" ca="1" si="14"/>
        <v>0</v>
      </c>
      <c r="U520" s="79">
        <f t="shared" ca="1" si="94"/>
        <v>1294.0573528195234</v>
      </c>
      <c r="V520" s="79">
        <f t="shared" ca="1" si="16"/>
        <v>0</v>
      </c>
      <c r="W520" s="85">
        <f t="shared" ca="1" si="95"/>
        <v>2655.8801825068867</v>
      </c>
      <c r="X520" s="79">
        <f t="shared" ca="1" si="18"/>
        <v>0</v>
      </c>
    </row>
    <row r="521" spans="1:24" ht="12.75" customHeight="1">
      <c r="A521" s="2">
        <v>3</v>
      </c>
      <c r="B521" s="2">
        <v>3</v>
      </c>
      <c r="C521" s="2">
        <f t="shared" ca="1" si="0"/>
        <v>8</v>
      </c>
      <c r="D521" s="2">
        <f t="shared" ca="1" si="1"/>
        <v>6</v>
      </c>
      <c r="E521" s="2">
        <f t="shared" ca="1" si="2"/>
        <v>3</v>
      </c>
      <c r="F521" s="84">
        <f t="shared" ca="1" si="85"/>
        <v>0</v>
      </c>
      <c r="G521" s="2">
        <v>0</v>
      </c>
      <c r="H521" s="2">
        <v>1</v>
      </c>
      <c r="I521" s="2">
        <v>0</v>
      </c>
      <c r="J521" s="84">
        <f t="shared" ca="1" si="86"/>
        <v>9.9000000000000638E-15</v>
      </c>
      <c r="K521" s="84">
        <f t="shared" ca="1" si="5"/>
        <v>0</v>
      </c>
      <c r="L521" s="85">
        <f t="shared" ca="1" si="87"/>
        <v>79</v>
      </c>
      <c r="M521" s="38">
        <f t="shared" ca="1" si="88"/>
        <v>921</v>
      </c>
      <c r="N521" s="4">
        <f t="shared" ca="1" si="89"/>
        <v>11</v>
      </c>
      <c r="O521" s="79">
        <f t="shared" ca="1" si="90"/>
        <v>3.1560263659691077</v>
      </c>
      <c r="P521" s="79">
        <f t="shared" ca="1" si="91"/>
        <v>31.560263659691078</v>
      </c>
      <c r="Q521" s="79">
        <f t="shared" ca="1" si="92"/>
        <v>31.560263659691078</v>
      </c>
      <c r="R521" s="79">
        <f t="shared" ca="1" si="12"/>
        <v>3.1560263659691077</v>
      </c>
      <c r="S521" s="79">
        <f t="shared" ca="1" si="93"/>
        <v>3.1560263659691077</v>
      </c>
      <c r="T521" s="79">
        <f t="shared" ca="1" si="14"/>
        <v>0</v>
      </c>
      <c r="U521" s="79">
        <f t="shared" ca="1" si="94"/>
        <v>1280.7973528195234</v>
      </c>
      <c r="V521" s="79">
        <f t="shared" ca="1" si="16"/>
        <v>0</v>
      </c>
      <c r="W521" s="85">
        <f t="shared" ca="1" si="95"/>
        <v>1226.9715909090908</v>
      </c>
      <c r="X521" s="79">
        <f t="shared" ca="1" si="18"/>
        <v>0</v>
      </c>
    </row>
    <row r="522" spans="1:24" ht="12.75" customHeight="1">
      <c r="A522" s="2">
        <v>3</v>
      </c>
      <c r="B522" s="2">
        <v>3</v>
      </c>
      <c r="C522" s="2">
        <f t="shared" ca="1" si="0"/>
        <v>8</v>
      </c>
      <c r="D522" s="2">
        <f t="shared" ca="1" si="1"/>
        <v>6</v>
      </c>
      <c r="E522" s="2">
        <f t="shared" ca="1" si="2"/>
        <v>3</v>
      </c>
      <c r="F522" s="84">
        <f t="shared" ca="1" si="85"/>
        <v>0</v>
      </c>
      <c r="G522" s="2">
        <v>0</v>
      </c>
      <c r="H522" s="2">
        <v>0</v>
      </c>
      <c r="I522" s="2">
        <v>7</v>
      </c>
      <c r="J522" s="84">
        <f t="shared" ca="1" si="86"/>
        <v>0</v>
      </c>
      <c r="K522" s="84">
        <f t="shared" ca="1" si="5"/>
        <v>0</v>
      </c>
      <c r="L522" s="85">
        <f t="shared" ca="1" si="87"/>
        <v>91</v>
      </c>
      <c r="M522" s="38">
        <f t="shared" ca="1" si="88"/>
        <v>909</v>
      </c>
      <c r="N522" s="4">
        <f t="shared" ca="1" si="89"/>
        <v>11</v>
      </c>
      <c r="O522" s="79">
        <f t="shared" ca="1" si="90"/>
        <v>3.1560263659691077</v>
      </c>
      <c r="P522" s="79">
        <f t="shared" ca="1" si="91"/>
        <v>31.560263659691078</v>
      </c>
      <c r="Q522" s="79">
        <f t="shared" ca="1" si="92"/>
        <v>31.560263659691078</v>
      </c>
      <c r="R522" s="79">
        <f t="shared" ca="1" si="12"/>
        <v>3.1560263659691077</v>
      </c>
      <c r="S522" s="79">
        <f t="shared" ca="1" si="93"/>
        <v>3.1560263659691077</v>
      </c>
      <c r="T522" s="79">
        <f t="shared" ca="1" si="14"/>
        <v>0</v>
      </c>
      <c r="U522" s="79">
        <f t="shared" ca="1" si="94"/>
        <v>1293.0373528195234</v>
      </c>
      <c r="V522" s="79">
        <f t="shared" ca="1" si="16"/>
        <v>0</v>
      </c>
      <c r="W522" s="85">
        <f t="shared" ca="1" si="95"/>
        <v>10002.360141184572</v>
      </c>
      <c r="X522" s="79">
        <f t="shared" ca="1" si="18"/>
        <v>0</v>
      </c>
    </row>
    <row r="523" spans="1:24" ht="12.75" customHeight="1">
      <c r="A523" s="2">
        <v>3</v>
      </c>
      <c r="B523" s="2">
        <v>3</v>
      </c>
      <c r="C523" s="2">
        <f t="shared" ca="1" si="0"/>
        <v>8</v>
      </c>
      <c r="D523" s="2">
        <f t="shared" ca="1" si="1"/>
        <v>6</v>
      </c>
      <c r="E523" s="2">
        <f t="shared" ca="1" si="2"/>
        <v>3</v>
      </c>
      <c r="F523" s="84">
        <f t="shared" ca="1" si="85"/>
        <v>0</v>
      </c>
      <c r="G523" s="2">
        <v>0</v>
      </c>
      <c r="H523" s="2">
        <v>0</v>
      </c>
      <c r="I523" s="2">
        <v>6</v>
      </c>
      <c r="J523" s="84">
        <f t="shared" ca="1" si="86"/>
        <v>9.4148014940100163E-5</v>
      </c>
      <c r="K523" s="84">
        <f t="shared" ca="1" si="5"/>
        <v>0</v>
      </c>
      <c r="L523" s="85">
        <f t="shared" ca="1" si="87"/>
        <v>78</v>
      </c>
      <c r="M523" s="38">
        <f t="shared" ca="1" si="88"/>
        <v>922</v>
      </c>
      <c r="N523" s="4">
        <f t="shared" ca="1" si="89"/>
        <v>11</v>
      </c>
      <c r="O523" s="79">
        <f t="shared" ca="1" si="90"/>
        <v>3.1560263659691077</v>
      </c>
      <c r="P523" s="79">
        <f t="shared" ca="1" si="91"/>
        <v>31.560263659691078</v>
      </c>
      <c r="Q523" s="79">
        <f t="shared" ca="1" si="92"/>
        <v>31.560263659691078</v>
      </c>
      <c r="R523" s="79">
        <f t="shared" ca="1" si="12"/>
        <v>3.1560263659691077</v>
      </c>
      <c r="S523" s="79">
        <f t="shared" ca="1" si="93"/>
        <v>3.1560263659691077</v>
      </c>
      <c r="T523" s="79">
        <f t="shared" ca="1" si="14"/>
        <v>0</v>
      </c>
      <c r="U523" s="79">
        <f t="shared" ca="1" si="94"/>
        <v>1279.7773528195235</v>
      </c>
      <c r="V523" s="79">
        <f t="shared" ca="1" si="16"/>
        <v>0</v>
      </c>
      <c r="W523" s="85">
        <f t="shared" ca="1" si="95"/>
        <v>8573.4515495867763</v>
      </c>
      <c r="X523" s="79">
        <f t="shared" ca="1" si="18"/>
        <v>0</v>
      </c>
    </row>
    <row r="524" spans="1:24" ht="12.75" customHeight="1">
      <c r="A524" s="2">
        <v>3</v>
      </c>
      <c r="B524" s="2">
        <v>3</v>
      </c>
      <c r="C524" s="2">
        <f t="shared" ca="1" si="0"/>
        <v>8</v>
      </c>
      <c r="D524" s="2">
        <f t="shared" ca="1" si="1"/>
        <v>6</v>
      </c>
      <c r="E524" s="2">
        <f t="shared" ca="1" si="2"/>
        <v>3</v>
      </c>
      <c r="F524" s="84">
        <f t="shared" ca="1" si="85"/>
        <v>0</v>
      </c>
      <c r="G524" s="2">
        <v>0</v>
      </c>
      <c r="H524" s="2">
        <v>0</v>
      </c>
      <c r="I524" s="2">
        <v>5</v>
      </c>
      <c r="J524" s="84">
        <f t="shared" ca="1" si="86"/>
        <v>5.7059402994000143E-6</v>
      </c>
      <c r="K524" s="84">
        <f t="shared" ca="1" si="5"/>
        <v>0</v>
      </c>
      <c r="L524" s="85">
        <f t="shared" ca="1" si="87"/>
        <v>65</v>
      </c>
      <c r="M524" s="38">
        <f t="shared" ca="1" si="88"/>
        <v>935</v>
      </c>
      <c r="N524" s="4">
        <f t="shared" ca="1" si="89"/>
        <v>11</v>
      </c>
      <c r="O524" s="79">
        <f t="shared" ca="1" si="90"/>
        <v>3.1560263659691077</v>
      </c>
      <c r="P524" s="79">
        <f t="shared" ca="1" si="91"/>
        <v>31.560263659691078</v>
      </c>
      <c r="Q524" s="79">
        <f t="shared" ca="1" si="92"/>
        <v>31.560263659691078</v>
      </c>
      <c r="R524" s="79">
        <f t="shared" ca="1" si="12"/>
        <v>3.1560263659691077</v>
      </c>
      <c r="S524" s="79">
        <f t="shared" ca="1" si="93"/>
        <v>3.1560263659691077</v>
      </c>
      <c r="T524" s="79">
        <f t="shared" ca="1" si="14"/>
        <v>0</v>
      </c>
      <c r="U524" s="79">
        <f t="shared" ca="1" si="94"/>
        <v>1266.5173528195235</v>
      </c>
      <c r="V524" s="79">
        <f t="shared" ca="1" si="16"/>
        <v>0</v>
      </c>
      <c r="W524" s="85">
        <f t="shared" ca="1" si="95"/>
        <v>7144.5429579889806</v>
      </c>
      <c r="X524" s="79">
        <f t="shared" ca="1" si="18"/>
        <v>0</v>
      </c>
    </row>
    <row r="525" spans="1:24" ht="12.75" customHeight="1">
      <c r="A525" s="2">
        <v>3</v>
      </c>
      <c r="B525" s="2">
        <v>3</v>
      </c>
      <c r="C525" s="2">
        <f t="shared" ca="1" si="0"/>
        <v>8</v>
      </c>
      <c r="D525" s="2">
        <f t="shared" ca="1" si="1"/>
        <v>6</v>
      </c>
      <c r="E525" s="2">
        <f t="shared" ca="1" si="2"/>
        <v>3</v>
      </c>
      <c r="F525" s="84">
        <f t="shared" ca="1" si="85"/>
        <v>0</v>
      </c>
      <c r="G525" s="2">
        <v>0</v>
      </c>
      <c r="H525" s="2">
        <v>0</v>
      </c>
      <c r="I525" s="2">
        <v>4</v>
      </c>
      <c r="J525" s="84">
        <f t="shared" ca="1" si="86"/>
        <v>1.4408940150000052E-7</v>
      </c>
      <c r="K525" s="84">
        <f t="shared" ca="1" si="5"/>
        <v>0</v>
      </c>
      <c r="L525" s="85">
        <f t="shared" ca="1" si="87"/>
        <v>52</v>
      </c>
      <c r="M525" s="38">
        <f t="shared" ca="1" si="88"/>
        <v>948</v>
      </c>
      <c r="N525" s="4">
        <f t="shared" ca="1" si="89"/>
        <v>11</v>
      </c>
      <c r="O525" s="79">
        <f t="shared" ca="1" si="90"/>
        <v>3.1560263659691077</v>
      </c>
      <c r="P525" s="79">
        <f t="shared" ca="1" si="91"/>
        <v>31.560263659691078</v>
      </c>
      <c r="Q525" s="79">
        <f t="shared" ca="1" si="92"/>
        <v>31.560263659691078</v>
      </c>
      <c r="R525" s="79">
        <f t="shared" ca="1" si="12"/>
        <v>3.1560263659691077</v>
      </c>
      <c r="S525" s="79">
        <f t="shared" ca="1" si="93"/>
        <v>3.1560263659691077</v>
      </c>
      <c r="T525" s="79">
        <f t="shared" ca="1" si="14"/>
        <v>0</v>
      </c>
      <c r="U525" s="79">
        <f t="shared" ca="1" si="94"/>
        <v>1253.2573528195235</v>
      </c>
      <c r="V525" s="79">
        <f t="shared" ca="1" si="16"/>
        <v>0</v>
      </c>
      <c r="W525" s="85">
        <f t="shared" ca="1" si="95"/>
        <v>5715.6343663911848</v>
      </c>
      <c r="X525" s="79">
        <f t="shared" ca="1" si="18"/>
        <v>0</v>
      </c>
    </row>
    <row r="526" spans="1:24" ht="12.75" customHeight="1">
      <c r="A526" s="2">
        <v>3</v>
      </c>
      <c r="B526" s="2">
        <v>3</v>
      </c>
      <c r="C526" s="2">
        <f t="shared" ca="1" si="0"/>
        <v>8</v>
      </c>
      <c r="D526" s="2">
        <f t="shared" ca="1" si="1"/>
        <v>6</v>
      </c>
      <c r="E526" s="2">
        <f t="shared" ca="1" si="2"/>
        <v>3</v>
      </c>
      <c r="F526" s="84">
        <f t="shared" ca="1" si="85"/>
        <v>0</v>
      </c>
      <c r="G526" s="2">
        <v>0</v>
      </c>
      <c r="H526" s="2">
        <v>0</v>
      </c>
      <c r="I526" s="2">
        <v>3</v>
      </c>
      <c r="J526" s="84">
        <f t="shared" ca="1" si="86"/>
        <v>1.9405980000000086E-9</v>
      </c>
      <c r="K526" s="84">
        <f t="shared" ca="1" si="5"/>
        <v>0</v>
      </c>
      <c r="L526" s="85">
        <f t="shared" ca="1" si="87"/>
        <v>39</v>
      </c>
      <c r="M526" s="38">
        <f t="shared" ca="1" si="88"/>
        <v>961</v>
      </c>
      <c r="N526" s="4">
        <f t="shared" ca="1" si="89"/>
        <v>11</v>
      </c>
      <c r="O526" s="79">
        <f t="shared" ca="1" si="90"/>
        <v>3.1560263659691077</v>
      </c>
      <c r="P526" s="79">
        <f t="shared" ca="1" si="91"/>
        <v>31.560263659691078</v>
      </c>
      <c r="Q526" s="79">
        <f t="shared" ca="1" si="92"/>
        <v>31.560263659691078</v>
      </c>
      <c r="R526" s="79">
        <f t="shared" ca="1" si="12"/>
        <v>3.1560263659691077</v>
      </c>
      <c r="S526" s="79">
        <f t="shared" ca="1" si="93"/>
        <v>3.1560263659691077</v>
      </c>
      <c r="T526" s="79">
        <f t="shared" ca="1" si="14"/>
        <v>0</v>
      </c>
      <c r="U526" s="79">
        <f t="shared" ca="1" si="94"/>
        <v>1239.9973528195235</v>
      </c>
      <c r="V526" s="79">
        <f t="shared" ca="1" si="16"/>
        <v>0</v>
      </c>
      <c r="W526" s="85">
        <f t="shared" ca="1" si="95"/>
        <v>4286.7257747933882</v>
      </c>
      <c r="X526" s="79">
        <f t="shared" ca="1" si="18"/>
        <v>0</v>
      </c>
    </row>
    <row r="527" spans="1:24" ht="12.75" customHeight="1">
      <c r="A527" s="2">
        <v>3</v>
      </c>
      <c r="B527" s="2">
        <v>3</v>
      </c>
      <c r="C527" s="2">
        <f t="shared" ca="1" si="0"/>
        <v>8</v>
      </c>
      <c r="D527" s="2">
        <f t="shared" ca="1" si="1"/>
        <v>6</v>
      </c>
      <c r="E527" s="2">
        <f t="shared" ca="1" si="2"/>
        <v>3</v>
      </c>
      <c r="F527" s="84">
        <f t="shared" ca="1" si="85"/>
        <v>0</v>
      </c>
      <c r="G527" s="2">
        <v>0</v>
      </c>
      <c r="H527" s="2">
        <v>0</v>
      </c>
      <c r="I527" s="2">
        <v>2</v>
      </c>
      <c r="J527" s="84">
        <f t="shared" ca="1" si="86"/>
        <v>1.4701500000000082E-11</v>
      </c>
      <c r="K527" s="84">
        <f t="shared" ca="1" si="5"/>
        <v>0</v>
      </c>
      <c r="L527" s="85">
        <f t="shared" ca="1" si="87"/>
        <v>26</v>
      </c>
      <c r="M527" s="38">
        <f t="shared" ca="1" si="88"/>
        <v>974</v>
      </c>
      <c r="N527" s="4">
        <f t="shared" ca="1" si="89"/>
        <v>12</v>
      </c>
      <c r="O527" s="79">
        <f t="shared" ca="1" si="90"/>
        <v>3.3967350817932065</v>
      </c>
      <c r="P527" s="79">
        <f t="shared" ca="1" si="91"/>
        <v>32.763807238811573</v>
      </c>
      <c r="Q527" s="79">
        <f t="shared" ca="1" si="92"/>
        <v>31.560263659691078</v>
      </c>
      <c r="R527" s="79">
        <f t="shared" ca="1" si="12"/>
        <v>3.2162035449251327</v>
      </c>
      <c r="S527" s="79">
        <f t="shared" ca="1" si="93"/>
        <v>3.3840978742124408</v>
      </c>
      <c r="T527" s="79">
        <f t="shared" ca="1" si="14"/>
        <v>0</v>
      </c>
      <c r="U527" s="79">
        <f t="shared" ca="1" si="94"/>
        <v>1307.6966966315804</v>
      </c>
      <c r="V527" s="79">
        <f t="shared" ca="1" si="16"/>
        <v>0</v>
      </c>
      <c r="W527" s="85">
        <f t="shared" ca="1" si="95"/>
        <v>2857.8171831955924</v>
      </c>
      <c r="X527" s="79">
        <f t="shared" ca="1" si="18"/>
        <v>0</v>
      </c>
    </row>
    <row r="528" spans="1:24" ht="12.75" customHeight="1">
      <c r="A528" s="2">
        <v>3</v>
      </c>
      <c r="B528" s="2">
        <v>3</v>
      </c>
      <c r="C528" s="2">
        <f t="shared" ca="1" si="0"/>
        <v>8</v>
      </c>
      <c r="D528" s="2">
        <f t="shared" ca="1" si="1"/>
        <v>6</v>
      </c>
      <c r="E528" s="2">
        <f t="shared" ca="1" si="2"/>
        <v>3</v>
      </c>
      <c r="F528" s="84">
        <f t="shared" ca="1" si="85"/>
        <v>0</v>
      </c>
      <c r="G528" s="2">
        <v>0</v>
      </c>
      <c r="H528" s="2">
        <v>0</v>
      </c>
      <c r="I528" s="2">
        <v>1</v>
      </c>
      <c r="J528" s="84">
        <f t="shared" ca="1" si="86"/>
        <v>5.9400000000000383E-14</v>
      </c>
      <c r="K528" s="84">
        <f t="shared" ca="1" si="5"/>
        <v>0</v>
      </c>
      <c r="L528" s="85">
        <f t="shared" ca="1" si="87"/>
        <v>13</v>
      </c>
      <c r="M528" s="38">
        <f t="shared" ca="1" si="88"/>
        <v>987</v>
      </c>
      <c r="N528" s="4">
        <f t="shared" ca="1" si="89"/>
        <v>12</v>
      </c>
      <c r="O528" s="79">
        <f t="shared" ca="1" si="90"/>
        <v>3.3967350817932065</v>
      </c>
      <c r="P528" s="79">
        <f t="shared" ca="1" si="91"/>
        <v>33.967350817932065</v>
      </c>
      <c r="Q528" s="79">
        <f t="shared" ca="1" si="92"/>
        <v>33.485933386283868</v>
      </c>
      <c r="R528" s="79">
        <f t="shared" ca="1" si="12"/>
        <v>3.3726642102107967</v>
      </c>
      <c r="S528" s="79">
        <f t="shared" ca="1" si="93"/>
        <v>3.3950501207824373</v>
      </c>
      <c r="T528" s="79">
        <f t="shared" ca="1" si="14"/>
        <v>0</v>
      </c>
      <c r="U528" s="79">
        <f t="shared" ca="1" si="94"/>
        <v>1298.3244540389139</v>
      </c>
      <c r="V528" s="79">
        <f t="shared" ca="1" si="16"/>
        <v>0</v>
      </c>
      <c r="W528" s="85">
        <f t="shared" ca="1" si="95"/>
        <v>1428.9085915977962</v>
      </c>
      <c r="X528" s="79">
        <f t="shared" ca="1" si="18"/>
        <v>0</v>
      </c>
    </row>
    <row r="529" spans="1:24" ht="12.75" customHeight="1">
      <c r="A529" s="2">
        <v>3</v>
      </c>
      <c r="B529" s="2">
        <v>3</v>
      </c>
      <c r="C529" s="2">
        <f t="shared" ca="1" si="0"/>
        <v>8</v>
      </c>
      <c r="D529" s="2">
        <f t="shared" ca="1" si="1"/>
        <v>6</v>
      </c>
      <c r="E529" s="2">
        <f t="shared" ca="1" si="2"/>
        <v>3</v>
      </c>
      <c r="F529" s="84">
        <f t="shared" ca="1" si="85"/>
        <v>0</v>
      </c>
      <c r="G529" s="2">
        <v>0</v>
      </c>
      <c r="H529" s="2">
        <v>0</v>
      </c>
      <c r="I529" s="2">
        <v>0</v>
      </c>
      <c r="J529" s="84">
        <f t="shared" ca="1" si="86"/>
        <v>1.0000000000000073E-16</v>
      </c>
      <c r="K529" s="84">
        <f t="shared" ca="1" si="5"/>
        <v>0</v>
      </c>
      <c r="L529" s="85">
        <f t="shared" ca="1" si="87"/>
        <v>0</v>
      </c>
      <c r="M529" s="38">
        <f t="shared" ca="1" si="88"/>
        <v>1000</v>
      </c>
      <c r="N529" s="4">
        <f t="shared" ca="1" si="89"/>
        <v>12</v>
      </c>
      <c r="O529" s="79">
        <f t="shared" ca="1" si="90"/>
        <v>3.3967350817932065</v>
      </c>
      <c r="P529" s="79">
        <f t="shared" ca="1" si="91"/>
        <v>33.967350817932065</v>
      </c>
      <c r="Q529" s="79">
        <f t="shared" ca="1" si="92"/>
        <v>33.967350817932065</v>
      </c>
      <c r="R529" s="79">
        <f t="shared" ca="1" si="12"/>
        <v>3.3967350817932065</v>
      </c>
      <c r="S529" s="79">
        <f t="shared" ca="1" si="93"/>
        <v>3.396735081793206</v>
      </c>
      <c r="T529" s="79">
        <f t="shared" ca="1" si="14"/>
        <v>0</v>
      </c>
      <c r="U529" s="79">
        <f t="shared" ca="1" si="94"/>
        <v>1285.6625705631191</v>
      </c>
      <c r="V529" s="79">
        <f t="shared" ca="1" si="16"/>
        <v>0</v>
      </c>
      <c r="W529" s="85">
        <f t="shared" ca="1" si="95"/>
        <v>0</v>
      </c>
      <c r="X529" s="79">
        <f t="shared" ca="1" si="18"/>
        <v>0</v>
      </c>
    </row>
    <row r="530" spans="1:24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P530" s="2"/>
      <c r="Q530" s="2"/>
      <c r="S530" s="2"/>
      <c r="T530" s="4" t="s">
        <v>1363</v>
      </c>
      <c r="U530" s="2"/>
      <c r="V530" s="2" t="s">
        <v>382</v>
      </c>
      <c r="W530" s="2"/>
      <c r="X530" s="2" t="s">
        <v>1364</v>
      </c>
    </row>
    <row r="531" spans="1:24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18" t="s">
        <v>1365</v>
      </c>
      <c r="K531" s="84">
        <f ca="1">SUM(K18:K529)</f>
        <v>0.99999999999999989</v>
      </c>
      <c r="L531" s="2"/>
      <c r="M531" s="2"/>
      <c r="N531" s="2"/>
      <c r="O531" s="4"/>
      <c r="P531" s="4"/>
      <c r="Q531" s="4"/>
      <c r="R531" s="4"/>
      <c r="T531" s="79">
        <f ca="1">SUM(T18:T529)</f>
        <v>2.8851407103630695</v>
      </c>
      <c r="V531" s="79">
        <f ca="1">SUM(V18:V529)</f>
        <v>1292.4305414392832</v>
      </c>
      <c r="X531" s="79">
        <f ca="1">SUM(X18:X529)</f>
        <v>19119.473246986057</v>
      </c>
    </row>
    <row r="532" spans="1:24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P532" s="2"/>
      <c r="Q532" s="2"/>
      <c r="S532" s="2"/>
      <c r="T532" s="2"/>
      <c r="U532" s="2"/>
      <c r="V532" s="2"/>
      <c r="W532" s="2"/>
      <c r="X532" s="2"/>
    </row>
    <row r="533" spans="1:24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P533" s="2"/>
      <c r="Q533" s="2"/>
      <c r="S533" s="2"/>
      <c r="T533" s="2"/>
      <c r="U533" s="2"/>
      <c r="V533" s="2"/>
      <c r="W533" s="2"/>
      <c r="X533" s="2"/>
    </row>
    <row r="534" spans="1:24" ht="12.75" customHeight="1">
      <c r="A534" s="2" t="s">
        <v>1366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P534" s="2"/>
      <c r="Q534" s="4"/>
      <c r="R534" s="4"/>
      <c r="S534" s="2"/>
      <c r="T534" s="2"/>
      <c r="U534" s="2"/>
      <c r="V534" s="2"/>
      <c r="W534" s="2"/>
      <c r="X534" s="2"/>
    </row>
    <row r="535" spans="1:24" ht="12.75" customHeight="1">
      <c r="A535" s="1" t="str">
        <f>Setup!C31</f>
        <v>Chant du Cygne</v>
      </c>
      <c r="B535" s="2"/>
      <c r="C535" s="2"/>
      <c r="D535" s="4" t="s">
        <v>357</v>
      </c>
      <c r="E535" s="2">
        <f>IF(VLOOKUP($A$535, WeaponskillData, MATCH("Type", WeaponskillDataCols, 0), 0)="M", 1, 0)</f>
        <v>0</v>
      </c>
      <c r="F535" s="18"/>
      <c r="G535" s="2"/>
      <c r="H535" s="2"/>
      <c r="I535" s="2" t="str">
        <f>VLOOKUP($A$535, WeaponskillData, MATCH("WSC1 Name", WeaponskillDataCols, 0), 0)</f>
        <v>Dex</v>
      </c>
      <c r="J535" s="38">
        <f ca="1">INDIRECT($A$534 &amp; "WS" &amp; I535)</f>
        <v>422</v>
      </c>
      <c r="K535" s="18">
        <f>VLOOKUP($A$535, WeaponskillData, MATCH("WSC1 Value", WeaponskillDataCols, 0), 0)</f>
        <v>0.8</v>
      </c>
      <c r="L535" s="2" t="s">
        <v>29</v>
      </c>
      <c r="M535" s="38">
        <f ca="1">Data!E35</f>
        <v>176</v>
      </c>
      <c r="N535" s="2"/>
      <c r="P535" s="4"/>
      <c r="Q535" s="39"/>
      <c r="R535" s="39"/>
      <c r="S535" s="2"/>
      <c r="T535" s="2"/>
      <c r="U535" s="2"/>
      <c r="V535" s="2"/>
      <c r="W535" s="2"/>
      <c r="X535" s="2"/>
    </row>
    <row r="536" spans="1:24" ht="12.75" customHeight="1">
      <c r="A536" s="2" t="s">
        <v>359</v>
      </c>
      <c r="B536" s="4">
        <f ca="1">Set2MeleeTP</f>
        <v>93</v>
      </c>
      <c r="C536" s="2"/>
      <c r="D536" s="2" t="s">
        <v>360</v>
      </c>
      <c r="E536" s="18">
        <f ca="1">IF(VLOOKUP($A$535, WeaponskillData, MATCH("Type", WeaponskillDataCols, 0), 0)="M", 0%, Set2DA)</f>
        <v>0.2</v>
      </c>
      <c r="F536" s="18"/>
      <c r="G536" s="2"/>
      <c r="H536" s="2"/>
      <c r="I536" s="2" t="str">
        <f>VLOOKUP($A$535, WeaponskillData, MATCH("WSC2 Name", WeaponskillDataCols, 0), 0)</f>
        <v>N/A</v>
      </c>
      <c r="J536" s="38">
        <f t="shared" ref="J536:J537" ca="1" si="96">IF(I536&lt;&gt;"N/A", INDIRECT($A$534 &amp; "WS" &amp; I536), 0)</f>
        <v>0</v>
      </c>
      <c r="K536" s="18">
        <f>IF(I536&lt;&gt;"N/A", VLOOKUP($A$535, WeaponskillData, MATCH("WSC2 Value", WeaponskillDataCols, 0), 0), 0)</f>
        <v>0</v>
      </c>
      <c r="L536" s="2" t="s">
        <v>361</v>
      </c>
      <c r="M536" s="38">
        <f ca="1">(M535-Data!O20) * 2</f>
        <v>-48</v>
      </c>
      <c r="N536" s="2"/>
      <c r="P536" s="4"/>
      <c r="Q536" s="79"/>
      <c r="R536" s="79"/>
      <c r="S536" s="2"/>
      <c r="T536" s="2"/>
      <c r="U536" s="2"/>
      <c r="V536" s="2"/>
      <c r="W536" s="2"/>
      <c r="X536" s="2"/>
    </row>
    <row r="537" spans="1:24" ht="12.75" customHeight="1">
      <c r="A537" s="2" t="s">
        <v>363</v>
      </c>
      <c r="B537" s="2">
        <f ca="1">Set2WSTP</f>
        <v>90</v>
      </c>
      <c r="C537" s="2"/>
      <c r="D537" s="2" t="s">
        <v>364</v>
      </c>
      <c r="E537" s="18">
        <f ca="1">IF(VLOOKUP($A$535, WeaponskillData, MATCH("Type", WeaponskillDataCols, 0), 0)="M", 0%, Set2TA)</f>
        <v>0.21000000000000002</v>
      </c>
      <c r="F537" s="18"/>
      <c r="G537" s="2"/>
      <c r="H537" s="2"/>
      <c r="I537" s="2" t="str">
        <f>VLOOKUP($A$535, WeaponskillData, MATCH("WSC3 Name", WeaponskillDataCols, 0), 0)</f>
        <v>N/A</v>
      </c>
      <c r="J537" s="38">
        <f t="shared" ca="1" si="96"/>
        <v>0</v>
      </c>
      <c r="K537" s="18">
        <f>IF(I537&lt;&gt;"N/A", VLOOKUP($A$535, WeaponskillData, MATCH("WSC3 Value", WeaponskillDataCols, 0), 0), 0)</f>
        <v>0</v>
      </c>
      <c r="L537" s="2" t="s">
        <v>165</v>
      </c>
      <c r="M537" s="79">
        <f>IF(VLOOKUP($A$535, WeaponskillData, MATCH("Type", WeaponskillDataCols, 0), 0)="M", 1 + (Data!E$226/100), 1)</f>
        <v>1</v>
      </c>
      <c r="N537" s="2"/>
      <c r="P537" s="2"/>
      <c r="Q537" s="2"/>
      <c r="S537" s="2"/>
      <c r="T537" s="2"/>
      <c r="U537" s="2"/>
      <c r="V537" s="2"/>
      <c r="W537" s="2"/>
      <c r="X537" s="2"/>
    </row>
    <row r="538" spans="1:24" ht="12.75" customHeight="1">
      <c r="A538" s="2" t="s">
        <v>365</v>
      </c>
      <c r="B538" s="49">
        <f ca="1">Set2WSStoreTP</f>
        <v>54</v>
      </c>
      <c r="C538" s="2"/>
      <c r="D538" s="2" t="s">
        <v>366</v>
      </c>
      <c r="E538" s="18">
        <f ca="1">IF(VLOOKUP($A$535, WeaponskillData, MATCH("Type", WeaponskillDataCols, 0), 0)="M", 0%, Set2QA)</f>
        <v>0</v>
      </c>
      <c r="F538" s="2"/>
      <c r="G538" s="2"/>
      <c r="H538" s="2"/>
      <c r="I538" s="2" t="s">
        <v>367</v>
      </c>
      <c r="J538" s="2">
        <f ca="1">TRUNC(J535*K535+J536*K536+J537*K537)</f>
        <v>337</v>
      </c>
      <c r="N538" s="2"/>
      <c r="P538" s="2"/>
      <c r="Q538" s="2"/>
      <c r="S538" s="2"/>
      <c r="T538" s="2"/>
      <c r="U538" s="2"/>
      <c r="V538" s="2"/>
      <c r="W538" s="2"/>
      <c r="X538" s="2"/>
    </row>
    <row r="539" spans="1:24" ht="12.75" customHeight="1">
      <c r="A539" s="2" t="s">
        <v>368</v>
      </c>
      <c r="B539" s="2">
        <f ca="1">TRUNC(10*(1+B538/100))</f>
        <v>15</v>
      </c>
      <c r="C539" s="2"/>
      <c r="D539" s="2" t="s">
        <v>369</v>
      </c>
      <c r="E539" s="18">
        <f>Melee!B65</f>
        <v>0</v>
      </c>
      <c r="F539" s="2"/>
      <c r="G539" s="2"/>
      <c r="H539" s="2"/>
      <c r="I539" s="2" t="s">
        <v>370</v>
      </c>
      <c r="J539" s="81">
        <f>VLOOKUP($A$535, WeaponskillData, MATCH("FTP1", WeaponskillDataCols, 0), 0)</f>
        <v>1.6328125</v>
      </c>
      <c r="K539" s="81">
        <f>VLOOKUP($A$535, WeaponskillData, MATCH("FTP2", WeaponskillDataCols, 0), 0)</f>
        <v>1.6328125</v>
      </c>
      <c r="L539" s="81">
        <f>VLOOKUP($A$535, WeaponskillData, MATCH("FTP3", WeaponskillDataCols, 0), 0)</f>
        <v>1.6328125</v>
      </c>
      <c r="M539" s="2" t="s">
        <v>374</v>
      </c>
      <c r="N539" s="2"/>
      <c r="P539" s="2"/>
      <c r="Q539" s="2"/>
      <c r="S539" s="2"/>
      <c r="T539" s="2"/>
      <c r="U539" s="2"/>
      <c r="V539" s="2"/>
      <c r="W539" s="2"/>
      <c r="X539" s="2"/>
    </row>
    <row r="540" spans="1:24" ht="12.75" customHeight="1">
      <c r="A540" s="2" t="s">
        <v>375</v>
      </c>
      <c r="B540" s="82">
        <f ca="1">Set2WSHitRate</f>
        <v>0.99</v>
      </c>
      <c r="C540" s="2"/>
      <c r="D540" s="2" t="s">
        <v>376</v>
      </c>
      <c r="E540" s="18">
        <f>Melee!B66</f>
        <v>0</v>
      </c>
      <c r="F540" s="2"/>
      <c r="G540" s="2"/>
      <c r="H540" s="2"/>
      <c r="I540" s="4" t="s">
        <v>377</v>
      </c>
      <c r="J540" s="81">
        <f ca="1">J539+Set2FTP</f>
        <v>1.828125</v>
      </c>
      <c r="K540" s="81">
        <f ca="1">K539+Set2FTP</f>
        <v>1.828125</v>
      </c>
      <c r="L540" s="81">
        <f ca="1">L539+Set2FTP</f>
        <v>1.828125</v>
      </c>
      <c r="M540" s="39">
        <f ca="1">(MIN(MAX((J541-1000), 0), 1000)/1000)*VLOOKUP($A$535, WeaponskillData, MATCH("Att1", WeaponskillDataCols, 0), 0)*Data!$E$59/Data!$Q$14 + (MIN(MAX((J541-2000), 0), 1000)/1000)*VLOOKUP($A$535, WeaponskillData, MATCH("Att2", WeaponskillDataCols, 0), 0)*Data!$E$59/Data!$P$14</f>
        <v>0</v>
      </c>
      <c r="N540" s="2"/>
      <c r="P540" s="2"/>
      <c r="Q540" s="2"/>
      <c r="S540" s="2"/>
      <c r="T540" s="2"/>
      <c r="U540" s="2"/>
      <c r="V540" s="2"/>
      <c r="W540" s="2"/>
      <c r="X540" s="2"/>
    </row>
    <row r="541" spans="1:24" ht="12.75" customHeight="1">
      <c r="A541" s="2" t="s">
        <v>379</v>
      </c>
      <c r="B541" s="18">
        <f>IF(VLOOKUP($A$535, WeaponskillData, MATCH("Type", WeaponskillDataCols, 0), 0)="M", 100%, 99%)</f>
        <v>0.99</v>
      </c>
      <c r="C541" s="2"/>
      <c r="D541" s="2" t="s">
        <v>381</v>
      </c>
      <c r="E541" s="18">
        <f>Melee!B67</f>
        <v>0</v>
      </c>
      <c r="F541" s="2"/>
      <c r="G541" s="2"/>
      <c r="H541" s="2"/>
      <c r="I541" s="2" t="s">
        <v>382</v>
      </c>
      <c r="J541" s="4">
        <f ca="1">MIN(TRUNC(V1064+Set2TPBonus), 3000)</f>
        <v>1286</v>
      </c>
      <c r="K541" s="2" t="s">
        <v>383</v>
      </c>
      <c r="L541" s="81">
        <f ca="1">IF(J541&lt;1000, 0, IF(J541&lt;2000, J540+(J541-1000)/1000*(K540-J540), K540+(J541-2000)/1000*(L540-K540)))</f>
        <v>1.828125</v>
      </c>
      <c r="M541" s="2"/>
      <c r="N541" s="2"/>
      <c r="P541" s="2" t="s">
        <v>384</v>
      </c>
      <c r="Q541" s="79">
        <f>Set2OverTP</f>
        <v>0.2</v>
      </c>
      <c r="S541" s="2"/>
      <c r="T541" s="2"/>
      <c r="U541" s="2"/>
      <c r="V541" s="2"/>
      <c r="W541" s="2"/>
      <c r="X541" s="2"/>
    </row>
    <row r="542" spans="1:24" ht="12.75" customHeight="1">
      <c r="A542" s="2" t="s">
        <v>385</v>
      </c>
      <c r="B542" s="2">
        <f>VLOOKUP($A$535, WeaponskillData, MATCH("Extra Hits", WeaponskillDataCols, 0), 0)</f>
        <v>2</v>
      </c>
      <c r="C542" s="2"/>
      <c r="D542" s="2"/>
      <c r="E542" s="2"/>
      <c r="F542" s="2"/>
      <c r="G542" s="2"/>
      <c r="H542" s="2"/>
      <c r="I542" s="2" t="s">
        <v>387</v>
      </c>
      <c r="J542" s="18">
        <f>VLOOKUP($A$535, WeaponskillData, MATCH("Crit0", WeaponskillDataCols, 0), 0)</f>
        <v>0.15</v>
      </c>
      <c r="K542" s="84">
        <f ca="1">(MIN(J541-1000, 1000)/1000)*VLOOKUP($A$535, WeaponskillData, MATCH("Crit1", WeaponskillDataCols, 0), 0) + (MAX(J541-2000, 0)/1000)*VLOOKUP($A$535, WeaponskillData, MATCH("Crit2", WeaponskillDataCols, 0), 0)</f>
        <v>2.86E-2</v>
      </c>
      <c r="L542" s="2"/>
      <c r="M542" s="2"/>
      <c r="N542" s="2"/>
      <c r="P542" s="2" t="s">
        <v>388</v>
      </c>
      <c r="Q542" s="18">
        <f ca="1">Set2ConserveTP</f>
        <v>7.0000000000000007E-2</v>
      </c>
      <c r="S542" s="2"/>
      <c r="T542" s="2"/>
      <c r="U542" s="2"/>
      <c r="V542" s="2"/>
      <c r="W542" s="2"/>
      <c r="X542" s="2"/>
    </row>
    <row r="543" spans="1:24" ht="12.75" customHeight="1">
      <c r="A543" s="2" t="s">
        <v>389</v>
      </c>
      <c r="B543" s="2">
        <f ca="1">IF(AND(Data!K20&gt;0, VLOOKUP($A$535, WeaponskillData, MATCH("Type", WeaponskillDataCols, 0), 0)="P"), 1, 0)</f>
        <v>1</v>
      </c>
      <c r="C543" s="2"/>
      <c r="D543" s="2"/>
      <c r="E543" s="2"/>
      <c r="F543" s="2"/>
      <c r="G543" s="2"/>
      <c r="H543" s="2"/>
      <c r="I543" s="2"/>
      <c r="J543" s="2"/>
      <c r="K543" s="2" t="s">
        <v>392</v>
      </c>
      <c r="L543" s="2" t="s">
        <v>394</v>
      </c>
      <c r="M543" s="2" t="s">
        <v>395</v>
      </c>
      <c r="N543" s="2"/>
      <c r="P543" s="2" t="s">
        <v>168</v>
      </c>
      <c r="Q543" s="2">
        <f ca="1">Set2SaveTP</f>
        <v>0</v>
      </c>
      <c r="S543" s="2"/>
      <c r="T543" s="2"/>
      <c r="U543" s="2"/>
      <c r="V543" s="2"/>
      <c r="W543" s="2"/>
      <c r="X543" s="2"/>
    </row>
    <row r="544" spans="1:24" ht="12.75" customHeight="1">
      <c r="A544" s="2"/>
      <c r="B544" s="2"/>
      <c r="C544" s="2"/>
      <c r="D544" s="2"/>
      <c r="E544" s="2"/>
      <c r="F544" s="2"/>
      <c r="G544" s="2"/>
      <c r="H544" s="2"/>
      <c r="I544" s="2" t="s">
        <v>396</v>
      </c>
      <c r="J544" s="2">
        <f ca="1">IF(VLOOKUP($A$535, WeaponskillData, MATCH("Type", WeaponskillDataCols, 0), 0)="P", Set2MainDmg, Data!$B$1+2)</f>
        <v>177</v>
      </c>
      <c r="K544" s="2">
        <f ca="1">FLOOR((J544+J538)*L541, 1) + IF(VLOOKUP($A$535, WeaponskillData, MATCH("Type", WeaponskillDataCols, 0), 0)="M", M536, 0)</f>
        <v>939</v>
      </c>
      <c r="L544" s="84">
        <f ca="1">IF(J542=0, 0, MIN($J$542+$K$542+Set2CritMain, 1))</f>
        <v>0.66859999999999997</v>
      </c>
      <c r="M544" s="18">
        <f ca="1">Set2CritDmg</f>
        <v>1.26</v>
      </c>
      <c r="N544" s="2"/>
      <c r="P544" s="2" t="s">
        <v>397</v>
      </c>
      <c r="Q544" s="2">
        <f>Set2MinTP</f>
        <v>1000</v>
      </c>
      <c r="S544" s="2"/>
      <c r="T544" s="2"/>
      <c r="U544" s="2"/>
      <c r="V544" s="2"/>
      <c r="W544" s="2"/>
      <c r="X544" s="2"/>
    </row>
    <row r="545" spans="1:24" ht="12.75" customHeight="1">
      <c r="A545" s="2"/>
      <c r="B545" s="2"/>
      <c r="C545" s="2"/>
      <c r="D545" s="2"/>
      <c r="E545" s="2"/>
      <c r="F545" s="2"/>
      <c r="G545" s="2"/>
      <c r="H545" s="2"/>
      <c r="I545" s="2" t="s">
        <v>398</v>
      </c>
      <c r="J545" s="2">
        <f ca="1">Set2MainDmg</f>
        <v>177</v>
      </c>
      <c r="K545" s="2">
        <f ca="1">IF(J545&gt;0, FLOOR((J545+$J$538) * IF(VLOOKUP($A$535, WeaponskillData, MATCH("FTPCarry", WeaponskillDataCols, 0), 0)=1, $L$541, 1), 1), 0)</f>
        <v>939</v>
      </c>
      <c r="L545" s="84">
        <f ca="1">IF(J542=0, 0, MIN($J$542+$K$542+Set2CritMain, 1))</f>
        <v>0.66859999999999997</v>
      </c>
      <c r="M545" s="18">
        <f ca="1">Set2CritDmg</f>
        <v>1.26</v>
      </c>
      <c r="N545" s="2"/>
      <c r="P545" s="2" t="s">
        <v>399</v>
      </c>
      <c r="Q545" s="18">
        <f ca="1">Set2WSDmg</f>
        <v>1</v>
      </c>
      <c r="S545" s="2"/>
      <c r="T545" s="2"/>
      <c r="U545" s="2"/>
      <c r="V545" s="4"/>
      <c r="W545" s="2"/>
      <c r="X545" s="2"/>
    </row>
    <row r="546" spans="1:24" ht="12.75" customHeight="1">
      <c r="A546" s="2"/>
      <c r="B546" s="2"/>
      <c r="C546" s="2"/>
      <c r="D546" s="2"/>
      <c r="E546" s="2"/>
      <c r="F546" s="2"/>
      <c r="G546" s="2"/>
      <c r="H546" s="2"/>
      <c r="I546" s="2" t="s">
        <v>400</v>
      </c>
      <c r="J546" s="2">
        <v>0</v>
      </c>
      <c r="K546" s="2">
        <f>IF(J546&gt;0, FLOOR((J546+$J$538) * IF(VLOOKUP($A$535, WeaponskillData, MATCH("FTPCarry", WeaponskillDataCols, 0), 0)=1, $L$541, 1), 1), 0)</f>
        <v>0</v>
      </c>
      <c r="L546" s="84">
        <f ca="1">IF(J542=0, 0, MIN($J$542+$K$542+Set2CritMain, 1))</f>
        <v>0.66859999999999997</v>
      </c>
      <c r="M546" s="2"/>
      <c r="N546" s="2"/>
      <c r="P546" s="2"/>
      <c r="Q546" s="2"/>
      <c r="S546" s="2"/>
      <c r="T546" s="2"/>
      <c r="U546" s="2"/>
      <c r="V546" s="2"/>
      <c r="W546" s="2"/>
      <c r="X546" s="2"/>
    </row>
    <row r="547" spans="1:24" ht="12.75" customHeight="1">
      <c r="A547" s="2"/>
      <c r="B547" s="2"/>
      <c r="C547" s="2"/>
      <c r="D547" s="2"/>
      <c r="E547" s="2"/>
      <c r="F547" s="2"/>
      <c r="G547" s="2"/>
      <c r="H547" s="2"/>
      <c r="I547" s="2" t="s">
        <v>401</v>
      </c>
      <c r="J547" s="2">
        <f ca="1">Set2OffDmg</f>
        <v>187</v>
      </c>
      <c r="K547" s="2">
        <f ca="1">IF(J547&gt;0, FLOOR((J547+$J$538) * IF(VLOOKUP($A$535, WeaponskillData, MATCH("FTPCarry", WeaponskillDataCols, 0), 0)=1, $L$541, 1), 1), 0)</f>
        <v>957</v>
      </c>
      <c r="L547" s="84">
        <f ca="1">IF(J542=0, 0, MIN($J$542+$K$542+Set2CritOff, 1))</f>
        <v>0.66859999999999997</v>
      </c>
      <c r="M547" s="2"/>
      <c r="N547" s="2"/>
      <c r="P547" s="2"/>
      <c r="Q547" s="2"/>
      <c r="S547" s="2"/>
      <c r="T547" s="2"/>
      <c r="U547" s="2"/>
      <c r="V547" s="2"/>
      <c r="W547" s="2"/>
      <c r="X547" s="2"/>
    </row>
    <row r="548" spans="1:24" ht="12.75" customHeight="1">
      <c r="A548" s="2"/>
      <c r="B548" s="2"/>
      <c r="C548" s="2"/>
      <c r="D548" s="2"/>
      <c r="E548" s="2"/>
      <c r="F548" s="2"/>
      <c r="G548" s="2"/>
      <c r="H548" s="2"/>
      <c r="I548" s="2" t="s">
        <v>403</v>
      </c>
      <c r="J548" s="39">
        <f ca="1">IF(E535=1, 1, Set2CRatio)</f>
        <v>2.9870129870129869</v>
      </c>
      <c r="K548" s="4" t="s">
        <v>405</v>
      </c>
      <c r="L548" s="39">
        <f ca="1">IF(E535=1, 1, Data!E90)</f>
        <v>3.0531145903609374</v>
      </c>
      <c r="M548" s="39">
        <f ca="1">IF(E535=1, 1, Data!E106)</f>
        <v>4.0781145903609373</v>
      </c>
      <c r="N548" s="2"/>
      <c r="P548" s="2"/>
      <c r="Q548" s="2"/>
      <c r="S548" s="2"/>
      <c r="T548" s="2"/>
      <c r="U548" s="2"/>
      <c r="V548" s="2"/>
      <c r="W548" s="2"/>
      <c r="X548" s="2"/>
    </row>
    <row r="549" spans="1:24" ht="12.75" customHeight="1">
      <c r="A549" s="2"/>
      <c r="B549" s="2"/>
      <c r="C549" s="2"/>
      <c r="D549" s="2"/>
      <c r="E549" s="2"/>
      <c r="F549" s="2"/>
      <c r="G549" s="2"/>
      <c r="H549" s="2"/>
      <c r="I549" s="2" t="s">
        <v>406</v>
      </c>
      <c r="J549" s="38">
        <f ca="1">Set2Regain</f>
        <v>0</v>
      </c>
      <c r="K549" s="4" t="s">
        <v>407</v>
      </c>
      <c r="L549" s="39">
        <f ca="1">IF(E535=1, 1, Data!E152)</f>
        <v>2.5325487012987011</v>
      </c>
      <c r="M549" s="39">
        <f ca="1">IF(E535=1, 1, Data!E168)</f>
        <v>3.557548701298701</v>
      </c>
      <c r="N549" s="2"/>
      <c r="P549" s="2"/>
      <c r="Q549" s="2"/>
      <c r="S549" s="2"/>
      <c r="T549" s="2"/>
      <c r="U549" s="2"/>
      <c r="V549" s="2"/>
      <c r="W549" s="2"/>
      <c r="X549" s="2"/>
    </row>
    <row r="550" spans="1:24" ht="12.75" customHeight="1">
      <c r="A550" s="2" t="s">
        <v>409</v>
      </c>
      <c r="B550" s="2" t="s">
        <v>410</v>
      </c>
      <c r="C550" s="2" t="s">
        <v>411</v>
      </c>
      <c r="D550" s="4" t="s">
        <v>412</v>
      </c>
      <c r="E550" s="2" t="s">
        <v>413</v>
      </c>
      <c r="F550" s="2" t="s">
        <v>414</v>
      </c>
      <c r="G550" s="2" t="s">
        <v>415</v>
      </c>
      <c r="H550" s="2" t="s">
        <v>416</v>
      </c>
      <c r="I550" s="2" t="s">
        <v>417</v>
      </c>
      <c r="J550" s="2" t="s">
        <v>418</v>
      </c>
      <c r="K550" s="18" t="s">
        <v>419</v>
      </c>
      <c r="L550" s="2" t="s">
        <v>420</v>
      </c>
      <c r="M550" s="2" t="s">
        <v>421</v>
      </c>
      <c r="N550" s="4" t="s">
        <v>422</v>
      </c>
      <c r="O550" s="81" t="s">
        <v>423</v>
      </c>
      <c r="P550" s="81" t="s">
        <v>424</v>
      </c>
      <c r="Q550" s="81" t="s">
        <v>426</v>
      </c>
      <c r="R550" s="81" t="s">
        <v>427</v>
      </c>
      <c r="S550" s="81" t="s">
        <v>428</v>
      </c>
      <c r="T550" s="4" t="s">
        <v>429</v>
      </c>
      <c r="U550" s="4" t="s">
        <v>430</v>
      </c>
      <c r="V550" s="4" t="s">
        <v>431</v>
      </c>
      <c r="W550" s="4" t="s">
        <v>46</v>
      </c>
      <c r="X550" s="4" t="s">
        <v>432</v>
      </c>
    </row>
    <row r="551" spans="1:24" ht="12.75" customHeight="1">
      <c r="A551" s="2">
        <v>0</v>
      </c>
      <c r="B551" s="2">
        <v>0</v>
      </c>
      <c r="C551" s="2">
        <f t="shared" ref="C551:C1062" ca="1" si="97">MIN(8, 1+$B$543+$B$542+A551+B551)</f>
        <v>4</v>
      </c>
      <c r="D551" s="2">
        <f t="shared" ref="D551:D1062" ca="1" si="98">C551-(1+$B$543)</f>
        <v>2</v>
      </c>
      <c r="E551" s="2">
        <f t="shared" ref="E551:E1062" ca="1" si="99">MIN(A551, C551-(1+$B$543+$B$542))</f>
        <v>0</v>
      </c>
      <c r="F551" s="84">
        <f t="shared" ref="F551:F614" ca="1" si="100">IF(A551=3, $E$538, IF(A551=2, (1-$E$538)*$E$537 + (1-$E$538)*(1-$E$537)*(1-$E$536)*Set2AM3*Set2AM33, IF(A551=1, (1-$E$538)*(1-$E$537)*$E$536 + (1-$E$538)*(1-$E$537)*(1-$E$536)*Set2AM3*Set2AM32, (1-$E$538)*(1-$E$537)*(1-$E$536)*(1-Set2AM3)))) * IF($B$542+$B$543&gt;0, IF(B551=3, $E$538, IF(B551=2, (1-$E$538)*$E$537, IF(B551=1, (1-$E$538)*(1-$E$537)*$E$536, (1-$E$538)*(1-$E$537)*(1-$E$536)))), IF(B551=0, 1, 0))</f>
        <v>0.39942400000000017</v>
      </c>
      <c r="G551" s="2">
        <v>1</v>
      </c>
      <c r="H551" s="2">
        <v>1</v>
      </c>
      <c r="I551" s="2">
        <v>7</v>
      </c>
      <c r="J551" s="84">
        <f t="shared" ref="J551:J614" ca="1" si="101">IF($B$541&lt;1, POWER($B$541,G551)*POWER(1-$B$541, 1-G551), G551) * IF($B$543=0, IF(H551=0, 1, 0), POWER(Set2WSHitRate,H551)*POWER(1-Set2WSHitRate, 1-H551)) * IF(I551&lt;=D551, POWER(Set2WSHitRate, I551)*POWER(1-Set2WSHitRate, D551-I551)*COMBIN(D551,I551), 0)</f>
        <v>0</v>
      </c>
      <c r="K551" s="84">
        <f t="shared" ref="K551:K1062" ca="1" si="102">F551*J551</f>
        <v>0</v>
      </c>
      <c r="L551" s="85">
        <f t="shared" ref="L551:L614" ca="1" si="103">MAX((G551+H551)*Set2WSTP + I551*$B$539, Set2SaveTP)</f>
        <v>285</v>
      </c>
      <c r="M551" s="38">
        <f t="shared" ref="M551:M614" ca="1" si="104">MAX(Set2MinTP-(L551+Set2Regain), 0)</f>
        <v>715</v>
      </c>
      <c r="N551" s="4">
        <f t="shared" ref="N551:N614" ca="1" si="105">CEILING(M551/Set2MeleeTP, 1)</f>
        <v>8</v>
      </c>
      <c r="O551" s="79">
        <f t="shared" ref="O551:O614" ca="1" si="106">VLOOKUP(N551, AvgRoundsSet2, 2)</f>
        <v>2.6035203133068636</v>
      </c>
      <c r="P551" s="79">
        <f t="shared" ref="P551:P614" ca="1" si="107">VLOOKUP(CEILING(MAX(M551-1, 0)/Set2MeleeTP, 1), AvgRoundsSet2, 2) + VLOOKUP(CEILING(MAX(M551-2, 0)/Set2MeleeTP, 1), AvgRoundsSet2, 2) + VLOOKUP(CEILING(MAX(M551-3, 0)/Set2MeleeTP, 1), AvgRoundsSet2, 2) + VLOOKUP(CEILING(MAX(M551-4, 0)/Set2MeleeTP, 1), AvgRoundsSet2, 2) + VLOOKUP(CEILING(MAX(M551-5, 0)/Set2MeleeTP, 1), AvgRoundsSet2, 2) + VLOOKUP(CEILING(MAX(M551-6, 0)/Set2MeleeTP, 1), AvgRoundsSet2, 2) + VLOOKUP(CEILING(MAX(M551-7, 0)/Set2MeleeTP, 1), AvgRoundsSet2, 2) + VLOOKUP(CEILING(MAX(M551-8, 0)/Set2MeleeTP, 1), AvgRoundsSet2, 2) + VLOOKUP(CEILING(MAX(M551-9, 0)/Set2MeleeTP, 1), AvgRoundsSet2, 2) + VLOOKUP(CEILING(MAX(M551-10, 0)/Set2MeleeTP, 1), AvgRoundsSet2, 2)</f>
        <v>26.035203133068631</v>
      </c>
      <c r="Q551" s="79">
        <f t="shared" ref="Q551:Q614" ca="1" si="108">VLOOKUP(CEILING(MAX(M551-11, 0)/Set2MeleeTP, 1), AvgRoundsSet2, 2) + VLOOKUP(CEILING(MAX(M551-12, 0)/Set2MeleeTP, 1), AvgRoundsSet2, 2) + VLOOKUP(CEILING(MAX(M551-13, 0)/Set2MeleeTP, 1), AvgRoundsSet2, 2) + VLOOKUP(CEILING(MAX(M551-14, 0)/Set2MeleeTP, 1), AvgRoundsSet2, 2) + VLOOKUP(CEILING(MAX(M551-15, 0)/Set2MeleeTP, 1), AvgRoundsSet2, 2) + VLOOKUP(CEILING(MAX(M551-16, 0)/Set2MeleeTP, 1), AvgRoundsSet2, 2) + VLOOKUP(CEILING(MAX(M551-17, 0)/Set2MeleeTP, 1), AvgRoundsSet2, 2) + VLOOKUP(CEILING(MAX(M551-18, 0)/Set2MeleeTP, 1), AvgRoundsSet2, 2) + VLOOKUP(CEILING(MAX(M551-19, 0)/Set2MeleeTP, 1), AvgRoundsSet2, 2) + VLOOKUP(CEILING(MAX(M551-20, 0)/Set2MeleeTP, 1), AvgRoundsSet2, 2)</f>
        <v>26.035203133068631</v>
      </c>
      <c r="R551" s="79">
        <f t="shared" ref="R551:R1062" ca="1" si="109">(P551+Q551)/20</f>
        <v>2.6035203133068632</v>
      </c>
      <c r="S551" s="79">
        <f t="shared" ref="S551:S614" ca="1" si="110">R551*Set2ConserveTP + O551*(1-Set2ConserveTP)</f>
        <v>2.6035203133068636</v>
      </c>
      <c r="T551" s="79">
        <f t="shared" ref="T551:T1062" ca="1" si="111">K551*S551</f>
        <v>0</v>
      </c>
      <c r="U551" s="79">
        <f t="shared" ref="U551:U614" ca="1" si="112">MIN(L551+(S551+Set2OverTP)*AvgHitsPerRound2*Set2MeleeTP + Set2Regain + 105*Set2ConserveTP+Set2Fotia*Set2OverTP*AvgHitsPerRound2*Set2MeleeTP+Set2Fotia*Set2ConserveTP*105+Set2Fotia*MAX(L551,Set2SaveTP), 3000)</f>
        <v>1252.5463590129609</v>
      </c>
      <c r="V551" s="79">
        <f t="shared" ref="V551:V1062" ca="1" si="113">U551*K551</f>
        <v>0</v>
      </c>
      <c r="W551" s="85">
        <f t="shared" ref="W551:W614" ca="1" si="114">G551*$K$544*((1-$L$544)*$L$548 + $L$544*$M$548*$M$544)*Set2WSDmg + H551*$K$547*((1-$L$547)*$L$549 + $L$547*$M$549*$M$545) + I551*$K$545*((1-$L$545)*$L$548 + $L$545*$M$548*$M$545) + E551*$K$546*$L$546*$M$544</f>
        <v>37079.846726433541</v>
      </c>
      <c r="X551" s="79">
        <f t="shared" ref="X551:X1062" ca="1" si="115">K551*W551</f>
        <v>0</v>
      </c>
    </row>
    <row r="552" spans="1:24" ht="12.75" customHeight="1">
      <c r="A552" s="2">
        <v>0</v>
      </c>
      <c r="B552" s="2">
        <v>0</v>
      </c>
      <c r="C552" s="2">
        <f t="shared" ca="1" si="97"/>
        <v>4</v>
      </c>
      <c r="D552" s="2">
        <f t="shared" ca="1" si="98"/>
        <v>2</v>
      </c>
      <c r="E552" s="2">
        <f t="shared" ca="1" si="99"/>
        <v>0</v>
      </c>
      <c r="F552" s="84">
        <f t="shared" ca="1" si="100"/>
        <v>0.39942400000000017</v>
      </c>
      <c r="G552" s="2">
        <v>1</v>
      </c>
      <c r="H552" s="2">
        <v>1</v>
      </c>
      <c r="I552" s="2">
        <v>6</v>
      </c>
      <c r="J552" s="84">
        <f t="shared" ca="1" si="101"/>
        <v>0</v>
      </c>
      <c r="K552" s="84">
        <f t="shared" ca="1" si="102"/>
        <v>0</v>
      </c>
      <c r="L552" s="85">
        <f t="shared" ca="1" si="103"/>
        <v>270</v>
      </c>
      <c r="M552" s="38">
        <f t="shared" ca="1" si="104"/>
        <v>730</v>
      </c>
      <c r="N552" s="4">
        <f t="shared" ca="1" si="105"/>
        <v>8</v>
      </c>
      <c r="O552" s="79">
        <f t="shared" ca="1" si="106"/>
        <v>2.6035203133068636</v>
      </c>
      <c r="P552" s="79">
        <f t="shared" ca="1" si="107"/>
        <v>26.035203133068631</v>
      </c>
      <c r="Q552" s="79">
        <f t="shared" ca="1" si="108"/>
        <v>26.035203133068631</v>
      </c>
      <c r="R552" s="79">
        <f t="shared" ca="1" si="109"/>
        <v>2.6035203133068632</v>
      </c>
      <c r="S552" s="79">
        <f t="shared" ca="1" si="110"/>
        <v>2.6035203133068636</v>
      </c>
      <c r="T552" s="79">
        <f t="shared" ca="1" si="111"/>
        <v>0</v>
      </c>
      <c r="U552" s="79">
        <f t="shared" ca="1" si="112"/>
        <v>1237.246359012961</v>
      </c>
      <c r="V552" s="79">
        <f t="shared" ca="1" si="113"/>
        <v>0</v>
      </c>
      <c r="W552" s="85">
        <f t="shared" ca="1" si="114"/>
        <v>32903.782523958369</v>
      </c>
      <c r="X552" s="79">
        <f t="shared" ca="1" si="115"/>
        <v>0</v>
      </c>
    </row>
    <row r="553" spans="1:24" ht="12.75" customHeight="1">
      <c r="A553" s="2">
        <v>0</v>
      </c>
      <c r="B553" s="2">
        <v>0</v>
      </c>
      <c r="C553" s="2">
        <f t="shared" ca="1" si="97"/>
        <v>4</v>
      </c>
      <c r="D553" s="2">
        <f t="shared" ca="1" si="98"/>
        <v>2</v>
      </c>
      <c r="E553" s="2">
        <f t="shared" ca="1" si="99"/>
        <v>0</v>
      </c>
      <c r="F553" s="84">
        <f t="shared" ca="1" si="100"/>
        <v>0.39942400000000017</v>
      </c>
      <c r="G553" s="2">
        <v>1</v>
      </c>
      <c r="H553" s="2">
        <v>1</v>
      </c>
      <c r="I553" s="2">
        <v>5</v>
      </c>
      <c r="J553" s="84">
        <f t="shared" ca="1" si="101"/>
        <v>0</v>
      </c>
      <c r="K553" s="84">
        <f t="shared" ca="1" si="102"/>
        <v>0</v>
      </c>
      <c r="L553" s="85">
        <f t="shared" ca="1" si="103"/>
        <v>255</v>
      </c>
      <c r="M553" s="38">
        <f t="shared" ca="1" si="104"/>
        <v>745</v>
      </c>
      <c r="N553" s="4">
        <f t="shared" ca="1" si="105"/>
        <v>9</v>
      </c>
      <c r="O553" s="79">
        <f t="shared" ca="1" si="106"/>
        <v>2.8940432293255012</v>
      </c>
      <c r="P553" s="79">
        <f t="shared" ca="1" si="107"/>
        <v>26.035203133068631</v>
      </c>
      <c r="Q553" s="79">
        <f t="shared" ca="1" si="108"/>
        <v>26.035203133068631</v>
      </c>
      <c r="R553" s="79">
        <f t="shared" ca="1" si="109"/>
        <v>2.6035203133068632</v>
      </c>
      <c r="S553" s="79">
        <f t="shared" ca="1" si="110"/>
        <v>2.8737066252041963</v>
      </c>
      <c r="T553" s="79">
        <f t="shared" ca="1" si="111"/>
        <v>0</v>
      </c>
      <c r="U553" s="79">
        <f t="shared" ca="1" si="112"/>
        <v>1313.7897313836427</v>
      </c>
      <c r="V553" s="79">
        <f t="shared" ca="1" si="113"/>
        <v>0</v>
      </c>
      <c r="W553" s="85">
        <f t="shared" ca="1" si="114"/>
        <v>28727.718321483193</v>
      </c>
      <c r="X553" s="79">
        <f t="shared" ca="1" si="115"/>
        <v>0</v>
      </c>
    </row>
    <row r="554" spans="1:24" ht="12.75" customHeight="1">
      <c r="A554" s="2">
        <v>0</v>
      </c>
      <c r="B554" s="2">
        <v>0</v>
      </c>
      <c r="C554" s="2">
        <f t="shared" ca="1" si="97"/>
        <v>4</v>
      </c>
      <c r="D554" s="2">
        <f t="shared" ca="1" si="98"/>
        <v>2</v>
      </c>
      <c r="E554" s="2">
        <f t="shared" ca="1" si="99"/>
        <v>0</v>
      </c>
      <c r="F554" s="84">
        <f t="shared" ca="1" si="100"/>
        <v>0.39942400000000017</v>
      </c>
      <c r="G554" s="2">
        <v>1</v>
      </c>
      <c r="H554" s="2">
        <v>1</v>
      </c>
      <c r="I554" s="2">
        <v>4</v>
      </c>
      <c r="J554" s="84">
        <f t="shared" ca="1" si="101"/>
        <v>0</v>
      </c>
      <c r="K554" s="84">
        <f t="shared" ca="1" si="102"/>
        <v>0</v>
      </c>
      <c r="L554" s="85">
        <f t="shared" ca="1" si="103"/>
        <v>240</v>
      </c>
      <c r="M554" s="38">
        <f t="shared" ca="1" si="104"/>
        <v>760</v>
      </c>
      <c r="N554" s="4">
        <f t="shared" ca="1" si="105"/>
        <v>9</v>
      </c>
      <c r="O554" s="79">
        <f t="shared" ca="1" si="106"/>
        <v>2.8940432293255012</v>
      </c>
      <c r="P554" s="79">
        <f t="shared" ca="1" si="107"/>
        <v>28.940432293255011</v>
      </c>
      <c r="Q554" s="79">
        <f t="shared" ca="1" si="108"/>
        <v>27.487817713161821</v>
      </c>
      <c r="R554" s="79">
        <f t="shared" ca="1" si="109"/>
        <v>2.8214125003208417</v>
      </c>
      <c r="S554" s="79">
        <f t="shared" ca="1" si="110"/>
        <v>2.8889590782951746</v>
      </c>
      <c r="T554" s="79">
        <f t="shared" ca="1" si="111"/>
        <v>0</v>
      </c>
      <c r="U554" s="79">
        <f t="shared" ca="1" si="112"/>
        <v>1303.6744378884391</v>
      </c>
      <c r="V554" s="79">
        <f t="shared" ca="1" si="113"/>
        <v>0</v>
      </c>
      <c r="W554" s="85">
        <f t="shared" ca="1" si="114"/>
        <v>24551.654119008017</v>
      </c>
      <c r="X554" s="79">
        <f t="shared" ca="1" si="115"/>
        <v>0</v>
      </c>
    </row>
    <row r="555" spans="1:24" ht="12.75" customHeight="1">
      <c r="A555" s="2">
        <v>0</v>
      </c>
      <c r="B555" s="2">
        <v>0</v>
      </c>
      <c r="C555" s="2">
        <f t="shared" ca="1" si="97"/>
        <v>4</v>
      </c>
      <c r="D555" s="2">
        <f t="shared" ca="1" si="98"/>
        <v>2</v>
      </c>
      <c r="E555" s="2">
        <f t="shared" ca="1" si="99"/>
        <v>0</v>
      </c>
      <c r="F555" s="84">
        <f t="shared" ca="1" si="100"/>
        <v>0.39942400000000017</v>
      </c>
      <c r="G555" s="2">
        <v>1</v>
      </c>
      <c r="H555" s="2">
        <v>1</v>
      </c>
      <c r="I555" s="2">
        <v>3</v>
      </c>
      <c r="J555" s="84">
        <f t="shared" ca="1" si="101"/>
        <v>0</v>
      </c>
      <c r="K555" s="84">
        <f t="shared" ca="1" si="102"/>
        <v>0</v>
      </c>
      <c r="L555" s="85">
        <f t="shared" ca="1" si="103"/>
        <v>225</v>
      </c>
      <c r="M555" s="38">
        <f t="shared" ca="1" si="104"/>
        <v>775</v>
      </c>
      <c r="N555" s="4">
        <f t="shared" ca="1" si="105"/>
        <v>9</v>
      </c>
      <c r="O555" s="79">
        <f t="shared" ca="1" si="106"/>
        <v>2.8940432293255012</v>
      </c>
      <c r="P555" s="79">
        <f t="shared" ca="1" si="107"/>
        <v>28.940432293255011</v>
      </c>
      <c r="Q555" s="79">
        <f t="shared" ca="1" si="108"/>
        <v>28.940432293255011</v>
      </c>
      <c r="R555" s="79">
        <f t="shared" ca="1" si="109"/>
        <v>2.8940432293255012</v>
      </c>
      <c r="S555" s="79">
        <f t="shared" ca="1" si="110"/>
        <v>2.8940432293255007</v>
      </c>
      <c r="T555" s="79">
        <f t="shared" ca="1" si="111"/>
        <v>0</v>
      </c>
      <c r="U555" s="79">
        <f t="shared" ca="1" si="112"/>
        <v>1290.1026733900378</v>
      </c>
      <c r="V555" s="79">
        <f t="shared" ca="1" si="113"/>
        <v>0</v>
      </c>
      <c r="W555" s="85">
        <f t="shared" ca="1" si="114"/>
        <v>20375.589916532845</v>
      </c>
      <c r="X555" s="79">
        <f t="shared" ca="1" si="115"/>
        <v>0</v>
      </c>
    </row>
    <row r="556" spans="1:24" ht="12.75" customHeight="1">
      <c r="A556" s="2">
        <v>0</v>
      </c>
      <c r="B556" s="2">
        <v>0</v>
      </c>
      <c r="C556" s="2">
        <f t="shared" ca="1" si="97"/>
        <v>4</v>
      </c>
      <c r="D556" s="2">
        <f t="shared" ca="1" si="98"/>
        <v>2</v>
      </c>
      <c r="E556" s="2">
        <f t="shared" ca="1" si="99"/>
        <v>0</v>
      </c>
      <c r="F556" s="84">
        <f t="shared" ca="1" si="100"/>
        <v>0.39942400000000017</v>
      </c>
      <c r="G556" s="2">
        <v>1</v>
      </c>
      <c r="H556" s="2">
        <v>1</v>
      </c>
      <c r="I556" s="2">
        <v>2</v>
      </c>
      <c r="J556" s="84">
        <f t="shared" ca="1" si="101"/>
        <v>0.96059600999999994</v>
      </c>
      <c r="K556" s="84">
        <f t="shared" ca="1" si="102"/>
        <v>0.38368510069824013</v>
      </c>
      <c r="L556" s="85">
        <f t="shared" ca="1" si="103"/>
        <v>210</v>
      </c>
      <c r="M556" s="38">
        <f t="shared" ca="1" si="104"/>
        <v>790</v>
      </c>
      <c r="N556" s="4">
        <f t="shared" ca="1" si="105"/>
        <v>9</v>
      </c>
      <c r="O556" s="79">
        <f t="shared" ca="1" si="106"/>
        <v>2.8940432293255012</v>
      </c>
      <c r="P556" s="79">
        <f t="shared" ca="1" si="107"/>
        <v>28.940432293255011</v>
      </c>
      <c r="Q556" s="79">
        <f t="shared" ca="1" si="108"/>
        <v>28.940432293255011</v>
      </c>
      <c r="R556" s="79">
        <f t="shared" ca="1" si="109"/>
        <v>2.8940432293255012</v>
      </c>
      <c r="S556" s="79">
        <f t="shared" ca="1" si="110"/>
        <v>2.8940432293255007</v>
      </c>
      <c r="T556" s="79">
        <f t="shared" ca="1" si="111"/>
        <v>1.1104012678688149</v>
      </c>
      <c r="U556" s="79">
        <f t="shared" ca="1" si="112"/>
        <v>1274.8026733900379</v>
      </c>
      <c r="V556" s="79">
        <f t="shared" ca="1" si="113"/>
        <v>489.12279211004238</v>
      </c>
      <c r="W556" s="85">
        <f t="shared" ca="1" si="114"/>
        <v>16199.525714057667</v>
      </c>
      <c r="X556" s="79">
        <f t="shared" ca="1" si="115"/>
        <v>6215.5166548619463</v>
      </c>
    </row>
    <row r="557" spans="1:24" ht="12.75" customHeight="1">
      <c r="A557" s="2">
        <v>0</v>
      </c>
      <c r="B557" s="2">
        <v>0</v>
      </c>
      <c r="C557" s="2">
        <f t="shared" ca="1" si="97"/>
        <v>4</v>
      </c>
      <c r="D557" s="2">
        <f t="shared" ca="1" si="98"/>
        <v>2</v>
      </c>
      <c r="E557" s="2">
        <f t="shared" ca="1" si="99"/>
        <v>0</v>
      </c>
      <c r="F557" s="84">
        <f t="shared" ca="1" si="100"/>
        <v>0.39942400000000017</v>
      </c>
      <c r="G557" s="2">
        <v>1</v>
      </c>
      <c r="H557" s="2">
        <v>1</v>
      </c>
      <c r="I557" s="2">
        <v>1</v>
      </c>
      <c r="J557" s="84">
        <f t="shared" ca="1" si="101"/>
        <v>1.9405980000000017E-2</v>
      </c>
      <c r="K557" s="84">
        <f t="shared" ca="1" si="102"/>
        <v>7.7512141555200103E-3</v>
      </c>
      <c r="L557" s="85">
        <f t="shared" ca="1" si="103"/>
        <v>195</v>
      </c>
      <c r="M557" s="38">
        <f t="shared" ca="1" si="104"/>
        <v>805</v>
      </c>
      <c r="N557" s="4">
        <f t="shared" ca="1" si="105"/>
        <v>9</v>
      </c>
      <c r="O557" s="79">
        <f t="shared" ca="1" si="106"/>
        <v>2.8940432293255012</v>
      </c>
      <c r="P557" s="79">
        <f t="shared" ca="1" si="107"/>
        <v>28.940432293255011</v>
      </c>
      <c r="Q557" s="79">
        <f t="shared" ca="1" si="108"/>
        <v>28.940432293255011</v>
      </c>
      <c r="R557" s="79">
        <f t="shared" ca="1" si="109"/>
        <v>2.8940432293255012</v>
      </c>
      <c r="S557" s="79">
        <f t="shared" ca="1" si="110"/>
        <v>2.8940432293255007</v>
      </c>
      <c r="T557" s="79">
        <f t="shared" ca="1" si="111"/>
        <v>2.2432348845834664E-2</v>
      </c>
      <c r="U557" s="79">
        <f t="shared" ca="1" si="112"/>
        <v>1259.5026733900379</v>
      </c>
      <c r="V557" s="79">
        <f t="shared" ca="1" si="113"/>
        <v>9.7626749508961588</v>
      </c>
      <c r="W557" s="85">
        <f t="shared" ca="1" si="114"/>
        <v>12023.461511582493</v>
      </c>
      <c r="X557" s="79">
        <f t="shared" ca="1" si="115"/>
        <v>93.196425066928242</v>
      </c>
    </row>
    <row r="558" spans="1:24" ht="12.75" customHeight="1">
      <c r="A558" s="2">
        <v>0</v>
      </c>
      <c r="B558" s="2">
        <v>0</v>
      </c>
      <c r="C558" s="2">
        <f t="shared" ca="1" si="97"/>
        <v>4</v>
      </c>
      <c r="D558" s="2">
        <f t="shared" ca="1" si="98"/>
        <v>2</v>
      </c>
      <c r="E558" s="2">
        <f t="shared" ca="1" si="99"/>
        <v>0</v>
      </c>
      <c r="F558" s="84">
        <f t="shared" ca="1" si="100"/>
        <v>0.39942400000000017</v>
      </c>
      <c r="G558" s="2">
        <v>1</v>
      </c>
      <c r="H558" s="2">
        <v>1</v>
      </c>
      <c r="I558" s="2">
        <v>0</v>
      </c>
      <c r="J558" s="84">
        <f t="shared" ca="1" si="101"/>
        <v>9.8010000000000168E-5</v>
      </c>
      <c r="K558" s="84">
        <f t="shared" ca="1" si="102"/>
        <v>3.914754624000008E-5</v>
      </c>
      <c r="L558" s="85">
        <f t="shared" ca="1" si="103"/>
        <v>180</v>
      </c>
      <c r="M558" s="38">
        <f t="shared" ca="1" si="104"/>
        <v>820</v>
      </c>
      <c r="N558" s="4">
        <f t="shared" ca="1" si="105"/>
        <v>9</v>
      </c>
      <c r="O558" s="79">
        <f t="shared" ca="1" si="106"/>
        <v>2.8940432293255012</v>
      </c>
      <c r="P558" s="79">
        <f t="shared" ca="1" si="107"/>
        <v>28.940432293255011</v>
      </c>
      <c r="Q558" s="79">
        <f t="shared" ca="1" si="108"/>
        <v>28.940432293255011</v>
      </c>
      <c r="R558" s="79">
        <f t="shared" ca="1" si="109"/>
        <v>2.8940432293255012</v>
      </c>
      <c r="S558" s="79">
        <f t="shared" ca="1" si="110"/>
        <v>2.8940432293255007</v>
      </c>
      <c r="T558" s="79">
        <f t="shared" ca="1" si="111"/>
        <v>1.1329469114057919E-4</v>
      </c>
      <c r="U558" s="79">
        <f t="shared" ca="1" si="112"/>
        <v>1244.2026733900377</v>
      </c>
      <c r="V558" s="79">
        <f t="shared" ca="1" si="113"/>
        <v>4.8707481688468217E-2</v>
      </c>
      <c r="W558" s="85">
        <f t="shared" ca="1" si="114"/>
        <v>7847.3973091073167</v>
      </c>
      <c r="X558" s="79">
        <f t="shared" ca="1" si="115"/>
        <v>0.30720634902193089</v>
      </c>
    </row>
    <row r="559" spans="1:24" ht="12.75" customHeight="1">
      <c r="A559" s="2">
        <v>0</v>
      </c>
      <c r="B559" s="2">
        <v>0</v>
      </c>
      <c r="C559" s="2">
        <f t="shared" ca="1" si="97"/>
        <v>4</v>
      </c>
      <c r="D559" s="2">
        <f t="shared" ca="1" si="98"/>
        <v>2</v>
      </c>
      <c r="E559" s="2">
        <f t="shared" ca="1" si="99"/>
        <v>0</v>
      </c>
      <c r="F559" s="84">
        <f t="shared" ca="1" si="100"/>
        <v>0.39942400000000017</v>
      </c>
      <c r="G559" s="2">
        <v>1</v>
      </c>
      <c r="H559" s="2">
        <v>0</v>
      </c>
      <c r="I559" s="2">
        <v>7</v>
      </c>
      <c r="J559" s="84">
        <f t="shared" ca="1" si="101"/>
        <v>0</v>
      </c>
      <c r="K559" s="84">
        <f t="shared" ca="1" si="102"/>
        <v>0</v>
      </c>
      <c r="L559" s="85">
        <f t="shared" ca="1" si="103"/>
        <v>195</v>
      </c>
      <c r="M559" s="38">
        <f t="shared" ca="1" si="104"/>
        <v>805</v>
      </c>
      <c r="N559" s="4">
        <f t="shared" ca="1" si="105"/>
        <v>9</v>
      </c>
      <c r="O559" s="79">
        <f t="shared" ca="1" si="106"/>
        <v>2.8940432293255012</v>
      </c>
      <c r="P559" s="79">
        <f t="shared" ca="1" si="107"/>
        <v>28.940432293255011</v>
      </c>
      <c r="Q559" s="79">
        <f t="shared" ca="1" si="108"/>
        <v>28.940432293255011</v>
      </c>
      <c r="R559" s="79">
        <f t="shared" ca="1" si="109"/>
        <v>2.8940432293255012</v>
      </c>
      <c r="S559" s="79">
        <f t="shared" ca="1" si="110"/>
        <v>2.8940432293255007</v>
      </c>
      <c r="T559" s="79">
        <f t="shared" ca="1" si="111"/>
        <v>0</v>
      </c>
      <c r="U559" s="79">
        <f t="shared" ca="1" si="112"/>
        <v>1259.5026733900379</v>
      </c>
      <c r="V559" s="79">
        <f t="shared" ca="1" si="113"/>
        <v>0</v>
      </c>
      <c r="W559" s="85">
        <f t="shared" ca="1" si="114"/>
        <v>33408.513619801401</v>
      </c>
      <c r="X559" s="79">
        <f t="shared" ca="1" si="115"/>
        <v>0</v>
      </c>
    </row>
    <row r="560" spans="1:24" ht="12.75" customHeight="1">
      <c r="A560" s="2">
        <v>0</v>
      </c>
      <c r="B560" s="2">
        <v>0</v>
      </c>
      <c r="C560" s="2">
        <f t="shared" ca="1" si="97"/>
        <v>4</v>
      </c>
      <c r="D560" s="2">
        <f t="shared" ca="1" si="98"/>
        <v>2</v>
      </c>
      <c r="E560" s="2">
        <f t="shared" ca="1" si="99"/>
        <v>0</v>
      </c>
      <c r="F560" s="84">
        <f t="shared" ca="1" si="100"/>
        <v>0.39942400000000017</v>
      </c>
      <c r="G560" s="2">
        <v>1</v>
      </c>
      <c r="H560" s="2">
        <v>0</v>
      </c>
      <c r="I560" s="2">
        <v>6</v>
      </c>
      <c r="J560" s="84">
        <f t="shared" ca="1" si="101"/>
        <v>0</v>
      </c>
      <c r="K560" s="84">
        <f t="shared" ca="1" si="102"/>
        <v>0</v>
      </c>
      <c r="L560" s="85">
        <f t="shared" ca="1" si="103"/>
        <v>180</v>
      </c>
      <c r="M560" s="38">
        <f t="shared" ca="1" si="104"/>
        <v>820</v>
      </c>
      <c r="N560" s="4">
        <f t="shared" ca="1" si="105"/>
        <v>9</v>
      </c>
      <c r="O560" s="79">
        <f t="shared" ca="1" si="106"/>
        <v>2.8940432293255012</v>
      </c>
      <c r="P560" s="79">
        <f t="shared" ca="1" si="107"/>
        <v>28.940432293255011</v>
      </c>
      <c r="Q560" s="79">
        <f t="shared" ca="1" si="108"/>
        <v>28.940432293255011</v>
      </c>
      <c r="R560" s="79">
        <f t="shared" ca="1" si="109"/>
        <v>2.8940432293255012</v>
      </c>
      <c r="S560" s="79">
        <f t="shared" ca="1" si="110"/>
        <v>2.8940432293255007</v>
      </c>
      <c r="T560" s="79">
        <f t="shared" ca="1" si="111"/>
        <v>0</v>
      </c>
      <c r="U560" s="79">
        <f t="shared" ca="1" si="112"/>
        <v>1244.2026733900377</v>
      </c>
      <c r="V560" s="79">
        <f t="shared" ca="1" si="113"/>
        <v>0</v>
      </c>
      <c r="W560" s="85">
        <f t="shared" ca="1" si="114"/>
        <v>29232.449417326228</v>
      </c>
      <c r="X560" s="79">
        <f t="shared" ca="1" si="115"/>
        <v>0</v>
      </c>
    </row>
    <row r="561" spans="1:24" ht="12.75" customHeight="1">
      <c r="A561" s="2">
        <v>0</v>
      </c>
      <c r="B561" s="2">
        <v>0</v>
      </c>
      <c r="C561" s="2">
        <f t="shared" ca="1" si="97"/>
        <v>4</v>
      </c>
      <c r="D561" s="2">
        <f t="shared" ca="1" si="98"/>
        <v>2</v>
      </c>
      <c r="E561" s="2">
        <f t="shared" ca="1" si="99"/>
        <v>0</v>
      </c>
      <c r="F561" s="84">
        <f t="shared" ca="1" si="100"/>
        <v>0.39942400000000017</v>
      </c>
      <c r="G561" s="2">
        <v>1</v>
      </c>
      <c r="H561" s="2">
        <v>0</v>
      </c>
      <c r="I561" s="2">
        <v>5</v>
      </c>
      <c r="J561" s="84">
        <f t="shared" ca="1" si="101"/>
        <v>0</v>
      </c>
      <c r="K561" s="84">
        <f t="shared" ca="1" si="102"/>
        <v>0</v>
      </c>
      <c r="L561" s="85">
        <f t="shared" ca="1" si="103"/>
        <v>165</v>
      </c>
      <c r="M561" s="38">
        <f t="shared" ca="1" si="104"/>
        <v>835</v>
      </c>
      <c r="N561" s="4">
        <f t="shared" ca="1" si="105"/>
        <v>9</v>
      </c>
      <c r="O561" s="79">
        <f t="shared" ca="1" si="106"/>
        <v>2.8940432293255012</v>
      </c>
      <c r="P561" s="79">
        <f t="shared" ca="1" si="107"/>
        <v>28.940432293255011</v>
      </c>
      <c r="Q561" s="79">
        <f t="shared" ca="1" si="108"/>
        <v>28.940432293255011</v>
      </c>
      <c r="R561" s="79">
        <f t="shared" ca="1" si="109"/>
        <v>2.8940432293255012</v>
      </c>
      <c r="S561" s="79">
        <f t="shared" ca="1" si="110"/>
        <v>2.8940432293255007</v>
      </c>
      <c r="T561" s="79">
        <f t="shared" ca="1" si="111"/>
        <v>0</v>
      </c>
      <c r="U561" s="79">
        <f t="shared" ca="1" si="112"/>
        <v>1228.9026733900378</v>
      </c>
      <c r="V561" s="79">
        <f t="shared" ca="1" si="113"/>
        <v>0</v>
      </c>
      <c r="W561" s="85">
        <f t="shared" ca="1" si="114"/>
        <v>25056.385214851052</v>
      </c>
      <c r="X561" s="79">
        <f t="shared" ca="1" si="115"/>
        <v>0</v>
      </c>
    </row>
    <row r="562" spans="1:24" ht="12.75" customHeight="1">
      <c r="A562" s="2">
        <v>0</v>
      </c>
      <c r="B562" s="2">
        <v>0</v>
      </c>
      <c r="C562" s="2">
        <f t="shared" ca="1" si="97"/>
        <v>4</v>
      </c>
      <c r="D562" s="2">
        <f t="shared" ca="1" si="98"/>
        <v>2</v>
      </c>
      <c r="E562" s="2">
        <f t="shared" ca="1" si="99"/>
        <v>0</v>
      </c>
      <c r="F562" s="84">
        <f t="shared" ca="1" si="100"/>
        <v>0.39942400000000017</v>
      </c>
      <c r="G562" s="2">
        <v>1</v>
      </c>
      <c r="H562" s="2">
        <v>0</v>
      </c>
      <c r="I562" s="2">
        <v>4</v>
      </c>
      <c r="J562" s="84">
        <f t="shared" ca="1" si="101"/>
        <v>0</v>
      </c>
      <c r="K562" s="84">
        <f t="shared" ca="1" si="102"/>
        <v>0</v>
      </c>
      <c r="L562" s="85">
        <f t="shared" ca="1" si="103"/>
        <v>150</v>
      </c>
      <c r="M562" s="38">
        <f t="shared" ca="1" si="104"/>
        <v>850</v>
      </c>
      <c r="N562" s="4">
        <f t="shared" ca="1" si="105"/>
        <v>10</v>
      </c>
      <c r="O562" s="79">
        <f t="shared" ca="1" si="106"/>
        <v>3.1594744304049844</v>
      </c>
      <c r="P562" s="79">
        <f t="shared" ca="1" si="107"/>
        <v>31.594744304049843</v>
      </c>
      <c r="Q562" s="79">
        <f t="shared" ca="1" si="108"/>
        <v>29.471294695413977</v>
      </c>
      <c r="R562" s="79">
        <f t="shared" ca="1" si="109"/>
        <v>3.053301949973191</v>
      </c>
      <c r="S562" s="79">
        <f t="shared" ca="1" si="110"/>
        <v>3.1520423567747589</v>
      </c>
      <c r="T562" s="79">
        <f t="shared" ca="1" si="111"/>
        <v>0</v>
      </c>
      <c r="U562" s="79">
        <f t="shared" ca="1" si="112"/>
        <v>1301.3033039928096</v>
      </c>
      <c r="V562" s="79">
        <f t="shared" ca="1" si="113"/>
        <v>0</v>
      </c>
      <c r="W562" s="85">
        <f t="shared" ca="1" si="114"/>
        <v>20880.321012375876</v>
      </c>
      <c r="X562" s="79">
        <f t="shared" ca="1" si="115"/>
        <v>0</v>
      </c>
    </row>
    <row r="563" spans="1:24" ht="12.75" customHeight="1">
      <c r="A563" s="2">
        <v>0</v>
      </c>
      <c r="B563" s="2">
        <v>0</v>
      </c>
      <c r="C563" s="2">
        <f t="shared" ca="1" si="97"/>
        <v>4</v>
      </c>
      <c r="D563" s="2">
        <f t="shared" ca="1" si="98"/>
        <v>2</v>
      </c>
      <c r="E563" s="2">
        <f t="shared" ca="1" si="99"/>
        <v>0</v>
      </c>
      <c r="F563" s="84">
        <f t="shared" ca="1" si="100"/>
        <v>0.39942400000000017</v>
      </c>
      <c r="G563" s="2">
        <v>1</v>
      </c>
      <c r="H563" s="2">
        <v>0</v>
      </c>
      <c r="I563" s="2">
        <v>3</v>
      </c>
      <c r="J563" s="84">
        <f t="shared" ca="1" si="101"/>
        <v>0</v>
      </c>
      <c r="K563" s="84">
        <f t="shared" ca="1" si="102"/>
        <v>0</v>
      </c>
      <c r="L563" s="85">
        <f t="shared" ca="1" si="103"/>
        <v>135</v>
      </c>
      <c r="M563" s="38">
        <f t="shared" ca="1" si="104"/>
        <v>865</v>
      </c>
      <c r="N563" s="4">
        <f t="shared" ca="1" si="105"/>
        <v>10</v>
      </c>
      <c r="O563" s="79">
        <f t="shared" ca="1" si="106"/>
        <v>3.1594744304049844</v>
      </c>
      <c r="P563" s="79">
        <f t="shared" ca="1" si="107"/>
        <v>31.594744304049843</v>
      </c>
      <c r="Q563" s="79">
        <f t="shared" ca="1" si="108"/>
        <v>31.594744304049843</v>
      </c>
      <c r="R563" s="79">
        <f t="shared" ca="1" si="109"/>
        <v>3.1594744304049844</v>
      </c>
      <c r="S563" s="79">
        <f t="shared" ca="1" si="110"/>
        <v>3.159474430404984</v>
      </c>
      <c r="T563" s="79">
        <f t="shared" ca="1" si="111"/>
        <v>0</v>
      </c>
      <c r="U563" s="79">
        <f t="shared" ca="1" si="112"/>
        <v>1288.5296596068811</v>
      </c>
      <c r="V563" s="79">
        <f t="shared" ca="1" si="113"/>
        <v>0</v>
      </c>
      <c r="W563" s="85">
        <f t="shared" ca="1" si="114"/>
        <v>16704.2568099007</v>
      </c>
      <c r="X563" s="79">
        <f t="shared" ca="1" si="115"/>
        <v>0</v>
      </c>
    </row>
    <row r="564" spans="1:24" ht="12.75" customHeight="1">
      <c r="A564" s="2">
        <v>0</v>
      </c>
      <c r="B564" s="2">
        <v>0</v>
      </c>
      <c r="C564" s="2">
        <f t="shared" ca="1" si="97"/>
        <v>4</v>
      </c>
      <c r="D564" s="2">
        <f t="shared" ca="1" si="98"/>
        <v>2</v>
      </c>
      <c r="E564" s="2">
        <f t="shared" ca="1" si="99"/>
        <v>0</v>
      </c>
      <c r="F564" s="84">
        <f t="shared" ca="1" si="100"/>
        <v>0.39942400000000017</v>
      </c>
      <c r="G564" s="2">
        <v>1</v>
      </c>
      <c r="H564" s="2">
        <v>0</v>
      </c>
      <c r="I564" s="2">
        <v>2</v>
      </c>
      <c r="J564" s="84">
        <f t="shared" ca="1" si="101"/>
        <v>9.7029900000000086E-3</v>
      </c>
      <c r="K564" s="84">
        <f t="shared" ca="1" si="102"/>
        <v>3.8756070777600051E-3</v>
      </c>
      <c r="L564" s="85">
        <f t="shared" ca="1" si="103"/>
        <v>120</v>
      </c>
      <c r="M564" s="38">
        <f t="shared" ca="1" si="104"/>
        <v>880</v>
      </c>
      <c r="N564" s="4">
        <f t="shared" ca="1" si="105"/>
        <v>10</v>
      </c>
      <c r="O564" s="79">
        <f t="shared" ca="1" si="106"/>
        <v>3.1594744304049844</v>
      </c>
      <c r="P564" s="79">
        <f t="shared" ca="1" si="107"/>
        <v>31.594744304049843</v>
      </c>
      <c r="Q564" s="79">
        <f t="shared" ca="1" si="108"/>
        <v>31.594744304049843</v>
      </c>
      <c r="R564" s="79">
        <f t="shared" ca="1" si="109"/>
        <v>3.1594744304049844</v>
      </c>
      <c r="S564" s="79">
        <f t="shared" ca="1" si="110"/>
        <v>3.159474430404984</v>
      </c>
      <c r="T564" s="79">
        <f t="shared" ca="1" si="111"/>
        <v>1.2244881464479317E-2</v>
      </c>
      <c r="U564" s="79">
        <f t="shared" ca="1" si="112"/>
        <v>1273.2296596068811</v>
      </c>
      <c r="V564" s="79">
        <f t="shared" ca="1" si="113"/>
        <v>4.9345378803863902</v>
      </c>
      <c r="W564" s="85">
        <f t="shared" ca="1" si="114"/>
        <v>12528.192607425524</v>
      </c>
      <c r="X564" s="79">
        <f t="shared" ca="1" si="115"/>
        <v>48.554351940878938</v>
      </c>
    </row>
    <row r="565" spans="1:24" ht="12.75" customHeight="1">
      <c r="A565" s="2">
        <v>0</v>
      </c>
      <c r="B565" s="2">
        <v>0</v>
      </c>
      <c r="C565" s="2">
        <f t="shared" ca="1" si="97"/>
        <v>4</v>
      </c>
      <c r="D565" s="2">
        <f t="shared" ca="1" si="98"/>
        <v>2</v>
      </c>
      <c r="E565" s="2">
        <f t="shared" ca="1" si="99"/>
        <v>0</v>
      </c>
      <c r="F565" s="84">
        <f t="shared" ca="1" si="100"/>
        <v>0.39942400000000017</v>
      </c>
      <c r="G565" s="2">
        <v>1</v>
      </c>
      <c r="H565" s="2">
        <v>0</v>
      </c>
      <c r="I565" s="2">
        <v>1</v>
      </c>
      <c r="J565" s="84">
        <f t="shared" ca="1" si="101"/>
        <v>1.9602000000000036E-4</v>
      </c>
      <c r="K565" s="84">
        <f t="shared" ca="1" si="102"/>
        <v>7.8295092480000175E-5</v>
      </c>
      <c r="L565" s="85">
        <f t="shared" ca="1" si="103"/>
        <v>105</v>
      </c>
      <c r="M565" s="38">
        <f t="shared" ca="1" si="104"/>
        <v>895</v>
      </c>
      <c r="N565" s="4">
        <f t="shared" ca="1" si="105"/>
        <v>10</v>
      </c>
      <c r="O565" s="79">
        <f t="shared" ca="1" si="106"/>
        <v>3.1594744304049844</v>
      </c>
      <c r="P565" s="79">
        <f t="shared" ca="1" si="107"/>
        <v>31.594744304049843</v>
      </c>
      <c r="Q565" s="79">
        <f t="shared" ca="1" si="108"/>
        <v>31.594744304049843</v>
      </c>
      <c r="R565" s="79">
        <f t="shared" ca="1" si="109"/>
        <v>3.1594744304049844</v>
      </c>
      <c r="S565" s="79">
        <f t="shared" ca="1" si="110"/>
        <v>3.159474430404984</v>
      </c>
      <c r="T565" s="79">
        <f t="shared" ca="1" si="111"/>
        <v>2.4737134271675409E-4</v>
      </c>
      <c r="U565" s="79">
        <f t="shared" ca="1" si="112"/>
        <v>1257.9296596068809</v>
      </c>
      <c r="V565" s="79">
        <f t="shared" ca="1" si="113"/>
        <v>9.8489719032255882E-2</v>
      </c>
      <c r="W565" s="85">
        <f t="shared" ca="1" si="114"/>
        <v>8352.1284049503502</v>
      </c>
      <c r="X565" s="79">
        <f t="shared" ca="1" si="115"/>
        <v>0.65393066587042403</v>
      </c>
    </row>
    <row r="566" spans="1:24" ht="12.75" customHeight="1">
      <c r="A566" s="2">
        <v>0</v>
      </c>
      <c r="B566" s="2">
        <v>0</v>
      </c>
      <c r="C566" s="2">
        <f t="shared" ca="1" si="97"/>
        <v>4</v>
      </c>
      <c r="D566" s="2">
        <f t="shared" ca="1" si="98"/>
        <v>2</v>
      </c>
      <c r="E566" s="2">
        <f t="shared" ca="1" si="99"/>
        <v>0</v>
      </c>
      <c r="F566" s="84">
        <f t="shared" ca="1" si="100"/>
        <v>0.39942400000000017</v>
      </c>
      <c r="G566" s="2">
        <v>1</v>
      </c>
      <c r="H566" s="2">
        <v>0</v>
      </c>
      <c r="I566" s="2">
        <v>0</v>
      </c>
      <c r="J566" s="84">
        <f t="shared" ca="1" si="101"/>
        <v>9.900000000000028E-7</v>
      </c>
      <c r="K566" s="84">
        <f t="shared" ca="1" si="102"/>
        <v>3.9542976000000129E-7</v>
      </c>
      <c r="L566" s="85">
        <f t="shared" ca="1" si="103"/>
        <v>90</v>
      </c>
      <c r="M566" s="38">
        <f t="shared" ca="1" si="104"/>
        <v>910</v>
      </c>
      <c r="N566" s="4">
        <f t="shared" ca="1" si="105"/>
        <v>10</v>
      </c>
      <c r="O566" s="79">
        <f t="shared" ca="1" si="106"/>
        <v>3.1594744304049844</v>
      </c>
      <c r="P566" s="79">
        <f t="shared" ca="1" si="107"/>
        <v>31.594744304049843</v>
      </c>
      <c r="Q566" s="79">
        <f t="shared" ca="1" si="108"/>
        <v>31.594744304049843</v>
      </c>
      <c r="R566" s="79">
        <f t="shared" ca="1" si="109"/>
        <v>3.1594744304049844</v>
      </c>
      <c r="S566" s="79">
        <f t="shared" ca="1" si="110"/>
        <v>3.159474430404984</v>
      </c>
      <c r="T566" s="79">
        <f t="shared" ca="1" si="111"/>
        <v>1.2493502157411837E-6</v>
      </c>
      <c r="U566" s="79">
        <f t="shared" ca="1" si="112"/>
        <v>1242.629659606881</v>
      </c>
      <c r="V566" s="79">
        <f t="shared" ca="1" si="113"/>
        <v>4.9137274806723219E-4</v>
      </c>
      <c r="W566" s="85">
        <f t="shared" ca="1" si="114"/>
        <v>4176.0642024751751</v>
      </c>
      <c r="X566" s="79">
        <f t="shared" ca="1" si="115"/>
        <v>1.6513400653293553E-3</v>
      </c>
    </row>
    <row r="567" spans="1:24" ht="12.75" customHeight="1">
      <c r="A567" s="2">
        <v>0</v>
      </c>
      <c r="B567" s="2">
        <v>0</v>
      </c>
      <c r="C567" s="2">
        <f t="shared" ca="1" si="97"/>
        <v>4</v>
      </c>
      <c r="D567" s="2">
        <f t="shared" ca="1" si="98"/>
        <v>2</v>
      </c>
      <c r="E567" s="2">
        <f t="shared" ca="1" si="99"/>
        <v>0</v>
      </c>
      <c r="F567" s="84">
        <f t="shared" ca="1" si="100"/>
        <v>0.39942400000000017</v>
      </c>
      <c r="G567" s="2">
        <v>0</v>
      </c>
      <c r="H567" s="2">
        <v>1</v>
      </c>
      <c r="I567" s="2">
        <v>7</v>
      </c>
      <c r="J567" s="84">
        <f t="shared" ca="1" si="101"/>
        <v>0</v>
      </c>
      <c r="K567" s="84">
        <f t="shared" ca="1" si="102"/>
        <v>0</v>
      </c>
      <c r="L567" s="85">
        <f t="shared" ca="1" si="103"/>
        <v>195</v>
      </c>
      <c r="M567" s="38">
        <f t="shared" ca="1" si="104"/>
        <v>805</v>
      </c>
      <c r="N567" s="4">
        <f t="shared" ca="1" si="105"/>
        <v>9</v>
      </c>
      <c r="O567" s="79">
        <f t="shared" ca="1" si="106"/>
        <v>2.8940432293255012</v>
      </c>
      <c r="P567" s="79">
        <f t="shared" ca="1" si="107"/>
        <v>28.940432293255011</v>
      </c>
      <c r="Q567" s="79">
        <f t="shared" ca="1" si="108"/>
        <v>28.940432293255011</v>
      </c>
      <c r="R567" s="79">
        <f t="shared" ca="1" si="109"/>
        <v>2.8940432293255012</v>
      </c>
      <c r="S567" s="79">
        <f t="shared" ca="1" si="110"/>
        <v>2.8940432293255007</v>
      </c>
      <c r="T567" s="79">
        <f t="shared" ca="1" si="111"/>
        <v>0</v>
      </c>
      <c r="U567" s="79">
        <f t="shared" ca="1" si="112"/>
        <v>1259.5026733900379</v>
      </c>
      <c r="V567" s="79">
        <f t="shared" ca="1" si="113"/>
        <v>0</v>
      </c>
      <c r="W567" s="85">
        <f t="shared" ca="1" si="114"/>
        <v>32903.782523958369</v>
      </c>
      <c r="X567" s="79">
        <f t="shared" ca="1" si="115"/>
        <v>0</v>
      </c>
    </row>
    <row r="568" spans="1:24" ht="12.75" customHeight="1">
      <c r="A568" s="2">
        <v>0</v>
      </c>
      <c r="B568" s="2">
        <v>0</v>
      </c>
      <c r="C568" s="2">
        <f t="shared" ca="1" si="97"/>
        <v>4</v>
      </c>
      <c r="D568" s="2">
        <f t="shared" ca="1" si="98"/>
        <v>2</v>
      </c>
      <c r="E568" s="2">
        <f t="shared" ca="1" si="99"/>
        <v>0</v>
      </c>
      <c r="F568" s="84">
        <f t="shared" ca="1" si="100"/>
        <v>0.39942400000000017</v>
      </c>
      <c r="G568" s="2">
        <v>0</v>
      </c>
      <c r="H568" s="2">
        <v>1</v>
      </c>
      <c r="I568" s="2">
        <v>6</v>
      </c>
      <c r="J568" s="84">
        <f t="shared" ca="1" si="101"/>
        <v>0</v>
      </c>
      <c r="K568" s="84">
        <f t="shared" ca="1" si="102"/>
        <v>0</v>
      </c>
      <c r="L568" s="85">
        <f t="shared" ca="1" si="103"/>
        <v>180</v>
      </c>
      <c r="M568" s="38">
        <f t="shared" ca="1" si="104"/>
        <v>820</v>
      </c>
      <c r="N568" s="4">
        <f t="shared" ca="1" si="105"/>
        <v>9</v>
      </c>
      <c r="O568" s="79">
        <f t="shared" ca="1" si="106"/>
        <v>2.8940432293255012</v>
      </c>
      <c r="P568" s="79">
        <f t="shared" ca="1" si="107"/>
        <v>28.940432293255011</v>
      </c>
      <c r="Q568" s="79">
        <f t="shared" ca="1" si="108"/>
        <v>28.940432293255011</v>
      </c>
      <c r="R568" s="79">
        <f t="shared" ca="1" si="109"/>
        <v>2.8940432293255012</v>
      </c>
      <c r="S568" s="79">
        <f t="shared" ca="1" si="110"/>
        <v>2.8940432293255007</v>
      </c>
      <c r="T568" s="79">
        <f t="shared" ca="1" si="111"/>
        <v>0</v>
      </c>
      <c r="U568" s="79">
        <f t="shared" ca="1" si="112"/>
        <v>1244.2026733900377</v>
      </c>
      <c r="V568" s="79">
        <f t="shared" ca="1" si="113"/>
        <v>0</v>
      </c>
      <c r="W568" s="85">
        <f t="shared" ca="1" si="114"/>
        <v>28727.718321483193</v>
      </c>
      <c r="X568" s="79">
        <f t="shared" ca="1" si="115"/>
        <v>0</v>
      </c>
    </row>
    <row r="569" spans="1:24" ht="12.75" customHeight="1">
      <c r="A569" s="2">
        <v>0</v>
      </c>
      <c r="B569" s="2">
        <v>0</v>
      </c>
      <c r="C569" s="2">
        <f t="shared" ca="1" si="97"/>
        <v>4</v>
      </c>
      <c r="D569" s="2">
        <f t="shared" ca="1" si="98"/>
        <v>2</v>
      </c>
      <c r="E569" s="2">
        <f t="shared" ca="1" si="99"/>
        <v>0</v>
      </c>
      <c r="F569" s="84">
        <f t="shared" ca="1" si="100"/>
        <v>0.39942400000000017</v>
      </c>
      <c r="G569" s="2">
        <v>0</v>
      </c>
      <c r="H569" s="2">
        <v>1</v>
      </c>
      <c r="I569" s="2">
        <v>5</v>
      </c>
      <c r="J569" s="84">
        <f t="shared" ca="1" si="101"/>
        <v>0</v>
      </c>
      <c r="K569" s="84">
        <f t="shared" ca="1" si="102"/>
        <v>0</v>
      </c>
      <c r="L569" s="85">
        <f t="shared" ca="1" si="103"/>
        <v>165</v>
      </c>
      <c r="M569" s="38">
        <f t="shared" ca="1" si="104"/>
        <v>835</v>
      </c>
      <c r="N569" s="4">
        <f t="shared" ca="1" si="105"/>
        <v>9</v>
      </c>
      <c r="O569" s="79">
        <f t="shared" ca="1" si="106"/>
        <v>2.8940432293255012</v>
      </c>
      <c r="P569" s="79">
        <f t="shared" ca="1" si="107"/>
        <v>28.940432293255011</v>
      </c>
      <c r="Q569" s="79">
        <f t="shared" ca="1" si="108"/>
        <v>28.940432293255011</v>
      </c>
      <c r="R569" s="79">
        <f t="shared" ca="1" si="109"/>
        <v>2.8940432293255012</v>
      </c>
      <c r="S569" s="79">
        <f t="shared" ca="1" si="110"/>
        <v>2.8940432293255007</v>
      </c>
      <c r="T569" s="79">
        <f t="shared" ca="1" si="111"/>
        <v>0</v>
      </c>
      <c r="U569" s="79">
        <f t="shared" ca="1" si="112"/>
        <v>1228.9026733900378</v>
      </c>
      <c r="V569" s="79">
        <f t="shared" ca="1" si="113"/>
        <v>0</v>
      </c>
      <c r="W569" s="85">
        <f t="shared" ca="1" si="114"/>
        <v>24551.654119008017</v>
      </c>
      <c r="X569" s="79">
        <f t="shared" ca="1" si="115"/>
        <v>0</v>
      </c>
    </row>
    <row r="570" spans="1:24" ht="12.75" customHeight="1">
      <c r="A570" s="2">
        <v>0</v>
      </c>
      <c r="B570" s="2">
        <v>0</v>
      </c>
      <c r="C570" s="2">
        <f t="shared" ca="1" si="97"/>
        <v>4</v>
      </c>
      <c r="D570" s="2">
        <f t="shared" ca="1" si="98"/>
        <v>2</v>
      </c>
      <c r="E570" s="2">
        <f t="shared" ca="1" si="99"/>
        <v>0</v>
      </c>
      <c r="F570" s="84">
        <f t="shared" ca="1" si="100"/>
        <v>0.39942400000000017</v>
      </c>
      <c r="G570" s="2">
        <v>0</v>
      </c>
      <c r="H570" s="2">
        <v>1</v>
      </c>
      <c r="I570" s="2">
        <v>4</v>
      </c>
      <c r="J570" s="84">
        <f t="shared" ca="1" si="101"/>
        <v>0</v>
      </c>
      <c r="K570" s="84">
        <f t="shared" ca="1" si="102"/>
        <v>0</v>
      </c>
      <c r="L570" s="85">
        <f t="shared" ca="1" si="103"/>
        <v>150</v>
      </c>
      <c r="M570" s="38">
        <f t="shared" ca="1" si="104"/>
        <v>850</v>
      </c>
      <c r="N570" s="4">
        <f t="shared" ca="1" si="105"/>
        <v>10</v>
      </c>
      <c r="O570" s="79">
        <f t="shared" ca="1" si="106"/>
        <v>3.1594744304049844</v>
      </c>
      <c r="P570" s="79">
        <f t="shared" ca="1" si="107"/>
        <v>31.594744304049843</v>
      </c>
      <c r="Q570" s="79">
        <f t="shared" ca="1" si="108"/>
        <v>29.471294695413977</v>
      </c>
      <c r="R570" s="79">
        <f t="shared" ca="1" si="109"/>
        <v>3.053301949973191</v>
      </c>
      <c r="S570" s="79">
        <f t="shared" ca="1" si="110"/>
        <v>3.1520423567747589</v>
      </c>
      <c r="T570" s="79">
        <f t="shared" ca="1" si="111"/>
        <v>0</v>
      </c>
      <c r="U570" s="79">
        <f t="shared" ca="1" si="112"/>
        <v>1301.3033039928096</v>
      </c>
      <c r="V570" s="79">
        <f t="shared" ca="1" si="113"/>
        <v>0</v>
      </c>
      <c r="W570" s="85">
        <f t="shared" ca="1" si="114"/>
        <v>20375.589916532841</v>
      </c>
      <c r="X570" s="79">
        <f t="shared" ca="1" si="115"/>
        <v>0</v>
      </c>
    </row>
    <row r="571" spans="1:24" ht="12.75" customHeight="1">
      <c r="A571" s="2">
        <v>0</v>
      </c>
      <c r="B571" s="2">
        <v>0</v>
      </c>
      <c r="C571" s="2">
        <f t="shared" ca="1" si="97"/>
        <v>4</v>
      </c>
      <c r="D571" s="2">
        <f t="shared" ca="1" si="98"/>
        <v>2</v>
      </c>
      <c r="E571" s="2">
        <f t="shared" ca="1" si="99"/>
        <v>0</v>
      </c>
      <c r="F571" s="84">
        <f t="shared" ca="1" si="100"/>
        <v>0.39942400000000017</v>
      </c>
      <c r="G571" s="2">
        <v>0</v>
      </c>
      <c r="H571" s="2">
        <v>1</v>
      </c>
      <c r="I571" s="2">
        <v>3</v>
      </c>
      <c r="J571" s="84">
        <f t="shared" ca="1" si="101"/>
        <v>0</v>
      </c>
      <c r="K571" s="84">
        <f t="shared" ca="1" si="102"/>
        <v>0</v>
      </c>
      <c r="L571" s="85">
        <f t="shared" ca="1" si="103"/>
        <v>135</v>
      </c>
      <c r="M571" s="38">
        <f t="shared" ca="1" si="104"/>
        <v>865</v>
      </c>
      <c r="N571" s="4">
        <f t="shared" ca="1" si="105"/>
        <v>10</v>
      </c>
      <c r="O571" s="79">
        <f t="shared" ca="1" si="106"/>
        <v>3.1594744304049844</v>
      </c>
      <c r="P571" s="79">
        <f t="shared" ca="1" si="107"/>
        <v>31.594744304049843</v>
      </c>
      <c r="Q571" s="79">
        <f t="shared" ca="1" si="108"/>
        <v>31.594744304049843</v>
      </c>
      <c r="R571" s="79">
        <f t="shared" ca="1" si="109"/>
        <v>3.1594744304049844</v>
      </c>
      <c r="S571" s="79">
        <f t="shared" ca="1" si="110"/>
        <v>3.159474430404984</v>
      </c>
      <c r="T571" s="79">
        <f t="shared" ca="1" si="111"/>
        <v>0</v>
      </c>
      <c r="U571" s="79">
        <f t="shared" ca="1" si="112"/>
        <v>1288.5296596068811</v>
      </c>
      <c r="V571" s="79">
        <f t="shared" ca="1" si="113"/>
        <v>0</v>
      </c>
      <c r="W571" s="85">
        <f t="shared" ca="1" si="114"/>
        <v>16199.525714057669</v>
      </c>
      <c r="X571" s="79">
        <f t="shared" ca="1" si="115"/>
        <v>0</v>
      </c>
    </row>
    <row r="572" spans="1:24" ht="12.75" customHeight="1">
      <c r="A572" s="2">
        <v>0</v>
      </c>
      <c r="B572" s="2">
        <v>0</v>
      </c>
      <c r="C572" s="2">
        <f t="shared" ca="1" si="97"/>
        <v>4</v>
      </c>
      <c r="D572" s="2">
        <f t="shared" ca="1" si="98"/>
        <v>2</v>
      </c>
      <c r="E572" s="2">
        <f t="shared" ca="1" si="99"/>
        <v>0</v>
      </c>
      <c r="F572" s="84">
        <f t="shared" ca="1" si="100"/>
        <v>0.39942400000000017</v>
      </c>
      <c r="G572" s="2">
        <v>0</v>
      </c>
      <c r="H572" s="2">
        <v>1</v>
      </c>
      <c r="I572" s="2">
        <v>2</v>
      </c>
      <c r="J572" s="84">
        <f t="shared" ca="1" si="101"/>
        <v>9.7029900000000086E-3</v>
      </c>
      <c r="K572" s="84">
        <f t="shared" ca="1" si="102"/>
        <v>3.8756070777600051E-3</v>
      </c>
      <c r="L572" s="85">
        <f t="shared" ca="1" si="103"/>
        <v>120</v>
      </c>
      <c r="M572" s="38">
        <f t="shared" ca="1" si="104"/>
        <v>880</v>
      </c>
      <c r="N572" s="4">
        <f t="shared" ca="1" si="105"/>
        <v>10</v>
      </c>
      <c r="O572" s="79">
        <f t="shared" ca="1" si="106"/>
        <v>3.1594744304049844</v>
      </c>
      <c r="P572" s="79">
        <f t="shared" ca="1" si="107"/>
        <v>31.594744304049843</v>
      </c>
      <c r="Q572" s="79">
        <f t="shared" ca="1" si="108"/>
        <v>31.594744304049843</v>
      </c>
      <c r="R572" s="79">
        <f t="shared" ca="1" si="109"/>
        <v>3.1594744304049844</v>
      </c>
      <c r="S572" s="79">
        <f t="shared" ca="1" si="110"/>
        <v>3.159474430404984</v>
      </c>
      <c r="T572" s="79">
        <f t="shared" ca="1" si="111"/>
        <v>1.2244881464479317E-2</v>
      </c>
      <c r="U572" s="79">
        <f t="shared" ca="1" si="112"/>
        <v>1273.2296596068811</v>
      </c>
      <c r="V572" s="79">
        <f t="shared" ca="1" si="113"/>
        <v>4.9345378803863902</v>
      </c>
      <c r="W572" s="85">
        <f t="shared" ca="1" si="114"/>
        <v>12023.461511582493</v>
      </c>
      <c r="X572" s="79">
        <f t="shared" ca="1" si="115"/>
        <v>46.598212533464121</v>
      </c>
    </row>
    <row r="573" spans="1:24" ht="12.75" customHeight="1">
      <c r="A573" s="2">
        <v>0</v>
      </c>
      <c r="B573" s="2">
        <v>0</v>
      </c>
      <c r="C573" s="2">
        <f t="shared" ca="1" si="97"/>
        <v>4</v>
      </c>
      <c r="D573" s="2">
        <f t="shared" ca="1" si="98"/>
        <v>2</v>
      </c>
      <c r="E573" s="2">
        <f t="shared" ca="1" si="99"/>
        <v>0</v>
      </c>
      <c r="F573" s="84">
        <f t="shared" ca="1" si="100"/>
        <v>0.39942400000000017</v>
      </c>
      <c r="G573" s="2">
        <v>0</v>
      </c>
      <c r="H573" s="2">
        <v>1</v>
      </c>
      <c r="I573" s="2">
        <v>1</v>
      </c>
      <c r="J573" s="84">
        <f t="shared" ca="1" si="101"/>
        <v>1.9602000000000036E-4</v>
      </c>
      <c r="K573" s="84">
        <f t="shared" ca="1" si="102"/>
        <v>7.8295092480000175E-5</v>
      </c>
      <c r="L573" s="85">
        <f t="shared" ca="1" si="103"/>
        <v>105</v>
      </c>
      <c r="M573" s="38">
        <f t="shared" ca="1" si="104"/>
        <v>895</v>
      </c>
      <c r="N573" s="4">
        <f t="shared" ca="1" si="105"/>
        <v>10</v>
      </c>
      <c r="O573" s="79">
        <f t="shared" ca="1" si="106"/>
        <v>3.1594744304049844</v>
      </c>
      <c r="P573" s="79">
        <f t="shared" ca="1" si="107"/>
        <v>31.594744304049843</v>
      </c>
      <c r="Q573" s="79">
        <f t="shared" ca="1" si="108"/>
        <v>31.594744304049843</v>
      </c>
      <c r="R573" s="79">
        <f t="shared" ca="1" si="109"/>
        <v>3.1594744304049844</v>
      </c>
      <c r="S573" s="79">
        <f t="shared" ca="1" si="110"/>
        <v>3.159474430404984</v>
      </c>
      <c r="T573" s="79">
        <f t="shared" ca="1" si="111"/>
        <v>2.4737134271675409E-4</v>
      </c>
      <c r="U573" s="79">
        <f t="shared" ca="1" si="112"/>
        <v>1257.9296596068809</v>
      </c>
      <c r="V573" s="79">
        <f t="shared" ca="1" si="113"/>
        <v>9.8489719032255882E-2</v>
      </c>
      <c r="W573" s="85">
        <f t="shared" ca="1" si="114"/>
        <v>7847.3973091073167</v>
      </c>
      <c r="X573" s="79">
        <f t="shared" ca="1" si="115"/>
        <v>0.61441269804386189</v>
      </c>
    </row>
    <row r="574" spans="1:24" ht="12.75" customHeight="1">
      <c r="A574" s="2">
        <v>0</v>
      </c>
      <c r="B574" s="2">
        <v>0</v>
      </c>
      <c r="C574" s="2">
        <f t="shared" ca="1" si="97"/>
        <v>4</v>
      </c>
      <c r="D574" s="2">
        <f t="shared" ca="1" si="98"/>
        <v>2</v>
      </c>
      <c r="E574" s="2">
        <f t="shared" ca="1" si="99"/>
        <v>0</v>
      </c>
      <c r="F574" s="84">
        <f t="shared" ca="1" si="100"/>
        <v>0.39942400000000017</v>
      </c>
      <c r="G574" s="2">
        <v>0</v>
      </c>
      <c r="H574" s="2">
        <v>1</v>
      </c>
      <c r="I574" s="2">
        <v>0</v>
      </c>
      <c r="J574" s="84">
        <f t="shared" ca="1" si="101"/>
        <v>9.900000000000028E-7</v>
      </c>
      <c r="K574" s="84">
        <f t="shared" ca="1" si="102"/>
        <v>3.9542976000000129E-7</v>
      </c>
      <c r="L574" s="85">
        <f t="shared" ca="1" si="103"/>
        <v>90</v>
      </c>
      <c r="M574" s="38">
        <f t="shared" ca="1" si="104"/>
        <v>910</v>
      </c>
      <c r="N574" s="4">
        <f t="shared" ca="1" si="105"/>
        <v>10</v>
      </c>
      <c r="O574" s="79">
        <f t="shared" ca="1" si="106"/>
        <v>3.1594744304049844</v>
      </c>
      <c r="P574" s="79">
        <f t="shared" ca="1" si="107"/>
        <v>31.594744304049843</v>
      </c>
      <c r="Q574" s="79">
        <f t="shared" ca="1" si="108"/>
        <v>31.594744304049843</v>
      </c>
      <c r="R574" s="79">
        <f t="shared" ca="1" si="109"/>
        <v>3.1594744304049844</v>
      </c>
      <c r="S574" s="79">
        <f t="shared" ca="1" si="110"/>
        <v>3.159474430404984</v>
      </c>
      <c r="T574" s="79">
        <f t="shared" ca="1" si="111"/>
        <v>1.2493502157411837E-6</v>
      </c>
      <c r="U574" s="79">
        <f t="shared" ca="1" si="112"/>
        <v>1242.629659606881</v>
      </c>
      <c r="V574" s="79">
        <f t="shared" ca="1" si="113"/>
        <v>4.9137274806723219E-4</v>
      </c>
      <c r="W574" s="85">
        <f t="shared" ca="1" si="114"/>
        <v>3671.3331066321421</v>
      </c>
      <c r="X574" s="79">
        <f t="shared" ca="1" si="115"/>
        <v>1.4517543692356071E-3</v>
      </c>
    </row>
    <row r="575" spans="1:24" ht="12.75" customHeight="1">
      <c r="A575" s="2">
        <v>0</v>
      </c>
      <c r="B575" s="2">
        <v>0</v>
      </c>
      <c r="C575" s="2">
        <f t="shared" ca="1" si="97"/>
        <v>4</v>
      </c>
      <c r="D575" s="2">
        <f t="shared" ca="1" si="98"/>
        <v>2</v>
      </c>
      <c r="E575" s="2">
        <f t="shared" ca="1" si="99"/>
        <v>0</v>
      </c>
      <c r="F575" s="84">
        <f t="shared" ca="1" si="100"/>
        <v>0.39942400000000017</v>
      </c>
      <c r="G575" s="2">
        <v>0</v>
      </c>
      <c r="H575" s="2">
        <v>0</v>
      </c>
      <c r="I575" s="2">
        <v>7</v>
      </c>
      <c r="J575" s="84">
        <f t="shared" ca="1" si="101"/>
        <v>0</v>
      </c>
      <c r="K575" s="84">
        <f t="shared" ca="1" si="102"/>
        <v>0</v>
      </c>
      <c r="L575" s="85">
        <f t="shared" ca="1" si="103"/>
        <v>105</v>
      </c>
      <c r="M575" s="38">
        <f t="shared" ca="1" si="104"/>
        <v>895</v>
      </c>
      <c r="N575" s="4">
        <f t="shared" ca="1" si="105"/>
        <v>10</v>
      </c>
      <c r="O575" s="79">
        <f t="shared" ca="1" si="106"/>
        <v>3.1594744304049844</v>
      </c>
      <c r="P575" s="79">
        <f t="shared" ca="1" si="107"/>
        <v>31.594744304049843</v>
      </c>
      <c r="Q575" s="79">
        <f t="shared" ca="1" si="108"/>
        <v>31.594744304049843</v>
      </c>
      <c r="R575" s="79">
        <f t="shared" ca="1" si="109"/>
        <v>3.1594744304049844</v>
      </c>
      <c r="S575" s="79">
        <f t="shared" ca="1" si="110"/>
        <v>3.159474430404984</v>
      </c>
      <c r="T575" s="79">
        <f t="shared" ca="1" si="111"/>
        <v>0</v>
      </c>
      <c r="U575" s="79">
        <f t="shared" ca="1" si="112"/>
        <v>1257.9296596068809</v>
      </c>
      <c r="V575" s="79">
        <f t="shared" ca="1" si="113"/>
        <v>0</v>
      </c>
      <c r="W575" s="85">
        <f t="shared" ca="1" si="114"/>
        <v>29232.449417326225</v>
      </c>
      <c r="X575" s="79">
        <f t="shared" ca="1" si="115"/>
        <v>0</v>
      </c>
    </row>
    <row r="576" spans="1:24" ht="12.75" customHeight="1">
      <c r="A576" s="2">
        <v>0</v>
      </c>
      <c r="B576" s="2">
        <v>0</v>
      </c>
      <c r="C576" s="2">
        <f t="shared" ca="1" si="97"/>
        <v>4</v>
      </c>
      <c r="D576" s="2">
        <f t="shared" ca="1" si="98"/>
        <v>2</v>
      </c>
      <c r="E576" s="2">
        <f t="shared" ca="1" si="99"/>
        <v>0</v>
      </c>
      <c r="F576" s="84">
        <f t="shared" ca="1" si="100"/>
        <v>0.39942400000000017</v>
      </c>
      <c r="G576" s="2">
        <v>0</v>
      </c>
      <c r="H576" s="2">
        <v>0</v>
      </c>
      <c r="I576" s="2">
        <v>6</v>
      </c>
      <c r="J576" s="84">
        <f t="shared" ca="1" si="101"/>
        <v>0</v>
      </c>
      <c r="K576" s="84">
        <f t="shared" ca="1" si="102"/>
        <v>0</v>
      </c>
      <c r="L576" s="85">
        <f t="shared" ca="1" si="103"/>
        <v>90</v>
      </c>
      <c r="M576" s="38">
        <f t="shared" ca="1" si="104"/>
        <v>910</v>
      </c>
      <c r="N576" s="4">
        <f t="shared" ca="1" si="105"/>
        <v>10</v>
      </c>
      <c r="O576" s="79">
        <f t="shared" ca="1" si="106"/>
        <v>3.1594744304049844</v>
      </c>
      <c r="P576" s="79">
        <f t="shared" ca="1" si="107"/>
        <v>31.594744304049843</v>
      </c>
      <c r="Q576" s="79">
        <f t="shared" ca="1" si="108"/>
        <v>31.594744304049843</v>
      </c>
      <c r="R576" s="79">
        <f t="shared" ca="1" si="109"/>
        <v>3.1594744304049844</v>
      </c>
      <c r="S576" s="79">
        <f t="shared" ca="1" si="110"/>
        <v>3.159474430404984</v>
      </c>
      <c r="T576" s="79">
        <f t="shared" ca="1" si="111"/>
        <v>0</v>
      </c>
      <c r="U576" s="79">
        <f t="shared" ca="1" si="112"/>
        <v>1242.629659606881</v>
      </c>
      <c r="V576" s="79">
        <f t="shared" ca="1" si="113"/>
        <v>0</v>
      </c>
      <c r="W576" s="85">
        <f t="shared" ca="1" si="114"/>
        <v>25056.385214851052</v>
      </c>
      <c r="X576" s="79">
        <f t="shared" ca="1" si="115"/>
        <v>0</v>
      </c>
    </row>
    <row r="577" spans="1:24" ht="12.75" customHeight="1">
      <c r="A577" s="2">
        <v>0</v>
      </c>
      <c r="B577" s="2">
        <v>0</v>
      </c>
      <c r="C577" s="2">
        <f t="shared" ca="1" si="97"/>
        <v>4</v>
      </c>
      <c r="D577" s="2">
        <f t="shared" ca="1" si="98"/>
        <v>2</v>
      </c>
      <c r="E577" s="2">
        <f t="shared" ca="1" si="99"/>
        <v>0</v>
      </c>
      <c r="F577" s="84">
        <f t="shared" ca="1" si="100"/>
        <v>0.39942400000000017</v>
      </c>
      <c r="G577" s="2">
        <v>0</v>
      </c>
      <c r="H577" s="2">
        <v>0</v>
      </c>
      <c r="I577" s="2">
        <v>5</v>
      </c>
      <c r="J577" s="84">
        <f t="shared" ca="1" si="101"/>
        <v>0</v>
      </c>
      <c r="K577" s="84">
        <f t="shared" ca="1" si="102"/>
        <v>0</v>
      </c>
      <c r="L577" s="85">
        <f t="shared" ca="1" si="103"/>
        <v>75</v>
      </c>
      <c r="M577" s="38">
        <f t="shared" ca="1" si="104"/>
        <v>925</v>
      </c>
      <c r="N577" s="4">
        <f t="shared" ca="1" si="105"/>
        <v>10</v>
      </c>
      <c r="O577" s="79">
        <f t="shared" ca="1" si="106"/>
        <v>3.1594744304049844</v>
      </c>
      <c r="P577" s="79">
        <f t="shared" ca="1" si="107"/>
        <v>31.594744304049843</v>
      </c>
      <c r="Q577" s="79">
        <f t="shared" ca="1" si="108"/>
        <v>31.594744304049843</v>
      </c>
      <c r="R577" s="79">
        <f t="shared" ca="1" si="109"/>
        <v>3.1594744304049844</v>
      </c>
      <c r="S577" s="79">
        <f t="shared" ca="1" si="110"/>
        <v>3.159474430404984</v>
      </c>
      <c r="T577" s="79">
        <f t="shared" ca="1" si="111"/>
        <v>0</v>
      </c>
      <c r="U577" s="79">
        <f t="shared" ca="1" si="112"/>
        <v>1227.329659606881</v>
      </c>
      <c r="V577" s="79">
        <f t="shared" ca="1" si="113"/>
        <v>0</v>
      </c>
      <c r="W577" s="85">
        <f t="shared" ca="1" si="114"/>
        <v>20880.321012375876</v>
      </c>
      <c r="X577" s="79">
        <f t="shared" ca="1" si="115"/>
        <v>0</v>
      </c>
    </row>
    <row r="578" spans="1:24" ht="12.75" customHeight="1">
      <c r="A578" s="2">
        <v>0</v>
      </c>
      <c r="B578" s="2">
        <v>0</v>
      </c>
      <c r="C578" s="2">
        <f t="shared" ca="1" si="97"/>
        <v>4</v>
      </c>
      <c r="D578" s="2">
        <f t="shared" ca="1" si="98"/>
        <v>2</v>
      </c>
      <c r="E578" s="2">
        <f t="shared" ca="1" si="99"/>
        <v>0</v>
      </c>
      <c r="F578" s="84">
        <f t="shared" ca="1" si="100"/>
        <v>0.39942400000000017</v>
      </c>
      <c r="G578" s="2">
        <v>0</v>
      </c>
      <c r="H578" s="2">
        <v>0</v>
      </c>
      <c r="I578" s="2">
        <v>4</v>
      </c>
      <c r="J578" s="84">
        <f t="shared" ca="1" si="101"/>
        <v>0</v>
      </c>
      <c r="K578" s="84">
        <f t="shared" ca="1" si="102"/>
        <v>0</v>
      </c>
      <c r="L578" s="85">
        <f t="shared" ca="1" si="103"/>
        <v>60</v>
      </c>
      <c r="M578" s="38">
        <f t="shared" ca="1" si="104"/>
        <v>940</v>
      </c>
      <c r="N578" s="4">
        <f t="shared" ca="1" si="105"/>
        <v>11</v>
      </c>
      <c r="O578" s="79">
        <f t="shared" ca="1" si="106"/>
        <v>3.443707573616813</v>
      </c>
      <c r="P578" s="79">
        <f t="shared" ca="1" si="107"/>
        <v>34.152842592956304</v>
      </c>
      <c r="Q578" s="79">
        <f t="shared" ca="1" si="108"/>
        <v>31.594744304049843</v>
      </c>
      <c r="R578" s="79">
        <f t="shared" ca="1" si="109"/>
        <v>3.287379344850307</v>
      </c>
      <c r="S578" s="79">
        <f t="shared" ca="1" si="110"/>
        <v>3.4327645976031573</v>
      </c>
      <c r="T578" s="79">
        <f t="shared" ca="1" si="111"/>
        <v>0</v>
      </c>
      <c r="U578" s="79">
        <f t="shared" ca="1" si="112"/>
        <v>1304.9281133256075</v>
      </c>
      <c r="V578" s="79">
        <f t="shared" ca="1" si="113"/>
        <v>0</v>
      </c>
      <c r="W578" s="85">
        <f t="shared" ca="1" si="114"/>
        <v>16704.2568099007</v>
      </c>
      <c r="X578" s="79">
        <f t="shared" ca="1" si="115"/>
        <v>0</v>
      </c>
    </row>
    <row r="579" spans="1:24" ht="12.75" customHeight="1">
      <c r="A579" s="2">
        <v>0</v>
      </c>
      <c r="B579" s="2">
        <v>0</v>
      </c>
      <c r="C579" s="2">
        <f t="shared" ca="1" si="97"/>
        <v>4</v>
      </c>
      <c r="D579" s="2">
        <f t="shared" ca="1" si="98"/>
        <v>2</v>
      </c>
      <c r="E579" s="2">
        <f t="shared" ca="1" si="99"/>
        <v>0</v>
      </c>
      <c r="F579" s="84">
        <f t="shared" ca="1" si="100"/>
        <v>0.39942400000000017</v>
      </c>
      <c r="G579" s="2">
        <v>0</v>
      </c>
      <c r="H579" s="2">
        <v>0</v>
      </c>
      <c r="I579" s="2">
        <v>3</v>
      </c>
      <c r="J579" s="84">
        <f t="shared" ca="1" si="101"/>
        <v>0</v>
      </c>
      <c r="K579" s="84">
        <f t="shared" ca="1" si="102"/>
        <v>0</v>
      </c>
      <c r="L579" s="85">
        <f t="shared" ca="1" si="103"/>
        <v>45</v>
      </c>
      <c r="M579" s="38">
        <f t="shared" ca="1" si="104"/>
        <v>955</v>
      </c>
      <c r="N579" s="4">
        <f t="shared" ca="1" si="105"/>
        <v>11</v>
      </c>
      <c r="O579" s="79">
        <f t="shared" ca="1" si="106"/>
        <v>3.443707573616813</v>
      </c>
      <c r="P579" s="79">
        <f t="shared" ca="1" si="107"/>
        <v>34.437075736168133</v>
      </c>
      <c r="Q579" s="79">
        <f t="shared" ca="1" si="108"/>
        <v>34.437075736168133</v>
      </c>
      <c r="R579" s="79">
        <f t="shared" ca="1" si="109"/>
        <v>3.4437075736168135</v>
      </c>
      <c r="S579" s="79">
        <f t="shared" ca="1" si="110"/>
        <v>3.4437075736168126</v>
      </c>
      <c r="T579" s="79">
        <f t="shared" ca="1" si="111"/>
        <v>0</v>
      </c>
      <c r="U579" s="79">
        <f t="shared" ca="1" si="112"/>
        <v>1293.3479162046203</v>
      </c>
      <c r="V579" s="79">
        <f t="shared" ca="1" si="113"/>
        <v>0</v>
      </c>
      <c r="W579" s="85">
        <f t="shared" ca="1" si="114"/>
        <v>12528.192607425526</v>
      </c>
      <c r="X579" s="79">
        <f t="shared" ca="1" si="115"/>
        <v>0</v>
      </c>
    </row>
    <row r="580" spans="1:24" ht="12.75" customHeight="1">
      <c r="A580" s="2">
        <v>0</v>
      </c>
      <c r="B580" s="2">
        <v>0</v>
      </c>
      <c r="C580" s="2">
        <f t="shared" ca="1" si="97"/>
        <v>4</v>
      </c>
      <c r="D580" s="2">
        <f t="shared" ca="1" si="98"/>
        <v>2</v>
      </c>
      <c r="E580" s="2">
        <f t="shared" ca="1" si="99"/>
        <v>0</v>
      </c>
      <c r="F580" s="84">
        <f t="shared" ca="1" si="100"/>
        <v>0.39942400000000017</v>
      </c>
      <c r="G580" s="2">
        <v>0</v>
      </c>
      <c r="H580" s="2">
        <v>0</v>
      </c>
      <c r="I580" s="2">
        <v>2</v>
      </c>
      <c r="J580" s="84">
        <f t="shared" ca="1" si="101"/>
        <v>9.8010000000000168E-5</v>
      </c>
      <c r="K580" s="84">
        <f t="shared" ca="1" si="102"/>
        <v>3.914754624000008E-5</v>
      </c>
      <c r="L580" s="85">
        <f t="shared" ca="1" si="103"/>
        <v>30</v>
      </c>
      <c r="M580" s="38">
        <f t="shared" ca="1" si="104"/>
        <v>970</v>
      </c>
      <c r="N580" s="4">
        <f t="shared" ca="1" si="105"/>
        <v>11</v>
      </c>
      <c r="O580" s="79">
        <f t="shared" ca="1" si="106"/>
        <v>3.443707573616813</v>
      </c>
      <c r="P580" s="79">
        <f t="shared" ca="1" si="107"/>
        <v>34.437075736168133</v>
      </c>
      <c r="Q580" s="79">
        <f t="shared" ca="1" si="108"/>
        <v>34.437075736168133</v>
      </c>
      <c r="R580" s="79">
        <f t="shared" ca="1" si="109"/>
        <v>3.4437075736168135</v>
      </c>
      <c r="S580" s="79">
        <f t="shared" ca="1" si="110"/>
        <v>3.4437075736168126</v>
      </c>
      <c r="T580" s="79">
        <f t="shared" ca="1" si="111"/>
        <v>1.3481270147520265E-4</v>
      </c>
      <c r="U580" s="79">
        <f t="shared" ca="1" si="112"/>
        <v>1278.0479162046202</v>
      </c>
      <c r="V580" s="79">
        <f t="shared" ca="1" si="113"/>
        <v>5.0032439896556112E-2</v>
      </c>
      <c r="W580" s="85">
        <f t="shared" ca="1" si="114"/>
        <v>8352.1284049503502</v>
      </c>
      <c r="X580" s="79">
        <f t="shared" ca="1" si="115"/>
        <v>0.32696533293521196</v>
      </c>
    </row>
    <row r="581" spans="1:24" ht="12.75" customHeight="1">
      <c r="A581" s="2">
        <v>0</v>
      </c>
      <c r="B581" s="2">
        <v>0</v>
      </c>
      <c r="C581" s="2">
        <f t="shared" ca="1" si="97"/>
        <v>4</v>
      </c>
      <c r="D581" s="2">
        <f t="shared" ca="1" si="98"/>
        <v>2</v>
      </c>
      <c r="E581" s="2">
        <f t="shared" ca="1" si="99"/>
        <v>0</v>
      </c>
      <c r="F581" s="84">
        <f t="shared" ca="1" si="100"/>
        <v>0.39942400000000017</v>
      </c>
      <c r="G581" s="2">
        <v>0</v>
      </c>
      <c r="H581" s="2">
        <v>0</v>
      </c>
      <c r="I581" s="2">
        <v>1</v>
      </c>
      <c r="J581" s="84">
        <f t="shared" ca="1" si="101"/>
        <v>1.9800000000000056E-6</v>
      </c>
      <c r="K581" s="84">
        <f t="shared" ca="1" si="102"/>
        <v>7.9085952000000258E-7</v>
      </c>
      <c r="L581" s="85">
        <f t="shared" ca="1" si="103"/>
        <v>15</v>
      </c>
      <c r="M581" s="38">
        <f t="shared" ca="1" si="104"/>
        <v>985</v>
      </c>
      <c r="N581" s="4">
        <f t="shared" ca="1" si="105"/>
        <v>11</v>
      </c>
      <c r="O581" s="79">
        <f t="shared" ca="1" si="106"/>
        <v>3.443707573616813</v>
      </c>
      <c r="P581" s="79">
        <f t="shared" ca="1" si="107"/>
        <v>34.437075736168133</v>
      </c>
      <c r="Q581" s="79">
        <f t="shared" ca="1" si="108"/>
        <v>34.437075736168133</v>
      </c>
      <c r="R581" s="79">
        <f t="shared" ca="1" si="109"/>
        <v>3.4437075736168135</v>
      </c>
      <c r="S581" s="79">
        <f t="shared" ca="1" si="110"/>
        <v>3.4437075736168126</v>
      </c>
      <c r="T581" s="79">
        <f t="shared" ca="1" si="111"/>
        <v>2.7234889186909659E-6</v>
      </c>
      <c r="U581" s="79">
        <f t="shared" ca="1" si="112"/>
        <v>1262.7479162046202</v>
      </c>
      <c r="V581" s="79">
        <f t="shared" ca="1" si="113"/>
        <v>9.9865621089058939E-4</v>
      </c>
      <c r="W581" s="85">
        <f t="shared" ca="1" si="114"/>
        <v>4176.0642024751751</v>
      </c>
      <c r="X581" s="79">
        <f t="shared" ca="1" si="115"/>
        <v>3.3026801306587105E-3</v>
      </c>
    </row>
    <row r="582" spans="1:24" ht="12.75" customHeight="1">
      <c r="A582" s="2">
        <v>0</v>
      </c>
      <c r="B582" s="2">
        <v>0</v>
      </c>
      <c r="C582" s="2">
        <f t="shared" ca="1" si="97"/>
        <v>4</v>
      </c>
      <c r="D582" s="2">
        <f t="shared" ca="1" si="98"/>
        <v>2</v>
      </c>
      <c r="E582" s="2">
        <f t="shared" ca="1" si="99"/>
        <v>0</v>
      </c>
      <c r="F582" s="84">
        <f t="shared" ca="1" si="100"/>
        <v>0.39942400000000017</v>
      </c>
      <c r="G582" s="2">
        <v>0</v>
      </c>
      <c r="H582" s="2">
        <v>0</v>
      </c>
      <c r="I582" s="2">
        <v>0</v>
      </c>
      <c r="J582" s="84">
        <f t="shared" ca="1" si="101"/>
        <v>1.0000000000000037E-8</v>
      </c>
      <c r="K582" s="84">
        <f t="shared" ca="1" si="102"/>
        <v>3.9942400000000162E-9</v>
      </c>
      <c r="L582" s="85">
        <f t="shared" ca="1" si="103"/>
        <v>0</v>
      </c>
      <c r="M582" s="38">
        <f t="shared" ca="1" si="104"/>
        <v>1000</v>
      </c>
      <c r="N582" s="4">
        <f t="shared" ca="1" si="105"/>
        <v>11</v>
      </c>
      <c r="O582" s="79">
        <f t="shared" ca="1" si="106"/>
        <v>3.443707573616813</v>
      </c>
      <c r="P582" s="79">
        <f t="shared" ca="1" si="107"/>
        <v>34.437075736168133</v>
      </c>
      <c r="Q582" s="79">
        <f t="shared" ca="1" si="108"/>
        <v>34.437075736168133</v>
      </c>
      <c r="R582" s="79">
        <f t="shared" ca="1" si="109"/>
        <v>3.4437075736168135</v>
      </c>
      <c r="S582" s="79">
        <f t="shared" ca="1" si="110"/>
        <v>3.4437075736168126</v>
      </c>
      <c r="T582" s="79">
        <f t="shared" ca="1" si="111"/>
        <v>1.3754994538843273E-8</v>
      </c>
      <c r="U582" s="79">
        <f t="shared" ca="1" si="112"/>
        <v>1247.4479162046202</v>
      </c>
      <c r="V582" s="79">
        <f t="shared" ca="1" si="113"/>
        <v>4.9826063648211622E-6</v>
      </c>
      <c r="W582" s="85">
        <f t="shared" ca="1" si="114"/>
        <v>0</v>
      </c>
      <c r="X582" s="79">
        <f t="shared" ca="1" si="115"/>
        <v>0</v>
      </c>
    </row>
    <row r="583" spans="1:24" ht="12.75" customHeight="1">
      <c r="A583" s="2">
        <v>0</v>
      </c>
      <c r="B583" s="2">
        <v>1</v>
      </c>
      <c r="C583" s="2">
        <f t="shared" ca="1" si="97"/>
        <v>5</v>
      </c>
      <c r="D583" s="2">
        <f t="shared" ca="1" si="98"/>
        <v>3</v>
      </c>
      <c r="E583" s="2">
        <f t="shared" ca="1" si="99"/>
        <v>0</v>
      </c>
      <c r="F583" s="84">
        <f t="shared" ca="1" si="100"/>
        <v>9.9856000000000042E-2</v>
      </c>
      <c r="G583" s="2">
        <v>1</v>
      </c>
      <c r="H583" s="2">
        <v>1</v>
      </c>
      <c r="I583" s="2">
        <v>7</v>
      </c>
      <c r="J583" s="84">
        <f t="shared" ca="1" si="101"/>
        <v>0</v>
      </c>
      <c r="K583" s="84">
        <f t="shared" ca="1" si="102"/>
        <v>0</v>
      </c>
      <c r="L583" s="85">
        <f t="shared" ca="1" si="103"/>
        <v>285</v>
      </c>
      <c r="M583" s="38">
        <f t="shared" ca="1" si="104"/>
        <v>715</v>
      </c>
      <c r="N583" s="4">
        <f t="shared" ca="1" si="105"/>
        <v>8</v>
      </c>
      <c r="O583" s="79">
        <f t="shared" ca="1" si="106"/>
        <v>2.6035203133068636</v>
      </c>
      <c r="P583" s="79">
        <f t="shared" ca="1" si="107"/>
        <v>26.035203133068631</v>
      </c>
      <c r="Q583" s="79">
        <f t="shared" ca="1" si="108"/>
        <v>26.035203133068631</v>
      </c>
      <c r="R583" s="79">
        <f t="shared" ca="1" si="109"/>
        <v>2.6035203133068632</v>
      </c>
      <c r="S583" s="79">
        <f t="shared" ca="1" si="110"/>
        <v>2.6035203133068636</v>
      </c>
      <c r="T583" s="79">
        <f t="shared" ca="1" si="111"/>
        <v>0</v>
      </c>
      <c r="U583" s="79">
        <f t="shared" ca="1" si="112"/>
        <v>1252.5463590129609</v>
      </c>
      <c r="V583" s="79">
        <f t="shared" ca="1" si="113"/>
        <v>0</v>
      </c>
      <c r="W583" s="85">
        <f t="shared" ca="1" si="114"/>
        <v>37079.846726433541</v>
      </c>
      <c r="X583" s="79">
        <f t="shared" ca="1" si="115"/>
        <v>0</v>
      </c>
    </row>
    <row r="584" spans="1:24" ht="12.75" customHeight="1">
      <c r="A584" s="2">
        <v>0</v>
      </c>
      <c r="B584" s="2">
        <v>1</v>
      </c>
      <c r="C584" s="2">
        <f t="shared" ca="1" si="97"/>
        <v>5</v>
      </c>
      <c r="D584" s="2">
        <f t="shared" ca="1" si="98"/>
        <v>3</v>
      </c>
      <c r="E584" s="2">
        <f t="shared" ca="1" si="99"/>
        <v>0</v>
      </c>
      <c r="F584" s="84">
        <f t="shared" ca="1" si="100"/>
        <v>9.9856000000000042E-2</v>
      </c>
      <c r="G584" s="2">
        <v>1</v>
      </c>
      <c r="H584" s="2">
        <v>1</v>
      </c>
      <c r="I584" s="2">
        <v>6</v>
      </c>
      <c r="J584" s="84">
        <f t="shared" ca="1" si="101"/>
        <v>0</v>
      </c>
      <c r="K584" s="84">
        <f t="shared" ca="1" si="102"/>
        <v>0</v>
      </c>
      <c r="L584" s="85">
        <f t="shared" ca="1" si="103"/>
        <v>270</v>
      </c>
      <c r="M584" s="38">
        <f t="shared" ca="1" si="104"/>
        <v>730</v>
      </c>
      <c r="N584" s="4">
        <f t="shared" ca="1" si="105"/>
        <v>8</v>
      </c>
      <c r="O584" s="79">
        <f t="shared" ca="1" si="106"/>
        <v>2.6035203133068636</v>
      </c>
      <c r="P584" s="79">
        <f t="shared" ca="1" si="107"/>
        <v>26.035203133068631</v>
      </c>
      <c r="Q584" s="79">
        <f t="shared" ca="1" si="108"/>
        <v>26.035203133068631</v>
      </c>
      <c r="R584" s="79">
        <f t="shared" ca="1" si="109"/>
        <v>2.6035203133068632</v>
      </c>
      <c r="S584" s="79">
        <f t="shared" ca="1" si="110"/>
        <v>2.6035203133068636</v>
      </c>
      <c r="T584" s="79">
        <f t="shared" ca="1" si="111"/>
        <v>0</v>
      </c>
      <c r="U584" s="79">
        <f t="shared" ca="1" si="112"/>
        <v>1237.246359012961</v>
      </c>
      <c r="V584" s="79">
        <f t="shared" ca="1" si="113"/>
        <v>0</v>
      </c>
      <c r="W584" s="85">
        <f t="shared" ca="1" si="114"/>
        <v>32903.782523958369</v>
      </c>
      <c r="X584" s="79">
        <f t="shared" ca="1" si="115"/>
        <v>0</v>
      </c>
    </row>
    <row r="585" spans="1:24" ht="12.75" customHeight="1">
      <c r="A585" s="2">
        <v>0</v>
      </c>
      <c r="B585" s="2">
        <v>1</v>
      </c>
      <c r="C585" s="2">
        <f t="shared" ca="1" si="97"/>
        <v>5</v>
      </c>
      <c r="D585" s="2">
        <f t="shared" ca="1" si="98"/>
        <v>3</v>
      </c>
      <c r="E585" s="2">
        <f t="shared" ca="1" si="99"/>
        <v>0</v>
      </c>
      <c r="F585" s="84">
        <f t="shared" ca="1" si="100"/>
        <v>9.9856000000000042E-2</v>
      </c>
      <c r="G585" s="2">
        <v>1</v>
      </c>
      <c r="H585" s="2">
        <v>1</v>
      </c>
      <c r="I585" s="2">
        <v>5</v>
      </c>
      <c r="J585" s="84">
        <f t="shared" ca="1" si="101"/>
        <v>0</v>
      </c>
      <c r="K585" s="84">
        <f t="shared" ca="1" si="102"/>
        <v>0</v>
      </c>
      <c r="L585" s="85">
        <f t="shared" ca="1" si="103"/>
        <v>255</v>
      </c>
      <c r="M585" s="38">
        <f t="shared" ca="1" si="104"/>
        <v>745</v>
      </c>
      <c r="N585" s="4">
        <f t="shared" ca="1" si="105"/>
        <v>9</v>
      </c>
      <c r="O585" s="79">
        <f t="shared" ca="1" si="106"/>
        <v>2.8940432293255012</v>
      </c>
      <c r="P585" s="79">
        <f t="shared" ca="1" si="107"/>
        <v>26.035203133068631</v>
      </c>
      <c r="Q585" s="79">
        <f t="shared" ca="1" si="108"/>
        <v>26.035203133068631</v>
      </c>
      <c r="R585" s="79">
        <f t="shared" ca="1" si="109"/>
        <v>2.6035203133068632</v>
      </c>
      <c r="S585" s="79">
        <f t="shared" ca="1" si="110"/>
        <v>2.8737066252041963</v>
      </c>
      <c r="T585" s="79">
        <f t="shared" ca="1" si="111"/>
        <v>0</v>
      </c>
      <c r="U585" s="79">
        <f t="shared" ca="1" si="112"/>
        <v>1313.7897313836427</v>
      </c>
      <c r="V585" s="79">
        <f t="shared" ca="1" si="113"/>
        <v>0</v>
      </c>
      <c r="W585" s="85">
        <f t="shared" ca="1" si="114"/>
        <v>28727.718321483193</v>
      </c>
      <c r="X585" s="79">
        <f t="shared" ca="1" si="115"/>
        <v>0</v>
      </c>
    </row>
    <row r="586" spans="1:24" ht="12.75" customHeight="1">
      <c r="A586" s="2">
        <v>0</v>
      </c>
      <c r="B586" s="2">
        <v>1</v>
      </c>
      <c r="C586" s="2">
        <f t="shared" ca="1" si="97"/>
        <v>5</v>
      </c>
      <c r="D586" s="2">
        <f t="shared" ca="1" si="98"/>
        <v>3</v>
      </c>
      <c r="E586" s="2">
        <f t="shared" ca="1" si="99"/>
        <v>0</v>
      </c>
      <c r="F586" s="84">
        <f t="shared" ca="1" si="100"/>
        <v>9.9856000000000042E-2</v>
      </c>
      <c r="G586" s="2">
        <v>1</v>
      </c>
      <c r="H586" s="2">
        <v>1</v>
      </c>
      <c r="I586" s="2">
        <v>4</v>
      </c>
      <c r="J586" s="84">
        <f t="shared" ca="1" si="101"/>
        <v>0</v>
      </c>
      <c r="K586" s="84">
        <f t="shared" ca="1" si="102"/>
        <v>0</v>
      </c>
      <c r="L586" s="85">
        <f t="shared" ca="1" si="103"/>
        <v>240</v>
      </c>
      <c r="M586" s="38">
        <f t="shared" ca="1" si="104"/>
        <v>760</v>
      </c>
      <c r="N586" s="4">
        <f t="shared" ca="1" si="105"/>
        <v>9</v>
      </c>
      <c r="O586" s="79">
        <f t="shared" ca="1" si="106"/>
        <v>2.8940432293255012</v>
      </c>
      <c r="P586" s="79">
        <f t="shared" ca="1" si="107"/>
        <v>28.940432293255011</v>
      </c>
      <c r="Q586" s="79">
        <f t="shared" ca="1" si="108"/>
        <v>27.487817713161821</v>
      </c>
      <c r="R586" s="79">
        <f t="shared" ca="1" si="109"/>
        <v>2.8214125003208417</v>
      </c>
      <c r="S586" s="79">
        <f t="shared" ca="1" si="110"/>
        <v>2.8889590782951746</v>
      </c>
      <c r="T586" s="79">
        <f t="shared" ca="1" si="111"/>
        <v>0</v>
      </c>
      <c r="U586" s="79">
        <f t="shared" ca="1" si="112"/>
        <v>1303.6744378884391</v>
      </c>
      <c r="V586" s="79">
        <f t="shared" ca="1" si="113"/>
        <v>0</v>
      </c>
      <c r="W586" s="85">
        <f t="shared" ca="1" si="114"/>
        <v>24551.654119008017</v>
      </c>
      <c r="X586" s="79">
        <f t="shared" ca="1" si="115"/>
        <v>0</v>
      </c>
    </row>
    <row r="587" spans="1:24" ht="12.75" customHeight="1">
      <c r="A587" s="2">
        <v>0</v>
      </c>
      <c r="B587" s="2">
        <v>1</v>
      </c>
      <c r="C587" s="2">
        <f t="shared" ca="1" si="97"/>
        <v>5</v>
      </c>
      <c r="D587" s="2">
        <f t="shared" ca="1" si="98"/>
        <v>3</v>
      </c>
      <c r="E587" s="2">
        <f t="shared" ca="1" si="99"/>
        <v>0</v>
      </c>
      <c r="F587" s="84">
        <f t="shared" ca="1" si="100"/>
        <v>9.9856000000000042E-2</v>
      </c>
      <c r="G587" s="2">
        <v>1</v>
      </c>
      <c r="H587" s="2">
        <v>1</v>
      </c>
      <c r="I587" s="2">
        <v>3</v>
      </c>
      <c r="J587" s="84">
        <f t="shared" ca="1" si="101"/>
        <v>0.95099004989999991</v>
      </c>
      <c r="K587" s="84">
        <f t="shared" ca="1" si="102"/>
        <v>9.4962062422814436E-2</v>
      </c>
      <c r="L587" s="85">
        <f t="shared" ca="1" si="103"/>
        <v>225</v>
      </c>
      <c r="M587" s="38">
        <f t="shared" ca="1" si="104"/>
        <v>775</v>
      </c>
      <c r="N587" s="4">
        <f t="shared" ca="1" si="105"/>
        <v>9</v>
      </c>
      <c r="O587" s="79">
        <f t="shared" ca="1" si="106"/>
        <v>2.8940432293255012</v>
      </c>
      <c r="P587" s="79">
        <f t="shared" ca="1" si="107"/>
        <v>28.940432293255011</v>
      </c>
      <c r="Q587" s="79">
        <f t="shared" ca="1" si="108"/>
        <v>28.940432293255011</v>
      </c>
      <c r="R587" s="79">
        <f t="shared" ca="1" si="109"/>
        <v>2.8940432293255012</v>
      </c>
      <c r="S587" s="79">
        <f t="shared" ca="1" si="110"/>
        <v>2.8940432293255007</v>
      </c>
      <c r="T587" s="79">
        <f t="shared" ca="1" si="111"/>
        <v>0.27482431379753169</v>
      </c>
      <c r="U587" s="79">
        <f t="shared" ca="1" si="112"/>
        <v>1290.1026733900378</v>
      </c>
      <c r="V587" s="79">
        <f t="shared" ca="1" si="113"/>
        <v>122.51081060230456</v>
      </c>
      <c r="W587" s="85">
        <f t="shared" ca="1" si="114"/>
        <v>20375.589916532845</v>
      </c>
      <c r="X587" s="79">
        <f t="shared" ca="1" si="115"/>
        <v>1934.9080415554604</v>
      </c>
    </row>
    <row r="588" spans="1:24" ht="12.75" customHeight="1">
      <c r="A588" s="2">
        <v>0</v>
      </c>
      <c r="B588" s="2">
        <v>1</v>
      </c>
      <c r="C588" s="2">
        <f t="shared" ca="1" si="97"/>
        <v>5</v>
      </c>
      <c r="D588" s="2">
        <f t="shared" ca="1" si="98"/>
        <v>3</v>
      </c>
      <c r="E588" s="2">
        <f t="shared" ca="1" si="99"/>
        <v>0</v>
      </c>
      <c r="F588" s="84">
        <f t="shared" ca="1" si="100"/>
        <v>9.9856000000000042E-2</v>
      </c>
      <c r="G588" s="2">
        <v>1</v>
      </c>
      <c r="H588" s="2">
        <v>1</v>
      </c>
      <c r="I588" s="2">
        <v>2</v>
      </c>
      <c r="J588" s="84">
        <f t="shared" ca="1" si="101"/>
        <v>2.8817880300000022E-2</v>
      </c>
      <c r="K588" s="84">
        <f t="shared" ca="1" si="102"/>
        <v>2.8776382552368036E-3</v>
      </c>
      <c r="L588" s="85">
        <f t="shared" ca="1" si="103"/>
        <v>210</v>
      </c>
      <c r="M588" s="38">
        <f t="shared" ca="1" si="104"/>
        <v>790</v>
      </c>
      <c r="N588" s="4">
        <f t="shared" ca="1" si="105"/>
        <v>9</v>
      </c>
      <c r="O588" s="79">
        <f t="shared" ca="1" si="106"/>
        <v>2.8940432293255012</v>
      </c>
      <c r="P588" s="79">
        <f t="shared" ca="1" si="107"/>
        <v>28.940432293255011</v>
      </c>
      <c r="Q588" s="79">
        <f t="shared" ca="1" si="108"/>
        <v>28.940432293255011</v>
      </c>
      <c r="R588" s="79">
        <f t="shared" ca="1" si="109"/>
        <v>2.8940432293255012</v>
      </c>
      <c r="S588" s="79">
        <f t="shared" ca="1" si="110"/>
        <v>2.8940432293255007</v>
      </c>
      <c r="T588" s="79">
        <f t="shared" ca="1" si="111"/>
        <v>8.3280095090161183E-3</v>
      </c>
      <c r="U588" s="79">
        <f t="shared" ca="1" si="112"/>
        <v>1274.8026733900379</v>
      </c>
      <c r="V588" s="79">
        <f t="shared" ca="1" si="113"/>
        <v>3.6684209408253214</v>
      </c>
      <c r="W588" s="85">
        <f t="shared" ca="1" si="114"/>
        <v>16199.525714057667</v>
      </c>
      <c r="X588" s="79">
        <f t="shared" ca="1" si="115"/>
        <v>46.616374911464639</v>
      </c>
    </row>
    <row r="589" spans="1:24" ht="12.75" customHeight="1">
      <c r="A589" s="2">
        <v>0</v>
      </c>
      <c r="B589" s="2">
        <v>1</v>
      </c>
      <c r="C589" s="2">
        <f t="shared" ca="1" si="97"/>
        <v>5</v>
      </c>
      <c r="D589" s="2">
        <f t="shared" ca="1" si="98"/>
        <v>3</v>
      </c>
      <c r="E589" s="2">
        <f t="shared" ca="1" si="99"/>
        <v>0</v>
      </c>
      <c r="F589" s="84">
        <f t="shared" ca="1" si="100"/>
        <v>9.9856000000000042E-2</v>
      </c>
      <c r="G589" s="2">
        <v>1</v>
      </c>
      <c r="H589" s="2">
        <v>1</v>
      </c>
      <c r="I589" s="2">
        <v>1</v>
      </c>
      <c r="J589" s="84">
        <f t="shared" ca="1" si="101"/>
        <v>2.9108970000000053E-4</v>
      </c>
      <c r="K589" s="84">
        <f t="shared" ca="1" si="102"/>
        <v>2.9067053083200065E-5</v>
      </c>
      <c r="L589" s="85">
        <f t="shared" ca="1" si="103"/>
        <v>195</v>
      </c>
      <c r="M589" s="38">
        <f t="shared" ca="1" si="104"/>
        <v>805</v>
      </c>
      <c r="N589" s="4">
        <f t="shared" ca="1" si="105"/>
        <v>9</v>
      </c>
      <c r="O589" s="79">
        <f t="shared" ca="1" si="106"/>
        <v>2.8940432293255012</v>
      </c>
      <c r="P589" s="79">
        <f t="shared" ca="1" si="107"/>
        <v>28.940432293255011</v>
      </c>
      <c r="Q589" s="79">
        <f t="shared" ca="1" si="108"/>
        <v>28.940432293255011</v>
      </c>
      <c r="R589" s="79">
        <f t="shared" ca="1" si="109"/>
        <v>2.8940432293255012</v>
      </c>
      <c r="S589" s="79">
        <f t="shared" ca="1" si="110"/>
        <v>2.8940432293255007</v>
      </c>
      <c r="T589" s="79">
        <f t="shared" ca="1" si="111"/>
        <v>8.4121308171880067E-5</v>
      </c>
      <c r="U589" s="79">
        <f t="shared" ca="1" si="112"/>
        <v>1259.5026733900379</v>
      </c>
      <c r="V589" s="79">
        <f t="shared" ca="1" si="113"/>
        <v>3.6610031065860624E-2</v>
      </c>
      <c r="W589" s="85">
        <f t="shared" ca="1" si="114"/>
        <v>12023.461511582493</v>
      </c>
      <c r="X589" s="79">
        <f t="shared" ca="1" si="115"/>
        <v>0.3494865940009812</v>
      </c>
    </row>
    <row r="590" spans="1:24" ht="12.75" customHeight="1">
      <c r="A590" s="2">
        <v>0</v>
      </c>
      <c r="B590" s="2">
        <v>1</v>
      </c>
      <c r="C590" s="2">
        <f t="shared" ca="1" si="97"/>
        <v>5</v>
      </c>
      <c r="D590" s="2">
        <f t="shared" ca="1" si="98"/>
        <v>3</v>
      </c>
      <c r="E590" s="2">
        <f t="shared" ca="1" si="99"/>
        <v>0</v>
      </c>
      <c r="F590" s="84">
        <f t="shared" ca="1" si="100"/>
        <v>9.9856000000000042E-2</v>
      </c>
      <c r="G590" s="2">
        <v>1</v>
      </c>
      <c r="H590" s="2">
        <v>1</v>
      </c>
      <c r="I590" s="2">
        <v>0</v>
      </c>
      <c r="J590" s="84">
        <f t="shared" ca="1" si="101"/>
        <v>9.8010000000000269E-7</v>
      </c>
      <c r="K590" s="84">
        <f t="shared" ca="1" si="102"/>
        <v>9.7868865600000316E-8</v>
      </c>
      <c r="L590" s="85">
        <f t="shared" ca="1" si="103"/>
        <v>180</v>
      </c>
      <c r="M590" s="38">
        <f t="shared" ca="1" si="104"/>
        <v>820</v>
      </c>
      <c r="N590" s="4">
        <f t="shared" ca="1" si="105"/>
        <v>9</v>
      </c>
      <c r="O590" s="79">
        <f t="shared" ca="1" si="106"/>
        <v>2.8940432293255012</v>
      </c>
      <c r="P590" s="79">
        <f t="shared" ca="1" si="107"/>
        <v>28.940432293255011</v>
      </c>
      <c r="Q590" s="79">
        <f t="shared" ca="1" si="108"/>
        <v>28.940432293255011</v>
      </c>
      <c r="R590" s="79">
        <f t="shared" ca="1" si="109"/>
        <v>2.8940432293255012</v>
      </c>
      <c r="S590" s="79">
        <f t="shared" ca="1" si="110"/>
        <v>2.8940432293255007</v>
      </c>
      <c r="T590" s="79">
        <f t="shared" ca="1" si="111"/>
        <v>2.8323672785144834E-7</v>
      </c>
      <c r="U590" s="79">
        <f t="shared" ca="1" si="112"/>
        <v>1244.2026733900377</v>
      </c>
      <c r="V590" s="79">
        <f t="shared" ca="1" si="113"/>
        <v>1.2176870422117069E-4</v>
      </c>
      <c r="W590" s="85">
        <f t="shared" ca="1" si="114"/>
        <v>7847.3973091073167</v>
      </c>
      <c r="X590" s="79">
        <f t="shared" ca="1" si="115"/>
        <v>7.6801587255482813E-4</v>
      </c>
    </row>
    <row r="591" spans="1:24" ht="12.75" customHeight="1">
      <c r="A591" s="2">
        <v>0</v>
      </c>
      <c r="B591" s="2">
        <v>1</v>
      </c>
      <c r="C591" s="2">
        <f t="shared" ca="1" si="97"/>
        <v>5</v>
      </c>
      <c r="D591" s="2">
        <f t="shared" ca="1" si="98"/>
        <v>3</v>
      </c>
      <c r="E591" s="2">
        <f t="shared" ca="1" si="99"/>
        <v>0</v>
      </c>
      <c r="F591" s="84">
        <f t="shared" ca="1" si="100"/>
        <v>9.9856000000000042E-2</v>
      </c>
      <c r="G591" s="2">
        <v>1</v>
      </c>
      <c r="H591" s="2">
        <v>0</v>
      </c>
      <c r="I591" s="2">
        <v>7</v>
      </c>
      <c r="J591" s="84">
        <f t="shared" ca="1" si="101"/>
        <v>0</v>
      </c>
      <c r="K591" s="84">
        <f t="shared" ca="1" si="102"/>
        <v>0</v>
      </c>
      <c r="L591" s="85">
        <f t="shared" ca="1" si="103"/>
        <v>195</v>
      </c>
      <c r="M591" s="38">
        <f t="shared" ca="1" si="104"/>
        <v>805</v>
      </c>
      <c r="N591" s="4">
        <f t="shared" ca="1" si="105"/>
        <v>9</v>
      </c>
      <c r="O591" s="79">
        <f t="shared" ca="1" si="106"/>
        <v>2.8940432293255012</v>
      </c>
      <c r="P591" s="79">
        <f t="shared" ca="1" si="107"/>
        <v>28.940432293255011</v>
      </c>
      <c r="Q591" s="79">
        <f t="shared" ca="1" si="108"/>
        <v>28.940432293255011</v>
      </c>
      <c r="R591" s="79">
        <f t="shared" ca="1" si="109"/>
        <v>2.8940432293255012</v>
      </c>
      <c r="S591" s="79">
        <f t="shared" ca="1" si="110"/>
        <v>2.8940432293255007</v>
      </c>
      <c r="T591" s="79">
        <f t="shared" ca="1" si="111"/>
        <v>0</v>
      </c>
      <c r="U591" s="79">
        <f t="shared" ca="1" si="112"/>
        <v>1259.5026733900379</v>
      </c>
      <c r="V591" s="79">
        <f t="shared" ca="1" si="113"/>
        <v>0</v>
      </c>
      <c r="W591" s="85">
        <f t="shared" ca="1" si="114"/>
        <v>33408.513619801401</v>
      </c>
      <c r="X591" s="79">
        <f t="shared" ca="1" si="115"/>
        <v>0</v>
      </c>
    </row>
    <row r="592" spans="1:24" ht="12.75" customHeight="1">
      <c r="A592" s="2">
        <v>0</v>
      </c>
      <c r="B592" s="2">
        <v>1</v>
      </c>
      <c r="C592" s="2">
        <f t="shared" ca="1" si="97"/>
        <v>5</v>
      </c>
      <c r="D592" s="2">
        <f t="shared" ca="1" si="98"/>
        <v>3</v>
      </c>
      <c r="E592" s="2">
        <f t="shared" ca="1" si="99"/>
        <v>0</v>
      </c>
      <c r="F592" s="84">
        <f t="shared" ca="1" si="100"/>
        <v>9.9856000000000042E-2</v>
      </c>
      <c r="G592" s="2">
        <v>1</v>
      </c>
      <c r="H592" s="2">
        <v>0</v>
      </c>
      <c r="I592" s="2">
        <v>6</v>
      </c>
      <c r="J592" s="84">
        <f t="shared" ca="1" si="101"/>
        <v>0</v>
      </c>
      <c r="K592" s="84">
        <f t="shared" ca="1" si="102"/>
        <v>0</v>
      </c>
      <c r="L592" s="85">
        <f t="shared" ca="1" si="103"/>
        <v>180</v>
      </c>
      <c r="M592" s="38">
        <f t="shared" ca="1" si="104"/>
        <v>820</v>
      </c>
      <c r="N592" s="4">
        <f t="shared" ca="1" si="105"/>
        <v>9</v>
      </c>
      <c r="O592" s="79">
        <f t="shared" ca="1" si="106"/>
        <v>2.8940432293255012</v>
      </c>
      <c r="P592" s="79">
        <f t="shared" ca="1" si="107"/>
        <v>28.940432293255011</v>
      </c>
      <c r="Q592" s="79">
        <f t="shared" ca="1" si="108"/>
        <v>28.940432293255011</v>
      </c>
      <c r="R592" s="79">
        <f t="shared" ca="1" si="109"/>
        <v>2.8940432293255012</v>
      </c>
      <c r="S592" s="79">
        <f t="shared" ca="1" si="110"/>
        <v>2.8940432293255007</v>
      </c>
      <c r="T592" s="79">
        <f t="shared" ca="1" si="111"/>
        <v>0</v>
      </c>
      <c r="U592" s="79">
        <f t="shared" ca="1" si="112"/>
        <v>1244.2026733900377</v>
      </c>
      <c r="V592" s="79">
        <f t="shared" ca="1" si="113"/>
        <v>0</v>
      </c>
      <c r="W592" s="85">
        <f t="shared" ca="1" si="114"/>
        <v>29232.449417326228</v>
      </c>
      <c r="X592" s="79">
        <f t="shared" ca="1" si="115"/>
        <v>0</v>
      </c>
    </row>
    <row r="593" spans="1:24" ht="12.75" customHeight="1">
      <c r="A593" s="2">
        <v>0</v>
      </c>
      <c r="B593" s="2">
        <v>1</v>
      </c>
      <c r="C593" s="2">
        <f t="shared" ca="1" si="97"/>
        <v>5</v>
      </c>
      <c r="D593" s="2">
        <f t="shared" ca="1" si="98"/>
        <v>3</v>
      </c>
      <c r="E593" s="2">
        <f t="shared" ca="1" si="99"/>
        <v>0</v>
      </c>
      <c r="F593" s="84">
        <f t="shared" ca="1" si="100"/>
        <v>9.9856000000000042E-2</v>
      </c>
      <c r="G593" s="2">
        <v>1</v>
      </c>
      <c r="H593" s="2">
        <v>0</v>
      </c>
      <c r="I593" s="2">
        <v>5</v>
      </c>
      <c r="J593" s="84">
        <f t="shared" ca="1" si="101"/>
        <v>0</v>
      </c>
      <c r="K593" s="84">
        <f t="shared" ca="1" si="102"/>
        <v>0</v>
      </c>
      <c r="L593" s="85">
        <f t="shared" ca="1" si="103"/>
        <v>165</v>
      </c>
      <c r="M593" s="38">
        <f t="shared" ca="1" si="104"/>
        <v>835</v>
      </c>
      <c r="N593" s="4">
        <f t="shared" ca="1" si="105"/>
        <v>9</v>
      </c>
      <c r="O593" s="79">
        <f t="shared" ca="1" si="106"/>
        <v>2.8940432293255012</v>
      </c>
      <c r="P593" s="79">
        <f t="shared" ca="1" si="107"/>
        <v>28.940432293255011</v>
      </c>
      <c r="Q593" s="79">
        <f t="shared" ca="1" si="108"/>
        <v>28.940432293255011</v>
      </c>
      <c r="R593" s="79">
        <f t="shared" ca="1" si="109"/>
        <v>2.8940432293255012</v>
      </c>
      <c r="S593" s="79">
        <f t="shared" ca="1" si="110"/>
        <v>2.8940432293255007</v>
      </c>
      <c r="T593" s="79">
        <f t="shared" ca="1" si="111"/>
        <v>0</v>
      </c>
      <c r="U593" s="79">
        <f t="shared" ca="1" si="112"/>
        <v>1228.9026733900378</v>
      </c>
      <c r="V593" s="79">
        <f t="shared" ca="1" si="113"/>
        <v>0</v>
      </c>
      <c r="W593" s="85">
        <f t="shared" ca="1" si="114"/>
        <v>25056.385214851052</v>
      </c>
      <c r="X593" s="79">
        <f t="shared" ca="1" si="115"/>
        <v>0</v>
      </c>
    </row>
    <row r="594" spans="1:24" ht="12.75" customHeight="1">
      <c r="A594" s="2">
        <v>0</v>
      </c>
      <c r="B594" s="2">
        <v>1</v>
      </c>
      <c r="C594" s="2">
        <f t="shared" ca="1" si="97"/>
        <v>5</v>
      </c>
      <c r="D594" s="2">
        <f t="shared" ca="1" si="98"/>
        <v>3</v>
      </c>
      <c r="E594" s="2">
        <f t="shared" ca="1" si="99"/>
        <v>0</v>
      </c>
      <c r="F594" s="84">
        <f t="shared" ca="1" si="100"/>
        <v>9.9856000000000042E-2</v>
      </c>
      <c r="G594" s="2">
        <v>1</v>
      </c>
      <c r="H594" s="2">
        <v>0</v>
      </c>
      <c r="I594" s="2">
        <v>4</v>
      </c>
      <c r="J594" s="84">
        <f t="shared" ca="1" si="101"/>
        <v>0</v>
      </c>
      <c r="K594" s="84">
        <f t="shared" ca="1" si="102"/>
        <v>0</v>
      </c>
      <c r="L594" s="85">
        <f t="shared" ca="1" si="103"/>
        <v>150</v>
      </c>
      <c r="M594" s="38">
        <f t="shared" ca="1" si="104"/>
        <v>850</v>
      </c>
      <c r="N594" s="4">
        <f t="shared" ca="1" si="105"/>
        <v>10</v>
      </c>
      <c r="O594" s="79">
        <f t="shared" ca="1" si="106"/>
        <v>3.1594744304049844</v>
      </c>
      <c r="P594" s="79">
        <f t="shared" ca="1" si="107"/>
        <v>31.594744304049843</v>
      </c>
      <c r="Q594" s="79">
        <f t="shared" ca="1" si="108"/>
        <v>29.471294695413977</v>
      </c>
      <c r="R594" s="79">
        <f t="shared" ca="1" si="109"/>
        <v>3.053301949973191</v>
      </c>
      <c r="S594" s="79">
        <f t="shared" ca="1" si="110"/>
        <v>3.1520423567747589</v>
      </c>
      <c r="T594" s="79">
        <f t="shared" ca="1" si="111"/>
        <v>0</v>
      </c>
      <c r="U594" s="79">
        <f t="shared" ca="1" si="112"/>
        <v>1301.3033039928096</v>
      </c>
      <c r="V594" s="79">
        <f t="shared" ca="1" si="113"/>
        <v>0</v>
      </c>
      <c r="W594" s="85">
        <f t="shared" ca="1" si="114"/>
        <v>20880.321012375876</v>
      </c>
      <c r="X594" s="79">
        <f t="shared" ca="1" si="115"/>
        <v>0</v>
      </c>
    </row>
    <row r="595" spans="1:24" ht="12.75" customHeight="1">
      <c r="A595" s="2">
        <v>0</v>
      </c>
      <c r="B595" s="2">
        <v>1</v>
      </c>
      <c r="C595" s="2">
        <f t="shared" ca="1" si="97"/>
        <v>5</v>
      </c>
      <c r="D595" s="2">
        <f t="shared" ca="1" si="98"/>
        <v>3</v>
      </c>
      <c r="E595" s="2">
        <f t="shared" ca="1" si="99"/>
        <v>0</v>
      </c>
      <c r="F595" s="84">
        <f t="shared" ca="1" si="100"/>
        <v>9.9856000000000042E-2</v>
      </c>
      <c r="G595" s="2">
        <v>1</v>
      </c>
      <c r="H595" s="2">
        <v>0</v>
      </c>
      <c r="I595" s="2">
        <v>3</v>
      </c>
      <c r="J595" s="84">
        <f t="shared" ca="1" si="101"/>
        <v>9.6059601000000085E-3</v>
      </c>
      <c r="K595" s="84">
        <f t="shared" ca="1" si="102"/>
        <v>9.5921275174560129E-4</v>
      </c>
      <c r="L595" s="85">
        <f t="shared" ca="1" si="103"/>
        <v>135</v>
      </c>
      <c r="M595" s="38">
        <f t="shared" ca="1" si="104"/>
        <v>865</v>
      </c>
      <c r="N595" s="4">
        <f t="shared" ca="1" si="105"/>
        <v>10</v>
      </c>
      <c r="O595" s="79">
        <f t="shared" ca="1" si="106"/>
        <v>3.1594744304049844</v>
      </c>
      <c r="P595" s="79">
        <f t="shared" ca="1" si="107"/>
        <v>31.594744304049843</v>
      </c>
      <c r="Q595" s="79">
        <f t="shared" ca="1" si="108"/>
        <v>31.594744304049843</v>
      </c>
      <c r="R595" s="79">
        <f t="shared" ca="1" si="109"/>
        <v>3.1594744304049844</v>
      </c>
      <c r="S595" s="79">
        <f t="shared" ca="1" si="110"/>
        <v>3.159474430404984</v>
      </c>
      <c r="T595" s="79">
        <f t="shared" ca="1" si="111"/>
        <v>3.0306081624586309E-3</v>
      </c>
      <c r="U595" s="79">
        <f t="shared" ca="1" si="112"/>
        <v>1288.5296596068811</v>
      </c>
      <c r="V595" s="79">
        <f t="shared" ca="1" si="113"/>
        <v>1.2359740804973394</v>
      </c>
      <c r="W595" s="85">
        <f t="shared" ca="1" si="114"/>
        <v>16704.2568099007</v>
      </c>
      <c r="X595" s="79">
        <f t="shared" ca="1" si="115"/>
        <v>16.022936140490049</v>
      </c>
    </row>
    <row r="596" spans="1:24" ht="12.75" customHeight="1">
      <c r="A596" s="2">
        <v>0</v>
      </c>
      <c r="B596" s="2">
        <v>1</v>
      </c>
      <c r="C596" s="2">
        <f t="shared" ca="1" si="97"/>
        <v>5</v>
      </c>
      <c r="D596" s="2">
        <f t="shared" ca="1" si="98"/>
        <v>3</v>
      </c>
      <c r="E596" s="2">
        <f t="shared" ca="1" si="99"/>
        <v>0</v>
      </c>
      <c r="F596" s="84">
        <f t="shared" ca="1" si="100"/>
        <v>9.9856000000000042E-2</v>
      </c>
      <c r="G596" s="2">
        <v>1</v>
      </c>
      <c r="H596" s="2">
        <v>0</v>
      </c>
      <c r="I596" s="2">
        <v>2</v>
      </c>
      <c r="J596" s="84">
        <f t="shared" ca="1" si="101"/>
        <v>2.9108970000000053E-4</v>
      </c>
      <c r="K596" s="84">
        <f t="shared" ca="1" si="102"/>
        <v>2.9067053083200065E-5</v>
      </c>
      <c r="L596" s="85">
        <f t="shared" ca="1" si="103"/>
        <v>120</v>
      </c>
      <c r="M596" s="38">
        <f t="shared" ca="1" si="104"/>
        <v>880</v>
      </c>
      <c r="N596" s="4">
        <f t="shared" ca="1" si="105"/>
        <v>10</v>
      </c>
      <c r="O596" s="79">
        <f t="shared" ca="1" si="106"/>
        <v>3.1594744304049844</v>
      </c>
      <c r="P596" s="79">
        <f t="shared" ca="1" si="107"/>
        <v>31.594744304049843</v>
      </c>
      <c r="Q596" s="79">
        <f t="shared" ca="1" si="108"/>
        <v>31.594744304049843</v>
      </c>
      <c r="R596" s="79">
        <f t="shared" ca="1" si="109"/>
        <v>3.1594744304049844</v>
      </c>
      <c r="S596" s="79">
        <f t="shared" ca="1" si="110"/>
        <v>3.159474430404984</v>
      </c>
      <c r="T596" s="79">
        <f t="shared" ca="1" si="111"/>
        <v>9.1836610983594955E-5</v>
      </c>
      <c r="U596" s="79">
        <f t="shared" ca="1" si="112"/>
        <v>1273.2296596068811</v>
      </c>
      <c r="V596" s="79">
        <f t="shared" ca="1" si="113"/>
        <v>3.7009034102897964E-2</v>
      </c>
      <c r="W596" s="85">
        <f t="shared" ca="1" si="114"/>
        <v>12528.192607425524</v>
      </c>
      <c r="X596" s="79">
        <f t="shared" ca="1" si="115"/>
        <v>0.36415763955659236</v>
      </c>
    </row>
    <row r="597" spans="1:24" ht="12.75" customHeight="1">
      <c r="A597" s="2">
        <v>0</v>
      </c>
      <c r="B597" s="2">
        <v>1</v>
      </c>
      <c r="C597" s="2">
        <f t="shared" ca="1" si="97"/>
        <v>5</v>
      </c>
      <c r="D597" s="2">
        <f t="shared" ca="1" si="98"/>
        <v>3</v>
      </c>
      <c r="E597" s="2">
        <f t="shared" ca="1" si="99"/>
        <v>0</v>
      </c>
      <c r="F597" s="84">
        <f t="shared" ca="1" si="100"/>
        <v>9.9856000000000042E-2</v>
      </c>
      <c r="G597" s="2">
        <v>1</v>
      </c>
      <c r="H597" s="2">
        <v>0</v>
      </c>
      <c r="I597" s="2">
        <v>1</v>
      </c>
      <c r="J597" s="84">
        <f t="shared" ca="1" si="101"/>
        <v>2.9403000000000081E-6</v>
      </c>
      <c r="K597" s="84">
        <f t="shared" ca="1" si="102"/>
        <v>2.9360659680000095E-7</v>
      </c>
      <c r="L597" s="85">
        <f t="shared" ca="1" si="103"/>
        <v>105</v>
      </c>
      <c r="M597" s="38">
        <f t="shared" ca="1" si="104"/>
        <v>895</v>
      </c>
      <c r="N597" s="4">
        <f t="shared" ca="1" si="105"/>
        <v>10</v>
      </c>
      <c r="O597" s="79">
        <f t="shared" ca="1" si="106"/>
        <v>3.1594744304049844</v>
      </c>
      <c r="P597" s="79">
        <f t="shared" ca="1" si="107"/>
        <v>31.594744304049843</v>
      </c>
      <c r="Q597" s="79">
        <f t="shared" ca="1" si="108"/>
        <v>31.594744304049843</v>
      </c>
      <c r="R597" s="79">
        <f t="shared" ca="1" si="109"/>
        <v>3.1594744304049844</v>
      </c>
      <c r="S597" s="79">
        <f t="shared" ca="1" si="110"/>
        <v>3.159474430404984</v>
      </c>
      <c r="T597" s="79">
        <f t="shared" ca="1" si="111"/>
        <v>9.2764253518782876E-7</v>
      </c>
      <c r="U597" s="79">
        <f t="shared" ca="1" si="112"/>
        <v>1257.9296596068809</v>
      </c>
      <c r="V597" s="79">
        <f t="shared" ca="1" si="113"/>
        <v>3.6933644637095995E-4</v>
      </c>
      <c r="W597" s="85">
        <f t="shared" ca="1" si="114"/>
        <v>8352.1284049503502</v>
      </c>
      <c r="X597" s="79">
        <f t="shared" ca="1" si="115"/>
        <v>2.4522399970140925E-3</v>
      </c>
    </row>
    <row r="598" spans="1:24" ht="12.75" customHeight="1">
      <c r="A598" s="2">
        <v>0</v>
      </c>
      <c r="B598" s="2">
        <v>1</v>
      </c>
      <c r="C598" s="2">
        <f t="shared" ca="1" si="97"/>
        <v>5</v>
      </c>
      <c r="D598" s="2">
        <f t="shared" ca="1" si="98"/>
        <v>3</v>
      </c>
      <c r="E598" s="2">
        <f t="shared" ca="1" si="99"/>
        <v>0</v>
      </c>
      <c r="F598" s="84">
        <f t="shared" ca="1" si="100"/>
        <v>9.9856000000000042E-2</v>
      </c>
      <c r="G598" s="2">
        <v>1</v>
      </c>
      <c r="H598" s="2">
        <v>0</v>
      </c>
      <c r="I598" s="2">
        <v>0</v>
      </c>
      <c r="J598" s="84">
        <f t="shared" ca="1" si="101"/>
        <v>9.9000000000000357E-9</v>
      </c>
      <c r="K598" s="84">
        <f t="shared" ca="1" si="102"/>
        <v>9.8857440000000391E-10</v>
      </c>
      <c r="L598" s="85">
        <f t="shared" ca="1" si="103"/>
        <v>90</v>
      </c>
      <c r="M598" s="38">
        <f t="shared" ca="1" si="104"/>
        <v>910</v>
      </c>
      <c r="N598" s="4">
        <f t="shared" ca="1" si="105"/>
        <v>10</v>
      </c>
      <c r="O598" s="79">
        <f t="shared" ca="1" si="106"/>
        <v>3.1594744304049844</v>
      </c>
      <c r="P598" s="79">
        <f t="shared" ca="1" si="107"/>
        <v>31.594744304049843</v>
      </c>
      <c r="Q598" s="79">
        <f t="shared" ca="1" si="108"/>
        <v>31.594744304049843</v>
      </c>
      <c r="R598" s="79">
        <f t="shared" ca="1" si="109"/>
        <v>3.1594744304049844</v>
      </c>
      <c r="S598" s="79">
        <f t="shared" ca="1" si="110"/>
        <v>3.159474430404984</v>
      </c>
      <c r="T598" s="79">
        <f t="shared" ca="1" si="111"/>
        <v>3.1233755393529611E-9</v>
      </c>
      <c r="U598" s="79">
        <f t="shared" ca="1" si="112"/>
        <v>1242.629659606881</v>
      </c>
      <c r="V598" s="79">
        <f t="shared" ca="1" si="113"/>
        <v>1.2284318701680816E-6</v>
      </c>
      <c r="W598" s="85">
        <f t="shared" ca="1" si="114"/>
        <v>4176.0642024751751</v>
      </c>
      <c r="X598" s="79">
        <f t="shared" ca="1" si="115"/>
        <v>4.1283501633233911E-6</v>
      </c>
    </row>
    <row r="599" spans="1:24" ht="12.75" customHeight="1">
      <c r="A599" s="2">
        <v>0</v>
      </c>
      <c r="B599" s="2">
        <v>1</v>
      </c>
      <c r="C599" s="2">
        <f t="shared" ca="1" si="97"/>
        <v>5</v>
      </c>
      <c r="D599" s="2">
        <f t="shared" ca="1" si="98"/>
        <v>3</v>
      </c>
      <c r="E599" s="2">
        <f t="shared" ca="1" si="99"/>
        <v>0</v>
      </c>
      <c r="F599" s="84">
        <f t="shared" ca="1" si="100"/>
        <v>9.9856000000000042E-2</v>
      </c>
      <c r="G599" s="2">
        <v>0</v>
      </c>
      <c r="H599" s="2">
        <v>1</v>
      </c>
      <c r="I599" s="2">
        <v>7</v>
      </c>
      <c r="J599" s="84">
        <f t="shared" ca="1" si="101"/>
        <v>0</v>
      </c>
      <c r="K599" s="84">
        <f t="shared" ca="1" si="102"/>
        <v>0</v>
      </c>
      <c r="L599" s="85">
        <f t="shared" ca="1" si="103"/>
        <v>195</v>
      </c>
      <c r="M599" s="38">
        <f t="shared" ca="1" si="104"/>
        <v>805</v>
      </c>
      <c r="N599" s="4">
        <f t="shared" ca="1" si="105"/>
        <v>9</v>
      </c>
      <c r="O599" s="79">
        <f t="shared" ca="1" si="106"/>
        <v>2.8940432293255012</v>
      </c>
      <c r="P599" s="79">
        <f t="shared" ca="1" si="107"/>
        <v>28.940432293255011</v>
      </c>
      <c r="Q599" s="79">
        <f t="shared" ca="1" si="108"/>
        <v>28.940432293255011</v>
      </c>
      <c r="R599" s="79">
        <f t="shared" ca="1" si="109"/>
        <v>2.8940432293255012</v>
      </c>
      <c r="S599" s="79">
        <f t="shared" ca="1" si="110"/>
        <v>2.8940432293255007</v>
      </c>
      <c r="T599" s="79">
        <f t="shared" ca="1" si="111"/>
        <v>0</v>
      </c>
      <c r="U599" s="79">
        <f t="shared" ca="1" si="112"/>
        <v>1259.5026733900379</v>
      </c>
      <c r="V599" s="79">
        <f t="shared" ca="1" si="113"/>
        <v>0</v>
      </c>
      <c r="W599" s="85">
        <f t="shared" ca="1" si="114"/>
        <v>32903.782523958369</v>
      </c>
      <c r="X599" s="79">
        <f t="shared" ca="1" si="115"/>
        <v>0</v>
      </c>
    </row>
    <row r="600" spans="1:24" ht="12.75" customHeight="1">
      <c r="A600" s="2">
        <v>0</v>
      </c>
      <c r="B600" s="2">
        <v>1</v>
      </c>
      <c r="C600" s="2">
        <f t="shared" ca="1" si="97"/>
        <v>5</v>
      </c>
      <c r="D600" s="2">
        <f t="shared" ca="1" si="98"/>
        <v>3</v>
      </c>
      <c r="E600" s="2">
        <f t="shared" ca="1" si="99"/>
        <v>0</v>
      </c>
      <c r="F600" s="84">
        <f t="shared" ca="1" si="100"/>
        <v>9.9856000000000042E-2</v>
      </c>
      <c r="G600" s="2">
        <v>0</v>
      </c>
      <c r="H600" s="2">
        <v>1</v>
      </c>
      <c r="I600" s="2">
        <v>6</v>
      </c>
      <c r="J600" s="84">
        <f t="shared" ca="1" si="101"/>
        <v>0</v>
      </c>
      <c r="K600" s="84">
        <f t="shared" ca="1" si="102"/>
        <v>0</v>
      </c>
      <c r="L600" s="85">
        <f t="shared" ca="1" si="103"/>
        <v>180</v>
      </c>
      <c r="M600" s="38">
        <f t="shared" ca="1" si="104"/>
        <v>820</v>
      </c>
      <c r="N600" s="4">
        <f t="shared" ca="1" si="105"/>
        <v>9</v>
      </c>
      <c r="O600" s="79">
        <f t="shared" ca="1" si="106"/>
        <v>2.8940432293255012</v>
      </c>
      <c r="P600" s="79">
        <f t="shared" ca="1" si="107"/>
        <v>28.940432293255011</v>
      </c>
      <c r="Q600" s="79">
        <f t="shared" ca="1" si="108"/>
        <v>28.940432293255011</v>
      </c>
      <c r="R600" s="79">
        <f t="shared" ca="1" si="109"/>
        <v>2.8940432293255012</v>
      </c>
      <c r="S600" s="79">
        <f t="shared" ca="1" si="110"/>
        <v>2.8940432293255007</v>
      </c>
      <c r="T600" s="79">
        <f t="shared" ca="1" si="111"/>
        <v>0</v>
      </c>
      <c r="U600" s="79">
        <f t="shared" ca="1" si="112"/>
        <v>1244.2026733900377</v>
      </c>
      <c r="V600" s="79">
        <f t="shared" ca="1" si="113"/>
        <v>0</v>
      </c>
      <c r="W600" s="85">
        <f t="shared" ca="1" si="114"/>
        <v>28727.718321483193</v>
      </c>
      <c r="X600" s="79">
        <f t="shared" ca="1" si="115"/>
        <v>0</v>
      </c>
    </row>
    <row r="601" spans="1:24" ht="12.75" customHeight="1">
      <c r="A601" s="2">
        <v>0</v>
      </c>
      <c r="B601" s="2">
        <v>1</v>
      </c>
      <c r="C601" s="2">
        <f t="shared" ca="1" si="97"/>
        <v>5</v>
      </c>
      <c r="D601" s="2">
        <f t="shared" ca="1" si="98"/>
        <v>3</v>
      </c>
      <c r="E601" s="2">
        <f t="shared" ca="1" si="99"/>
        <v>0</v>
      </c>
      <c r="F601" s="84">
        <f t="shared" ca="1" si="100"/>
        <v>9.9856000000000042E-2</v>
      </c>
      <c r="G601" s="2">
        <v>0</v>
      </c>
      <c r="H601" s="2">
        <v>1</v>
      </c>
      <c r="I601" s="2">
        <v>5</v>
      </c>
      <c r="J601" s="84">
        <f t="shared" ca="1" si="101"/>
        <v>0</v>
      </c>
      <c r="K601" s="84">
        <f t="shared" ca="1" si="102"/>
        <v>0</v>
      </c>
      <c r="L601" s="85">
        <f t="shared" ca="1" si="103"/>
        <v>165</v>
      </c>
      <c r="M601" s="38">
        <f t="shared" ca="1" si="104"/>
        <v>835</v>
      </c>
      <c r="N601" s="4">
        <f t="shared" ca="1" si="105"/>
        <v>9</v>
      </c>
      <c r="O601" s="79">
        <f t="shared" ca="1" si="106"/>
        <v>2.8940432293255012</v>
      </c>
      <c r="P601" s="79">
        <f t="shared" ca="1" si="107"/>
        <v>28.940432293255011</v>
      </c>
      <c r="Q601" s="79">
        <f t="shared" ca="1" si="108"/>
        <v>28.940432293255011</v>
      </c>
      <c r="R601" s="79">
        <f t="shared" ca="1" si="109"/>
        <v>2.8940432293255012</v>
      </c>
      <c r="S601" s="79">
        <f t="shared" ca="1" si="110"/>
        <v>2.8940432293255007</v>
      </c>
      <c r="T601" s="79">
        <f t="shared" ca="1" si="111"/>
        <v>0</v>
      </c>
      <c r="U601" s="79">
        <f t="shared" ca="1" si="112"/>
        <v>1228.9026733900378</v>
      </c>
      <c r="V601" s="79">
        <f t="shared" ca="1" si="113"/>
        <v>0</v>
      </c>
      <c r="W601" s="85">
        <f t="shared" ca="1" si="114"/>
        <v>24551.654119008017</v>
      </c>
      <c r="X601" s="79">
        <f t="shared" ca="1" si="115"/>
        <v>0</v>
      </c>
    </row>
    <row r="602" spans="1:24" ht="12.75" customHeight="1">
      <c r="A602" s="2">
        <v>0</v>
      </c>
      <c r="B602" s="2">
        <v>1</v>
      </c>
      <c r="C602" s="2">
        <f t="shared" ca="1" si="97"/>
        <v>5</v>
      </c>
      <c r="D602" s="2">
        <f t="shared" ca="1" si="98"/>
        <v>3</v>
      </c>
      <c r="E602" s="2">
        <f t="shared" ca="1" si="99"/>
        <v>0</v>
      </c>
      <c r="F602" s="84">
        <f t="shared" ca="1" si="100"/>
        <v>9.9856000000000042E-2</v>
      </c>
      <c r="G602" s="2">
        <v>0</v>
      </c>
      <c r="H602" s="2">
        <v>1</v>
      </c>
      <c r="I602" s="2">
        <v>4</v>
      </c>
      <c r="J602" s="84">
        <f t="shared" ca="1" si="101"/>
        <v>0</v>
      </c>
      <c r="K602" s="84">
        <f t="shared" ca="1" si="102"/>
        <v>0</v>
      </c>
      <c r="L602" s="85">
        <f t="shared" ca="1" si="103"/>
        <v>150</v>
      </c>
      <c r="M602" s="38">
        <f t="shared" ca="1" si="104"/>
        <v>850</v>
      </c>
      <c r="N602" s="4">
        <f t="shared" ca="1" si="105"/>
        <v>10</v>
      </c>
      <c r="O602" s="79">
        <f t="shared" ca="1" si="106"/>
        <v>3.1594744304049844</v>
      </c>
      <c r="P602" s="79">
        <f t="shared" ca="1" si="107"/>
        <v>31.594744304049843</v>
      </c>
      <c r="Q602" s="79">
        <f t="shared" ca="1" si="108"/>
        <v>29.471294695413977</v>
      </c>
      <c r="R602" s="79">
        <f t="shared" ca="1" si="109"/>
        <v>3.053301949973191</v>
      </c>
      <c r="S602" s="79">
        <f t="shared" ca="1" si="110"/>
        <v>3.1520423567747589</v>
      </c>
      <c r="T602" s="79">
        <f t="shared" ca="1" si="111"/>
        <v>0</v>
      </c>
      <c r="U602" s="79">
        <f t="shared" ca="1" si="112"/>
        <v>1301.3033039928096</v>
      </c>
      <c r="V602" s="79">
        <f t="shared" ca="1" si="113"/>
        <v>0</v>
      </c>
      <c r="W602" s="85">
        <f t="shared" ca="1" si="114"/>
        <v>20375.589916532841</v>
      </c>
      <c r="X602" s="79">
        <f t="shared" ca="1" si="115"/>
        <v>0</v>
      </c>
    </row>
    <row r="603" spans="1:24" ht="12.75" customHeight="1">
      <c r="A603" s="2">
        <v>0</v>
      </c>
      <c r="B603" s="2">
        <v>1</v>
      </c>
      <c r="C603" s="2">
        <f t="shared" ca="1" si="97"/>
        <v>5</v>
      </c>
      <c r="D603" s="2">
        <f t="shared" ca="1" si="98"/>
        <v>3</v>
      </c>
      <c r="E603" s="2">
        <f t="shared" ca="1" si="99"/>
        <v>0</v>
      </c>
      <c r="F603" s="84">
        <f t="shared" ca="1" si="100"/>
        <v>9.9856000000000042E-2</v>
      </c>
      <c r="G603" s="2">
        <v>0</v>
      </c>
      <c r="H603" s="2">
        <v>1</v>
      </c>
      <c r="I603" s="2">
        <v>3</v>
      </c>
      <c r="J603" s="84">
        <f t="shared" ca="1" si="101"/>
        <v>9.6059601000000085E-3</v>
      </c>
      <c r="K603" s="84">
        <f t="shared" ca="1" si="102"/>
        <v>9.5921275174560129E-4</v>
      </c>
      <c r="L603" s="85">
        <f t="shared" ca="1" si="103"/>
        <v>135</v>
      </c>
      <c r="M603" s="38">
        <f t="shared" ca="1" si="104"/>
        <v>865</v>
      </c>
      <c r="N603" s="4">
        <f t="shared" ca="1" si="105"/>
        <v>10</v>
      </c>
      <c r="O603" s="79">
        <f t="shared" ca="1" si="106"/>
        <v>3.1594744304049844</v>
      </c>
      <c r="P603" s="79">
        <f t="shared" ca="1" si="107"/>
        <v>31.594744304049843</v>
      </c>
      <c r="Q603" s="79">
        <f t="shared" ca="1" si="108"/>
        <v>31.594744304049843</v>
      </c>
      <c r="R603" s="79">
        <f t="shared" ca="1" si="109"/>
        <v>3.1594744304049844</v>
      </c>
      <c r="S603" s="79">
        <f t="shared" ca="1" si="110"/>
        <v>3.159474430404984</v>
      </c>
      <c r="T603" s="79">
        <f t="shared" ca="1" si="111"/>
        <v>3.0306081624586309E-3</v>
      </c>
      <c r="U603" s="79">
        <f t="shared" ca="1" si="112"/>
        <v>1288.5296596068811</v>
      </c>
      <c r="V603" s="79">
        <f t="shared" ca="1" si="113"/>
        <v>1.2359740804973394</v>
      </c>
      <c r="W603" s="85">
        <f t="shared" ca="1" si="114"/>
        <v>16199.525714057669</v>
      </c>
      <c r="X603" s="79">
        <f t="shared" ca="1" si="115"/>
        <v>15.538791637154883</v>
      </c>
    </row>
    <row r="604" spans="1:24" ht="12.75" customHeight="1">
      <c r="A604" s="2">
        <v>0</v>
      </c>
      <c r="B604" s="2">
        <v>1</v>
      </c>
      <c r="C604" s="2">
        <f t="shared" ca="1" si="97"/>
        <v>5</v>
      </c>
      <c r="D604" s="2">
        <f t="shared" ca="1" si="98"/>
        <v>3</v>
      </c>
      <c r="E604" s="2">
        <f t="shared" ca="1" si="99"/>
        <v>0</v>
      </c>
      <c r="F604" s="84">
        <f t="shared" ca="1" si="100"/>
        <v>9.9856000000000042E-2</v>
      </c>
      <c r="G604" s="2">
        <v>0</v>
      </c>
      <c r="H604" s="2">
        <v>1</v>
      </c>
      <c r="I604" s="2">
        <v>2</v>
      </c>
      <c r="J604" s="84">
        <f t="shared" ca="1" si="101"/>
        <v>2.9108970000000053E-4</v>
      </c>
      <c r="K604" s="84">
        <f t="shared" ca="1" si="102"/>
        <v>2.9067053083200065E-5</v>
      </c>
      <c r="L604" s="85">
        <f t="shared" ca="1" si="103"/>
        <v>120</v>
      </c>
      <c r="M604" s="38">
        <f t="shared" ca="1" si="104"/>
        <v>880</v>
      </c>
      <c r="N604" s="4">
        <f t="shared" ca="1" si="105"/>
        <v>10</v>
      </c>
      <c r="O604" s="79">
        <f t="shared" ca="1" si="106"/>
        <v>3.1594744304049844</v>
      </c>
      <c r="P604" s="79">
        <f t="shared" ca="1" si="107"/>
        <v>31.594744304049843</v>
      </c>
      <c r="Q604" s="79">
        <f t="shared" ca="1" si="108"/>
        <v>31.594744304049843</v>
      </c>
      <c r="R604" s="79">
        <f t="shared" ca="1" si="109"/>
        <v>3.1594744304049844</v>
      </c>
      <c r="S604" s="79">
        <f t="shared" ca="1" si="110"/>
        <v>3.159474430404984</v>
      </c>
      <c r="T604" s="79">
        <f t="shared" ca="1" si="111"/>
        <v>9.1836610983594955E-5</v>
      </c>
      <c r="U604" s="79">
        <f t="shared" ca="1" si="112"/>
        <v>1273.2296596068811</v>
      </c>
      <c r="V604" s="79">
        <f t="shared" ca="1" si="113"/>
        <v>3.7009034102897964E-2</v>
      </c>
      <c r="W604" s="85">
        <f t="shared" ca="1" si="114"/>
        <v>12023.461511582493</v>
      </c>
      <c r="X604" s="79">
        <f t="shared" ca="1" si="115"/>
        <v>0.3494865940009812</v>
      </c>
    </row>
    <row r="605" spans="1:24" ht="12.75" customHeight="1">
      <c r="A605" s="2">
        <v>0</v>
      </c>
      <c r="B605" s="2">
        <v>1</v>
      </c>
      <c r="C605" s="2">
        <f t="shared" ca="1" si="97"/>
        <v>5</v>
      </c>
      <c r="D605" s="2">
        <f t="shared" ca="1" si="98"/>
        <v>3</v>
      </c>
      <c r="E605" s="2">
        <f t="shared" ca="1" si="99"/>
        <v>0</v>
      </c>
      <c r="F605" s="84">
        <f t="shared" ca="1" si="100"/>
        <v>9.9856000000000042E-2</v>
      </c>
      <c r="G605" s="2">
        <v>0</v>
      </c>
      <c r="H605" s="2">
        <v>1</v>
      </c>
      <c r="I605" s="2">
        <v>1</v>
      </c>
      <c r="J605" s="84">
        <f t="shared" ca="1" si="101"/>
        <v>2.9403000000000081E-6</v>
      </c>
      <c r="K605" s="84">
        <f t="shared" ca="1" si="102"/>
        <v>2.9360659680000095E-7</v>
      </c>
      <c r="L605" s="85">
        <f t="shared" ca="1" si="103"/>
        <v>105</v>
      </c>
      <c r="M605" s="38">
        <f t="shared" ca="1" si="104"/>
        <v>895</v>
      </c>
      <c r="N605" s="4">
        <f t="shared" ca="1" si="105"/>
        <v>10</v>
      </c>
      <c r="O605" s="79">
        <f t="shared" ca="1" si="106"/>
        <v>3.1594744304049844</v>
      </c>
      <c r="P605" s="79">
        <f t="shared" ca="1" si="107"/>
        <v>31.594744304049843</v>
      </c>
      <c r="Q605" s="79">
        <f t="shared" ca="1" si="108"/>
        <v>31.594744304049843</v>
      </c>
      <c r="R605" s="79">
        <f t="shared" ca="1" si="109"/>
        <v>3.1594744304049844</v>
      </c>
      <c r="S605" s="79">
        <f t="shared" ca="1" si="110"/>
        <v>3.159474430404984</v>
      </c>
      <c r="T605" s="79">
        <f t="shared" ca="1" si="111"/>
        <v>9.2764253518782876E-7</v>
      </c>
      <c r="U605" s="79">
        <f t="shared" ca="1" si="112"/>
        <v>1257.9296596068809</v>
      </c>
      <c r="V605" s="79">
        <f t="shared" ca="1" si="113"/>
        <v>3.6933644637095995E-4</v>
      </c>
      <c r="W605" s="85">
        <f t="shared" ca="1" si="114"/>
        <v>7847.3973091073167</v>
      </c>
      <c r="X605" s="79">
        <f t="shared" ca="1" si="115"/>
        <v>2.3040476176644843E-3</v>
      </c>
    </row>
    <row r="606" spans="1:24" ht="12.75" customHeight="1">
      <c r="A606" s="2">
        <v>0</v>
      </c>
      <c r="B606" s="2">
        <v>1</v>
      </c>
      <c r="C606" s="2">
        <f t="shared" ca="1" si="97"/>
        <v>5</v>
      </c>
      <c r="D606" s="2">
        <f t="shared" ca="1" si="98"/>
        <v>3</v>
      </c>
      <c r="E606" s="2">
        <f t="shared" ca="1" si="99"/>
        <v>0</v>
      </c>
      <c r="F606" s="84">
        <f t="shared" ca="1" si="100"/>
        <v>9.9856000000000042E-2</v>
      </c>
      <c r="G606" s="2">
        <v>0</v>
      </c>
      <c r="H606" s="2">
        <v>1</v>
      </c>
      <c r="I606" s="2">
        <v>0</v>
      </c>
      <c r="J606" s="84">
        <f t="shared" ca="1" si="101"/>
        <v>9.9000000000000357E-9</v>
      </c>
      <c r="K606" s="84">
        <f t="shared" ca="1" si="102"/>
        <v>9.8857440000000391E-10</v>
      </c>
      <c r="L606" s="85">
        <f t="shared" ca="1" si="103"/>
        <v>90</v>
      </c>
      <c r="M606" s="38">
        <f t="shared" ca="1" si="104"/>
        <v>910</v>
      </c>
      <c r="N606" s="4">
        <f t="shared" ca="1" si="105"/>
        <v>10</v>
      </c>
      <c r="O606" s="79">
        <f t="shared" ca="1" si="106"/>
        <v>3.1594744304049844</v>
      </c>
      <c r="P606" s="79">
        <f t="shared" ca="1" si="107"/>
        <v>31.594744304049843</v>
      </c>
      <c r="Q606" s="79">
        <f t="shared" ca="1" si="108"/>
        <v>31.594744304049843</v>
      </c>
      <c r="R606" s="79">
        <f t="shared" ca="1" si="109"/>
        <v>3.1594744304049844</v>
      </c>
      <c r="S606" s="79">
        <f t="shared" ca="1" si="110"/>
        <v>3.159474430404984</v>
      </c>
      <c r="T606" s="79">
        <f t="shared" ca="1" si="111"/>
        <v>3.1233755393529611E-9</v>
      </c>
      <c r="U606" s="79">
        <f t="shared" ca="1" si="112"/>
        <v>1242.629659606881</v>
      </c>
      <c r="V606" s="79">
        <f t="shared" ca="1" si="113"/>
        <v>1.2284318701680816E-6</v>
      </c>
      <c r="W606" s="85">
        <f t="shared" ca="1" si="114"/>
        <v>3671.3331066321421</v>
      </c>
      <c r="X606" s="79">
        <f t="shared" ca="1" si="115"/>
        <v>3.6293859230890204E-6</v>
      </c>
    </row>
    <row r="607" spans="1:24" ht="12.75" customHeight="1">
      <c r="A607" s="2">
        <v>0</v>
      </c>
      <c r="B607" s="2">
        <v>1</v>
      </c>
      <c r="C607" s="2">
        <f t="shared" ca="1" si="97"/>
        <v>5</v>
      </c>
      <c r="D607" s="2">
        <f t="shared" ca="1" si="98"/>
        <v>3</v>
      </c>
      <c r="E607" s="2">
        <f t="shared" ca="1" si="99"/>
        <v>0</v>
      </c>
      <c r="F607" s="84">
        <f t="shared" ca="1" si="100"/>
        <v>9.9856000000000042E-2</v>
      </c>
      <c r="G607" s="2">
        <v>0</v>
      </c>
      <c r="H607" s="2">
        <v>0</v>
      </c>
      <c r="I607" s="2">
        <v>7</v>
      </c>
      <c r="J607" s="84">
        <f t="shared" ca="1" si="101"/>
        <v>0</v>
      </c>
      <c r="K607" s="84">
        <f t="shared" ca="1" si="102"/>
        <v>0</v>
      </c>
      <c r="L607" s="85">
        <f t="shared" ca="1" si="103"/>
        <v>105</v>
      </c>
      <c r="M607" s="38">
        <f t="shared" ca="1" si="104"/>
        <v>895</v>
      </c>
      <c r="N607" s="4">
        <f t="shared" ca="1" si="105"/>
        <v>10</v>
      </c>
      <c r="O607" s="79">
        <f t="shared" ca="1" si="106"/>
        <v>3.1594744304049844</v>
      </c>
      <c r="P607" s="79">
        <f t="shared" ca="1" si="107"/>
        <v>31.594744304049843</v>
      </c>
      <c r="Q607" s="79">
        <f t="shared" ca="1" si="108"/>
        <v>31.594744304049843</v>
      </c>
      <c r="R607" s="79">
        <f t="shared" ca="1" si="109"/>
        <v>3.1594744304049844</v>
      </c>
      <c r="S607" s="79">
        <f t="shared" ca="1" si="110"/>
        <v>3.159474430404984</v>
      </c>
      <c r="T607" s="79">
        <f t="shared" ca="1" si="111"/>
        <v>0</v>
      </c>
      <c r="U607" s="79">
        <f t="shared" ca="1" si="112"/>
        <v>1257.9296596068809</v>
      </c>
      <c r="V607" s="79">
        <f t="shared" ca="1" si="113"/>
        <v>0</v>
      </c>
      <c r="W607" s="85">
        <f t="shared" ca="1" si="114"/>
        <v>29232.449417326225</v>
      </c>
      <c r="X607" s="79">
        <f t="shared" ca="1" si="115"/>
        <v>0</v>
      </c>
    </row>
    <row r="608" spans="1:24" ht="12.75" customHeight="1">
      <c r="A608" s="2">
        <v>0</v>
      </c>
      <c r="B608" s="2">
        <v>1</v>
      </c>
      <c r="C608" s="2">
        <f t="shared" ca="1" si="97"/>
        <v>5</v>
      </c>
      <c r="D608" s="2">
        <f t="shared" ca="1" si="98"/>
        <v>3</v>
      </c>
      <c r="E608" s="2">
        <f t="shared" ca="1" si="99"/>
        <v>0</v>
      </c>
      <c r="F608" s="84">
        <f t="shared" ca="1" si="100"/>
        <v>9.9856000000000042E-2</v>
      </c>
      <c r="G608" s="2">
        <v>0</v>
      </c>
      <c r="H608" s="2">
        <v>0</v>
      </c>
      <c r="I608" s="2">
        <v>6</v>
      </c>
      <c r="J608" s="84">
        <f t="shared" ca="1" si="101"/>
        <v>0</v>
      </c>
      <c r="K608" s="84">
        <f t="shared" ca="1" si="102"/>
        <v>0</v>
      </c>
      <c r="L608" s="85">
        <f t="shared" ca="1" si="103"/>
        <v>90</v>
      </c>
      <c r="M608" s="38">
        <f t="shared" ca="1" si="104"/>
        <v>910</v>
      </c>
      <c r="N608" s="4">
        <f t="shared" ca="1" si="105"/>
        <v>10</v>
      </c>
      <c r="O608" s="79">
        <f t="shared" ca="1" si="106"/>
        <v>3.1594744304049844</v>
      </c>
      <c r="P608" s="79">
        <f t="shared" ca="1" si="107"/>
        <v>31.594744304049843</v>
      </c>
      <c r="Q608" s="79">
        <f t="shared" ca="1" si="108"/>
        <v>31.594744304049843</v>
      </c>
      <c r="R608" s="79">
        <f t="shared" ca="1" si="109"/>
        <v>3.1594744304049844</v>
      </c>
      <c r="S608" s="79">
        <f t="shared" ca="1" si="110"/>
        <v>3.159474430404984</v>
      </c>
      <c r="T608" s="79">
        <f t="shared" ca="1" si="111"/>
        <v>0</v>
      </c>
      <c r="U608" s="79">
        <f t="shared" ca="1" si="112"/>
        <v>1242.629659606881</v>
      </c>
      <c r="V608" s="79">
        <f t="shared" ca="1" si="113"/>
        <v>0</v>
      </c>
      <c r="W608" s="85">
        <f t="shared" ca="1" si="114"/>
        <v>25056.385214851052</v>
      </c>
      <c r="X608" s="79">
        <f t="shared" ca="1" si="115"/>
        <v>0</v>
      </c>
    </row>
    <row r="609" spans="1:24" ht="12.75" customHeight="1">
      <c r="A609" s="2">
        <v>0</v>
      </c>
      <c r="B609" s="2">
        <v>1</v>
      </c>
      <c r="C609" s="2">
        <f t="shared" ca="1" si="97"/>
        <v>5</v>
      </c>
      <c r="D609" s="2">
        <f t="shared" ca="1" si="98"/>
        <v>3</v>
      </c>
      <c r="E609" s="2">
        <f t="shared" ca="1" si="99"/>
        <v>0</v>
      </c>
      <c r="F609" s="84">
        <f t="shared" ca="1" si="100"/>
        <v>9.9856000000000042E-2</v>
      </c>
      <c r="G609" s="2">
        <v>0</v>
      </c>
      <c r="H609" s="2">
        <v>0</v>
      </c>
      <c r="I609" s="2">
        <v>5</v>
      </c>
      <c r="J609" s="84">
        <f t="shared" ca="1" si="101"/>
        <v>0</v>
      </c>
      <c r="K609" s="84">
        <f t="shared" ca="1" si="102"/>
        <v>0</v>
      </c>
      <c r="L609" s="85">
        <f t="shared" ca="1" si="103"/>
        <v>75</v>
      </c>
      <c r="M609" s="38">
        <f t="shared" ca="1" si="104"/>
        <v>925</v>
      </c>
      <c r="N609" s="4">
        <f t="shared" ca="1" si="105"/>
        <v>10</v>
      </c>
      <c r="O609" s="79">
        <f t="shared" ca="1" si="106"/>
        <v>3.1594744304049844</v>
      </c>
      <c r="P609" s="79">
        <f t="shared" ca="1" si="107"/>
        <v>31.594744304049843</v>
      </c>
      <c r="Q609" s="79">
        <f t="shared" ca="1" si="108"/>
        <v>31.594744304049843</v>
      </c>
      <c r="R609" s="79">
        <f t="shared" ca="1" si="109"/>
        <v>3.1594744304049844</v>
      </c>
      <c r="S609" s="79">
        <f t="shared" ca="1" si="110"/>
        <v>3.159474430404984</v>
      </c>
      <c r="T609" s="79">
        <f t="shared" ca="1" si="111"/>
        <v>0</v>
      </c>
      <c r="U609" s="79">
        <f t="shared" ca="1" si="112"/>
        <v>1227.329659606881</v>
      </c>
      <c r="V609" s="79">
        <f t="shared" ca="1" si="113"/>
        <v>0</v>
      </c>
      <c r="W609" s="85">
        <f t="shared" ca="1" si="114"/>
        <v>20880.321012375876</v>
      </c>
      <c r="X609" s="79">
        <f t="shared" ca="1" si="115"/>
        <v>0</v>
      </c>
    </row>
    <row r="610" spans="1:24" ht="12.75" customHeight="1">
      <c r="A610" s="2">
        <v>0</v>
      </c>
      <c r="B610" s="2">
        <v>1</v>
      </c>
      <c r="C610" s="2">
        <f t="shared" ca="1" si="97"/>
        <v>5</v>
      </c>
      <c r="D610" s="2">
        <f t="shared" ca="1" si="98"/>
        <v>3</v>
      </c>
      <c r="E610" s="2">
        <f t="shared" ca="1" si="99"/>
        <v>0</v>
      </c>
      <c r="F610" s="84">
        <f t="shared" ca="1" si="100"/>
        <v>9.9856000000000042E-2</v>
      </c>
      <c r="G610" s="2">
        <v>0</v>
      </c>
      <c r="H610" s="2">
        <v>0</v>
      </c>
      <c r="I610" s="2">
        <v>4</v>
      </c>
      <c r="J610" s="84">
        <f t="shared" ca="1" si="101"/>
        <v>0</v>
      </c>
      <c r="K610" s="84">
        <f t="shared" ca="1" si="102"/>
        <v>0</v>
      </c>
      <c r="L610" s="85">
        <f t="shared" ca="1" si="103"/>
        <v>60</v>
      </c>
      <c r="M610" s="38">
        <f t="shared" ca="1" si="104"/>
        <v>940</v>
      </c>
      <c r="N610" s="4">
        <f t="shared" ca="1" si="105"/>
        <v>11</v>
      </c>
      <c r="O610" s="79">
        <f t="shared" ca="1" si="106"/>
        <v>3.443707573616813</v>
      </c>
      <c r="P610" s="79">
        <f t="shared" ca="1" si="107"/>
        <v>34.152842592956304</v>
      </c>
      <c r="Q610" s="79">
        <f t="shared" ca="1" si="108"/>
        <v>31.594744304049843</v>
      </c>
      <c r="R610" s="79">
        <f t="shared" ca="1" si="109"/>
        <v>3.287379344850307</v>
      </c>
      <c r="S610" s="79">
        <f t="shared" ca="1" si="110"/>
        <v>3.4327645976031573</v>
      </c>
      <c r="T610" s="79">
        <f t="shared" ca="1" si="111"/>
        <v>0</v>
      </c>
      <c r="U610" s="79">
        <f t="shared" ca="1" si="112"/>
        <v>1304.9281133256075</v>
      </c>
      <c r="V610" s="79">
        <f t="shared" ca="1" si="113"/>
        <v>0</v>
      </c>
      <c r="W610" s="85">
        <f t="shared" ca="1" si="114"/>
        <v>16704.2568099007</v>
      </c>
      <c r="X610" s="79">
        <f t="shared" ca="1" si="115"/>
        <v>0</v>
      </c>
    </row>
    <row r="611" spans="1:24" ht="12.75" customHeight="1">
      <c r="A611" s="2">
        <v>0</v>
      </c>
      <c r="B611" s="2">
        <v>1</v>
      </c>
      <c r="C611" s="2">
        <f t="shared" ca="1" si="97"/>
        <v>5</v>
      </c>
      <c r="D611" s="2">
        <f t="shared" ca="1" si="98"/>
        <v>3</v>
      </c>
      <c r="E611" s="2">
        <f t="shared" ca="1" si="99"/>
        <v>0</v>
      </c>
      <c r="F611" s="84">
        <f t="shared" ca="1" si="100"/>
        <v>9.9856000000000042E-2</v>
      </c>
      <c r="G611" s="2">
        <v>0</v>
      </c>
      <c r="H611" s="2">
        <v>0</v>
      </c>
      <c r="I611" s="2">
        <v>3</v>
      </c>
      <c r="J611" s="84">
        <f t="shared" ca="1" si="101"/>
        <v>9.7029900000000167E-5</v>
      </c>
      <c r="K611" s="84">
        <f t="shared" ca="1" si="102"/>
        <v>9.6890176944000205E-6</v>
      </c>
      <c r="L611" s="85">
        <f t="shared" ca="1" si="103"/>
        <v>45</v>
      </c>
      <c r="M611" s="38">
        <f t="shared" ca="1" si="104"/>
        <v>955</v>
      </c>
      <c r="N611" s="4">
        <f t="shared" ca="1" si="105"/>
        <v>11</v>
      </c>
      <c r="O611" s="79">
        <f t="shared" ca="1" si="106"/>
        <v>3.443707573616813</v>
      </c>
      <c r="P611" s="79">
        <f t="shared" ca="1" si="107"/>
        <v>34.437075736168133</v>
      </c>
      <c r="Q611" s="79">
        <f t="shared" ca="1" si="108"/>
        <v>34.437075736168133</v>
      </c>
      <c r="R611" s="79">
        <f t="shared" ca="1" si="109"/>
        <v>3.4437075736168135</v>
      </c>
      <c r="S611" s="79">
        <f t="shared" ca="1" si="110"/>
        <v>3.4437075736168126</v>
      </c>
      <c r="T611" s="79">
        <f t="shared" ca="1" si="111"/>
        <v>3.336614361511266E-5</v>
      </c>
      <c r="U611" s="79">
        <f t="shared" ca="1" si="112"/>
        <v>1293.3479162046203</v>
      </c>
      <c r="V611" s="79">
        <f t="shared" ca="1" si="113"/>
        <v>1.2531270845121961E-2</v>
      </c>
      <c r="W611" s="85">
        <f t="shared" ca="1" si="114"/>
        <v>12528.192607425526</v>
      </c>
      <c r="X611" s="79">
        <f t="shared" ca="1" si="115"/>
        <v>0.12138587985219745</v>
      </c>
    </row>
    <row r="612" spans="1:24" ht="12.75" customHeight="1">
      <c r="A612" s="2">
        <v>0</v>
      </c>
      <c r="B612" s="2">
        <v>1</v>
      </c>
      <c r="C612" s="2">
        <f t="shared" ca="1" si="97"/>
        <v>5</v>
      </c>
      <c r="D612" s="2">
        <f t="shared" ca="1" si="98"/>
        <v>3</v>
      </c>
      <c r="E612" s="2">
        <f t="shared" ca="1" si="99"/>
        <v>0</v>
      </c>
      <c r="F612" s="84">
        <f t="shared" ca="1" si="100"/>
        <v>9.9856000000000042E-2</v>
      </c>
      <c r="G612" s="2">
        <v>0</v>
      </c>
      <c r="H612" s="2">
        <v>0</v>
      </c>
      <c r="I612" s="2">
        <v>2</v>
      </c>
      <c r="J612" s="84">
        <f t="shared" ca="1" si="101"/>
        <v>2.9403000000000077E-6</v>
      </c>
      <c r="K612" s="84">
        <f t="shared" ca="1" si="102"/>
        <v>2.9360659680000089E-7</v>
      </c>
      <c r="L612" s="85">
        <f t="shared" ca="1" si="103"/>
        <v>30</v>
      </c>
      <c r="M612" s="38">
        <f t="shared" ca="1" si="104"/>
        <v>970</v>
      </c>
      <c r="N612" s="4">
        <f t="shared" ca="1" si="105"/>
        <v>11</v>
      </c>
      <c r="O612" s="79">
        <f t="shared" ca="1" si="106"/>
        <v>3.443707573616813</v>
      </c>
      <c r="P612" s="79">
        <f t="shared" ca="1" si="107"/>
        <v>34.437075736168133</v>
      </c>
      <c r="Q612" s="79">
        <f t="shared" ca="1" si="108"/>
        <v>34.437075736168133</v>
      </c>
      <c r="R612" s="79">
        <f t="shared" ca="1" si="109"/>
        <v>3.4437075736168135</v>
      </c>
      <c r="S612" s="79">
        <f t="shared" ca="1" si="110"/>
        <v>3.4437075736168126</v>
      </c>
      <c r="T612" s="79">
        <f t="shared" ca="1" si="111"/>
        <v>1.0110952610640209E-6</v>
      </c>
      <c r="U612" s="79">
        <f t="shared" ca="1" si="112"/>
        <v>1278.0479162046202</v>
      </c>
      <c r="V612" s="79">
        <f t="shared" ca="1" si="113"/>
        <v>3.7524329922417125E-4</v>
      </c>
      <c r="W612" s="85">
        <f t="shared" ca="1" si="114"/>
        <v>8352.1284049503502</v>
      </c>
      <c r="X612" s="79">
        <f t="shared" ca="1" si="115"/>
        <v>2.4522399970140921E-3</v>
      </c>
    </row>
    <row r="613" spans="1:24" ht="12.75" customHeight="1">
      <c r="A613" s="2">
        <v>0</v>
      </c>
      <c r="B613" s="2">
        <v>1</v>
      </c>
      <c r="C613" s="2">
        <f t="shared" ca="1" si="97"/>
        <v>5</v>
      </c>
      <c r="D613" s="2">
        <f t="shared" ca="1" si="98"/>
        <v>3</v>
      </c>
      <c r="E613" s="2">
        <f t="shared" ca="1" si="99"/>
        <v>0</v>
      </c>
      <c r="F613" s="84">
        <f t="shared" ca="1" si="100"/>
        <v>9.9856000000000042E-2</v>
      </c>
      <c r="G613" s="2">
        <v>0</v>
      </c>
      <c r="H613" s="2">
        <v>0</v>
      </c>
      <c r="I613" s="2">
        <v>1</v>
      </c>
      <c r="J613" s="84">
        <f t="shared" ca="1" si="101"/>
        <v>2.970000000000011E-8</v>
      </c>
      <c r="K613" s="84">
        <f t="shared" ca="1" si="102"/>
        <v>2.9657232000000122E-9</v>
      </c>
      <c r="L613" s="85">
        <f t="shared" ca="1" si="103"/>
        <v>15</v>
      </c>
      <c r="M613" s="38">
        <f t="shared" ca="1" si="104"/>
        <v>985</v>
      </c>
      <c r="N613" s="4">
        <f t="shared" ca="1" si="105"/>
        <v>11</v>
      </c>
      <c r="O613" s="79">
        <f t="shared" ca="1" si="106"/>
        <v>3.443707573616813</v>
      </c>
      <c r="P613" s="79">
        <f t="shared" ca="1" si="107"/>
        <v>34.437075736168133</v>
      </c>
      <c r="Q613" s="79">
        <f t="shared" ca="1" si="108"/>
        <v>34.437075736168133</v>
      </c>
      <c r="R613" s="79">
        <f t="shared" ca="1" si="109"/>
        <v>3.4437075736168135</v>
      </c>
      <c r="S613" s="79">
        <f t="shared" ca="1" si="110"/>
        <v>3.4437075736168126</v>
      </c>
      <c r="T613" s="79">
        <f t="shared" ca="1" si="111"/>
        <v>1.0213083445091131E-8</v>
      </c>
      <c r="U613" s="79">
        <f t="shared" ca="1" si="112"/>
        <v>1262.7479162046202</v>
      </c>
      <c r="V613" s="79">
        <f t="shared" ca="1" si="113"/>
        <v>3.7449607908397133E-6</v>
      </c>
      <c r="W613" s="85">
        <f t="shared" ca="1" si="114"/>
        <v>4176.0642024751751</v>
      </c>
      <c r="X613" s="79">
        <f t="shared" ca="1" si="115"/>
        <v>1.2385050489970175E-5</v>
      </c>
    </row>
    <row r="614" spans="1:24" ht="12.75" customHeight="1">
      <c r="A614" s="2">
        <v>0</v>
      </c>
      <c r="B614" s="2">
        <v>1</v>
      </c>
      <c r="C614" s="2">
        <f t="shared" ca="1" si="97"/>
        <v>5</v>
      </c>
      <c r="D614" s="2">
        <f t="shared" ca="1" si="98"/>
        <v>3</v>
      </c>
      <c r="E614" s="2">
        <f t="shared" ca="1" si="99"/>
        <v>0</v>
      </c>
      <c r="F614" s="84">
        <f t="shared" ca="1" si="100"/>
        <v>9.9856000000000042E-2</v>
      </c>
      <c r="G614" s="2">
        <v>0</v>
      </c>
      <c r="H614" s="2">
        <v>0</v>
      </c>
      <c r="I614" s="2">
        <v>0</v>
      </c>
      <c r="J614" s="84">
        <f t="shared" ca="1" si="101"/>
        <v>1.0000000000000046E-10</v>
      </c>
      <c r="K614" s="84">
        <f t="shared" ca="1" si="102"/>
        <v>9.9856000000000491E-12</v>
      </c>
      <c r="L614" s="85">
        <f t="shared" ca="1" si="103"/>
        <v>0</v>
      </c>
      <c r="M614" s="38">
        <f t="shared" ca="1" si="104"/>
        <v>1000</v>
      </c>
      <c r="N614" s="4">
        <f t="shared" ca="1" si="105"/>
        <v>11</v>
      </c>
      <c r="O614" s="79">
        <f t="shared" ca="1" si="106"/>
        <v>3.443707573616813</v>
      </c>
      <c r="P614" s="79">
        <f t="shared" ca="1" si="107"/>
        <v>34.437075736168133</v>
      </c>
      <c r="Q614" s="79">
        <f t="shared" ca="1" si="108"/>
        <v>34.437075736168133</v>
      </c>
      <c r="R614" s="79">
        <f t="shared" ca="1" si="109"/>
        <v>3.4437075736168135</v>
      </c>
      <c r="S614" s="79">
        <f t="shared" ca="1" si="110"/>
        <v>3.4437075736168126</v>
      </c>
      <c r="T614" s="79">
        <f t="shared" ca="1" si="111"/>
        <v>3.4387486347108211E-11</v>
      </c>
      <c r="U614" s="79">
        <f t="shared" ca="1" si="112"/>
        <v>1247.4479162046202</v>
      </c>
      <c r="V614" s="79">
        <f t="shared" ca="1" si="113"/>
        <v>1.2456515912052916E-8</v>
      </c>
      <c r="W614" s="85">
        <f t="shared" ca="1" si="114"/>
        <v>0</v>
      </c>
      <c r="X614" s="79">
        <f t="shared" ca="1" si="115"/>
        <v>0</v>
      </c>
    </row>
    <row r="615" spans="1:24" ht="12.75" customHeight="1">
      <c r="A615" s="2">
        <v>0</v>
      </c>
      <c r="B615" s="2">
        <v>2</v>
      </c>
      <c r="C615" s="2">
        <f t="shared" ca="1" si="97"/>
        <v>6</v>
      </c>
      <c r="D615" s="2">
        <f t="shared" ca="1" si="98"/>
        <v>4</v>
      </c>
      <c r="E615" s="2">
        <f t="shared" ca="1" si="99"/>
        <v>0</v>
      </c>
      <c r="F615" s="84">
        <f t="shared" ref="F615:F678" ca="1" si="116">IF(A615=3, $E$538, IF(A615=2, (1-$E$538)*$E$537 + (1-$E$538)*(1-$E$537)*(1-$E$536)*Set2AM3*Set2AM33, IF(A615=1, (1-$E$538)*(1-$E$537)*$E$536 + (1-$E$538)*(1-$E$537)*(1-$E$536)*Set2AM3*Set2AM32, (1-$E$538)*(1-$E$537)*(1-$E$536)*(1-Set2AM3)))) * IF($B$542+$B$543&gt;0, IF(B615=3, $E$538, IF(B615=2, (1-$E$538)*$E$537, IF(B615=1, (1-$E$538)*(1-$E$537)*$E$536, (1-$E$538)*(1-$E$537)*(1-$E$536)))), IF(B615=0, 1, 0))</f>
        <v>0.13272000000000003</v>
      </c>
      <c r="G615" s="2">
        <v>1</v>
      </c>
      <c r="H615" s="2">
        <v>1</v>
      </c>
      <c r="I615" s="2">
        <v>7</v>
      </c>
      <c r="J615" s="84">
        <f t="shared" ref="J615:J678" ca="1" si="117">IF($B$541&lt;1, POWER($B$541,G615)*POWER(1-$B$541, 1-G615), G615) * IF($B$543=0, IF(H615=0, 1, 0), POWER(Set2WSHitRate,H615)*POWER(1-Set2WSHitRate, 1-H615)) * IF(I615&lt;=D615, POWER(Set2WSHitRate, I615)*POWER(1-Set2WSHitRate, D615-I615)*COMBIN(D615,I615), 0)</f>
        <v>0</v>
      </c>
      <c r="K615" s="84">
        <f t="shared" ca="1" si="102"/>
        <v>0</v>
      </c>
      <c r="L615" s="85">
        <f t="shared" ref="L615:L678" ca="1" si="118">MAX((G615+H615)*Set2WSTP + I615*$B$539, Set2SaveTP)</f>
        <v>285</v>
      </c>
      <c r="M615" s="38">
        <f t="shared" ref="M615:M678" ca="1" si="119">MAX(Set2MinTP-(L615+Set2Regain), 0)</f>
        <v>715</v>
      </c>
      <c r="N615" s="4">
        <f t="shared" ref="N615:N678" ca="1" si="120">CEILING(M615/Set2MeleeTP, 1)</f>
        <v>8</v>
      </c>
      <c r="O615" s="79">
        <f t="shared" ref="O615:O678" ca="1" si="121">VLOOKUP(N615, AvgRoundsSet2, 2)</f>
        <v>2.6035203133068636</v>
      </c>
      <c r="P615" s="79">
        <f t="shared" ref="P615:P678" ca="1" si="122">VLOOKUP(CEILING(MAX(M615-1, 0)/Set2MeleeTP, 1), AvgRoundsSet2, 2) + VLOOKUP(CEILING(MAX(M615-2, 0)/Set2MeleeTP, 1), AvgRoundsSet2, 2) + VLOOKUP(CEILING(MAX(M615-3, 0)/Set2MeleeTP, 1), AvgRoundsSet2, 2) + VLOOKUP(CEILING(MAX(M615-4, 0)/Set2MeleeTP, 1), AvgRoundsSet2, 2) + VLOOKUP(CEILING(MAX(M615-5, 0)/Set2MeleeTP, 1), AvgRoundsSet2, 2) + VLOOKUP(CEILING(MAX(M615-6, 0)/Set2MeleeTP, 1), AvgRoundsSet2, 2) + VLOOKUP(CEILING(MAX(M615-7, 0)/Set2MeleeTP, 1), AvgRoundsSet2, 2) + VLOOKUP(CEILING(MAX(M615-8, 0)/Set2MeleeTP, 1), AvgRoundsSet2, 2) + VLOOKUP(CEILING(MAX(M615-9, 0)/Set2MeleeTP, 1), AvgRoundsSet2, 2) + VLOOKUP(CEILING(MAX(M615-10, 0)/Set2MeleeTP, 1), AvgRoundsSet2, 2)</f>
        <v>26.035203133068631</v>
      </c>
      <c r="Q615" s="79">
        <f t="shared" ref="Q615:Q678" ca="1" si="123">VLOOKUP(CEILING(MAX(M615-11, 0)/Set2MeleeTP, 1), AvgRoundsSet2, 2) + VLOOKUP(CEILING(MAX(M615-12, 0)/Set2MeleeTP, 1), AvgRoundsSet2, 2) + VLOOKUP(CEILING(MAX(M615-13, 0)/Set2MeleeTP, 1), AvgRoundsSet2, 2) + VLOOKUP(CEILING(MAX(M615-14, 0)/Set2MeleeTP, 1), AvgRoundsSet2, 2) + VLOOKUP(CEILING(MAX(M615-15, 0)/Set2MeleeTP, 1), AvgRoundsSet2, 2) + VLOOKUP(CEILING(MAX(M615-16, 0)/Set2MeleeTP, 1), AvgRoundsSet2, 2) + VLOOKUP(CEILING(MAX(M615-17, 0)/Set2MeleeTP, 1), AvgRoundsSet2, 2) + VLOOKUP(CEILING(MAX(M615-18, 0)/Set2MeleeTP, 1), AvgRoundsSet2, 2) + VLOOKUP(CEILING(MAX(M615-19, 0)/Set2MeleeTP, 1), AvgRoundsSet2, 2) + VLOOKUP(CEILING(MAX(M615-20, 0)/Set2MeleeTP, 1), AvgRoundsSet2, 2)</f>
        <v>26.035203133068631</v>
      </c>
      <c r="R615" s="79">
        <f t="shared" ca="1" si="109"/>
        <v>2.6035203133068632</v>
      </c>
      <c r="S615" s="79">
        <f t="shared" ref="S615:S678" ca="1" si="124">R615*Set2ConserveTP + O615*(1-Set2ConserveTP)</f>
        <v>2.6035203133068636</v>
      </c>
      <c r="T615" s="79">
        <f t="shared" ca="1" si="111"/>
        <v>0</v>
      </c>
      <c r="U615" s="79">
        <f t="shared" ref="U615:U678" ca="1" si="125">MIN(L615+(S615+Set2OverTP)*AvgHitsPerRound2*Set2MeleeTP + Set2Regain + 105*Set2ConserveTP+Set2Fotia*Set2OverTP*AvgHitsPerRound2*Set2MeleeTP+Set2Fotia*Set2ConserveTP*105+Set2Fotia*MAX(L615,Set2SaveTP), 3000)</f>
        <v>1252.5463590129609</v>
      </c>
      <c r="V615" s="79">
        <f t="shared" ca="1" si="113"/>
        <v>0</v>
      </c>
      <c r="W615" s="85">
        <f t="shared" ref="W615:W678" ca="1" si="126">G615*$K$544*((1-$L$544)*$L$548 + $L$544*$M$548*$M$544)*Set2WSDmg + H615*$K$547*((1-$L$547)*$L$549 + $L$547*$M$549*$M$545) + I615*$K$545*((1-$L$545)*$L$548 + $L$545*$M$548*$M$545) + E615*$K$546*$L$546*$M$544</f>
        <v>37079.846726433541</v>
      </c>
      <c r="X615" s="79">
        <f t="shared" ca="1" si="115"/>
        <v>0</v>
      </c>
    </row>
    <row r="616" spans="1:24" ht="12.75" customHeight="1">
      <c r="A616" s="2">
        <v>0</v>
      </c>
      <c r="B616" s="2">
        <v>2</v>
      </c>
      <c r="C616" s="2">
        <f t="shared" ca="1" si="97"/>
        <v>6</v>
      </c>
      <c r="D616" s="2">
        <f t="shared" ca="1" si="98"/>
        <v>4</v>
      </c>
      <c r="E616" s="2">
        <f t="shared" ca="1" si="99"/>
        <v>0</v>
      </c>
      <c r="F616" s="84">
        <f t="shared" ca="1" si="116"/>
        <v>0.13272000000000003</v>
      </c>
      <c r="G616" s="2">
        <v>1</v>
      </c>
      <c r="H616" s="2">
        <v>1</v>
      </c>
      <c r="I616" s="2">
        <v>6</v>
      </c>
      <c r="J616" s="84">
        <f t="shared" ca="1" si="117"/>
        <v>0</v>
      </c>
      <c r="K616" s="84">
        <f t="shared" ca="1" si="102"/>
        <v>0</v>
      </c>
      <c r="L616" s="85">
        <f t="shared" ca="1" si="118"/>
        <v>270</v>
      </c>
      <c r="M616" s="38">
        <f t="shared" ca="1" si="119"/>
        <v>730</v>
      </c>
      <c r="N616" s="4">
        <f t="shared" ca="1" si="120"/>
        <v>8</v>
      </c>
      <c r="O616" s="79">
        <f t="shared" ca="1" si="121"/>
        <v>2.6035203133068636</v>
      </c>
      <c r="P616" s="79">
        <f t="shared" ca="1" si="122"/>
        <v>26.035203133068631</v>
      </c>
      <c r="Q616" s="79">
        <f t="shared" ca="1" si="123"/>
        <v>26.035203133068631</v>
      </c>
      <c r="R616" s="79">
        <f t="shared" ca="1" si="109"/>
        <v>2.6035203133068632</v>
      </c>
      <c r="S616" s="79">
        <f t="shared" ca="1" si="124"/>
        <v>2.6035203133068636</v>
      </c>
      <c r="T616" s="79">
        <f t="shared" ca="1" si="111"/>
        <v>0</v>
      </c>
      <c r="U616" s="79">
        <f t="shared" ca="1" si="125"/>
        <v>1237.246359012961</v>
      </c>
      <c r="V616" s="79">
        <f t="shared" ca="1" si="113"/>
        <v>0</v>
      </c>
      <c r="W616" s="85">
        <f t="shared" ca="1" si="126"/>
        <v>32903.782523958369</v>
      </c>
      <c r="X616" s="79">
        <f t="shared" ca="1" si="115"/>
        <v>0</v>
      </c>
    </row>
    <row r="617" spans="1:24" ht="12.75" customHeight="1">
      <c r="A617" s="2">
        <v>0</v>
      </c>
      <c r="B617" s="2">
        <v>2</v>
      </c>
      <c r="C617" s="2">
        <f t="shared" ca="1" si="97"/>
        <v>6</v>
      </c>
      <c r="D617" s="2">
        <f t="shared" ca="1" si="98"/>
        <v>4</v>
      </c>
      <c r="E617" s="2">
        <f t="shared" ca="1" si="99"/>
        <v>0</v>
      </c>
      <c r="F617" s="84">
        <f t="shared" ca="1" si="116"/>
        <v>0.13272000000000003</v>
      </c>
      <c r="G617" s="2">
        <v>1</v>
      </c>
      <c r="H617" s="2">
        <v>1</v>
      </c>
      <c r="I617" s="2">
        <v>5</v>
      </c>
      <c r="J617" s="84">
        <f t="shared" ca="1" si="117"/>
        <v>0</v>
      </c>
      <c r="K617" s="84">
        <f t="shared" ca="1" si="102"/>
        <v>0</v>
      </c>
      <c r="L617" s="85">
        <f t="shared" ca="1" si="118"/>
        <v>255</v>
      </c>
      <c r="M617" s="38">
        <f t="shared" ca="1" si="119"/>
        <v>745</v>
      </c>
      <c r="N617" s="4">
        <f t="shared" ca="1" si="120"/>
        <v>9</v>
      </c>
      <c r="O617" s="79">
        <f t="shared" ca="1" si="121"/>
        <v>2.8940432293255012</v>
      </c>
      <c r="P617" s="79">
        <f t="shared" ca="1" si="122"/>
        <v>26.035203133068631</v>
      </c>
      <c r="Q617" s="79">
        <f t="shared" ca="1" si="123"/>
        <v>26.035203133068631</v>
      </c>
      <c r="R617" s="79">
        <f t="shared" ca="1" si="109"/>
        <v>2.6035203133068632</v>
      </c>
      <c r="S617" s="79">
        <f t="shared" ca="1" si="124"/>
        <v>2.8737066252041963</v>
      </c>
      <c r="T617" s="79">
        <f t="shared" ca="1" si="111"/>
        <v>0</v>
      </c>
      <c r="U617" s="79">
        <f t="shared" ca="1" si="125"/>
        <v>1313.7897313836427</v>
      </c>
      <c r="V617" s="79">
        <f t="shared" ca="1" si="113"/>
        <v>0</v>
      </c>
      <c r="W617" s="85">
        <f t="shared" ca="1" si="126"/>
        <v>28727.718321483193</v>
      </c>
      <c r="X617" s="79">
        <f t="shared" ca="1" si="115"/>
        <v>0</v>
      </c>
    </row>
    <row r="618" spans="1:24" ht="12.75" customHeight="1">
      <c r="A618" s="2">
        <v>0</v>
      </c>
      <c r="B618" s="2">
        <v>2</v>
      </c>
      <c r="C618" s="2">
        <f t="shared" ca="1" si="97"/>
        <v>6</v>
      </c>
      <c r="D618" s="2">
        <f t="shared" ca="1" si="98"/>
        <v>4</v>
      </c>
      <c r="E618" s="2">
        <f t="shared" ca="1" si="99"/>
        <v>0</v>
      </c>
      <c r="F618" s="84">
        <f t="shared" ca="1" si="116"/>
        <v>0.13272000000000003</v>
      </c>
      <c r="G618" s="2">
        <v>1</v>
      </c>
      <c r="H618" s="2">
        <v>1</v>
      </c>
      <c r="I618" s="2">
        <v>4</v>
      </c>
      <c r="J618" s="84">
        <f t="shared" ca="1" si="117"/>
        <v>0.94148014940099989</v>
      </c>
      <c r="K618" s="84">
        <f t="shared" ca="1" si="102"/>
        <v>0.12495324542850074</v>
      </c>
      <c r="L618" s="85">
        <f t="shared" ca="1" si="118"/>
        <v>240</v>
      </c>
      <c r="M618" s="38">
        <f t="shared" ca="1" si="119"/>
        <v>760</v>
      </c>
      <c r="N618" s="4">
        <f t="shared" ca="1" si="120"/>
        <v>9</v>
      </c>
      <c r="O618" s="79">
        <f t="shared" ca="1" si="121"/>
        <v>2.8940432293255012</v>
      </c>
      <c r="P618" s="79">
        <f t="shared" ca="1" si="122"/>
        <v>28.940432293255011</v>
      </c>
      <c r="Q618" s="79">
        <f t="shared" ca="1" si="123"/>
        <v>27.487817713161821</v>
      </c>
      <c r="R618" s="79">
        <f t="shared" ca="1" si="109"/>
        <v>2.8214125003208417</v>
      </c>
      <c r="S618" s="79">
        <f t="shared" ca="1" si="124"/>
        <v>2.8889590782951746</v>
      </c>
      <c r="T618" s="79">
        <f t="shared" ca="1" si="111"/>
        <v>0.36098481274311223</v>
      </c>
      <c r="U618" s="79">
        <f t="shared" ca="1" si="125"/>
        <v>1303.6744378884391</v>
      </c>
      <c r="V618" s="79">
        <f t="shared" ca="1" si="113"/>
        <v>162.89835199633688</v>
      </c>
      <c r="W618" s="85">
        <f t="shared" ca="1" si="126"/>
        <v>24551.654119008017</v>
      </c>
      <c r="X618" s="79">
        <f t="shared" ca="1" si="115"/>
        <v>3067.80886280807</v>
      </c>
    </row>
    <row r="619" spans="1:24" ht="12.75" customHeight="1">
      <c r="A619" s="2">
        <v>0</v>
      </c>
      <c r="B619" s="2">
        <v>2</v>
      </c>
      <c r="C619" s="2">
        <f t="shared" ca="1" si="97"/>
        <v>6</v>
      </c>
      <c r="D619" s="2">
        <f t="shared" ca="1" si="98"/>
        <v>4</v>
      </c>
      <c r="E619" s="2">
        <f t="shared" ca="1" si="99"/>
        <v>0</v>
      </c>
      <c r="F619" s="84">
        <f t="shared" ca="1" si="116"/>
        <v>0.13272000000000003</v>
      </c>
      <c r="G619" s="2">
        <v>1</v>
      </c>
      <c r="H619" s="2">
        <v>1</v>
      </c>
      <c r="I619" s="2">
        <v>3</v>
      </c>
      <c r="J619" s="84">
        <f t="shared" ca="1" si="117"/>
        <v>3.8039601996000032E-2</v>
      </c>
      <c r="K619" s="84">
        <f t="shared" ca="1" si="102"/>
        <v>5.0486159769091259E-3</v>
      </c>
      <c r="L619" s="85">
        <f t="shared" ca="1" si="118"/>
        <v>225</v>
      </c>
      <c r="M619" s="38">
        <f t="shared" ca="1" si="119"/>
        <v>775</v>
      </c>
      <c r="N619" s="4">
        <f t="shared" ca="1" si="120"/>
        <v>9</v>
      </c>
      <c r="O619" s="79">
        <f t="shared" ca="1" si="121"/>
        <v>2.8940432293255012</v>
      </c>
      <c r="P619" s="79">
        <f t="shared" ca="1" si="122"/>
        <v>28.940432293255011</v>
      </c>
      <c r="Q619" s="79">
        <f t="shared" ca="1" si="123"/>
        <v>28.940432293255011</v>
      </c>
      <c r="R619" s="79">
        <f t="shared" ca="1" si="109"/>
        <v>2.8940432293255012</v>
      </c>
      <c r="S619" s="79">
        <f t="shared" ca="1" si="124"/>
        <v>2.8940432293255007</v>
      </c>
      <c r="T619" s="79">
        <f t="shared" ca="1" si="111"/>
        <v>1.4610912885438405E-2</v>
      </c>
      <c r="U619" s="79">
        <f t="shared" ca="1" si="125"/>
        <v>1290.1026733900378</v>
      </c>
      <c r="V619" s="79">
        <f t="shared" ca="1" si="113"/>
        <v>6.5132329687301205</v>
      </c>
      <c r="W619" s="85">
        <f t="shared" ca="1" si="126"/>
        <v>20375.589916532845</v>
      </c>
      <c r="X619" s="79">
        <f t="shared" ca="1" si="115"/>
        <v>102.8685287915562</v>
      </c>
    </row>
    <row r="620" spans="1:24" ht="12.75" customHeight="1">
      <c r="A620" s="2">
        <v>0</v>
      </c>
      <c r="B620" s="2">
        <v>2</v>
      </c>
      <c r="C620" s="2">
        <f t="shared" ca="1" si="97"/>
        <v>6</v>
      </c>
      <c r="D620" s="2">
        <f t="shared" ca="1" si="98"/>
        <v>4</v>
      </c>
      <c r="E620" s="2">
        <f t="shared" ca="1" si="99"/>
        <v>0</v>
      </c>
      <c r="F620" s="84">
        <f t="shared" ca="1" si="116"/>
        <v>0.13272000000000003</v>
      </c>
      <c r="G620" s="2">
        <v>1</v>
      </c>
      <c r="H620" s="2">
        <v>1</v>
      </c>
      <c r="I620" s="2">
        <v>2</v>
      </c>
      <c r="J620" s="84">
        <f t="shared" ca="1" si="117"/>
        <v>5.7635760600000105E-4</v>
      </c>
      <c r="K620" s="84">
        <f t="shared" ca="1" si="102"/>
        <v>7.6494181468320151E-5</v>
      </c>
      <c r="L620" s="85">
        <f t="shared" ca="1" si="118"/>
        <v>210</v>
      </c>
      <c r="M620" s="38">
        <f t="shared" ca="1" si="119"/>
        <v>790</v>
      </c>
      <c r="N620" s="4">
        <f t="shared" ca="1" si="120"/>
        <v>9</v>
      </c>
      <c r="O620" s="79">
        <f t="shared" ca="1" si="121"/>
        <v>2.8940432293255012</v>
      </c>
      <c r="P620" s="79">
        <f t="shared" ca="1" si="122"/>
        <v>28.940432293255011</v>
      </c>
      <c r="Q620" s="79">
        <f t="shared" ca="1" si="123"/>
        <v>28.940432293255011</v>
      </c>
      <c r="R620" s="79">
        <f t="shared" ca="1" si="109"/>
        <v>2.8940432293255012</v>
      </c>
      <c r="S620" s="79">
        <f t="shared" ca="1" si="124"/>
        <v>2.8940432293255007</v>
      </c>
      <c r="T620" s="79">
        <f t="shared" ca="1" si="111"/>
        <v>2.2137746796118812E-4</v>
      </c>
      <c r="U620" s="79">
        <f t="shared" ca="1" si="125"/>
        <v>1274.8026733900379</v>
      </c>
      <c r="V620" s="79">
        <f t="shared" ca="1" si="113"/>
        <v>9.7514987034597225E-2</v>
      </c>
      <c r="W620" s="85">
        <f t="shared" ca="1" si="126"/>
        <v>16199.525714057667</v>
      </c>
      <c r="X620" s="79">
        <f t="shared" ca="1" si="115"/>
        <v>1.2391694596718457</v>
      </c>
    </row>
    <row r="621" spans="1:24" ht="12.75" customHeight="1">
      <c r="A621" s="2">
        <v>0</v>
      </c>
      <c r="B621" s="2">
        <v>2</v>
      </c>
      <c r="C621" s="2">
        <f t="shared" ca="1" si="97"/>
        <v>6</v>
      </c>
      <c r="D621" s="2">
        <f t="shared" ca="1" si="98"/>
        <v>4</v>
      </c>
      <c r="E621" s="2">
        <f t="shared" ca="1" si="99"/>
        <v>0</v>
      </c>
      <c r="F621" s="84">
        <f t="shared" ca="1" si="116"/>
        <v>0.13272000000000003</v>
      </c>
      <c r="G621" s="2">
        <v>1</v>
      </c>
      <c r="H621" s="2">
        <v>1</v>
      </c>
      <c r="I621" s="2">
        <v>1</v>
      </c>
      <c r="J621" s="84">
        <f t="shared" ca="1" si="117"/>
        <v>3.8811960000000103E-6</v>
      </c>
      <c r="K621" s="84">
        <f t="shared" ca="1" si="102"/>
        <v>5.1511233312000149E-7</v>
      </c>
      <c r="L621" s="85">
        <f t="shared" ca="1" si="118"/>
        <v>195</v>
      </c>
      <c r="M621" s="38">
        <f t="shared" ca="1" si="119"/>
        <v>805</v>
      </c>
      <c r="N621" s="4">
        <f t="shared" ca="1" si="120"/>
        <v>9</v>
      </c>
      <c r="O621" s="79">
        <f t="shared" ca="1" si="121"/>
        <v>2.8940432293255012</v>
      </c>
      <c r="P621" s="79">
        <f t="shared" ca="1" si="122"/>
        <v>28.940432293255011</v>
      </c>
      <c r="Q621" s="79">
        <f t="shared" ca="1" si="123"/>
        <v>28.940432293255011</v>
      </c>
      <c r="R621" s="79">
        <f t="shared" ca="1" si="109"/>
        <v>2.8940432293255012</v>
      </c>
      <c r="S621" s="79">
        <f t="shared" ca="1" si="124"/>
        <v>2.8940432293255007</v>
      </c>
      <c r="T621" s="79">
        <f t="shared" ca="1" si="111"/>
        <v>1.4907573600080022E-6</v>
      </c>
      <c r="U621" s="79">
        <f t="shared" ca="1" si="125"/>
        <v>1259.5026733900379</v>
      </c>
      <c r="V621" s="79">
        <f t="shared" ca="1" si="113"/>
        <v>6.4878536066082166E-4</v>
      </c>
      <c r="W621" s="85">
        <f t="shared" ca="1" si="126"/>
        <v>12023.461511582493</v>
      </c>
      <c r="X621" s="79">
        <f t="shared" ca="1" si="115"/>
        <v>6.193433311409798E-3</v>
      </c>
    </row>
    <row r="622" spans="1:24" ht="12.75" customHeight="1">
      <c r="A622" s="2">
        <v>0</v>
      </c>
      <c r="B622" s="2">
        <v>2</v>
      </c>
      <c r="C622" s="2">
        <f t="shared" ca="1" si="97"/>
        <v>6</v>
      </c>
      <c r="D622" s="2">
        <f t="shared" ca="1" si="98"/>
        <v>4</v>
      </c>
      <c r="E622" s="2">
        <f t="shared" ca="1" si="99"/>
        <v>0</v>
      </c>
      <c r="F622" s="84">
        <f t="shared" ca="1" si="116"/>
        <v>0.13272000000000003</v>
      </c>
      <c r="G622" s="2">
        <v>1</v>
      </c>
      <c r="H622" s="2">
        <v>1</v>
      </c>
      <c r="I622" s="2">
        <v>0</v>
      </c>
      <c r="J622" s="84">
        <f t="shared" ca="1" si="117"/>
        <v>9.8010000000000359E-9</v>
      </c>
      <c r="K622" s="84">
        <f t="shared" ca="1" si="102"/>
        <v>1.3007887200000051E-9</v>
      </c>
      <c r="L622" s="85">
        <f t="shared" ca="1" si="118"/>
        <v>180</v>
      </c>
      <c r="M622" s="38">
        <f t="shared" ca="1" si="119"/>
        <v>820</v>
      </c>
      <c r="N622" s="4">
        <f t="shared" ca="1" si="120"/>
        <v>9</v>
      </c>
      <c r="O622" s="79">
        <f t="shared" ca="1" si="121"/>
        <v>2.8940432293255012</v>
      </c>
      <c r="P622" s="79">
        <f t="shared" ca="1" si="122"/>
        <v>28.940432293255011</v>
      </c>
      <c r="Q622" s="79">
        <f t="shared" ca="1" si="123"/>
        <v>28.940432293255011</v>
      </c>
      <c r="R622" s="79">
        <f t="shared" ca="1" si="109"/>
        <v>2.8940432293255012</v>
      </c>
      <c r="S622" s="79">
        <f t="shared" ca="1" si="124"/>
        <v>2.8940432293255007</v>
      </c>
      <c r="T622" s="79">
        <f t="shared" ca="1" si="111"/>
        <v>3.764538787898999E-9</v>
      </c>
      <c r="U622" s="79">
        <f t="shared" ca="1" si="125"/>
        <v>1244.2026733900377</v>
      </c>
      <c r="V622" s="79">
        <f t="shared" ca="1" si="113"/>
        <v>1.6184448029396115E-6</v>
      </c>
      <c r="W622" s="85">
        <f t="shared" ca="1" si="126"/>
        <v>7847.3973091073167</v>
      </c>
      <c r="X622" s="79">
        <f t="shared" ca="1" si="115"/>
        <v>1.020780590104519E-5</v>
      </c>
    </row>
    <row r="623" spans="1:24" ht="12.75" customHeight="1">
      <c r="A623" s="2">
        <v>0</v>
      </c>
      <c r="B623" s="2">
        <v>2</v>
      </c>
      <c r="C623" s="2">
        <f t="shared" ca="1" si="97"/>
        <v>6</v>
      </c>
      <c r="D623" s="2">
        <f t="shared" ca="1" si="98"/>
        <v>4</v>
      </c>
      <c r="E623" s="2">
        <f t="shared" ca="1" si="99"/>
        <v>0</v>
      </c>
      <c r="F623" s="84">
        <f t="shared" ca="1" si="116"/>
        <v>0.13272000000000003</v>
      </c>
      <c r="G623" s="2">
        <v>1</v>
      </c>
      <c r="H623" s="2">
        <v>0</v>
      </c>
      <c r="I623" s="2">
        <v>7</v>
      </c>
      <c r="J623" s="84">
        <f t="shared" ca="1" si="117"/>
        <v>0</v>
      </c>
      <c r="K623" s="84">
        <f t="shared" ca="1" si="102"/>
        <v>0</v>
      </c>
      <c r="L623" s="85">
        <f t="shared" ca="1" si="118"/>
        <v>195</v>
      </c>
      <c r="M623" s="38">
        <f t="shared" ca="1" si="119"/>
        <v>805</v>
      </c>
      <c r="N623" s="4">
        <f t="shared" ca="1" si="120"/>
        <v>9</v>
      </c>
      <c r="O623" s="79">
        <f t="shared" ca="1" si="121"/>
        <v>2.8940432293255012</v>
      </c>
      <c r="P623" s="79">
        <f t="shared" ca="1" si="122"/>
        <v>28.940432293255011</v>
      </c>
      <c r="Q623" s="79">
        <f t="shared" ca="1" si="123"/>
        <v>28.940432293255011</v>
      </c>
      <c r="R623" s="79">
        <f t="shared" ca="1" si="109"/>
        <v>2.8940432293255012</v>
      </c>
      <c r="S623" s="79">
        <f t="shared" ca="1" si="124"/>
        <v>2.8940432293255007</v>
      </c>
      <c r="T623" s="79">
        <f t="shared" ca="1" si="111"/>
        <v>0</v>
      </c>
      <c r="U623" s="79">
        <f t="shared" ca="1" si="125"/>
        <v>1259.5026733900379</v>
      </c>
      <c r="V623" s="79">
        <f t="shared" ca="1" si="113"/>
        <v>0</v>
      </c>
      <c r="W623" s="85">
        <f t="shared" ca="1" si="126"/>
        <v>33408.513619801401</v>
      </c>
      <c r="X623" s="79">
        <f t="shared" ca="1" si="115"/>
        <v>0</v>
      </c>
    </row>
    <row r="624" spans="1:24" ht="12.75" customHeight="1">
      <c r="A624" s="2">
        <v>0</v>
      </c>
      <c r="B624" s="2">
        <v>2</v>
      </c>
      <c r="C624" s="2">
        <f t="shared" ca="1" si="97"/>
        <v>6</v>
      </c>
      <c r="D624" s="2">
        <f t="shared" ca="1" si="98"/>
        <v>4</v>
      </c>
      <c r="E624" s="2">
        <f t="shared" ca="1" si="99"/>
        <v>0</v>
      </c>
      <c r="F624" s="84">
        <f t="shared" ca="1" si="116"/>
        <v>0.13272000000000003</v>
      </c>
      <c r="G624" s="2">
        <v>1</v>
      </c>
      <c r="H624" s="2">
        <v>0</v>
      </c>
      <c r="I624" s="2">
        <v>6</v>
      </c>
      <c r="J624" s="84">
        <f t="shared" ca="1" si="117"/>
        <v>0</v>
      </c>
      <c r="K624" s="84">
        <f t="shared" ca="1" si="102"/>
        <v>0</v>
      </c>
      <c r="L624" s="85">
        <f t="shared" ca="1" si="118"/>
        <v>180</v>
      </c>
      <c r="M624" s="38">
        <f t="shared" ca="1" si="119"/>
        <v>820</v>
      </c>
      <c r="N624" s="4">
        <f t="shared" ca="1" si="120"/>
        <v>9</v>
      </c>
      <c r="O624" s="79">
        <f t="shared" ca="1" si="121"/>
        <v>2.8940432293255012</v>
      </c>
      <c r="P624" s="79">
        <f t="shared" ca="1" si="122"/>
        <v>28.940432293255011</v>
      </c>
      <c r="Q624" s="79">
        <f t="shared" ca="1" si="123"/>
        <v>28.940432293255011</v>
      </c>
      <c r="R624" s="79">
        <f t="shared" ca="1" si="109"/>
        <v>2.8940432293255012</v>
      </c>
      <c r="S624" s="79">
        <f t="shared" ca="1" si="124"/>
        <v>2.8940432293255007</v>
      </c>
      <c r="T624" s="79">
        <f t="shared" ca="1" si="111"/>
        <v>0</v>
      </c>
      <c r="U624" s="79">
        <f t="shared" ca="1" si="125"/>
        <v>1244.2026733900377</v>
      </c>
      <c r="V624" s="79">
        <f t="shared" ca="1" si="113"/>
        <v>0</v>
      </c>
      <c r="W624" s="85">
        <f t="shared" ca="1" si="126"/>
        <v>29232.449417326228</v>
      </c>
      <c r="X624" s="79">
        <f t="shared" ca="1" si="115"/>
        <v>0</v>
      </c>
    </row>
    <row r="625" spans="1:24" ht="12.75" customHeight="1">
      <c r="A625" s="2">
        <v>0</v>
      </c>
      <c r="B625" s="2">
        <v>2</v>
      </c>
      <c r="C625" s="2">
        <f t="shared" ca="1" si="97"/>
        <v>6</v>
      </c>
      <c r="D625" s="2">
        <f t="shared" ca="1" si="98"/>
        <v>4</v>
      </c>
      <c r="E625" s="2">
        <f t="shared" ca="1" si="99"/>
        <v>0</v>
      </c>
      <c r="F625" s="84">
        <f t="shared" ca="1" si="116"/>
        <v>0.13272000000000003</v>
      </c>
      <c r="G625" s="2">
        <v>1</v>
      </c>
      <c r="H625" s="2">
        <v>0</v>
      </c>
      <c r="I625" s="2">
        <v>5</v>
      </c>
      <c r="J625" s="84">
        <f t="shared" ca="1" si="117"/>
        <v>0</v>
      </c>
      <c r="K625" s="84">
        <f t="shared" ca="1" si="102"/>
        <v>0</v>
      </c>
      <c r="L625" s="85">
        <f t="shared" ca="1" si="118"/>
        <v>165</v>
      </c>
      <c r="M625" s="38">
        <f t="shared" ca="1" si="119"/>
        <v>835</v>
      </c>
      <c r="N625" s="4">
        <f t="shared" ca="1" si="120"/>
        <v>9</v>
      </c>
      <c r="O625" s="79">
        <f t="shared" ca="1" si="121"/>
        <v>2.8940432293255012</v>
      </c>
      <c r="P625" s="79">
        <f t="shared" ca="1" si="122"/>
        <v>28.940432293255011</v>
      </c>
      <c r="Q625" s="79">
        <f t="shared" ca="1" si="123"/>
        <v>28.940432293255011</v>
      </c>
      <c r="R625" s="79">
        <f t="shared" ca="1" si="109"/>
        <v>2.8940432293255012</v>
      </c>
      <c r="S625" s="79">
        <f t="shared" ca="1" si="124"/>
        <v>2.8940432293255007</v>
      </c>
      <c r="T625" s="79">
        <f t="shared" ca="1" si="111"/>
        <v>0</v>
      </c>
      <c r="U625" s="79">
        <f t="shared" ca="1" si="125"/>
        <v>1228.9026733900378</v>
      </c>
      <c r="V625" s="79">
        <f t="shared" ca="1" si="113"/>
        <v>0</v>
      </c>
      <c r="W625" s="85">
        <f t="shared" ca="1" si="126"/>
        <v>25056.385214851052</v>
      </c>
      <c r="X625" s="79">
        <f t="shared" ca="1" si="115"/>
        <v>0</v>
      </c>
    </row>
    <row r="626" spans="1:24" ht="12.75" customHeight="1">
      <c r="A626" s="2">
        <v>0</v>
      </c>
      <c r="B626" s="2">
        <v>2</v>
      </c>
      <c r="C626" s="2">
        <f t="shared" ca="1" si="97"/>
        <v>6</v>
      </c>
      <c r="D626" s="2">
        <f t="shared" ca="1" si="98"/>
        <v>4</v>
      </c>
      <c r="E626" s="2">
        <f t="shared" ca="1" si="99"/>
        <v>0</v>
      </c>
      <c r="F626" s="84">
        <f t="shared" ca="1" si="116"/>
        <v>0.13272000000000003</v>
      </c>
      <c r="G626" s="2">
        <v>1</v>
      </c>
      <c r="H626" s="2">
        <v>0</v>
      </c>
      <c r="I626" s="2">
        <v>4</v>
      </c>
      <c r="J626" s="84">
        <f t="shared" ca="1" si="117"/>
        <v>9.5099004990000079E-3</v>
      </c>
      <c r="K626" s="84">
        <f t="shared" ca="1" si="102"/>
        <v>1.2621539942272815E-3</v>
      </c>
      <c r="L626" s="85">
        <f t="shared" ca="1" si="118"/>
        <v>150</v>
      </c>
      <c r="M626" s="38">
        <f t="shared" ca="1" si="119"/>
        <v>850</v>
      </c>
      <c r="N626" s="4">
        <f t="shared" ca="1" si="120"/>
        <v>10</v>
      </c>
      <c r="O626" s="79">
        <f t="shared" ca="1" si="121"/>
        <v>3.1594744304049844</v>
      </c>
      <c r="P626" s="79">
        <f t="shared" ca="1" si="122"/>
        <v>31.594744304049843</v>
      </c>
      <c r="Q626" s="79">
        <f t="shared" ca="1" si="123"/>
        <v>29.471294695413977</v>
      </c>
      <c r="R626" s="79">
        <f t="shared" ca="1" si="109"/>
        <v>3.053301949973191</v>
      </c>
      <c r="S626" s="79">
        <f t="shared" ca="1" si="124"/>
        <v>3.1520423567747589</v>
      </c>
      <c r="T626" s="79">
        <f t="shared" ca="1" si="111"/>
        <v>3.9783628505768356E-3</v>
      </c>
      <c r="U626" s="79">
        <f t="shared" ca="1" si="125"/>
        <v>1301.3033039928096</v>
      </c>
      <c r="V626" s="79">
        <f t="shared" ca="1" si="113"/>
        <v>1.6424451628356829</v>
      </c>
      <c r="W626" s="85">
        <f t="shared" ca="1" si="126"/>
        <v>20880.321012375876</v>
      </c>
      <c r="X626" s="79">
        <f t="shared" ca="1" si="115"/>
        <v>26.354180566518046</v>
      </c>
    </row>
    <row r="627" spans="1:24" ht="12.75" customHeight="1">
      <c r="A627" s="2">
        <v>0</v>
      </c>
      <c r="B627" s="2">
        <v>2</v>
      </c>
      <c r="C627" s="2">
        <f t="shared" ca="1" si="97"/>
        <v>6</v>
      </c>
      <c r="D627" s="2">
        <f t="shared" ca="1" si="98"/>
        <v>4</v>
      </c>
      <c r="E627" s="2">
        <f t="shared" ca="1" si="99"/>
        <v>0</v>
      </c>
      <c r="F627" s="84">
        <f t="shared" ca="1" si="116"/>
        <v>0.13272000000000003</v>
      </c>
      <c r="G627" s="2">
        <v>1</v>
      </c>
      <c r="H627" s="2">
        <v>0</v>
      </c>
      <c r="I627" s="2">
        <v>3</v>
      </c>
      <c r="J627" s="84">
        <f t="shared" ca="1" si="117"/>
        <v>3.8423840400000073E-4</v>
      </c>
      <c r="K627" s="84">
        <f t="shared" ca="1" si="102"/>
        <v>5.099612097888011E-5</v>
      </c>
      <c r="L627" s="85">
        <f t="shared" ca="1" si="118"/>
        <v>135</v>
      </c>
      <c r="M627" s="38">
        <f t="shared" ca="1" si="119"/>
        <v>865</v>
      </c>
      <c r="N627" s="4">
        <f t="shared" ca="1" si="120"/>
        <v>10</v>
      </c>
      <c r="O627" s="79">
        <f t="shared" ca="1" si="121"/>
        <v>3.1594744304049844</v>
      </c>
      <c r="P627" s="79">
        <f t="shared" ca="1" si="122"/>
        <v>31.594744304049843</v>
      </c>
      <c r="Q627" s="79">
        <f t="shared" ca="1" si="123"/>
        <v>31.594744304049843</v>
      </c>
      <c r="R627" s="79">
        <f t="shared" ca="1" si="109"/>
        <v>3.1594744304049844</v>
      </c>
      <c r="S627" s="79">
        <f t="shared" ca="1" si="124"/>
        <v>3.159474430404984</v>
      </c>
      <c r="T627" s="79">
        <f t="shared" ca="1" si="111"/>
        <v>1.6112094028261089E-4</v>
      </c>
      <c r="U627" s="79">
        <f t="shared" ca="1" si="125"/>
        <v>1288.5296596068811</v>
      </c>
      <c r="V627" s="79">
        <f t="shared" ca="1" si="113"/>
        <v>6.5710014406187719E-2</v>
      </c>
      <c r="W627" s="85">
        <f t="shared" ca="1" si="126"/>
        <v>16704.2568099007</v>
      </c>
      <c r="X627" s="79">
        <f t="shared" ca="1" si="115"/>
        <v>0.85185230113997801</v>
      </c>
    </row>
    <row r="628" spans="1:24" ht="12.75" customHeight="1">
      <c r="A628" s="2">
        <v>0</v>
      </c>
      <c r="B628" s="2">
        <v>2</v>
      </c>
      <c r="C628" s="2">
        <f t="shared" ca="1" si="97"/>
        <v>6</v>
      </c>
      <c r="D628" s="2">
        <f t="shared" ca="1" si="98"/>
        <v>4</v>
      </c>
      <c r="E628" s="2">
        <f t="shared" ca="1" si="99"/>
        <v>0</v>
      </c>
      <c r="F628" s="84">
        <f t="shared" ca="1" si="116"/>
        <v>0.13272000000000003</v>
      </c>
      <c r="G628" s="2">
        <v>1</v>
      </c>
      <c r="H628" s="2">
        <v>0</v>
      </c>
      <c r="I628" s="2">
        <v>2</v>
      </c>
      <c r="J628" s="84">
        <f t="shared" ca="1" si="117"/>
        <v>5.8217940000000154E-6</v>
      </c>
      <c r="K628" s="84">
        <f t="shared" ca="1" si="102"/>
        <v>7.7266849968000218E-7</v>
      </c>
      <c r="L628" s="85">
        <f t="shared" ca="1" si="118"/>
        <v>120</v>
      </c>
      <c r="M628" s="38">
        <f t="shared" ca="1" si="119"/>
        <v>880</v>
      </c>
      <c r="N628" s="4">
        <f t="shared" ca="1" si="120"/>
        <v>10</v>
      </c>
      <c r="O628" s="79">
        <f t="shared" ca="1" si="121"/>
        <v>3.1594744304049844</v>
      </c>
      <c r="P628" s="79">
        <f t="shared" ca="1" si="122"/>
        <v>31.594744304049843</v>
      </c>
      <c r="Q628" s="79">
        <f t="shared" ca="1" si="123"/>
        <v>31.594744304049843</v>
      </c>
      <c r="R628" s="79">
        <f t="shared" ca="1" si="109"/>
        <v>3.1594744304049844</v>
      </c>
      <c r="S628" s="79">
        <f t="shared" ca="1" si="124"/>
        <v>3.159474430404984</v>
      </c>
      <c r="T628" s="79">
        <f t="shared" ca="1" si="111"/>
        <v>2.4412263679183485E-6</v>
      </c>
      <c r="U628" s="79">
        <f t="shared" ca="1" si="125"/>
        <v>1273.2296596068811</v>
      </c>
      <c r="V628" s="79">
        <f t="shared" ca="1" si="113"/>
        <v>9.8378445083652862E-4</v>
      </c>
      <c r="W628" s="85">
        <f t="shared" ca="1" si="126"/>
        <v>12528.192607425524</v>
      </c>
      <c r="X628" s="79">
        <f t="shared" ca="1" si="115"/>
        <v>9.6801397856815744E-3</v>
      </c>
    </row>
    <row r="629" spans="1:24" ht="12.75" customHeight="1">
      <c r="A629" s="2">
        <v>0</v>
      </c>
      <c r="B629" s="2">
        <v>2</v>
      </c>
      <c r="C629" s="2">
        <f t="shared" ca="1" si="97"/>
        <v>6</v>
      </c>
      <c r="D629" s="2">
        <f t="shared" ca="1" si="98"/>
        <v>4</v>
      </c>
      <c r="E629" s="2">
        <f t="shared" ca="1" si="99"/>
        <v>0</v>
      </c>
      <c r="F629" s="84">
        <f t="shared" ca="1" si="116"/>
        <v>0.13272000000000003</v>
      </c>
      <c r="G629" s="2">
        <v>1</v>
      </c>
      <c r="H629" s="2">
        <v>0</v>
      </c>
      <c r="I629" s="2">
        <v>1</v>
      </c>
      <c r="J629" s="84">
        <f t="shared" ca="1" si="117"/>
        <v>3.9204000000000137E-8</v>
      </c>
      <c r="K629" s="84">
        <f t="shared" ca="1" si="102"/>
        <v>5.2031548800000194E-9</v>
      </c>
      <c r="L629" s="85">
        <f t="shared" ca="1" si="118"/>
        <v>105</v>
      </c>
      <c r="M629" s="38">
        <f t="shared" ca="1" si="119"/>
        <v>895</v>
      </c>
      <c r="N629" s="4">
        <f t="shared" ca="1" si="120"/>
        <v>10</v>
      </c>
      <c r="O629" s="79">
        <f t="shared" ca="1" si="121"/>
        <v>3.1594744304049844</v>
      </c>
      <c r="P629" s="79">
        <f t="shared" ca="1" si="122"/>
        <v>31.594744304049843</v>
      </c>
      <c r="Q629" s="79">
        <f t="shared" ca="1" si="123"/>
        <v>31.594744304049843</v>
      </c>
      <c r="R629" s="79">
        <f t="shared" ca="1" si="109"/>
        <v>3.1594744304049844</v>
      </c>
      <c r="S629" s="79">
        <f t="shared" ca="1" si="124"/>
        <v>3.159474430404984</v>
      </c>
      <c r="T629" s="79">
        <f t="shared" ca="1" si="111"/>
        <v>1.6439234800796973E-8</v>
      </c>
      <c r="U629" s="79">
        <f t="shared" ca="1" si="125"/>
        <v>1257.9296596068809</v>
      </c>
      <c r="V629" s="79">
        <f t="shared" ca="1" si="113"/>
        <v>6.5452028470803058E-6</v>
      </c>
      <c r="W629" s="85">
        <f t="shared" ca="1" si="126"/>
        <v>8352.1284049503502</v>
      </c>
      <c r="X629" s="79">
        <f t="shared" ca="1" si="115"/>
        <v>4.3457417668604191E-5</v>
      </c>
    </row>
    <row r="630" spans="1:24" ht="12.75" customHeight="1">
      <c r="A630" s="2">
        <v>0</v>
      </c>
      <c r="B630" s="2">
        <v>2</v>
      </c>
      <c r="C630" s="2">
        <f t="shared" ca="1" si="97"/>
        <v>6</v>
      </c>
      <c r="D630" s="2">
        <f t="shared" ca="1" si="98"/>
        <v>4</v>
      </c>
      <c r="E630" s="2">
        <f t="shared" ca="1" si="99"/>
        <v>0</v>
      </c>
      <c r="F630" s="84">
        <f t="shared" ca="1" si="116"/>
        <v>0.13272000000000003</v>
      </c>
      <c r="G630" s="2">
        <v>1</v>
      </c>
      <c r="H630" s="2">
        <v>0</v>
      </c>
      <c r="I630" s="2">
        <v>0</v>
      </c>
      <c r="J630" s="84">
        <f t="shared" ca="1" si="117"/>
        <v>9.9000000000000459E-11</v>
      </c>
      <c r="K630" s="84">
        <f t="shared" ca="1" si="102"/>
        <v>1.3139280000000064E-11</v>
      </c>
      <c r="L630" s="85">
        <f t="shared" ca="1" si="118"/>
        <v>90</v>
      </c>
      <c r="M630" s="38">
        <f t="shared" ca="1" si="119"/>
        <v>910</v>
      </c>
      <c r="N630" s="4">
        <f t="shared" ca="1" si="120"/>
        <v>10</v>
      </c>
      <c r="O630" s="79">
        <f t="shared" ca="1" si="121"/>
        <v>3.1594744304049844</v>
      </c>
      <c r="P630" s="79">
        <f t="shared" ca="1" si="122"/>
        <v>31.594744304049843</v>
      </c>
      <c r="Q630" s="79">
        <f t="shared" ca="1" si="123"/>
        <v>31.594744304049843</v>
      </c>
      <c r="R630" s="79">
        <f t="shared" ca="1" si="109"/>
        <v>3.1594744304049844</v>
      </c>
      <c r="S630" s="79">
        <f t="shared" ca="1" si="124"/>
        <v>3.159474430404984</v>
      </c>
      <c r="T630" s="79">
        <f t="shared" ca="1" si="111"/>
        <v>4.1513219193931801E-11</v>
      </c>
      <c r="U630" s="79">
        <f t="shared" ca="1" si="125"/>
        <v>1242.629659606881</v>
      </c>
      <c r="V630" s="79">
        <f t="shared" ca="1" si="113"/>
        <v>1.6327259033879579E-8</v>
      </c>
      <c r="W630" s="85">
        <f t="shared" ca="1" si="126"/>
        <v>4176.0642024751751</v>
      </c>
      <c r="X630" s="79">
        <f t="shared" ca="1" si="115"/>
        <v>5.4870476854298287E-8</v>
      </c>
    </row>
    <row r="631" spans="1:24" ht="12.75" customHeight="1">
      <c r="A631" s="2">
        <v>0</v>
      </c>
      <c r="B631" s="2">
        <v>2</v>
      </c>
      <c r="C631" s="2">
        <f t="shared" ca="1" si="97"/>
        <v>6</v>
      </c>
      <c r="D631" s="2">
        <f t="shared" ca="1" si="98"/>
        <v>4</v>
      </c>
      <c r="E631" s="2">
        <f t="shared" ca="1" si="99"/>
        <v>0</v>
      </c>
      <c r="F631" s="84">
        <f t="shared" ca="1" si="116"/>
        <v>0.13272000000000003</v>
      </c>
      <c r="G631" s="2">
        <v>0</v>
      </c>
      <c r="H631" s="2">
        <v>1</v>
      </c>
      <c r="I631" s="2">
        <v>7</v>
      </c>
      <c r="J631" s="84">
        <f t="shared" ca="1" si="117"/>
        <v>0</v>
      </c>
      <c r="K631" s="84">
        <f t="shared" ca="1" si="102"/>
        <v>0</v>
      </c>
      <c r="L631" s="85">
        <f t="shared" ca="1" si="118"/>
        <v>195</v>
      </c>
      <c r="M631" s="38">
        <f t="shared" ca="1" si="119"/>
        <v>805</v>
      </c>
      <c r="N631" s="4">
        <f t="shared" ca="1" si="120"/>
        <v>9</v>
      </c>
      <c r="O631" s="79">
        <f t="shared" ca="1" si="121"/>
        <v>2.8940432293255012</v>
      </c>
      <c r="P631" s="79">
        <f t="shared" ca="1" si="122"/>
        <v>28.940432293255011</v>
      </c>
      <c r="Q631" s="79">
        <f t="shared" ca="1" si="123"/>
        <v>28.940432293255011</v>
      </c>
      <c r="R631" s="79">
        <f t="shared" ca="1" si="109"/>
        <v>2.8940432293255012</v>
      </c>
      <c r="S631" s="79">
        <f t="shared" ca="1" si="124"/>
        <v>2.8940432293255007</v>
      </c>
      <c r="T631" s="79">
        <f t="shared" ca="1" si="111"/>
        <v>0</v>
      </c>
      <c r="U631" s="79">
        <f t="shared" ca="1" si="125"/>
        <v>1259.5026733900379</v>
      </c>
      <c r="V631" s="79">
        <f t="shared" ca="1" si="113"/>
        <v>0</v>
      </c>
      <c r="W631" s="85">
        <f t="shared" ca="1" si="126"/>
        <v>32903.782523958369</v>
      </c>
      <c r="X631" s="79">
        <f t="shared" ca="1" si="115"/>
        <v>0</v>
      </c>
    </row>
    <row r="632" spans="1:24" ht="12.75" customHeight="1">
      <c r="A632" s="2">
        <v>0</v>
      </c>
      <c r="B632" s="2">
        <v>2</v>
      </c>
      <c r="C632" s="2">
        <f t="shared" ca="1" si="97"/>
        <v>6</v>
      </c>
      <c r="D632" s="2">
        <f t="shared" ca="1" si="98"/>
        <v>4</v>
      </c>
      <c r="E632" s="2">
        <f t="shared" ca="1" si="99"/>
        <v>0</v>
      </c>
      <c r="F632" s="84">
        <f t="shared" ca="1" si="116"/>
        <v>0.13272000000000003</v>
      </c>
      <c r="G632" s="2">
        <v>0</v>
      </c>
      <c r="H632" s="2">
        <v>1</v>
      </c>
      <c r="I632" s="2">
        <v>6</v>
      </c>
      <c r="J632" s="84">
        <f t="shared" ca="1" si="117"/>
        <v>0</v>
      </c>
      <c r="K632" s="84">
        <f t="shared" ca="1" si="102"/>
        <v>0</v>
      </c>
      <c r="L632" s="85">
        <f t="shared" ca="1" si="118"/>
        <v>180</v>
      </c>
      <c r="M632" s="38">
        <f t="shared" ca="1" si="119"/>
        <v>820</v>
      </c>
      <c r="N632" s="4">
        <f t="shared" ca="1" si="120"/>
        <v>9</v>
      </c>
      <c r="O632" s="79">
        <f t="shared" ca="1" si="121"/>
        <v>2.8940432293255012</v>
      </c>
      <c r="P632" s="79">
        <f t="shared" ca="1" si="122"/>
        <v>28.940432293255011</v>
      </c>
      <c r="Q632" s="79">
        <f t="shared" ca="1" si="123"/>
        <v>28.940432293255011</v>
      </c>
      <c r="R632" s="79">
        <f t="shared" ca="1" si="109"/>
        <v>2.8940432293255012</v>
      </c>
      <c r="S632" s="79">
        <f t="shared" ca="1" si="124"/>
        <v>2.8940432293255007</v>
      </c>
      <c r="T632" s="79">
        <f t="shared" ca="1" si="111"/>
        <v>0</v>
      </c>
      <c r="U632" s="79">
        <f t="shared" ca="1" si="125"/>
        <v>1244.2026733900377</v>
      </c>
      <c r="V632" s="79">
        <f t="shared" ca="1" si="113"/>
        <v>0</v>
      </c>
      <c r="W632" s="85">
        <f t="shared" ca="1" si="126"/>
        <v>28727.718321483193</v>
      </c>
      <c r="X632" s="79">
        <f t="shared" ca="1" si="115"/>
        <v>0</v>
      </c>
    </row>
    <row r="633" spans="1:24" ht="12.75" customHeight="1">
      <c r="A633" s="2">
        <v>0</v>
      </c>
      <c r="B633" s="2">
        <v>2</v>
      </c>
      <c r="C633" s="2">
        <f t="shared" ca="1" si="97"/>
        <v>6</v>
      </c>
      <c r="D633" s="2">
        <f t="shared" ca="1" si="98"/>
        <v>4</v>
      </c>
      <c r="E633" s="2">
        <f t="shared" ca="1" si="99"/>
        <v>0</v>
      </c>
      <c r="F633" s="84">
        <f t="shared" ca="1" si="116"/>
        <v>0.13272000000000003</v>
      </c>
      <c r="G633" s="2">
        <v>0</v>
      </c>
      <c r="H633" s="2">
        <v>1</v>
      </c>
      <c r="I633" s="2">
        <v>5</v>
      </c>
      <c r="J633" s="84">
        <f t="shared" ca="1" si="117"/>
        <v>0</v>
      </c>
      <c r="K633" s="84">
        <f t="shared" ca="1" si="102"/>
        <v>0</v>
      </c>
      <c r="L633" s="85">
        <f t="shared" ca="1" si="118"/>
        <v>165</v>
      </c>
      <c r="M633" s="38">
        <f t="shared" ca="1" si="119"/>
        <v>835</v>
      </c>
      <c r="N633" s="4">
        <f t="shared" ca="1" si="120"/>
        <v>9</v>
      </c>
      <c r="O633" s="79">
        <f t="shared" ca="1" si="121"/>
        <v>2.8940432293255012</v>
      </c>
      <c r="P633" s="79">
        <f t="shared" ca="1" si="122"/>
        <v>28.940432293255011</v>
      </c>
      <c r="Q633" s="79">
        <f t="shared" ca="1" si="123"/>
        <v>28.940432293255011</v>
      </c>
      <c r="R633" s="79">
        <f t="shared" ca="1" si="109"/>
        <v>2.8940432293255012</v>
      </c>
      <c r="S633" s="79">
        <f t="shared" ca="1" si="124"/>
        <v>2.8940432293255007</v>
      </c>
      <c r="T633" s="79">
        <f t="shared" ca="1" si="111"/>
        <v>0</v>
      </c>
      <c r="U633" s="79">
        <f t="shared" ca="1" si="125"/>
        <v>1228.9026733900378</v>
      </c>
      <c r="V633" s="79">
        <f t="shared" ca="1" si="113"/>
        <v>0</v>
      </c>
      <c r="W633" s="85">
        <f t="shared" ca="1" si="126"/>
        <v>24551.654119008017</v>
      </c>
      <c r="X633" s="79">
        <f t="shared" ca="1" si="115"/>
        <v>0</v>
      </c>
    </row>
    <row r="634" spans="1:24" ht="12.75" customHeight="1">
      <c r="A634" s="2">
        <v>0</v>
      </c>
      <c r="B634" s="2">
        <v>2</v>
      </c>
      <c r="C634" s="2">
        <f t="shared" ca="1" si="97"/>
        <v>6</v>
      </c>
      <c r="D634" s="2">
        <f t="shared" ca="1" si="98"/>
        <v>4</v>
      </c>
      <c r="E634" s="2">
        <f t="shared" ca="1" si="99"/>
        <v>0</v>
      </c>
      <c r="F634" s="84">
        <f t="shared" ca="1" si="116"/>
        <v>0.13272000000000003</v>
      </c>
      <c r="G634" s="2">
        <v>0</v>
      </c>
      <c r="H634" s="2">
        <v>1</v>
      </c>
      <c r="I634" s="2">
        <v>4</v>
      </c>
      <c r="J634" s="84">
        <f t="shared" ca="1" si="117"/>
        <v>9.5099004990000079E-3</v>
      </c>
      <c r="K634" s="84">
        <f t="shared" ca="1" si="102"/>
        <v>1.2621539942272815E-3</v>
      </c>
      <c r="L634" s="85">
        <f t="shared" ca="1" si="118"/>
        <v>150</v>
      </c>
      <c r="M634" s="38">
        <f t="shared" ca="1" si="119"/>
        <v>850</v>
      </c>
      <c r="N634" s="4">
        <f t="shared" ca="1" si="120"/>
        <v>10</v>
      </c>
      <c r="O634" s="79">
        <f t="shared" ca="1" si="121"/>
        <v>3.1594744304049844</v>
      </c>
      <c r="P634" s="79">
        <f t="shared" ca="1" si="122"/>
        <v>31.594744304049843</v>
      </c>
      <c r="Q634" s="79">
        <f t="shared" ca="1" si="123"/>
        <v>29.471294695413977</v>
      </c>
      <c r="R634" s="79">
        <f t="shared" ca="1" si="109"/>
        <v>3.053301949973191</v>
      </c>
      <c r="S634" s="79">
        <f t="shared" ca="1" si="124"/>
        <v>3.1520423567747589</v>
      </c>
      <c r="T634" s="79">
        <f t="shared" ca="1" si="111"/>
        <v>3.9783628505768356E-3</v>
      </c>
      <c r="U634" s="79">
        <f t="shared" ca="1" si="125"/>
        <v>1301.3033039928096</v>
      </c>
      <c r="V634" s="79">
        <f t="shared" ca="1" si="113"/>
        <v>1.6424451628356829</v>
      </c>
      <c r="W634" s="85">
        <f t="shared" ca="1" si="126"/>
        <v>20375.589916532841</v>
      </c>
      <c r="X634" s="79">
        <f t="shared" ca="1" si="115"/>
        <v>25.717132197889047</v>
      </c>
    </row>
    <row r="635" spans="1:24" ht="12.75" customHeight="1">
      <c r="A635" s="2">
        <v>0</v>
      </c>
      <c r="B635" s="2">
        <v>2</v>
      </c>
      <c r="C635" s="2">
        <f t="shared" ca="1" si="97"/>
        <v>6</v>
      </c>
      <c r="D635" s="2">
        <f t="shared" ca="1" si="98"/>
        <v>4</v>
      </c>
      <c r="E635" s="2">
        <f t="shared" ca="1" si="99"/>
        <v>0</v>
      </c>
      <c r="F635" s="84">
        <f t="shared" ca="1" si="116"/>
        <v>0.13272000000000003</v>
      </c>
      <c r="G635" s="2">
        <v>0</v>
      </c>
      <c r="H635" s="2">
        <v>1</v>
      </c>
      <c r="I635" s="2">
        <v>3</v>
      </c>
      <c r="J635" s="84">
        <f t="shared" ca="1" si="117"/>
        <v>3.8423840400000073E-4</v>
      </c>
      <c r="K635" s="84">
        <f t="shared" ca="1" si="102"/>
        <v>5.099612097888011E-5</v>
      </c>
      <c r="L635" s="85">
        <f t="shared" ca="1" si="118"/>
        <v>135</v>
      </c>
      <c r="M635" s="38">
        <f t="shared" ca="1" si="119"/>
        <v>865</v>
      </c>
      <c r="N635" s="4">
        <f t="shared" ca="1" si="120"/>
        <v>10</v>
      </c>
      <c r="O635" s="79">
        <f t="shared" ca="1" si="121"/>
        <v>3.1594744304049844</v>
      </c>
      <c r="P635" s="79">
        <f t="shared" ca="1" si="122"/>
        <v>31.594744304049843</v>
      </c>
      <c r="Q635" s="79">
        <f t="shared" ca="1" si="123"/>
        <v>31.594744304049843</v>
      </c>
      <c r="R635" s="79">
        <f t="shared" ca="1" si="109"/>
        <v>3.1594744304049844</v>
      </c>
      <c r="S635" s="79">
        <f t="shared" ca="1" si="124"/>
        <v>3.159474430404984</v>
      </c>
      <c r="T635" s="79">
        <f t="shared" ca="1" si="111"/>
        <v>1.6112094028261089E-4</v>
      </c>
      <c r="U635" s="79">
        <f t="shared" ca="1" si="125"/>
        <v>1288.5296596068811</v>
      </c>
      <c r="V635" s="79">
        <f t="shared" ca="1" si="113"/>
        <v>6.5710014406187719E-2</v>
      </c>
      <c r="W635" s="85">
        <f t="shared" ca="1" si="126"/>
        <v>16199.525714057669</v>
      </c>
      <c r="X635" s="79">
        <f t="shared" ca="1" si="115"/>
        <v>0.82611297311456411</v>
      </c>
    </row>
    <row r="636" spans="1:24" ht="12.75" customHeight="1">
      <c r="A636" s="2">
        <v>0</v>
      </c>
      <c r="B636" s="2">
        <v>2</v>
      </c>
      <c r="C636" s="2">
        <f t="shared" ca="1" si="97"/>
        <v>6</v>
      </c>
      <c r="D636" s="2">
        <f t="shared" ca="1" si="98"/>
        <v>4</v>
      </c>
      <c r="E636" s="2">
        <f t="shared" ca="1" si="99"/>
        <v>0</v>
      </c>
      <c r="F636" s="84">
        <f t="shared" ca="1" si="116"/>
        <v>0.13272000000000003</v>
      </c>
      <c r="G636" s="2">
        <v>0</v>
      </c>
      <c r="H636" s="2">
        <v>1</v>
      </c>
      <c r="I636" s="2">
        <v>2</v>
      </c>
      <c r="J636" s="84">
        <f t="shared" ca="1" si="117"/>
        <v>5.8217940000000154E-6</v>
      </c>
      <c r="K636" s="84">
        <f t="shared" ca="1" si="102"/>
        <v>7.7266849968000218E-7</v>
      </c>
      <c r="L636" s="85">
        <f t="shared" ca="1" si="118"/>
        <v>120</v>
      </c>
      <c r="M636" s="38">
        <f t="shared" ca="1" si="119"/>
        <v>880</v>
      </c>
      <c r="N636" s="4">
        <f t="shared" ca="1" si="120"/>
        <v>10</v>
      </c>
      <c r="O636" s="79">
        <f t="shared" ca="1" si="121"/>
        <v>3.1594744304049844</v>
      </c>
      <c r="P636" s="79">
        <f t="shared" ca="1" si="122"/>
        <v>31.594744304049843</v>
      </c>
      <c r="Q636" s="79">
        <f t="shared" ca="1" si="123"/>
        <v>31.594744304049843</v>
      </c>
      <c r="R636" s="79">
        <f t="shared" ca="1" si="109"/>
        <v>3.1594744304049844</v>
      </c>
      <c r="S636" s="79">
        <f t="shared" ca="1" si="124"/>
        <v>3.159474430404984</v>
      </c>
      <c r="T636" s="79">
        <f t="shared" ca="1" si="111"/>
        <v>2.4412263679183485E-6</v>
      </c>
      <c r="U636" s="79">
        <f t="shared" ca="1" si="125"/>
        <v>1273.2296596068811</v>
      </c>
      <c r="V636" s="79">
        <f t="shared" ca="1" si="113"/>
        <v>9.8378445083652862E-4</v>
      </c>
      <c r="W636" s="85">
        <f t="shared" ca="1" si="126"/>
        <v>12023.461511582493</v>
      </c>
      <c r="X636" s="79">
        <f t="shared" ca="1" si="115"/>
        <v>9.2901499671146966E-3</v>
      </c>
    </row>
    <row r="637" spans="1:24" ht="12.75" customHeight="1">
      <c r="A637" s="2">
        <v>0</v>
      </c>
      <c r="B637" s="2">
        <v>2</v>
      </c>
      <c r="C637" s="2">
        <f t="shared" ca="1" si="97"/>
        <v>6</v>
      </c>
      <c r="D637" s="2">
        <f t="shared" ca="1" si="98"/>
        <v>4</v>
      </c>
      <c r="E637" s="2">
        <f t="shared" ca="1" si="99"/>
        <v>0</v>
      </c>
      <c r="F637" s="84">
        <f t="shared" ca="1" si="116"/>
        <v>0.13272000000000003</v>
      </c>
      <c r="G637" s="2">
        <v>0</v>
      </c>
      <c r="H637" s="2">
        <v>1</v>
      </c>
      <c r="I637" s="2">
        <v>1</v>
      </c>
      <c r="J637" s="84">
        <f t="shared" ca="1" si="117"/>
        <v>3.9204000000000137E-8</v>
      </c>
      <c r="K637" s="84">
        <f t="shared" ca="1" si="102"/>
        <v>5.2031548800000194E-9</v>
      </c>
      <c r="L637" s="85">
        <f t="shared" ca="1" si="118"/>
        <v>105</v>
      </c>
      <c r="M637" s="38">
        <f t="shared" ca="1" si="119"/>
        <v>895</v>
      </c>
      <c r="N637" s="4">
        <f t="shared" ca="1" si="120"/>
        <v>10</v>
      </c>
      <c r="O637" s="79">
        <f t="shared" ca="1" si="121"/>
        <v>3.1594744304049844</v>
      </c>
      <c r="P637" s="79">
        <f t="shared" ca="1" si="122"/>
        <v>31.594744304049843</v>
      </c>
      <c r="Q637" s="79">
        <f t="shared" ca="1" si="123"/>
        <v>31.594744304049843</v>
      </c>
      <c r="R637" s="79">
        <f t="shared" ca="1" si="109"/>
        <v>3.1594744304049844</v>
      </c>
      <c r="S637" s="79">
        <f t="shared" ca="1" si="124"/>
        <v>3.159474430404984</v>
      </c>
      <c r="T637" s="79">
        <f t="shared" ca="1" si="111"/>
        <v>1.6439234800796973E-8</v>
      </c>
      <c r="U637" s="79">
        <f t="shared" ca="1" si="125"/>
        <v>1257.9296596068809</v>
      </c>
      <c r="V637" s="79">
        <f t="shared" ca="1" si="113"/>
        <v>6.5452028470803058E-6</v>
      </c>
      <c r="W637" s="85">
        <f t="shared" ca="1" si="126"/>
        <v>7847.3973091073167</v>
      </c>
      <c r="X637" s="79">
        <f t="shared" ca="1" si="115"/>
        <v>4.0831223604180754E-5</v>
      </c>
    </row>
    <row r="638" spans="1:24" ht="12.75" customHeight="1">
      <c r="A638" s="2">
        <v>0</v>
      </c>
      <c r="B638" s="2">
        <v>2</v>
      </c>
      <c r="C638" s="2">
        <f t="shared" ca="1" si="97"/>
        <v>6</v>
      </c>
      <c r="D638" s="2">
        <f t="shared" ca="1" si="98"/>
        <v>4</v>
      </c>
      <c r="E638" s="2">
        <f t="shared" ca="1" si="99"/>
        <v>0</v>
      </c>
      <c r="F638" s="84">
        <f t="shared" ca="1" si="116"/>
        <v>0.13272000000000003</v>
      </c>
      <c r="G638" s="2">
        <v>0</v>
      </c>
      <c r="H638" s="2">
        <v>1</v>
      </c>
      <c r="I638" s="2">
        <v>0</v>
      </c>
      <c r="J638" s="84">
        <f t="shared" ca="1" si="117"/>
        <v>9.9000000000000459E-11</v>
      </c>
      <c r="K638" s="84">
        <f t="shared" ca="1" si="102"/>
        <v>1.3139280000000064E-11</v>
      </c>
      <c r="L638" s="85">
        <f t="shared" ca="1" si="118"/>
        <v>90</v>
      </c>
      <c r="M638" s="38">
        <f t="shared" ca="1" si="119"/>
        <v>910</v>
      </c>
      <c r="N638" s="4">
        <f t="shared" ca="1" si="120"/>
        <v>10</v>
      </c>
      <c r="O638" s="79">
        <f t="shared" ca="1" si="121"/>
        <v>3.1594744304049844</v>
      </c>
      <c r="P638" s="79">
        <f t="shared" ca="1" si="122"/>
        <v>31.594744304049843</v>
      </c>
      <c r="Q638" s="79">
        <f t="shared" ca="1" si="123"/>
        <v>31.594744304049843</v>
      </c>
      <c r="R638" s="79">
        <f t="shared" ca="1" si="109"/>
        <v>3.1594744304049844</v>
      </c>
      <c r="S638" s="79">
        <f t="shared" ca="1" si="124"/>
        <v>3.159474430404984</v>
      </c>
      <c r="T638" s="79">
        <f t="shared" ca="1" si="111"/>
        <v>4.1513219193931801E-11</v>
      </c>
      <c r="U638" s="79">
        <f t="shared" ca="1" si="125"/>
        <v>1242.629659606881</v>
      </c>
      <c r="V638" s="79">
        <f t="shared" ca="1" si="113"/>
        <v>1.6327259033879579E-8</v>
      </c>
      <c r="W638" s="85">
        <f t="shared" ca="1" si="126"/>
        <v>3671.3331066321421</v>
      </c>
      <c r="X638" s="79">
        <f t="shared" ca="1" si="115"/>
        <v>4.8238673661309808E-8</v>
      </c>
    </row>
    <row r="639" spans="1:24" ht="12.75" customHeight="1">
      <c r="A639" s="2">
        <v>0</v>
      </c>
      <c r="B639" s="2">
        <v>2</v>
      </c>
      <c r="C639" s="2">
        <f t="shared" ca="1" si="97"/>
        <v>6</v>
      </c>
      <c r="D639" s="2">
        <f t="shared" ca="1" si="98"/>
        <v>4</v>
      </c>
      <c r="E639" s="2">
        <f t="shared" ca="1" si="99"/>
        <v>0</v>
      </c>
      <c r="F639" s="84">
        <f t="shared" ca="1" si="116"/>
        <v>0.13272000000000003</v>
      </c>
      <c r="G639" s="2">
        <v>0</v>
      </c>
      <c r="H639" s="2">
        <v>0</v>
      </c>
      <c r="I639" s="2">
        <v>7</v>
      </c>
      <c r="J639" s="84">
        <f t="shared" ca="1" si="117"/>
        <v>0</v>
      </c>
      <c r="K639" s="84">
        <f t="shared" ca="1" si="102"/>
        <v>0</v>
      </c>
      <c r="L639" s="85">
        <f t="shared" ca="1" si="118"/>
        <v>105</v>
      </c>
      <c r="M639" s="38">
        <f t="shared" ca="1" si="119"/>
        <v>895</v>
      </c>
      <c r="N639" s="4">
        <f t="shared" ca="1" si="120"/>
        <v>10</v>
      </c>
      <c r="O639" s="79">
        <f t="shared" ca="1" si="121"/>
        <v>3.1594744304049844</v>
      </c>
      <c r="P639" s="79">
        <f t="shared" ca="1" si="122"/>
        <v>31.594744304049843</v>
      </c>
      <c r="Q639" s="79">
        <f t="shared" ca="1" si="123"/>
        <v>31.594744304049843</v>
      </c>
      <c r="R639" s="79">
        <f t="shared" ca="1" si="109"/>
        <v>3.1594744304049844</v>
      </c>
      <c r="S639" s="79">
        <f t="shared" ca="1" si="124"/>
        <v>3.159474430404984</v>
      </c>
      <c r="T639" s="79">
        <f t="shared" ca="1" si="111"/>
        <v>0</v>
      </c>
      <c r="U639" s="79">
        <f t="shared" ca="1" si="125"/>
        <v>1257.9296596068809</v>
      </c>
      <c r="V639" s="79">
        <f t="shared" ca="1" si="113"/>
        <v>0</v>
      </c>
      <c r="W639" s="85">
        <f t="shared" ca="1" si="126"/>
        <v>29232.449417326225</v>
      </c>
      <c r="X639" s="79">
        <f t="shared" ca="1" si="115"/>
        <v>0</v>
      </c>
    </row>
    <row r="640" spans="1:24" ht="12.75" customHeight="1">
      <c r="A640" s="2">
        <v>0</v>
      </c>
      <c r="B640" s="2">
        <v>2</v>
      </c>
      <c r="C640" s="2">
        <f t="shared" ca="1" si="97"/>
        <v>6</v>
      </c>
      <c r="D640" s="2">
        <f t="shared" ca="1" si="98"/>
        <v>4</v>
      </c>
      <c r="E640" s="2">
        <f t="shared" ca="1" si="99"/>
        <v>0</v>
      </c>
      <c r="F640" s="84">
        <f t="shared" ca="1" si="116"/>
        <v>0.13272000000000003</v>
      </c>
      <c r="G640" s="2">
        <v>0</v>
      </c>
      <c r="H640" s="2">
        <v>0</v>
      </c>
      <c r="I640" s="2">
        <v>6</v>
      </c>
      <c r="J640" s="84">
        <f t="shared" ca="1" si="117"/>
        <v>0</v>
      </c>
      <c r="K640" s="84">
        <f t="shared" ca="1" si="102"/>
        <v>0</v>
      </c>
      <c r="L640" s="85">
        <f t="shared" ca="1" si="118"/>
        <v>90</v>
      </c>
      <c r="M640" s="38">
        <f t="shared" ca="1" si="119"/>
        <v>910</v>
      </c>
      <c r="N640" s="4">
        <f t="shared" ca="1" si="120"/>
        <v>10</v>
      </c>
      <c r="O640" s="79">
        <f t="shared" ca="1" si="121"/>
        <v>3.1594744304049844</v>
      </c>
      <c r="P640" s="79">
        <f t="shared" ca="1" si="122"/>
        <v>31.594744304049843</v>
      </c>
      <c r="Q640" s="79">
        <f t="shared" ca="1" si="123"/>
        <v>31.594744304049843</v>
      </c>
      <c r="R640" s="79">
        <f t="shared" ca="1" si="109"/>
        <v>3.1594744304049844</v>
      </c>
      <c r="S640" s="79">
        <f t="shared" ca="1" si="124"/>
        <v>3.159474430404984</v>
      </c>
      <c r="T640" s="79">
        <f t="shared" ca="1" si="111"/>
        <v>0</v>
      </c>
      <c r="U640" s="79">
        <f t="shared" ca="1" si="125"/>
        <v>1242.629659606881</v>
      </c>
      <c r="V640" s="79">
        <f t="shared" ca="1" si="113"/>
        <v>0</v>
      </c>
      <c r="W640" s="85">
        <f t="shared" ca="1" si="126"/>
        <v>25056.385214851052</v>
      </c>
      <c r="X640" s="79">
        <f t="shared" ca="1" si="115"/>
        <v>0</v>
      </c>
    </row>
    <row r="641" spans="1:24" ht="12.75" customHeight="1">
      <c r="A641" s="2">
        <v>0</v>
      </c>
      <c r="B641" s="2">
        <v>2</v>
      </c>
      <c r="C641" s="2">
        <f t="shared" ca="1" si="97"/>
        <v>6</v>
      </c>
      <c r="D641" s="2">
        <f t="shared" ca="1" si="98"/>
        <v>4</v>
      </c>
      <c r="E641" s="2">
        <f t="shared" ca="1" si="99"/>
        <v>0</v>
      </c>
      <c r="F641" s="84">
        <f t="shared" ca="1" si="116"/>
        <v>0.13272000000000003</v>
      </c>
      <c r="G641" s="2">
        <v>0</v>
      </c>
      <c r="H641" s="2">
        <v>0</v>
      </c>
      <c r="I641" s="2">
        <v>5</v>
      </c>
      <c r="J641" s="84">
        <f t="shared" ca="1" si="117"/>
        <v>0</v>
      </c>
      <c r="K641" s="84">
        <f t="shared" ca="1" si="102"/>
        <v>0</v>
      </c>
      <c r="L641" s="85">
        <f t="shared" ca="1" si="118"/>
        <v>75</v>
      </c>
      <c r="M641" s="38">
        <f t="shared" ca="1" si="119"/>
        <v>925</v>
      </c>
      <c r="N641" s="4">
        <f t="shared" ca="1" si="120"/>
        <v>10</v>
      </c>
      <c r="O641" s="79">
        <f t="shared" ca="1" si="121"/>
        <v>3.1594744304049844</v>
      </c>
      <c r="P641" s="79">
        <f t="shared" ca="1" si="122"/>
        <v>31.594744304049843</v>
      </c>
      <c r="Q641" s="79">
        <f t="shared" ca="1" si="123"/>
        <v>31.594744304049843</v>
      </c>
      <c r="R641" s="79">
        <f t="shared" ca="1" si="109"/>
        <v>3.1594744304049844</v>
      </c>
      <c r="S641" s="79">
        <f t="shared" ca="1" si="124"/>
        <v>3.159474430404984</v>
      </c>
      <c r="T641" s="79">
        <f t="shared" ca="1" si="111"/>
        <v>0</v>
      </c>
      <c r="U641" s="79">
        <f t="shared" ca="1" si="125"/>
        <v>1227.329659606881</v>
      </c>
      <c r="V641" s="79">
        <f t="shared" ca="1" si="113"/>
        <v>0</v>
      </c>
      <c r="W641" s="85">
        <f t="shared" ca="1" si="126"/>
        <v>20880.321012375876</v>
      </c>
      <c r="X641" s="79">
        <f t="shared" ca="1" si="115"/>
        <v>0</v>
      </c>
    </row>
    <row r="642" spans="1:24" ht="12.75" customHeight="1">
      <c r="A642" s="2">
        <v>0</v>
      </c>
      <c r="B642" s="2">
        <v>2</v>
      </c>
      <c r="C642" s="2">
        <f t="shared" ca="1" si="97"/>
        <v>6</v>
      </c>
      <c r="D642" s="2">
        <f t="shared" ca="1" si="98"/>
        <v>4</v>
      </c>
      <c r="E642" s="2">
        <f t="shared" ca="1" si="99"/>
        <v>0</v>
      </c>
      <c r="F642" s="84">
        <f t="shared" ca="1" si="116"/>
        <v>0.13272000000000003</v>
      </c>
      <c r="G642" s="2">
        <v>0</v>
      </c>
      <c r="H642" s="2">
        <v>0</v>
      </c>
      <c r="I642" s="2">
        <v>4</v>
      </c>
      <c r="J642" s="84">
        <f t="shared" ca="1" si="117"/>
        <v>9.605960100000017E-5</v>
      </c>
      <c r="K642" s="84">
        <f t="shared" ca="1" si="102"/>
        <v>1.2749030244720026E-5</v>
      </c>
      <c r="L642" s="85">
        <f t="shared" ca="1" si="118"/>
        <v>60</v>
      </c>
      <c r="M642" s="38">
        <f t="shared" ca="1" si="119"/>
        <v>940</v>
      </c>
      <c r="N642" s="4">
        <f t="shared" ca="1" si="120"/>
        <v>11</v>
      </c>
      <c r="O642" s="79">
        <f t="shared" ca="1" si="121"/>
        <v>3.443707573616813</v>
      </c>
      <c r="P642" s="79">
        <f t="shared" ca="1" si="122"/>
        <v>34.152842592956304</v>
      </c>
      <c r="Q642" s="79">
        <f t="shared" ca="1" si="123"/>
        <v>31.594744304049843</v>
      </c>
      <c r="R642" s="79">
        <f t="shared" ca="1" si="109"/>
        <v>3.287379344850307</v>
      </c>
      <c r="S642" s="79">
        <f t="shared" ca="1" si="124"/>
        <v>3.4327645976031573</v>
      </c>
      <c r="T642" s="79">
        <f t="shared" ca="1" si="111"/>
        <v>4.3764419677846819E-5</v>
      </c>
      <c r="U642" s="79">
        <f t="shared" ca="1" si="125"/>
        <v>1304.9281133256075</v>
      </c>
      <c r="V642" s="79">
        <f t="shared" ca="1" si="113"/>
        <v>1.6636567983973612E-2</v>
      </c>
      <c r="W642" s="85">
        <f t="shared" ca="1" si="126"/>
        <v>16704.2568099007</v>
      </c>
      <c r="X642" s="79">
        <f t="shared" ca="1" si="115"/>
        <v>0.21296307528499447</v>
      </c>
    </row>
    <row r="643" spans="1:24" ht="12.75" customHeight="1">
      <c r="A643" s="2">
        <v>0</v>
      </c>
      <c r="B643" s="2">
        <v>2</v>
      </c>
      <c r="C643" s="2">
        <f t="shared" ca="1" si="97"/>
        <v>6</v>
      </c>
      <c r="D643" s="2">
        <f t="shared" ca="1" si="98"/>
        <v>4</v>
      </c>
      <c r="E643" s="2">
        <f t="shared" ca="1" si="99"/>
        <v>0</v>
      </c>
      <c r="F643" s="84">
        <f t="shared" ca="1" si="116"/>
        <v>0.13272000000000003</v>
      </c>
      <c r="G643" s="2">
        <v>0</v>
      </c>
      <c r="H643" s="2">
        <v>0</v>
      </c>
      <c r="I643" s="2">
        <v>3</v>
      </c>
      <c r="J643" s="84">
        <f t="shared" ca="1" si="117"/>
        <v>3.8811960000000103E-6</v>
      </c>
      <c r="K643" s="84">
        <f t="shared" ca="1" si="102"/>
        <v>5.1511233312000149E-7</v>
      </c>
      <c r="L643" s="85">
        <f t="shared" ca="1" si="118"/>
        <v>45</v>
      </c>
      <c r="M643" s="38">
        <f t="shared" ca="1" si="119"/>
        <v>955</v>
      </c>
      <c r="N643" s="4">
        <f t="shared" ca="1" si="120"/>
        <v>11</v>
      </c>
      <c r="O643" s="79">
        <f t="shared" ca="1" si="121"/>
        <v>3.443707573616813</v>
      </c>
      <c r="P643" s="79">
        <f t="shared" ca="1" si="122"/>
        <v>34.437075736168133</v>
      </c>
      <c r="Q643" s="79">
        <f t="shared" ca="1" si="123"/>
        <v>34.437075736168133</v>
      </c>
      <c r="R643" s="79">
        <f t="shared" ca="1" si="109"/>
        <v>3.4437075736168135</v>
      </c>
      <c r="S643" s="79">
        <f t="shared" ca="1" si="124"/>
        <v>3.4437075736168126</v>
      </c>
      <c r="T643" s="79">
        <f t="shared" ca="1" si="111"/>
        <v>1.7738962428287756E-6</v>
      </c>
      <c r="U643" s="79">
        <f t="shared" ca="1" si="125"/>
        <v>1293.3479162046203</v>
      </c>
      <c r="V643" s="79">
        <f t="shared" ca="1" si="113"/>
        <v>6.6621946265205416E-4</v>
      </c>
      <c r="W643" s="85">
        <f t="shared" ca="1" si="126"/>
        <v>12528.192607425526</v>
      </c>
      <c r="X643" s="79">
        <f t="shared" ca="1" si="115"/>
        <v>6.453426523787718E-3</v>
      </c>
    </row>
    <row r="644" spans="1:24" ht="12.75" customHeight="1">
      <c r="A644" s="2">
        <v>0</v>
      </c>
      <c r="B644" s="2">
        <v>2</v>
      </c>
      <c r="C644" s="2">
        <f t="shared" ca="1" si="97"/>
        <v>6</v>
      </c>
      <c r="D644" s="2">
        <f t="shared" ca="1" si="98"/>
        <v>4</v>
      </c>
      <c r="E644" s="2">
        <f t="shared" ca="1" si="99"/>
        <v>0</v>
      </c>
      <c r="F644" s="84">
        <f t="shared" ca="1" si="116"/>
        <v>0.13272000000000003</v>
      </c>
      <c r="G644" s="2">
        <v>0</v>
      </c>
      <c r="H644" s="2">
        <v>0</v>
      </c>
      <c r="I644" s="2">
        <v>2</v>
      </c>
      <c r="J644" s="84">
        <f t="shared" ca="1" si="117"/>
        <v>5.8806000000000209E-8</v>
      </c>
      <c r="K644" s="84">
        <f t="shared" ca="1" si="102"/>
        <v>7.8047323200000296E-9</v>
      </c>
      <c r="L644" s="85">
        <f t="shared" ca="1" si="118"/>
        <v>30</v>
      </c>
      <c r="M644" s="38">
        <f t="shared" ca="1" si="119"/>
        <v>970</v>
      </c>
      <c r="N644" s="4">
        <f t="shared" ca="1" si="120"/>
        <v>11</v>
      </c>
      <c r="O644" s="79">
        <f t="shared" ca="1" si="121"/>
        <v>3.443707573616813</v>
      </c>
      <c r="P644" s="79">
        <f t="shared" ca="1" si="122"/>
        <v>34.437075736168133</v>
      </c>
      <c r="Q644" s="79">
        <f t="shared" ca="1" si="123"/>
        <v>34.437075736168133</v>
      </c>
      <c r="R644" s="79">
        <f t="shared" ca="1" si="109"/>
        <v>3.4437075736168135</v>
      </c>
      <c r="S644" s="79">
        <f t="shared" ca="1" si="124"/>
        <v>3.4437075736168126</v>
      </c>
      <c r="T644" s="79">
        <f t="shared" ca="1" si="111"/>
        <v>2.6877215800436019E-8</v>
      </c>
      <c r="U644" s="79">
        <f t="shared" ca="1" si="125"/>
        <v>1278.0479162046202</v>
      </c>
      <c r="V644" s="79">
        <f t="shared" ca="1" si="113"/>
        <v>9.9748218781108882E-6</v>
      </c>
      <c r="W644" s="85">
        <f t="shared" ca="1" si="126"/>
        <v>8352.1284049503502</v>
      </c>
      <c r="X644" s="79">
        <f t="shared" ca="1" si="115"/>
        <v>6.518612650290629E-5</v>
      </c>
    </row>
    <row r="645" spans="1:24" ht="12.75" customHeight="1">
      <c r="A645" s="2">
        <v>0</v>
      </c>
      <c r="B645" s="2">
        <v>2</v>
      </c>
      <c r="C645" s="2">
        <f t="shared" ca="1" si="97"/>
        <v>6</v>
      </c>
      <c r="D645" s="2">
        <f t="shared" ca="1" si="98"/>
        <v>4</v>
      </c>
      <c r="E645" s="2">
        <f t="shared" ca="1" si="99"/>
        <v>0</v>
      </c>
      <c r="F645" s="84">
        <f t="shared" ca="1" si="116"/>
        <v>0.13272000000000003</v>
      </c>
      <c r="G645" s="2">
        <v>0</v>
      </c>
      <c r="H645" s="2">
        <v>0</v>
      </c>
      <c r="I645" s="2">
        <v>1</v>
      </c>
      <c r="J645" s="84">
        <f t="shared" ca="1" si="117"/>
        <v>3.9600000000000173E-10</v>
      </c>
      <c r="K645" s="84">
        <f t="shared" ca="1" si="102"/>
        <v>5.2557120000000241E-11</v>
      </c>
      <c r="L645" s="85">
        <f t="shared" ca="1" si="118"/>
        <v>15</v>
      </c>
      <c r="M645" s="38">
        <f t="shared" ca="1" si="119"/>
        <v>985</v>
      </c>
      <c r="N645" s="4">
        <f t="shared" ca="1" si="120"/>
        <v>11</v>
      </c>
      <c r="O645" s="79">
        <f t="shared" ca="1" si="121"/>
        <v>3.443707573616813</v>
      </c>
      <c r="P645" s="79">
        <f t="shared" ca="1" si="122"/>
        <v>34.437075736168133</v>
      </c>
      <c r="Q645" s="79">
        <f t="shared" ca="1" si="123"/>
        <v>34.437075736168133</v>
      </c>
      <c r="R645" s="79">
        <f t="shared" ca="1" si="109"/>
        <v>3.4437075736168135</v>
      </c>
      <c r="S645" s="79">
        <f t="shared" ca="1" si="124"/>
        <v>3.4437075736168126</v>
      </c>
      <c r="T645" s="79">
        <f t="shared" ca="1" si="111"/>
        <v>1.8099135219148848E-10</v>
      </c>
      <c r="U645" s="79">
        <f t="shared" ca="1" si="125"/>
        <v>1262.7479162046202</v>
      </c>
      <c r="V645" s="79">
        <f t="shared" ca="1" si="113"/>
        <v>6.6366393761716476E-8</v>
      </c>
      <c r="W645" s="85">
        <f t="shared" ca="1" si="126"/>
        <v>4176.0642024751751</v>
      </c>
      <c r="X645" s="79">
        <f t="shared" ca="1" si="115"/>
        <v>2.1948190741719307E-7</v>
      </c>
    </row>
    <row r="646" spans="1:24" ht="12.75" customHeight="1">
      <c r="A646" s="2">
        <v>0</v>
      </c>
      <c r="B646" s="2">
        <v>2</v>
      </c>
      <c r="C646" s="2">
        <f t="shared" ca="1" si="97"/>
        <v>6</v>
      </c>
      <c r="D646" s="2">
        <f t="shared" ca="1" si="98"/>
        <v>4</v>
      </c>
      <c r="E646" s="2">
        <f t="shared" ca="1" si="99"/>
        <v>0</v>
      </c>
      <c r="F646" s="84">
        <f t="shared" ca="1" si="116"/>
        <v>0.13272000000000003</v>
      </c>
      <c r="G646" s="2">
        <v>0</v>
      </c>
      <c r="H646" s="2">
        <v>0</v>
      </c>
      <c r="I646" s="2">
        <v>0</v>
      </c>
      <c r="J646" s="84">
        <f t="shared" ca="1" si="117"/>
        <v>1.0000000000000054E-12</v>
      </c>
      <c r="K646" s="84">
        <f t="shared" ca="1" si="102"/>
        <v>1.3272000000000075E-13</v>
      </c>
      <c r="L646" s="85">
        <f t="shared" ca="1" si="118"/>
        <v>0</v>
      </c>
      <c r="M646" s="38">
        <f t="shared" ca="1" si="119"/>
        <v>1000</v>
      </c>
      <c r="N646" s="4">
        <f t="shared" ca="1" si="120"/>
        <v>11</v>
      </c>
      <c r="O646" s="79">
        <f t="shared" ca="1" si="121"/>
        <v>3.443707573616813</v>
      </c>
      <c r="P646" s="79">
        <f t="shared" ca="1" si="122"/>
        <v>34.437075736168133</v>
      </c>
      <c r="Q646" s="79">
        <f t="shared" ca="1" si="123"/>
        <v>34.437075736168133</v>
      </c>
      <c r="R646" s="79">
        <f t="shared" ca="1" si="109"/>
        <v>3.4437075736168135</v>
      </c>
      <c r="S646" s="79">
        <f t="shared" ca="1" si="124"/>
        <v>3.4437075736168126</v>
      </c>
      <c r="T646" s="79">
        <f t="shared" ca="1" si="111"/>
        <v>4.5704886917042597E-13</v>
      </c>
      <c r="U646" s="79">
        <f t="shared" ca="1" si="125"/>
        <v>1247.4479162046202</v>
      </c>
      <c r="V646" s="79">
        <f t="shared" ca="1" si="113"/>
        <v>1.6556128743867812E-10</v>
      </c>
      <c r="W646" s="85">
        <f t="shared" ca="1" si="126"/>
        <v>0</v>
      </c>
      <c r="X646" s="79">
        <f t="shared" ca="1" si="115"/>
        <v>0</v>
      </c>
    </row>
    <row r="647" spans="1:24" ht="12.75" customHeight="1">
      <c r="A647" s="2">
        <v>0</v>
      </c>
      <c r="B647" s="2">
        <v>3</v>
      </c>
      <c r="C647" s="2">
        <f t="shared" ca="1" si="97"/>
        <v>7</v>
      </c>
      <c r="D647" s="2">
        <f t="shared" ca="1" si="98"/>
        <v>5</v>
      </c>
      <c r="E647" s="2">
        <f t="shared" ca="1" si="99"/>
        <v>0</v>
      </c>
      <c r="F647" s="84">
        <f t="shared" ca="1" si="116"/>
        <v>0</v>
      </c>
      <c r="G647" s="2">
        <v>1</v>
      </c>
      <c r="H647" s="2">
        <v>1</v>
      </c>
      <c r="I647" s="2">
        <v>7</v>
      </c>
      <c r="J647" s="84">
        <f t="shared" ca="1" si="117"/>
        <v>0</v>
      </c>
      <c r="K647" s="84">
        <f t="shared" ca="1" si="102"/>
        <v>0</v>
      </c>
      <c r="L647" s="85">
        <f t="shared" ca="1" si="118"/>
        <v>285</v>
      </c>
      <c r="M647" s="38">
        <f t="shared" ca="1" si="119"/>
        <v>715</v>
      </c>
      <c r="N647" s="4">
        <f t="shared" ca="1" si="120"/>
        <v>8</v>
      </c>
      <c r="O647" s="79">
        <f t="shared" ca="1" si="121"/>
        <v>2.6035203133068636</v>
      </c>
      <c r="P647" s="79">
        <f t="shared" ca="1" si="122"/>
        <v>26.035203133068631</v>
      </c>
      <c r="Q647" s="79">
        <f t="shared" ca="1" si="123"/>
        <v>26.035203133068631</v>
      </c>
      <c r="R647" s="79">
        <f t="shared" ca="1" si="109"/>
        <v>2.6035203133068632</v>
      </c>
      <c r="S647" s="79">
        <f t="shared" ca="1" si="124"/>
        <v>2.6035203133068636</v>
      </c>
      <c r="T647" s="79">
        <f t="shared" ca="1" si="111"/>
        <v>0</v>
      </c>
      <c r="U647" s="79">
        <f t="shared" ca="1" si="125"/>
        <v>1252.5463590129609</v>
      </c>
      <c r="V647" s="79">
        <f t="shared" ca="1" si="113"/>
        <v>0</v>
      </c>
      <c r="W647" s="85">
        <f t="shared" ca="1" si="126"/>
        <v>37079.846726433541</v>
      </c>
      <c r="X647" s="79">
        <f t="shared" ca="1" si="115"/>
        <v>0</v>
      </c>
    </row>
    <row r="648" spans="1:24" ht="12.75" customHeight="1">
      <c r="A648" s="2">
        <v>0</v>
      </c>
      <c r="B648" s="2">
        <v>3</v>
      </c>
      <c r="C648" s="2">
        <f t="shared" ca="1" si="97"/>
        <v>7</v>
      </c>
      <c r="D648" s="2">
        <f t="shared" ca="1" si="98"/>
        <v>5</v>
      </c>
      <c r="E648" s="2">
        <f t="shared" ca="1" si="99"/>
        <v>0</v>
      </c>
      <c r="F648" s="84">
        <f t="shared" ca="1" si="116"/>
        <v>0</v>
      </c>
      <c r="G648" s="2">
        <v>1</v>
      </c>
      <c r="H648" s="2">
        <v>1</v>
      </c>
      <c r="I648" s="2">
        <v>6</v>
      </c>
      <c r="J648" s="84">
        <f t="shared" ca="1" si="117"/>
        <v>0</v>
      </c>
      <c r="K648" s="84">
        <f t="shared" ca="1" si="102"/>
        <v>0</v>
      </c>
      <c r="L648" s="85">
        <f t="shared" ca="1" si="118"/>
        <v>270</v>
      </c>
      <c r="M648" s="38">
        <f t="shared" ca="1" si="119"/>
        <v>730</v>
      </c>
      <c r="N648" s="4">
        <f t="shared" ca="1" si="120"/>
        <v>8</v>
      </c>
      <c r="O648" s="79">
        <f t="shared" ca="1" si="121"/>
        <v>2.6035203133068636</v>
      </c>
      <c r="P648" s="79">
        <f t="shared" ca="1" si="122"/>
        <v>26.035203133068631</v>
      </c>
      <c r="Q648" s="79">
        <f t="shared" ca="1" si="123"/>
        <v>26.035203133068631</v>
      </c>
      <c r="R648" s="79">
        <f t="shared" ca="1" si="109"/>
        <v>2.6035203133068632</v>
      </c>
      <c r="S648" s="79">
        <f t="shared" ca="1" si="124"/>
        <v>2.6035203133068636</v>
      </c>
      <c r="T648" s="79">
        <f t="shared" ca="1" si="111"/>
        <v>0</v>
      </c>
      <c r="U648" s="79">
        <f t="shared" ca="1" si="125"/>
        <v>1237.246359012961</v>
      </c>
      <c r="V648" s="79">
        <f t="shared" ca="1" si="113"/>
        <v>0</v>
      </c>
      <c r="W648" s="85">
        <f t="shared" ca="1" si="126"/>
        <v>32903.782523958369</v>
      </c>
      <c r="X648" s="79">
        <f t="shared" ca="1" si="115"/>
        <v>0</v>
      </c>
    </row>
    <row r="649" spans="1:24" ht="12.75" customHeight="1">
      <c r="A649" s="2">
        <v>0</v>
      </c>
      <c r="B649" s="2">
        <v>3</v>
      </c>
      <c r="C649" s="2">
        <f t="shared" ca="1" si="97"/>
        <v>7</v>
      </c>
      <c r="D649" s="2">
        <f t="shared" ca="1" si="98"/>
        <v>5</v>
      </c>
      <c r="E649" s="2">
        <f t="shared" ca="1" si="99"/>
        <v>0</v>
      </c>
      <c r="F649" s="84">
        <f t="shared" ca="1" si="116"/>
        <v>0</v>
      </c>
      <c r="G649" s="2">
        <v>1</v>
      </c>
      <c r="H649" s="2">
        <v>1</v>
      </c>
      <c r="I649" s="2">
        <v>5</v>
      </c>
      <c r="J649" s="84">
        <f t="shared" ca="1" si="117"/>
        <v>0.93206534790698992</v>
      </c>
      <c r="K649" s="84">
        <f t="shared" ca="1" si="102"/>
        <v>0</v>
      </c>
      <c r="L649" s="85">
        <f t="shared" ca="1" si="118"/>
        <v>255</v>
      </c>
      <c r="M649" s="38">
        <f t="shared" ca="1" si="119"/>
        <v>745</v>
      </c>
      <c r="N649" s="4">
        <f t="shared" ca="1" si="120"/>
        <v>9</v>
      </c>
      <c r="O649" s="79">
        <f t="shared" ca="1" si="121"/>
        <v>2.8940432293255012</v>
      </c>
      <c r="P649" s="79">
        <f t="shared" ca="1" si="122"/>
        <v>26.035203133068631</v>
      </c>
      <c r="Q649" s="79">
        <f t="shared" ca="1" si="123"/>
        <v>26.035203133068631</v>
      </c>
      <c r="R649" s="79">
        <f t="shared" ca="1" si="109"/>
        <v>2.6035203133068632</v>
      </c>
      <c r="S649" s="79">
        <f t="shared" ca="1" si="124"/>
        <v>2.8737066252041963</v>
      </c>
      <c r="T649" s="79">
        <f t="shared" ca="1" si="111"/>
        <v>0</v>
      </c>
      <c r="U649" s="79">
        <f t="shared" ca="1" si="125"/>
        <v>1313.7897313836427</v>
      </c>
      <c r="V649" s="79">
        <f t="shared" ca="1" si="113"/>
        <v>0</v>
      </c>
      <c r="W649" s="85">
        <f t="shared" ca="1" si="126"/>
        <v>28727.718321483193</v>
      </c>
      <c r="X649" s="79">
        <f t="shared" ca="1" si="115"/>
        <v>0</v>
      </c>
    </row>
    <row r="650" spans="1:24" ht="12.75" customHeight="1">
      <c r="A650" s="2">
        <v>0</v>
      </c>
      <c r="B650" s="2">
        <v>3</v>
      </c>
      <c r="C650" s="2">
        <f t="shared" ca="1" si="97"/>
        <v>7</v>
      </c>
      <c r="D650" s="2">
        <f t="shared" ca="1" si="98"/>
        <v>5</v>
      </c>
      <c r="E650" s="2">
        <f t="shared" ca="1" si="99"/>
        <v>0</v>
      </c>
      <c r="F650" s="84">
        <f t="shared" ca="1" si="116"/>
        <v>0</v>
      </c>
      <c r="G650" s="2">
        <v>1</v>
      </c>
      <c r="H650" s="2">
        <v>1</v>
      </c>
      <c r="I650" s="2">
        <v>4</v>
      </c>
      <c r="J650" s="84">
        <f t="shared" ca="1" si="117"/>
        <v>4.7074007470050035E-2</v>
      </c>
      <c r="K650" s="84">
        <f t="shared" ca="1" si="102"/>
        <v>0</v>
      </c>
      <c r="L650" s="85">
        <f t="shared" ca="1" si="118"/>
        <v>240</v>
      </c>
      <c r="M650" s="38">
        <f t="shared" ca="1" si="119"/>
        <v>760</v>
      </c>
      <c r="N650" s="4">
        <f t="shared" ca="1" si="120"/>
        <v>9</v>
      </c>
      <c r="O650" s="79">
        <f t="shared" ca="1" si="121"/>
        <v>2.8940432293255012</v>
      </c>
      <c r="P650" s="79">
        <f t="shared" ca="1" si="122"/>
        <v>28.940432293255011</v>
      </c>
      <c r="Q650" s="79">
        <f t="shared" ca="1" si="123"/>
        <v>27.487817713161821</v>
      </c>
      <c r="R650" s="79">
        <f t="shared" ca="1" si="109"/>
        <v>2.8214125003208417</v>
      </c>
      <c r="S650" s="79">
        <f t="shared" ca="1" si="124"/>
        <v>2.8889590782951746</v>
      </c>
      <c r="T650" s="79">
        <f t="shared" ca="1" si="111"/>
        <v>0</v>
      </c>
      <c r="U650" s="79">
        <f t="shared" ca="1" si="125"/>
        <v>1303.6744378884391</v>
      </c>
      <c r="V650" s="79">
        <f t="shared" ca="1" si="113"/>
        <v>0</v>
      </c>
      <c r="W650" s="85">
        <f t="shared" ca="1" si="126"/>
        <v>24551.654119008017</v>
      </c>
      <c r="X650" s="79">
        <f t="shared" ca="1" si="115"/>
        <v>0</v>
      </c>
    </row>
    <row r="651" spans="1:24" ht="12.75" customHeight="1">
      <c r="A651" s="2">
        <v>0</v>
      </c>
      <c r="B651" s="2">
        <v>3</v>
      </c>
      <c r="C651" s="2">
        <f t="shared" ca="1" si="97"/>
        <v>7</v>
      </c>
      <c r="D651" s="2">
        <f t="shared" ca="1" si="98"/>
        <v>5</v>
      </c>
      <c r="E651" s="2">
        <f t="shared" ca="1" si="99"/>
        <v>0</v>
      </c>
      <c r="F651" s="84">
        <f t="shared" ca="1" si="116"/>
        <v>0</v>
      </c>
      <c r="G651" s="2">
        <v>1</v>
      </c>
      <c r="H651" s="2">
        <v>1</v>
      </c>
      <c r="I651" s="2">
        <v>3</v>
      </c>
      <c r="J651" s="84">
        <f t="shared" ca="1" si="117"/>
        <v>9.5099004990000164E-4</v>
      </c>
      <c r="K651" s="84">
        <f t="shared" ca="1" si="102"/>
        <v>0</v>
      </c>
      <c r="L651" s="85">
        <f t="shared" ca="1" si="118"/>
        <v>225</v>
      </c>
      <c r="M651" s="38">
        <f t="shared" ca="1" si="119"/>
        <v>775</v>
      </c>
      <c r="N651" s="4">
        <f t="shared" ca="1" si="120"/>
        <v>9</v>
      </c>
      <c r="O651" s="79">
        <f t="shared" ca="1" si="121"/>
        <v>2.8940432293255012</v>
      </c>
      <c r="P651" s="79">
        <f t="shared" ca="1" si="122"/>
        <v>28.940432293255011</v>
      </c>
      <c r="Q651" s="79">
        <f t="shared" ca="1" si="123"/>
        <v>28.940432293255011</v>
      </c>
      <c r="R651" s="79">
        <f t="shared" ca="1" si="109"/>
        <v>2.8940432293255012</v>
      </c>
      <c r="S651" s="79">
        <f t="shared" ca="1" si="124"/>
        <v>2.8940432293255007</v>
      </c>
      <c r="T651" s="79">
        <f t="shared" ca="1" si="111"/>
        <v>0</v>
      </c>
      <c r="U651" s="79">
        <f t="shared" ca="1" si="125"/>
        <v>1290.1026733900378</v>
      </c>
      <c r="V651" s="79">
        <f t="shared" ca="1" si="113"/>
        <v>0</v>
      </c>
      <c r="W651" s="85">
        <f t="shared" ca="1" si="126"/>
        <v>20375.589916532845</v>
      </c>
      <c r="X651" s="79">
        <f t="shared" ca="1" si="115"/>
        <v>0</v>
      </c>
    </row>
    <row r="652" spans="1:24" ht="12.75" customHeight="1">
      <c r="A652" s="2">
        <v>0</v>
      </c>
      <c r="B652" s="2">
        <v>3</v>
      </c>
      <c r="C652" s="2">
        <f t="shared" ca="1" si="97"/>
        <v>7</v>
      </c>
      <c r="D652" s="2">
        <f t="shared" ca="1" si="98"/>
        <v>5</v>
      </c>
      <c r="E652" s="2">
        <f t="shared" ca="1" si="99"/>
        <v>0</v>
      </c>
      <c r="F652" s="84">
        <f t="shared" ca="1" si="116"/>
        <v>0</v>
      </c>
      <c r="G652" s="2">
        <v>1</v>
      </c>
      <c r="H652" s="2">
        <v>1</v>
      </c>
      <c r="I652" s="2">
        <v>2</v>
      </c>
      <c r="J652" s="84">
        <f t="shared" ca="1" si="117"/>
        <v>9.6059601000000268E-6</v>
      </c>
      <c r="K652" s="84">
        <f t="shared" ca="1" si="102"/>
        <v>0</v>
      </c>
      <c r="L652" s="85">
        <f t="shared" ca="1" si="118"/>
        <v>210</v>
      </c>
      <c r="M652" s="38">
        <f t="shared" ca="1" si="119"/>
        <v>790</v>
      </c>
      <c r="N652" s="4">
        <f t="shared" ca="1" si="120"/>
        <v>9</v>
      </c>
      <c r="O652" s="79">
        <f t="shared" ca="1" si="121"/>
        <v>2.8940432293255012</v>
      </c>
      <c r="P652" s="79">
        <f t="shared" ca="1" si="122"/>
        <v>28.940432293255011</v>
      </c>
      <c r="Q652" s="79">
        <f t="shared" ca="1" si="123"/>
        <v>28.940432293255011</v>
      </c>
      <c r="R652" s="79">
        <f t="shared" ca="1" si="109"/>
        <v>2.8940432293255012</v>
      </c>
      <c r="S652" s="79">
        <f t="shared" ca="1" si="124"/>
        <v>2.8940432293255007</v>
      </c>
      <c r="T652" s="79">
        <f t="shared" ca="1" si="111"/>
        <v>0</v>
      </c>
      <c r="U652" s="79">
        <f t="shared" ca="1" si="125"/>
        <v>1274.8026733900379</v>
      </c>
      <c r="V652" s="79">
        <f t="shared" ca="1" si="113"/>
        <v>0</v>
      </c>
      <c r="W652" s="85">
        <f t="shared" ca="1" si="126"/>
        <v>16199.525714057667</v>
      </c>
      <c r="X652" s="79">
        <f t="shared" ca="1" si="115"/>
        <v>0</v>
      </c>
    </row>
    <row r="653" spans="1:24" ht="12.75" customHeight="1">
      <c r="A653" s="2">
        <v>0</v>
      </c>
      <c r="B653" s="2">
        <v>3</v>
      </c>
      <c r="C653" s="2">
        <f t="shared" ca="1" si="97"/>
        <v>7</v>
      </c>
      <c r="D653" s="2">
        <f t="shared" ca="1" si="98"/>
        <v>5</v>
      </c>
      <c r="E653" s="2">
        <f t="shared" ca="1" si="99"/>
        <v>0</v>
      </c>
      <c r="F653" s="84">
        <f t="shared" ca="1" si="116"/>
        <v>0</v>
      </c>
      <c r="G653" s="2">
        <v>1</v>
      </c>
      <c r="H653" s="2">
        <v>1</v>
      </c>
      <c r="I653" s="2">
        <v>1</v>
      </c>
      <c r="J653" s="84">
        <f t="shared" ca="1" si="117"/>
        <v>4.8514950000000171E-8</v>
      </c>
      <c r="K653" s="84">
        <f t="shared" ca="1" si="102"/>
        <v>0</v>
      </c>
      <c r="L653" s="85">
        <f t="shared" ca="1" si="118"/>
        <v>195</v>
      </c>
      <c r="M653" s="38">
        <f t="shared" ca="1" si="119"/>
        <v>805</v>
      </c>
      <c r="N653" s="4">
        <f t="shared" ca="1" si="120"/>
        <v>9</v>
      </c>
      <c r="O653" s="79">
        <f t="shared" ca="1" si="121"/>
        <v>2.8940432293255012</v>
      </c>
      <c r="P653" s="79">
        <f t="shared" ca="1" si="122"/>
        <v>28.940432293255011</v>
      </c>
      <c r="Q653" s="79">
        <f t="shared" ca="1" si="123"/>
        <v>28.940432293255011</v>
      </c>
      <c r="R653" s="79">
        <f t="shared" ca="1" si="109"/>
        <v>2.8940432293255012</v>
      </c>
      <c r="S653" s="79">
        <f t="shared" ca="1" si="124"/>
        <v>2.8940432293255007</v>
      </c>
      <c r="T653" s="79">
        <f t="shared" ca="1" si="111"/>
        <v>0</v>
      </c>
      <c r="U653" s="79">
        <f t="shared" ca="1" si="125"/>
        <v>1259.5026733900379</v>
      </c>
      <c r="V653" s="79">
        <f t="shared" ca="1" si="113"/>
        <v>0</v>
      </c>
      <c r="W653" s="85">
        <f t="shared" ca="1" si="126"/>
        <v>12023.461511582493</v>
      </c>
      <c r="X653" s="79">
        <f t="shared" ca="1" si="115"/>
        <v>0</v>
      </c>
    </row>
    <row r="654" spans="1:24" ht="12.75" customHeight="1">
      <c r="A654" s="2">
        <v>0</v>
      </c>
      <c r="B654" s="2">
        <v>3</v>
      </c>
      <c r="C654" s="2">
        <f t="shared" ca="1" si="97"/>
        <v>7</v>
      </c>
      <c r="D654" s="2">
        <f t="shared" ca="1" si="98"/>
        <v>5</v>
      </c>
      <c r="E654" s="2">
        <f t="shared" ca="1" si="99"/>
        <v>0</v>
      </c>
      <c r="F654" s="84">
        <f t="shared" ca="1" si="116"/>
        <v>0</v>
      </c>
      <c r="G654" s="2">
        <v>1</v>
      </c>
      <c r="H654" s="2">
        <v>1</v>
      </c>
      <c r="I654" s="2">
        <v>0</v>
      </c>
      <c r="J654" s="84">
        <f t="shared" ca="1" si="117"/>
        <v>9.8010000000000445E-11</v>
      </c>
      <c r="K654" s="84">
        <f t="shared" ca="1" si="102"/>
        <v>0</v>
      </c>
      <c r="L654" s="85">
        <f t="shared" ca="1" si="118"/>
        <v>180</v>
      </c>
      <c r="M654" s="38">
        <f t="shared" ca="1" si="119"/>
        <v>820</v>
      </c>
      <c r="N654" s="4">
        <f t="shared" ca="1" si="120"/>
        <v>9</v>
      </c>
      <c r="O654" s="79">
        <f t="shared" ca="1" si="121"/>
        <v>2.8940432293255012</v>
      </c>
      <c r="P654" s="79">
        <f t="shared" ca="1" si="122"/>
        <v>28.940432293255011</v>
      </c>
      <c r="Q654" s="79">
        <f t="shared" ca="1" si="123"/>
        <v>28.940432293255011</v>
      </c>
      <c r="R654" s="79">
        <f t="shared" ca="1" si="109"/>
        <v>2.8940432293255012</v>
      </c>
      <c r="S654" s="79">
        <f t="shared" ca="1" si="124"/>
        <v>2.8940432293255007</v>
      </c>
      <c r="T654" s="79">
        <f t="shared" ca="1" si="111"/>
        <v>0</v>
      </c>
      <c r="U654" s="79">
        <f t="shared" ca="1" si="125"/>
        <v>1244.2026733900377</v>
      </c>
      <c r="V654" s="79">
        <f t="shared" ca="1" si="113"/>
        <v>0</v>
      </c>
      <c r="W654" s="85">
        <f t="shared" ca="1" si="126"/>
        <v>7847.3973091073167</v>
      </c>
      <c r="X654" s="79">
        <f t="shared" ca="1" si="115"/>
        <v>0</v>
      </c>
    </row>
    <row r="655" spans="1:24" ht="12.75" customHeight="1">
      <c r="A655" s="2">
        <v>0</v>
      </c>
      <c r="B655" s="2">
        <v>3</v>
      </c>
      <c r="C655" s="2">
        <f t="shared" ca="1" si="97"/>
        <v>7</v>
      </c>
      <c r="D655" s="2">
        <f t="shared" ca="1" si="98"/>
        <v>5</v>
      </c>
      <c r="E655" s="2">
        <f t="shared" ca="1" si="99"/>
        <v>0</v>
      </c>
      <c r="F655" s="84">
        <f t="shared" ca="1" si="116"/>
        <v>0</v>
      </c>
      <c r="G655" s="2">
        <v>1</v>
      </c>
      <c r="H655" s="2">
        <v>0</v>
      </c>
      <c r="I655" s="2">
        <v>7</v>
      </c>
      <c r="J655" s="84">
        <f t="shared" ca="1" si="117"/>
        <v>0</v>
      </c>
      <c r="K655" s="84">
        <f t="shared" ca="1" si="102"/>
        <v>0</v>
      </c>
      <c r="L655" s="85">
        <f t="shared" ca="1" si="118"/>
        <v>195</v>
      </c>
      <c r="M655" s="38">
        <f t="shared" ca="1" si="119"/>
        <v>805</v>
      </c>
      <c r="N655" s="4">
        <f t="shared" ca="1" si="120"/>
        <v>9</v>
      </c>
      <c r="O655" s="79">
        <f t="shared" ca="1" si="121"/>
        <v>2.8940432293255012</v>
      </c>
      <c r="P655" s="79">
        <f t="shared" ca="1" si="122"/>
        <v>28.940432293255011</v>
      </c>
      <c r="Q655" s="79">
        <f t="shared" ca="1" si="123"/>
        <v>28.940432293255011</v>
      </c>
      <c r="R655" s="79">
        <f t="shared" ca="1" si="109"/>
        <v>2.8940432293255012</v>
      </c>
      <c r="S655" s="79">
        <f t="shared" ca="1" si="124"/>
        <v>2.8940432293255007</v>
      </c>
      <c r="T655" s="79">
        <f t="shared" ca="1" si="111"/>
        <v>0</v>
      </c>
      <c r="U655" s="79">
        <f t="shared" ca="1" si="125"/>
        <v>1259.5026733900379</v>
      </c>
      <c r="V655" s="79">
        <f t="shared" ca="1" si="113"/>
        <v>0</v>
      </c>
      <c r="W655" s="85">
        <f t="shared" ca="1" si="126"/>
        <v>33408.513619801401</v>
      </c>
      <c r="X655" s="79">
        <f t="shared" ca="1" si="115"/>
        <v>0</v>
      </c>
    </row>
    <row r="656" spans="1:24" ht="12.75" customHeight="1">
      <c r="A656" s="2">
        <v>0</v>
      </c>
      <c r="B656" s="2">
        <v>3</v>
      </c>
      <c r="C656" s="2">
        <f t="shared" ca="1" si="97"/>
        <v>7</v>
      </c>
      <c r="D656" s="2">
        <f t="shared" ca="1" si="98"/>
        <v>5</v>
      </c>
      <c r="E656" s="2">
        <f t="shared" ca="1" si="99"/>
        <v>0</v>
      </c>
      <c r="F656" s="84">
        <f t="shared" ca="1" si="116"/>
        <v>0</v>
      </c>
      <c r="G656" s="2">
        <v>1</v>
      </c>
      <c r="H656" s="2">
        <v>0</v>
      </c>
      <c r="I656" s="2">
        <v>6</v>
      </c>
      <c r="J656" s="84">
        <f t="shared" ca="1" si="117"/>
        <v>0</v>
      </c>
      <c r="K656" s="84">
        <f t="shared" ca="1" si="102"/>
        <v>0</v>
      </c>
      <c r="L656" s="85">
        <f t="shared" ca="1" si="118"/>
        <v>180</v>
      </c>
      <c r="M656" s="38">
        <f t="shared" ca="1" si="119"/>
        <v>820</v>
      </c>
      <c r="N656" s="4">
        <f t="shared" ca="1" si="120"/>
        <v>9</v>
      </c>
      <c r="O656" s="79">
        <f t="shared" ca="1" si="121"/>
        <v>2.8940432293255012</v>
      </c>
      <c r="P656" s="79">
        <f t="shared" ca="1" si="122"/>
        <v>28.940432293255011</v>
      </c>
      <c r="Q656" s="79">
        <f t="shared" ca="1" si="123"/>
        <v>28.940432293255011</v>
      </c>
      <c r="R656" s="79">
        <f t="shared" ca="1" si="109"/>
        <v>2.8940432293255012</v>
      </c>
      <c r="S656" s="79">
        <f t="shared" ca="1" si="124"/>
        <v>2.8940432293255007</v>
      </c>
      <c r="T656" s="79">
        <f t="shared" ca="1" si="111"/>
        <v>0</v>
      </c>
      <c r="U656" s="79">
        <f t="shared" ca="1" si="125"/>
        <v>1244.2026733900377</v>
      </c>
      <c r="V656" s="79">
        <f t="shared" ca="1" si="113"/>
        <v>0</v>
      </c>
      <c r="W656" s="85">
        <f t="shared" ca="1" si="126"/>
        <v>29232.449417326228</v>
      </c>
      <c r="X656" s="79">
        <f t="shared" ca="1" si="115"/>
        <v>0</v>
      </c>
    </row>
    <row r="657" spans="1:24" ht="12.75" customHeight="1">
      <c r="A657" s="2">
        <v>0</v>
      </c>
      <c r="B657" s="2">
        <v>3</v>
      </c>
      <c r="C657" s="2">
        <f t="shared" ca="1" si="97"/>
        <v>7</v>
      </c>
      <c r="D657" s="2">
        <f t="shared" ca="1" si="98"/>
        <v>5</v>
      </c>
      <c r="E657" s="2">
        <f t="shared" ca="1" si="99"/>
        <v>0</v>
      </c>
      <c r="F657" s="84">
        <f t="shared" ca="1" si="116"/>
        <v>0</v>
      </c>
      <c r="G657" s="2">
        <v>1</v>
      </c>
      <c r="H657" s="2">
        <v>0</v>
      </c>
      <c r="I657" s="2">
        <v>5</v>
      </c>
      <c r="J657" s="84">
        <f t="shared" ca="1" si="117"/>
        <v>9.4148014940100087E-3</v>
      </c>
      <c r="K657" s="84">
        <f t="shared" ca="1" si="102"/>
        <v>0</v>
      </c>
      <c r="L657" s="85">
        <f t="shared" ca="1" si="118"/>
        <v>165</v>
      </c>
      <c r="M657" s="38">
        <f t="shared" ca="1" si="119"/>
        <v>835</v>
      </c>
      <c r="N657" s="4">
        <f t="shared" ca="1" si="120"/>
        <v>9</v>
      </c>
      <c r="O657" s="79">
        <f t="shared" ca="1" si="121"/>
        <v>2.8940432293255012</v>
      </c>
      <c r="P657" s="79">
        <f t="shared" ca="1" si="122"/>
        <v>28.940432293255011</v>
      </c>
      <c r="Q657" s="79">
        <f t="shared" ca="1" si="123"/>
        <v>28.940432293255011</v>
      </c>
      <c r="R657" s="79">
        <f t="shared" ca="1" si="109"/>
        <v>2.8940432293255012</v>
      </c>
      <c r="S657" s="79">
        <f t="shared" ca="1" si="124"/>
        <v>2.8940432293255007</v>
      </c>
      <c r="T657" s="79">
        <f t="shared" ca="1" si="111"/>
        <v>0</v>
      </c>
      <c r="U657" s="79">
        <f t="shared" ca="1" si="125"/>
        <v>1228.9026733900378</v>
      </c>
      <c r="V657" s="79">
        <f t="shared" ca="1" si="113"/>
        <v>0</v>
      </c>
      <c r="W657" s="85">
        <f t="shared" ca="1" si="126"/>
        <v>25056.385214851052</v>
      </c>
      <c r="X657" s="79">
        <f t="shared" ca="1" si="115"/>
        <v>0</v>
      </c>
    </row>
    <row r="658" spans="1:24" ht="12.75" customHeight="1">
      <c r="A658" s="2">
        <v>0</v>
      </c>
      <c r="B658" s="2">
        <v>3</v>
      </c>
      <c r="C658" s="2">
        <f t="shared" ca="1" si="97"/>
        <v>7</v>
      </c>
      <c r="D658" s="2">
        <f t="shared" ca="1" si="98"/>
        <v>5</v>
      </c>
      <c r="E658" s="2">
        <f t="shared" ca="1" si="99"/>
        <v>0</v>
      </c>
      <c r="F658" s="84">
        <f t="shared" ca="1" si="116"/>
        <v>0</v>
      </c>
      <c r="G658" s="2">
        <v>1</v>
      </c>
      <c r="H658" s="2">
        <v>0</v>
      </c>
      <c r="I658" s="2">
        <v>4</v>
      </c>
      <c r="J658" s="84">
        <f t="shared" ca="1" si="117"/>
        <v>4.7549502495000082E-4</v>
      </c>
      <c r="K658" s="84">
        <f t="shared" ca="1" si="102"/>
        <v>0</v>
      </c>
      <c r="L658" s="85">
        <f t="shared" ca="1" si="118"/>
        <v>150</v>
      </c>
      <c r="M658" s="38">
        <f t="shared" ca="1" si="119"/>
        <v>850</v>
      </c>
      <c r="N658" s="4">
        <f t="shared" ca="1" si="120"/>
        <v>10</v>
      </c>
      <c r="O658" s="79">
        <f t="shared" ca="1" si="121"/>
        <v>3.1594744304049844</v>
      </c>
      <c r="P658" s="79">
        <f t="shared" ca="1" si="122"/>
        <v>31.594744304049843</v>
      </c>
      <c r="Q658" s="79">
        <f t="shared" ca="1" si="123"/>
        <v>29.471294695413977</v>
      </c>
      <c r="R658" s="79">
        <f t="shared" ca="1" si="109"/>
        <v>3.053301949973191</v>
      </c>
      <c r="S658" s="79">
        <f t="shared" ca="1" si="124"/>
        <v>3.1520423567747589</v>
      </c>
      <c r="T658" s="79">
        <f t="shared" ca="1" si="111"/>
        <v>0</v>
      </c>
      <c r="U658" s="79">
        <f t="shared" ca="1" si="125"/>
        <v>1301.3033039928096</v>
      </c>
      <c r="V658" s="79">
        <f t="shared" ca="1" si="113"/>
        <v>0</v>
      </c>
      <c r="W658" s="85">
        <f t="shared" ca="1" si="126"/>
        <v>20880.321012375876</v>
      </c>
      <c r="X658" s="79">
        <f t="shared" ca="1" si="115"/>
        <v>0</v>
      </c>
    </row>
    <row r="659" spans="1:24" ht="12.75" customHeight="1">
      <c r="A659" s="2">
        <v>0</v>
      </c>
      <c r="B659" s="2">
        <v>3</v>
      </c>
      <c r="C659" s="2">
        <f t="shared" ca="1" si="97"/>
        <v>7</v>
      </c>
      <c r="D659" s="2">
        <f t="shared" ca="1" si="98"/>
        <v>5</v>
      </c>
      <c r="E659" s="2">
        <f t="shared" ca="1" si="99"/>
        <v>0</v>
      </c>
      <c r="F659" s="84">
        <f t="shared" ca="1" si="116"/>
        <v>0</v>
      </c>
      <c r="G659" s="2">
        <v>1</v>
      </c>
      <c r="H659" s="2">
        <v>0</v>
      </c>
      <c r="I659" s="2">
        <v>3</v>
      </c>
      <c r="J659" s="84">
        <f t="shared" ca="1" si="117"/>
        <v>9.6059601000000268E-6</v>
      </c>
      <c r="K659" s="84">
        <f t="shared" ca="1" si="102"/>
        <v>0</v>
      </c>
      <c r="L659" s="85">
        <f t="shared" ca="1" si="118"/>
        <v>135</v>
      </c>
      <c r="M659" s="38">
        <f t="shared" ca="1" si="119"/>
        <v>865</v>
      </c>
      <c r="N659" s="4">
        <f t="shared" ca="1" si="120"/>
        <v>10</v>
      </c>
      <c r="O659" s="79">
        <f t="shared" ca="1" si="121"/>
        <v>3.1594744304049844</v>
      </c>
      <c r="P659" s="79">
        <f t="shared" ca="1" si="122"/>
        <v>31.594744304049843</v>
      </c>
      <c r="Q659" s="79">
        <f t="shared" ca="1" si="123"/>
        <v>31.594744304049843</v>
      </c>
      <c r="R659" s="79">
        <f t="shared" ca="1" si="109"/>
        <v>3.1594744304049844</v>
      </c>
      <c r="S659" s="79">
        <f t="shared" ca="1" si="124"/>
        <v>3.159474430404984</v>
      </c>
      <c r="T659" s="79">
        <f t="shared" ca="1" si="111"/>
        <v>0</v>
      </c>
      <c r="U659" s="79">
        <f t="shared" ca="1" si="125"/>
        <v>1288.5296596068811</v>
      </c>
      <c r="V659" s="79">
        <f t="shared" ca="1" si="113"/>
        <v>0</v>
      </c>
      <c r="W659" s="85">
        <f t="shared" ca="1" si="126"/>
        <v>16704.2568099007</v>
      </c>
      <c r="X659" s="79">
        <f t="shared" ca="1" si="115"/>
        <v>0</v>
      </c>
    </row>
    <row r="660" spans="1:24" ht="12.75" customHeight="1">
      <c r="A660" s="2">
        <v>0</v>
      </c>
      <c r="B660" s="2">
        <v>3</v>
      </c>
      <c r="C660" s="2">
        <f t="shared" ca="1" si="97"/>
        <v>7</v>
      </c>
      <c r="D660" s="2">
        <f t="shared" ca="1" si="98"/>
        <v>5</v>
      </c>
      <c r="E660" s="2">
        <f t="shared" ca="1" si="99"/>
        <v>0</v>
      </c>
      <c r="F660" s="84">
        <f t="shared" ca="1" si="116"/>
        <v>0</v>
      </c>
      <c r="G660" s="2">
        <v>1</v>
      </c>
      <c r="H660" s="2">
        <v>0</v>
      </c>
      <c r="I660" s="2">
        <v>2</v>
      </c>
      <c r="J660" s="84">
        <f t="shared" ca="1" si="117"/>
        <v>9.7029900000000355E-8</v>
      </c>
      <c r="K660" s="84">
        <f t="shared" ca="1" si="102"/>
        <v>0</v>
      </c>
      <c r="L660" s="85">
        <f t="shared" ca="1" si="118"/>
        <v>120</v>
      </c>
      <c r="M660" s="38">
        <f t="shared" ca="1" si="119"/>
        <v>880</v>
      </c>
      <c r="N660" s="4">
        <f t="shared" ca="1" si="120"/>
        <v>10</v>
      </c>
      <c r="O660" s="79">
        <f t="shared" ca="1" si="121"/>
        <v>3.1594744304049844</v>
      </c>
      <c r="P660" s="79">
        <f t="shared" ca="1" si="122"/>
        <v>31.594744304049843</v>
      </c>
      <c r="Q660" s="79">
        <f t="shared" ca="1" si="123"/>
        <v>31.594744304049843</v>
      </c>
      <c r="R660" s="79">
        <f t="shared" ca="1" si="109"/>
        <v>3.1594744304049844</v>
      </c>
      <c r="S660" s="79">
        <f t="shared" ca="1" si="124"/>
        <v>3.159474430404984</v>
      </c>
      <c r="T660" s="79">
        <f t="shared" ca="1" si="111"/>
        <v>0</v>
      </c>
      <c r="U660" s="79">
        <f t="shared" ca="1" si="125"/>
        <v>1273.2296596068811</v>
      </c>
      <c r="V660" s="79">
        <f t="shared" ca="1" si="113"/>
        <v>0</v>
      </c>
      <c r="W660" s="85">
        <f t="shared" ca="1" si="126"/>
        <v>12528.192607425524</v>
      </c>
      <c r="X660" s="79">
        <f t="shared" ca="1" si="115"/>
        <v>0</v>
      </c>
    </row>
    <row r="661" spans="1:24" ht="12.75" customHeight="1">
      <c r="A661" s="2">
        <v>0</v>
      </c>
      <c r="B661" s="2">
        <v>3</v>
      </c>
      <c r="C661" s="2">
        <f t="shared" ca="1" si="97"/>
        <v>7</v>
      </c>
      <c r="D661" s="2">
        <f t="shared" ca="1" si="98"/>
        <v>5</v>
      </c>
      <c r="E661" s="2">
        <f t="shared" ca="1" si="99"/>
        <v>0</v>
      </c>
      <c r="F661" s="84">
        <f t="shared" ca="1" si="116"/>
        <v>0</v>
      </c>
      <c r="G661" s="2">
        <v>1</v>
      </c>
      <c r="H661" s="2">
        <v>0</v>
      </c>
      <c r="I661" s="2">
        <v>1</v>
      </c>
      <c r="J661" s="84">
        <f t="shared" ca="1" si="117"/>
        <v>4.9005000000000225E-10</v>
      </c>
      <c r="K661" s="84">
        <f t="shared" ca="1" si="102"/>
        <v>0</v>
      </c>
      <c r="L661" s="85">
        <f t="shared" ca="1" si="118"/>
        <v>105</v>
      </c>
      <c r="M661" s="38">
        <f t="shared" ca="1" si="119"/>
        <v>895</v>
      </c>
      <c r="N661" s="4">
        <f t="shared" ca="1" si="120"/>
        <v>10</v>
      </c>
      <c r="O661" s="79">
        <f t="shared" ca="1" si="121"/>
        <v>3.1594744304049844</v>
      </c>
      <c r="P661" s="79">
        <f t="shared" ca="1" si="122"/>
        <v>31.594744304049843</v>
      </c>
      <c r="Q661" s="79">
        <f t="shared" ca="1" si="123"/>
        <v>31.594744304049843</v>
      </c>
      <c r="R661" s="79">
        <f t="shared" ca="1" si="109"/>
        <v>3.1594744304049844</v>
      </c>
      <c r="S661" s="79">
        <f t="shared" ca="1" si="124"/>
        <v>3.159474430404984</v>
      </c>
      <c r="T661" s="79">
        <f t="shared" ca="1" si="111"/>
        <v>0</v>
      </c>
      <c r="U661" s="79">
        <f t="shared" ca="1" si="125"/>
        <v>1257.9296596068809</v>
      </c>
      <c r="V661" s="79">
        <f t="shared" ca="1" si="113"/>
        <v>0</v>
      </c>
      <c r="W661" s="85">
        <f t="shared" ca="1" si="126"/>
        <v>8352.1284049503502</v>
      </c>
      <c r="X661" s="79">
        <f t="shared" ca="1" si="115"/>
        <v>0</v>
      </c>
    </row>
    <row r="662" spans="1:24" ht="12.75" customHeight="1">
      <c r="A662" s="2">
        <v>0</v>
      </c>
      <c r="B662" s="2">
        <v>3</v>
      </c>
      <c r="C662" s="2">
        <f t="shared" ca="1" si="97"/>
        <v>7</v>
      </c>
      <c r="D662" s="2">
        <f t="shared" ca="1" si="98"/>
        <v>5</v>
      </c>
      <c r="E662" s="2">
        <f t="shared" ca="1" si="99"/>
        <v>0</v>
      </c>
      <c r="F662" s="84">
        <f t="shared" ca="1" si="116"/>
        <v>0</v>
      </c>
      <c r="G662" s="2">
        <v>1</v>
      </c>
      <c r="H662" s="2">
        <v>0</v>
      </c>
      <c r="I662" s="2">
        <v>0</v>
      </c>
      <c r="J662" s="84">
        <f t="shared" ca="1" si="117"/>
        <v>9.9000000000000548E-13</v>
      </c>
      <c r="K662" s="84">
        <f t="shared" ca="1" si="102"/>
        <v>0</v>
      </c>
      <c r="L662" s="85">
        <f t="shared" ca="1" si="118"/>
        <v>90</v>
      </c>
      <c r="M662" s="38">
        <f t="shared" ca="1" si="119"/>
        <v>910</v>
      </c>
      <c r="N662" s="4">
        <f t="shared" ca="1" si="120"/>
        <v>10</v>
      </c>
      <c r="O662" s="79">
        <f t="shared" ca="1" si="121"/>
        <v>3.1594744304049844</v>
      </c>
      <c r="P662" s="79">
        <f t="shared" ca="1" si="122"/>
        <v>31.594744304049843</v>
      </c>
      <c r="Q662" s="79">
        <f t="shared" ca="1" si="123"/>
        <v>31.594744304049843</v>
      </c>
      <c r="R662" s="79">
        <f t="shared" ca="1" si="109"/>
        <v>3.1594744304049844</v>
      </c>
      <c r="S662" s="79">
        <f t="shared" ca="1" si="124"/>
        <v>3.159474430404984</v>
      </c>
      <c r="T662" s="79">
        <f t="shared" ca="1" si="111"/>
        <v>0</v>
      </c>
      <c r="U662" s="79">
        <f t="shared" ca="1" si="125"/>
        <v>1242.629659606881</v>
      </c>
      <c r="V662" s="79">
        <f t="shared" ca="1" si="113"/>
        <v>0</v>
      </c>
      <c r="W662" s="85">
        <f t="shared" ca="1" si="126"/>
        <v>4176.0642024751751</v>
      </c>
      <c r="X662" s="79">
        <f t="shared" ca="1" si="115"/>
        <v>0</v>
      </c>
    </row>
    <row r="663" spans="1:24" ht="12.75" customHeight="1">
      <c r="A663" s="2">
        <v>0</v>
      </c>
      <c r="B663" s="2">
        <v>3</v>
      </c>
      <c r="C663" s="2">
        <f t="shared" ca="1" si="97"/>
        <v>7</v>
      </c>
      <c r="D663" s="2">
        <f t="shared" ca="1" si="98"/>
        <v>5</v>
      </c>
      <c r="E663" s="2">
        <f t="shared" ca="1" si="99"/>
        <v>0</v>
      </c>
      <c r="F663" s="84">
        <f t="shared" ca="1" si="116"/>
        <v>0</v>
      </c>
      <c r="G663" s="2">
        <v>0</v>
      </c>
      <c r="H663" s="2">
        <v>1</v>
      </c>
      <c r="I663" s="2">
        <v>7</v>
      </c>
      <c r="J663" s="84">
        <f t="shared" ca="1" si="117"/>
        <v>0</v>
      </c>
      <c r="K663" s="84">
        <f t="shared" ca="1" si="102"/>
        <v>0</v>
      </c>
      <c r="L663" s="85">
        <f t="shared" ca="1" si="118"/>
        <v>195</v>
      </c>
      <c r="M663" s="38">
        <f t="shared" ca="1" si="119"/>
        <v>805</v>
      </c>
      <c r="N663" s="4">
        <f t="shared" ca="1" si="120"/>
        <v>9</v>
      </c>
      <c r="O663" s="79">
        <f t="shared" ca="1" si="121"/>
        <v>2.8940432293255012</v>
      </c>
      <c r="P663" s="79">
        <f t="shared" ca="1" si="122"/>
        <v>28.940432293255011</v>
      </c>
      <c r="Q663" s="79">
        <f t="shared" ca="1" si="123"/>
        <v>28.940432293255011</v>
      </c>
      <c r="R663" s="79">
        <f t="shared" ca="1" si="109"/>
        <v>2.8940432293255012</v>
      </c>
      <c r="S663" s="79">
        <f t="shared" ca="1" si="124"/>
        <v>2.8940432293255007</v>
      </c>
      <c r="T663" s="79">
        <f t="shared" ca="1" si="111"/>
        <v>0</v>
      </c>
      <c r="U663" s="79">
        <f t="shared" ca="1" si="125"/>
        <v>1259.5026733900379</v>
      </c>
      <c r="V663" s="79">
        <f t="shared" ca="1" si="113"/>
        <v>0</v>
      </c>
      <c r="W663" s="85">
        <f t="shared" ca="1" si="126"/>
        <v>32903.782523958369</v>
      </c>
      <c r="X663" s="79">
        <f t="shared" ca="1" si="115"/>
        <v>0</v>
      </c>
    </row>
    <row r="664" spans="1:24" ht="12.75" customHeight="1">
      <c r="A664" s="2">
        <v>0</v>
      </c>
      <c r="B664" s="2">
        <v>3</v>
      </c>
      <c r="C664" s="2">
        <f t="shared" ca="1" si="97"/>
        <v>7</v>
      </c>
      <c r="D664" s="2">
        <f t="shared" ca="1" si="98"/>
        <v>5</v>
      </c>
      <c r="E664" s="2">
        <f t="shared" ca="1" si="99"/>
        <v>0</v>
      </c>
      <c r="F664" s="84">
        <f t="shared" ca="1" si="116"/>
        <v>0</v>
      </c>
      <c r="G664" s="2">
        <v>0</v>
      </c>
      <c r="H664" s="2">
        <v>1</v>
      </c>
      <c r="I664" s="2">
        <v>6</v>
      </c>
      <c r="J664" s="84">
        <f t="shared" ca="1" si="117"/>
        <v>0</v>
      </c>
      <c r="K664" s="84">
        <f t="shared" ca="1" si="102"/>
        <v>0</v>
      </c>
      <c r="L664" s="85">
        <f t="shared" ca="1" si="118"/>
        <v>180</v>
      </c>
      <c r="M664" s="38">
        <f t="shared" ca="1" si="119"/>
        <v>820</v>
      </c>
      <c r="N664" s="4">
        <f t="shared" ca="1" si="120"/>
        <v>9</v>
      </c>
      <c r="O664" s="79">
        <f t="shared" ca="1" si="121"/>
        <v>2.8940432293255012</v>
      </c>
      <c r="P664" s="79">
        <f t="shared" ca="1" si="122"/>
        <v>28.940432293255011</v>
      </c>
      <c r="Q664" s="79">
        <f t="shared" ca="1" si="123"/>
        <v>28.940432293255011</v>
      </c>
      <c r="R664" s="79">
        <f t="shared" ca="1" si="109"/>
        <v>2.8940432293255012</v>
      </c>
      <c r="S664" s="79">
        <f t="shared" ca="1" si="124"/>
        <v>2.8940432293255007</v>
      </c>
      <c r="T664" s="79">
        <f t="shared" ca="1" si="111"/>
        <v>0</v>
      </c>
      <c r="U664" s="79">
        <f t="shared" ca="1" si="125"/>
        <v>1244.2026733900377</v>
      </c>
      <c r="V664" s="79">
        <f t="shared" ca="1" si="113"/>
        <v>0</v>
      </c>
      <c r="W664" s="85">
        <f t="shared" ca="1" si="126"/>
        <v>28727.718321483193</v>
      </c>
      <c r="X664" s="79">
        <f t="shared" ca="1" si="115"/>
        <v>0</v>
      </c>
    </row>
    <row r="665" spans="1:24" ht="12.75" customHeight="1">
      <c r="A665" s="2">
        <v>0</v>
      </c>
      <c r="B665" s="2">
        <v>3</v>
      </c>
      <c r="C665" s="2">
        <f t="shared" ca="1" si="97"/>
        <v>7</v>
      </c>
      <c r="D665" s="2">
        <f t="shared" ca="1" si="98"/>
        <v>5</v>
      </c>
      <c r="E665" s="2">
        <f t="shared" ca="1" si="99"/>
        <v>0</v>
      </c>
      <c r="F665" s="84">
        <f t="shared" ca="1" si="116"/>
        <v>0</v>
      </c>
      <c r="G665" s="2">
        <v>0</v>
      </c>
      <c r="H665" s="2">
        <v>1</v>
      </c>
      <c r="I665" s="2">
        <v>5</v>
      </c>
      <c r="J665" s="84">
        <f t="shared" ca="1" si="117"/>
        <v>9.4148014940100087E-3</v>
      </c>
      <c r="K665" s="84">
        <f t="shared" ca="1" si="102"/>
        <v>0</v>
      </c>
      <c r="L665" s="85">
        <f t="shared" ca="1" si="118"/>
        <v>165</v>
      </c>
      <c r="M665" s="38">
        <f t="shared" ca="1" si="119"/>
        <v>835</v>
      </c>
      <c r="N665" s="4">
        <f t="shared" ca="1" si="120"/>
        <v>9</v>
      </c>
      <c r="O665" s="79">
        <f t="shared" ca="1" si="121"/>
        <v>2.8940432293255012</v>
      </c>
      <c r="P665" s="79">
        <f t="shared" ca="1" si="122"/>
        <v>28.940432293255011</v>
      </c>
      <c r="Q665" s="79">
        <f t="shared" ca="1" si="123"/>
        <v>28.940432293255011</v>
      </c>
      <c r="R665" s="79">
        <f t="shared" ca="1" si="109"/>
        <v>2.8940432293255012</v>
      </c>
      <c r="S665" s="79">
        <f t="shared" ca="1" si="124"/>
        <v>2.8940432293255007</v>
      </c>
      <c r="T665" s="79">
        <f t="shared" ca="1" si="111"/>
        <v>0</v>
      </c>
      <c r="U665" s="79">
        <f t="shared" ca="1" si="125"/>
        <v>1228.9026733900378</v>
      </c>
      <c r="V665" s="79">
        <f t="shared" ca="1" si="113"/>
        <v>0</v>
      </c>
      <c r="W665" s="85">
        <f t="shared" ca="1" si="126"/>
        <v>24551.654119008017</v>
      </c>
      <c r="X665" s="79">
        <f t="shared" ca="1" si="115"/>
        <v>0</v>
      </c>
    </row>
    <row r="666" spans="1:24" ht="12.75" customHeight="1">
      <c r="A666" s="2">
        <v>0</v>
      </c>
      <c r="B666" s="2">
        <v>3</v>
      </c>
      <c r="C666" s="2">
        <f t="shared" ca="1" si="97"/>
        <v>7</v>
      </c>
      <c r="D666" s="2">
        <f t="shared" ca="1" si="98"/>
        <v>5</v>
      </c>
      <c r="E666" s="2">
        <f t="shared" ca="1" si="99"/>
        <v>0</v>
      </c>
      <c r="F666" s="84">
        <f t="shared" ca="1" si="116"/>
        <v>0</v>
      </c>
      <c r="G666" s="2">
        <v>0</v>
      </c>
      <c r="H666" s="2">
        <v>1</v>
      </c>
      <c r="I666" s="2">
        <v>4</v>
      </c>
      <c r="J666" s="84">
        <f t="shared" ca="1" si="117"/>
        <v>4.7549502495000082E-4</v>
      </c>
      <c r="K666" s="84">
        <f t="shared" ca="1" si="102"/>
        <v>0</v>
      </c>
      <c r="L666" s="85">
        <f t="shared" ca="1" si="118"/>
        <v>150</v>
      </c>
      <c r="M666" s="38">
        <f t="shared" ca="1" si="119"/>
        <v>850</v>
      </c>
      <c r="N666" s="4">
        <f t="shared" ca="1" si="120"/>
        <v>10</v>
      </c>
      <c r="O666" s="79">
        <f t="shared" ca="1" si="121"/>
        <v>3.1594744304049844</v>
      </c>
      <c r="P666" s="79">
        <f t="shared" ca="1" si="122"/>
        <v>31.594744304049843</v>
      </c>
      <c r="Q666" s="79">
        <f t="shared" ca="1" si="123"/>
        <v>29.471294695413977</v>
      </c>
      <c r="R666" s="79">
        <f t="shared" ca="1" si="109"/>
        <v>3.053301949973191</v>
      </c>
      <c r="S666" s="79">
        <f t="shared" ca="1" si="124"/>
        <v>3.1520423567747589</v>
      </c>
      <c r="T666" s="79">
        <f t="shared" ca="1" si="111"/>
        <v>0</v>
      </c>
      <c r="U666" s="79">
        <f t="shared" ca="1" si="125"/>
        <v>1301.3033039928096</v>
      </c>
      <c r="V666" s="79">
        <f t="shared" ca="1" si="113"/>
        <v>0</v>
      </c>
      <c r="W666" s="85">
        <f t="shared" ca="1" si="126"/>
        <v>20375.589916532841</v>
      </c>
      <c r="X666" s="79">
        <f t="shared" ca="1" si="115"/>
        <v>0</v>
      </c>
    </row>
    <row r="667" spans="1:24" ht="12.75" customHeight="1">
      <c r="A667" s="2">
        <v>0</v>
      </c>
      <c r="B667" s="2">
        <v>3</v>
      </c>
      <c r="C667" s="2">
        <f t="shared" ca="1" si="97"/>
        <v>7</v>
      </c>
      <c r="D667" s="2">
        <f t="shared" ca="1" si="98"/>
        <v>5</v>
      </c>
      <c r="E667" s="2">
        <f t="shared" ca="1" si="99"/>
        <v>0</v>
      </c>
      <c r="F667" s="84">
        <f t="shared" ca="1" si="116"/>
        <v>0</v>
      </c>
      <c r="G667" s="2">
        <v>0</v>
      </c>
      <c r="H667" s="2">
        <v>1</v>
      </c>
      <c r="I667" s="2">
        <v>3</v>
      </c>
      <c r="J667" s="84">
        <f t="shared" ca="1" si="117"/>
        <v>9.6059601000000268E-6</v>
      </c>
      <c r="K667" s="84">
        <f t="shared" ca="1" si="102"/>
        <v>0</v>
      </c>
      <c r="L667" s="85">
        <f t="shared" ca="1" si="118"/>
        <v>135</v>
      </c>
      <c r="M667" s="38">
        <f t="shared" ca="1" si="119"/>
        <v>865</v>
      </c>
      <c r="N667" s="4">
        <f t="shared" ca="1" si="120"/>
        <v>10</v>
      </c>
      <c r="O667" s="79">
        <f t="shared" ca="1" si="121"/>
        <v>3.1594744304049844</v>
      </c>
      <c r="P667" s="79">
        <f t="shared" ca="1" si="122"/>
        <v>31.594744304049843</v>
      </c>
      <c r="Q667" s="79">
        <f t="shared" ca="1" si="123"/>
        <v>31.594744304049843</v>
      </c>
      <c r="R667" s="79">
        <f t="shared" ca="1" si="109"/>
        <v>3.1594744304049844</v>
      </c>
      <c r="S667" s="79">
        <f t="shared" ca="1" si="124"/>
        <v>3.159474430404984</v>
      </c>
      <c r="T667" s="79">
        <f t="shared" ca="1" si="111"/>
        <v>0</v>
      </c>
      <c r="U667" s="79">
        <f t="shared" ca="1" si="125"/>
        <v>1288.5296596068811</v>
      </c>
      <c r="V667" s="79">
        <f t="shared" ca="1" si="113"/>
        <v>0</v>
      </c>
      <c r="W667" s="85">
        <f t="shared" ca="1" si="126"/>
        <v>16199.525714057669</v>
      </c>
      <c r="X667" s="79">
        <f t="shared" ca="1" si="115"/>
        <v>0</v>
      </c>
    </row>
    <row r="668" spans="1:24" ht="12.75" customHeight="1">
      <c r="A668" s="2">
        <v>0</v>
      </c>
      <c r="B668" s="2">
        <v>3</v>
      </c>
      <c r="C668" s="2">
        <f t="shared" ca="1" si="97"/>
        <v>7</v>
      </c>
      <c r="D668" s="2">
        <f t="shared" ca="1" si="98"/>
        <v>5</v>
      </c>
      <c r="E668" s="2">
        <f t="shared" ca="1" si="99"/>
        <v>0</v>
      </c>
      <c r="F668" s="84">
        <f t="shared" ca="1" si="116"/>
        <v>0</v>
      </c>
      <c r="G668" s="2">
        <v>0</v>
      </c>
      <c r="H668" s="2">
        <v>1</v>
      </c>
      <c r="I668" s="2">
        <v>2</v>
      </c>
      <c r="J668" s="84">
        <f t="shared" ca="1" si="117"/>
        <v>9.7029900000000355E-8</v>
      </c>
      <c r="K668" s="84">
        <f t="shared" ca="1" si="102"/>
        <v>0</v>
      </c>
      <c r="L668" s="85">
        <f t="shared" ca="1" si="118"/>
        <v>120</v>
      </c>
      <c r="M668" s="38">
        <f t="shared" ca="1" si="119"/>
        <v>880</v>
      </c>
      <c r="N668" s="4">
        <f t="shared" ca="1" si="120"/>
        <v>10</v>
      </c>
      <c r="O668" s="79">
        <f t="shared" ca="1" si="121"/>
        <v>3.1594744304049844</v>
      </c>
      <c r="P668" s="79">
        <f t="shared" ca="1" si="122"/>
        <v>31.594744304049843</v>
      </c>
      <c r="Q668" s="79">
        <f t="shared" ca="1" si="123"/>
        <v>31.594744304049843</v>
      </c>
      <c r="R668" s="79">
        <f t="shared" ca="1" si="109"/>
        <v>3.1594744304049844</v>
      </c>
      <c r="S668" s="79">
        <f t="shared" ca="1" si="124"/>
        <v>3.159474430404984</v>
      </c>
      <c r="T668" s="79">
        <f t="shared" ca="1" si="111"/>
        <v>0</v>
      </c>
      <c r="U668" s="79">
        <f t="shared" ca="1" si="125"/>
        <v>1273.2296596068811</v>
      </c>
      <c r="V668" s="79">
        <f t="shared" ca="1" si="113"/>
        <v>0</v>
      </c>
      <c r="W668" s="85">
        <f t="shared" ca="1" si="126"/>
        <v>12023.461511582493</v>
      </c>
      <c r="X668" s="79">
        <f t="shared" ca="1" si="115"/>
        <v>0</v>
      </c>
    </row>
    <row r="669" spans="1:24" ht="12.75" customHeight="1">
      <c r="A669" s="2">
        <v>0</v>
      </c>
      <c r="B669" s="2">
        <v>3</v>
      </c>
      <c r="C669" s="2">
        <f t="shared" ca="1" si="97"/>
        <v>7</v>
      </c>
      <c r="D669" s="2">
        <f t="shared" ca="1" si="98"/>
        <v>5</v>
      </c>
      <c r="E669" s="2">
        <f t="shared" ca="1" si="99"/>
        <v>0</v>
      </c>
      <c r="F669" s="84">
        <f t="shared" ca="1" si="116"/>
        <v>0</v>
      </c>
      <c r="G669" s="2">
        <v>0</v>
      </c>
      <c r="H669" s="2">
        <v>1</v>
      </c>
      <c r="I669" s="2">
        <v>1</v>
      </c>
      <c r="J669" s="84">
        <f t="shared" ca="1" si="117"/>
        <v>4.9005000000000225E-10</v>
      </c>
      <c r="K669" s="84">
        <f t="shared" ca="1" si="102"/>
        <v>0</v>
      </c>
      <c r="L669" s="85">
        <f t="shared" ca="1" si="118"/>
        <v>105</v>
      </c>
      <c r="M669" s="38">
        <f t="shared" ca="1" si="119"/>
        <v>895</v>
      </c>
      <c r="N669" s="4">
        <f t="shared" ca="1" si="120"/>
        <v>10</v>
      </c>
      <c r="O669" s="79">
        <f t="shared" ca="1" si="121"/>
        <v>3.1594744304049844</v>
      </c>
      <c r="P669" s="79">
        <f t="shared" ca="1" si="122"/>
        <v>31.594744304049843</v>
      </c>
      <c r="Q669" s="79">
        <f t="shared" ca="1" si="123"/>
        <v>31.594744304049843</v>
      </c>
      <c r="R669" s="79">
        <f t="shared" ca="1" si="109"/>
        <v>3.1594744304049844</v>
      </c>
      <c r="S669" s="79">
        <f t="shared" ca="1" si="124"/>
        <v>3.159474430404984</v>
      </c>
      <c r="T669" s="79">
        <f t="shared" ca="1" si="111"/>
        <v>0</v>
      </c>
      <c r="U669" s="79">
        <f t="shared" ca="1" si="125"/>
        <v>1257.9296596068809</v>
      </c>
      <c r="V669" s="79">
        <f t="shared" ca="1" si="113"/>
        <v>0</v>
      </c>
      <c r="W669" s="85">
        <f t="shared" ca="1" si="126"/>
        <v>7847.3973091073167</v>
      </c>
      <c r="X669" s="79">
        <f t="shared" ca="1" si="115"/>
        <v>0</v>
      </c>
    </row>
    <row r="670" spans="1:24" ht="12.75" customHeight="1">
      <c r="A670" s="2">
        <v>0</v>
      </c>
      <c r="B670" s="2">
        <v>3</v>
      </c>
      <c r="C670" s="2">
        <f t="shared" ca="1" si="97"/>
        <v>7</v>
      </c>
      <c r="D670" s="2">
        <f t="shared" ca="1" si="98"/>
        <v>5</v>
      </c>
      <c r="E670" s="2">
        <f t="shared" ca="1" si="99"/>
        <v>0</v>
      </c>
      <c r="F670" s="84">
        <f t="shared" ca="1" si="116"/>
        <v>0</v>
      </c>
      <c r="G670" s="2">
        <v>0</v>
      </c>
      <c r="H670" s="2">
        <v>1</v>
      </c>
      <c r="I670" s="2">
        <v>0</v>
      </c>
      <c r="J670" s="84">
        <f t="shared" ca="1" si="117"/>
        <v>9.9000000000000548E-13</v>
      </c>
      <c r="K670" s="84">
        <f t="shared" ca="1" si="102"/>
        <v>0</v>
      </c>
      <c r="L670" s="85">
        <f t="shared" ca="1" si="118"/>
        <v>90</v>
      </c>
      <c r="M670" s="38">
        <f t="shared" ca="1" si="119"/>
        <v>910</v>
      </c>
      <c r="N670" s="4">
        <f t="shared" ca="1" si="120"/>
        <v>10</v>
      </c>
      <c r="O670" s="79">
        <f t="shared" ca="1" si="121"/>
        <v>3.1594744304049844</v>
      </c>
      <c r="P670" s="79">
        <f t="shared" ca="1" si="122"/>
        <v>31.594744304049843</v>
      </c>
      <c r="Q670" s="79">
        <f t="shared" ca="1" si="123"/>
        <v>31.594744304049843</v>
      </c>
      <c r="R670" s="79">
        <f t="shared" ca="1" si="109"/>
        <v>3.1594744304049844</v>
      </c>
      <c r="S670" s="79">
        <f t="shared" ca="1" si="124"/>
        <v>3.159474430404984</v>
      </c>
      <c r="T670" s="79">
        <f t="shared" ca="1" si="111"/>
        <v>0</v>
      </c>
      <c r="U670" s="79">
        <f t="shared" ca="1" si="125"/>
        <v>1242.629659606881</v>
      </c>
      <c r="V670" s="79">
        <f t="shared" ca="1" si="113"/>
        <v>0</v>
      </c>
      <c r="W670" s="85">
        <f t="shared" ca="1" si="126"/>
        <v>3671.3331066321421</v>
      </c>
      <c r="X670" s="79">
        <f t="shared" ca="1" si="115"/>
        <v>0</v>
      </c>
    </row>
    <row r="671" spans="1:24" ht="12.75" customHeight="1">
      <c r="A671" s="2">
        <v>0</v>
      </c>
      <c r="B671" s="2">
        <v>3</v>
      </c>
      <c r="C671" s="2">
        <f t="shared" ca="1" si="97"/>
        <v>7</v>
      </c>
      <c r="D671" s="2">
        <f t="shared" ca="1" si="98"/>
        <v>5</v>
      </c>
      <c r="E671" s="2">
        <f t="shared" ca="1" si="99"/>
        <v>0</v>
      </c>
      <c r="F671" s="84">
        <f t="shared" ca="1" si="116"/>
        <v>0</v>
      </c>
      <c r="G671" s="2">
        <v>0</v>
      </c>
      <c r="H671" s="2">
        <v>0</v>
      </c>
      <c r="I671" s="2">
        <v>7</v>
      </c>
      <c r="J671" s="84">
        <f t="shared" ca="1" si="117"/>
        <v>0</v>
      </c>
      <c r="K671" s="84">
        <f t="shared" ca="1" si="102"/>
        <v>0</v>
      </c>
      <c r="L671" s="85">
        <f t="shared" ca="1" si="118"/>
        <v>105</v>
      </c>
      <c r="M671" s="38">
        <f t="shared" ca="1" si="119"/>
        <v>895</v>
      </c>
      <c r="N671" s="4">
        <f t="shared" ca="1" si="120"/>
        <v>10</v>
      </c>
      <c r="O671" s="79">
        <f t="shared" ca="1" si="121"/>
        <v>3.1594744304049844</v>
      </c>
      <c r="P671" s="79">
        <f t="shared" ca="1" si="122"/>
        <v>31.594744304049843</v>
      </c>
      <c r="Q671" s="79">
        <f t="shared" ca="1" si="123"/>
        <v>31.594744304049843</v>
      </c>
      <c r="R671" s="79">
        <f t="shared" ca="1" si="109"/>
        <v>3.1594744304049844</v>
      </c>
      <c r="S671" s="79">
        <f t="shared" ca="1" si="124"/>
        <v>3.159474430404984</v>
      </c>
      <c r="T671" s="79">
        <f t="shared" ca="1" si="111"/>
        <v>0</v>
      </c>
      <c r="U671" s="79">
        <f t="shared" ca="1" si="125"/>
        <v>1257.9296596068809</v>
      </c>
      <c r="V671" s="79">
        <f t="shared" ca="1" si="113"/>
        <v>0</v>
      </c>
      <c r="W671" s="85">
        <f t="shared" ca="1" si="126"/>
        <v>29232.449417326225</v>
      </c>
      <c r="X671" s="79">
        <f t="shared" ca="1" si="115"/>
        <v>0</v>
      </c>
    </row>
    <row r="672" spans="1:24" ht="12.75" customHeight="1">
      <c r="A672" s="2">
        <v>0</v>
      </c>
      <c r="B672" s="2">
        <v>3</v>
      </c>
      <c r="C672" s="2">
        <f t="shared" ca="1" si="97"/>
        <v>7</v>
      </c>
      <c r="D672" s="2">
        <f t="shared" ca="1" si="98"/>
        <v>5</v>
      </c>
      <c r="E672" s="2">
        <f t="shared" ca="1" si="99"/>
        <v>0</v>
      </c>
      <c r="F672" s="84">
        <f t="shared" ca="1" si="116"/>
        <v>0</v>
      </c>
      <c r="G672" s="2">
        <v>0</v>
      </c>
      <c r="H672" s="2">
        <v>0</v>
      </c>
      <c r="I672" s="2">
        <v>6</v>
      </c>
      <c r="J672" s="84">
        <f t="shared" ca="1" si="117"/>
        <v>0</v>
      </c>
      <c r="K672" s="84">
        <f t="shared" ca="1" si="102"/>
        <v>0</v>
      </c>
      <c r="L672" s="85">
        <f t="shared" ca="1" si="118"/>
        <v>90</v>
      </c>
      <c r="M672" s="38">
        <f t="shared" ca="1" si="119"/>
        <v>910</v>
      </c>
      <c r="N672" s="4">
        <f t="shared" ca="1" si="120"/>
        <v>10</v>
      </c>
      <c r="O672" s="79">
        <f t="shared" ca="1" si="121"/>
        <v>3.1594744304049844</v>
      </c>
      <c r="P672" s="79">
        <f t="shared" ca="1" si="122"/>
        <v>31.594744304049843</v>
      </c>
      <c r="Q672" s="79">
        <f t="shared" ca="1" si="123"/>
        <v>31.594744304049843</v>
      </c>
      <c r="R672" s="79">
        <f t="shared" ca="1" si="109"/>
        <v>3.1594744304049844</v>
      </c>
      <c r="S672" s="79">
        <f t="shared" ca="1" si="124"/>
        <v>3.159474430404984</v>
      </c>
      <c r="T672" s="79">
        <f t="shared" ca="1" si="111"/>
        <v>0</v>
      </c>
      <c r="U672" s="79">
        <f t="shared" ca="1" si="125"/>
        <v>1242.629659606881</v>
      </c>
      <c r="V672" s="79">
        <f t="shared" ca="1" si="113"/>
        <v>0</v>
      </c>
      <c r="W672" s="85">
        <f t="shared" ca="1" si="126"/>
        <v>25056.385214851052</v>
      </c>
      <c r="X672" s="79">
        <f t="shared" ca="1" si="115"/>
        <v>0</v>
      </c>
    </row>
    <row r="673" spans="1:24" ht="12.75" customHeight="1">
      <c r="A673" s="2">
        <v>0</v>
      </c>
      <c r="B673" s="2">
        <v>3</v>
      </c>
      <c r="C673" s="2">
        <f t="shared" ca="1" si="97"/>
        <v>7</v>
      </c>
      <c r="D673" s="2">
        <f t="shared" ca="1" si="98"/>
        <v>5</v>
      </c>
      <c r="E673" s="2">
        <f t="shared" ca="1" si="99"/>
        <v>0</v>
      </c>
      <c r="F673" s="84">
        <f t="shared" ca="1" si="116"/>
        <v>0</v>
      </c>
      <c r="G673" s="2">
        <v>0</v>
      </c>
      <c r="H673" s="2">
        <v>0</v>
      </c>
      <c r="I673" s="2">
        <v>5</v>
      </c>
      <c r="J673" s="84">
        <f t="shared" ca="1" si="117"/>
        <v>9.5099004990000158E-5</v>
      </c>
      <c r="K673" s="84">
        <f t="shared" ca="1" si="102"/>
        <v>0</v>
      </c>
      <c r="L673" s="85">
        <f t="shared" ca="1" si="118"/>
        <v>75</v>
      </c>
      <c r="M673" s="38">
        <f t="shared" ca="1" si="119"/>
        <v>925</v>
      </c>
      <c r="N673" s="4">
        <f t="shared" ca="1" si="120"/>
        <v>10</v>
      </c>
      <c r="O673" s="79">
        <f t="shared" ca="1" si="121"/>
        <v>3.1594744304049844</v>
      </c>
      <c r="P673" s="79">
        <f t="shared" ca="1" si="122"/>
        <v>31.594744304049843</v>
      </c>
      <c r="Q673" s="79">
        <f t="shared" ca="1" si="123"/>
        <v>31.594744304049843</v>
      </c>
      <c r="R673" s="79">
        <f t="shared" ca="1" si="109"/>
        <v>3.1594744304049844</v>
      </c>
      <c r="S673" s="79">
        <f t="shared" ca="1" si="124"/>
        <v>3.159474430404984</v>
      </c>
      <c r="T673" s="79">
        <f t="shared" ca="1" si="111"/>
        <v>0</v>
      </c>
      <c r="U673" s="79">
        <f t="shared" ca="1" si="125"/>
        <v>1227.329659606881</v>
      </c>
      <c r="V673" s="79">
        <f t="shared" ca="1" si="113"/>
        <v>0</v>
      </c>
      <c r="W673" s="85">
        <f t="shared" ca="1" si="126"/>
        <v>20880.321012375876</v>
      </c>
      <c r="X673" s="79">
        <f t="shared" ca="1" si="115"/>
        <v>0</v>
      </c>
    </row>
    <row r="674" spans="1:24" ht="12.75" customHeight="1">
      <c r="A674" s="2">
        <v>0</v>
      </c>
      <c r="B674" s="2">
        <v>3</v>
      </c>
      <c r="C674" s="2">
        <f t="shared" ca="1" si="97"/>
        <v>7</v>
      </c>
      <c r="D674" s="2">
        <f t="shared" ca="1" si="98"/>
        <v>5</v>
      </c>
      <c r="E674" s="2">
        <f t="shared" ca="1" si="99"/>
        <v>0</v>
      </c>
      <c r="F674" s="84">
        <f t="shared" ca="1" si="116"/>
        <v>0</v>
      </c>
      <c r="G674" s="2">
        <v>0</v>
      </c>
      <c r="H674" s="2">
        <v>0</v>
      </c>
      <c r="I674" s="2">
        <v>4</v>
      </c>
      <c r="J674" s="84">
        <f t="shared" ca="1" si="117"/>
        <v>4.8029800500000126E-6</v>
      </c>
      <c r="K674" s="84">
        <f t="shared" ca="1" si="102"/>
        <v>0</v>
      </c>
      <c r="L674" s="85">
        <f t="shared" ca="1" si="118"/>
        <v>60</v>
      </c>
      <c r="M674" s="38">
        <f t="shared" ca="1" si="119"/>
        <v>940</v>
      </c>
      <c r="N674" s="4">
        <f t="shared" ca="1" si="120"/>
        <v>11</v>
      </c>
      <c r="O674" s="79">
        <f t="shared" ca="1" si="121"/>
        <v>3.443707573616813</v>
      </c>
      <c r="P674" s="79">
        <f t="shared" ca="1" si="122"/>
        <v>34.152842592956304</v>
      </c>
      <c r="Q674" s="79">
        <f t="shared" ca="1" si="123"/>
        <v>31.594744304049843</v>
      </c>
      <c r="R674" s="79">
        <f t="shared" ca="1" si="109"/>
        <v>3.287379344850307</v>
      </c>
      <c r="S674" s="79">
        <f t="shared" ca="1" si="124"/>
        <v>3.4327645976031573</v>
      </c>
      <c r="T674" s="79">
        <f t="shared" ca="1" si="111"/>
        <v>0</v>
      </c>
      <c r="U674" s="79">
        <f t="shared" ca="1" si="125"/>
        <v>1304.9281133256075</v>
      </c>
      <c r="V674" s="79">
        <f t="shared" ca="1" si="113"/>
        <v>0</v>
      </c>
      <c r="W674" s="85">
        <f t="shared" ca="1" si="126"/>
        <v>16704.2568099007</v>
      </c>
      <c r="X674" s="79">
        <f t="shared" ca="1" si="115"/>
        <v>0</v>
      </c>
    </row>
    <row r="675" spans="1:24" ht="12.75" customHeight="1">
      <c r="A675" s="2">
        <v>0</v>
      </c>
      <c r="B675" s="2">
        <v>3</v>
      </c>
      <c r="C675" s="2">
        <f t="shared" ca="1" si="97"/>
        <v>7</v>
      </c>
      <c r="D675" s="2">
        <f t="shared" ca="1" si="98"/>
        <v>5</v>
      </c>
      <c r="E675" s="2">
        <f t="shared" ca="1" si="99"/>
        <v>0</v>
      </c>
      <c r="F675" s="84">
        <f t="shared" ca="1" si="116"/>
        <v>0</v>
      </c>
      <c r="G675" s="2">
        <v>0</v>
      </c>
      <c r="H675" s="2">
        <v>0</v>
      </c>
      <c r="I675" s="2">
        <v>3</v>
      </c>
      <c r="J675" s="84">
        <f t="shared" ca="1" si="117"/>
        <v>9.7029900000000341E-8</v>
      </c>
      <c r="K675" s="84">
        <f t="shared" ca="1" si="102"/>
        <v>0</v>
      </c>
      <c r="L675" s="85">
        <f t="shared" ca="1" si="118"/>
        <v>45</v>
      </c>
      <c r="M675" s="38">
        <f t="shared" ca="1" si="119"/>
        <v>955</v>
      </c>
      <c r="N675" s="4">
        <f t="shared" ca="1" si="120"/>
        <v>11</v>
      </c>
      <c r="O675" s="79">
        <f t="shared" ca="1" si="121"/>
        <v>3.443707573616813</v>
      </c>
      <c r="P675" s="79">
        <f t="shared" ca="1" si="122"/>
        <v>34.437075736168133</v>
      </c>
      <c r="Q675" s="79">
        <f t="shared" ca="1" si="123"/>
        <v>34.437075736168133</v>
      </c>
      <c r="R675" s="79">
        <f t="shared" ca="1" si="109"/>
        <v>3.4437075736168135</v>
      </c>
      <c r="S675" s="79">
        <f t="shared" ca="1" si="124"/>
        <v>3.4437075736168126</v>
      </c>
      <c r="T675" s="79">
        <f t="shared" ca="1" si="111"/>
        <v>0</v>
      </c>
      <c r="U675" s="79">
        <f t="shared" ca="1" si="125"/>
        <v>1293.3479162046203</v>
      </c>
      <c r="V675" s="79">
        <f t="shared" ca="1" si="113"/>
        <v>0</v>
      </c>
      <c r="W675" s="85">
        <f t="shared" ca="1" si="126"/>
        <v>12528.192607425526</v>
      </c>
      <c r="X675" s="79">
        <f t="shared" ca="1" si="115"/>
        <v>0</v>
      </c>
    </row>
    <row r="676" spans="1:24" ht="12.75" customHeight="1">
      <c r="A676" s="2">
        <v>0</v>
      </c>
      <c r="B676" s="2">
        <v>3</v>
      </c>
      <c r="C676" s="2">
        <f t="shared" ca="1" si="97"/>
        <v>7</v>
      </c>
      <c r="D676" s="2">
        <f t="shared" ca="1" si="98"/>
        <v>5</v>
      </c>
      <c r="E676" s="2">
        <f t="shared" ca="1" si="99"/>
        <v>0</v>
      </c>
      <c r="F676" s="84">
        <f t="shared" ca="1" si="116"/>
        <v>0</v>
      </c>
      <c r="G676" s="2">
        <v>0</v>
      </c>
      <c r="H676" s="2">
        <v>0</v>
      </c>
      <c r="I676" s="2">
        <v>2</v>
      </c>
      <c r="J676" s="84">
        <f t="shared" ca="1" si="117"/>
        <v>9.801000000000045E-10</v>
      </c>
      <c r="K676" s="84">
        <f t="shared" ca="1" si="102"/>
        <v>0</v>
      </c>
      <c r="L676" s="85">
        <f t="shared" ca="1" si="118"/>
        <v>30</v>
      </c>
      <c r="M676" s="38">
        <f t="shared" ca="1" si="119"/>
        <v>970</v>
      </c>
      <c r="N676" s="4">
        <f t="shared" ca="1" si="120"/>
        <v>11</v>
      </c>
      <c r="O676" s="79">
        <f t="shared" ca="1" si="121"/>
        <v>3.443707573616813</v>
      </c>
      <c r="P676" s="79">
        <f t="shared" ca="1" si="122"/>
        <v>34.437075736168133</v>
      </c>
      <c r="Q676" s="79">
        <f t="shared" ca="1" si="123"/>
        <v>34.437075736168133</v>
      </c>
      <c r="R676" s="79">
        <f t="shared" ca="1" si="109"/>
        <v>3.4437075736168135</v>
      </c>
      <c r="S676" s="79">
        <f t="shared" ca="1" si="124"/>
        <v>3.4437075736168126</v>
      </c>
      <c r="T676" s="79">
        <f t="shared" ca="1" si="111"/>
        <v>0</v>
      </c>
      <c r="U676" s="79">
        <f t="shared" ca="1" si="125"/>
        <v>1278.0479162046202</v>
      </c>
      <c r="V676" s="79">
        <f t="shared" ca="1" si="113"/>
        <v>0</v>
      </c>
      <c r="W676" s="85">
        <f t="shared" ca="1" si="126"/>
        <v>8352.1284049503502</v>
      </c>
      <c r="X676" s="79">
        <f t="shared" ca="1" si="115"/>
        <v>0</v>
      </c>
    </row>
    <row r="677" spans="1:24" ht="12.75" customHeight="1">
      <c r="A677" s="2">
        <v>0</v>
      </c>
      <c r="B677" s="2">
        <v>3</v>
      </c>
      <c r="C677" s="2">
        <f t="shared" ca="1" si="97"/>
        <v>7</v>
      </c>
      <c r="D677" s="2">
        <f t="shared" ca="1" si="98"/>
        <v>5</v>
      </c>
      <c r="E677" s="2">
        <f t="shared" ca="1" si="99"/>
        <v>0</v>
      </c>
      <c r="F677" s="84">
        <f t="shared" ca="1" si="116"/>
        <v>0</v>
      </c>
      <c r="G677" s="2">
        <v>0</v>
      </c>
      <c r="H677" s="2">
        <v>0</v>
      </c>
      <c r="I677" s="2">
        <v>1</v>
      </c>
      <c r="J677" s="84">
        <f t="shared" ca="1" si="117"/>
        <v>4.9500000000000272E-12</v>
      </c>
      <c r="K677" s="84">
        <f t="shared" ca="1" si="102"/>
        <v>0</v>
      </c>
      <c r="L677" s="85">
        <f t="shared" ca="1" si="118"/>
        <v>15</v>
      </c>
      <c r="M677" s="38">
        <f t="shared" ca="1" si="119"/>
        <v>985</v>
      </c>
      <c r="N677" s="4">
        <f t="shared" ca="1" si="120"/>
        <v>11</v>
      </c>
      <c r="O677" s="79">
        <f t="shared" ca="1" si="121"/>
        <v>3.443707573616813</v>
      </c>
      <c r="P677" s="79">
        <f t="shared" ca="1" si="122"/>
        <v>34.437075736168133</v>
      </c>
      <c r="Q677" s="79">
        <f t="shared" ca="1" si="123"/>
        <v>34.437075736168133</v>
      </c>
      <c r="R677" s="79">
        <f t="shared" ca="1" si="109"/>
        <v>3.4437075736168135</v>
      </c>
      <c r="S677" s="79">
        <f t="shared" ca="1" si="124"/>
        <v>3.4437075736168126</v>
      </c>
      <c r="T677" s="79">
        <f t="shared" ca="1" si="111"/>
        <v>0</v>
      </c>
      <c r="U677" s="79">
        <f t="shared" ca="1" si="125"/>
        <v>1262.7479162046202</v>
      </c>
      <c r="V677" s="79">
        <f t="shared" ca="1" si="113"/>
        <v>0</v>
      </c>
      <c r="W677" s="85">
        <f t="shared" ca="1" si="126"/>
        <v>4176.0642024751751</v>
      </c>
      <c r="X677" s="79">
        <f t="shared" ca="1" si="115"/>
        <v>0</v>
      </c>
    </row>
    <row r="678" spans="1:24" ht="12.75" customHeight="1">
      <c r="A678" s="2">
        <v>0</v>
      </c>
      <c r="B678" s="2">
        <v>3</v>
      </c>
      <c r="C678" s="2">
        <f t="shared" ca="1" si="97"/>
        <v>7</v>
      </c>
      <c r="D678" s="2">
        <f t="shared" ca="1" si="98"/>
        <v>5</v>
      </c>
      <c r="E678" s="2">
        <f t="shared" ca="1" si="99"/>
        <v>0</v>
      </c>
      <c r="F678" s="84">
        <f t="shared" ca="1" si="116"/>
        <v>0</v>
      </c>
      <c r="G678" s="2">
        <v>0</v>
      </c>
      <c r="H678" s="2">
        <v>0</v>
      </c>
      <c r="I678" s="2">
        <v>0</v>
      </c>
      <c r="J678" s="84">
        <f t="shared" ca="1" si="117"/>
        <v>1.0000000000000063E-14</v>
      </c>
      <c r="K678" s="84">
        <f t="shared" ca="1" si="102"/>
        <v>0</v>
      </c>
      <c r="L678" s="85">
        <f t="shared" ca="1" si="118"/>
        <v>0</v>
      </c>
      <c r="M678" s="38">
        <f t="shared" ca="1" si="119"/>
        <v>1000</v>
      </c>
      <c r="N678" s="4">
        <f t="shared" ca="1" si="120"/>
        <v>11</v>
      </c>
      <c r="O678" s="79">
        <f t="shared" ca="1" si="121"/>
        <v>3.443707573616813</v>
      </c>
      <c r="P678" s="79">
        <f t="shared" ca="1" si="122"/>
        <v>34.437075736168133</v>
      </c>
      <c r="Q678" s="79">
        <f t="shared" ca="1" si="123"/>
        <v>34.437075736168133</v>
      </c>
      <c r="R678" s="79">
        <f t="shared" ca="1" si="109"/>
        <v>3.4437075736168135</v>
      </c>
      <c r="S678" s="79">
        <f t="shared" ca="1" si="124"/>
        <v>3.4437075736168126</v>
      </c>
      <c r="T678" s="79">
        <f t="shared" ca="1" si="111"/>
        <v>0</v>
      </c>
      <c r="U678" s="79">
        <f t="shared" ca="1" si="125"/>
        <v>1247.4479162046202</v>
      </c>
      <c r="V678" s="79">
        <f t="shared" ca="1" si="113"/>
        <v>0</v>
      </c>
      <c r="W678" s="85">
        <f t="shared" ca="1" si="126"/>
        <v>0</v>
      </c>
      <c r="X678" s="79">
        <f t="shared" ca="1" si="115"/>
        <v>0</v>
      </c>
    </row>
    <row r="679" spans="1:24" ht="12.75" customHeight="1">
      <c r="A679" s="2">
        <v>1</v>
      </c>
      <c r="B679" s="2">
        <v>0</v>
      </c>
      <c r="C679" s="2">
        <f t="shared" ca="1" si="97"/>
        <v>5</v>
      </c>
      <c r="D679" s="2">
        <f t="shared" ca="1" si="98"/>
        <v>3</v>
      </c>
      <c r="E679" s="2">
        <f t="shared" ca="1" si="99"/>
        <v>1</v>
      </c>
      <c r="F679" s="84">
        <f t="shared" ref="F679:F742" ca="1" si="127">IF(A679=3, $E$538, IF(A679=2, (1-$E$538)*$E$537 + (1-$E$538)*(1-$E$537)*(1-$E$536)*Set2AM3*Set2AM33, IF(A679=1, (1-$E$538)*(1-$E$537)*$E$536 + (1-$E$538)*(1-$E$537)*(1-$E$536)*Set2AM3*Set2AM32, (1-$E$538)*(1-$E$537)*(1-$E$536)*(1-Set2AM3)))) * IF($B$542+$B$543&gt;0, IF(B679=3, $E$538, IF(B679=2, (1-$E$538)*$E$537, IF(B679=1, (1-$E$538)*(1-$E$537)*$E$536, (1-$E$538)*(1-$E$537)*(1-$E$536)))), IF(B679=0, 1, 0))</f>
        <v>9.9856000000000042E-2</v>
      </c>
      <c r="G679" s="2">
        <v>1</v>
      </c>
      <c r="H679" s="2">
        <v>1</v>
      </c>
      <c r="I679" s="2">
        <v>7</v>
      </c>
      <c r="J679" s="84">
        <f t="shared" ref="J679:J742" ca="1" si="128">IF($B$541&lt;1, POWER($B$541,G679)*POWER(1-$B$541, 1-G679), G679) * IF($B$543=0, IF(H679=0, 1, 0), POWER(Set2WSHitRate,H679)*POWER(1-Set2WSHitRate, 1-H679)) * IF(I679&lt;=D679, POWER(Set2WSHitRate, I679)*POWER(1-Set2WSHitRate, D679-I679)*COMBIN(D679,I679), 0)</f>
        <v>0</v>
      </c>
      <c r="K679" s="84">
        <f t="shared" ca="1" si="102"/>
        <v>0</v>
      </c>
      <c r="L679" s="85">
        <f t="shared" ref="L679:L742" ca="1" si="129">MAX((G679+H679)*Set2WSTP + I679*$B$539, Set2SaveTP)</f>
        <v>285</v>
      </c>
      <c r="M679" s="38">
        <f t="shared" ref="M679:M742" ca="1" si="130">MAX(Set2MinTP-(L679+Set2Regain), 0)</f>
        <v>715</v>
      </c>
      <c r="N679" s="4">
        <f t="shared" ref="N679:N742" ca="1" si="131">CEILING(M679/Set2MeleeTP, 1)</f>
        <v>8</v>
      </c>
      <c r="O679" s="79">
        <f t="shared" ref="O679:O742" ca="1" si="132">VLOOKUP(N679, AvgRoundsSet2, 2)</f>
        <v>2.6035203133068636</v>
      </c>
      <c r="P679" s="79">
        <f t="shared" ref="P679:P742" ca="1" si="133">VLOOKUP(CEILING(MAX(M679-1, 0)/Set2MeleeTP, 1), AvgRoundsSet2, 2) + VLOOKUP(CEILING(MAX(M679-2, 0)/Set2MeleeTP, 1), AvgRoundsSet2, 2) + VLOOKUP(CEILING(MAX(M679-3, 0)/Set2MeleeTP, 1), AvgRoundsSet2, 2) + VLOOKUP(CEILING(MAX(M679-4, 0)/Set2MeleeTP, 1), AvgRoundsSet2, 2) + VLOOKUP(CEILING(MAX(M679-5, 0)/Set2MeleeTP, 1), AvgRoundsSet2, 2) + VLOOKUP(CEILING(MAX(M679-6, 0)/Set2MeleeTP, 1), AvgRoundsSet2, 2) + VLOOKUP(CEILING(MAX(M679-7, 0)/Set2MeleeTP, 1), AvgRoundsSet2, 2) + VLOOKUP(CEILING(MAX(M679-8, 0)/Set2MeleeTP, 1), AvgRoundsSet2, 2) + VLOOKUP(CEILING(MAX(M679-9, 0)/Set2MeleeTP, 1), AvgRoundsSet2, 2) + VLOOKUP(CEILING(MAX(M679-10, 0)/Set2MeleeTP, 1), AvgRoundsSet2, 2)</f>
        <v>26.035203133068631</v>
      </c>
      <c r="Q679" s="79">
        <f t="shared" ref="Q679:Q742" ca="1" si="134">VLOOKUP(CEILING(MAX(M679-11, 0)/Set2MeleeTP, 1), AvgRoundsSet2, 2) + VLOOKUP(CEILING(MAX(M679-12, 0)/Set2MeleeTP, 1), AvgRoundsSet2, 2) + VLOOKUP(CEILING(MAX(M679-13, 0)/Set2MeleeTP, 1), AvgRoundsSet2, 2) + VLOOKUP(CEILING(MAX(M679-14, 0)/Set2MeleeTP, 1), AvgRoundsSet2, 2) + VLOOKUP(CEILING(MAX(M679-15, 0)/Set2MeleeTP, 1), AvgRoundsSet2, 2) + VLOOKUP(CEILING(MAX(M679-16, 0)/Set2MeleeTP, 1), AvgRoundsSet2, 2) + VLOOKUP(CEILING(MAX(M679-17, 0)/Set2MeleeTP, 1), AvgRoundsSet2, 2) + VLOOKUP(CEILING(MAX(M679-18, 0)/Set2MeleeTP, 1), AvgRoundsSet2, 2) + VLOOKUP(CEILING(MAX(M679-19, 0)/Set2MeleeTP, 1), AvgRoundsSet2, 2) + VLOOKUP(CEILING(MAX(M679-20, 0)/Set2MeleeTP, 1), AvgRoundsSet2, 2)</f>
        <v>26.035203133068631</v>
      </c>
      <c r="R679" s="79">
        <f t="shared" ca="1" si="109"/>
        <v>2.6035203133068632</v>
      </c>
      <c r="S679" s="79">
        <f t="shared" ref="S679:S742" ca="1" si="135">R679*Set2ConserveTP + O679*(1-Set2ConserveTP)</f>
        <v>2.6035203133068636</v>
      </c>
      <c r="T679" s="79">
        <f t="shared" ca="1" si="111"/>
        <v>0</v>
      </c>
      <c r="U679" s="79">
        <f t="shared" ref="U679:U742" ca="1" si="136">MIN(L679+(S679+Set2OverTP)*AvgHitsPerRound2*Set2MeleeTP + Set2Regain + 105*Set2ConserveTP+Set2Fotia*Set2OverTP*AvgHitsPerRound2*Set2MeleeTP+Set2Fotia*Set2ConserveTP*105+Set2Fotia*MAX(L679,Set2SaveTP), 3000)</f>
        <v>1252.5463590129609</v>
      </c>
      <c r="V679" s="79">
        <f t="shared" ca="1" si="113"/>
        <v>0</v>
      </c>
      <c r="W679" s="85">
        <f t="shared" ref="W679:W742" ca="1" si="137">G679*$K$544*((1-$L$544)*$L$548 + $L$544*$M$548*$M$544)*Set2WSDmg + H679*$K$547*((1-$L$547)*$L$549 + $L$547*$M$549*$M$545) + I679*$K$545*((1-$L$545)*$L$548 + $L$545*$M$548*$M$545) + E679*$K$546*$L$546*$M$544</f>
        <v>37079.846726433541</v>
      </c>
      <c r="X679" s="79">
        <f t="shared" ca="1" si="115"/>
        <v>0</v>
      </c>
    </row>
    <row r="680" spans="1:24" ht="12.75" customHeight="1">
      <c r="A680" s="2">
        <v>1</v>
      </c>
      <c r="B680" s="2">
        <v>0</v>
      </c>
      <c r="C680" s="2">
        <f t="shared" ca="1" si="97"/>
        <v>5</v>
      </c>
      <c r="D680" s="2">
        <f t="shared" ca="1" si="98"/>
        <v>3</v>
      </c>
      <c r="E680" s="2">
        <f t="shared" ca="1" si="99"/>
        <v>1</v>
      </c>
      <c r="F680" s="84">
        <f t="shared" ca="1" si="127"/>
        <v>9.9856000000000042E-2</v>
      </c>
      <c r="G680" s="2">
        <v>1</v>
      </c>
      <c r="H680" s="2">
        <v>1</v>
      </c>
      <c r="I680" s="2">
        <v>6</v>
      </c>
      <c r="J680" s="84">
        <f t="shared" ca="1" si="128"/>
        <v>0</v>
      </c>
      <c r="K680" s="84">
        <f t="shared" ca="1" si="102"/>
        <v>0</v>
      </c>
      <c r="L680" s="85">
        <f t="shared" ca="1" si="129"/>
        <v>270</v>
      </c>
      <c r="M680" s="38">
        <f t="shared" ca="1" si="130"/>
        <v>730</v>
      </c>
      <c r="N680" s="4">
        <f t="shared" ca="1" si="131"/>
        <v>8</v>
      </c>
      <c r="O680" s="79">
        <f t="shared" ca="1" si="132"/>
        <v>2.6035203133068636</v>
      </c>
      <c r="P680" s="79">
        <f t="shared" ca="1" si="133"/>
        <v>26.035203133068631</v>
      </c>
      <c r="Q680" s="79">
        <f t="shared" ca="1" si="134"/>
        <v>26.035203133068631</v>
      </c>
      <c r="R680" s="79">
        <f t="shared" ca="1" si="109"/>
        <v>2.6035203133068632</v>
      </c>
      <c r="S680" s="79">
        <f t="shared" ca="1" si="135"/>
        <v>2.6035203133068636</v>
      </c>
      <c r="T680" s="79">
        <f t="shared" ca="1" si="111"/>
        <v>0</v>
      </c>
      <c r="U680" s="79">
        <f t="shared" ca="1" si="136"/>
        <v>1237.246359012961</v>
      </c>
      <c r="V680" s="79">
        <f t="shared" ca="1" si="113"/>
        <v>0</v>
      </c>
      <c r="W680" s="85">
        <f t="shared" ca="1" si="137"/>
        <v>32903.782523958369</v>
      </c>
      <c r="X680" s="79">
        <f t="shared" ca="1" si="115"/>
        <v>0</v>
      </c>
    </row>
    <row r="681" spans="1:24" ht="12.75" customHeight="1">
      <c r="A681" s="2">
        <v>1</v>
      </c>
      <c r="B681" s="2">
        <v>0</v>
      </c>
      <c r="C681" s="2">
        <f t="shared" ca="1" si="97"/>
        <v>5</v>
      </c>
      <c r="D681" s="2">
        <f t="shared" ca="1" si="98"/>
        <v>3</v>
      </c>
      <c r="E681" s="2">
        <f t="shared" ca="1" si="99"/>
        <v>1</v>
      </c>
      <c r="F681" s="84">
        <f t="shared" ca="1" si="127"/>
        <v>9.9856000000000042E-2</v>
      </c>
      <c r="G681" s="2">
        <v>1</v>
      </c>
      <c r="H681" s="2">
        <v>1</v>
      </c>
      <c r="I681" s="2">
        <v>5</v>
      </c>
      <c r="J681" s="84">
        <f t="shared" ca="1" si="128"/>
        <v>0</v>
      </c>
      <c r="K681" s="84">
        <f t="shared" ca="1" si="102"/>
        <v>0</v>
      </c>
      <c r="L681" s="85">
        <f t="shared" ca="1" si="129"/>
        <v>255</v>
      </c>
      <c r="M681" s="38">
        <f t="shared" ca="1" si="130"/>
        <v>745</v>
      </c>
      <c r="N681" s="4">
        <f t="shared" ca="1" si="131"/>
        <v>9</v>
      </c>
      <c r="O681" s="79">
        <f t="shared" ca="1" si="132"/>
        <v>2.8940432293255012</v>
      </c>
      <c r="P681" s="79">
        <f t="shared" ca="1" si="133"/>
        <v>26.035203133068631</v>
      </c>
      <c r="Q681" s="79">
        <f t="shared" ca="1" si="134"/>
        <v>26.035203133068631</v>
      </c>
      <c r="R681" s="79">
        <f t="shared" ca="1" si="109"/>
        <v>2.6035203133068632</v>
      </c>
      <c r="S681" s="79">
        <f t="shared" ca="1" si="135"/>
        <v>2.8737066252041963</v>
      </c>
      <c r="T681" s="79">
        <f t="shared" ca="1" si="111"/>
        <v>0</v>
      </c>
      <c r="U681" s="79">
        <f t="shared" ca="1" si="136"/>
        <v>1313.7897313836427</v>
      </c>
      <c r="V681" s="79">
        <f t="shared" ca="1" si="113"/>
        <v>0</v>
      </c>
      <c r="W681" s="85">
        <f t="shared" ca="1" si="137"/>
        <v>28727.718321483193</v>
      </c>
      <c r="X681" s="79">
        <f t="shared" ca="1" si="115"/>
        <v>0</v>
      </c>
    </row>
    <row r="682" spans="1:24" ht="12.75" customHeight="1">
      <c r="A682" s="2">
        <v>1</v>
      </c>
      <c r="B682" s="2">
        <v>0</v>
      </c>
      <c r="C682" s="2">
        <f t="shared" ca="1" si="97"/>
        <v>5</v>
      </c>
      <c r="D682" s="2">
        <f t="shared" ca="1" si="98"/>
        <v>3</v>
      </c>
      <c r="E682" s="2">
        <f t="shared" ca="1" si="99"/>
        <v>1</v>
      </c>
      <c r="F682" s="84">
        <f t="shared" ca="1" si="127"/>
        <v>9.9856000000000042E-2</v>
      </c>
      <c r="G682" s="2">
        <v>1</v>
      </c>
      <c r="H682" s="2">
        <v>1</v>
      </c>
      <c r="I682" s="2">
        <v>4</v>
      </c>
      <c r="J682" s="84">
        <f t="shared" ca="1" si="128"/>
        <v>0</v>
      </c>
      <c r="K682" s="84">
        <f t="shared" ca="1" si="102"/>
        <v>0</v>
      </c>
      <c r="L682" s="85">
        <f t="shared" ca="1" si="129"/>
        <v>240</v>
      </c>
      <c r="M682" s="38">
        <f t="shared" ca="1" si="130"/>
        <v>760</v>
      </c>
      <c r="N682" s="4">
        <f t="shared" ca="1" si="131"/>
        <v>9</v>
      </c>
      <c r="O682" s="79">
        <f t="shared" ca="1" si="132"/>
        <v>2.8940432293255012</v>
      </c>
      <c r="P682" s="79">
        <f t="shared" ca="1" si="133"/>
        <v>28.940432293255011</v>
      </c>
      <c r="Q682" s="79">
        <f t="shared" ca="1" si="134"/>
        <v>27.487817713161821</v>
      </c>
      <c r="R682" s="79">
        <f t="shared" ca="1" si="109"/>
        <v>2.8214125003208417</v>
      </c>
      <c r="S682" s="79">
        <f t="shared" ca="1" si="135"/>
        <v>2.8889590782951746</v>
      </c>
      <c r="T682" s="79">
        <f t="shared" ca="1" si="111"/>
        <v>0</v>
      </c>
      <c r="U682" s="79">
        <f t="shared" ca="1" si="136"/>
        <v>1303.6744378884391</v>
      </c>
      <c r="V682" s="79">
        <f t="shared" ca="1" si="113"/>
        <v>0</v>
      </c>
      <c r="W682" s="85">
        <f t="shared" ca="1" si="137"/>
        <v>24551.654119008017</v>
      </c>
      <c r="X682" s="79">
        <f t="shared" ca="1" si="115"/>
        <v>0</v>
      </c>
    </row>
    <row r="683" spans="1:24" ht="12.75" customHeight="1">
      <c r="A683" s="2">
        <v>1</v>
      </c>
      <c r="B683" s="2">
        <v>0</v>
      </c>
      <c r="C683" s="2">
        <f t="shared" ca="1" si="97"/>
        <v>5</v>
      </c>
      <c r="D683" s="2">
        <f t="shared" ca="1" si="98"/>
        <v>3</v>
      </c>
      <c r="E683" s="2">
        <f t="shared" ca="1" si="99"/>
        <v>1</v>
      </c>
      <c r="F683" s="84">
        <f t="shared" ca="1" si="127"/>
        <v>9.9856000000000042E-2</v>
      </c>
      <c r="G683" s="2">
        <v>1</v>
      </c>
      <c r="H683" s="2">
        <v>1</v>
      </c>
      <c r="I683" s="2">
        <v>3</v>
      </c>
      <c r="J683" s="84">
        <f t="shared" ca="1" si="128"/>
        <v>0.95099004989999991</v>
      </c>
      <c r="K683" s="84">
        <f t="shared" ca="1" si="102"/>
        <v>9.4962062422814436E-2</v>
      </c>
      <c r="L683" s="85">
        <f t="shared" ca="1" si="129"/>
        <v>225</v>
      </c>
      <c r="M683" s="38">
        <f t="shared" ca="1" si="130"/>
        <v>775</v>
      </c>
      <c r="N683" s="4">
        <f t="shared" ca="1" si="131"/>
        <v>9</v>
      </c>
      <c r="O683" s="79">
        <f t="shared" ca="1" si="132"/>
        <v>2.8940432293255012</v>
      </c>
      <c r="P683" s="79">
        <f t="shared" ca="1" si="133"/>
        <v>28.940432293255011</v>
      </c>
      <c r="Q683" s="79">
        <f t="shared" ca="1" si="134"/>
        <v>28.940432293255011</v>
      </c>
      <c r="R683" s="79">
        <f t="shared" ca="1" si="109"/>
        <v>2.8940432293255012</v>
      </c>
      <c r="S683" s="79">
        <f t="shared" ca="1" si="135"/>
        <v>2.8940432293255007</v>
      </c>
      <c r="T683" s="79">
        <f t="shared" ca="1" si="111"/>
        <v>0.27482431379753169</v>
      </c>
      <c r="U683" s="79">
        <f t="shared" ca="1" si="136"/>
        <v>1290.1026733900378</v>
      </c>
      <c r="V683" s="79">
        <f t="shared" ca="1" si="113"/>
        <v>122.51081060230456</v>
      </c>
      <c r="W683" s="85">
        <f t="shared" ca="1" si="137"/>
        <v>20375.589916532845</v>
      </c>
      <c r="X683" s="79">
        <f t="shared" ca="1" si="115"/>
        <v>1934.9080415554604</v>
      </c>
    </row>
    <row r="684" spans="1:24" ht="12.75" customHeight="1">
      <c r="A684" s="2">
        <v>1</v>
      </c>
      <c r="B684" s="2">
        <v>0</v>
      </c>
      <c r="C684" s="2">
        <f t="shared" ca="1" si="97"/>
        <v>5</v>
      </c>
      <c r="D684" s="2">
        <f t="shared" ca="1" si="98"/>
        <v>3</v>
      </c>
      <c r="E684" s="2">
        <f t="shared" ca="1" si="99"/>
        <v>1</v>
      </c>
      <c r="F684" s="84">
        <f t="shared" ca="1" si="127"/>
        <v>9.9856000000000042E-2</v>
      </c>
      <c r="G684" s="2">
        <v>1</v>
      </c>
      <c r="H684" s="2">
        <v>1</v>
      </c>
      <c r="I684" s="2">
        <v>2</v>
      </c>
      <c r="J684" s="84">
        <f t="shared" ca="1" si="128"/>
        <v>2.8817880300000022E-2</v>
      </c>
      <c r="K684" s="84">
        <f t="shared" ca="1" si="102"/>
        <v>2.8776382552368036E-3</v>
      </c>
      <c r="L684" s="85">
        <f t="shared" ca="1" si="129"/>
        <v>210</v>
      </c>
      <c r="M684" s="38">
        <f t="shared" ca="1" si="130"/>
        <v>790</v>
      </c>
      <c r="N684" s="4">
        <f t="shared" ca="1" si="131"/>
        <v>9</v>
      </c>
      <c r="O684" s="79">
        <f t="shared" ca="1" si="132"/>
        <v>2.8940432293255012</v>
      </c>
      <c r="P684" s="79">
        <f t="shared" ca="1" si="133"/>
        <v>28.940432293255011</v>
      </c>
      <c r="Q684" s="79">
        <f t="shared" ca="1" si="134"/>
        <v>28.940432293255011</v>
      </c>
      <c r="R684" s="79">
        <f t="shared" ca="1" si="109"/>
        <v>2.8940432293255012</v>
      </c>
      <c r="S684" s="79">
        <f t="shared" ca="1" si="135"/>
        <v>2.8940432293255007</v>
      </c>
      <c r="T684" s="79">
        <f t="shared" ca="1" si="111"/>
        <v>8.3280095090161183E-3</v>
      </c>
      <c r="U684" s="79">
        <f t="shared" ca="1" si="136"/>
        <v>1274.8026733900379</v>
      </c>
      <c r="V684" s="79">
        <f t="shared" ca="1" si="113"/>
        <v>3.6684209408253214</v>
      </c>
      <c r="W684" s="85">
        <f t="shared" ca="1" si="137"/>
        <v>16199.525714057667</v>
      </c>
      <c r="X684" s="79">
        <f t="shared" ca="1" si="115"/>
        <v>46.616374911464639</v>
      </c>
    </row>
    <row r="685" spans="1:24" ht="12.75" customHeight="1">
      <c r="A685" s="2">
        <v>1</v>
      </c>
      <c r="B685" s="2">
        <v>0</v>
      </c>
      <c r="C685" s="2">
        <f t="shared" ca="1" si="97"/>
        <v>5</v>
      </c>
      <c r="D685" s="2">
        <f t="shared" ca="1" si="98"/>
        <v>3</v>
      </c>
      <c r="E685" s="2">
        <f t="shared" ca="1" si="99"/>
        <v>1</v>
      </c>
      <c r="F685" s="84">
        <f t="shared" ca="1" si="127"/>
        <v>9.9856000000000042E-2</v>
      </c>
      <c r="G685" s="2">
        <v>1</v>
      </c>
      <c r="H685" s="2">
        <v>1</v>
      </c>
      <c r="I685" s="2">
        <v>1</v>
      </c>
      <c r="J685" s="84">
        <f t="shared" ca="1" si="128"/>
        <v>2.9108970000000053E-4</v>
      </c>
      <c r="K685" s="84">
        <f t="shared" ca="1" si="102"/>
        <v>2.9067053083200065E-5</v>
      </c>
      <c r="L685" s="85">
        <f t="shared" ca="1" si="129"/>
        <v>195</v>
      </c>
      <c r="M685" s="38">
        <f t="shared" ca="1" si="130"/>
        <v>805</v>
      </c>
      <c r="N685" s="4">
        <f t="shared" ca="1" si="131"/>
        <v>9</v>
      </c>
      <c r="O685" s="79">
        <f t="shared" ca="1" si="132"/>
        <v>2.8940432293255012</v>
      </c>
      <c r="P685" s="79">
        <f t="shared" ca="1" si="133"/>
        <v>28.940432293255011</v>
      </c>
      <c r="Q685" s="79">
        <f t="shared" ca="1" si="134"/>
        <v>28.940432293255011</v>
      </c>
      <c r="R685" s="79">
        <f t="shared" ca="1" si="109"/>
        <v>2.8940432293255012</v>
      </c>
      <c r="S685" s="79">
        <f t="shared" ca="1" si="135"/>
        <v>2.8940432293255007</v>
      </c>
      <c r="T685" s="79">
        <f t="shared" ca="1" si="111"/>
        <v>8.4121308171880067E-5</v>
      </c>
      <c r="U685" s="79">
        <f t="shared" ca="1" si="136"/>
        <v>1259.5026733900379</v>
      </c>
      <c r="V685" s="79">
        <f t="shared" ca="1" si="113"/>
        <v>3.6610031065860624E-2</v>
      </c>
      <c r="W685" s="85">
        <f t="shared" ca="1" si="137"/>
        <v>12023.461511582493</v>
      </c>
      <c r="X685" s="79">
        <f t="shared" ca="1" si="115"/>
        <v>0.3494865940009812</v>
      </c>
    </row>
    <row r="686" spans="1:24" ht="12.75" customHeight="1">
      <c r="A686" s="2">
        <v>1</v>
      </c>
      <c r="B686" s="2">
        <v>0</v>
      </c>
      <c r="C686" s="2">
        <f t="shared" ca="1" si="97"/>
        <v>5</v>
      </c>
      <c r="D686" s="2">
        <f t="shared" ca="1" si="98"/>
        <v>3</v>
      </c>
      <c r="E686" s="2">
        <f t="shared" ca="1" si="99"/>
        <v>1</v>
      </c>
      <c r="F686" s="84">
        <f t="shared" ca="1" si="127"/>
        <v>9.9856000000000042E-2</v>
      </c>
      <c r="G686" s="2">
        <v>1</v>
      </c>
      <c r="H686" s="2">
        <v>1</v>
      </c>
      <c r="I686" s="2">
        <v>0</v>
      </c>
      <c r="J686" s="84">
        <f t="shared" ca="1" si="128"/>
        <v>9.8010000000000269E-7</v>
      </c>
      <c r="K686" s="84">
        <f t="shared" ca="1" si="102"/>
        <v>9.7868865600000316E-8</v>
      </c>
      <c r="L686" s="85">
        <f t="shared" ca="1" si="129"/>
        <v>180</v>
      </c>
      <c r="M686" s="38">
        <f t="shared" ca="1" si="130"/>
        <v>820</v>
      </c>
      <c r="N686" s="4">
        <f t="shared" ca="1" si="131"/>
        <v>9</v>
      </c>
      <c r="O686" s="79">
        <f t="shared" ca="1" si="132"/>
        <v>2.8940432293255012</v>
      </c>
      <c r="P686" s="79">
        <f t="shared" ca="1" si="133"/>
        <v>28.940432293255011</v>
      </c>
      <c r="Q686" s="79">
        <f t="shared" ca="1" si="134"/>
        <v>28.940432293255011</v>
      </c>
      <c r="R686" s="79">
        <f t="shared" ca="1" si="109"/>
        <v>2.8940432293255012</v>
      </c>
      <c r="S686" s="79">
        <f t="shared" ca="1" si="135"/>
        <v>2.8940432293255007</v>
      </c>
      <c r="T686" s="79">
        <f t="shared" ca="1" si="111"/>
        <v>2.8323672785144834E-7</v>
      </c>
      <c r="U686" s="79">
        <f t="shared" ca="1" si="136"/>
        <v>1244.2026733900377</v>
      </c>
      <c r="V686" s="79">
        <f t="shared" ca="1" si="113"/>
        <v>1.2176870422117069E-4</v>
      </c>
      <c r="W686" s="85">
        <f t="shared" ca="1" si="137"/>
        <v>7847.3973091073167</v>
      </c>
      <c r="X686" s="79">
        <f t="shared" ca="1" si="115"/>
        <v>7.6801587255482813E-4</v>
      </c>
    </row>
    <row r="687" spans="1:24" ht="12.75" customHeight="1">
      <c r="A687" s="2">
        <v>1</v>
      </c>
      <c r="B687" s="2">
        <v>0</v>
      </c>
      <c r="C687" s="2">
        <f t="shared" ca="1" si="97"/>
        <v>5</v>
      </c>
      <c r="D687" s="2">
        <f t="shared" ca="1" si="98"/>
        <v>3</v>
      </c>
      <c r="E687" s="2">
        <f t="shared" ca="1" si="99"/>
        <v>1</v>
      </c>
      <c r="F687" s="84">
        <f t="shared" ca="1" si="127"/>
        <v>9.9856000000000042E-2</v>
      </c>
      <c r="G687" s="2">
        <v>1</v>
      </c>
      <c r="H687" s="2">
        <v>0</v>
      </c>
      <c r="I687" s="2">
        <v>7</v>
      </c>
      <c r="J687" s="84">
        <f t="shared" ca="1" si="128"/>
        <v>0</v>
      </c>
      <c r="K687" s="84">
        <f t="shared" ca="1" si="102"/>
        <v>0</v>
      </c>
      <c r="L687" s="85">
        <f t="shared" ca="1" si="129"/>
        <v>195</v>
      </c>
      <c r="M687" s="38">
        <f t="shared" ca="1" si="130"/>
        <v>805</v>
      </c>
      <c r="N687" s="4">
        <f t="shared" ca="1" si="131"/>
        <v>9</v>
      </c>
      <c r="O687" s="79">
        <f t="shared" ca="1" si="132"/>
        <v>2.8940432293255012</v>
      </c>
      <c r="P687" s="79">
        <f t="shared" ca="1" si="133"/>
        <v>28.940432293255011</v>
      </c>
      <c r="Q687" s="79">
        <f t="shared" ca="1" si="134"/>
        <v>28.940432293255011</v>
      </c>
      <c r="R687" s="79">
        <f t="shared" ca="1" si="109"/>
        <v>2.8940432293255012</v>
      </c>
      <c r="S687" s="79">
        <f t="shared" ca="1" si="135"/>
        <v>2.8940432293255007</v>
      </c>
      <c r="T687" s="79">
        <f t="shared" ca="1" si="111"/>
        <v>0</v>
      </c>
      <c r="U687" s="79">
        <f t="shared" ca="1" si="136"/>
        <v>1259.5026733900379</v>
      </c>
      <c r="V687" s="79">
        <f t="shared" ca="1" si="113"/>
        <v>0</v>
      </c>
      <c r="W687" s="85">
        <f t="shared" ca="1" si="137"/>
        <v>33408.513619801401</v>
      </c>
      <c r="X687" s="79">
        <f t="shared" ca="1" si="115"/>
        <v>0</v>
      </c>
    </row>
    <row r="688" spans="1:24" ht="12.75" customHeight="1">
      <c r="A688" s="2">
        <v>1</v>
      </c>
      <c r="B688" s="2">
        <v>0</v>
      </c>
      <c r="C688" s="2">
        <f t="shared" ca="1" si="97"/>
        <v>5</v>
      </c>
      <c r="D688" s="2">
        <f t="shared" ca="1" si="98"/>
        <v>3</v>
      </c>
      <c r="E688" s="2">
        <f t="shared" ca="1" si="99"/>
        <v>1</v>
      </c>
      <c r="F688" s="84">
        <f t="shared" ca="1" si="127"/>
        <v>9.9856000000000042E-2</v>
      </c>
      <c r="G688" s="2">
        <v>1</v>
      </c>
      <c r="H688" s="2">
        <v>0</v>
      </c>
      <c r="I688" s="2">
        <v>6</v>
      </c>
      <c r="J688" s="84">
        <f t="shared" ca="1" si="128"/>
        <v>0</v>
      </c>
      <c r="K688" s="84">
        <f t="shared" ca="1" si="102"/>
        <v>0</v>
      </c>
      <c r="L688" s="85">
        <f t="shared" ca="1" si="129"/>
        <v>180</v>
      </c>
      <c r="M688" s="38">
        <f t="shared" ca="1" si="130"/>
        <v>820</v>
      </c>
      <c r="N688" s="4">
        <f t="shared" ca="1" si="131"/>
        <v>9</v>
      </c>
      <c r="O688" s="79">
        <f t="shared" ca="1" si="132"/>
        <v>2.8940432293255012</v>
      </c>
      <c r="P688" s="79">
        <f t="shared" ca="1" si="133"/>
        <v>28.940432293255011</v>
      </c>
      <c r="Q688" s="79">
        <f t="shared" ca="1" si="134"/>
        <v>28.940432293255011</v>
      </c>
      <c r="R688" s="79">
        <f t="shared" ca="1" si="109"/>
        <v>2.8940432293255012</v>
      </c>
      <c r="S688" s="79">
        <f t="shared" ca="1" si="135"/>
        <v>2.8940432293255007</v>
      </c>
      <c r="T688" s="79">
        <f t="shared" ca="1" si="111"/>
        <v>0</v>
      </c>
      <c r="U688" s="79">
        <f t="shared" ca="1" si="136"/>
        <v>1244.2026733900377</v>
      </c>
      <c r="V688" s="79">
        <f t="shared" ca="1" si="113"/>
        <v>0</v>
      </c>
      <c r="W688" s="85">
        <f t="shared" ca="1" si="137"/>
        <v>29232.449417326228</v>
      </c>
      <c r="X688" s="79">
        <f t="shared" ca="1" si="115"/>
        <v>0</v>
      </c>
    </row>
    <row r="689" spans="1:24" ht="12.75" customHeight="1">
      <c r="A689" s="2">
        <v>1</v>
      </c>
      <c r="B689" s="2">
        <v>0</v>
      </c>
      <c r="C689" s="2">
        <f t="shared" ca="1" si="97"/>
        <v>5</v>
      </c>
      <c r="D689" s="2">
        <f t="shared" ca="1" si="98"/>
        <v>3</v>
      </c>
      <c r="E689" s="2">
        <f t="shared" ca="1" si="99"/>
        <v>1</v>
      </c>
      <c r="F689" s="84">
        <f t="shared" ca="1" si="127"/>
        <v>9.9856000000000042E-2</v>
      </c>
      <c r="G689" s="2">
        <v>1</v>
      </c>
      <c r="H689" s="2">
        <v>0</v>
      </c>
      <c r="I689" s="2">
        <v>5</v>
      </c>
      <c r="J689" s="84">
        <f t="shared" ca="1" si="128"/>
        <v>0</v>
      </c>
      <c r="K689" s="84">
        <f t="shared" ca="1" si="102"/>
        <v>0</v>
      </c>
      <c r="L689" s="85">
        <f t="shared" ca="1" si="129"/>
        <v>165</v>
      </c>
      <c r="M689" s="38">
        <f t="shared" ca="1" si="130"/>
        <v>835</v>
      </c>
      <c r="N689" s="4">
        <f t="shared" ca="1" si="131"/>
        <v>9</v>
      </c>
      <c r="O689" s="79">
        <f t="shared" ca="1" si="132"/>
        <v>2.8940432293255012</v>
      </c>
      <c r="P689" s="79">
        <f t="shared" ca="1" si="133"/>
        <v>28.940432293255011</v>
      </c>
      <c r="Q689" s="79">
        <f t="shared" ca="1" si="134"/>
        <v>28.940432293255011</v>
      </c>
      <c r="R689" s="79">
        <f t="shared" ca="1" si="109"/>
        <v>2.8940432293255012</v>
      </c>
      <c r="S689" s="79">
        <f t="shared" ca="1" si="135"/>
        <v>2.8940432293255007</v>
      </c>
      <c r="T689" s="79">
        <f t="shared" ca="1" si="111"/>
        <v>0</v>
      </c>
      <c r="U689" s="79">
        <f t="shared" ca="1" si="136"/>
        <v>1228.9026733900378</v>
      </c>
      <c r="V689" s="79">
        <f t="shared" ca="1" si="113"/>
        <v>0</v>
      </c>
      <c r="W689" s="85">
        <f t="shared" ca="1" si="137"/>
        <v>25056.385214851052</v>
      </c>
      <c r="X689" s="79">
        <f t="shared" ca="1" si="115"/>
        <v>0</v>
      </c>
    </row>
    <row r="690" spans="1:24" ht="12.75" customHeight="1">
      <c r="A690" s="2">
        <v>1</v>
      </c>
      <c r="B690" s="2">
        <v>0</v>
      </c>
      <c r="C690" s="2">
        <f t="shared" ca="1" si="97"/>
        <v>5</v>
      </c>
      <c r="D690" s="2">
        <f t="shared" ca="1" si="98"/>
        <v>3</v>
      </c>
      <c r="E690" s="2">
        <f t="shared" ca="1" si="99"/>
        <v>1</v>
      </c>
      <c r="F690" s="84">
        <f t="shared" ca="1" si="127"/>
        <v>9.9856000000000042E-2</v>
      </c>
      <c r="G690" s="2">
        <v>1</v>
      </c>
      <c r="H690" s="2">
        <v>0</v>
      </c>
      <c r="I690" s="2">
        <v>4</v>
      </c>
      <c r="J690" s="84">
        <f t="shared" ca="1" si="128"/>
        <v>0</v>
      </c>
      <c r="K690" s="84">
        <f t="shared" ca="1" si="102"/>
        <v>0</v>
      </c>
      <c r="L690" s="85">
        <f t="shared" ca="1" si="129"/>
        <v>150</v>
      </c>
      <c r="M690" s="38">
        <f t="shared" ca="1" si="130"/>
        <v>850</v>
      </c>
      <c r="N690" s="4">
        <f t="shared" ca="1" si="131"/>
        <v>10</v>
      </c>
      <c r="O690" s="79">
        <f t="shared" ca="1" si="132"/>
        <v>3.1594744304049844</v>
      </c>
      <c r="P690" s="79">
        <f t="shared" ca="1" si="133"/>
        <v>31.594744304049843</v>
      </c>
      <c r="Q690" s="79">
        <f t="shared" ca="1" si="134"/>
        <v>29.471294695413977</v>
      </c>
      <c r="R690" s="79">
        <f t="shared" ca="1" si="109"/>
        <v>3.053301949973191</v>
      </c>
      <c r="S690" s="79">
        <f t="shared" ca="1" si="135"/>
        <v>3.1520423567747589</v>
      </c>
      <c r="T690" s="79">
        <f t="shared" ca="1" si="111"/>
        <v>0</v>
      </c>
      <c r="U690" s="79">
        <f t="shared" ca="1" si="136"/>
        <v>1301.3033039928096</v>
      </c>
      <c r="V690" s="79">
        <f t="shared" ca="1" si="113"/>
        <v>0</v>
      </c>
      <c r="W690" s="85">
        <f t="shared" ca="1" si="137"/>
        <v>20880.321012375876</v>
      </c>
      <c r="X690" s="79">
        <f t="shared" ca="1" si="115"/>
        <v>0</v>
      </c>
    </row>
    <row r="691" spans="1:24" ht="12.75" customHeight="1">
      <c r="A691" s="2">
        <v>1</v>
      </c>
      <c r="B691" s="2">
        <v>0</v>
      </c>
      <c r="C691" s="2">
        <f t="shared" ca="1" si="97"/>
        <v>5</v>
      </c>
      <c r="D691" s="2">
        <f t="shared" ca="1" si="98"/>
        <v>3</v>
      </c>
      <c r="E691" s="2">
        <f t="shared" ca="1" si="99"/>
        <v>1</v>
      </c>
      <c r="F691" s="84">
        <f t="shared" ca="1" si="127"/>
        <v>9.9856000000000042E-2</v>
      </c>
      <c r="G691" s="2">
        <v>1</v>
      </c>
      <c r="H691" s="2">
        <v>0</v>
      </c>
      <c r="I691" s="2">
        <v>3</v>
      </c>
      <c r="J691" s="84">
        <f t="shared" ca="1" si="128"/>
        <v>9.6059601000000085E-3</v>
      </c>
      <c r="K691" s="84">
        <f t="shared" ca="1" si="102"/>
        <v>9.5921275174560129E-4</v>
      </c>
      <c r="L691" s="85">
        <f t="shared" ca="1" si="129"/>
        <v>135</v>
      </c>
      <c r="M691" s="38">
        <f t="shared" ca="1" si="130"/>
        <v>865</v>
      </c>
      <c r="N691" s="4">
        <f t="shared" ca="1" si="131"/>
        <v>10</v>
      </c>
      <c r="O691" s="79">
        <f t="shared" ca="1" si="132"/>
        <v>3.1594744304049844</v>
      </c>
      <c r="P691" s="79">
        <f t="shared" ca="1" si="133"/>
        <v>31.594744304049843</v>
      </c>
      <c r="Q691" s="79">
        <f t="shared" ca="1" si="134"/>
        <v>31.594744304049843</v>
      </c>
      <c r="R691" s="79">
        <f t="shared" ca="1" si="109"/>
        <v>3.1594744304049844</v>
      </c>
      <c r="S691" s="79">
        <f t="shared" ca="1" si="135"/>
        <v>3.159474430404984</v>
      </c>
      <c r="T691" s="79">
        <f t="shared" ca="1" si="111"/>
        <v>3.0306081624586309E-3</v>
      </c>
      <c r="U691" s="79">
        <f t="shared" ca="1" si="136"/>
        <v>1288.5296596068811</v>
      </c>
      <c r="V691" s="79">
        <f t="shared" ca="1" si="113"/>
        <v>1.2359740804973394</v>
      </c>
      <c r="W691" s="85">
        <f t="shared" ca="1" si="137"/>
        <v>16704.2568099007</v>
      </c>
      <c r="X691" s="79">
        <f t="shared" ca="1" si="115"/>
        <v>16.022936140490049</v>
      </c>
    </row>
    <row r="692" spans="1:24" ht="12.75" customHeight="1">
      <c r="A692" s="2">
        <v>1</v>
      </c>
      <c r="B692" s="2">
        <v>0</v>
      </c>
      <c r="C692" s="2">
        <f t="shared" ca="1" si="97"/>
        <v>5</v>
      </c>
      <c r="D692" s="2">
        <f t="shared" ca="1" si="98"/>
        <v>3</v>
      </c>
      <c r="E692" s="2">
        <f t="shared" ca="1" si="99"/>
        <v>1</v>
      </c>
      <c r="F692" s="84">
        <f t="shared" ca="1" si="127"/>
        <v>9.9856000000000042E-2</v>
      </c>
      <c r="G692" s="2">
        <v>1</v>
      </c>
      <c r="H692" s="2">
        <v>0</v>
      </c>
      <c r="I692" s="2">
        <v>2</v>
      </c>
      <c r="J692" s="84">
        <f t="shared" ca="1" si="128"/>
        <v>2.9108970000000053E-4</v>
      </c>
      <c r="K692" s="84">
        <f t="shared" ca="1" si="102"/>
        <v>2.9067053083200065E-5</v>
      </c>
      <c r="L692" s="85">
        <f t="shared" ca="1" si="129"/>
        <v>120</v>
      </c>
      <c r="M692" s="38">
        <f t="shared" ca="1" si="130"/>
        <v>880</v>
      </c>
      <c r="N692" s="4">
        <f t="shared" ca="1" si="131"/>
        <v>10</v>
      </c>
      <c r="O692" s="79">
        <f t="shared" ca="1" si="132"/>
        <v>3.1594744304049844</v>
      </c>
      <c r="P692" s="79">
        <f t="shared" ca="1" si="133"/>
        <v>31.594744304049843</v>
      </c>
      <c r="Q692" s="79">
        <f t="shared" ca="1" si="134"/>
        <v>31.594744304049843</v>
      </c>
      <c r="R692" s="79">
        <f t="shared" ca="1" si="109"/>
        <v>3.1594744304049844</v>
      </c>
      <c r="S692" s="79">
        <f t="shared" ca="1" si="135"/>
        <v>3.159474430404984</v>
      </c>
      <c r="T692" s="79">
        <f t="shared" ca="1" si="111"/>
        <v>9.1836610983594955E-5</v>
      </c>
      <c r="U692" s="79">
        <f t="shared" ca="1" si="136"/>
        <v>1273.2296596068811</v>
      </c>
      <c r="V692" s="79">
        <f t="shared" ca="1" si="113"/>
        <v>3.7009034102897964E-2</v>
      </c>
      <c r="W692" s="85">
        <f t="shared" ca="1" si="137"/>
        <v>12528.192607425524</v>
      </c>
      <c r="X692" s="79">
        <f t="shared" ca="1" si="115"/>
        <v>0.36415763955659236</v>
      </c>
    </row>
    <row r="693" spans="1:24" ht="12.75" customHeight="1">
      <c r="A693" s="2">
        <v>1</v>
      </c>
      <c r="B693" s="2">
        <v>0</v>
      </c>
      <c r="C693" s="2">
        <f t="shared" ca="1" si="97"/>
        <v>5</v>
      </c>
      <c r="D693" s="2">
        <f t="shared" ca="1" si="98"/>
        <v>3</v>
      </c>
      <c r="E693" s="2">
        <f t="shared" ca="1" si="99"/>
        <v>1</v>
      </c>
      <c r="F693" s="84">
        <f t="shared" ca="1" si="127"/>
        <v>9.9856000000000042E-2</v>
      </c>
      <c r="G693" s="2">
        <v>1</v>
      </c>
      <c r="H693" s="2">
        <v>0</v>
      </c>
      <c r="I693" s="2">
        <v>1</v>
      </c>
      <c r="J693" s="84">
        <f t="shared" ca="1" si="128"/>
        <v>2.9403000000000081E-6</v>
      </c>
      <c r="K693" s="84">
        <f t="shared" ca="1" si="102"/>
        <v>2.9360659680000095E-7</v>
      </c>
      <c r="L693" s="85">
        <f t="shared" ca="1" si="129"/>
        <v>105</v>
      </c>
      <c r="M693" s="38">
        <f t="shared" ca="1" si="130"/>
        <v>895</v>
      </c>
      <c r="N693" s="4">
        <f t="shared" ca="1" si="131"/>
        <v>10</v>
      </c>
      <c r="O693" s="79">
        <f t="shared" ca="1" si="132"/>
        <v>3.1594744304049844</v>
      </c>
      <c r="P693" s="79">
        <f t="shared" ca="1" si="133"/>
        <v>31.594744304049843</v>
      </c>
      <c r="Q693" s="79">
        <f t="shared" ca="1" si="134"/>
        <v>31.594744304049843</v>
      </c>
      <c r="R693" s="79">
        <f t="shared" ca="1" si="109"/>
        <v>3.1594744304049844</v>
      </c>
      <c r="S693" s="79">
        <f t="shared" ca="1" si="135"/>
        <v>3.159474430404984</v>
      </c>
      <c r="T693" s="79">
        <f t="shared" ca="1" si="111"/>
        <v>9.2764253518782876E-7</v>
      </c>
      <c r="U693" s="79">
        <f t="shared" ca="1" si="136"/>
        <v>1257.9296596068809</v>
      </c>
      <c r="V693" s="79">
        <f t="shared" ca="1" si="113"/>
        <v>3.6933644637095995E-4</v>
      </c>
      <c r="W693" s="85">
        <f t="shared" ca="1" si="137"/>
        <v>8352.1284049503502</v>
      </c>
      <c r="X693" s="79">
        <f t="shared" ca="1" si="115"/>
        <v>2.4522399970140925E-3</v>
      </c>
    </row>
    <row r="694" spans="1:24" ht="12.75" customHeight="1">
      <c r="A694" s="2">
        <v>1</v>
      </c>
      <c r="B694" s="2">
        <v>0</v>
      </c>
      <c r="C694" s="2">
        <f t="shared" ca="1" si="97"/>
        <v>5</v>
      </c>
      <c r="D694" s="2">
        <f t="shared" ca="1" si="98"/>
        <v>3</v>
      </c>
      <c r="E694" s="2">
        <f t="shared" ca="1" si="99"/>
        <v>1</v>
      </c>
      <c r="F694" s="84">
        <f t="shared" ca="1" si="127"/>
        <v>9.9856000000000042E-2</v>
      </c>
      <c r="G694" s="2">
        <v>1</v>
      </c>
      <c r="H694" s="2">
        <v>0</v>
      </c>
      <c r="I694" s="2">
        <v>0</v>
      </c>
      <c r="J694" s="84">
        <f t="shared" ca="1" si="128"/>
        <v>9.9000000000000357E-9</v>
      </c>
      <c r="K694" s="84">
        <f t="shared" ca="1" si="102"/>
        <v>9.8857440000000391E-10</v>
      </c>
      <c r="L694" s="85">
        <f t="shared" ca="1" si="129"/>
        <v>90</v>
      </c>
      <c r="M694" s="38">
        <f t="shared" ca="1" si="130"/>
        <v>910</v>
      </c>
      <c r="N694" s="4">
        <f t="shared" ca="1" si="131"/>
        <v>10</v>
      </c>
      <c r="O694" s="79">
        <f t="shared" ca="1" si="132"/>
        <v>3.1594744304049844</v>
      </c>
      <c r="P694" s="79">
        <f t="shared" ca="1" si="133"/>
        <v>31.594744304049843</v>
      </c>
      <c r="Q694" s="79">
        <f t="shared" ca="1" si="134"/>
        <v>31.594744304049843</v>
      </c>
      <c r="R694" s="79">
        <f t="shared" ca="1" si="109"/>
        <v>3.1594744304049844</v>
      </c>
      <c r="S694" s="79">
        <f t="shared" ca="1" si="135"/>
        <v>3.159474430404984</v>
      </c>
      <c r="T694" s="79">
        <f t="shared" ca="1" si="111"/>
        <v>3.1233755393529611E-9</v>
      </c>
      <c r="U694" s="79">
        <f t="shared" ca="1" si="136"/>
        <v>1242.629659606881</v>
      </c>
      <c r="V694" s="79">
        <f t="shared" ca="1" si="113"/>
        <v>1.2284318701680816E-6</v>
      </c>
      <c r="W694" s="85">
        <f t="shared" ca="1" si="137"/>
        <v>4176.0642024751751</v>
      </c>
      <c r="X694" s="79">
        <f t="shared" ca="1" si="115"/>
        <v>4.1283501633233911E-6</v>
      </c>
    </row>
    <row r="695" spans="1:24" ht="12.75" customHeight="1">
      <c r="A695" s="2">
        <v>1</v>
      </c>
      <c r="B695" s="2">
        <v>0</v>
      </c>
      <c r="C695" s="2">
        <f t="shared" ca="1" si="97"/>
        <v>5</v>
      </c>
      <c r="D695" s="2">
        <f t="shared" ca="1" si="98"/>
        <v>3</v>
      </c>
      <c r="E695" s="2">
        <f t="shared" ca="1" si="99"/>
        <v>1</v>
      </c>
      <c r="F695" s="84">
        <f t="shared" ca="1" si="127"/>
        <v>9.9856000000000042E-2</v>
      </c>
      <c r="G695" s="2">
        <v>0</v>
      </c>
      <c r="H695" s="2">
        <v>1</v>
      </c>
      <c r="I695" s="2">
        <v>7</v>
      </c>
      <c r="J695" s="84">
        <f t="shared" ca="1" si="128"/>
        <v>0</v>
      </c>
      <c r="K695" s="84">
        <f t="shared" ca="1" si="102"/>
        <v>0</v>
      </c>
      <c r="L695" s="85">
        <f t="shared" ca="1" si="129"/>
        <v>195</v>
      </c>
      <c r="M695" s="38">
        <f t="shared" ca="1" si="130"/>
        <v>805</v>
      </c>
      <c r="N695" s="4">
        <f t="shared" ca="1" si="131"/>
        <v>9</v>
      </c>
      <c r="O695" s="79">
        <f t="shared" ca="1" si="132"/>
        <v>2.8940432293255012</v>
      </c>
      <c r="P695" s="79">
        <f t="shared" ca="1" si="133"/>
        <v>28.940432293255011</v>
      </c>
      <c r="Q695" s="79">
        <f t="shared" ca="1" si="134"/>
        <v>28.940432293255011</v>
      </c>
      <c r="R695" s="79">
        <f t="shared" ca="1" si="109"/>
        <v>2.8940432293255012</v>
      </c>
      <c r="S695" s="79">
        <f t="shared" ca="1" si="135"/>
        <v>2.8940432293255007</v>
      </c>
      <c r="T695" s="79">
        <f t="shared" ca="1" si="111"/>
        <v>0</v>
      </c>
      <c r="U695" s="79">
        <f t="shared" ca="1" si="136"/>
        <v>1259.5026733900379</v>
      </c>
      <c r="V695" s="79">
        <f t="shared" ca="1" si="113"/>
        <v>0</v>
      </c>
      <c r="W695" s="85">
        <f t="shared" ca="1" si="137"/>
        <v>32903.782523958369</v>
      </c>
      <c r="X695" s="79">
        <f t="shared" ca="1" si="115"/>
        <v>0</v>
      </c>
    </row>
    <row r="696" spans="1:24" ht="12.75" customHeight="1">
      <c r="A696" s="2">
        <v>1</v>
      </c>
      <c r="B696" s="2">
        <v>0</v>
      </c>
      <c r="C696" s="2">
        <f t="shared" ca="1" si="97"/>
        <v>5</v>
      </c>
      <c r="D696" s="2">
        <f t="shared" ca="1" si="98"/>
        <v>3</v>
      </c>
      <c r="E696" s="2">
        <f t="shared" ca="1" si="99"/>
        <v>1</v>
      </c>
      <c r="F696" s="84">
        <f t="shared" ca="1" si="127"/>
        <v>9.9856000000000042E-2</v>
      </c>
      <c r="G696" s="2">
        <v>0</v>
      </c>
      <c r="H696" s="2">
        <v>1</v>
      </c>
      <c r="I696" s="2">
        <v>6</v>
      </c>
      <c r="J696" s="84">
        <f t="shared" ca="1" si="128"/>
        <v>0</v>
      </c>
      <c r="K696" s="84">
        <f t="shared" ca="1" si="102"/>
        <v>0</v>
      </c>
      <c r="L696" s="85">
        <f t="shared" ca="1" si="129"/>
        <v>180</v>
      </c>
      <c r="M696" s="38">
        <f t="shared" ca="1" si="130"/>
        <v>820</v>
      </c>
      <c r="N696" s="4">
        <f t="shared" ca="1" si="131"/>
        <v>9</v>
      </c>
      <c r="O696" s="79">
        <f t="shared" ca="1" si="132"/>
        <v>2.8940432293255012</v>
      </c>
      <c r="P696" s="79">
        <f t="shared" ca="1" si="133"/>
        <v>28.940432293255011</v>
      </c>
      <c r="Q696" s="79">
        <f t="shared" ca="1" si="134"/>
        <v>28.940432293255011</v>
      </c>
      <c r="R696" s="79">
        <f t="shared" ca="1" si="109"/>
        <v>2.8940432293255012</v>
      </c>
      <c r="S696" s="79">
        <f t="shared" ca="1" si="135"/>
        <v>2.8940432293255007</v>
      </c>
      <c r="T696" s="79">
        <f t="shared" ca="1" si="111"/>
        <v>0</v>
      </c>
      <c r="U696" s="79">
        <f t="shared" ca="1" si="136"/>
        <v>1244.2026733900377</v>
      </c>
      <c r="V696" s="79">
        <f t="shared" ca="1" si="113"/>
        <v>0</v>
      </c>
      <c r="W696" s="85">
        <f t="shared" ca="1" si="137"/>
        <v>28727.718321483193</v>
      </c>
      <c r="X696" s="79">
        <f t="shared" ca="1" si="115"/>
        <v>0</v>
      </c>
    </row>
    <row r="697" spans="1:24" ht="12.75" customHeight="1">
      <c r="A697" s="2">
        <v>1</v>
      </c>
      <c r="B697" s="2">
        <v>0</v>
      </c>
      <c r="C697" s="2">
        <f t="shared" ca="1" si="97"/>
        <v>5</v>
      </c>
      <c r="D697" s="2">
        <f t="shared" ca="1" si="98"/>
        <v>3</v>
      </c>
      <c r="E697" s="2">
        <f t="shared" ca="1" si="99"/>
        <v>1</v>
      </c>
      <c r="F697" s="84">
        <f t="shared" ca="1" si="127"/>
        <v>9.9856000000000042E-2</v>
      </c>
      <c r="G697" s="2">
        <v>0</v>
      </c>
      <c r="H697" s="2">
        <v>1</v>
      </c>
      <c r="I697" s="2">
        <v>5</v>
      </c>
      <c r="J697" s="84">
        <f t="shared" ca="1" si="128"/>
        <v>0</v>
      </c>
      <c r="K697" s="84">
        <f t="shared" ca="1" si="102"/>
        <v>0</v>
      </c>
      <c r="L697" s="85">
        <f t="shared" ca="1" si="129"/>
        <v>165</v>
      </c>
      <c r="M697" s="38">
        <f t="shared" ca="1" si="130"/>
        <v>835</v>
      </c>
      <c r="N697" s="4">
        <f t="shared" ca="1" si="131"/>
        <v>9</v>
      </c>
      <c r="O697" s="79">
        <f t="shared" ca="1" si="132"/>
        <v>2.8940432293255012</v>
      </c>
      <c r="P697" s="79">
        <f t="shared" ca="1" si="133"/>
        <v>28.940432293255011</v>
      </c>
      <c r="Q697" s="79">
        <f t="shared" ca="1" si="134"/>
        <v>28.940432293255011</v>
      </c>
      <c r="R697" s="79">
        <f t="shared" ca="1" si="109"/>
        <v>2.8940432293255012</v>
      </c>
      <c r="S697" s="79">
        <f t="shared" ca="1" si="135"/>
        <v>2.8940432293255007</v>
      </c>
      <c r="T697" s="79">
        <f t="shared" ca="1" si="111"/>
        <v>0</v>
      </c>
      <c r="U697" s="79">
        <f t="shared" ca="1" si="136"/>
        <v>1228.9026733900378</v>
      </c>
      <c r="V697" s="79">
        <f t="shared" ca="1" si="113"/>
        <v>0</v>
      </c>
      <c r="W697" s="85">
        <f t="shared" ca="1" si="137"/>
        <v>24551.654119008017</v>
      </c>
      <c r="X697" s="79">
        <f t="shared" ca="1" si="115"/>
        <v>0</v>
      </c>
    </row>
    <row r="698" spans="1:24" ht="12.75" customHeight="1">
      <c r="A698" s="2">
        <v>1</v>
      </c>
      <c r="B698" s="2">
        <v>0</v>
      </c>
      <c r="C698" s="2">
        <f t="shared" ca="1" si="97"/>
        <v>5</v>
      </c>
      <c r="D698" s="2">
        <f t="shared" ca="1" si="98"/>
        <v>3</v>
      </c>
      <c r="E698" s="2">
        <f t="shared" ca="1" si="99"/>
        <v>1</v>
      </c>
      <c r="F698" s="84">
        <f t="shared" ca="1" si="127"/>
        <v>9.9856000000000042E-2</v>
      </c>
      <c r="G698" s="2">
        <v>0</v>
      </c>
      <c r="H698" s="2">
        <v>1</v>
      </c>
      <c r="I698" s="2">
        <v>4</v>
      </c>
      <c r="J698" s="84">
        <f t="shared" ca="1" si="128"/>
        <v>0</v>
      </c>
      <c r="K698" s="84">
        <f t="shared" ca="1" si="102"/>
        <v>0</v>
      </c>
      <c r="L698" s="85">
        <f t="shared" ca="1" si="129"/>
        <v>150</v>
      </c>
      <c r="M698" s="38">
        <f t="shared" ca="1" si="130"/>
        <v>850</v>
      </c>
      <c r="N698" s="4">
        <f t="shared" ca="1" si="131"/>
        <v>10</v>
      </c>
      <c r="O698" s="79">
        <f t="shared" ca="1" si="132"/>
        <v>3.1594744304049844</v>
      </c>
      <c r="P698" s="79">
        <f t="shared" ca="1" si="133"/>
        <v>31.594744304049843</v>
      </c>
      <c r="Q698" s="79">
        <f t="shared" ca="1" si="134"/>
        <v>29.471294695413977</v>
      </c>
      <c r="R698" s="79">
        <f t="shared" ca="1" si="109"/>
        <v>3.053301949973191</v>
      </c>
      <c r="S698" s="79">
        <f t="shared" ca="1" si="135"/>
        <v>3.1520423567747589</v>
      </c>
      <c r="T698" s="79">
        <f t="shared" ca="1" si="111"/>
        <v>0</v>
      </c>
      <c r="U698" s="79">
        <f t="shared" ca="1" si="136"/>
        <v>1301.3033039928096</v>
      </c>
      <c r="V698" s="79">
        <f t="shared" ca="1" si="113"/>
        <v>0</v>
      </c>
      <c r="W698" s="85">
        <f t="shared" ca="1" si="137"/>
        <v>20375.589916532841</v>
      </c>
      <c r="X698" s="79">
        <f t="shared" ca="1" si="115"/>
        <v>0</v>
      </c>
    </row>
    <row r="699" spans="1:24" ht="12.75" customHeight="1">
      <c r="A699" s="2">
        <v>1</v>
      </c>
      <c r="B699" s="2">
        <v>0</v>
      </c>
      <c r="C699" s="2">
        <f t="shared" ca="1" si="97"/>
        <v>5</v>
      </c>
      <c r="D699" s="2">
        <f t="shared" ca="1" si="98"/>
        <v>3</v>
      </c>
      <c r="E699" s="2">
        <f t="shared" ca="1" si="99"/>
        <v>1</v>
      </c>
      <c r="F699" s="84">
        <f t="shared" ca="1" si="127"/>
        <v>9.9856000000000042E-2</v>
      </c>
      <c r="G699" s="2">
        <v>0</v>
      </c>
      <c r="H699" s="2">
        <v>1</v>
      </c>
      <c r="I699" s="2">
        <v>3</v>
      </c>
      <c r="J699" s="84">
        <f t="shared" ca="1" si="128"/>
        <v>9.6059601000000085E-3</v>
      </c>
      <c r="K699" s="84">
        <f t="shared" ca="1" si="102"/>
        <v>9.5921275174560129E-4</v>
      </c>
      <c r="L699" s="85">
        <f t="shared" ca="1" si="129"/>
        <v>135</v>
      </c>
      <c r="M699" s="38">
        <f t="shared" ca="1" si="130"/>
        <v>865</v>
      </c>
      <c r="N699" s="4">
        <f t="shared" ca="1" si="131"/>
        <v>10</v>
      </c>
      <c r="O699" s="79">
        <f t="shared" ca="1" si="132"/>
        <v>3.1594744304049844</v>
      </c>
      <c r="P699" s="79">
        <f t="shared" ca="1" si="133"/>
        <v>31.594744304049843</v>
      </c>
      <c r="Q699" s="79">
        <f t="shared" ca="1" si="134"/>
        <v>31.594744304049843</v>
      </c>
      <c r="R699" s="79">
        <f t="shared" ca="1" si="109"/>
        <v>3.1594744304049844</v>
      </c>
      <c r="S699" s="79">
        <f t="shared" ca="1" si="135"/>
        <v>3.159474430404984</v>
      </c>
      <c r="T699" s="79">
        <f t="shared" ca="1" si="111"/>
        <v>3.0306081624586309E-3</v>
      </c>
      <c r="U699" s="79">
        <f t="shared" ca="1" si="136"/>
        <v>1288.5296596068811</v>
      </c>
      <c r="V699" s="79">
        <f t="shared" ca="1" si="113"/>
        <v>1.2359740804973394</v>
      </c>
      <c r="W699" s="85">
        <f t="shared" ca="1" si="137"/>
        <v>16199.525714057669</v>
      </c>
      <c r="X699" s="79">
        <f t="shared" ca="1" si="115"/>
        <v>15.538791637154883</v>
      </c>
    </row>
    <row r="700" spans="1:24" ht="12.75" customHeight="1">
      <c r="A700" s="2">
        <v>1</v>
      </c>
      <c r="B700" s="2">
        <v>0</v>
      </c>
      <c r="C700" s="2">
        <f t="shared" ca="1" si="97"/>
        <v>5</v>
      </c>
      <c r="D700" s="2">
        <f t="shared" ca="1" si="98"/>
        <v>3</v>
      </c>
      <c r="E700" s="2">
        <f t="shared" ca="1" si="99"/>
        <v>1</v>
      </c>
      <c r="F700" s="84">
        <f t="shared" ca="1" si="127"/>
        <v>9.9856000000000042E-2</v>
      </c>
      <c r="G700" s="2">
        <v>0</v>
      </c>
      <c r="H700" s="2">
        <v>1</v>
      </c>
      <c r="I700" s="2">
        <v>2</v>
      </c>
      <c r="J700" s="84">
        <f t="shared" ca="1" si="128"/>
        <v>2.9108970000000053E-4</v>
      </c>
      <c r="K700" s="84">
        <f t="shared" ca="1" si="102"/>
        <v>2.9067053083200065E-5</v>
      </c>
      <c r="L700" s="85">
        <f t="shared" ca="1" si="129"/>
        <v>120</v>
      </c>
      <c r="M700" s="38">
        <f t="shared" ca="1" si="130"/>
        <v>880</v>
      </c>
      <c r="N700" s="4">
        <f t="shared" ca="1" si="131"/>
        <v>10</v>
      </c>
      <c r="O700" s="79">
        <f t="shared" ca="1" si="132"/>
        <v>3.1594744304049844</v>
      </c>
      <c r="P700" s="79">
        <f t="shared" ca="1" si="133"/>
        <v>31.594744304049843</v>
      </c>
      <c r="Q700" s="79">
        <f t="shared" ca="1" si="134"/>
        <v>31.594744304049843</v>
      </c>
      <c r="R700" s="79">
        <f t="shared" ca="1" si="109"/>
        <v>3.1594744304049844</v>
      </c>
      <c r="S700" s="79">
        <f t="shared" ca="1" si="135"/>
        <v>3.159474430404984</v>
      </c>
      <c r="T700" s="79">
        <f t="shared" ca="1" si="111"/>
        <v>9.1836610983594955E-5</v>
      </c>
      <c r="U700" s="79">
        <f t="shared" ca="1" si="136"/>
        <v>1273.2296596068811</v>
      </c>
      <c r="V700" s="79">
        <f t="shared" ca="1" si="113"/>
        <v>3.7009034102897964E-2</v>
      </c>
      <c r="W700" s="85">
        <f t="shared" ca="1" si="137"/>
        <v>12023.461511582493</v>
      </c>
      <c r="X700" s="79">
        <f t="shared" ca="1" si="115"/>
        <v>0.3494865940009812</v>
      </c>
    </row>
    <row r="701" spans="1:24" ht="12.75" customHeight="1">
      <c r="A701" s="2">
        <v>1</v>
      </c>
      <c r="B701" s="2">
        <v>0</v>
      </c>
      <c r="C701" s="2">
        <f t="shared" ca="1" si="97"/>
        <v>5</v>
      </c>
      <c r="D701" s="2">
        <f t="shared" ca="1" si="98"/>
        <v>3</v>
      </c>
      <c r="E701" s="2">
        <f t="shared" ca="1" si="99"/>
        <v>1</v>
      </c>
      <c r="F701" s="84">
        <f t="shared" ca="1" si="127"/>
        <v>9.9856000000000042E-2</v>
      </c>
      <c r="G701" s="2">
        <v>0</v>
      </c>
      <c r="H701" s="2">
        <v>1</v>
      </c>
      <c r="I701" s="2">
        <v>1</v>
      </c>
      <c r="J701" s="84">
        <f t="shared" ca="1" si="128"/>
        <v>2.9403000000000081E-6</v>
      </c>
      <c r="K701" s="84">
        <f t="shared" ca="1" si="102"/>
        <v>2.9360659680000095E-7</v>
      </c>
      <c r="L701" s="85">
        <f t="shared" ca="1" si="129"/>
        <v>105</v>
      </c>
      <c r="M701" s="38">
        <f t="shared" ca="1" si="130"/>
        <v>895</v>
      </c>
      <c r="N701" s="4">
        <f t="shared" ca="1" si="131"/>
        <v>10</v>
      </c>
      <c r="O701" s="79">
        <f t="shared" ca="1" si="132"/>
        <v>3.1594744304049844</v>
      </c>
      <c r="P701" s="79">
        <f t="shared" ca="1" si="133"/>
        <v>31.594744304049843</v>
      </c>
      <c r="Q701" s="79">
        <f t="shared" ca="1" si="134"/>
        <v>31.594744304049843</v>
      </c>
      <c r="R701" s="79">
        <f t="shared" ca="1" si="109"/>
        <v>3.1594744304049844</v>
      </c>
      <c r="S701" s="79">
        <f t="shared" ca="1" si="135"/>
        <v>3.159474430404984</v>
      </c>
      <c r="T701" s="79">
        <f t="shared" ca="1" si="111"/>
        <v>9.2764253518782876E-7</v>
      </c>
      <c r="U701" s="79">
        <f t="shared" ca="1" si="136"/>
        <v>1257.9296596068809</v>
      </c>
      <c r="V701" s="79">
        <f t="shared" ca="1" si="113"/>
        <v>3.6933644637095995E-4</v>
      </c>
      <c r="W701" s="85">
        <f t="shared" ca="1" si="137"/>
        <v>7847.3973091073167</v>
      </c>
      <c r="X701" s="79">
        <f t="shared" ca="1" si="115"/>
        <v>2.3040476176644843E-3</v>
      </c>
    </row>
    <row r="702" spans="1:24" ht="12.75" customHeight="1">
      <c r="A702" s="2">
        <v>1</v>
      </c>
      <c r="B702" s="2">
        <v>0</v>
      </c>
      <c r="C702" s="2">
        <f t="shared" ca="1" si="97"/>
        <v>5</v>
      </c>
      <c r="D702" s="2">
        <f t="shared" ca="1" si="98"/>
        <v>3</v>
      </c>
      <c r="E702" s="2">
        <f t="shared" ca="1" si="99"/>
        <v>1</v>
      </c>
      <c r="F702" s="84">
        <f t="shared" ca="1" si="127"/>
        <v>9.9856000000000042E-2</v>
      </c>
      <c r="G702" s="2">
        <v>0</v>
      </c>
      <c r="H702" s="2">
        <v>1</v>
      </c>
      <c r="I702" s="2">
        <v>0</v>
      </c>
      <c r="J702" s="84">
        <f t="shared" ca="1" si="128"/>
        <v>9.9000000000000357E-9</v>
      </c>
      <c r="K702" s="84">
        <f t="shared" ca="1" si="102"/>
        <v>9.8857440000000391E-10</v>
      </c>
      <c r="L702" s="85">
        <f t="shared" ca="1" si="129"/>
        <v>90</v>
      </c>
      <c r="M702" s="38">
        <f t="shared" ca="1" si="130"/>
        <v>910</v>
      </c>
      <c r="N702" s="4">
        <f t="shared" ca="1" si="131"/>
        <v>10</v>
      </c>
      <c r="O702" s="79">
        <f t="shared" ca="1" si="132"/>
        <v>3.1594744304049844</v>
      </c>
      <c r="P702" s="79">
        <f t="shared" ca="1" si="133"/>
        <v>31.594744304049843</v>
      </c>
      <c r="Q702" s="79">
        <f t="shared" ca="1" si="134"/>
        <v>31.594744304049843</v>
      </c>
      <c r="R702" s="79">
        <f t="shared" ca="1" si="109"/>
        <v>3.1594744304049844</v>
      </c>
      <c r="S702" s="79">
        <f t="shared" ca="1" si="135"/>
        <v>3.159474430404984</v>
      </c>
      <c r="T702" s="79">
        <f t="shared" ca="1" si="111"/>
        <v>3.1233755393529611E-9</v>
      </c>
      <c r="U702" s="79">
        <f t="shared" ca="1" si="136"/>
        <v>1242.629659606881</v>
      </c>
      <c r="V702" s="79">
        <f t="shared" ca="1" si="113"/>
        <v>1.2284318701680816E-6</v>
      </c>
      <c r="W702" s="85">
        <f t="shared" ca="1" si="137"/>
        <v>3671.3331066321421</v>
      </c>
      <c r="X702" s="79">
        <f t="shared" ca="1" si="115"/>
        <v>3.6293859230890204E-6</v>
      </c>
    </row>
    <row r="703" spans="1:24" ht="12.75" customHeight="1">
      <c r="A703" s="2">
        <v>1</v>
      </c>
      <c r="B703" s="2">
        <v>0</v>
      </c>
      <c r="C703" s="2">
        <f t="shared" ca="1" si="97"/>
        <v>5</v>
      </c>
      <c r="D703" s="2">
        <f t="shared" ca="1" si="98"/>
        <v>3</v>
      </c>
      <c r="E703" s="2">
        <f t="shared" ca="1" si="99"/>
        <v>1</v>
      </c>
      <c r="F703" s="84">
        <f t="shared" ca="1" si="127"/>
        <v>9.9856000000000042E-2</v>
      </c>
      <c r="G703" s="2">
        <v>0</v>
      </c>
      <c r="H703" s="2">
        <v>0</v>
      </c>
      <c r="I703" s="2">
        <v>7</v>
      </c>
      <c r="J703" s="84">
        <f t="shared" ca="1" si="128"/>
        <v>0</v>
      </c>
      <c r="K703" s="84">
        <f t="shared" ca="1" si="102"/>
        <v>0</v>
      </c>
      <c r="L703" s="85">
        <f t="shared" ca="1" si="129"/>
        <v>105</v>
      </c>
      <c r="M703" s="38">
        <f t="shared" ca="1" si="130"/>
        <v>895</v>
      </c>
      <c r="N703" s="4">
        <f t="shared" ca="1" si="131"/>
        <v>10</v>
      </c>
      <c r="O703" s="79">
        <f t="shared" ca="1" si="132"/>
        <v>3.1594744304049844</v>
      </c>
      <c r="P703" s="79">
        <f t="shared" ca="1" si="133"/>
        <v>31.594744304049843</v>
      </c>
      <c r="Q703" s="79">
        <f t="shared" ca="1" si="134"/>
        <v>31.594744304049843</v>
      </c>
      <c r="R703" s="79">
        <f t="shared" ca="1" si="109"/>
        <v>3.1594744304049844</v>
      </c>
      <c r="S703" s="79">
        <f t="shared" ca="1" si="135"/>
        <v>3.159474430404984</v>
      </c>
      <c r="T703" s="79">
        <f t="shared" ca="1" si="111"/>
        <v>0</v>
      </c>
      <c r="U703" s="79">
        <f t="shared" ca="1" si="136"/>
        <v>1257.9296596068809</v>
      </c>
      <c r="V703" s="79">
        <f t="shared" ca="1" si="113"/>
        <v>0</v>
      </c>
      <c r="W703" s="85">
        <f t="shared" ca="1" si="137"/>
        <v>29232.449417326225</v>
      </c>
      <c r="X703" s="79">
        <f t="shared" ca="1" si="115"/>
        <v>0</v>
      </c>
    </row>
    <row r="704" spans="1:24" ht="12.75" customHeight="1">
      <c r="A704" s="2">
        <v>1</v>
      </c>
      <c r="B704" s="2">
        <v>0</v>
      </c>
      <c r="C704" s="2">
        <f t="shared" ca="1" si="97"/>
        <v>5</v>
      </c>
      <c r="D704" s="2">
        <f t="shared" ca="1" si="98"/>
        <v>3</v>
      </c>
      <c r="E704" s="2">
        <f t="shared" ca="1" si="99"/>
        <v>1</v>
      </c>
      <c r="F704" s="84">
        <f t="shared" ca="1" si="127"/>
        <v>9.9856000000000042E-2</v>
      </c>
      <c r="G704" s="2">
        <v>0</v>
      </c>
      <c r="H704" s="2">
        <v>0</v>
      </c>
      <c r="I704" s="2">
        <v>6</v>
      </c>
      <c r="J704" s="84">
        <f t="shared" ca="1" si="128"/>
        <v>0</v>
      </c>
      <c r="K704" s="84">
        <f t="shared" ca="1" si="102"/>
        <v>0</v>
      </c>
      <c r="L704" s="85">
        <f t="shared" ca="1" si="129"/>
        <v>90</v>
      </c>
      <c r="M704" s="38">
        <f t="shared" ca="1" si="130"/>
        <v>910</v>
      </c>
      <c r="N704" s="4">
        <f t="shared" ca="1" si="131"/>
        <v>10</v>
      </c>
      <c r="O704" s="79">
        <f t="shared" ca="1" si="132"/>
        <v>3.1594744304049844</v>
      </c>
      <c r="P704" s="79">
        <f t="shared" ca="1" si="133"/>
        <v>31.594744304049843</v>
      </c>
      <c r="Q704" s="79">
        <f t="shared" ca="1" si="134"/>
        <v>31.594744304049843</v>
      </c>
      <c r="R704" s="79">
        <f t="shared" ca="1" si="109"/>
        <v>3.1594744304049844</v>
      </c>
      <c r="S704" s="79">
        <f t="shared" ca="1" si="135"/>
        <v>3.159474430404984</v>
      </c>
      <c r="T704" s="79">
        <f t="shared" ca="1" si="111"/>
        <v>0</v>
      </c>
      <c r="U704" s="79">
        <f t="shared" ca="1" si="136"/>
        <v>1242.629659606881</v>
      </c>
      <c r="V704" s="79">
        <f t="shared" ca="1" si="113"/>
        <v>0</v>
      </c>
      <c r="W704" s="85">
        <f t="shared" ca="1" si="137"/>
        <v>25056.385214851052</v>
      </c>
      <c r="X704" s="79">
        <f t="shared" ca="1" si="115"/>
        <v>0</v>
      </c>
    </row>
    <row r="705" spans="1:24" ht="12.75" customHeight="1">
      <c r="A705" s="2">
        <v>1</v>
      </c>
      <c r="B705" s="2">
        <v>0</v>
      </c>
      <c r="C705" s="2">
        <f t="shared" ca="1" si="97"/>
        <v>5</v>
      </c>
      <c r="D705" s="2">
        <f t="shared" ca="1" si="98"/>
        <v>3</v>
      </c>
      <c r="E705" s="2">
        <f t="shared" ca="1" si="99"/>
        <v>1</v>
      </c>
      <c r="F705" s="84">
        <f t="shared" ca="1" si="127"/>
        <v>9.9856000000000042E-2</v>
      </c>
      <c r="G705" s="2">
        <v>0</v>
      </c>
      <c r="H705" s="2">
        <v>0</v>
      </c>
      <c r="I705" s="2">
        <v>5</v>
      </c>
      <c r="J705" s="84">
        <f t="shared" ca="1" si="128"/>
        <v>0</v>
      </c>
      <c r="K705" s="84">
        <f t="shared" ca="1" si="102"/>
        <v>0</v>
      </c>
      <c r="L705" s="85">
        <f t="shared" ca="1" si="129"/>
        <v>75</v>
      </c>
      <c r="M705" s="38">
        <f t="shared" ca="1" si="130"/>
        <v>925</v>
      </c>
      <c r="N705" s="4">
        <f t="shared" ca="1" si="131"/>
        <v>10</v>
      </c>
      <c r="O705" s="79">
        <f t="shared" ca="1" si="132"/>
        <v>3.1594744304049844</v>
      </c>
      <c r="P705" s="79">
        <f t="shared" ca="1" si="133"/>
        <v>31.594744304049843</v>
      </c>
      <c r="Q705" s="79">
        <f t="shared" ca="1" si="134"/>
        <v>31.594744304049843</v>
      </c>
      <c r="R705" s="79">
        <f t="shared" ca="1" si="109"/>
        <v>3.1594744304049844</v>
      </c>
      <c r="S705" s="79">
        <f t="shared" ca="1" si="135"/>
        <v>3.159474430404984</v>
      </c>
      <c r="T705" s="79">
        <f t="shared" ca="1" si="111"/>
        <v>0</v>
      </c>
      <c r="U705" s="79">
        <f t="shared" ca="1" si="136"/>
        <v>1227.329659606881</v>
      </c>
      <c r="V705" s="79">
        <f t="shared" ca="1" si="113"/>
        <v>0</v>
      </c>
      <c r="W705" s="85">
        <f t="shared" ca="1" si="137"/>
        <v>20880.321012375876</v>
      </c>
      <c r="X705" s="79">
        <f t="shared" ca="1" si="115"/>
        <v>0</v>
      </c>
    </row>
    <row r="706" spans="1:24" ht="12.75" customHeight="1">
      <c r="A706" s="2">
        <v>1</v>
      </c>
      <c r="B706" s="2">
        <v>0</v>
      </c>
      <c r="C706" s="2">
        <f t="shared" ca="1" si="97"/>
        <v>5</v>
      </c>
      <c r="D706" s="2">
        <f t="shared" ca="1" si="98"/>
        <v>3</v>
      </c>
      <c r="E706" s="2">
        <f t="shared" ca="1" si="99"/>
        <v>1</v>
      </c>
      <c r="F706" s="84">
        <f t="shared" ca="1" si="127"/>
        <v>9.9856000000000042E-2</v>
      </c>
      <c r="G706" s="2">
        <v>0</v>
      </c>
      <c r="H706" s="2">
        <v>0</v>
      </c>
      <c r="I706" s="2">
        <v>4</v>
      </c>
      <c r="J706" s="84">
        <f t="shared" ca="1" si="128"/>
        <v>0</v>
      </c>
      <c r="K706" s="84">
        <f t="shared" ca="1" si="102"/>
        <v>0</v>
      </c>
      <c r="L706" s="85">
        <f t="shared" ca="1" si="129"/>
        <v>60</v>
      </c>
      <c r="M706" s="38">
        <f t="shared" ca="1" si="130"/>
        <v>940</v>
      </c>
      <c r="N706" s="4">
        <f t="shared" ca="1" si="131"/>
        <v>11</v>
      </c>
      <c r="O706" s="79">
        <f t="shared" ca="1" si="132"/>
        <v>3.443707573616813</v>
      </c>
      <c r="P706" s="79">
        <f t="shared" ca="1" si="133"/>
        <v>34.152842592956304</v>
      </c>
      <c r="Q706" s="79">
        <f t="shared" ca="1" si="134"/>
        <v>31.594744304049843</v>
      </c>
      <c r="R706" s="79">
        <f t="shared" ca="1" si="109"/>
        <v>3.287379344850307</v>
      </c>
      <c r="S706" s="79">
        <f t="shared" ca="1" si="135"/>
        <v>3.4327645976031573</v>
      </c>
      <c r="T706" s="79">
        <f t="shared" ca="1" si="111"/>
        <v>0</v>
      </c>
      <c r="U706" s="79">
        <f t="shared" ca="1" si="136"/>
        <v>1304.9281133256075</v>
      </c>
      <c r="V706" s="79">
        <f t="shared" ca="1" si="113"/>
        <v>0</v>
      </c>
      <c r="W706" s="85">
        <f t="shared" ca="1" si="137"/>
        <v>16704.2568099007</v>
      </c>
      <c r="X706" s="79">
        <f t="shared" ca="1" si="115"/>
        <v>0</v>
      </c>
    </row>
    <row r="707" spans="1:24" ht="12.75" customHeight="1">
      <c r="A707" s="2">
        <v>1</v>
      </c>
      <c r="B707" s="2">
        <v>0</v>
      </c>
      <c r="C707" s="2">
        <f t="shared" ca="1" si="97"/>
        <v>5</v>
      </c>
      <c r="D707" s="2">
        <f t="shared" ca="1" si="98"/>
        <v>3</v>
      </c>
      <c r="E707" s="2">
        <f t="shared" ca="1" si="99"/>
        <v>1</v>
      </c>
      <c r="F707" s="84">
        <f t="shared" ca="1" si="127"/>
        <v>9.9856000000000042E-2</v>
      </c>
      <c r="G707" s="2">
        <v>0</v>
      </c>
      <c r="H707" s="2">
        <v>0</v>
      </c>
      <c r="I707" s="2">
        <v>3</v>
      </c>
      <c r="J707" s="84">
        <f t="shared" ca="1" si="128"/>
        <v>9.7029900000000167E-5</v>
      </c>
      <c r="K707" s="84">
        <f t="shared" ca="1" si="102"/>
        <v>9.6890176944000205E-6</v>
      </c>
      <c r="L707" s="85">
        <f t="shared" ca="1" si="129"/>
        <v>45</v>
      </c>
      <c r="M707" s="38">
        <f t="shared" ca="1" si="130"/>
        <v>955</v>
      </c>
      <c r="N707" s="4">
        <f t="shared" ca="1" si="131"/>
        <v>11</v>
      </c>
      <c r="O707" s="79">
        <f t="shared" ca="1" si="132"/>
        <v>3.443707573616813</v>
      </c>
      <c r="P707" s="79">
        <f t="shared" ca="1" si="133"/>
        <v>34.437075736168133</v>
      </c>
      <c r="Q707" s="79">
        <f t="shared" ca="1" si="134"/>
        <v>34.437075736168133</v>
      </c>
      <c r="R707" s="79">
        <f t="shared" ca="1" si="109"/>
        <v>3.4437075736168135</v>
      </c>
      <c r="S707" s="79">
        <f t="shared" ca="1" si="135"/>
        <v>3.4437075736168126</v>
      </c>
      <c r="T707" s="79">
        <f t="shared" ca="1" si="111"/>
        <v>3.336614361511266E-5</v>
      </c>
      <c r="U707" s="79">
        <f t="shared" ca="1" si="136"/>
        <v>1293.3479162046203</v>
      </c>
      <c r="V707" s="79">
        <f t="shared" ca="1" si="113"/>
        <v>1.2531270845121961E-2</v>
      </c>
      <c r="W707" s="85">
        <f t="shared" ca="1" si="137"/>
        <v>12528.192607425526</v>
      </c>
      <c r="X707" s="79">
        <f t="shared" ca="1" si="115"/>
        <v>0.12138587985219745</v>
      </c>
    </row>
    <row r="708" spans="1:24" ht="12.75" customHeight="1">
      <c r="A708" s="2">
        <v>1</v>
      </c>
      <c r="B708" s="2">
        <v>0</v>
      </c>
      <c r="C708" s="2">
        <f t="shared" ca="1" si="97"/>
        <v>5</v>
      </c>
      <c r="D708" s="2">
        <f t="shared" ca="1" si="98"/>
        <v>3</v>
      </c>
      <c r="E708" s="2">
        <f t="shared" ca="1" si="99"/>
        <v>1</v>
      </c>
      <c r="F708" s="84">
        <f t="shared" ca="1" si="127"/>
        <v>9.9856000000000042E-2</v>
      </c>
      <c r="G708" s="2">
        <v>0</v>
      </c>
      <c r="H708" s="2">
        <v>0</v>
      </c>
      <c r="I708" s="2">
        <v>2</v>
      </c>
      <c r="J708" s="84">
        <f t="shared" ca="1" si="128"/>
        <v>2.9403000000000077E-6</v>
      </c>
      <c r="K708" s="84">
        <f t="shared" ca="1" si="102"/>
        <v>2.9360659680000089E-7</v>
      </c>
      <c r="L708" s="85">
        <f t="shared" ca="1" si="129"/>
        <v>30</v>
      </c>
      <c r="M708" s="38">
        <f t="shared" ca="1" si="130"/>
        <v>970</v>
      </c>
      <c r="N708" s="4">
        <f t="shared" ca="1" si="131"/>
        <v>11</v>
      </c>
      <c r="O708" s="79">
        <f t="shared" ca="1" si="132"/>
        <v>3.443707573616813</v>
      </c>
      <c r="P708" s="79">
        <f t="shared" ca="1" si="133"/>
        <v>34.437075736168133</v>
      </c>
      <c r="Q708" s="79">
        <f t="shared" ca="1" si="134"/>
        <v>34.437075736168133</v>
      </c>
      <c r="R708" s="79">
        <f t="shared" ca="1" si="109"/>
        <v>3.4437075736168135</v>
      </c>
      <c r="S708" s="79">
        <f t="shared" ca="1" si="135"/>
        <v>3.4437075736168126</v>
      </c>
      <c r="T708" s="79">
        <f t="shared" ca="1" si="111"/>
        <v>1.0110952610640209E-6</v>
      </c>
      <c r="U708" s="79">
        <f t="shared" ca="1" si="136"/>
        <v>1278.0479162046202</v>
      </c>
      <c r="V708" s="79">
        <f t="shared" ca="1" si="113"/>
        <v>3.7524329922417125E-4</v>
      </c>
      <c r="W708" s="85">
        <f t="shared" ca="1" si="137"/>
        <v>8352.1284049503502</v>
      </c>
      <c r="X708" s="79">
        <f t="shared" ca="1" si="115"/>
        <v>2.4522399970140921E-3</v>
      </c>
    </row>
    <row r="709" spans="1:24" ht="12.75" customHeight="1">
      <c r="A709" s="2">
        <v>1</v>
      </c>
      <c r="B709" s="2">
        <v>0</v>
      </c>
      <c r="C709" s="2">
        <f t="shared" ca="1" si="97"/>
        <v>5</v>
      </c>
      <c r="D709" s="2">
        <f t="shared" ca="1" si="98"/>
        <v>3</v>
      </c>
      <c r="E709" s="2">
        <f t="shared" ca="1" si="99"/>
        <v>1</v>
      </c>
      <c r="F709" s="84">
        <f t="shared" ca="1" si="127"/>
        <v>9.9856000000000042E-2</v>
      </c>
      <c r="G709" s="2">
        <v>0</v>
      </c>
      <c r="H709" s="2">
        <v>0</v>
      </c>
      <c r="I709" s="2">
        <v>1</v>
      </c>
      <c r="J709" s="84">
        <f t="shared" ca="1" si="128"/>
        <v>2.970000000000011E-8</v>
      </c>
      <c r="K709" s="84">
        <f t="shared" ca="1" si="102"/>
        <v>2.9657232000000122E-9</v>
      </c>
      <c r="L709" s="85">
        <f t="shared" ca="1" si="129"/>
        <v>15</v>
      </c>
      <c r="M709" s="38">
        <f t="shared" ca="1" si="130"/>
        <v>985</v>
      </c>
      <c r="N709" s="4">
        <f t="shared" ca="1" si="131"/>
        <v>11</v>
      </c>
      <c r="O709" s="79">
        <f t="shared" ca="1" si="132"/>
        <v>3.443707573616813</v>
      </c>
      <c r="P709" s="79">
        <f t="shared" ca="1" si="133"/>
        <v>34.437075736168133</v>
      </c>
      <c r="Q709" s="79">
        <f t="shared" ca="1" si="134"/>
        <v>34.437075736168133</v>
      </c>
      <c r="R709" s="79">
        <f t="shared" ca="1" si="109"/>
        <v>3.4437075736168135</v>
      </c>
      <c r="S709" s="79">
        <f t="shared" ca="1" si="135"/>
        <v>3.4437075736168126</v>
      </c>
      <c r="T709" s="79">
        <f t="shared" ca="1" si="111"/>
        <v>1.0213083445091131E-8</v>
      </c>
      <c r="U709" s="79">
        <f t="shared" ca="1" si="136"/>
        <v>1262.7479162046202</v>
      </c>
      <c r="V709" s="79">
        <f t="shared" ca="1" si="113"/>
        <v>3.7449607908397133E-6</v>
      </c>
      <c r="W709" s="85">
        <f t="shared" ca="1" si="137"/>
        <v>4176.0642024751751</v>
      </c>
      <c r="X709" s="79">
        <f t="shared" ca="1" si="115"/>
        <v>1.2385050489970175E-5</v>
      </c>
    </row>
    <row r="710" spans="1:24" ht="12.75" customHeight="1">
      <c r="A710" s="2">
        <v>1</v>
      </c>
      <c r="B710" s="2">
        <v>0</v>
      </c>
      <c r="C710" s="2">
        <f t="shared" ca="1" si="97"/>
        <v>5</v>
      </c>
      <c r="D710" s="2">
        <f t="shared" ca="1" si="98"/>
        <v>3</v>
      </c>
      <c r="E710" s="2">
        <f t="shared" ca="1" si="99"/>
        <v>1</v>
      </c>
      <c r="F710" s="84">
        <f t="shared" ca="1" si="127"/>
        <v>9.9856000000000042E-2</v>
      </c>
      <c r="G710" s="2">
        <v>0</v>
      </c>
      <c r="H710" s="2">
        <v>0</v>
      </c>
      <c r="I710" s="2">
        <v>0</v>
      </c>
      <c r="J710" s="84">
        <f t="shared" ca="1" si="128"/>
        <v>1.0000000000000046E-10</v>
      </c>
      <c r="K710" s="84">
        <f t="shared" ca="1" si="102"/>
        <v>9.9856000000000491E-12</v>
      </c>
      <c r="L710" s="85">
        <f t="shared" ca="1" si="129"/>
        <v>0</v>
      </c>
      <c r="M710" s="38">
        <f t="shared" ca="1" si="130"/>
        <v>1000</v>
      </c>
      <c r="N710" s="4">
        <f t="shared" ca="1" si="131"/>
        <v>11</v>
      </c>
      <c r="O710" s="79">
        <f t="shared" ca="1" si="132"/>
        <v>3.443707573616813</v>
      </c>
      <c r="P710" s="79">
        <f t="shared" ca="1" si="133"/>
        <v>34.437075736168133</v>
      </c>
      <c r="Q710" s="79">
        <f t="shared" ca="1" si="134"/>
        <v>34.437075736168133</v>
      </c>
      <c r="R710" s="79">
        <f t="shared" ca="1" si="109"/>
        <v>3.4437075736168135</v>
      </c>
      <c r="S710" s="79">
        <f t="shared" ca="1" si="135"/>
        <v>3.4437075736168126</v>
      </c>
      <c r="T710" s="79">
        <f t="shared" ca="1" si="111"/>
        <v>3.4387486347108211E-11</v>
      </c>
      <c r="U710" s="79">
        <f t="shared" ca="1" si="136"/>
        <v>1247.4479162046202</v>
      </c>
      <c r="V710" s="79">
        <f t="shared" ca="1" si="113"/>
        <v>1.2456515912052916E-8</v>
      </c>
      <c r="W710" s="85">
        <f t="shared" ca="1" si="137"/>
        <v>0</v>
      </c>
      <c r="X710" s="79">
        <f t="shared" ca="1" si="115"/>
        <v>0</v>
      </c>
    </row>
    <row r="711" spans="1:24" ht="12.75" customHeight="1">
      <c r="A711" s="2">
        <v>1</v>
      </c>
      <c r="B711" s="2">
        <v>1</v>
      </c>
      <c r="C711" s="2">
        <f t="shared" ca="1" si="97"/>
        <v>6</v>
      </c>
      <c r="D711" s="2">
        <f t="shared" ca="1" si="98"/>
        <v>4</v>
      </c>
      <c r="E711" s="2">
        <f t="shared" ca="1" si="99"/>
        <v>1</v>
      </c>
      <c r="F711" s="84">
        <f t="shared" ca="1" si="127"/>
        <v>2.496400000000001E-2</v>
      </c>
      <c r="G711" s="2">
        <v>1</v>
      </c>
      <c r="H711" s="2">
        <v>1</v>
      </c>
      <c r="I711" s="2">
        <v>7</v>
      </c>
      <c r="J711" s="84">
        <f t="shared" ca="1" si="128"/>
        <v>0</v>
      </c>
      <c r="K711" s="84">
        <f t="shared" ca="1" si="102"/>
        <v>0</v>
      </c>
      <c r="L711" s="85">
        <f t="shared" ca="1" si="129"/>
        <v>285</v>
      </c>
      <c r="M711" s="38">
        <f t="shared" ca="1" si="130"/>
        <v>715</v>
      </c>
      <c r="N711" s="4">
        <f t="shared" ca="1" si="131"/>
        <v>8</v>
      </c>
      <c r="O711" s="79">
        <f t="shared" ca="1" si="132"/>
        <v>2.6035203133068636</v>
      </c>
      <c r="P711" s="79">
        <f t="shared" ca="1" si="133"/>
        <v>26.035203133068631</v>
      </c>
      <c r="Q711" s="79">
        <f t="shared" ca="1" si="134"/>
        <v>26.035203133068631</v>
      </c>
      <c r="R711" s="79">
        <f t="shared" ca="1" si="109"/>
        <v>2.6035203133068632</v>
      </c>
      <c r="S711" s="79">
        <f t="shared" ca="1" si="135"/>
        <v>2.6035203133068636</v>
      </c>
      <c r="T711" s="79">
        <f t="shared" ca="1" si="111"/>
        <v>0</v>
      </c>
      <c r="U711" s="79">
        <f t="shared" ca="1" si="136"/>
        <v>1252.5463590129609</v>
      </c>
      <c r="V711" s="79">
        <f t="shared" ca="1" si="113"/>
        <v>0</v>
      </c>
      <c r="W711" s="85">
        <f t="shared" ca="1" si="137"/>
        <v>37079.846726433541</v>
      </c>
      <c r="X711" s="79">
        <f t="shared" ca="1" si="115"/>
        <v>0</v>
      </c>
    </row>
    <row r="712" spans="1:24" ht="12.75" customHeight="1">
      <c r="A712" s="2">
        <v>1</v>
      </c>
      <c r="B712" s="2">
        <v>1</v>
      </c>
      <c r="C712" s="2">
        <f t="shared" ca="1" si="97"/>
        <v>6</v>
      </c>
      <c r="D712" s="2">
        <f t="shared" ca="1" si="98"/>
        <v>4</v>
      </c>
      <c r="E712" s="2">
        <f t="shared" ca="1" si="99"/>
        <v>1</v>
      </c>
      <c r="F712" s="84">
        <f t="shared" ca="1" si="127"/>
        <v>2.496400000000001E-2</v>
      </c>
      <c r="G712" s="2">
        <v>1</v>
      </c>
      <c r="H712" s="2">
        <v>1</v>
      </c>
      <c r="I712" s="2">
        <v>6</v>
      </c>
      <c r="J712" s="84">
        <f t="shared" ca="1" si="128"/>
        <v>0</v>
      </c>
      <c r="K712" s="84">
        <f t="shared" ca="1" si="102"/>
        <v>0</v>
      </c>
      <c r="L712" s="85">
        <f t="shared" ca="1" si="129"/>
        <v>270</v>
      </c>
      <c r="M712" s="38">
        <f t="shared" ca="1" si="130"/>
        <v>730</v>
      </c>
      <c r="N712" s="4">
        <f t="shared" ca="1" si="131"/>
        <v>8</v>
      </c>
      <c r="O712" s="79">
        <f t="shared" ca="1" si="132"/>
        <v>2.6035203133068636</v>
      </c>
      <c r="P712" s="79">
        <f t="shared" ca="1" si="133"/>
        <v>26.035203133068631</v>
      </c>
      <c r="Q712" s="79">
        <f t="shared" ca="1" si="134"/>
        <v>26.035203133068631</v>
      </c>
      <c r="R712" s="79">
        <f t="shared" ca="1" si="109"/>
        <v>2.6035203133068632</v>
      </c>
      <c r="S712" s="79">
        <f t="shared" ca="1" si="135"/>
        <v>2.6035203133068636</v>
      </c>
      <c r="T712" s="79">
        <f t="shared" ca="1" si="111"/>
        <v>0</v>
      </c>
      <c r="U712" s="79">
        <f t="shared" ca="1" si="136"/>
        <v>1237.246359012961</v>
      </c>
      <c r="V712" s="79">
        <f t="shared" ca="1" si="113"/>
        <v>0</v>
      </c>
      <c r="W712" s="85">
        <f t="shared" ca="1" si="137"/>
        <v>32903.782523958369</v>
      </c>
      <c r="X712" s="79">
        <f t="shared" ca="1" si="115"/>
        <v>0</v>
      </c>
    </row>
    <row r="713" spans="1:24" ht="12.75" customHeight="1">
      <c r="A713" s="2">
        <v>1</v>
      </c>
      <c r="B713" s="2">
        <v>1</v>
      </c>
      <c r="C713" s="2">
        <f t="shared" ca="1" si="97"/>
        <v>6</v>
      </c>
      <c r="D713" s="2">
        <f t="shared" ca="1" si="98"/>
        <v>4</v>
      </c>
      <c r="E713" s="2">
        <f t="shared" ca="1" si="99"/>
        <v>1</v>
      </c>
      <c r="F713" s="84">
        <f t="shared" ca="1" si="127"/>
        <v>2.496400000000001E-2</v>
      </c>
      <c r="G713" s="2">
        <v>1</v>
      </c>
      <c r="H713" s="2">
        <v>1</v>
      </c>
      <c r="I713" s="2">
        <v>5</v>
      </c>
      <c r="J713" s="84">
        <f t="shared" ca="1" si="128"/>
        <v>0</v>
      </c>
      <c r="K713" s="84">
        <f t="shared" ca="1" si="102"/>
        <v>0</v>
      </c>
      <c r="L713" s="85">
        <f t="shared" ca="1" si="129"/>
        <v>255</v>
      </c>
      <c r="M713" s="38">
        <f t="shared" ca="1" si="130"/>
        <v>745</v>
      </c>
      <c r="N713" s="4">
        <f t="shared" ca="1" si="131"/>
        <v>9</v>
      </c>
      <c r="O713" s="79">
        <f t="shared" ca="1" si="132"/>
        <v>2.8940432293255012</v>
      </c>
      <c r="P713" s="79">
        <f t="shared" ca="1" si="133"/>
        <v>26.035203133068631</v>
      </c>
      <c r="Q713" s="79">
        <f t="shared" ca="1" si="134"/>
        <v>26.035203133068631</v>
      </c>
      <c r="R713" s="79">
        <f t="shared" ca="1" si="109"/>
        <v>2.6035203133068632</v>
      </c>
      <c r="S713" s="79">
        <f t="shared" ca="1" si="135"/>
        <v>2.8737066252041963</v>
      </c>
      <c r="T713" s="79">
        <f t="shared" ca="1" si="111"/>
        <v>0</v>
      </c>
      <c r="U713" s="79">
        <f t="shared" ca="1" si="136"/>
        <v>1313.7897313836427</v>
      </c>
      <c r="V713" s="79">
        <f t="shared" ca="1" si="113"/>
        <v>0</v>
      </c>
      <c r="W713" s="85">
        <f t="shared" ca="1" si="137"/>
        <v>28727.718321483193</v>
      </c>
      <c r="X713" s="79">
        <f t="shared" ca="1" si="115"/>
        <v>0</v>
      </c>
    </row>
    <row r="714" spans="1:24" ht="12.75" customHeight="1">
      <c r="A714" s="2">
        <v>1</v>
      </c>
      <c r="B714" s="2">
        <v>1</v>
      </c>
      <c r="C714" s="2">
        <f t="shared" ca="1" si="97"/>
        <v>6</v>
      </c>
      <c r="D714" s="2">
        <f t="shared" ca="1" si="98"/>
        <v>4</v>
      </c>
      <c r="E714" s="2">
        <f t="shared" ca="1" si="99"/>
        <v>1</v>
      </c>
      <c r="F714" s="84">
        <f t="shared" ca="1" si="127"/>
        <v>2.496400000000001E-2</v>
      </c>
      <c r="G714" s="2">
        <v>1</v>
      </c>
      <c r="H714" s="2">
        <v>1</v>
      </c>
      <c r="I714" s="2">
        <v>4</v>
      </c>
      <c r="J714" s="84">
        <f t="shared" ca="1" si="128"/>
        <v>0.94148014940099989</v>
      </c>
      <c r="K714" s="84">
        <f t="shared" ca="1" si="102"/>
        <v>2.3503110449646571E-2</v>
      </c>
      <c r="L714" s="85">
        <f t="shared" ca="1" si="129"/>
        <v>240</v>
      </c>
      <c r="M714" s="38">
        <f t="shared" ca="1" si="130"/>
        <v>760</v>
      </c>
      <c r="N714" s="4">
        <f t="shared" ca="1" si="131"/>
        <v>9</v>
      </c>
      <c r="O714" s="79">
        <f t="shared" ca="1" si="132"/>
        <v>2.8940432293255012</v>
      </c>
      <c r="P714" s="79">
        <f t="shared" ca="1" si="133"/>
        <v>28.940432293255011</v>
      </c>
      <c r="Q714" s="79">
        <f t="shared" ca="1" si="134"/>
        <v>27.487817713161821</v>
      </c>
      <c r="R714" s="79">
        <f t="shared" ca="1" si="109"/>
        <v>2.8214125003208417</v>
      </c>
      <c r="S714" s="79">
        <f t="shared" ca="1" si="135"/>
        <v>2.8889590782951746</v>
      </c>
      <c r="T714" s="79">
        <f t="shared" ca="1" si="111"/>
        <v>6.7899524301680642E-2</v>
      </c>
      <c r="U714" s="79">
        <f t="shared" ca="1" si="136"/>
        <v>1303.6744378884391</v>
      </c>
      <c r="V714" s="79">
        <f t="shared" ca="1" si="113"/>
        <v>30.640404304072892</v>
      </c>
      <c r="W714" s="85">
        <f t="shared" ca="1" si="137"/>
        <v>24551.654119008017</v>
      </c>
      <c r="X714" s="79">
        <f t="shared" ca="1" si="115"/>
        <v>577.04023848056556</v>
      </c>
    </row>
    <row r="715" spans="1:24" ht="12.75" customHeight="1">
      <c r="A715" s="2">
        <v>1</v>
      </c>
      <c r="B715" s="2">
        <v>1</v>
      </c>
      <c r="C715" s="2">
        <f t="shared" ca="1" si="97"/>
        <v>6</v>
      </c>
      <c r="D715" s="2">
        <f t="shared" ca="1" si="98"/>
        <v>4</v>
      </c>
      <c r="E715" s="2">
        <f t="shared" ca="1" si="99"/>
        <v>1</v>
      </c>
      <c r="F715" s="84">
        <f t="shared" ca="1" si="127"/>
        <v>2.496400000000001E-2</v>
      </c>
      <c r="G715" s="2">
        <v>1</v>
      </c>
      <c r="H715" s="2">
        <v>1</v>
      </c>
      <c r="I715" s="2">
        <v>3</v>
      </c>
      <c r="J715" s="84">
        <f t="shared" ca="1" si="128"/>
        <v>3.8039601996000032E-2</v>
      </c>
      <c r="K715" s="84">
        <f t="shared" ca="1" si="102"/>
        <v>9.4962062422814517E-4</v>
      </c>
      <c r="L715" s="85">
        <f t="shared" ca="1" si="129"/>
        <v>225</v>
      </c>
      <c r="M715" s="38">
        <f t="shared" ca="1" si="130"/>
        <v>775</v>
      </c>
      <c r="N715" s="4">
        <f t="shared" ca="1" si="131"/>
        <v>9</v>
      </c>
      <c r="O715" s="79">
        <f t="shared" ca="1" si="132"/>
        <v>2.8940432293255012</v>
      </c>
      <c r="P715" s="79">
        <f t="shared" ca="1" si="133"/>
        <v>28.940432293255011</v>
      </c>
      <c r="Q715" s="79">
        <f t="shared" ca="1" si="134"/>
        <v>28.940432293255011</v>
      </c>
      <c r="R715" s="79">
        <f t="shared" ca="1" si="109"/>
        <v>2.8940432293255012</v>
      </c>
      <c r="S715" s="79">
        <f t="shared" ca="1" si="135"/>
        <v>2.8940432293255007</v>
      </c>
      <c r="T715" s="79">
        <f t="shared" ca="1" si="111"/>
        <v>2.7482431379753191E-3</v>
      </c>
      <c r="U715" s="79">
        <f t="shared" ca="1" si="136"/>
        <v>1290.1026733900378</v>
      </c>
      <c r="V715" s="79">
        <f t="shared" ca="1" si="113"/>
        <v>1.2251081060230467</v>
      </c>
      <c r="W715" s="85">
        <f t="shared" ca="1" si="137"/>
        <v>20375.589916532845</v>
      </c>
      <c r="X715" s="79">
        <f t="shared" ca="1" si="115"/>
        <v>19.349080415554621</v>
      </c>
    </row>
    <row r="716" spans="1:24" ht="12.75" customHeight="1">
      <c r="A716" s="2">
        <v>1</v>
      </c>
      <c r="B716" s="2">
        <v>1</v>
      </c>
      <c r="C716" s="2">
        <f t="shared" ca="1" si="97"/>
        <v>6</v>
      </c>
      <c r="D716" s="2">
        <f t="shared" ca="1" si="98"/>
        <v>4</v>
      </c>
      <c r="E716" s="2">
        <f t="shared" ca="1" si="99"/>
        <v>1</v>
      </c>
      <c r="F716" s="84">
        <f t="shared" ca="1" si="127"/>
        <v>2.496400000000001E-2</v>
      </c>
      <c r="G716" s="2">
        <v>1</v>
      </c>
      <c r="H716" s="2">
        <v>1</v>
      </c>
      <c r="I716" s="2">
        <v>2</v>
      </c>
      <c r="J716" s="84">
        <f t="shared" ca="1" si="128"/>
        <v>5.7635760600000105E-4</v>
      </c>
      <c r="K716" s="84">
        <f t="shared" ca="1" si="102"/>
        <v>1.4388191276184031E-5</v>
      </c>
      <c r="L716" s="85">
        <f t="shared" ca="1" si="129"/>
        <v>210</v>
      </c>
      <c r="M716" s="38">
        <f t="shared" ca="1" si="130"/>
        <v>790</v>
      </c>
      <c r="N716" s="4">
        <f t="shared" ca="1" si="131"/>
        <v>9</v>
      </c>
      <c r="O716" s="79">
        <f t="shared" ca="1" si="132"/>
        <v>2.8940432293255012</v>
      </c>
      <c r="P716" s="79">
        <f t="shared" ca="1" si="133"/>
        <v>28.940432293255011</v>
      </c>
      <c r="Q716" s="79">
        <f t="shared" ca="1" si="134"/>
        <v>28.940432293255011</v>
      </c>
      <c r="R716" s="79">
        <f t="shared" ca="1" si="109"/>
        <v>2.8940432293255012</v>
      </c>
      <c r="S716" s="79">
        <f t="shared" ca="1" si="135"/>
        <v>2.8940432293255007</v>
      </c>
      <c r="T716" s="79">
        <f t="shared" ca="1" si="111"/>
        <v>4.1640047545080633E-5</v>
      </c>
      <c r="U716" s="79">
        <f t="shared" ca="1" si="136"/>
        <v>1274.8026733900379</v>
      </c>
      <c r="V716" s="79">
        <f t="shared" ca="1" si="113"/>
        <v>1.8342104704126623E-2</v>
      </c>
      <c r="W716" s="85">
        <f t="shared" ca="1" si="137"/>
        <v>16199.525714057667</v>
      </c>
      <c r="X716" s="79">
        <f t="shared" ca="1" si="115"/>
        <v>0.2330818745573234</v>
      </c>
    </row>
    <row r="717" spans="1:24" ht="12.75" customHeight="1">
      <c r="A717" s="2">
        <v>1</v>
      </c>
      <c r="B717" s="2">
        <v>1</v>
      </c>
      <c r="C717" s="2">
        <f t="shared" ca="1" si="97"/>
        <v>6</v>
      </c>
      <c r="D717" s="2">
        <f t="shared" ca="1" si="98"/>
        <v>4</v>
      </c>
      <c r="E717" s="2">
        <f t="shared" ca="1" si="99"/>
        <v>1</v>
      </c>
      <c r="F717" s="84">
        <f t="shared" ca="1" si="127"/>
        <v>2.496400000000001E-2</v>
      </c>
      <c r="G717" s="2">
        <v>1</v>
      </c>
      <c r="H717" s="2">
        <v>1</v>
      </c>
      <c r="I717" s="2">
        <v>1</v>
      </c>
      <c r="J717" s="84">
        <f t="shared" ca="1" si="128"/>
        <v>3.8811960000000103E-6</v>
      </c>
      <c r="K717" s="84">
        <f t="shared" ca="1" si="102"/>
        <v>9.6890176944000292E-8</v>
      </c>
      <c r="L717" s="85">
        <f t="shared" ca="1" si="129"/>
        <v>195</v>
      </c>
      <c r="M717" s="38">
        <f t="shared" ca="1" si="130"/>
        <v>805</v>
      </c>
      <c r="N717" s="4">
        <f t="shared" ca="1" si="131"/>
        <v>9</v>
      </c>
      <c r="O717" s="79">
        <f t="shared" ca="1" si="132"/>
        <v>2.8940432293255012</v>
      </c>
      <c r="P717" s="79">
        <f t="shared" ca="1" si="133"/>
        <v>28.940432293255011</v>
      </c>
      <c r="Q717" s="79">
        <f t="shared" ca="1" si="134"/>
        <v>28.940432293255011</v>
      </c>
      <c r="R717" s="79">
        <f t="shared" ca="1" si="109"/>
        <v>2.8940432293255012</v>
      </c>
      <c r="S717" s="79">
        <f t="shared" ca="1" si="135"/>
        <v>2.8940432293255007</v>
      </c>
      <c r="T717" s="79">
        <f t="shared" ca="1" si="111"/>
        <v>2.8040436057293376E-7</v>
      </c>
      <c r="U717" s="79">
        <f t="shared" ca="1" si="136"/>
        <v>1259.5026733900379</v>
      </c>
      <c r="V717" s="79">
        <f t="shared" ca="1" si="113"/>
        <v>1.2203343688620218E-4</v>
      </c>
      <c r="W717" s="85">
        <f t="shared" ca="1" si="137"/>
        <v>12023.461511582493</v>
      </c>
      <c r="X717" s="79">
        <f t="shared" ca="1" si="115"/>
        <v>1.164955313336605E-3</v>
      </c>
    </row>
    <row r="718" spans="1:24" ht="12.75" customHeight="1">
      <c r="A718" s="2">
        <v>1</v>
      </c>
      <c r="B718" s="2">
        <v>1</v>
      </c>
      <c r="C718" s="2">
        <f t="shared" ca="1" si="97"/>
        <v>6</v>
      </c>
      <c r="D718" s="2">
        <f t="shared" ca="1" si="98"/>
        <v>4</v>
      </c>
      <c r="E718" s="2">
        <f t="shared" ca="1" si="99"/>
        <v>1</v>
      </c>
      <c r="F718" s="84">
        <f t="shared" ca="1" si="127"/>
        <v>2.496400000000001E-2</v>
      </c>
      <c r="G718" s="2">
        <v>1</v>
      </c>
      <c r="H718" s="2">
        <v>1</v>
      </c>
      <c r="I718" s="2">
        <v>0</v>
      </c>
      <c r="J718" s="84">
        <f t="shared" ca="1" si="128"/>
        <v>9.8010000000000359E-9</v>
      </c>
      <c r="K718" s="84">
        <f t="shared" ca="1" si="102"/>
        <v>2.4467216400000101E-10</v>
      </c>
      <c r="L718" s="85">
        <f t="shared" ca="1" si="129"/>
        <v>180</v>
      </c>
      <c r="M718" s="38">
        <f t="shared" ca="1" si="130"/>
        <v>820</v>
      </c>
      <c r="N718" s="4">
        <f t="shared" ca="1" si="131"/>
        <v>9</v>
      </c>
      <c r="O718" s="79">
        <f t="shared" ca="1" si="132"/>
        <v>2.8940432293255012</v>
      </c>
      <c r="P718" s="79">
        <f t="shared" ca="1" si="133"/>
        <v>28.940432293255011</v>
      </c>
      <c r="Q718" s="79">
        <f t="shared" ca="1" si="134"/>
        <v>28.940432293255011</v>
      </c>
      <c r="R718" s="79">
        <f t="shared" ca="1" si="109"/>
        <v>2.8940432293255012</v>
      </c>
      <c r="S718" s="79">
        <f t="shared" ca="1" si="135"/>
        <v>2.8940432293255007</v>
      </c>
      <c r="T718" s="79">
        <f t="shared" ca="1" si="111"/>
        <v>7.0809181962862147E-10</v>
      </c>
      <c r="U718" s="79">
        <f t="shared" ca="1" si="136"/>
        <v>1244.2026733900377</v>
      </c>
      <c r="V718" s="79">
        <f t="shared" ca="1" si="113"/>
        <v>3.0442176055292702E-7</v>
      </c>
      <c r="W718" s="85">
        <f t="shared" ca="1" si="137"/>
        <v>7847.3973091073167</v>
      </c>
      <c r="X718" s="79">
        <f t="shared" ca="1" si="115"/>
        <v>1.9200396813870721E-6</v>
      </c>
    </row>
    <row r="719" spans="1:24" ht="12.75" customHeight="1">
      <c r="A719" s="2">
        <v>1</v>
      </c>
      <c r="B719" s="2">
        <v>1</v>
      </c>
      <c r="C719" s="2">
        <f t="shared" ca="1" si="97"/>
        <v>6</v>
      </c>
      <c r="D719" s="2">
        <f t="shared" ca="1" si="98"/>
        <v>4</v>
      </c>
      <c r="E719" s="2">
        <f t="shared" ca="1" si="99"/>
        <v>1</v>
      </c>
      <c r="F719" s="84">
        <f t="shared" ca="1" si="127"/>
        <v>2.496400000000001E-2</v>
      </c>
      <c r="G719" s="2">
        <v>1</v>
      </c>
      <c r="H719" s="2">
        <v>0</v>
      </c>
      <c r="I719" s="2">
        <v>7</v>
      </c>
      <c r="J719" s="84">
        <f t="shared" ca="1" si="128"/>
        <v>0</v>
      </c>
      <c r="K719" s="84">
        <f t="shared" ca="1" si="102"/>
        <v>0</v>
      </c>
      <c r="L719" s="85">
        <f t="shared" ca="1" si="129"/>
        <v>195</v>
      </c>
      <c r="M719" s="38">
        <f t="shared" ca="1" si="130"/>
        <v>805</v>
      </c>
      <c r="N719" s="4">
        <f t="shared" ca="1" si="131"/>
        <v>9</v>
      </c>
      <c r="O719" s="79">
        <f t="shared" ca="1" si="132"/>
        <v>2.8940432293255012</v>
      </c>
      <c r="P719" s="79">
        <f t="shared" ca="1" si="133"/>
        <v>28.940432293255011</v>
      </c>
      <c r="Q719" s="79">
        <f t="shared" ca="1" si="134"/>
        <v>28.940432293255011</v>
      </c>
      <c r="R719" s="79">
        <f t="shared" ca="1" si="109"/>
        <v>2.8940432293255012</v>
      </c>
      <c r="S719" s="79">
        <f t="shared" ca="1" si="135"/>
        <v>2.8940432293255007</v>
      </c>
      <c r="T719" s="79">
        <f t="shared" ca="1" si="111"/>
        <v>0</v>
      </c>
      <c r="U719" s="79">
        <f t="shared" ca="1" si="136"/>
        <v>1259.5026733900379</v>
      </c>
      <c r="V719" s="79">
        <f t="shared" ca="1" si="113"/>
        <v>0</v>
      </c>
      <c r="W719" s="85">
        <f t="shared" ca="1" si="137"/>
        <v>33408.513619801401</v>
      </c>
      <c r="X719" s="79">
        <f t="shared" ca="1" si="115"/>
        <v>0</v>
      </c>
    </row>
    <row r="720" spans="1:24" ht="12.75" customHeight="1">
      <c r="A720" s="2">
        <v>1</v>
      </c>
      <c r="B720" s="2">
        <v>1</v>
      </c>
      <c r="C720" s="2">
        <f t="shared" ca="1" si="97"/>
        <v>6</v>
      </c>
      <c r="D720" s="2">
        <f t="shared" ca="1" si="98"/>
        <v>4</v>
      </c>
      <c r="E720" s="2">
        <f t="shared" ca="1" si="99"/>
        <v>1</v>
      </c>
      <c r="F720" s="84">
        <f t="shared" ca="1" si="127"/>
        <v>2.496400000000001E-2</v>
      </c>
      <c r="G720" s="2">
        <v>1</v>
      </c>
      <c r="H720" s="2">
        <v>0</v>
      </c>
      <c r="I720" s="2">
        <v>6</v>
      </c>
      <c r="J720" s="84">
        <f t="shared" ca="1" si="128"/>
        <v>0</v>
      </c>
      <c r="K720" s="84">
        <f t="shared" ca="1" si="102"/>
        <v>0</v>
      </c>
      <c r="L720" s="85">
        <f t="shared" ca="1" si="129"/>
        <v>180</v>
      </c>
      <c r="M720" s="38">
        <f t="shared" ca="1" si="130"/>
        <v>820</v>
      </c>
      <c r="N720" s="4">
        <f t="shared" ca="1" si="131"/>
        <v>9</v>
      </c>
      <c r="O720" s="79">
        <f t="shared" ca="1" si="132"/>
        <v>2.8940432293255012</v>
      </c>
      <c r="P720" s="79">
        <f t="shared" ca="1" si="133"/>
        <v>28.940432293255011</v>
      </c>
      <c r="Q720" s="79">
        <f t="shared" ca="1" si="134"/>
        <v>28.940432293255011</v>
      </c>
      <c r="R720" s="79">
        <f t="shared" ca="1" si="109"/>
        <v>2.8940432293255012</v>
      </c>
      <c r="S720" s="79">
        <f t="shared" ca="1" si="135"/>
        <v>2.8940432293255007</v>
      </c>
      <c r="T720" s="79">
        <f t="shared" ca="1" si="111"/>
        <v>0</v>
      </c>
      <c r="U720" s="79">
        <f t="shared" ca="1" si="136"/>
        <v>1244.2026733900377</v>
      </c>
      <c r="V720" s="79">
        <f t="shared" ca="1" si="113"/>
        <v>0</v>
      </c>
      <c r="W720" s="85">
        <f t="shared" ca="1" si="137"/>
        <v>29232.449417326228</v>
      </c>
      <c r="X720" s="79">
        <f t="shared" ca="1" si="115"/>
        <v>0</v>
      </c>
    </row>
    <row r="721" spans="1:24" ht="12.75" customHeight="1">
      <c r="A721" s="2">
        <v>1</v>
      </c>
      <c r="B721" s="2">
        <v>1</v>
      </c>
      <c r="C721" s="2">
        <f t="shared" ca="1" si="97"/>
        <v>6</v>
      </c>
      <c r="D721" s="2">
        <f t="shared" ca="1" si="98"/>
        <v>4</v>
      </c>
      <c r="E721" s="2">
        <f t="shared" ca="1" si="99"/>
        <v>1</v>
      </c>
      <c r="F721" s="84">
        <f t="shared" ca="1" si="127"/>
        <v>2.496400000000001E-2</v>
      </c>
      <c r="G721" s="2">
        <v>1</v>
      </c>
      <c r="H721" s="2">
        <v>0</v>
      </c>
      <c r="I721" s="2">
        <v>5</v>
      </c>
      <c r="J721" s="84">
        <f t="shared" ca="1" si="128"/>
        <v>0</v>
      </c>
      <c r="K721" s="84">
        <f t="shared" ca="1" si="102"/>
        <v>0</v>
      </c>
      <c r="L721" s="85">
        <f t="shared" ca="1" si="129"/>
        <v>165</v>
      </c>
      <c r="M721" s="38">
        <f t="shared" ca="1" si="130"/>
        <v>835</v>
      </c>
      <c r="N721" s="4">
        <f t="shared" ca="1" si="131"/>
        <v>9</v>
      </c>
      <c r="O721" s="79">
        <f t="shared" ca="1" si="132"/>
        <v>2.8940432293255012</v>
      </c>
      <c r="P721" s="79">
        <f t="shared" ca="1" si="133"/>
        <v>28.940432293255011</v>
      </c>
      <c r="Q721" s="79">
        <f t="shared" ca="1" si="134"/>
        <v>28.940432293255011</v>
      </c>
      <c r="R721" s="79">
        <f t="shared" ca="1" si="109"/>
        <v>2.8940432293255012</v>
      </c>
      <c r="S721" s="79">
        <f t="shared" ca="1" si="135"/>
        <v>2.8940432293255007</v>
      </c>
      <c r="T721" s="79">
        <f t="shared" ca="1" si="111"/>
        <v>0</v>
      </c>
      <c r="U721" s="79">
        <f t="shared" ca="1" si="136"/>
        <v>1228.9026733900378</v>
      </c>
      <c r="V721" s="79">
        <f t="shared" ca="1" si="113"/>
        <v>0</v>
      </c>
      <c r="W721" s="85">
        <f t="shared" ca="1" si="137"/>
        <v>25056.385214851052</v>
      </c>
      <c r="X721" s="79">
        <f t="shared" ca="1" si="115"/>
        <v>0</v>
      </c>
    </row>
    <row r="722" spans="1:24" ht="12.75" customHeight="1">
      <c r="A722" s="2">
        <v>1</v>
      </c>
      <c r="B722" s="2">
        <v>1</v>
      </c>
      <c r="C722" s="2">
        <f t="shared" ca="1" si="97"/>
        <v>6</v>
      </c>
      <c r="D722" s="2">
        <f t="shared" ca="1" si="98"/>
        <v>4</v>
      </c>
      <c r="E722" s="2">
        <f t="shared" ca="1" si="99"/>
        <v>1</v>
      </c>
      <c r="F722" s="84">
        <f t="shared" ca="1" si="127"/>
        <v>2.496400000000001E-2</v>
      </c>
      <c r="G722" s="2">
        <v>1</v>
      </c>
      <c r="H722" s="2">
        <v>0</v>
      </c>
      <c r="I722" s="2">
        <v>4</v>
      </c>
      <c r="J722" s="84">
        <f t="shared" ca="1" si="128"/>
        <v>9.5099004990000079E-3</v>
      </c>
      <c r="K722" s="84">
        <f t="shared" ca="1" si="102"/>
        <v>2.3740515605703629E-4</v>
      </c>
      <c r="L722" s="85">
        <f t="shared" ca="1" si="129"/>
        <v>150</v>
      </c>
      <c r="M722" s="38">
        <f t="shared" ca="1" si="130"/>
        <v>850</v>
      </c>
      <c r="N722" s="4">
        <f t="shared" ca="1" si="131"/>
        <v>10</v>
      </c>
      <c r="O722" s="79">
        <f t="shared" ca="1" si="132"/>
        <v>3.1594744304049844</v>
      </c>
      <c r="P722" s="79">
        <f t="shared" ca="1" si="133"/>
        <v>31.594744304049843</v>
      </c>
      <c r="Q722" s="79">
        <f t="shared" ca="1" si="134"/>
        <v>29.471294695413977</v>
      </c>
      <c r="R722" s="79">
        <f t="shared" ca="1" si="109"/>
        <v>3.053301949973191</v>
      </c>
      <c r="S722" s="79">
        <f t="shared" ca="1" si="135"/>
        <v>3.1520423567747589</v>
      </c>
      <c r="T722" s="79">
        <f t="shared" ca="1" si="111"/>
        <v>7.4831110760850011E-4</v>
      </c>
      <c r="U722" s="79">
        <f t="shared" ca="1" si="136"/>
        <v>1301.3033039928096</v>
      </c>
      <c r="V722" s="79">
        <f t="shared" ca="1" si="113"/>
        <v>0.30893611396194992</v>
      </c>
      <c r="W722" s="85">
        <f t="shared" ca="1" si="137"/>
        <v>20880.321012375876</v>
      </c>
      <c r="X722" s="79">
        <f t="shared" ca="1" si="115"/>
        <v>4.9570958684641093</v>
      </c>
    </row>
    <row r="723" spans="1:24" ht="12.75" customHeight="1">
      <c r="A723" s="2">
        <v>1</v>
      </c>
      <c r="B723" s="2">
        <v>1</v>
      </c>
      <c r="C723" s="2">
        <f t="shared" ca="1" si="97"/>
        <v>6</v>
      </c>
      <c r="D723" s="2">
        <f t="shared" ca="1" si="98"/>
        <v>4</v>
      </c>
      <c r="E723" s="2">
        <f t="shared" ca="1" si="99"/>
        <v>1</v>
      </c>
      <c r="F723" s="84">
        <f t="shared" ca="1" si="127"/>
        <v>2.496400000000001E-2</v>
      </c>
      <c r="G723" s="2">
        <v>1</v>
      </c>
      <c r="H723" s="2">
        <v>0</v>
      </c>
      <c r="I723" s="2">
        <v>3</v>
      </c>
      <c r="J723" s="84">
        <f t="shared" ca="1" si="128"/>
        <v>3.8423840400000073E-4</v>
      </c>
      <c r="K723" s="84">
        <f t="shared" ca="1" si="102"/>
        <v>9.592127517456022E-6</v>
      </c>
      <c r="L723" s="85">
        <f t="shared" ca="1" si="129"/>
        <v>135</v>
      </c>
      <c r="M723" s="38">
        <f t="shared" ca="1" si="130"/>
        <v>865</v>
      </c>
      <c r="N723" s="4">
        <f t="shared" ca="1" si="131"/>
        <v>10</v>
      </c>
      <c r="O723" s="79">
        <f t="shared" ca="1" si="132"/>
        <v>3.1594744304049844</v>
      </c>
      <c r="P723" s="79">
        <f t="shared" ca="1" si="133"/>
        <v>31.594744304049843</v>
      </c>
      <c r="Q723" s="79">
        <f t="shared" ca="1" si="134"/>
        <v>31.594744304049843</v>
      </c>
      <c r="R723" s="79">
        <f t="shared" ca="1" si="109"/>
        <v>3.1594744304049844</v>
      </c>
      <c r="S723" s="79">
        <f t="shared" ca="1" si="135"/>
        <v>3.159474430404984</v>
      </c>
      <c r="T723" s="79">
        <f t="shared" ca="1" si="111"/>
        <v>3.030608162458634E-5</v>
      </c>
      <c r="U723" s="79">
        <f t="shared" ca="1" si="136"/>
        <v>1288.5296596068811</v>
      </c>
      <c r="V723" s="79">
        <f t="shared" ca="1" si="113"/>
        <v>1.2359740804973405E-2</v>
      </c>
      <c r="W723" s="85">
        <f t="shared" ca="1" si="137"/>
        <v>16704.2568099007</v>
      </c>
      <c r="X723" s="79">
        <f t="shared" ca="1" si="115"/>
        <v>0.16022936140490066</v>
      </c>
    </row>
    <row r="724" spans="1:24" ht="12.75" customHeight="1">
      <c r="A724" s="2">
        <v>1</v>
      </c>
      <c r="B724" s="2">
        <v>1</v>
      </c>
      <c r="C724" s="2">
        <f t="shared" ca="1" si="97"/>
        <v>6</v>
      </c>
      <c r="D724" s="2">
        <f t="shared" ca="1" si="98"/>
        <v>4</v>
      </c>
      <c r="E724" s="2">
        <f t="shared" ca="1" si="99"/>
        <v>1</v>
      </c>
      <c r="F724" s="84">
        <f t="shared" ca="1" si="127"/>
        <v>2.496400000000001E-2</v>
      </c>
      <c r="G724" s="2">
        <v>1</v>
      </c>
      <c r="H724" s="2">
        <v>0</v>
      </c>
      <c r="I724" s="2">
        <v>2</v>
      </c>
      <c r="J724" s="84">
        <f t="shared" ca="1" si="128"/>
        <v>5.8217940000000154E-6</v>
      </c>
      <c r="K724" s="84">
        <f t="shared" ca="1" si="102"/>
        <v>1.4533526541600044E-7</v>
      </c>
      <c r="L724" s="85">
        <f t="shared" ca="1" si="129"/>
        <v>120</v>
      </c>
      <c r="M724" s="38">
        <f t="shared" ca="1" si="130"/>
        <v>880</v>
      </c>
      <c r="N724" s="4">
        <f t="shared" ca="1" si="131"/>
        <v>10</v>
      </c>
      <c r="O724" s="79">
        <f t="shared" ca="1" si="132"/>
        <v>3.1594744304049844</v>
      </c>
      <c r="P724" s="79">
        <f t="shared" ca="1" si="133"/>
        <v>31.594744304049843</v>
      </c>
      <c r="Q724" s="79">
        <f t="shared" ca="1" si="134"/>
        <v>31.594744304049843</v>
      </c>
      <c r="R724" s="79">
        <f t="shared" ca="1" si="109"/>
        <v>3.1594744304049844</v>
      </c>
      <c r="S724" s="79">
        <f t="shared" ca="1" si="135"/>
        <v>3.159474430404984</v>
      </c>
      <c r="T724" s="79">
        <f t="shared" ca="1" si="111"/>
        <v>4.5918305491797516E-7</v>
      </c>
      <c r="U724" s="79">
        <f t="shared" ca="1" si="136"/>
        <v>1273.2296596068811</v>
      </c>
      <c r="V724" s="79">
        <f t="shared" ca="1" si="113"/>
        <v>1.8504517051448995E-4</v>
      </c>
      <c r="W724" s="85">
        <f t="shared" ca="1" si="137"/>
        <v>12528.192607425524</v>
      </c>
      <c r="X724" s="79">
        <f t="shared" ca="1" si="115"/>
        <v>1.8207881977829632E-3</v>
      </c>
    </row>
    <row r="725" spans="1:24" ht="12.75" customHeight="1">
      <c r="A725" s="2">
        <v>1</v>
      </c>
      <c r="B725" s="2">
        <v>1</v>
      </c>
      <c r="C725" s="2">
        <f t="shared" ca="1" si="97"/>
        <v>6</v>
      </c>
      <c r="D725" s="2">
        <f t="shared" ca="1" si="98"/>
        <v>4</v>
      </c>
      <c r="E725" s="2">
        <f t="shared" ca="1" si="99"/>
        <v>1</v>
      </c>
      <c r="F725" s="84">
        <f t="shared" ca="1" si="127"/>
        <v>2.496400000000001E-2</v>
      </c>
      <c r="G725" s="2">
        <v>1</v>
      </c>
      <c r="H725" s="2">
        <v>0</v>
      </c>
      <c r="I725" s="2">
        <v>1</v>
      </c>
      <c r="J725" s="84">
        <f t="shared" ca="1" si="128"/>
        <v>3.9204000000000137E-8</v>
      </c>
      <c r="K725" s="84">
        <f t="shared" ca="1" si="102"/>
        <v>9.7868865600000383E-10</v>
      </c>
      <c r="L725" s="85">
        <f t="shared" ca="1" si="129"/>
        <v>105</v>
      </c>
      <c r="M725" s="38">
        <f t="shared" ca="1" si="130"/>
        <v>895</v>
      </c>
      <c r="N725" s="4">
        <f t="shared" ca="1" si="131"/>
        <v>10</v>
      </c>
      <c r="O725" s="79">
        <f t="shared" ca="1" si="132"/>
        <v>3.1594744304049844</v>
      </c>
      <c r="P725" s="79">
        <f t="shared" ca="1" si="133"/>
        <v>31.594744304049843</v>
      </c>
      <c r="Q725" s="79">
        <f t="shared" ca="1" si="134"/>
        <v>31.594744304049843</v>
      </c>
      <c r="R725" s="79">
        <f t="shared" ca="1" si="109"/>
        <v>3.1594744304049844</v>
      </c>
      <c r="S725" s="79">
        <f t="shared" ca="1" si="135"/>
        <v>3.159474430404984</v>
      </c>
      <c r="T725" s="79">
        <f t="shared" ca="1" si="111"/>
        <v>3.0921417839594316E-9</v>
      </c>
      <c r="U725" s="79">
        <f t="shared" ca="1" si="136"/>
        <v>1257.9296596068809</v>
      </c>
      <c r="V725" s="79">
        <f t="shared" ca="1" si="113"/>
        <v>1.2311214879032006E-6</v>
      </c>
      <c r="W725" s="85">
        <f t="shared" ca="1" si="137"/>
        <v>8352.1284049503502</v>
      </c>
      <c r="X725" s="79">
        <f t="shared" ca="1" si="115"/>
        <v>8.1741333233803136E-6</v>
      </c>
    </row>
    <row r="726" spans="1:24" ht="12.75" customHeight="1">
      <c r="A726" s="2">
        <v>1</v>
      </c>
      <c r="B726" s="2">
        <v>1</v>
      </c>
      <c r="C726" s="2">
        <f t="shared" ca="1" si="97"/>
        <v>6</v>
      </c>
      <c r="D726" s="2">
        <f t="shared" ca="1" si="98"/>
        <v>4</v>
      </c>
      <c r="E726" s="2">
        <f t="shared" ca="1" si="99"/>
        <v>1</v>
      </c>
      <c r="F726" s="84">
        <f t="shared" ca="1" si="127"/>
        <v>2.496400000000001E-2</v>
      </c>
      <c r="G726" s="2">
        <v>1</v>
      </c>
      <c r="H726" s="2">
        <v>0</v>
      </c>
      <c r="I726" s="2">
        <v>0</v>
      </c>
      <c r="J726" s="84">
        <f t="shared" ca="1" si="128"/>
        <v>9.9000000000000459E-11</v>
      </c>
      <c r="K726" s="84">
        <f t="shared" ca="1" si="102"/>
        <v>2.4714360000000125E-12</v>
      </c>
      <c r="L726" s="85">
        <f t="shared" ca="1" si="129"/>
        <v>90</v>
      </c>
      <c r="M726" s="38">
        <f t="shared" ca="1" si="130"/>
        <v>910</v>
      </c>
      <c r="N726" s="4">
        <f t="shared" ca="1" si="131"/>
        <v>10</v>
      </c>
      <c r="O726" s="79">
        <f t="shared" ca="1" si="132"/>
        <v>3.1594744304049844</v>
      </c>
      <c r="P726" s="79">
        <f t="shared" ca="1" si="133"/>
        <v>31.594744304049843</v>
      </c>
      <c r="Q726" s="79">
        <f t="shared" ca="1" si="134"/>
        <v>31.594744304049843</v>
      </c>
      <c r="R726" s="79">
        <f t="shared" ca="1" si="109"/>
        <v>3.1594744304049844</v>
      </c>
      <c r="S726" s="79">
        <f t="shared" ca="1" si="135"/>
        <v>3.159474430404984</v>
      </c>
      <c r="T726" s="79">
        <f t="shared" ca="1" si="111"/>
        <v>7.8084388483824115E-12</v>
      </c>
      <c r="U726" s="79">
        <f t="shared" ca="1" si="136"/>
        <v>1242.629659606881</v>
      </c>
      <c r="V726" s="79">
        <f t="shared" ca="1" si="113"/>
        <v>3.0710796754202069E-9</v>
      </c>
      <c r="W726" s="85">
        <f t="shared" ca="1" si="137"/>
        <v>4176.0642024751751</v>
      </c>
      <c r="X726" s="79">
        <f t="shared" ca="1" si="115"/>
        <v>1.0320875408308489E-8</v>
      </c>
    </row>
    <row r="727" spans="1:24" ht="12.75" customHeight="1">
      <c r="A727" s="2">
        <v>1</v>
      </c>
      <c r="B727" s="2">
        <v>1</v>
      </c>
      <c r="C727" s="2">
        <f t="shared" ca="1" si="97"/>
        <v>6</v>
      </c>
      <c r="D727" s="2">
        <f t="shared" ca="1" si="98"/>
        <v>4</v>
      </c>
      <c r="E727" s="2">
        <f t="shared" ca="1" si="99"/>
        <v>1</v>
      </c>
      <c r="F727" s="84">
        <f t="shared" ca="1" si="127"/>
        <v>2.496400000000001E-2</v>
      </c>
      <c r="G727" s="2">
        <v>0</v>
      </c>
      <c r="H727" s="2">
        <v>1</v>
      </c>
      <c r="I727" s="2">
        <v>7</v>
      </c>
      <c r="J727" s="84">
        <f t="shared" ca="1" si="128"/>
        <v>0</v>
      </c>
      <c r="K727" s="84">
        <f t="shared" ca="1" si="102"/>
        <v>0</v>
      </c>
      <c r="L727" s="85">
        <f t="shared" ca="1" si="129"/>
        <v>195</v>
      </c>
      <c r="M727" s="38">
        <f t="shared" ca="1" si="130"/>
        <v>805</v>
      </c>
      <c r="N727" s="4">
        <f t="shared" ca="1" si="131"/>
        <v>9</v>
      </c>
      <c r="O727" s="79">
        <f t="shared" ca="1" si="132"/>
        <v>2.8940432293255012</v>
      </c>
      <c r="P727" s="79">
        <f t="shared" ca="1" si="133"/>
        <v>28.940432293255011</v>
      </c>
      <c r="Q727" s="79">
        <f t="shared" ca="1" si="134"/>
        <v>28.940432293255011</v>
      </c>
      <c r="R727" s="79">
        <f t="shared" ca="1" si="109"/>
        <v>2.8940432293255012</v>
      </c>
      <c r="S727" s="79">
        <f t="shared" ca="1" si="135"/>
        <v>2.8940432293255007</v>
      </c>
      <c r="T727" s="79">
        <f t="shared" ca="1" si="111"/>
        <v>0</v>
      </c>
      <c r="U727" s="79">
        <f t="shared" ca="1" si="136"/>
        <v>1259.5026733900379</v>
      </c>
      <c r="V727" s="79">
        <f t="shared" ca="1" si="113"/>
        <v>0</v>
      </c>
      <c r="W727" s="85">
        <f t="shared" ca="1" si="137"/>
        <v>32903.782523958369</v>
      </c>
      <c r="X727" s="79">
        <f t="shared" ca="1" si="115"/>
        <v>0</v>
      </c>
    </row>
    <row r="728" spans="1:24" ht="12.75" customHeight="1">
      <c r="A728" s="2">
        <v>1</v>
      </c>
      <c r="B728" s="2">
        <v>1</v>
      </c>
      <c r="C728" s="2">
        <f t="shared" ca="1" si="97"/>
        <v>6</v>
      </c>
      <c r="D728" s="2">
        <f t="shared" ca="1" si="98"/>
        <v>4</v>
      </c>
      <c r="E728" s="2">
        <f t="shared" ca="1" si="99"/>
        <v>1</v>
      </c>
      <c r="F728" s="84">
        <f t="shared" ca="1" si="127"/>
        <v>2.496400000000001E-2</v>
      </c>
      <c r="G728" s="2">
        <v>0</v>
      </c>
      <c r="H728" s="2">
        <v>1</v>
      </c>
      <c r="I728" s="2">
        <v>6</v>
      </c>
      <c r="J728" s="84">
        <f t="shared" ca="1" si="128"/>
        <v>0</v>
      </c>
      <c r="K728" s="84">
        <f t="shared" ca="1" si="102"/>
        <v>0</v>
      </c>
      <c r="L728" s="85">
        <f t="shared" ca="1" si="129"/>
        <v>180</v>
      </c>
      <c r="M728" s="38">
        <f t="shared" ca="1" si="130"/>
        <v>820</v>
      </c>
      <c r="N728" s="4">
        <f t="shared" ca="1" si="131"/>
        <v>9</v>
      </c>
      <c r="O728" s="79">
        <f t="shared" ca="1" si="132"/>
        <v>2.8940432293255012</v>
      </c>
      <c r="P728" s="79">
        <f t="shared" ca="1" si="133"/>
        <v>28.940432293255011</v>
      </c>
      <c r="Q728" s="79">
        <f t="shared" ca="1" si="134"/>
        <v>28.940432293255011</v>
      </c>
      <c r="R728" s="79">
        <f t="shared" ca="1" si="109"/>
        <v>2.8940432293255012</v>
      </c>
      <c r="S728" s="79">
        <f t="shared" ca="1" si="135"/>
        <v>2.8940432293255007</v>
      </c>
      <c r="T728" s="79">
        <f t="shared" ca="1" si="111"/>
        <v>0</v>
      </c>
      <c r="U728" s="79">
        <f t="shared" ca="1" si="136"/>
        <v>1244.2026733900377</v>
      </c>
      <c r="V728" s="79">
        <f t="shared" ca="1" si="113"/>
        <v>0</v>
      </c>
      <c r="W728" s="85">
        <f t="shared" ca="1" si="137"/>
        <v>28727.718321483193</v>
      </c>
      <c r="X728" s="79">
        <f t="shared" ca="1" si="115"/>
        <v>0</v>
      </c>
    </row>
    <row r="729" spans="1:24" ht="12.75" customHeight="1">
      <c r="A729" s="2">
        <v>1</v>
      </c>
      <c r="B729" s="2">
        <v>1</v>
      </c>
      <c r="C729" s="2">
        <f t="shared" ca="1" si="97"/>
        <v>6</v>
      </c>
      <c r="D729" s="2">
        <f t="shared" ca="1" si="98"/>
        <v>4</v>
      </c>
      <c r="E729" s="2">
        <f t="shared" ca="1" si="99"/>
        <v>1</v>
      </c>
      <c r="F729" s="84">
        <f t="shared" ca="1" si="127"/>
        <v>2.496400000000001E-2</v>
      </c>
      <c r="G729" s="2">
        <v>0</v>
      </c>
      <c r="H729" s="2">
        <v>1</v>
      </c>
      <c r="I729" s="2">
        <v>5</v>
      </c>
      <c r="J729" s="84">
        <f t="shared" ca="1" si="128"/>
        <v>0</v>
      </c>
      <c r="K729" s="84">
        <f t="shared" ca="1" si="102"/>
        <v>0</v>
      </c>
      <c r="L729" s="85">
        <f t="shared" ca="1" si="129"/>
        <v>165</v>
      </c>
      <c r="M729" s="38">
        <f t="shared" ca="1" si="130"/>
        <v>835</v>
      </c>
      <c r="N729" s="4">
        <f t="shared" ca="1" si="131"/>
        <v>9</v>
      </c>
      <c r="O729" s="79">
        <f t="shared" ca="1" si="132"/>
        <v>2.8940432293255012</v>
      </c>
      <c r="P729" s="79">
        <f t="shared" ca="1" si="133"/>
        <v>28.940432293255011</v>
      </c>
      <c r="Q729" s="79">
        <f t="shared" ca="1" si="134"/>
        <v>28.940432293255011</v>
      </c>
      <c r="R729" s="79">
        <f t="shared" ca="1" si="109"/>
        <v>2.8940432293255012</v>
      </c>
      <c r="S729" s="79">
        <f t="shared" ca="1" si="135"/>
        <v>2.8940432293255007</v>
      </c>
      <c r="T729" s="79">
        <f t="shared" ca="1" si="111"/>
        <v>0</v>
      </c>
      <c r="U729" s="79">
        <f t="shared" ca="1" si="136"/>
        <v>1228.9026733900378</v>
      </c>
      <c r="V729" s="79">
        <f t="shared" ca="1" si="113"/>
        <v>0</v>
      </c>
      <c r="W729" s="85">
        <f t="shared" ca="1" si="137"/>
        <v>24551.654119008017</v>
      </c>
      <c r="X729" s="79">
        <f t="shared" ca="1" si="115"/>
        <v>0</v>
      </c>
    </row>
    <row r="730" spans="1:24" ht="12.75" customHeight="1">
      <c r="A730" s="2">
        <v>1</v>
      </c>
      <c r="B730" s="2">
        <v>1</v>
      </c>
      <c r="C730" s="2">
        <f t="shared" ca="1" si="97"/>
        <v>6</v>
      </c>
      <c r="D730" s="2">
        <f t="shared" ca="1" si="98"/>
        <v>4</v>
      </c>
      <c r="E730" s="2">
        <f t="shared" ca="1" si="99"/>
        <v>1</v>
      </c>
      <c r="F730" s="84">
        <f t="shared" ca="1" si="127"/>
        <v>2.496400000000001E-2</v>
      </c>
      <c r="G730" s="2">
        <v>0</v>
      </c>
      <c r="H730" s="2">
        <v>1</v>
      </c>
      <c r="I730" s="2">
        <v>4</v>
      </c>
      <c r="J730" s="84">
        <f t="shared" ca="1" si="128"/>
        <v>9.5099004990000079E-3</v>
      </c>
      <c r="K730" s="84">
        <f t="shared" ca="1" si="102"/>
        <v>2.3740515605703629E-4</v>
      </c>
      <c r="L730" s="85">
        <f t="shared" ca="1" si="129"/>
        <v>150</v>
      </c>
      <c r="M730" s="38">
        <f t="shared" ca="1" si="130"/>
        <v>850</v>
      </c>
      <c r="N730" s="4">
        <f t="shared" ca="1" si="131"/>
        <v>10</v>
      </c>
      <c r="O730" s="79">
        <f t="shared" ca="1" si="132"/>
        <v>3.1594744304049844</v>
      </c>
      <c r="P730" s="79">
        <f t="shared" ca="1" si="133"/>
        <v>31.594744304049843</v>
      </c>
      <c r="Q730" s="79">
        <f t="shared" ca="1" si="134"/>
        <v>29.471294695413977</v>
      </c>
      <c r="R730" s="79">
        <f t="shared" ca="1" si="109"/>
        <v>3.053301949973191</v>
      </c>
      <c r="S730" s="79">
        <f t="shared" ca="1" si="135"/>
        <v>3.1520423567747589</v>
      </c>
      <c r="T730" s="79">
        <f t="shared" ca="1" si="111"/>
        <v>7.4831110760850011E-4</v>
      </c>
      <c r="U730" s="79">
        <f t="shared" ca="1" si="136"/>
        <v>1301.3033039928096</v>
      </c>
      <c r="V730" s="79">
        <f t="shared" ca="1" si="113"/>
        <v>0.30893611396194992</v>
      </c>
      <c r="W730" s="85">
        <f t="shared" ca="1" si="137"/>
        <v>20375.589916532841</v>
      </c>
      <c r="X730" s="79">
        <f t="shared" ca="1" si="115"/>
        <v>4.8372701038886543</v>
      </c>
    </row>
    <row r="731" spans="1:24" ht="12.75" customHeight="1">
      <c r="A731" s="2">
        <v>1</v>
      </c>
      <c r="B731" s="2">
        <v>1</v>
      </c>
      <c r="C731" s="2">
        <f t="shared" ca="1" si="97"/>
        <v>6</v>
      </c>
      <c r="D731" s="2">
        <f t="shared" ca="1" si="98"/>
        <v>4</v>
      </c>
      <c r="E731" s="2">
        <f t="shared" ca="1" si="99"/>
        <v>1</v>
      </c>
      <c r="F731" s="84">
        <f t="shared" ca="1" si="127"/>
        <v>2.496400000000001E-2</v>
      </c>
      <c r="G731" s="2">
        <v>0</v>
      </c>
      <c r="H731" s="2">
        <v>1</v>
      </c>
      <c r="I731" s="2">
        <v>3</v>
      </c>
      <c r="J731" s="84">
        <f t="shared" ca="1" si="128"/>
        <v>3.8423840400000073E-4</v>
      </c>
      <c r="K731" s="84">
        <f t="shared" ca="1" si="102"/>
        <v>9.592127517456022E-6</v>
      </c>
      <c r="L731" s="85">
        <f t="shared" ca="1" si="129"/>
        <v>135</v>
      </c>
      <c r="M731" s="38">
        <f t="shared" ca="1" si="130"/>
        <v>865</v>
      </c>
      <c r="N731" s="4">
        <f t="shared" ca="1" si="131"/>
        <v>10</v>
      </c>
      <c r="O731" s="79">
        <f t="shared" ca="1" si="132"/>
        <v>3.1594744304049844</v>
      </c>
      <c r="P731" s="79">
        <f t="shared" ca="1" si="133"/>
        <v>31.594744304049843</v>
      </c>
      <c r="Q731" s="79">
        <f t="shared" ca="1" si="134"/>
        <v>31.594744304049843</v>
      </c>
      <c r="R731" s="79">
        <f t="shared" ca="1" si="109"/>
        <v>3.1594744304049844</v>
      </c>
      <c r="S731" s="79">
        <f t="shared" ca="1" si="135"/>
        <v>3.159474430404984</v>
      </c>
      <c r="T731" s="79">
        <f t="shared" ca="1" si="111"/>
        <v>3.030608162458634E-5</v>
      </c>
      <c r="U731" s="79">
        <f t="shared" ca="1" si="136"/>
        <v>1288.5296596068811</v>
      </c>
      <c r="V731" s="79">
        <f t="shared" ca="1" si="113"/>
        <v>1.2359740804973405E-2</v>
      </c>
      <c r="W731" s="85">
        <f t="shared" ca="1" si="137"/>
        <v>16199.525714057669</v>
      </c>
      <c r="X731" s="79">
        <f t="shared" ca="1" si="115"/>
        <v>0.15538791637154897</v>
      </c>
    </row>
    <row r="732" spans="1:24" ht="12.75" customHeight="1">
      <c r="A732" s="2">
        <v>1</v>
      </c>
      <c r="B732" s="2">
        <v>1</v>
      </c>
      <c r="C732" s="2">
        <f t="shared" ca="1" si="97"/>
        <v>6</v>
      </c>
      <c r="D732" s="2">
        <f t="shared" ca="1" si="98"/>
        <v>4</v>
      </c>
      <c r="E732" s="2">
        <f t="shared" ca="1" si="99"/>
        <v>1</v>
      </c>
      <c r="F732" s="84">
        <f t="shared" ca="1" si="127"/>
        <v>2.496400000000001E-2</v>
      </c>
      <c r="G732" s="2">
        <v>0</v>
      </c>
      <c r="H732" s="2">
        <v>1</v>
      </c>
      <c r="I732" s="2">
        <v>2</v>
      </c>
      <c r="J732" s="84">
        <f t="shared" ca="1" si="128"/>
        <v>5.8217940000000154E-6</v>
      </c>
      <c r="K732" s="84">
        <f t="shared" ca="1" si="102"/>
        <v>1.4533526541600044E-7</v>
      </c>
      <c r="L732" s="85">
        <f t="shared" ca="1" si="129"/>
        <v>120</v>
      </c>
      <c r="M732" s="38">
        <f t="shared" ca="1" si="130"/>
        <v>880</v>
      </c>
      <c r="N732" s="4">
        <f t="shared" ca="1" si="131"/>
        <v>10</v>
      </c>
      <c r="O732" s="79">
        <f t="shared" ca="1" si="132"/>
        <v>3.1594744304049844</v>
      </c>
      <c r="P732" s="79">
        <f t="shared" ca="1" si="133"/>
        <v>31.594744304049843</v>
      </c>
      <c r="Q732" s="79">
        <f t="shared" ca="1" si="134"/>
        <v>31.594744304049843</v>
      </c>
      <c r="R732" s="79">
        <f t="shared" ca="1" si="109"/>
        <v>3.1594744304049844</v>
      </c>
      <c r="S732" s="79">
        <f t="shared" ca="1" si="135"/>
        <v>3.159474430404984</v>
      </c>
      <c r="T732" s="79">
        <f t="shared" ca="1" si="111"/>
        <v>4.5918305491797516E-7</v>
      </c>
      <c r="U732" s="79">
        <f t="shared" ca="1" si="136"/>
        <v>1273.2296596068811</v>
      </c>
      <c r="V732" s="79">
        <f t="shared" ca="1" si="113"/>
        <v>1.8504517051448995E-4</v>
      </c>
      <c r="W732" s="85">
        <f t="shared" ca="1" si="137"/>
        <v>12023.461511582493</v>
      </c>
      <c r="X732" s="79">
        <f t="shared" ca="1" si="115"/>
        <v>1.7474329700049075E-3</v>
      </c>
    </row>
    <row r="733" spans="1:24" ht="12.75" customHeight="1">
      <c r="A733" s="2">
        <v>1</v>
      </c>
      <c r="B733" s="2">
        <v>1</v>
      </c>
      <c r="C733" s="2">
        <f t="shared" ca="1" si="97"/>
        <v>6</v>
      </c>
      <c r="D733" s="2">
        <f t="shared" ca="1" si="98"/>
        <v>4</v>
      </c>
      <c r="E733" s="2">
        <f t="shared" ca="1" si="99"/>
        <v>1</v>
      </c>
      <c r="F733" s="84">
        <f t="shared" ca="1" si="127"/>
        <v>2.496400000000001E-2</v>
      </c>
      <c r="G733" s="2">
        <v>0</v>
      </c>
      <c r="H733" s="2">
        <v>1</v>
      </c>
      <c r="I733" s="2">
        <v>1</v>
      </c>
      <c r="J733" s="84">
        <f t="shared" ca="1" si="128"/>
        <v>3.9204000000000137E-8</v>
      </c>
      <c r="K733" s="84">
        <f t="shared" ca="1" si="102"/>
        <v>9.7868865600000383E-10</v>
      </c>
      <c r="L733" s="85">
        <f t="shared" ca="1" si="129"/>
        <v>105</v>
      </c>
      <c r="M733" s="38">
        <f t="shared" ca="1" si="130"/>
        <v>895</v>
      </c>
      <c r="N733" s="4">
        <f t="shared" ca="1" si="131"/>
        <v>10</v>
      </c>
      <c r="O733" s="79">
        <f t="shared" ca="1" si="132"/>
        <v>3.1594744304049844</v>
      </c>
      <c r="P733" s="79">
        <f t="shared" ca="1" si="133"/>
        <v>31.594744304049843</v>
      </c>
      <c r="Q733" s="79">
        <f t="shared" ca="1" si="134"/>
        <v>31.594744304049843</v>
      </c>
      <c r="R733" s="79">
        <f t="shared" ca="1" si="109"/>
        <v>3.1594744304049844</v>
      </c>
      <c r="S733" s="79">
        <f t="shared" ca="1" si="135"/>
        <v>3.159474430404984</v>
      </c>
      <c r="T733" s="79">
        <f t="shared" ca="1" si="111"/>
        <v>3.0921417839594316E-9</v>
      </c>
      <c r="U733" s="79">
        <f t="shared" ca="1" si="136"/>
        <v>1257.9296596068809</v>
      </c>
      <c r="V733" s="79">
        <f t="shared" ca="1" si="113"/>
        <v>1.2311214879032006E-6</v>
      </c>
      <c r="W733" s="85">
        <f t="shared" ca="1" si="137"/>
        <v>7847.3973091073167</v>
      </c>
      <c r="X733" s="79">
        <f t="shared" ca="1" si="115"/>
        <v>7.6801587255482868E-6</v>
      </c>
    </row>
    <row r="734" spans="1:24" ht="12.75" customHeight="1">
      <c r="A734" s="2">
        <v>1</v>
      </c>
      <c r="B734" s="2">
        <v>1</v>
      </c>
      <c r="C734" s="2">
        <f t="shared" ca="1" si="97"/>
        <v>6</v>
      </c>
      <c r="D734" s="2">
        <f t="shared" ca="1" si="98"/>
        <v>4</v>
      </c>
      <c r="E734" s="2">
        <f t="shared" ca="1" si="99"/>
        <v>1</v>
      </c>
      <c r="F734" s="84">
        <f t="shared" ca="1" si="127"/>
        <v>2.496400000000001E-2</v>
      </c>
      <c r="G734" s="2">
        <v>0</v>
      </c>
      <c r="H734" s="2">
        <v>1</v>
      </c>
      <c r="I734" s="2">
        <v>0</v>
      </c>
      <c r="J734" s="84">
        <f t="shared" ca="1" si="128"/>
        <v>9.9000000000000459E-11</v>
      </c>
      <c r="K734" s="84">
        <f t="shared" ca="1" si="102"/>
        <v>2.4714360000000125E-12</v>
      </c>
      <c r="L734" s="85">
        <f t="shared" ca="1" si="129"/>
        <v>90</v>
      </c>
      <c r="M734" s="38">
        <f t="shared" ca="1" si="130"/>
        <v>910</v>
      </c>
      <c r="N734" s="4">
        <f t="shared" ca="1" si="131"/>
        <v>10</v>
      </c>
      <c r="O734" s="79">
        <f t="shared" ca="1" si="132"/>
        <v>3.1594744304049844</v>
      </c>
      <c r="P734" s="79">
        <f t="shared" ca="1" si="133"/>
        <v>31.594744304049843</v>
      </c>
      <c r="Q734" s="79">
        <f t="shared" ca="1" si="134"/>
        <v>31.594744304049843</v>
      </c>
      <c r="R734" s="79">
        <f t="shared" ca="1" si="109"/>
        <v>3.1594744304049844</v>
      </c>
      <c r="S734" s="79">
        <f t="shared" ca="1" si="135"/>
        <v>3.159474430404984</v>
      </c>
      <c r="T734" s="79">
        <f t="shared" ca="1" si="111"/>
        <v>7.8084388483824115E-12</v>
      </c>
      <c r="U734" s="79">
        <f t="shared" ca="1" si="136"/>
        <v>1242.629659606881</v>
      </c>
      <c r="V734" s="79">
        <f t="shared" ca="1" si="113"/>
        <v>3.0710796754202069E-9</v>
      </c>
      <c r="W734" s="85">
        <f t="shared" ca="1" si="137"/>
        <v>3671.3331066321421</v>
      </c>
      <c r="X734" s="79">
        <f t="shared" ca="1" si="115"/>
        <v>9.0734648077225604E-9</v>
      </c>
    </row>
    <row r="735" spans="1:24" ht="12.75" customHeight="1">
      <c r="A735" s="2">
        <v>1</v>
      </c>
      <c r="B735" s="2">
        <v>1</v>
      </c>
      <c r="C735" s="2">
        <f t="shared" ca="1" si="97"/>
        <v>6</v>
      </c>
      <c r="D735" s="2">
        <f t="shared" ca="1" si="98"/>
        <v>4</v>
      </c>
      <c r="E735" s="2">
        <f t="shared" ca="1" si="99"/>
        <v>1</v>
      </c>
      <c r="F735" s="84">
        <f t="shared" ca="1" si="127"/>
        <v>2.496400000000001E-2</v>
      </c>
      <c r="G735" s="2">
        <v>0</v>
      </c>
      <c r="H735" s="2">
        <v>0</v>
      </c>
      <c r="I735" s="2">
        <v>7</v>
      </c>
      <c r="J735" s="84">
        <f t="shared" ca="1" si="128"/>
        <v>0</v>
      </c>
      <c r="K735" s="84">
        <f t="shared" ca="1" si="102"/>
        <v>0</v>
      </c>
      <c r="L735" s="85">
        <f t="shared" ca="1" si="129"/>
        <v>105</v>
      </c>
      <c r="M735" s="38">
        <f t="shared" ca="1" si="130"/>
        <v>895</v>
      </c>
      <c r="N735" s="4">
        <f t="shared" ca="1" si="131"/>
        <v>10</v>
      </c>
      <c r="O735" s="79">
        <f t="shared" ca="1" si="132"/>
        <v>3.1594744304049844</v>
      </c>
      <c r="P735" s="79">
        <f t="shared" ca="1" si="133"/>
        <v>31.594744304049843</v>
      </c>
      <c r="Q735" s="79">
        <f t="shared" ca="1" si="134"/>
        <v>31.594744304049843</v>
      </c>
      <c r="R735" s="79">
        <f t="shared" ca="1" si="109"/>
        <v>3.1594744304049844</v>
      </c>
      <c r="S735" s="79">
        <f t="shared" ca="1" si="135"/>
        <v>3.159474430404984</v>
      </c>
      <c r="T735" s="79">
        <f t="shared" ca="1" si="111"/>
        <v>0</v>
      </c>
      <c r="U735" s="79">
        <f t="shared" ca="1" si="136"/>
        <v>1257.9296596068809</v>
      </c>
      <c r="V735" s="79">
        <f t="shared" ca="1" si="113"/>
        <v>0</v>
      </c>
      <c r="W735" s="85">
        <f t="shared" ca="1" si="137"/>
        <v>29232.449417326225</v>
      </c>
      <c r="X735" s="79">
        <f t="shared" ca="1" si="115"/>
        <v>0</v>
      </c>
    </row>
    <row r="736" spans="1:24" ht="12.75" customHeight="1">
      <c r="A736" s="2">
        <v>1</v>
      </c>
      <c r="B736" s="2">
        <v>1</v>
      </c>
      <c r="C736" s="2">
        <f t="shared" ca="1" si="97"/>
        <v>6</v>
      </c>
      <c r="D736" s="2">
        <f t="shared" ca="1" si="98"/>
        <v>4</v>
      </c>
      <c r="E736" s="2">
        <f t="shared" ca="1" si="99"/>
        <v>1</v>
      </c>
      <c r="F736" s="84">
        <f t="shared" ca="1" si="127"/>
        <v>2.496400000000001E-2</v>
      </c>
      <c r="G736" s="2">
        <v>0</v>
      </c>
      <c r="H736" s="2">
        <v>0</v>
      </c>
      <c r="I736" s="2">
        <v>6</v>
      </c>
      <c r="J736" s="84">
        <f t="shared" ca="1" si="128"/>
        <v>0</v>
      </c>
      <c r="K736" s="84">
        <f t="shared" ca="1" si="102"/>
        <v>0</v>
      </c>
      <c r="L736" s="85">
        <f t="shared" ca="1" si="129"/>
        <v>90</v>
      </c>
      <c r="M736" s="38">
        <f t="shared" ca="1" si="130"/>
        <v>910</v>
      </c>
      <c r="N736" s="4">
        <f t="shared" ca="1" si="131"/>
        <v>10</v>
      </c>
      <c r="O736" s="79">
        <f t="shared" ca="1" si="132"/>
        <v>3.1594744304049844</v>
      </c>
      <c r="P736" s="79">
        <f t="shared" ca="1" si="133"/>
        <v>31.594744304049843</v>
      </c>
      <c r="Q736" s="79">
        <f t="shared" ca="1" si="134"/>
        <v>31.594744304049843</v>
      </c>
      <c r="R736" s="79">
        <f t="shared" ca="1" si="109"/>
        <v>3.1594744304049844</v>
      </c>
      <c r="S736" s="79">
        <f t="shared" ca="1" si="135"/>
        <v>3.159474430404984</v>
      </c>
      <c r="T736" s="79">
        <f t="shared" ca="1" si="111"/>
        <v>0</v>
      </c>
      <c r="U736" s="79">
        <f t="shared" ca="1" si="136"/>
        <v>1242.629659606881</v>
      </c>
      <c r="V736" s="79">
        <f t="shared" ca="1" si="113"/>
        <v>0</v>
      </c>
      <c r="W736" s="85">
        <f t="shared" ca="1" si="137"/>
        <v>25056.385214851052</v>
      </c>
      <c r="X736" s="79">
        <f t="shared" ca="1" si="115"/>
        <v>0</v>
      </c>
    </row>
    <row r="737" spans="1:24" ht="12.75" customHeight="1">
      <c r="A737" s="2">
        <v>1</v>
      </c>
      <c r="B737" s="2">
        <v>1</v>
      </c>
      <c r="C737" s="2">
        <f t="shared" ca="1" si="97"/>
        <v>6</v>
      </c>
      <c r="D737" s="2">
        <f t="shared" ca="1" si="98"/>
        <v>4</v>
      </c>
      <c r="E737" s="2">
        <f t="shared" ca="1" si="99"/>
        <v>1</v>
      </c>
      <c r="F737" s="84">
        <f t="shared" ca="1" si="127"/>
        <v>2.496400000000001E-2</v>
      </c>
      <c r="G737" s="2">
        <v>0</v>
      </c>
      <c r="H737" s="2">
        <v>0</v>
      </c>
      <c r="I737" s="2">
        <v>5</v>
      </c>
      <c r="J737" s="84">
        <f t="shared" ca="1" si="128"/>
        <v>0</v>
      </c>
      <c r="K737" s="84">
        <f t="shared" ca="1" si="102"/>
        <v>0</v>
      </c>
      <c r="L737" s="85">
        <f t="shared" ca="1" si="129"/>
        <v>75</v>
      </c>
      <c r="M737" s="38">
        <f t="shared" ca="1" si="130"/>
        <v>925</v>
      </c>
      <c r="N737" s="4">
        <f t="shared" ca="1" si="131"/>
        <v>10</v>
      </c>
      <c r="O737" s="79">
        <f t="shared" ca="1" si="132"/>
        <v>3.1594744304049844</v>
      </c>
      <c r="P737" s="79">
        <f t="shared" ca="1" si="133"/>
        <v>31.594744304049843</v>
      </c>
      <c r="Q737" s="79">
        <f t="shared" ca="1" si="134"/>
        <v>31.594744304049843</v>
      </c>
      <c r="R737" s="79">
        <f t="shared" ca="1" si="109"/>
        <v>3.1594744304049844</v>
      </c>
      <c r="S737" s="79">
        <f t="shared" ca="1" si="135"/>
        <v>3.159474430404984</v>
      </c>
      <c r="T737" s="79">
        <f t="shared" ca="1" si="111"/>
        <v>0</v>
      </c>
      <c r="U737" s="79">
        <f t="shared" ca="1" si="136"/>
        <v>1227.329659606881</v>
      </c>
      <c r="V737" s="79">
        <f t="shared" ca="1" si="113"/>
        <v>0</v>
      </c>
      <c r="W737" s="85">
        <f t="shared" ca="1" si="137"/>
        <v>20880.321012375876</v>
      </c>
      <c r="X737" s="79">
        <f t="shared" ca="1" si="115"/>
        <v>0</v>
      </c>
    </row>
    <row r="738" spans="1:24" ht="12.75" customHeight="1">
      <c r="A738" s="2">
        <v>1</v>
      </c>
      <c r="B738" s="2">
        <v>1</v>
      </c>
      <c r="C738" s="2">
        <f t="shared" ca="1" si="97"/>
        <v>6</v>
      </c>
      <c r="D738" s="2">
        <f t="shared" ca="1" si="98"/>
        <v>4</v>
      </c>
      <c r="E738" s="2">
        <f t="shared" ca="1" si="99"/>
        <v>1</v>
      </c>
      <c r="F738" s="84">
        <f t="shared" ca="1" si="127"/>
        <v>2.496400000000001E-2</v>
      </c>
      <c r="G738" s="2">
        <v>0</v>
      </c>
      <c r="H738" s="2">
        <v>0</v>
      </c>
      <c r="I738" s="2">
        <v>4</v>
      </c>
      <c r="J738" s="84">
        <f t="shared" ca="1" si="128"/>
        <v>9.605960100000017E-5</v>
      </c>
      <c r="K738" s="84">
        <f t="shared" ca="1" si="102"/>
        <v>2.3980318793640051E-6</v>
      </c>
      <c r="L738" s="85">
        <f t="shared" ca="1" si="129"/>
        <v>60</v>
      </c>
      <c r="M738" s="38">
        <f t="shared" ca="1" si="130"/>
        <v>940</v>
      </c>
      <c r="N738" s="4">
        <f t="shared" ca="1" si="131"/>
        <v>11</v>
      </c>
      <c r="O738" s="79">
        <f t="shared" ca="1" si="132"/>
        <v>3.443707573616813</v>
      </c>
      <c r="P738" s="79">
        <f t="shared" ca="1" si="133"/>
        <v>34.152842592956304</v>
      </c>
      <c r="Q738" s="79">
        <f t="shared" ca="1" si="134"/>
        <v>31.594744304049843</v>
      </c>
      <c r="R738" s="79">
        <f t="shared" ca="1" si="109"/>
        <v>3.287379344850307</v>
      </c>
      <c r="S738" s="79">
        <f t="shared" ca="1" si="135"/>
        <v>3.4327645976031573</v>
      </c>
      <c r="T738" s="79">
        <f t="shared" ca="1" si="111"/>
        <v>8.2318789394045225E-6</v>
      </c>
      <c r="U738" s="79">
        <f t="shared" ca="1" si="136"/>
        <v>1304.9281133256075</v>
      </c>
      <c r="V738" s="79">
        <f t="shared" ca="1" si="113"/>
        <v>3.129259216033132E-3</v>
      </c>
      <c r="W738" s="85">
        <f t="shared" ca="1" si="137"/>
        <v>16704.2568099007</v>
      </c>
      <c r="X738" s="79">
        <f t="shared" ca="1" si="115"/>
        <v>4.0057340351225157E-2</v>
      </c>
    </row>
    <row r="739" spans="1:24" ht="12.75" customHeight="1">
      <c r="A739" s="2">
        <v>1</v>
      </c>
      <c r="B739" s="2">
        <v>1</v>
      </c>
      <c r="C739" s="2">
        <f t="shared" ca="1" si="97"/>
        <v>6</v>
      </c>
      <c r="D739" s="2">
        <f t="shared" ca="1" si="98"/>
        <v>4</v>
      </c>
      <c r="E739" s="2">
        <f t="shared" ca="1" si="99"/>
        <v>1</v>
      </c>
      <c r="F739" s="84">
        <f t="shared" ca="1" si="127"/>
        <v>2.496400000000001E-2</v>
      </c>
      <c r="G739" s="2">
        <v>0</v>
      </c>
      <c r="H739" s="2">
        <v>0</v>
      </c>
      <c r="I739" s="2">
        <v>3</v>
      </c>
      <c r="J739" s="84">
        <f t="shared" ca="1" si="128"/>
        <v>3.8811960000000103E-6</v>
      </c>
      <c r="K739" s="84">
        <f t="shared" ca="1" si="102"/>
        <v>9.6890176944000292E-8</v>
      </c>
      <c r="L739" s="85">
        <f t="shared" ca="1" si="129"/>
        <v>45</v>
      </c>
      <c r="M739" s="38">
        <f t="shared" ca="1" si="130"/>
        <v>955</v>
      </c>
      <c r="N739" s="4">
        <f t="shared" ca="1" si="131"/>
        <v>11</v>
      </c>
      <c r="O739" s="79">
        <f t="shared" ca="1" si="132"/>
        <v>3.443707573616813</v>
      </c>
      <c r="P739" s="79">
        <f t="shared" ca="1" si="133"/>
        <v>34.437075736168133</v>
      </c>
      <c r="Q739" s="79">
        <f t="shared" ca="1" si="134"/>
        <v>34.437075736168133</v>
      </c>
      <c r="R739" s="79">
        <f t="shared" ca="1" si="109"/>
        <v>3.4437075736168135</v>
      </c>
      <c r="S739" s="79">
        <f t="shared" ca="1" si="135"/>
        <v>3.4437075736168126</v>
      </c>
      <c r="T739" s="79">
        <f t="shared" ca="1" si="111"/>
        <v>3.3366143615112688E-7</v>
      </c>
      <c r="U739" s="79">
        <f t="shared" ca="1" si="136"/>
        <v>1293.3479162046203</v>
      </c>
      <c r="V739" s="79">
        <f t="shared" ca="1" si="113"/>
        <v>1.2531270845121974E-4</v>
      </c>
      <c r="W739" s="85">
        <f t="shared" ca="1" si="137"/>
        <v>12528.192607425526</v>
      </c>
      <c r="X739" s="79">
        <f t="shared" ca="1" si="115"/>
        <v>1.2138587985219757E-3</v>
      </c>
    </row>
    <row r="740" spans="1:24" ht="12.75" customHeight="1">
      <c r="A740" s="2">
        <v>1</v>
      </c>
      <c r="B740" s="2">
        <v>1</v>
      </c>
      <c r="C740" s="2">
        <f t="shared" ca="1" si="97"/>
        <v>6</v>
      </c>
      <c r="D740" s="2">
        <f t="shared" ca="1" si="98"/>
        <v>4</v>
      </c>
      <c r="E740" s="2">
        <f t="shared" ca="1" si="99"/>
        <v>1</v>
      </c>
      <c r="F740" s="84">
        <f t="shared" ca="1" si="127"/>
        <v>2.496400000000001E-2</v>
      </c>
      <c r="G740" s="2">
        <v>0</v>
      </c>
      <c r="H740" s="2">
        <v>0</v>
      </c>
      <c r="I740" s="2">
        <v>2</v>
      </c>
      <c r="J740" s="84">
        <f t="shared" ca="1" si="128"/>
        <v>5.8806000000000209E-8</v>
      </c>
      <c r="K740" s="84">
        <f t="shared" ca="1" si="102"/>
        <v>1.4680329840000058E-9</v>
      </c>
      <c r="L740" s="85">
        <f t="shared" ca="1" si="129"/>
        <v>30</v>
      </c>
      <c r="M740" s="38">
        <f t="shared" ca="1" si="130"/>
        <v>970</v>
      </c>
      <c r="N740" s="4">
        <f t="shared" ca="1" si="131"/>
        <v>11</v>
      </c>
      <c r="O740" s="79">
        <f t="shared" ca="1" si="132"/>
        <v>3.443707573616813</v>
      </c>
      <c r="P740" s="79">
        <f t="shared" ca="1" si="133"/>
        <v>34.437075736168133</v>
      </c>
      <c r="Q740" s="79">
        <f t="shared" ca="1" si="134"/>
        <v>34.437075736168133</v>
      </c>
      <c r="R740" s="79">
        <f t="shared" ca="1" si="109"/>
        <v>3.4437075736168135</v>
      </c>
      <c r="S740" s="79">
        <f t="shared" ca="1" si="135"/>
        <v>3.4437075736168126</v>
      </c>
      <c r="T740" s="79">
        <f t="shared" ca="1" si="111"/>
        <v>5.055476305320109E-9</v>
      </c>
      <c r="U740" s="79">
        <f t="shared" ca="1" si="136"/>
        <v>1278.0479162046202</v>
      </c>
      <c r="V740" s="79">
        <f t="shared" ca="1" si="113"/>
        <v>1.8762164961208579E-6</v>
      </c>
      <c r="W740" s="85">
        <f t="shared" ca="1" si="137"/>
        <v>8352.1284049503502</v>
      </c>
      <c r="X740" s="79">
        <f t="shared" ca="1" si="115"/>
        <v>1.226119998507047E-5</v>
      </c>
    </row>
    <row r="741" spans="1:24" ht="12.75" customHeight="1">
      <c r="A741" s="2">
        <v>1</v>
      </c>
      <c r="B741" s="2">
        <v>1</v>
      </c>
      <c r="C741" s="2">
        <f t="shared" ca="1" si="97"/>
        <v>6</v>
      </c>
      <c r="D741" s="2">
        <f t="shared" ca="1" si="98"/>
        <v>4</v>
      </c>
      <c r="E741" s="2">
        <f t="shared" ca="1" si="99"/>
        <v>1</v>
      </c>
      <c r="F741" s="84">
        <f t="shared" ca="1" si="127"/>
        <v>2.496400000000001E-2</v>
      </c>
      <c r="G741" s="2">
        <v>0</v>
      </c>
      <c r="H741" s="2">
        <v>0</v>
      </c>
      <c r="I741" s="2">
        <v>1</v>
      </c>
      <c r="J741" s="84">
        <f t="shared" ca="1" si="128"/>
        <v>3.9600000000000173E-10</v>
      </c>
      <c r="K741" s="84">
        <f t="shared" ca="1" si="102"/>
        <v>9.8857440000000482E-12</v>
      </c>
      <c r="L741" s="85">
        <f t="shared" ca="1" si="129"/>
        <v>15</v>
      </c>
      <c r="M741" s="38">
        <f t="shared" ca="1" si="130"/>
        <v>985</v>
      </c>
      <c r="N741" s="4">
        <f t="shared" ca="1" si="131"/>
        <v>11</v>
      </c>
      <c r="O741" s="79">
        <f t="shared" ca="1" si="132"/>
        <v>3.443707573616813</v>
      </c>
      <c r="P741" s="79">
        <f t="shared" ca="1" si="133"/>
        <v>34.437075736168133</v>
      </c>
      <c r="Q741" s="79">
        <f t="shared" ca="1" si="134"/>
        <v>34.437075736168133</v>
      </c>
      <c r="R741" s="79">
        <f t="shared" ca="1" si="109"/>
        <v>3.4437075736168135</v>
      </c>
      <c r="S741" s="79">
        <f t="shared" ca="1" si="135"/>
        <v>3.4437075736168126</v>
      </c>
      <c r="T741" s="79">
        <f t="shared" ca="1" si="111"/>
        <v>3.4043611483637127E-11</v>
      </c>
      <c r="U741" s="79">
        <f t="shared" ca="1" si="136"/>
        <v>1262.7479162046202</v>
      </c>
      <c r="V741" s="79">
        <f t="shared" ca="1" si="113"/>
        <v>1.2483202636132387E-8</v>
      </c>
      <c r="W741" s="85">
        <f t="shared" ca="1" si="137"/>
        <v>4176.0642024751751</v>
      </c>
      <c r="X741" s="79">
        <f t="shared" ca="1" si="115"/>
        <v>4.1283501633233947E-8</v>
      </c>
    </row>
    <row r="742" spans="1:24" ht="12.75" customHeight="1">
      <c r="A742" s="2">
        <v>1</v>
      </c>
      <c r="B742" s="2">
        <v>1</v>
      </c>
      <c r="C742" s="2">
        <f t="shared" ca="1" si="97"/>
        <v>6</v>
      </c>
      <c r="D742" s="2">
        <f t="shared" ca="1" si="98"/>
        <v>4</v>
      </c>
      <c r="E742" s="2">
        <f t="shared" ca="1" si="99"/>
        <v>1</v>
      </c>
      <c r="F742" s="84">
        <f t="shared" ca="1" si="127"/>
        <v>2.496400000000001E-2</v>
      </c>
      <c r="G742" s="2">
        <v>0</v>
      </c>
      <c r="H742" s="2">
        <v>0</v>
      </c>
      <c r="I742" s="2">
        <v>0</v>
      </c>
      <c r="J742" s="84">
        <f t="shared" ca="1" si="128"/>
        <v>1.0000000000000054E-12</v>
      </c>
      <c r="K742" s="84">
        <f t="shared" ca="1" si="102"/>
        <v>2.4964000000000146E-14</v>
      </c>
      <c r="L742" s="85">
        <f t="shared" ca="1" si="129"/>
        <v>0</v>
      </c>
      <c r="M742" s="38">
        <f t="shared" ca="1" si="130"/>
        <v>1000</v>
      </c>
      <c r="N742" s="4">
        <f t="shared" ca="1" si="131"/>
        <v>11</v>
      </c>
      <c r="O742" s="79">
        <f t="shared" ca="1" si="132"/>
        <v>3.443707573616813</v>
      </c>
      <c r="P742" s="79">
        <f t="shared" ca="1" si="133"/>
        <v>34.437075736168133</v>
      </c>
      <c r="Q742" s="79">
        <f t="shared" ca="1" si="134"/>
        <v>34.437075736168133</v>
      </c>
      <c r="R742" s="79">
        <f t="shared" ca="1" si="109"/>
        <v>3.4437075736168135</v>
      </c>
      <c r="S742" s="79">
        <f t="shared" ca="1" si="135"/>
        <v>3.4437075736168126</v>
      </c>
      <c r="T742" s="79">
        <f t="shared" ca="1" si="111"/>
        <v>8.5968715867770608E-14</v>
      </c>
      <c r="U742" s="79">
        <f t="shared" ca="1" si="136"/>
        <v>1247.4479162046202</v>
      </c>
      <c r="V742" s="79">
        <f t="shared" ca="1" si="113"/>
        <v>3.114128978013232E-11</v>
      </c>
      <c r="W742" s="85">
        <f t="shared" ca="1" si="137"/>
        <v>0</v>
      </c>
      <c r="X742" s="79">
        <f t="shared" ca="1" si="115"/>
        <v>0</v>
      </c>
    </row>
    <row r="743" spans="1:24" ht="12.75" customHeight="1">
      <c r="A743" s="2">
        <v>1</v>
      </c>
      <c r="B743" s="2">
        <v>2</v>
      </c>
      <c r="C743" s="2">
        <f t="shared" ca="1" si="97"/>
        <v>7</v>
      </c>
      <c r="D743" s="2">
        <f t="shared" ca="1" si="98"/>
        <v>5</v>
      </c>
      <c r="E743" s="2">
        <f t="shared" ca="1" si="99"/>
        <v>1</v>
      </c>
      <c r="F743" s="84">
        <f t="shared" ref="F743:F806" ca="1" si="138">IF(A743=3, $E$538, IF(A743=2, (1-$E$538)*$E$537 + (1-$E$538)*(1-$E$537)*(1-$E$536)*Set2AM3*Set2AM33, IF(A743=1, (1-$E$538)*(1-$E$537)*$E$536 + (1-$E$538)*(1-$E$537)*(1-$E$536)*Set2AM3*Set2AM32, (1-$E$538)*(1-$E$537)*(1-$E$536)*(1-Set2AM3)))) * IF($B$542+$B$543&gt;0, IF(B743=3, $E$538, IF(B743=2, (1-$E$538)*$E$537, IF(B743=1, (1-$E$538)*(1-$E$537)*$E$536, (1-$E$538)*(1-$E$537)*(1-$E$536)))), IF(B743=0, 1, 0))</f>
        <v>3.3180000000000008E-2</v>
      </c>
      <c r="G743" s="2">
        <v>1</v>
      </c>
      <c r="H743" s="2">
        <v>1</v>
      </c>
      <c r="I743" s="2">
        <v>7</v>
      </c>
      <c r="J743" s="84">
        <f t="shared" ref="J743:J806" ca="1" si="139">IF($B$541&lt;1, POWER($B$541,G743)*POWER(1-$B$541, 1-G743), G743) * IF($B$543=0, IF(H743=0, 1, 0), POWER(Set2WSHitRate,H743)*POWER(1-Set2WSHitRate, 1-H743)) * IF(I743&lt;=D743, POWER(Set2WSHitRate, I743)*POWER(1-Set2WSHitRate, D743-I743)*COMBIN(D743,I743), 0)</f>
        <v>0</v>
      </c>
      <c r="K743" s="84">
        <f t="shared" ca="1" si="102"/>
        <v>0</v>
      </c>
      <c r="L743" s="85">
        <f t="shared" ref="L743:L806" ca="1" si="140">MAX((G743+H743)*Set2WSTP + I743*$B$539, Set2SaveTP)</f>
        <v>285</v>
      </c>
      <c r="M743" s="38">
        <f t="shared" ref="M743:M806" ca="1" si="141">MAX(Set2MinTP-(L743+Set2Regain), 0)</f>
        <v>715</v>
      </c>
      <c r="N743" s="4">
        <f t="shared" ref="N743:N806" ca="1" si="142">CEILING(M743/Set2MeleeTP, 1)</f>
        <v>8</v>
      </c>
      <c r="O743" s="79">
        <f t="shared" ref="O743:O806" ca="1" si="143">VLOOKUP(N743, AvgRoundsSet2, 2)</f>
        <v>2.6035203133068636</v>
      </c>
      <c r="P743" s="79">
        <f t="shared" ref="P743:P806" ca="1" si="144">VLOOKUP(CEILING(MAX(M743-1, 0)/Set2MeleeTP, 1), AvgRoundsSet2, 2) + VLOOKUP(CEILING(MAX(M743-2, 0)/Set2MeleeTP, 1), AvgRoundsSet2, 2) + VLOOKUP(CEILING(MAX(M743-3, 0)/Set2MeleeTP, 1), AvgRoundsSet2, 2) + VLOOKUP(CEILING(MAX(M743-4, 0)/Set2MeleeTP, 1), AvgRoundsSet2, 2) + VLOOKUP(CEILING(MAX(M743-5, 0)/Set2MeleeTP, 1), AvgRoundsSet2, 2) + VLOOKUP(CEILING(MAX(M743-6, 0)/Set2MeleeTP, 1), AvgRoundsSet2, 2) + VLOOKUP(CEILING(MAX(M743-7, 0)/Set2MeleeTP, 1), AvgRoundsSet2, 2) + VLOOKUP(CEILING(MAX(M743-8, 0)/Set2MeleeTP, 1), AvgRoundsSet2, 2) + VLOOKUP(CEILING(MAX(M743-9, 0)/Set2MeleeTP, 1), AvgRoundsSet2, 2) + VLOOKUP(CEILING(MAX(M743-10, 0)/Set2MeleeTP, 1), AvgRoundsSet2, 2)</f>
        <v>26.035203133068631</v>
      </c>
      <c r="Q743" s="79">
        <f t="shared" ref="Q743:Q806" ca="1" si="145">VLOOKUP(CEILING(MAX(M743-11, 0)/Set2MeleeTP, 1), AvgRoundsSet2, 2) + VLOOKUP(CEILING(MAX(M743-12, 0)/Set2MeleeTP, 1), AvgRoundsSet2, 2) + VLOOKUP(CEILING(MAX(M743-13, 0)/Set2MeleeTP, 1), AvgRoundsSet2, 2) + VLOOKUP(CEILING(MAX(M743-14, 0)/Set2MeleeTP, 1), AvgRoundsSet2, 2) + VLOOKUP(CEILING(MAX(M743-15, 0)/Set2MeleeTP, 1), AvgRoundsSet2, 2) + VLOOKUP(CEILING(MAX(M743-16, 0)/Set2MeleeTP, 1), AvgRoundsSet2, 2) + VLOOKUP(CEILING(MAX(M743-17, 0)/Set2MeleeTP, 1), AvgRoundsSet2, 2) + VLOOKUP(CEILING(MAX(M743-18, 0)/Set2MeleeTP, 1), AvgRoundsSet2, 2) + VLOOKUP(CEILING(MAX(M743-19, 0)/Set2MeleeTP, 1), AvgRoundsSet2, 2) + VLOOKUP(CEILING(MAX(M743-20, 0)/Set2MeleeTP, 1), AvgRoundsSet2, 2)</f>
        <v>26.035203133068631</v>
      </c>
      <c r="R743" s="79">
        <f t="shared" ca="1" si="109"/>
        <v>2.6035203133068632</v>
      </c>
      <c r="S743" s="79">
        <f t="shared" ref="S743:S806" ca="1" si="146">R743*Set2ConserveTP + O743*(1-Set2ConserveTP)</f>
        <v>2.6035203133068636</v>
      </c>
      <c r="T743" s="79">
        <f t="shared" ca="1" si="111"/>
        <v>0</v>
      </c>
      <c r="U743" s="79">
        <f t="shared" ref="U743:U806" ca="1" si="147">MIN(L743+(S743+Set2OverTP)*AvgHitsPerRound2*Set2MeleeTP + Set2Regain + 105*Set2ConserveTP+Set2Fotia*Set2OverTP*AvgHitsPerRound2*Set2MeleeTP+Set2Fotia*Set2ConserveTP*105+Set2Fotia*MAX(L743,Set2SaveTP), 3000)</f>
        <v>1252.5463590129609</v>
      </c>
      <c r="V743" s="79">
        <f t="shared" ca="1" si="113"/>
        <v>0</v>
      </c>
      <c r="W743" s="85">
        <f t="shared" ref="W743:W806" ca="1" si="148">G743*$K$544*((1-$L$544)*$L$548 + $L$544*$M$548*$M$544)*Set2WSDmg + H743*$K$547*((1-$L$547)*$L$549 + $L$547*$M$549*$M$545) + I743*$K$545*((1-$L$545)*$L$548 + $L$545*$M$548*$M$545) + E743*$K$546*$L$546*$M$544</f>
        <v>37079.846726433541</v>
      </c>
      <c r="X743" s="79">
        <f t="shared" ca="1" si="115"/>
        <v>0</v>
      </c>
    </row>
    <row r="744" spans="1:24" ht="12.75" customHeight="1">
      <c r="A744" s="2">
        <v>1</v>
      </c>
      <c r="B744" s="2">
        <v>2</v>
      </c>
      <c r="C744" s="2">
        <f t="shared" ca="1" si="97"/>
        <v>7</v>
      </c>
      <c r="D744" s="2">
        <f t="shared" ca="1" si="98"/>
        <v>5</v>
      </c>
      <c r="E744" s="2">
        <f t="shared" ca="1" si="99"/>
        <v>1</v>
      </c>
      <c r="F744" s="84">
        <f t="shared" ca="1" si="138"/>
        <v>3.3180000000000008E-2</v>
      </c>
      <c r="G744" s="2">
        <v>1</v>
      </c>
      <c r="H744" s="2">
        <v>1</v>
      </c>
      <c r="I744" s="2">
        <v>6</v>
      </c>
      <c r="J744" s="84">
        <f t="shared" ca="1" si="139"/>
        <v>0</v>
      </c>
      <c r="K744" s="84">
        <f t="shared" ca="1" si="102"/>
        <v>0</v>
      </c>
      <c r="L744" s="85">
        <f t="shared" ca="1" si="140"/>
        <v>270</v>
      </c>
      <c r="M744" s="38">
        <f t="shared" ca="1" si="141"/>
        <v>730</v>
      </c>
      <c r="N744" s="4">
        <f t="shared" ca="1" si="142"/>
        <v>8</v>
      </c>
      <c r="O744" s="79">
        <f t="shared" ca="1" si="143"/>
        <v>2.6035203133068636</v>
      </c>
      <c r="P744" s="79">
        <f t="shared" ca="1" si="144"/>
        <v>26.035203133068631</v>
      </c>
      <c r="Q744" s="79">
        <f t="shared" ca="1" si="145"/>
        <v>26.035203133068631</v>
      </c>
      <c r="R744" s="79">
        <f t="shared" ca="1" si="109"/>
        <v>2.6035203133068632</v>
      </c>
      <c r="S744" s="79">
        <f t="shared" ca="1" si="146"/>
        <v>2.6035203133068636</v>
      </c>
      <c r="T744" s="79">
        <f t="shared" ca="1" si="111"/>
        <v>0</v>
      </c>
      <c r="U744" s="79">
        <f t="shared" ca="1" si="147"/>
        <v>1237.246359012961</v>
      </c>
      <c r="V744" s="79">
        <f t="shared" ca="1" si="113"/>
        <v>0</v>
      </c>
      <c r="W744" s="85">
        <f t="shared" ca="1" si="148"/>
        <v>32903.782523958369</v>
      </c>
      <c r="X744" s="79">
        <f t="shared" ca="1" si="115"/>
        <v>0</v>
      </c>
    </row>
    <row r="745" spans="1:24" ht="12.75" customHeight="1">
      <c r="A745" s="2">
        <v>1</v>
      </c>
      <c r="B745" s="2">
        <v>2</v>
      </c>
      <c r="C745" s="2">
        <f t="shared" ca="1" si="97"/>
        <v>7</v>
      </c>
      <c r="D745" s="2">
        <f t="shared" ca="1" si="98"/>
        <v>5</v>
      </c>
      <c r="E745" s="2">
        <f t="shared" ca="1" si="99"/>
        <v>1</v>
      </c>
      <c r="F745" s="84">
        <f t="shared" ca="1" si="138"/>
        <v>3.3180000000000008E-2</v>
      </c>
      <c r="G745" s="2">
        <v>1</v>
      </c>
      <c r="H745" s="2">
        <v>1</v>
      </c>
      <c r="I745" s="2">
        <v>5</v>
      </c>
      <c r="J745" s="84">
        <f t="shared" ca="1" si="139"/>
        <v>0.93206534790698992</v>
      </c>
      <c r="K745" s="84">
        <f t="shared" ca="1" si="102"/>
        <v>3.0925928243553932E-2</v>
      </c>
      <c r="L745" s="85">
        <f t="shared" ca="1" si="140"/>
        <v>255</v>
      </c>
      <c r="M745" s="38">
        <f t="shared" ca="1" si="141"/>
        <v>745</v>
      </c>
      <c r="N745" s="4">
        <f t="shared" ca="1" si="142"/>
        <v>9</v>
      </c>
      <c r="O745" s="79">
        <f t="shared" ca="1" si="143"/>
        <v>2.8940432293255012</v>
      </c>
      <c r="P745" s="79">
        <f t="shared" ca="1" si="144"/>
        <v>26.035203133068631</v>
      </c>
      <c r="Q745" s="79">
        <f t="shared" ca="1" si="145"/>
        <v>26.035203133068631</v>
      </c>
      <c r="R745" s="79">
        <f t="shared" ca="1" si="109"/>
        <v>2.6035203133068632</v>
      </c>
      <c r="S745" s="79">
        <f t="shared" ca="1" si="146"/>
        <v>2.8737066252041963</v>
      </c>
      <c r="T745" s="79">
        <f t="shared" ca="1" si="111"/>
        <v>8.8872044884090506E-2</v>
      </c>
      <c r="U745" s="79">
        <f t="shared" ca="1" si="147"/>
        <v>1313.7897313836427</v>
      </c>
      <c r="V745" s="79">
        <f t="shared" ca="1" si="113"/>
        <v>40.630166959888527</v>
      </c>
      <c r="W745" s="85">
        <f t="shared" ca="1" si="148"/>
        <v>28727.718321483193</v>
      </c>
      <c r="X745" s="79">
        <f t="shared" ca="1" si="115"/>
        <v>888.43135541121887</v>
      </c>
    </row>
    <row r="746" spans="1:24" ht="12.75" customHeight="1">
      <c r="A746" s="2">
        <v>1</v>
      </c>
      <c r="B746" s="2">
        <v>2</v>
      </c>
      <c r="C746" s="2">
        <f t="shared" ca="1" si="97"/>
        <v>7</v>
      </c>
      <c r="D746" s="2">
        <f t="shared" ca="1" si="98"/>
        <v>5</v>
      </c>
      <c r="E746" s="2">
        <f t="shared" ca="1" si="99"/>
        <v>1</v>
      </c>
      <c r="F746" s="84">
        <f t="shared" ca="1" si="138"/>
        <v>3.3180000000000008E-2</v>
      </c>
      <c r="G746" s="2">
        <v>1</v>
      </c>
      <c r="H746" s="2">
        <v>1</v>
      </c>
      <c r="I746" s="2">
        <v>4</v>
      </c>
      <c r="J746" s="84">
        <f t="shared" ca="1" si="139"/>
        <v>4.7074007470050035E-2</v>
      </c>
      <c r="K746" s="84">
        <f t="shared" ca="1" si="102"/>
        <v>1.5619155678562606E-3</v>
      </c>
      <c r="L746" s="85">
        <f t="shared" ca="1" si="140"/>
        <v>240</v>
      </c>
      <c r="M746" s="38">
        <f t="shared" ca="1" si="141"/>
        <v>760</v>
      </c>
      <c r="N746" s="4">
        <f t="shared" ca="1" si="142"/>
        <v>9</v>
      </c>
      <c r="O746" s="79">
        <f t="shared" ca="1" si="143"/>
        <v>2.8940432293255012</v>
      </c>
      <c r="P746" s="79">
        <f t="shared" ca="1" si="144"/>
        <v>28.940432293255011</v>
      </c>
      <c r="Q746" s="79">
        <f t="shared" ca="1" si="145"/>
        <v>27.487817713161821</v>
      </c>
      <c r="R746" s="79">
        <f t="shared" ca="1" si="109"/>
        <v>2.8214125003208417</v>
      </c>
      <c r="S746" s="79">
        <f t="shared" ca="1" si="146"/>
        <v>2.8889590782951746</v>
      </c>
      <c r="T746" s="79">
        <f t="shared" ca="1" si="111"/>
        <v>4.512310159288907E-3</v>
      </c>
      <c r="U746" s="79">
        <f t="shared" ca="1" si="147"/>
        <v>1303.6744378884391</v>
      </c>
      <c r="V746" s="79">
        <f t="shared" ca="1" si="113"/>
        <v>2.0362293999542125</v>
      </c>
      <c r="W746" s="85">
        <f t="shared" ca="1" si="148"/>
        <v>24551.654119008017</v>
      </c>
      <c r="X746" s="79">
        <f t="shared" ca="1" si="115"/>
        <v>38.347610785100905</v>
      </c>
    </row>
    <row r="747" spans="1:24" ht="12.75" customHeight="1">
      <c r="A747" s="2">
        <v>1</v>
      </c>
      <c r="B747" s="2">
        <v>2</v>
      </c>
      <c r="C747" s="2">
        <f t="shared" ca="1" si="97"/>
        <v>7</v>
      </c>
      <c r="D747" s="2">
        <f t="shared" ca="1" si="98"/>
        <v>5</v>
      </c>
      <c r="E747" s="2">
        <f t="shared" ca="1" si="99"/>
        <v>1</v>
      </c>
      <c r="F747" s="84">
        <f t="shared" ca="1" si="138"/>
        <v>3.3180000000000008E-2</v>
      </c>
      <c r="G747" s="2">
        <v>1</v>
      </c>
      <c r="H747" s="2">
        <v>1</v>
      </c>
      <c r="I747" s="2">
        <v>3</v>
      </c>
      <c r="J747" s="84">
        <f t="shared" ca="1" si="139"/>
        <v>9.5099004990000164E-4</v>
      </c>
      <c r="K747" s="84">
        <f t="shared" ca="1" si="102"/>
        <v>3.1553849855682065E-5</v>
      </c>
      <c r="L747" s="85">
        <f t="shared" ca="1" si="140"/>
        <v>225</v>
      </c>
      <c r="M747" s="38">
        <f t="shared" ca="1" si="141"/>
        <v>775</v>
      </c>
      <c r="N747" s="4">
        <f t="shared" ca="1" si="142"/>
        <v>9</v>
      </c>
      <c r="O747" s="79">
        <f t="shared" ca="1" si="143"/>
        <v>2.8940432293255012</v>
      </c>
      <c r="P747" s="79">
        <f t="shared" ca="1" si="144"/>
        <v>28.940432293255011</v>
      </c>
      <c r="Q747" s="79">
        <f t="shared" ca="1" si="145"/>
        <v>28.940432293255011</v>
      </c>
      <c r="R747" s="79">
        <f t="shared" ca="1" si="109"/>
        <v>2.8940432293255012</v>
      </c>
      <c r="S747" s="79">
        <f t="shared" ca="1" si="146"/>
        <v>2.8940432293255007</v>
      </c>
      <c r="T747" s="79">
        <f t="shared" ca="1" si="111"/>
        <v>9.1318205533990105E-5</v>
      </c>
      <c r="U747" s="79">
        <f t="shared" ca="1" si="147"/>
        <v>1290.1026733900378</v>
      </c>
      <c r="V747" s="79">
        <f t="shared" ca="1" si="113"/>
        <v>4.0707706054563288E-2</v>
      </c>
      <c r="W747" s="85">
        <f t="shared" ca="1" si="148"/>
        <v>20375.589916532845</v>
      </c>
      <c r="X747" s="79">
        <f t="shared" ca="1" si="115"/>
        <v>0.64292830494722686</v>
      </c>
    </row>
    <row r="748" spans="1:24" ht="12.75" customHeight="1">
      <c r="A748" s="2">
        <v>1</v>
      </c>
      <c r="B748" s="2">
        <v>2</v>
      </c>
      <c r="C748" s="2">
        <f t="shared" ca="1" si="97"/>
        <v>7</v>
      </c>
      <c r="D748" s="2">
        <f t="shared" ca="1" si="98"/>
        <v>5</v>
      </c>
      <c r="E748" s="2">
        <f t="shared" ca="1" si="99"/>
        <v>1</v>
      </c>
      <c r="F748" s="84">
        <f t="shared" ca="1" si="138"/>
        <v>3.3180000000000008E-2</v>
      </c>
      <c r="G748" s="2">
        <v>1</v>
      </c>
      <c r="H748" s="2">
        <v>1</v>
      </c>
      <c r="I748" s="2">
        <v>2</v>
      </c>
      <c r="J748" s="84">
        <f t="shared" ca="1" si="139"/>
        <v>9.6059601000000268E-6</v>
      </c>
      <c r="K748" s="84">
        <f t="shared" ca="1" si="102"/>
        <v>3.1872575611800096E-7</v>
      </c>
      <c r="L748" s="85">
        <f t="shared" ca="1" si="140"/>
        <v>210</v>
      </c>
      <c r="M748" s="38">
        <f t="shared" ca="1" si="141"/>
        <v>790</v>
      </c>
      <c r="N748" s="4">
        <f t="shared" ca="1" si="142"/>
        <v>9</v>
      </c>
      <c r="O748" s="79">
        <f t="shared" ca="1" si="143"/>
        <v>2.8940432293255012</v>
      </c>
      <c r="P748" s="79">
        <f t="shared" ca="1" si="144"/>
        <v>28.940432293255011</v>
      </c>
      <c r="Q748" s="79">
        <f t="shared" ca="1" si="145"/>
        <v>28.940432293255011</v>
      </c>
      <c r="R748" s="79">
        <f t="shared" ca="1" si="109"/>
        <v>2.8940432293255012</v>
      </c>
      <c r="S748" s="79">
        <f t="shared" ca="1" si="146"/>
        <v>2.8940432293255007</v>
      </c>
      <c r="T748" s="79">
        <f t="shared" ca="1" si="111"/>
        <v>9.224061165049515E-7</v>
      </c>
      <c r="U748" s="79">
        <f t="shared" ca="1" si="147"/>
        <v>1274.8026733900379</v>
      </c>
      <c r="V748" s="79">
        <f t="shared" ca="1" si="113"/>
        <v>4.0631244597748886E-4</v>
      </c>
      <c r="W748" s="85">
        <f t="shared" ca="1" si="148"/>
        <v>16199.525714057667</v>
      </c>
      <c r="X748" s="79">
        <f t="shared" ca="1" si="115"/>
        <v>5.1632060819660295E-3</v>
      </c>
    </row>
    <row r="749" spans="1:24" ht="12.75" customHeight="1">
      <c r="A749" s="2">
        <v>1</v>
      </c>
      <c r="B749" s="2">
        <v>2</v>
      </c>
      <c r="C749" s="2">
        <f t="shared" ca="1" si="97"/>
        <v>7</v>
      </c>
      <c r="D749" s="2">
        <f t="shared" ca="1" si="98"/>
        <v>5</v>
      </c>
      <c r="E749" s="2">
        <f t="shared" ca="1" si="99"/>
        <v>1</v>
      </c>
      <c r="F749" s="84">
        <f t="shared" ca="1" si="138"/>
        <v>3.3180000000000008E-2</v>
      </c>
      <c r="G749" s="2">
        <v>1</v>
      </c>
      <c r="H749" s="2">
        <v>1</v>
      </c>
      <c r="I749" s="2">
        <v>1</v>
      </c>
      <c r="J749" s="84">
        <f t="shared" ca="1" si="139"/>
        <v>4.8514950000000171E-8</v>
      </c>
      <c r="K749" s="84">
        <f t="shared" ca="1" si="102"/>
        <v>1.6097260410000061E-9</v>
      </c>
      <c r="L749" s="85">
        <f t="shared" ca="1" si="140"/>
        <v>195</v>
      </c>
      <c r="M749" s="38">
        <f t="shared" ca="1" si="141"/>
        <v>805</v>
      </c>
      <c r="N749" s="4">
        <f t="shared" ca="1" si="142"/>
        <v>9</v>
      </c>
      <c r="O749" s="79">
        <f t="shared" ca="1" si="143"/>
        <v>2.8940432293255012</v>
      </c>
      <c r="P749" s="79">
        <f t="shared" ca="1" si="144"/>
        <v>28.940432293255011</v>
      </c>
      <c r="Q749" s="79">
        <f t="shared" ca="1" si="145"/>
        <v>28.940432293255011</v>
      </c>
      <c r="R749" s="79">
        <f t="shared" ca="1" si="109"/>
        <v>2.8940432293255012</v>
      </c>
      <c r="S749" s="79">
        <f t="shared" ca="1" si="146"/>
        <v>2.8940432293255007</v>
      </c>
      <c r="T749" s="79">
        <f t="shared" ca="1" si="111"/>
        <v>4.6586167500250106E-9</v>
      </c>
      <c r="U749" s="79">
        <f t="shared" ca="1" si="147"/>
        <v>1259.5026733900379</v>
      </c>
      <c r="V749" s="79">
        <f t="shared" ca="1" si="113"/>
        <v>2.0274542520650692E-6</v>
      </c>
      <c r="W749" s="85">
        <f t="shared" ca="1" si="148"/>
        <v>12023.461511582493</v>
      </c>
      <c r="X749" s="79">
        <f t="shared" ca="1" si="115"/>
        <v>1.9354479098155633E-5</v>
      </c>
    </row>
    <row r="750" spans="1:24" ht="12.75" customHeight="1">
      <c r="A750" s="2">
        <v>1</v>
      </c>
      <c r="B750" s="2">
        <v>2</v>
      </c>
      <c r="C750" s="2">
        <f t="shared" ca="1" si="97"/>
        <v>7</v>
      </c>
      <c r="D750" s="2">
        <f t="shared" ca="1" si="98"/>
        <v>5</v>
      </c>
      <c r="E750" s="2">
        <f t="shared" ca="1" si="99"/>
        <v>1</v>
      </c>
      <c r="F750" s="84">
        <f t="shared" ca="1" si="138"/>
        <v>3.3180000000000008E-2</v>
      </c>
      <c r="G750" s="2">
        <v>1</v>
      </c>
      <c r="H750" s="2">
        <v>1</v>
      </c>
      <c r="I750" s="2">
        <v>0</v>
      </c>
      <c r="J750" s="84">
        <f t="shared" ca="1" si="139"/>
        <v>9.8010000000000445E-11</v>
      </c>
      <c r="K750" s="84">
        <f t="shared" ca="1" si="102"/>
        <v>3.2519718000000155E-12</v>
      </c>
      <c r="L750" s="85">
        <f t="shared" ca="1" si="140"/>
        <v>180</v>
      </c>
      <c r="M750" s="38">
        <f t="shared" ca="1" si="141"/>
        <v>820</v>
      </c>
      <c r="N750" s="4">
        <f t="shared" ca="1" si="142"/>
        <v>9</v>
      </c>
      <c r="O750" s="79">
        <f t="shared" ca="1" si="143"/>
        <v>2.8940432293255012</v>
      </c>
      <c r="P750" s="79">
        <f t="shared" ca="1" si="144"/>
        <v>28.940432293255011</v>
      </c>
      <c r="Q750" s="79">
        <f t="shared" ca="1" si="145"/>
        <v>28.940432293255011</v>
      </c>
      <c r="R750" s="79">
        <f t="shared" ca="1" si="109"/>
        <v>2.8940432293255012</v>
      </c>
      <c r="S750" s="79">
        <f t="shared" ca="1" si="146"/>
        <v>2.8940432293255007</v>
      </c>
      <c r="T750" s="79">
        <f t="shared" ca="1" si="111"/>
        <v>9.4113469697475059E-12</v>
      </c>
      <c r="U750" s="79">
        <f t="shared" ca="1" si="147"/>
        <v>1244.2026733900377</v>
      </c>
      <c r="V750" s="79">
        <f t="shared" ca="1" si="113"/>
        <v>4.046112007349032E-9</v>
      </c>
      <c r="W750" s="85">
        <f t="shared" ca="1" si="148"/>
        <v>7847.3973091073167</v>
      </c>
      <c r="X750" s="79">
        <f t="shared" ca="1" si="115"/>
        <v>2.5519514752613E-8</v>
      </c>
    </row>
    <row r="751" spans="1:24" ht="12.75" customHeight="1">
      <c r="A751" s="2">
        <v>1</v>
      </c>
      <c r="B751" s="2">
        <v>2</v>
      </c>
      <c r="C751" s="2">
        <f t="shared" ca="1" si="97"/>
        <v>7</v>
      </c>
      <c r="D751" s="2">
        <f t="shared" ca="1" si="98"/>
        <v>5</v>
      </c>
      <c r="E751" s="2">
        <f t="shared" ca="1" si="99"/>
        <v>1</v>
      </c>
      <c r="F751" s="84">
        <f t="shared" ca="1" si="138"/>
        <v>3.3180000000000008E-2</v>
      </c>
      <c r="G751" s="2">
        <v>1</v>
      </c>
      <c r="H751" s="2">
        <v>0</v>
      </c>
      <c r="I751" s="2">
        <v>7</v>
      </c>
      <c r="J751" s="84">
        <f t="shared" ca="1" si="139"/>
        <v>0</v>
      </c>
      <c r="K751" s="84">
        <f t="shared" ca="1" si="102"/>
        <v>0</v>
      </c>
      <c r="L751" s="85">
        <f t="shared" ca="1" si="140"/>
        <v>195</v>
      </c>
      <c r="M751" s="38">
        <f t="shared" ca="1" si="141"/>
        <v>805</v>
      </c>
      <c r="N751" s="4">
        <f t="shared" ca="1" si="142"/>
        <v>9</v>
      </c>
      <c r="O751" s="79">
        <f t="shared" ca="1" si="143"/>
        <v>2.8940432293255012</v>
      </c>
      <c r="P751" s="79">
        <f t="shared" ca="1" si="144"/>
        <v>28.940432293255011</v>
      </c>
      <c r="Q751" s="79">
        <f t="shared" ca="1" si="145"/>
        <v>28.940432293255011</v>
      </c>
      <c r="R751" s="79">
        <f t="shared" ca="1" si="109"/>
        <v>2.8940432293255012</v>
      </c>
      <c r="S751" s="79">
        <f t="shared" ca="1" si="146"/>
        <v>2.8940432293255007</v>
      </c>
      <c r="T751" s="79">
        <f t="shared" ca="1" si="111"/>
        <v>0</v>
      </c>
      <c r="U751" s="79">
        <f t="shared" ca="1" si="147"/>
        <v>1259.5026733900379</v>
      </c>
      <c r="V751" s="79">
        <f t="shared" ca="1" si="113"/>
        <v>0</v>
      </c>
      <c r="W751" s="85">
        <f t="shared" ca="1" si="148"/>
        <v>33408.513619801401</v>
      </c>
      <c r="X751" s="79">
        <f t="shared" ca="1" si="115"/>
        <v>0</v>
      </c>
    </row>
    <row r="752" spans="1:24" ht="12.75" customHeight="1">
      <c r="A752" s="2">
        <v>1</v>
      </c>
      <c r="B752" s="2">
        <v>2</v>
      </c>
      <c r="C752" s="2">
        <f t="shared" ca="1" si="97"/>
        <v>7</v>
      </c>
      <c r="D752" s="2">
        <f t="shared" ca="1" si="98"/>
        <v>5</v>
      </c>
      <c r="E752" s="2">
        <f t="shared" ca="1" si="99"/>
        <v>1</v>
      </c>
      <c r="F752" s="84">
        <f t="shared" ca="1" si="138"/>
        <v>3.3180000000000008E-2</v>
      </c>
      <c r="G752" s="2">
        <v>1</v>
      </c>
      <c r="H752" s="2">
        <v>0</v>
      </c>
      <c r="I752" s="2">
        <v>6</v>
      </c>
      <c r="J752" s="84">
        <f t="shared" ca="1" si="139"/>
        <v>0</v>
      </c>
      <c r="K752" s="84">
        <f t="shared" ca="1" si="102"/>
        <v>0</v>
      </c>
      <c r="L752" s="85">
        <f t="shared" ca="1" si="140"/>
        <v>180</v>
      </c>
      <c r="M752" s="38">
        <f t="shared" ca="1" si="141"/>
        <v>820</v>
      </c>
      <c r="N752" s="4">
        <f t="shared" ca="1" si="142"/>
        <v>9</v>
      </c>
      <c r="O752" s="79">
        <f t="shared" ca="1" si="143"/>
        <v>2.8940432293255012</v>
      </c>
      <c r="P752" s="79">
        <f t="shared" ca="1" si="144"/>
        <v>28.940432293255011</v>
      </c>
      <c r="Q752" s="79">
        <f t="shared" ca="1" si="145"/>
        <v>28.940432293255011</v>
      </c>
      <c r="R752" s="79">
        <f t="shared" ca="1" si="109"/>
        <v>2.8940432293255012</v>
      </c>
      <c r="S752" s="79">
        <f t="shared" ca="1" si="146"/>
        <v>2.8940432293255007</v>
      </c>
      <c r="T752" s="79">
        <f t="shared" ca="1" si="111"/>
        <v>0</v>
      </c>
      <c r="U752" s="79">
        <f t="shared" ca="1" si="147"/>
        <v>1244.2026733900377</v>
      </c>
      <c r="V752" s="79">
        <f t="shared" ca="1" si="113"/>
        <v>0</v>
      </c>
      <c r="W752" s="85">
        <f t="shared" ca="1" si="148"/>
        <v>29232.449417326228</v>
      </c>
      <c r="X752" s="79">
        <f t="shared" ca="1" si="115"/>
        <v>0</v>
      </c>
    </row>
    <row r="753" spans="1:24" ht="12.75" customHeight="1">
      <c r="A753" s="2">
        <v>1</v>
      </c>
      <c r="B753" s="2">
        <v>2</v>
      </c>
      <c r="C753" s="2">
        <f t="shared" ca="1" si="97"/>
        <v>7</v>
      </c>
      <c r="D753" s="2">
        <f t="shared" ca="1" si="98"/>
        <v>5</v>
      </c>
      <c r="E753" s="2">
        <f t="shared" ca="1" si="99"/>
        <v>1</v>
      </c>
      <c r="F753" s="84">
        <f t="shared" ca="1" si="138"/>
        <v>3.3180000000000008E-2</v>
      </c>
      <c r="G753" s="2">
        <v>1</v>
      </c>
      <c r="H753" s="2">
        <v>0</v>
      </c>
      <c r="I753" s="2">
        <v>5</v>
      </c>
      <c r="J753" s="84">
        <f t="shared" ca="1" si="139"/>
        <v>9.4148014940100087E-3</v>
      </c>
      <c r="K753" s="84">
        <f t="shared" ca="1" si="102"/>
        <v>3.1238311357125218E-4</v>
      </c>
      <c r="L753" s="85">
        <f t="shared" ca="1" si="140"/>
        <v>165</v>
      </c>
      <c r="M753" s="38">
        <f t="shared" ca="1" si="141"/>
        <v>835</v>
      </c>
      <c r="N753" s="4">
        <f t="shared" ca="1" si="142"/>
        <v>9</v>
      </c>
      <c r="O753" s="79">
        <f t="shared" ca="1" si="143"/>
        <v>2.8940432293255012</v>
      </c>
      <c r="P753" s="79">
        <f t="shared" ca="1" si="144"/>
        <v>28.940432293255011</v>
      </c>
      <c r="Q753" s="79">
        <f t="shared" ca="1" si="145"/>
        <v>28.940432293255011</v>
      </c>
      <c r="R753" s="79">
        <f t="shared" ca="1" si="109"/>
        <v>2.8940432293255012</v>
      </c>
      <c r="S753" s="79">
        <f t="shared" ca="1" si="146"/>
        <v>2.8940432293255007</v>
      </c>
      <c r="T753" s="79">
        <f t="shared" ca="1" si="111"/>
        <v>9.0405023478650132E-4</v>
      </c>
      <c r="U753" s="79">
        <f t="shared" ca="1" si="147"/>
        <v>1228.9026733900378</v>
      </c>
      <c r="V753" s="79">
        <f t="shared" ca="1" si="113"/>
        <v>0.38388844338961559</v>
      </c>
      <c r="W753" s="85">
        <f t="shared" ca="1" si="148"/>
        <v>25056.385214851052</v>
      </c>
      <c r="X753" s="79">
        <f t="shared" ca="1" si="115"/>
        <v>7.8271916282558607</v>
      </c>
    </row>
    <row r="754" spans="1:24" ht="12.75" customHeight="1">
      <c r="A754" s="2">
        <v>1</v>
      </c>
      <c r="B754" s="2">
        <v>2</v>
      </c>
      <c r="C754" s="2">
        <f t="shared" ca="1" si="97"/>
        <v>7</v>
      </c>
      <c r="D754" s="2">
        <f t="shared" ca="1" si="98"/>
        <v>5</v>
      </c>
      <c r="E754" s="2">
        <f t="shared" ca="1" si="99"/>
        <v>1</v>
      </c>
      <c r="F754" s="84">
        <f t="shared" ca="1" si="138"/>
        <v>3.3180000000000008E-2</v>
      </c>
      <c r="G754" s="2">
        <v>1</v>
      </c>
      <c r="H754" s="2">
        <v>0</v>
      </c>
      <c r="I754" s="2">
        <v>4</v>
      </c>
      <c r="J754" s="84">
        <f t="shared" ca="1" si="139"/>
        <v>4.7549502495000082E-4</v>
      </c>
      <c r="K754" s="84">
        <f t="shared" ca="1" si="102"/>
        <v>1.5776924927841033E-5</v>
      </c>
      <c r="L754" s="85">
        <f t="shared" ca="1" si="140"/>
        <v>150</v>
      </c>
      <c r="M754" s="38">
        <f t="shared" ca="1" si="141"/>
        <v>850</v>
      </c>
      <c r="N754" s="4">
        <f t="shared" ca="1" si="142"/>
        <v>10</v>
      </c>
      <c r="O754" s="79">
        <f t="shared" ca="1" si="143"/>
        <v>3.1594744304049844</v>
      </c>
      <c r="P754" s="79">
        <f t="shared" ca="1" si="144"/>
        <v>31.594744304049843</v>
      </c>
      <c r="Q754" s="79">
        <f t="shared" ca="1" si="145"/>
        <v>29.471294695413977</v>
      </c>
      <c r="R754" s="79">
        <f t="shared" ca="1" si="109"/>
        <v>3.053301949973191</v>
      </c>
      <c r="S754" s="79">
        <f t="shared" ca="1" si="146"/>
        <v>3.1520423567747589</v>
      </c>
      <c r="T754" s="79">
        <f t="shared" ca="1" si="111"/>
        <v>4.9729535632210492E-5</v>
      </c>
      <c r="U754" s="79">
        <f t="shared" ca="1" si="147"/>
        <v>1301.3033039928096</v>
      </c>
      <c r="V754" s="79">
        <f t="shared" ca="1" si="113"/>
        <v>2.0530564535446053E-2</v>
      </c>
      <c r="W754" s="85">
        <f t="shared" ca="1" si="148"/>
        <v>20880.321012375876</v>
      </c>
      <c r="X754" s="79">
        <f t="shared" ca="1" si="115"/>
        <v>0.32942725708147585</v>
      </c>
    </row>
    <row r="755" spans="1:24" ht="12.75" customHeight="1">
      <c r="A755" s="2">
        <v>1</v>
      </c>
      <c r="B755" s="2">
        <v>2</v>
      </c>
      <c r="C755" s="2">
        <f t="shared" ca="1" si="97"/>
        <v>7</v>
      </c>
      <c r="D755" s="2">
        <f t="shared" ca="1" si="98"/>
        <v>5</v>
      </c>
      <c r="E755" s="2">
        <f t="shared" ca="1" si="99"/>
        <v>1</v>
      </c>
      <c r="F755" s="84">
        <f t="shared" ca="1" si="138"/>
        <v>3.3180000000000008E-2</v>
      </c>
      <c r="G755" s="2">
        <v>1</v>
      </c>
      <c r="H755" s="2">
        <v>0</v>
      </c>
      <c r="I755" s="2">
        <v>3</v>
      </c>
      <c r="J755" s="84">
        <f t="shared" ca="1" si="139"/>
        <v>9.6059601000000268E-6</v>
      </c>
      <c r="K755" s="84">
        <f t="shared" ca="1" si="102"/>
        <v>3.1872575611800096E-7</v>
      </c>
      <c r="L755" s="85">
        <f t="shared" ca="1" si="140"/>
        <v>135</v>
      </c>
      <c r="M755" s="38">
        <f t="shared" ca="1" si="141"/>
        <v>865</v>
      </c>
      <c r="N755" s="4">
        <f t="shared" ca="1" si="142"/>
        <v>10</v>
      </c>
      <c r="O755" s="79">
        <f t="shared" ca="1" si="143"/>
        <v>3.1594744304049844</v>
      </c>
      <c r="P755" s="79">
        <f t="shared" ca="1" si="144"/>
        <v>31.594744304049843</v>
      </c>
      <c r="Q755" s="79">
        <f t="shared" ca="1" si="145"/>
        <v>31.594744304049843</v>
      </c>
      <c r="R755" s="79">
        <f t="shared" ca="1" si="109"/>
        <v>3.1594744304049844</v>
      </c>
      <c r="S755" s="79">
        <f t="shared" ca="1" si="146"/>
        <v>3.159474430404984</v>
      </c>
      <c r="T755" s="79">
        <f t="shared" ca="1" si="111"/>
        <v>1.007005876766319E-6</v>
      </c>
      <c r="U755" s="79">
        <f t="shared" ca="1" si="147"/>
        <v>1288.5296596068811</v>
      </c>
      <c r="V755" s="79">
        <f t="shared" ca="1" si="113"/>
        <v>4.1068759003867359E-4</v>
      </c>
      <c r="W755" s="85">
        <f t="shared" ca="1" si="148"/>
        <v>16704.2568099007</v>
      </c>
      <c r="X755" s="79">
        <f t="shared" ca="1" si="115"/>
        <v>5.3240768821248676E-3</v>
      </c>
    </row>
    <row r="756" spans="1:24" ht="12.75" customHeight="1">
      <c r="A756" s="2">
        <v>1</v>
      </c>
      <c r="B756" s="2">
        <v>2</v>
      </c>
      <c r="C756" s="2">
        <f t="shared" ca="1" si="97"/>
        <v>7</v>
      </c>
      <c r="D756" s="2">
        <f t="shared" ca="1" si="98"/>
        <v>5</v>
      </c>
      <c r="E756" s="2">
        <f t="shared" ca="1" si="99"/>
        <v>1</v>
      </c>
      <c r="F756" s="84">
        <f t="shared" ca="1" si="138"/>
        <v>3.3180000000000008E-2</v>
      </c>
      <c r="G756" s="2">
        <v>1</v>
      </c>
      <c r="H756" s="2">
        <v>0</v>
      </c>
      <c r="I756" s="2">
        <v>2</v>
      </c>
      <c r="J756" s="84">
        <f t="shared" ca="1" si="139"/>
        <v>9.7029900000000355E-8</v>
      </c>
      <c r="K756" s="84">
        <f t="shared" ca="1" si="102"/>
        <v>3.2194520820000125E-9</v>
      </c>
      <c r="L756" s="85">
        <f t="shared" ca="1" si="140"/>
        <v>120</v>
      </c>
      <c r="M756" s="38">
        <f t="shared" ca="1" si="141"/>
        <v>880</v>
      </c>
      <c r="N756" s="4">
        <f t="shared" ca="1" si="142"/>
        <v>10</v>
      </c>
      <c r="O756" s="79">
        <f t="shared" ca="1" si="143"/>
        <v>3.1594744304049844</v>
      </c>
      <c r="P756" s="79">
        <f t="shared" ca="1" si="144"/>
        <v>31.594744304049843</v>
      </c>
      <c r="Q756" s="79">
        <f t="shared" ca="1" si="145"/>
        <v>31.594744304049843</v>
      </c>
      <c r="R756" s="79">
        <f t="shared" ca="1" si="109"/>
        <v>3.1594744304049844</v>
      </c>
      <c r="S756" s="79">
        <f t="shared" ca="1" si="146"/>
        <v>3.159474430404984</v>
      </c>
      <c r="T756" s="79">
        <f t="shared" ca="1" si="111"/>
        <v>1.0171776532993129E-8</v>
      </c>
      <c r="U756" s="79">
        <f t="shared" ca="1" si="147"/>
        <v>1273.2296596068811</v>
      </c>
      <c r="V756" s="79">
        <f t="shared" ca="1" si="113"/>
        <v>4.099101878485541E-6</v>
      </c>
      <c r="W756" s="85">
        <f t="shared" ca="1" si="148"/>
        <v>12528.192607425524</v>
      </c>
      <c r="X756" s="79">
        <f t="shared" ca="1" si="115"/>
        <v>4.0333915773673271E-5</v>
      </c>
    </row>
    <row r="757" spans="1:24" ht="12.75" customHeight="1">
      <c r="A757" s="2">
        <v>1</v>
      </c>
      <c r="B757" s="2">
        <v>2</v>
      </c>
      <c r="C757" s="2">
        <f t="shared" ca="1" si="97"/>
        <v>7</v>
      </c>
      <c r="D757" s="2">
        <f t="shared" ca="1" si="98"/>
        <v>5</v>
      </c>
      <c r="E757" s="2">
        <f t="shared" ca="1" si="99"/>
        <v>1</v>
      </c>
      <c r="F757" s="84">
        <f t="shared" ca="1" si="138"/>
        <v>3.3180000000000008E-2</v>
      </c>
      <c r="G757" s="2">
        <v>1</v>
      </c>
      <c r="H757" s="2">
        <v>0</v>
      </c>
      <c r="I757" s="2">
        <v>1</v>
      </c>
      <c r="J757" s="84">
        <f t="shared" ca="1" si="139"/>
        <v>4.9005000000000225E-10</v>
      </c>
      <c r="K757" s="84">
        <f t="shared" ca="1" si="102"/>
        <v>1.6259859000000078E-11</v>
      </c>
      <c r="L757" s="85">
        <f t="shared" ca="1" si="140"/>
        <v>105</v>
      </c>
      <c r="M757" s="38">
        <f t="shared" ca="1" si="141"/>
        <v>895</v>
      </c>
      <c r="N757" s="4">
        <f t="shared" ca="1" si="142"/>
        <v>10</v>
      </c>
      <c r="O757" s="79">
        <f t="shared" ca="1" si="143"/>
        <v>3.1594744304049844</v>
      </c>
      <c r="P757" s="79">
        <f t="shared" ca="1" si="144"/>
        <v>31.594744304049843</v>
      </c>
      <c r="Q757" s="79">
        <f t="shared" ca="1" si="145"/>
        <v>31.594744304049843</v>
      </c>
      <c r="R757" s="79">
        <f t="shared" ca="1" si="109"/>
        <v>3.1594744304049844</v>
      </c>
      <c r="S757" s="79">
        <f t="shared" ca="1" si="146"/>
        <v>3.159474430404984</v>
      </c>
      <c r="T757" s="79">
        <f t="shared" ca="1" si="111"/>
        <v>5.1372608752490597E-11</v>
      </c>
      <c r="U757" s="79">
        <f t="shared" ca="1" si="147"/>
        <v>1257.9296596068809</v>
      </c>
      <c r="V757" s="79">
        <f t="shared" ca="1" si="113"/>
        <v>2.0453758897125977E-8</v>
      </c>
      <c r="W757" s="85">
        <f t="shared" ca="1" si="148"/>
        <v>8352.1284049503502</v>
      </c>
      <c r="X757" s="79">
        <f t="shared" ca="1" si="115"/>
        <v>1.3580443021438824E-7</v>
      </c>
    </row>
    <row r="758" spans="1:24" ht="12.75" customHeight="1">
      <c r="A758" s="2">
        <v>1</v>
      </c>
      <c r="B758" s="2">
        <v>2</v>
      </c>
      <c r="C758" s="2">
        <f t="shared" ca="1" si="97"/>
        <v>7</v>
      </c>
      <c r="D758" s="2">
        <f t="shared" ca="1" si="98"/>
        <v>5</v>
      </c>
      <c r="E758" s="2">
        <f t="shared" ca="1" si="99"/>
        <v>1</v>
      </c>
      <c r="F758" s="84">
        <f t="shared" ca="1" si="138"/>
        <v>3.3180000000000008E-2</v>
      </c>
      <c r="G758" s="2">
        <v>1</v>
      </c>
      <c r="H758" s="2">
        <v>0</v>
      </c>
      <c r="I758" s="2">
        <v>0</v>
      </c>
      <c r="J758" s="84">
        <f t="shared" ca="1" si="139"/>
        <v>9.9000000000000548E-13</v>
      </c>
      <c r="K758" s="84">
        <f t="shared" ca="1" si="102"/>
        <v>3.2848200000000192E-14</v>
      </c>
      <c r="L758" s="85">
        <f t="shared" ca="1" si="140"/>
        <v>90</v>
      </c>
      <c r="M758" s="38">
        <f t="shared" ca="1" si="141"/>
        <v>910</v>
      </c>
      <c r="N758" s="4">
        <f t="shared" ca="1" si="142"/>
        <v>10</v>
      </c>
      <c r="O758" s="79">
        <f t="shared" ca="1" si="143"/>
        <v>3.1594744304049844</v>
      </c>
      <c r="P758" s="79">
        <f t="shared" ca="1" si="144"/>
        <v>31.594744304049843</v>
      </c>
      <c r="Q758" s="79">
        <f t="shared" ca="1" si="145"/>
        <v>31.594744304049843</v>
      </c>
      <c r="R758" s="79">
        <f t="shared" ca="1" si="109"/>
        <v>3.1594744304049844</v>
      </c>
      <c r="S758" s="79">
        <f t="shared" ca="1" si="146"/>
        <v>3.159474430404984</v>
      </c>
      <c r="T758" s="79">
        <f t="shared" ca="1" si="111"/>
        <v>1.0378304798482961E-13</v>
      </c>
      <c r="U758" s="79">
        <f t="shared" ca="1" si="147"/>
        <v>1242.629659606881</v>
      </c>
      <c r="V758" s="79">
        <f t="shared" ca="1" si="113"/>
        <v>4.0818147584698985E-11</v>
      </c>
      <c r="W758" s="85">
        <f t="shared" ca="1" si="148"/>
        <v>4176.0642024751751</v>
      </c>
      <c r="X758" s="79">
        <f t="shared" ca="1" si="115"/>
        <v>1.3717619213574585E-10</v>
      </c>
    </row>
    <row r="759" spans="1:24" ht="12.75" customHeight="1">
      <c r="A759" s="2">
        <v>1</v>
      </c>
      <c r="B759" s="2">
        <v>2</v>
      </c>
      <c r="C759" s="2">
        <f t="shared" ca="1" si="97"/>
        <v>7</v>
      </c>
      <c r="D759" s="2">
        <f t="shared" ca="1" si="98"/>
        <v>5</v>
      </c>
      <c r="E759" s="2">
        <f t="shared" ca="1" si="99"/>
        <v>1</v>
      </c>
      <c r="F759" s="84">
        <f t="shared" ca="1" si="138"/>
        <v>3.3180000000000008E-2</v>
      </c>
      <c r="G759" s="2">
        <v>0</v>
      </c>
      <c r="H759" s="2">
        <v>1</v>
      </c>
      <c r="I759" s="2">
        <v>7</v>
      </c>
      <c r="J759" s="84">
        <f t="shared" ca="1" si="139"/>
        <v>0</v>
      </c>
      <c r="K759" s="84">
        <f t="shared" ca="1" si="102"/>
        <v>0</v>
      </c>
      <c r="L759" s="85">
        <f t="shared" ca="1" si="140"/>
        <v>195</v>
      </c>
      <c r="M759" s="38">
        <f t="shared" ca="1" si="141"/>
        <v>805</v>
      </c>
      <c r="N759" s="4">
        <f t="shared" ca="1" si="142"/>
        <v>9</v>
      </c>
      <c r="O759" s="79">
        <f t="shared" ca="1" si="143"/>
        <v>2.8940432293255012</v>
      </c>
      <c r="P759" s="79">
        <f t="shared" ca="1" si="144"/>
        <v>28.940432293255011</v>
      </c>
      <c r="Q759" s="79">
        <f t="shared" ca="1" si="145"/>
        <v>28.940432293255011</v>
      </c>
      <c r="R759" s="79">
        <f t="shared" ca="1" si="109"/>
        <v>2.8940432293255012</v>
      </c>
      <c r="S759" s="79">
        <f t="shared" ca="1" si="146"/>
        <v>2.8940432293255007</v>
      </c>
      <c r="T759" s="79">
        <f t="shared" ca="1" si="111"/>
        <v>0</v>
      </c>
      <c r="U759" s="79">
        <f t="shared" ca="1" si="147"/>
        <v>1259.5026733900379</v>
      </c>
      <c r="V759" s="79">
        <f t="shared" ca="1" si="113"/>
        <v>0</v>
      </c>
      <c r="W759" s="85">
        <f t="shared" ca="1" si="148"/>
        <v>32903.782523958369</v>
      </c>
      <c r="X759" s="79">
        <f t="shared" ca="1" si="115"/>
        <v>0</v>
      </c>
    </row>
    <row r="760" spans="1:24" ht="12.75" customHeight="1">
      <c r="A760" s="2">
        <v>1</v>
      </c>
      <c r="B760" s="2">
        <v>2</v>
      </c>
      <c r="C760" s="2">
        <f t="shared" ca="1" si="97"/>
        <v>7</v>
      </c>
      <c r="D760" s="2">
        <f t="shared" ca="1" si="98"/>
        <v>5</v>
      </c>
      <c r="E760" s="2">
        <f t="shared" ca="1" si="99"/>
        <v>1</v>
      </c>
      <c r="F760" s="84">
        <f t="shared" ca="1" si="138"/>
        <v>3.3180000000000008E-2</v>
      </c>
      <c r="G760" s="2">
        <v>0</v>
      </c>
      <c r="H760" s="2">
        <v>1</v>
      </c>
      <c r="I760" s="2">
        <v>6</v>
      </c>
      <c r="J760" s="84">
        <f t="shared" ca="1" si="139"/>
        <v>0</v>
      </c>
      <c r="K760" s="84">
        <f t="shared" ca="1" si="102"/>
        <v>0</v>
      </c>
      <c r="L760" s="85">
        <f t="shared" ca="1" si="140"/>
        <v>180</v>
      </c>
      <c r="M760" s="38">
        <f t="shared" ca="1" si="141"/>
        <v>820</v>
      </c>
      <c r="N760" s="4">
        <f t="shared" ca="1" si="142"/>
        <v>9</v>
      </c>
      <c r="O760" s="79">
        <f t="shared" ca="1" si="143"/>
        <v>2.8940432293255012</v>
      </c>
      <c r="P760" s="79">
        <f t="shared" ca="1" si="144"/>
        <v>28.940432293255011</v>
      </c>
      <c r="Q760" s="79">
        <f t="shared" ca="1" si="145"/>
        <v>28.940432293255011</v>
      </c>
      <c r="R760" s="79">
        <f t="shared" ca="1" si="109"/>
        <v>2.8940432293255012</v>
      </c>
      <c r="S760" s="79">
        <f t="shared" ca="1" si="146"/>
        <v>2.8940432293255007</v>
      </c>
      <c r="T760" s="79">
        <f t="shared" ca="1" si="111"/>
        <v>0</v>
      </c>
      <c r="U760" s="79">
        <f t="shared" ca="1" si="147"/>
        <v>1244.2026733900377</v>
      </c>
      <c r="V760" s="79">
        <f t="shared" ca="1" si="113"/>
        <v>0</v>
      </c>
      <c r="W760" s="85">
        <f t="shared" ca="1" si="148"/>
        <v>28727.718321483193</v>
      </c>
      <c r="X760" s="79">
        <f t="shared" ca="1" si="115"/>
        <v>0</v>
      </c>
    </row>
    <row r="761" spans="1:24" ht="12.75" customHeight="1">
      <c r="A761" s="2">
        <v>1</v>
      </c>
      <c r="B761" s="2">
        <v>2</v>
      </c>
      <c r="C761" s="2">
        <f t="shared" ca="1" si="97"/>
        <v>7</v>
      </c>
      <c r="D761" s="2">
        <f t="shared" ca="1" si="98"/>
        <v>5</v>
      </c>
      <c r="E761" s="2">
        <f t="shared" ca="1" si="99"/>
        <v>1</v>
      </c>
      <c r="F761" s="84">
        <f t="shared" ca="1" si="138"/>
        <v>3.3180000000000008E-2</v>
      </c>
      <c r="G761" s="2">
        <v>0</v>
      </c>
      <c r="H761" s="2">
        <v>1</v>
      </c>
      <c r="I761" s="2">
        <v>5</v>
      </c>
      <c r="J761" s="84">
        <f t="shared" ca="1" si="139"/>
        <v>9.4148014940100087E-3</v>
      </c>
      <c r="K761" s="84">
        <f t="shared" ca="1" si="102"/>
        <v>3.1238311357125218E-4</v>
      </c>
      <c r="L761" s="85">
        <f t="shared" ca="1" si="140"/>
        <v>165</v>
      </c>
      <c r="M761" s="38">
        <f t="shared" ca="1" si="141"/>
        <v>835</v>
      </c>
      <c r="N761" s="4">
        <f t="shared" ca="1" si="142"/>
        <v>9</v>
      </c>
      <c r="O761" s="79">
        <f t="shared" ca="1" si="143"/>
        <v>2.8940432293255012</v>
      </c>
      <c r="P761" s="79">
        <f t="shared" ca="1" si="144"/>
        <v>28.940432293255011</v>
      </c>
      <c r="Q761" s="79">
        <f t="shared" ca="1" si="145"/>
        <v>28.940432293255011</v>
      </c>
      <c r="R761" s="79">
        <f t="shared" ca="1" si="109"/>
        <v>2.8940432293255012</v>
      </c>
      <c r="S761" s="79">
        <f t="shared" ca="1" si="146"/>
        <v>2.8940432293255007</v>
      </c>
      <c r="T761" s="79">
        <f t="shared" ca="1" si="111"/>
        <v>9.0405023478650132E-4</v>
      </c>
      <c r="U761" s="79">
        <f t="shared" ca="1" si="147"/>
        <v>1228.9026733900378</v>
      </c>
      <c r="V761" s="79">
        <f t="shared" ca="1" si="113"/>
        <v>0.38388844338961559</v>
      </c>
      <c r="W761" s="85">
        <f t="shared" ca="1" si="148"/>
        <v>24551.654119008017</v>
      </c>
      <c r="X761" s="79">
        <f t="shared" ca="1" si="115"/>
        <v>7.6695221570201833</v>
      </c>
    </row>
    <row r="762" spans="1:24" ht="12.75" customHeight="1">
      <c r="A762" s="2">
        <v>1</v>
      </c>
      <c r="B762" s="2">
        <v>2</v>
      </c>
      <c r="C762" s="2">
        <f t="shared" ca="1" si="97"/>
        <v>7</v>
      </c>
      <c r="D762" s="2">
        <f t="shared" ca="1" si="98"/>
        <v>5</v>
      </c>
      <c r="E762" s="2">
        <f t="shared" ca="1" si="99"/>
        <v>1</v>
      </c>
      <c r="F762" s="84">
        <f t="shared" ca="1" si="138"/>
        <v>3.3180000000000008E-2</v>
      </c>
      <c r="G762" s="2">
        <v>0</v>
      </c>
      <c r="H762" s="2">
        <v>1</v>
      </c>
      <c r="I762" s="2">
        <v>4</v>
      </c>
      <c r="J762" s="84">
        <f t="shared" ca="1" si="139"/>
        <v>4.7549502495000082E-4</v>
      </c>
      <c r="K762" s="84">
        <f t="shared" ca="1" si="102"/>
        <v>1.5776924927841033E-5</v>
      </c>
      <c r="L762" s="85">
        <f t="shared" ca="1" si="140"/>
        <v>150</v>
      </c>
      <c r="M762" s="38">
        <f t="shared" ca="1" si="141"/>
        <v>850</v>
      </c>
      <c r="N762" s="4">
        <f t="shared" ca="1" si="142"/>
        <v>10</v>
      </c>
      <c r="O762" s="79">
        <f t="shared" ca="1" si="143"/>
        <v>3.1594744304049844</v>
      </c>
      <c r="P762" s="79">
        <f t="shared" ca="1" si="144"/>
        <v>31.594744304049843</v>
      </c>
      <c r="Q762" s="79">
        <f t="shared" ca="1" si="145"/>
        <v>29.471294695413977</v>
      </c>
      <c r="R762" s="79">
        <f t="shared" ca="1" si="109"/>
        <v>3.053301949973191</v>
      </c>
      <c r="S762" s="79">
        <f t="shared" ca="1" si="146"/>
        <v>3.1520423567747589</v>
      </c>
      <c r="T762" s="79">
        <f t="shared" ca="1" si="111"/>
        <v>4.9729535632210492E-5</v>
      </c>
      <c r="U762" s="79">
        <f t="shared" ca="1" si="147"/>
        <v>1301.3033039928096</v>
      </c>
      <c r="V762" s="79">
        <f t="shared" ca="1" si="113"/>
        <v>2.0530564535446053E-2</v>
      </c>
      <c r="W762" s="85">
        <f t="shared" ca="1" si="148"/>
        <v>20375.589916532841</v>
      </c>
      <c r="X762" s="79">
        <f t="shared" ca="1" si="115"/>
        <v>0.32146415247361337</v>
      </c>
    </row>
    <row r="763" spans="1:24" ht="12.75" customHeight="1">
      <c r="A763" s="2">
        <v>1</v>
      </c>
      <c r="B763" s="2">
        <v>2</v>
      </c>
      <c r="C763" s="2">
        <f t="shared" ca="1" si="97"/>
        <v>7</v>
      </c>
      <c r="D763" s="2">
        <f t="shared" ca="1" si="98"/>
        <v>5</v>
      </c>
      <c r="E763" s="2">
        <f t="shared" ca="1" si="99"/>
        <v>1</v>
      </c>
      <c r="F763" s="84">
        <f t="shared" ca="1" si="138"/>
        <v>3.3180000000000008E-2</v>
      </c>
      <c r="G763" s="2">
        <v>0</v>
      </c>
      <c r="H763" s="2">
        <v>1</v>
      </c>
      <c r="I763" s="2">
        <v>3</v>
      </c>
      <c r="J763" s="84">
        <f t="shared" ca="1" si="139"/>
        <v>9.6059601000000268E-6</v>
      </c>
      <c r="K763" s="84">
        <f t="shared" ca="1" si="102"/>
        <v>3.1872575611800096E-7</v>
      </c>
      <c r="L763" s="85">
        <f t="shared" ca="1" si="140"/>
        <v>135</v>
      </c>
      <c r="M763" s="38">
        <f t="shared" ca="1" si="141"/>
        <v>865</v>
      </c>
      <c r="N763" s="4">
        <f t="shared" ca="1" si="142"/>
        <v>10</v>
      </c>
      <c r="O763" s="79">
        <f t="shared" ca="1" si="143"/>
        <v>3.1594744304049844</v>
      </c>
      <c r="P763" s="79">
        <f t="shared" ca="1" si="144"/>
        <v>31.594744304049843</v>
      </c>
      <c r="Q763" s="79">
        <f t="shared" ca="1" si="145"/>
        <v>31.594744304049843</v>
      </c>
      <c r="R763" s="79">
        <f t="shared" ca="1" si="109"/>
        <v>3.1594744304049844</v>
      </c>
      <c r="S763" s="79">
        <f t="shared" ca="1" si="146"/>
        <v>3.159474430404984</v>
      </c>
      <c r="T763" s="79">
        <f t="shared" ca="1" si="111"/>
        <v>1.007005876766319E-6</v>
      </c>
      <c r="U763" s="79">
        <f t="shared" ca="1" si="147"/>
        <v>1288.5296596068811</v>
      </c>
      <c r="V763" s="79">
        <f t="shared" ca="1" si="113"/>
        <v>4.1068759003867359E-4</v>
      </c>
      <c r="W763" s="85">
        <f t="shared" ca="1" si="148"/>
        <v>16199.525714057669</v>
      </c>
      <c r="X763" s="79">
        <f t="shared" ca="1" si="115"/>
        <v>5.1632060819660295E-3</v>
      </c>
    </row>
    <row r="764" spans="1:24" ht="12.75" customHeight="1">
      <c r="A764" s="2">
        <v>1</v>
      </c>
      <c r="B764" s="2">
        <v>2</v>
      </c>
      <c r="C764" s="2">
        <f t="shared" ca="1" si="97"/>
        <v>7</v>
      </c>
      <c r="D764" s="2">
        <f t="shared" ca="1" si="98"/>
        <v>5</v>
      </c>
      <c r="E764" s="2">
        <f t="shared" ca="1" si="99"/>
        <v>1</v>
      </c>
      <c r="F764" s="84">
        <f t="shared" ca="1" si="138"/>
        <v>3.3180000000000008E-2</v>
      </c>
      <c r="G764" s="2">
        <v>0</v>
      </c>
      <c r="H764" s="2">
        <v>1</v>
      </c>
      <c r="I764" s="2">
        <v>2</v>
      </c>
      <c r="J764" s="84">
        <f t="shared" ca="1" si="139"/>
        <v>9.7029900000000355E-8</v>
      </c>
      <c r="K764" s="84">
        <f t="shared" ca="1" si="102"/>
        <v>3.2194520820000125E-9</v>
      </c>
      <c r="L764" s="85">
        <f t="shared" ca="1" si="140"/>
        <v>120</v>
      </c>
      <c r="M764" s="38">
        <f t="shared" ca="1" si="141"/>
        <v>880</v>
      </c>
      <c r="N764" s="4">
        <f t="shared" ca="1" si="142"/>
        <v>10</v>
      </c>
      <c r="O764" s="79">
        <f t="shared" ca="1" si="143"/>
        <v>3.1594744304049844</v>
      </c>
      <c r="P764" s="79">
        <f t="shared" ca="1" si="144"/>
        <v>31.594744304049843</v>
      </c>
      <c r="Q764" s="79">
        <f t="shared" ca="1" si="145"/>
        <v>31.594744304049843</v>
      </c>
      <c r="R764" s="79">
        <f t="shared" ca="1" si="109"/>
        <v>3.1594744304049844</v>
      </c>
      <c r="S764" s="79">
        <f t="shared" ca="1" si="146"/>
        <v>3.159474430404984</v>
      </c>
      <c r="T764" s="79">
        <f t="shared" ca="1" si="111"/>
        <v>1.0171776532993129E-8</v>
      </c>
      <c r="U764" s="79">
        <f t="shared" ca="1" si="147"/>
        <v>1273.2296596068811</v>
      </c>
      <c r="V764" s="79">
        <f t="shared" ca="1" si="113"/>
        <v>4.099101878485541E-6</v>
      </c>
      <c r="W764" s="85">
        <f t="shared" ca="1" si="148"/>
        <v>12023.461511582493</v>
      </c>
      <c r="X764" s="79">
        <f t="shared" ca="1" si="115"/>
        <v>3.8708958196311273E-5</v>
      </c>
    </row>
    <row r="765" spans="1:24" ht="12.75" customHeight="1">
      <c r="A765" s="2">
        <v>1</v>
      </c>
      <c r="B765" s="2">
        <v>2</v>
      </c>
      <c r="C765" s="2">
        <f t="shared" ca="1" si="97"/>
        <v>7</v>
      </c>
      <c r="D765" s="2">
        <f t="shared" ca="1" si="98"/>
        <v>5</v>
      </c>
      <c r="E765" s="2">
        <f t="shared" ca="1" si="99"/>
        <v>1</v>
      </c>
      <c r="F765" s="84">
        <f t="shared" ca="1" si="138"/>
        <v>3.3180000000000008E-2</v>
      </c>
      <c r="G765" s="2">
        <v>0</v>
      </c>
      <c r="H765" s="2">
        <v>1</v>
      </c>
      <c r="I765" s="2">
        <v>1</v>
      </c>
      <c r="J765" s="84">
        <f t="shared" ca="1" si="139"/>
        <v>4.9005000000000225E-10</v>
      </c>
      <c r="K765" s="84">
        <f t="shared" ca="1" si="102"/>
        <v>1.6259859000000078E-11</v>
      </c>
      <c r="L765" s="85">
        <f t="shared" ca="1" si="140"/>
        <v>105</v>
      </c>
      <c r="M765" s="38">
        <f t="shared" ca="1" si="141"/>
        <v>895</v>
      </c>
      <c r="N765" s="4">
        <f t="shared" ca="1" si="142"/>
        <v>10</v>
      </c>
      <c r="O765" s="79">
        <f t="shared" ca="1" si="143"/>
        <v>3.1594744304049844</v>
      </c>
      <c r="P765" s="79">
        <f t="shared" ca="1" si="144"/>
        <v>31.594744304049843</v>
      </c>
      <c r="Q765" s="79">
        <f t="shared" ca="1" si="145"/>
        <v>31.594744304049843</v>
      </c>
      <c r="R765" s="79">
        <f t="shared" ca="1" si="109"/>
        <v>3.1594744304049844</v>
      </c>
      <c r="S765" s="79">
        <f t="shared" ca="1" si="146"/>
        <v>3.159474430404984</v>
      </c>
      <c r="T765" s="79">
        <f t="shared" ca="1" si="111"/>
        <v>5.1372608752490597E-11</v>
      </c>
      <c r="U765" s="79">
        <f t="shared" ca="1" si="147"/>
        <v>1257.9296596068809</v>
      </c>
      <c r="V765" s="79">
        <f t="shared" ca="1" si="113"/>
        <v>2.0453758897125977E-8</v>
      </c>
      <c r="W765" s="85">
        <f t="shared" ca="1" si="148"/>
        <v>7847.3973091073167</v>
      </c>
      <c r="X765" s="79">
        <f t="shared" ca="1" si="115"/>
        <v>1.27597573763065E-7</v>
      </c>
    </row>
    <row r="766" spans="1:24" ht="12.75" customHeight="1">
      <c r="A766" s="2">
        <v>1</v>
      </c>
      <c r="B766" s="2">
        <v>2</v>
      </c>
      <c r="C766" s="2">
        <f t="shared" ca="1" si="97"/>
        <v>7</v>
      </c>
      <c r="D766" s="2">
        <f t="shared" ca="1" si="98"/>
        <v>5</v>
      </c>
      <c r="E766" s="2">
        <f t="shared" ca="1" si="99"/>
        <v>1</v>
      </c>
      <c r="F766" s="84">
        <f t="shared" ca="1" si="138"/>
        <v>3.3180000000000008E-2</v>
      </c>
      <c r="G766" s="2">
        <v>0</v>
      </c>
      <c r="H766" s="2">
        <v>1</v>
      </c>
      <c r="I766" s="2">
        <v>0</v>
      </c>
      <c r="J766" s="84">
        <f t="shared" ca="1" si="139"/>
        <v>9.9000000000000548E-13</v>
      </c>
      <c r="K766" s="84">
        <f t="shared" ca="1" si="102"/>
        <v>3.2848200000000192E-14</v>
      </c>
      <c r="L766" s="85">
        <f t="shared" ca="1" si="140"/>
        <v>90</v>
      </c>
      <c r="M766" s="38">
        <f t="shared" ca="1" si="141"/>
        <v>910</v>
      </c>
      <c r="N766" s="4">
        <f t="shared" ca="1" si="142"/>
        <v>10</v>
      </c>
      <c r="O766" s="79">
        <f t="shared" ca="1" si="143"/>
        <v>3.1594744304049844</v>
      </c>
      <c r="P766" s="79">
        <f t="shared" ca="1" si="144"/>
        <v>31.594744304049843</v>
      </c>
      <c r="Q766" s="79">
        <f t="shared" ca="1" si="145"/>
        <v>31.594744304049843</v>
      </c>
      <c r="R766" s="79">
        <f t="shared" ca="1" si="109"/>
        <v>3.1594744304049844</v>
      </c>
      <c r="S766" s="79">
        <f t="shared" ca="1" si="146"/>
        <v>3.159474430404984</v>
      </c>
      <c r="T766" s="79">
        <f t="shared" ca="1" si="111"/>
        <v>1.0378304798482961E-13</v>
      </c>
      <c r="U766" s="79">
        <f t="shared" ca="1" si="147"/>
        <v>1242.629659606881</v>
      </c>
      <c r="V766" s="79">
        <f t="shared" ca="1" si="113"/>
        <v>4.0818147584698985E-11</v>
      </c>
      <c r="W766" s="85">
        <f t="shared" ca="1" si="148"/>
        <v>3671.3331066321421</v>
      </c>
      <c r="X766" s="79">
        <f t="shared" ca="1" si="115"/>
        <v>1.2059668415327463E-10</v>
      </c>
    </row>
    <row r="767" spans="1:24" ht="12.75" customHeight="1">
      <c r="A767" s="2">
        <v>1</v>
      </c>
      <c r="B767" s="2">
        <v>2</v>
      </c>
      <c r="C767" s="2">
        <f t="shared" ca="1" si="97"/>
        <v>7</v>
      </c>
      <c r="D767" s="2">
        <f t="shared" ca="1" si="98"/>
        <v>5</v>
      </c>
      <c r="E767" s="2">
        <f t="shared" ca="1" si="99"/>
        <v>1</v>
      </c>
      <c r="F767" s="84">
        <f t="shared" ca="1" si="138"/>
        <v>3.3180000000000008E-2</v>
      </c>
      <c r="G767" s="2">
        <v>0</v>
      </c>
      <c r="H767" s="2">
        <v>0</v>
      </c>
      <c r="I767" s="2">
        <v>7</v>
      </c>
      <c r="J767" s="84">
        <f t="shared" ca="1" si="139"/>
        <v>0</v>
      </c>
      <c r="K767" s="84">
        <f t="shared" ca="1" si="102"/>
        <v>0</v>
      </c>
      <c r="L767" s="85">
        <f t="shared" ca="1" si="140"/>
        <v>105</v>
      </c>
      <c r="M767" s="38">
        <f t="shared" ca="1" si="141"/>
        <v>895</v>
      </c>
      <c r="N767" s="4">
        <f t="shared" ca="1" si="142"/>
        <v>10</v>
      </c>
      <c r="O767" s="79">
        <f t="shared" ca="1" si="143"/>
        <v>3.1594744304049844</v>
      </c>
      <c r="P767" s="79">
        <f t="shared" ca="1" si="144"/>
        <v>31.594744304049843</v>
      </c>
      <c r="Q767" s="79">
        <f t="shared" ca="1" si="145"/>
        <v>31.594744304049843</v>
      </c>
      <c r="R767" s="79">
        <f t="shared" ca="1" si="109"/>
        <v>3.1594744304049844</v>
      </c>
      <c r="S767" s="79">
        <f t="shared" ca="1" si="146"/>
        <v>3.159474430404984</v>
      </c>
      <c r="T767" s="79">
        <f t="shared" ca="1" si="111"/>
        <v>0</v>
      </c>
      <c r="U767" s="79">
        <f t="shared" ca="1" si="147"/>
        <v>1257.9296596068809</v>
      </c>
      <c r="V767" s="79">
        <f t="shared" ca="1" si="113"/>
        <v>0</v>
      </c>
      <c r="W767" s="85">
        <f t="shared" ca="1" si="148"/>
        <v>29232.449417326225</v>
      </c>
      <c r="X767" s="79">
        <f t="shared" ca="1" si="115"/>
        <v>0</v>
      </c>
    </row>
    <row r="768" spans="1:24" ht="12.75" customHeight="1">
      <c r="A768" s="2">
        <v>1</v>
      </c>
      <c r="B768" s="2">
        <v>2</v>
      </c>
      <c r="C768" s="2">
        <f t="shared" ca="1" si="97"/>
        <v>7</v>
      </c>
      <c r="D768" s="2">
        <f t="shared" ca="1" si="98"/>
        <v>5</v>
      </c>
      <c r="E768" s="2">
        <f t="shared" ca="1" si="99"/>
        <v>1</v>
      </c>
      <c r="F768" s="84">
        <f t="shared" ca="1" si="138"/>
        <v>3.3180000000000008E-2</v>
      </c>
      <c r="G768" s="2">
        <v>0</v>
      </c>
      <c r="H768" s="2">
        <v>0</v>
      </c>
      <c r="I768" s="2">
        <v>6</v>
      </c>
      <c r="J768" s="84">
        <f t="shared" ca="1" si="139"/>
        <v>0</v>
      </c>
      <c r="K768" s="84">
        <f t="shared" ca="1" si="102"/>
        <v>0</v>
      </c>
      <c r="L768" s="85">
        <f t="shared" ca="1" si="140"/>
        <v>90</v>
      </c>
      <c r="M768" s="38">
        <f t="shared" ca="1" si="141"/>
        <v>910</v>
      </c>
      <c r="N768" s="4">
        <f t="shared" ca="1" si="142"/>
        <v>10</v>
      </c>
      <c r="O768" s="79">
        <f t="shared" ca="1" si="143"/>
        <v>3.1594744304049844</v>
      </c>
      <c r="P768" s="79">
        <f t="shared" ca="1" si="144"/>
        <v>31.594744304049843</v>
      </c>
      <c r="Q768" s="79">
        <f t="shared" ca="1" si="145"/>
        <v>31.594744304049843</v>
      </c>
      <c r="R768" s="79">
        <f t="shared" ca="1" si="109"/>
        <v>3.1594744304049844</v>
      </c>
      <c r="S768" s="79">
        <f t="shared" ca="1" si="146"/>
        <v>3.159474430404984</v>
      </c>
      <c r="T768" s="79">
        <f t="shared" ca="1" si="111"/>
        <v>0</v>
      </c>
      <c r="U768" s="79">
        <f t="shared" ca="1" si="147"/>
        <v>1242.629659606881</v>
      </c>
      <c r="V768" s="79">
        <f t="shared" ca="1" si="113"/>
        <v>0</v>
      </c>
      <c r="W768" s="85">
        <f t="shared" ca="1" si="148"/>
        <v>25056.385214851052</v>
      </c>
      <c r="X768" s="79">
        <f t="shared" ca="1" si="115"/>
        <v>0</v>
      </c>
    </row>
    <row r="769" spans="1:24" ht="12.75" customHeight="1">
      <c r="A769" s="2">
        <v>1</v>
      </c>
      <c r="B769" s="2">
        <v>2</v>
      </c>
      <c r="C769" s="2">
        <f t="shared" ca="1" si="97"/>
        <v>7</v>
      </c>
      <c r="D769" s="2">
        <f t="shared" ca="1" si="98"/>
        <v>5</v>
      </c>
      <c r="E769" s="2">
        <f t="shared" ca="1" si="99"/>
        <v>1</v>
      </c>
      <c r="F769" s="84">
        <f t="shared" ca="1" si="138"/>
        <v>3.3180000000000008E-2</v>
      </c>
      <c r="G769" s="2">
        <v>0</v>
      </c>
      <c r="H769" s="2">
        <v>0</v>
      </c>
      <c r="I769" s="2">
        <v>5</v>
      </c>
      <c r="J769" s="84">
        <f t="shared" ca="1" si="139"/>
        <v>9.5099004990000158E-5</v>
      </c>
      <c r="K769" s="84">
        <f t="shared" ca="1" si="102"/>
        <v>3.1553849855682062E-6</v>
      </c>
      <c r="L769" s="85">
        <f t="shared" ca="1" si="140"/>
        <v>75</v>
      </c>
      <c r="M769" s="38">
        <f t="shared" ca="1" si="141"/>
        <v>925</v>
      </c>
      <c r="N769" s="4">
        <f t="shared" ca="1" si="142"/>
        <v>10</v>
      </c>
      <c r="O769" s="79">
        <f t="shared" ca="1" si="143"/>
        <v>3.1594744304049844</v>
      </c>
      <c r="P769" s="79">
        <f t="shared" ca="1" si="144"/>
        <v>31.594744304049843</v>
      </c>
      <c r="Q769" s="79">
        <f t="shared" ca="1" si="145"/>
        <v>31.594744304049843</v>
      </c>
      <c r="R769" s="79">
        <f t="shared" ca="1" si="109"/>
        <v>3.1594744304049844</v>
      </c>
      <c r="S769" s="79">
        <f t="shared" ca="1" si="146"/>
        <v>3.159474430404984</v>
      </c>
      <c r="T769" s="79">
        <f t="shared" ca="1" si="111"/>
        <v>9.9693581799865476E-6</v>
      </c>
      <c r="U769" s="79">
        <f t="shared" ca="1" si="147"/>
        <v>1227.329659606881</v>
      </c>
      <c r="V769" s="79">
        <f t="shared" ca="1" si="113"/>
        <v>3.8726975802660896E-3</v>
      </c>
      <c r="W769" s="85">
        <f t="shared" ca="1" si="148"/>
        <v>20880.321012375876</v>
      </c>
      <c r="X769" s="79">
        <f t="shared" ca="1" si="115"/>
        <v>6.5885451416295163E-2</v>
      </c>
    </row>
    <row r="770" spans="1:24" ht="12.75" customHeight="1">
      <c r="A770" s="2">
        <v>1</v>
      </c>
      <c r="B770" s="2">
        <v>2</v>
      </c>
      <c r="C770" s="2">
        <f t="shared" ca="1" si="97"/>
        <v>7</v>
      </c>
      <c r="D770" s="2">
        <f t="shared" ca="1" si="98"/>
        <v>5</v>
      </c>
      <c r="E770" s="2">
        <f t="shared" ca="1" si="99"/>
        <v>1</v>
      </c>
      <c r="F770" s="84">
        <f t="shared" ca="1" si="138"/>
        <v>3.3180000000000008E-2</v>
      </c>
      <c r="G770" s="2">
        <v>0</v>
      </c>
      <c r="H770" s="2">
        <v>0</v>
      </c>
      <c r="I770" s="2">
        <v>4</v>
      </c>
      <c r="J770" s="84">
        <f t="shared" ca="1" si="139"/>
        <v>4.8029800500000126E-6</v>
      </c>
      <c r="K770" s="84">
        <f t="shared" ca="1" si="102"/>
        <v>1.5936287805900045E-7</v>
      </c>
      <c r="L770" s="85">
        <f t="shared" ca="1" si="140"/>
        <v>60</v>
      </c>
      <c r="M770" s="38">
        <f t="shared" ca="1" si="141"/>
        <v>940</v>
      </c>
      <c r="N770" s="4">
        <f t="shared" ca="1" si="142"/>
        <v>11</v>
      </c>
      <c r="O770" s="79">
        <f t="shared" ca="1" si="143"/>
        <v>3.443707573616813</v>
      </c>
      <c r="P770" s="79">
        <f t="shared" ca="1" si="144"/>
        <v>34.152842592956304</v>
      </c>
      <c r="Q770" s="79">
        <f t="shared" ca="1" si="145"/>
        <v>31.594744304049843</v>
      </c>
      <c r="R770" s="79">
        <f t="shared" ca="1" si="109"/>
        <v>3.287379344850307</v>
      </c>
      <c r="S770" s="79">
        <f t="shared" ca="1" si="146"/>
        <v>3.4327645976031573</v>
      </c>
      <c r="T770" s="79">
        <f t="shared" ca="1" si="111"/>
        <v>5.4705524597308573E-7</v>
      </c>
      <c r="U770" s="79">
        <f t="shared" ca="1" si="147"/>
        <v>1304.9281133256075</v>
      </c>
      <c r="V770" s="79">
        <f t="shared" ca="1" si="113"/>
        <v>2.0795709979967031E-4</v>
      </c>
      <c r="W770" s="85">
        <f t="shared" ca="1" si="148"/>
        <v>16704.2568099007</v>
      </c>
      <c r="X770" s="79">
        <f t="shared" ca="1" si="115"/>
        <v>2.6620384410624334E-3</v>
      </c>
    </row>
    <row r="771" spans="1:24" ht="12.75" customHeight="1">
      <c r="A771" s="2">
        <v>1</v>
      </c>
      <c r="B771" s="2">
        <v>2</v>
      </c>
      <c r="C771" s="2">
        <f t="shared" ca="1" si="97"/>
        <v>7</v>
      </c>
      <c r="D771" s="2">
        <f t="shared" ca="1" si="98"/>
        <v>5</v>
      </c>
      <c r="E771" s="2">
        <f t="shared" ca="1" si="99"/>
        <v>1</v>
      </c>
      <c r="F771" s="84">
        <f t="shared" ca="1" si="138"/>
        <v>3.3180000000000008E-2</v>
      </c>
      <c r="G771" s="2">
        <v>0</v>
      </c>
      <c r="H771" s="2">
        <v>0</v>
      </c>
      <c r="I771" s="2">
        <v>3</v>
      </c>
      <c r="J771" s="84">
        <f t="shared" ca="1" si="139"/>
        <v>9.7029900000000341E-8</v>
      </c>
      <c r="K771" s="84">
        <f t="shared" ca="1" si="102"/>
        <v>3.2194520820000121E-9</v>
      </c>
      <c r="L771" s="85">
        <f t="shared" ca="1" si="140"/>
        <v>45</v>
      </c>
      <c r="M771" s="38">
        <f t="shared" ca="1" si="141"/>
        <v>955</v>
      </c>
      <c r="N771" s="4">
        <f t="shared" ca="1" si="142"/>
        <v>11</v>
      </c>
      <c r="O771" s="79">
        <f t="shared" ca="1" si="143"/>
        <v>3.443707573616813</v>
      </c>
      <c r="P771" s="79">
        <f t="shared" ca="1" si="144"/>
        <v>34.437075736168133</v>
      </c>
      <c r="Q771" s="79">
        <f t="shared" ca="1" si="145"/>
        <v>34.437075736168133</v>
      </c>
      <c r="R771" s="79">
        <f t="shared" ca="1" si="109"/>
        <v>3.4437075736168135</v>
      </c>
      <c r="S771" s="79">
        <f t="shared" ca="1" si="146"/>
        <v>3.4437075736168126</v>
      </c>
      <c r="T771" s="79">
        <f t="shared" ca="1" si="111"/>
        <v>1.1086851517679857E-8</v>
      </c>
      <c r="U771" s="79">
        <f t="shared" ca="1" si="147"/>
        <v>1293.3479162046203</v>
      </c>
      <c r="V771" s="79">
        <f t="shared" ca="1" si="113"/>
        <v>4.163871641575342E-6</v>
      </c>
      <c r="W771" s="85">
        <f t="shared" ca="1" si="148"/>
        <v>12528.192607425526</v>
      </c>
      <c r="X771" s="79">
        <f t="shared" ca="1" si="115"/>
        <v>4.0333915773673271E-5</v>
      </c>
    </row>
    <row r="772" spans="1:24" ht="12.75" customHeight="1">
      <c r="A772" s="2">
        <v>1</v>
      </c>
      <c r="B772" s="2">
        <v>2</v>
      </c>
      <c r="C772" s="2">
        <f t="shared" ca="1" si="97"/>
        <v>7</v>
      </c>
      <c r="D772" s="2">
        <f t="shared" ca="1" si="98"/>
        <v>5</v>
      </c>
      <c r="E772" s="2">
        <f t="shared" ca="1" si="99"/>
        <v>1</v>
      </c>
      <c r="F772" s="84">
        <f t="shared" ca="1" si="138"/>
        <v>3.3180000000000008E-2</v>
      </c>
      <c r="G772" s="2">
        <v>0</v>
      </c>
      <c r="H772" s="2">
        <v>0</v>
      </c>
      <c r="I772" s="2">
        <v>2</v>
      </c>
      <c r="J772" s="84">
        <f t="shared" ca="1" si="139"/>
        <v>9.801000000000045E-10</v>
      </c>
      <c r="K772" s="84">
        <f t="shared" ca="1" si="102"/>
        <v>3.2519718000000155E-11</v>
      </c>
      <c r="L772" s="85">
        <f t="shared" ca="1" si="140"/>
        <v>30</v>
      </c>
      <c r="M772" s="38">
        <f t="shared" ca="1" si="141"/>
        <v>970</v>
      </c>
      <c r="N772" s="4">
        <f t="shared" ca="1" si="142"/>
        <v>11</v>
      </c>
      <c r="O772" s="79">
        <f t="shared" ca="1" si="143"/>
        <v>3.443707573616813</v>
      </c>
      <c r="P772" s="79">
        <f t="shared" ca="1" si="144"/>
        <v>34.437075736168133</v>
      </c>
      <c r="Q772" s="79">
        <f t="shared" ca="1" si="145"/>
        <v>34.437075736168133</v>
      </c>
      <c r="R772" s="79">
        <f t="shared" ca="1" si="109"/>
        <v>3.4437075736168135</v>
      </c>
      <c r="S772" s="79">
        <f t="shared" ca="1" si="146"/>
        <v>3.4437075736168126</v>
      </c>
      <c r="T772" s="79">
        <f t="shared" ca="1" si="111"/>
        <v>1.1198839916848351E-10</v>
      </c>
      <c r="U772" s="79">
        <f t="shared" ca="1" si="147"/>
        <v>1278.0479162046202</v>
      </c>
      <c r="V772" s="79">
        <f t="shared" ca="1" si="113"/>
        <v>4.1561757825462073E-8</v>
      </c>
      <c r="W772" s="85">
        <f t="shared" ca="1" si="148"/>
        <v>8352.1284049503502</v>
      </c>
      <c r="X772" s="79">
        <f t="shared" ca="1" si="115"/>
        <v>2.7160886042877647E-7</v>
      </c>
    </row>
    <row r="773" spans="1:24" ht="12.75" customHeight="1">
      <c r="A773" s="2">
        <v>1</v>
      </c>
      <c r="B773" s="2">
        <v>2</v>
      </c>
      <c r="C773" s="2">
        <f t="shared" ca="1" si="97"/>
        <v>7</v>
      </c>
      <c r="D773" s="2">
        <f t="shared" ca="1" si="98"/>
        <v>5</v>
      </c>
      <c r="E773" s="2">
        <f t="shared" ca="1" si="99"/>
        <v>1</v>
      </c>
      <c r="F773" s="84">
        <f t="shared" ca="1" si="138"/>
        <v>3.3180000000000008E-2</v>
      </c>
      <c r="G773" s="2">
        <v>0</v>
      </c>
      <c r="H773" s="2">
        <v>0</v>
      </c>
      <c r="I773" s="2">
        <v>1</v>
      </c>
      <c r="J773" s="84">
        <f t="shared" ca="1" si="139"/>
        <v>4.9500000000000272E-12</v>
      </c>
      <c r="K773" s="84">
        <f t="shared" ca="1" si="102"/>
        <v>1.6424100000000095E-13</v>
      </c>
      <c r="L773" s="85">
        <f t="shared" ca="1" si="140"/>
        <v>15</v>
      </c>
      <c r="M773" s="38">
        <f t="shared" ca="1" si="141"/>
        <v>985</v>
      </c>
      <c r="N773" s="4">
        <f t="shared" ca="1" si="142"/>
        <v>11</v>
      </c>
      <c r="O773" s="79">
        <f t="shared" ca="1" si="143"/>
        <v>3.443707573616813</v>
      </c>
      <c r="P773" s="79">
        <f t="shared" ca="1" si="144"/>
        <v>34.437075736168133</v>
      </c>
      <c r="Q773" s="79">
        <f t="shared" ca="1" si="145"/>
        <v>34.437075736168133</v>
      </c>
      <c r="R773" s="79">
        <f t="shared" ca="1" si="109"/>
        <v>3.4437075736168135</v>
      </c>
      <c r="S773" s="79">
        <f t="shared" ca="1" si="146"/>
        <v>3.4437075736168126</v>
      </c>
      <c r="T773" s="79">
        <f t="shared" ca="1" si="111"/>
        <v>5.6559797559840214E-13</v>
      </c>
      <c r="U773" s="79">
        <f t="shared" ca="1" si="147"/>
        <v>1262.7479162046202</v>
      </c>
      <c r="V773" s="79">
        <f t="shared" ca="1" si="113"/>
        <v>2.0739498050536421E-10</v>
      </c>
      <c r="W773" s="85">
        <f t="shared" ca="1" si="148"/>
        <v>4176.0642024751751</v>
      </c>
      <c r="X773" s="79">
        <f t="shared" ca="1" si="115"/>
        <v>6.8588096067872914E-10</v>
      </c>
    </row>
    <row r="774" spans="1:24" ht="12.75" customHeight="1">
      <c r="A774" s="2">
        <v>1</v>
      </c>
      <c r="B774" s="2">
        <v>2</v>
      </c>
      <c r="C774" s="2">
        <f t="shared" ca="1" si="97"/>
        <v>7</v>
      </c>
      <c r="D774" s="2">
        <f t="shared" ca="1" si="98"/>
        <v>5</v>
      </c>
      <c r="E774" s="2">
        <f t="shared" ca="1" si="99"/>
        <v>1</v>
      </c>
      <c r="F774" s="84">
        <f t="shared" ca="1" si="138"/>
        <v>3.3180000000000008E-2</v>
      </c>
      <c r="G774" s="2">
        <v>0</v>
      </c>
      <c r="H774" s="2">
        <v>0</v>
      </c>
      <c r="I774" s="2">
        <v>0</v>
      </c>
      <c r="J774" s="84">
        <f t="shared" ca="1" si="139"/>
        <v>1.0000000000000063E-14</v>
      </c>
      <c r="K774" s="84">
        <f t="shared" ca="1" si="102"/>
        <v>3.3180000000000216E-16</v>
      </c>
      <c r="L774" s="85">
        <f t="shared" ca="1" si="140"/>
        <v>0</v>
      </c>
      <c r="M774" s="38">
        <f t="shared" ca="1" si="141"/>
        <v>1000</v>
      </c>
      <c r="N774" s="4">
        <f t="shared" ca="1" si="142"/>
        <v>11</v>
      </c>
      <c r="O774" s="79">
        <f t="shared" ca="1" si="143"/>
        <v>3.443707573616813</v>
      </c>
      <c r="P774" s="79">
        <f t="shared" ca="1" si="144"/>
        <v>34.437075736168133</v>
      </c>
      <c r="Q774" s="79">
        <f t="shared" ca="1" si="145"/>
        <v>34.437075736168133</v>
      </c>
      <c r="R774" s="79">
        <f t="shared" ca="1" si="109"/>
        <v>3.4437075736168135</v>
      </c>
      <c r="S774" s="79">
        <f t="shared" ca="1" si="146"/>
        <v>3.4437075736168126</v>
      </c>
      <c r="T774" s="79">
        <f t="shared" ca="1" si="111"/>
        <v>1.1426221729260658E-15</v>
      </c>
      <c r="U774" s="79">
        <f t="shared" ca="1" si="147"/>
        <v>1247.4479162046202</v>
      </c>
      <c r="V774" s="79">
        <f t="shared" ca="1" si="113"/>
        <v>4.139032185966957E-13</v>
      </c>
      <c r="W774" s="85">
        <f t="shared" ca="1" si="148"/>
        <v>0</v>
      </c>
      <c r="X774" s="79">
        <f t="shared" ca="1" si="115"/>
        <v>0</v>
      </c>
    </row>
    <row r="775" spans="1:24" ht="12.75" customHeight="1">
      <c r="A775" s="2">
        <v>1</v>
      </c>
      <c r="B775" s="2">
        <v>3</v>
      </c>
      <c r="C775" s="2">
        <f t="shared" ca="1" si="97"/>
        <v>8</v>
      </c>
      <c r="D775" s="2">
        <f t="shared" ca="1" si="98"/>
        <v>6</v>
      </c>
      <c r="E775" s="2">
        <f t="shared" ca="1" si="99"/>
        <v>1</v>
      </c>
      <c r="F775" s="84">
        <f t="shared" ca="1" si="138"/>
        <v>0</v>
      </c>
      <c r="G775" s="2">
        <v>1</v>
      </c>
      <c r="H775" s="2">
        <v>1</v>
      </c>
      <c r="I775" s="2">
        <v>7</v>
      </c>
      <c r="J775" s="84">
        <f t="shared" ca="1" si="139"/>
        <v>0</v>
      </c>
      <c r="K775" s="84">
        <f t="shared" ca="1" si="102"/>
        <v>0</v>
      </c>
      <c r="L775" s="85">
        <f t="shared" ca="1" si="140"/>
        <v>285</v>
      </c>
      <c r="M775" s="38">
        <f t="shared" ca="1" si="141"/>
        <v>715</v>
      </c>
      <c r="N775" s="4">
        <f t="shared" ca="1" si="142"/>
        <v>8</v>
      </c>
      <c r="O775" s="79">
        <f t="shared" ca="1" si="143"/>
        <v>2.6035203133068636</v>
      </c>
      <c r="P775" s="79">
        <f t="shared" ca="1" si="144"/>
        <v>26.035203133068631</v>
      </c>
      <c r="Q775" s="79">
        <f t="shared" ca="1" si="145"/>
        <v>26.035203133068631</v>
      </c>
      <c r="R775" s="79">
        <f t="shared" ca="1" si="109"/>
        <v>2.6035203133068632</v>
      </c>
      <c r="S775" s="79">
        <f t="shared" ca="1" si="146"/>
        <v>2.6035203133068636</v>
      </c>
      <c r="T775" s="79">
        <f t="shared" ca="1" si="111"/>
        <v>0</v>
      </c>
      <c r="U775" s="79">
        <f t="shared" ca="1" si="147"/>
        <v>1252.5463590129609</v>
      </c>
      <c r="V775" s="79">
        <f t="shared" ca="1" si="113"/>
        <v>0</v>
      </c>
      <c r="W775" s="85">
        <f t="shared" ca="1" si="148"/>
        <v>37079.846726433541</v>
      </c>
      <c r="X775" s="79">
        <f t="shared" ca="1" si="115"/>
        <v>0</v>
      </c>
    </row>
    <row r="776" spans="1:24" ht="12.75" customHeight="1">
      <c r="A776" s="2">
        <v>1</v>
      </c>
      <c r="B776" s="2">
        <v>3</v>
      </c>
      <c r="C776" s="2">
        <f t="shared" ca="1" si="97"/>
        <v>8</v>
      </c>
      <c r="D776" s="2">
        <f t="shared" ca="1" si="98"/>
        <v>6</v>
      </c>
      <c r="E776" s="2">
        <f t="shared" ca="1" si="99"/>
        <v>1</v>
      </c>
      <c r="F776" s="84">
        <f t="shared" ca="1" si="138"/>
        <v>0</v>
      </c>
      <c r="G776" s="2">
        <v>1</v>
      </c>
      <c r="H776" s="2">
        <v>1</v>
      </c>
      <c r="I776" s="2">
        <v>6</v>
      </c>
      <c r="J776" s="84">
        <f t="shared" ca="1" si="139"/>
        <v>0.92274469442791995</v>
      </c>
      <c r="K776" s="84">
        <f t="shared" ca="1" si="102"/>
        <v>0</v>
      </c>
      <c r="L776" s="85">
        <f t="shared" ca="1" si="140"/>
        <v>270</v>
      </c>
      <c r="M776" s="38">
        <f t="shared" ca="1" si="141"/>
        <v>730</v>
      </c>
      <c r="N776" s="4">
        <f t="shared" ca="1" si="142"/>
        <v>8</v>
      </c>
      <c r="O776" s="79">
        <f t="shared" ca="1" si="143"/>
        <v>2.6035203133068636</v>
      </c>
      <c r="P776" s="79">
        <f t="shared" ca="1" si="144"/>
        <v>26.035203133068631</v>
      </c>
      <c r="Q776" s="79">
        <f t="shared" ca="1" si="145"/>
        <v>26.035203133068631</v>
      </c>
      <c r="R776" s="79">
        <f t="shared" ca="1" si="109"/>
        <v>2.6035203133068632</v>
      </c>
      <c r="S776" s="79">
        <f t="shared" ca="1" si="146"/>
        <v>2.6035203133068636</v>
      </c>
      <c r="T776" s="79">
        <f t="shared" ca="1" si="111"/>
        <v>0</v>
      </c>
      <c r="U776" s="79">
        <f t="shared" ca="1" si="147"/>
        <v>1237.246359012961</v>
      </c>
      <c r="V776" s="79">
        <f t="shared" ca="1" si="113"/>
        <v>0</v>
      </c>
      <c r="W776" s="85">
        <f t="shared" ca="1" si="148"/>
        <v>32903.782523958369</v>
      </c>
      <c r="X776" s="79">
        <f t="shared" ca="1" si="115"/>
        <v>0</v>
      </c>
    </row>
    <row r="777" spans="1:24" ht="12.75" customHeight="1">
      <c r="A777" s="2">
        <v>1</v>
      </c>
      <c r="B777" s="2">
        <v>3</v>
      </c>
      <c r="C777" s="2">
        <f t="shared" ca="1" si="97"/>
        <v>8</v>
      </c>
      <c r="D777" s="2">
        <f t="shared" ca="1" si="98"/>
        <v>6</v>
      </c>
      <c r="E777" s="2">
        <f t="shared" ca="1" si="99"/>
        <v>1</v>
      </c>
      <c r="F777" s="84">
        <f t="shared" ca="1" si="138"/>
        <v>0</v>
      </c>
      <c r="G777" s="2">
        <v>1</v>
      </c>
      <c r="H777" s="2">
        <v>1</v>
      </c>
      <c r="I777" s="2">
        <v>5</v>
      </c>
      <c r="J777" s="84">
        <f t="shared" ca="1" si="139"/>
        <v>5.5923920874419442E-2</v>
      </c>
      <c r="K777" s="84">
        <f t="shared" ca="1" si="102"/>
        <v>0</v>
      </c>
      <c r="L777" s="85">
        <f t="shared" ca="1" si="140"/>
        <v>255</v>
      </c>
      <c r="M777" s="38">
        <f t="shared" ca="1" si="141"/>
        <v>745</v>
      </c>
      <c r="N777" s="4">
        <f t="shared" ca="1" si="142"/>
        <v>9</v>
      </c>
      <c r="O777" s="79">
        <f t="shared" ca="1" si="143"/>
        <v>2.8940432293255012</v>
      </c>
      <c r="P777" s="79">
        <f t="shared" ca="1" si="144"/>
        <v>26.035203133068631</v>
      </c>
      <c r="Q777" s="79">
        <f t="shared" ca="1" si="145"/>
        <v>26.035203133068631</v>
      </c>
      <c r="R777" s="79">
        <f t="shared" ca="1" si="109"/>
        <v>2.6035203133068632</v>
      </c>
      <c r="S777" s="79">
        <f t="shared" ca="1" si="146"/>
        <v>2.8737066252041963</v>
      </c>
      <c r="T777" s="79">
        <f t="shared" ca="1" si="111"/>
        <v>0</v>
      </c>
      <c r="U777" s="79">
        <f t="shared" ca="1" si="147"/>
        <v>1313.7897313836427</v>
      </c>
      <c r="V777" s="79">
        <f t="shared" ca="1" si="113"/>
        <v>0</v>
      </c>
      <c r="W777" s="85">
        <f t="shared" ca="1" si="148"/>
        <v>28727.718321483193</v>
      </c>
      <c r="X777" s="79">
        <f t="shared" ca="1" si="115"/>
        <v>0</v>
      </c>
    </row>
    <row r="778" spans="1:24" ht="12.75" customHeight="1">
      <c r="A778" s="2">
        <v>1</v>
      </c>
      <c r="B778" s="2">
        <v>3</v>
      </c>
      <c r="C778" s="2">
        <f t="shared" ca="1" si="97"/>
        <v>8</v>
      </c>
      <c r="D778" s="2">
        <f t="shared" ca="1" si="98"/>
        <v>6</v>
      </c>
      <c r="E778" s="2">
        <f t="shared" ca="1" si="99"/>
        <v>1</v>
      </c>
      <c r="F778" s="84">
        <f t="shared" ca="1" si="138"/>
        <v>0</v>
      </c>
      <c r="G778" s="2">
        <v>1</v>
      </c>
      <c r="H778" s="2">
        <v>1</v>
      </c>
      <c r="I778" s="2">
        <v>4</v>
      </c>
      <c r="J778" s="84">
        <f t="shared" ca="1" si="139"/>
        <v>1.4122202241015026E-3</v>
      </c>
      <c r="K778" s="84">
        <f t="shared" ca="1" si="102"/>
        <v>0</v>
      </c>
      <c r="L778" s="85">
        <f t="shared" ca="1" si="140"/>
        <v>240</v>
      </c>
      <c r="M778" s="38">
        <f t="shared" ca="1" si="141"/>
        <v>760</v>
      </c>
      <c r="N778" s="4">
        <f t="shared" ca="1" si="142"/>
        <v>9</v>
      </c>
      <c r="O778" s="79">
        <f t="shared" ca="1" si="143"/>
        <v>2.8940432293255012</v>
      </c>
      <c r="P778" s="79">
        <f t="shared" ca="1" si="144"/>
        <v>28.940432293255011</v>
      </c>
      <c r="Q778" s="79">
        <f t="shared" ca="1" si="145"/>
        <v>27.487817713161821</v>
      </c>
      <c r="R778" s="79">
        <f t="shared" ca="1" si="109"/>
        <v>2.8214125003208417</v>
      </c>
      <c r="S778" s="79">
        <f t="shared" ca="1" si="146"/>
        <v>2.8889590782951746</v>
      </c>
      <c r="T778" s="79">
        <f t="shared" ca="1" si="111"/>
        <v>0</v>
      </c>
      <c r="U778" s="79">
        <f t="shared" ca="1" si="147"/>
        <v>1303.6744378884391</v>
      </c>
      <c r="V778" s="79">
        <f t="shared" ca="1" si="113"/>
        <v>0</v>
      </c>
      <c r="W778" s="85">
        <f t="shared" ca="1" si="148"/>
        <v>24551.654119008017</v>
      </c>
      <c r="X778" s="79">
        <f t="shared" ca="1" si="115"/>
        <v>0</v>
      </c>
    </row>
    <row r="779" spans="1:24" ht="12.75" customHeight="1">
      <c r="A779" s="2">
        <v>1</v>
      </c>
      <c r="B779" s="2">
        <v>3</v>
      </c>
      <c r="C779" s="2">
        <f t="shared" ca="1" si="97"/>
        <v>8</v>
      </c>
      <c r="D779" s="2">
        <f t="shared" ca="1" si="98"/>
        <v>6</v>
      </c>
      <c r="E779" s="2">
        <f t="shared" ca="1" si="99"/>
        <v>1</v>
      </c>
      <c r="F779" s="84">
        <f t="shared" ca="1" si="138"/>
        <v>0</v>
      </c>
      <c r="G779" s="2">
        <v>1</v>
      </c>
      <c r="H779" s="2">
        <v>1</v>
      </c>
      <c r="I779" s="2">
        <v>3</v>
      </c>
      <c r="J779" s="84">
        <f t="shared" ca="1" si="139"/>
        <v>1.9019800998000047E-5</v>
      </c>
      <c r="K779" s="84">
        <f t="shared" ca="1" si="102"/>
        <v>0</v>
      </c>
      <c r="L779" s="85">
        <f t="shared" ca="1" si="140"/>
        <v>225</v>
      </c>
      <c r="M779" s="38">
        <f t="shared" ca="1" si="141"/>
        <v>775</v>
      </c>
      <c r="N779" s="4">
        <f t="shared" ca="1" si="142"/>
        <v>9</v>
      </c>
      <c r="O779" s="79">
        <f t="shared" ca="1" si="143"/>
        <v>2.8940432293255012</v>
      </c>
      <c r="P779" s="79">
        <f t="shared" ca="1" si="144"/>
        <v>28.940432293255011</v>
      </c>
      <c r="Q779" s="79">
        <f t="shared" ca="1" si="145"/>
        <v>28.940432293255011</v>
      </c>
      <c r="R779" s="79">
        <f t="shared" ca="1" si="109"/>
        <v>2.8940432293255012</v>
      </c>
      <c r="S779" s="79">
        <f t="shared" ca="1" si="146"/>
        <v>2.8940432293255007</v>
      </c>
      <c r="T779" s="79">
        <f t="shared" ca="1" si="111"/>
        <v>0</v>
      </c>
      <c r="U779" s="79">
        <f t="shared" ca="1" si="147"/>
        <v>1290.1026733900378</v>
      </c>
      <c r="V779" s="79">
        <f t="shared" ca="1" si="113"/>
        <v>0</v>
      </c>
      <c r="W779" s="85">
        <f t="shared" ca="1" si="148"/>
        <v>20375.589916532845</v>
      </c>
      <c r="X779" s="79">
        <f t="shared" ca="1" si="115"/>
        <v>0</v>
      </c>
    </row>
    <row r="780" spans="1:24" ht="12.75" customHeight="1">
      <c r="A780" s="2">
        <v>1</v>
      </c>
      <c r="B780" s="2">
        <v>3</v>
      </c>
      <c r="C780" s="2">
        <f t="shared" ca="1" si="97"/>
        <v>8</v>
      </c>
      <c r="D780" s="2">
        <f t="shared" ca="1" si="98"/>
        <v>6</v>
      </c>
      <c r="E780" s="2">
        <f t="shared" ca="1" si="99"/>
        <v>1</v>
      </c>
      <c r="F780" s="84">
        <f t="shared" ca="1" si="138"/>
        <v>0</v>
      </c>
      <c r="G780" s="2">
        <v>1</v>
      </c>
      <c r="H780" s="2">
        <v>1</v>
      </c>
      <c r="I780" s="2">
        <v>2</v>
      </c>
      <c r="J780" s="84">
        <f t="shared" ca="1" si="139"/>
        <v>1.4408940150000054E-7</v>
      </c>
      <c r="K780" s="84">
        <f t="shared" ca="1" si="102"/>
        <v>0</v>
      </c>
      <c r="L780" s="85">
        <f t="shared" ca="1" si="140"/>
        <v>210</v>
      </c>
      <c r="M780" s="38">
        <f t="shared" ca="1" si="141"/>
        <v>790</v>
      </c>
      <c r="N780" s="4">
        <f t="shared" ca="1" si="142"/>
        <v>9</v>
      </c>
      <c r="O780" s="79">
        <f t="shared" ca="1" si="143"/>
        <v>2.8940432293255012</v>
      </c>
      <c r="P780" s="79">
        <f t="shared" ca="1" si="144"/>
        <v>28.940432293255011</v>
      </c>
      <c r="Q780" s="79">
        <f t="shared" ca="1" si="145"/>
        <v>28.940432293255011</v>
      </c>
      <c r="R780" s="79">
        <f t="shared" ca="1" si="109"/>
        <v>2.8940432293255012</v>
      </c>
      <c r="S780" s="79">
        <f t="shared" ca="1" si="146"/>
        <v>2.8940432293255007</v>
      </c>
      <c r="T780" s="79">
        <f t="shared" ca="1" si="111"/>
        <v>0</v>
      </c>
      <c r="U780" s="79">
        <f t="shared" ca="1" si="147"/>
        <v>1274.8026733900379</v>
      </c>
      <c r="V780" s="79">
        <f t="shared" ca="1" si="113"/>
        <v>0</v>
      </c>
      <c r="W780" s="85">
        <f t="shared" ca="1" si="148"/>
        <v>16199.525714057667</v>
      </c>
      <c r="X780" s="79">
        <f t="shared" ca="1" si="115"/>
        <v>0</v>
      </c>
    </row>
    <row r="781" spans="1:24" ht="12.75" customHeight="1">
      <c r="A781" s="2">
        <v>1</v>
      </c>
      <c r="B781" s="2">
        <v>3</v>
      </c>
      <c r="C781" s="2">
        <f t="shared" ca="1" si="97"/>
        <v>8</v>
      </c>
      <c r="D781" s="2">
        <f t="shared" ca="1" si="98"/>
        <v>6</v>
      </c>
      <c r="E781" s="2">
        <f t="shared" ca="1" si="99"/>
        <v>1</v>
      </c>
      <c r="F781" s="84">
        <f t="shared" ca="1" si="138"/>
        <v>0</v>
      </c>
      <c r="G781" s="2">
        <v>1</v>
      </c>
      <c r="H781" s="2">
        <v>1</v>
      </c>
      <c r="I781" s="2">
        <v>1</v>
      </c>
      <c r="J781" s="84">
        <f t="shared" ca="1" si="139"/>
        <v>5.8217940000000265E-10</v>
      </c>
      <c r="K781" s="84">
        <f t="shared" ca="1" si="102"/>
        <v>0</v>
      </c>
      <c r="L781" s="85">
        <f t="shared" ca="1" si="140"/>
        <v>195</v>
      </c>
      <c r="M781" s="38">
        <f t="shared" ca="1" si="141"/>
        <v>805</v>
      </c>
      <c r="N781" s="4">
        <f t="shared" ca="1" si="142"/>
        <v>9</v>
      </c>
      <c r="O781" s="79">
        <f t="shared" ca="1" si="143"/>
        <v>2.8940432293255012</v>
      </c>
      <c r="P781" s="79">
        <f t="shared" ca="1" si="144"/>
        <v>28.940432293255011</v>
      </c>
      <c r="Q781" s="79">
        <f t="shared" ca="1" si="145"/>
        <v>28.940432293255011</v>
      </c>
      <c r="R781" s="79">
        <f t="shared" ca="1" si="109"/>
        <v>2.8940432293255012</v>
      </c>
      <c r="S781" s="79">
        <f t="shared" ca="1" si="146"/>
        <v>2.8940432293255007</v>
      </c>
      <c r="T781" s="79">
        <f t="shared" ca="1" si="111"/>
        <v>0</v>
      </c>
      <c r="U781" s="79">
        <f t="shared" ca="1" si="147"/>
        <v>1259.5026733900379</v>
      </c>
      <c r="V781" s="79">
        <f t="shared" ca="1" si="113"/>
        <v>0</v>
      </c>
      <c r="W781" s="85">
        <f t="shared" ca="1" si="148"/>
        <v>12023.461511582493</v>
      </c>
      <c r="X781" s="79">
        <f t="shared" ca="1" si="115"/>
        <v>0</v>
      </c>
    </row>
    <row r="782" spans="1:24" ht="12.75" customHeight="1">
      <c r="A782" s="2">
        <v>1</v>
      </c>
      <c r="B782" s="2">
        <v>3</v>
      </c>
      <c r="C782" s="2">
        <f t="shared" ca="1" si="97"/>
        <v>8</v>
      </c>
      <c r="D782" s="2">
        <f t="shared" ca="1" si="98"/>
        <v>6</v>
      </c>
      <c r="E782" s="2">
        <f t="shared" ca="1" si="99"/>
        <v>1</v>
      </c>
      <c r="F782" s="84">
        <f t="shared" ca="1" si="138"/>
        <v>0</v>
      </c>
      <c r="G782" s="2">
        <v>1</v>
      </c>
      <c r="H782" s="2">
        <v>1</v>
      </c>
      <c r="I782" s="2">
        <v>0</v>
      </c>
      <c r="J782" s="84">
        <f t="shared" ca="1" si="139"/>
        <v>9.8010000000000529E-13</v>
      </c>
      <c r="K782" s="84">
        <f t="shared" ca="1" si="102"/>
        <v>0</v>
      </c>
      <c r="L782" s="85">
        <f t="shared" ca="1" si="140"/>
        <v>180</v>
      </c>
      <c r="M782" s="38">
        <f t="shared" ca="1" si="141"/>
        <v>820</v>
      </c>
      <c r="N782" s="4">
        <f t="shared" ca="1" si="142"/>
        <v>9</v>
      </c>
      <c r="O782" s="79">
        <f t="shared" ca="1" si="143"/>
        <v>2.8940432293255012</v>
      </c>
      <c r="P782" s="79">
        <f t="shared" ca="1" si="144"/>
        <v>28.940432293255011</v>
      </c>
      <c r="Q782" s="79">
        <f t="shared" ca="1" si="145"/>
        <v>28.940432293255011</v>
      </c>
      <c r="R782" s="79">
        <f t="shared" ca="1" si="109"/>
        <v>2.8940432293255012</v>
      </c>
      <c r="S782" s="79">
        <f t="shared" ca="1" si="146"/>
        <v>2.8940432293255007</v>
      </c>
      <c r="T782" s="79">
        <f t="shared" ca="1" si="111"/>
        <v>0</v>
      </c>
      <c r="U782" s="79">
        <f t="shared" ca="1" si="147"/>
        <v>1244.2026733900377</v>
      </c>
      <c r="V782" s="79">
        <f t="shared" ca="1" si="113"/>
        <v>0</v>
      </c>
      <c r="W782" s="85">
        <f t="shared" ca="1" si="148"/>
        <v>7847.3973091073167</v>
      </c>
      <c r="X782" s="79">
        <f t="shared" ca="1" si="115"/>
        <v>0</v>
      </c>
    </row>
    <row r="783" spans="1:24" ht="12.75" customHeight="1">
      <c r="A783" s="2">
        <v>1</v>
      </c>
      <c r="B783" s="2">
        <v>3</v>
      </c>
      <c r="C783" s="2">
        <f t="shared" ca="1" si="97"/>
        <v>8</v>
      </c>
      <c r="D783" s="2">
        <f t="shared" ca="1" si="98"/>
        <v>6</v>
      </c>
      <c r="E783" s="2">
        <f t="shared" ca="1" si="99"/>
        <v>1</v>
      </c>
      <c r="F783" s="84">
        <f t="shared" ca="1" si="138"/>
        <v>0</v>
      </c>
      <c r="G783" s="2">
        <v>1</v>
      </c>
      <c r="H783" s="2">
        <v>0</v>
      </c>
      <c r="I783" s="2">
        <v>7</v>
      </c>
      <c r="J783" s="84">
        <f t="shared" ca="1" si="139"/>
        <v>0</v>
      </c>
      <c r="K783" s="84">
        <f t="shared" ca="1" si="102"/>
        <v>0</v>
      </c>
      <c r="L783" s="85">
        <f t="shared" ca="1" si="140"/>
        <v>195</v>
      </c>
      <c r="M783" s="38">
        <f t="shared" ca="1" si="141"/>
        <v>805</v>
      </c>
      <c r="N783" s="4">
        <f t="shared" ca="1" si="142"/>
        <v>9</v>
      </c>
      <c r="O783" s="79">
        <f t="shared" ca="1" si="143"/>
        <v>2.8940432293255012</v>
      </c>
      <c r="P783" s="79">
        <f t="shared" ca="1" si="144"/>
        <v>28.940432293255011</v>
      </c>
      <c r="Q783" s="79">
        <f t="shared" ca="1" si="145"/>
        <v>28.940432293255011</v>
      </c>
      <c r="R783" s="79">
        <f t="shared" ca="1" si="109"/>
        <v>2.8940432293255012</v>
      </c>
      <c r="S783" s="79">
        <f t="shared" ca="1" si="146"/>
        <v>2.8940432293255007</v>
      </c>
      <c r="T783" s="79">
        <f t="shared" ca="1" si="111"/>
        <v>0</v>
      </c>
      <c r="U783" s="79">
        <f t="shared" ca="1" si="147"/>
        <v>1259.5026733900379</v>
      </c>
      <c r="V783" s="79">
        <f t="shared" ca="1" si="113"/>
        <v>0</v>
      </c>
      <c r="W783" s="85">
        <f t="shared" ca="1" si="148"/>
        <v>33408.513619801401</v>
      </c>
      <c r="X783" s="79">
        <f t="shared" ca="1" si="115"/>
        <v>0</v>
      </c>
    </row>
    <row r="784" spans="1:24" ht="12.75" customHeight="1">
      <c r="A784" s="2">
        <v>1</v>
      </c>
      <c r="B784" s="2">
        <v>3</v>
      </c>
      <c r="C784" s="2">
        <f t="shared" ca="1" si="97"/>
        <v>8</v>
      </c>
      <c r="D784" s="2">
        <f t="shared" ca="1" si="98"/>
        <v>6</v>
      </c>
      <c r="E784" s="2">
        <f t="shared" ca="1" si="99"/>
        <v>1</v>
      </c>
      <c r="F784" s="84">
        <f t="shared" ca="1" si="138"/>
        <v>0</v>
      </c>
      <c r="G784" s="2">
        <v>1</v>
      </c>
      <c r="H784" s="2">
        <v>0</v>
      </c>
      <c r="I784" s="2">
        <v>6</v>
      </c>
      <c r="J784" s="84">
        <f t="shared" ca="1" si="139"/>
        <v>9.3206534790699087E-3</v>
      </c>
      <c r="K784" s="84">
        <f t="shared" ca="1" si="102"/>
        <v>0</v>
      </c>
      <c r="L784" s="85">
        <f t="shared" ca="1" si="140"/>
        <v>180</v>
      </c>
      <c r="M784" s="38">
        <f t="shared" ca="1" si="141"/>
        <v>820</v>
      </c>
      <c r="N784" s="4">
        <f t="shared" ca="1" si="142"/>
        <v>9</v>
      </c>
      <c r="O784" s="79">
        <f t="shared" ca="1" si="143"/>
        <v>2.8940432293255012</v>
      </c>
      <c r="P784" s="79">
        <f t="shared" ca="1" si="144"/>
        <v>28.940432293255011</v>
      </c>
      <c r="Q784" s="79">
        <f t="shared" ca="1" si="145"/>
        <v>28.940432293255011</v>
      </c>
      <c r="R784" s="79">
        <f t="shared" ca="1" si="109"/>
        <v>2.8940432293255012</v>
      </c>
      <c r="S784" s="79">
        <f t="shared" ca="1" si="146"/>
        <v>2.8940432293255007</v>
      </c>
      <c r="T784" s="79">
        <f t="shared" ca="1" si="111"/>
        <v>0</v>
      </c>
      <c r="U784" s="79">
        <f t="shared" ca="1" si="147"/>
        <v>1244.2026733900377</v>
      </c>
      <c r="V784" s="79">
        <f t="shared" ca="1" si="113"/>
        <v>0</v>
      </c>
      <c r="W784" s="85">
        <f t="shared" ca="1" si="148"/>
        <v>29232.449417326228</v>
      </c>
      <c r="X784" s="79">
        <f t="shared" ca="1" si="115"/>
        <v>0</v>
      </c>
    </row>
    <row r="785" spans="1:24" ht="12.75" customHeight="1">
      <c r="A785" s="2">
        <v>1</v>
      </c>
      <c r="B785" s="2">
        <v>3</v>
      </c>
      <c r="C785" s="2">
        <f t="shared" ca="1" si="97"/>
        <v>8</v>
      </c>
      <c r="D785" s="2">
        <f t="shared" ca="1" si="98"/>
        <v>6</v>
      </c>
      <c r="E785" s="2">
        <f t="shared" ca="1" si="99"/>
        <v>1</v>
      </c>
      <c r="F785" s="84">
        <f t="shared" ca="1" si="138"/>
        <v>0</v>
      </c>
      <c r="G785" s="2">
        <v>1</v>
      </c>
      <c r="H785" s="2">
        <v>0</v>
      </c>
      <c r="I785" s="2">
        <v>5</v>
      </c>
      <c r="J785" s="84">
        <f t="shared" ca="1" si="139"/>
        <v>5.6488808964060098E-4</v>
      </c>
      <c r="K785" s="84">
        <f t="shared" ca="1" si="102"/>
        <v>0</v>
      </c>
      <c r="L785" s="85">
        <f t="shared" ca="1" si="140"/>
        <v>165</v>
      </c>
      <c r="M785" s="38">
        <f t="shared" ca="1" si="141"/>
        <v>835</v>
      </c>
      <c r="N785" s="4">
        <f t="shared" ca="1" si="142"/>
        <v>9</v>
      </c>
      <c r="O785" s="79">
        <f t="shared" ca="1" si="143"/>
        <v>2.8940432293255012</v>
      </c>
      <c r="P785" s="79">
        <f t="shared" ca="1" si="144"/>
        <v>28.940432293255011</v>
      </c>
      <c r="Q785" s="79">
        <f t="shared" ca="1" si="145"/>
        <v>28.940432293255011</v>
      </c>
      <c r="R785" s="79">
        <f t="shared" ca="1" si="109"/>
        <v>2.8940432293255012</v>
      </c>
      <c r="S785" s="79">
        <f t="shared" ca="1" si="146"/>
        <v>2.8940432293255007</v>
      </c>
      <c r="T785" s="79">
        <f t="shared" ca="1" si="111"/>
        <v>0</v>
      </c>
      <c r="U785" s="79">
        <f t="shared" ca="1" si="147"/>
        <v>1228.9026733900378</v>
      </c>
      <c r="V785" s="79">
        <f t="shared" ca="1" si="113"/>
        <v>0</v>
      </c>
      <c r="W785" s="85">
        <f t="shared" ca="1" si="148"/>
        <v>25056.385214851052</v>
      </c>
      <c r="X785" s="79">
        <f t="shared" ca="1" si="115"/>
        <v>0</v>
      </c>
    </row>
    <row r="786" spans="1:24" ht="12.75" customHeight="1">
      <c r="A786" s="2">
        <v>1</v>
      </c>
      <c r="B786" s="2">
        <v>3</v>
      </c>
      <c r="C786" s="2">
        <f t="shared" ca="1" si="97"/>
        <v>8</v>
      </c>
      <c r="D786" s="2">
        <f t="shared" ca="1" si="98"/>
        <v>6</v>
      </c>
      <c r="E786" s="2">
        <f t="shared" ca="1" si="99"/>
        <v>1</v>
      </c>
      <c r="F786" s="84">
        <f t="shared" ca="1" si="138"/>
        <v>0</v>
      </c>
      <c r="G786" s="2">
        <v>1</v>
      </c>
      <c r="H786" s="2">
        <v>0</v>
      </c>
      <c r="I786" s="2">
        <v>4</v>
      </c>
      <c r="J786" s="84">
        <f t="shared" ca="1" si="139"/>
        <v>1.426485074850004E-5</v>
      </c>
      <c r="K786" s="84">
        <f t="shared" ca="1" si="102"/>
        <v>0</v>
      </c>
      <c r="L786" s="85">
        <f t="shared" ca="1" si="140"/>
        <v>150</v>
      </c>
      <c r="M786" s="38">
        <f t="shared" ca="1" si="141"/>
        <v>850</v>
      </c>
      <c r="N786" s="4">
        <f t="shared" ca="1" si="142"/>
        <v>10</v>
      </c>
      <c r="O786" s="79">
        <f t="shared" ca="1" si="143"/>
        <v>3.1594744304049844</v>
      </c>
      <c r="P786" s="79">
        <f t="shared" ca="1" si="144"/>
        <v>31.594744304049843</v>
      </c>
      <c r="Q786" s="79">
        <f t="shared" ca="1" si="145"/>
        <v>29.471294695413977</v>
      </c>
      <c r="R786" s="79">
        <f t="shared" ca="1" si="109"/>
        <v>3.053301949973191</v>
      </c>
      <c r="S786" s="79">
        <f t="shared" ca="1" si="146"/>
        <v>3.1520423567747589</v>
      </c>
      <c r="T786" s="79">
        <f t="shared" ca="1" si="111"/>
        <v>0</v>
      </c>
      <c r="U786" s="79">
        <f t="shared" ca="1" si="147"/>
        <v>1301.3033039928096</v>
      </c>
      <c r="V786" s="79">
        <f t="shared" ca="1" si="113"/>
        <v>0</v>
      </c>
      <c r="W786" s="85">
        <f t="shared" ca="1" si="148"/>
        <v>20880.321012375876</v>
      </c>
      <c r="X786" s="79">
        <f t="shared" ca="1" si="115"/>
        <v>0</v>
      </c>
    </row>
    <row r="787" spans="1:24" ht="12.75" customHeight="1">
      <c r="A787" s="2">
        <v>1</v>
      </c>
      <c r="B787" s="2">
        <v>3</v>
      </c>
      <c r="C787" s="2">
        <f t="shared" ca="1" si="97"/>
        <v>8</v>
      </c>
      <c r="D787" s="2">
        <f t="shared" ca="1" si="98"/>
        <v>6</v>
      </c>
      <c r="E787" s="2">
        <f t="shared" ca="1" si="99"/>
        <v>1</v>
      </c>
      <c r="F787" s="84">
        <f t="shared" ca="1" si="138"/>
        <v>0</v>
      </c>
      <c r="G787" s="2">
        <v>1</v>
      </c>
      <c r="H787" s="2">
        <v>0</v>
      </c>
      <c r="I787" s="2">
        <v>3</v>
      </c>
      <c r="J787" s="84">
        <f t="shared" ca="1" si="139"/>
        <v>1.9211920200000068E-7</v>
      </c>
      <c r="K787" s="84">
        <f t="shared" ca="1" si="102"/>
        <v>0</v>
      </c>
      <c r="L787" s="85">
        <f t="shared" ca="1" si="140"/>
        <v>135</v>
      </c>
      <c r="M787" s="38">
        <f t="shared" ca="1" si="141"/>
        <v>865</v>
      </c>
      <c r="N787" s="4">
        <f t="shared" ca="1" si="142"/>
        <v>10</v>
      </c>
      <c r="O787" s="79">
        <f t="shared" ca="1" si="143"/>
        <v>3.1594744304049844</v>
      </c>
      <c r="P787" s="79">
        <f t="shared" ca="1" si="144"/>
        <v>31.594744304049843</v>
      </c>
      <c r="Q787" s="79">
        <f t="shared" ca="1" si="145"/>
        <v>31.594744304049843</v>
      </c>
      <c r="R787" s="79">
        <f t="shared" ca="1" si="109"/>
        <v>3.1594744304049844</v>
      </c>
      <c r="S787" s="79">
        <f t="shared" ca="1" si="146"/>
        <v>3.159474430404984</v>
      </c>
      <c r="T787" s="79">
        <f t="shared" ca="1" si="111"/>
        <v>0</v>
      </c>
      <c r="U787" s="79">
        <f t="shared" ca="1" si="147"/>
        <v>1288.5296596068811</v>
      </c>
      <c r="V787" s="79">
        <f t="shared" ca="1" si="113"/>
        <v>0</v>
      </c>
      <c r="W787" s="85">
        <f t="shared" ca="1" si="148"/>
        <v>16704.2568099007</v>
      </c>
      <c r="X787" s="79">
        <f t="shared" ca="1" si="115"/>
        <v>0</v>
      </c>
    </row>
    <row r="788" spans="1:24" ht="12.75" customHeight="1">
      <c r="A788" s="2">
        <v>1</v>
      </c>
      <c r="B788" s="2">
        <v>3</v>
      </c>
      <c r="C788" s="2">
        <f t="shared" ca="1" si="97"/>
        <v>8</v>
      </c>
      <c r="D788" s="2">
        <f t="shared" ca="1" si="98"/>
        <v>6</v>
      </c>
      <c r="E788" s="2">
        <f t="shared" ca="1" si="99"/>
        <v>1</v>
      </c>
      <c r="F788" s="84">
        <f t="shared" ca="1" si="138"/>
        <v>0</v>
      </c>
      <c r="G788" s="2">
        <v>1</v>
      </c>
      <c r="H788" s="2">
        <v>0</v>
      </c>
      <c r="I788" s="2">
        <v>2</v>
      </c>
      <c r="J788" s="84">
        <f t="shared" ca="1" si="139"/>
        <v>1.4554485000000069E-9</v>
      </c>
      <c r="K788" s="84">
        <f t="shared" ca="1" si="102"/>
        <v>0</v>
      </c>
      <c r="L788" s="85">
        <f t="shared" ca="1" si="140"/>
        <v>120</v>
      </c>
      <c r="M788" s="38">
        <f t="shared" ca="1" si="141"/>
        <v>880</v>
      </c>
      <c r="N788" s="4">
        <f t="shared" ca="1" si="142"/>
        <v>10</v>
      </c>
      <c r="O788" s="79">
        <f t="shared" ca="1" si="143"/>
        <v>3.1594744304049844</v>
      </c>
      <c r="P788" s="79">
        <f t="shared" ca="1" si="144"/>
        <v>31.594744304049843</v>
      </c>
      <c r="Q788" s="79">
        <f t="shared" ca="1" si="145"/>
        <v>31.594744304049843</v>
      </c>
      <c r="R788" s="79">
        <f t="shared" ca="1" si="109"/>
        <v>3.1594744304049844</v>
      </c>
      <c r="S788" s="79">
        <f t="shared" ca="1" si="146"/>
        <v>3.159474430404984</v>
      </c>
      <c r="T788" s="79">
        <f t="shared" ca="1" si="111"/>
        <v>0</v>
      </c>
      <c r="U788" s="79">
        <f t="shared" ca="1" si="147"/>
        <v>1273.2296596068811</v>
      </c>
      <c r="V788" s="79">
        <f t="shared" ca="1" si="113"/>
        <v>0</v>
      </c>
      <c r="W788" s="85">
        <f t="shared" ca="1" si="148"/>
        <v>12528.192607425524</v>
      </c>
      <c r="X788" s="79">
        <f t="shared" ca="1" si="115"/>
        <v>0</v>
      </c>
    </row>
    <row r="789" spans="1:24" ht="12.75" customHeight="1">
      <c r="A789" s="2">
        <v>1</v>
      </c>
      <c r="B789" s="2">
        <v>3</v>
      </c>
      <c r="C789" s="2">
        <f t="shared" ca="1" si="97"/>
        <v>8</v>
      </c>
      <c r="D789" s="2">
        <f t="shared" ca="1" si="98"/>
        <v>6</v>
      </c>
      <c r="E789" s="2">
        <f t="shared" ca="1" si="99"/>
        <v>1</v>
      </c>
      <c r="F789" s="84">
        <f t="shared" ca="1" si="138"/>
        <v>0</v>
      </c>
      <c r="G789" s="2">
        <v>1</v>
      </c>
      <c r="H789" s="2">
        <v>0</v>
      </c>
      <c r="I789" s="2">
        <v>1</v>
      </c>
      <c r="J789" s="84">
        <f t="shared" ca="1" si="139"/>
        <v>5.8806000000000321E-12</v>
      </c>
      <c r="K789" s="84">
        <f t="shared" ca="1" si="102"/>
        <v>0</v>
      </c>
      <c r="L789" s="85">
        <f t="shared" ca="1" si="140"/>
        <v>105</v>
      </c>
      <c r="M789" s="38">
        <f t="shared" ca="1" si="141"/>
        <v>895</v>
      </c>
      <c r="N789" s="4">
        <f t="shared" ca="1" si="142"/>
        <v>10</v>
      </c>
      <c r="O789" s="79">
        <f t="shared" ca="1" si="143"/>
        <v>3.1594744304049844</v>
      </c>
      <c r="P789" s="79">
        <f t="shared" ca="1" si="144"/>
        <v>31.594744304049843</v>
      </c>
      <c r="Q789" s="79">
        <f t="shared" ca="1" si="145"/>
        <v>31.594744304049843</v>
      </c>
      <c r="R789" s="79">
        <f t="shared" ca="1" si="109"/>
        <v>3.1594744304049844</v>
      </c>
      <c r="S789" s="79">
        <f t="shared" ca="1" si="146"/>
        <v>3.159474430404984</v>
      </c>
      <c r="T789" s="79">
        <f t="shared" ca="1" si="111"/>
        <v>0</v>
      </c>
      <c r="U789" s="79">
        <f t="shared" ca="1" si="147"/>
        <v>1257.9296596068809</v>
      </c>
      <c r="V789" s="79">
        <f t="shared" ca="1" si="113"/>
        <v>0</v>
      </c>
      <c r="W789" s="85">
        <f t="shared" ca="1" si="148"/>
        <v>8352.1284049503502</v>
      </c>
      <c r="X789" s="79">
        <f t="shared" ca="1" si="115"/>
        <v>0</v>
      </c>
    </row>
    <row r="790" spans="1:24" ht="12.75" customHeight="1">
      <c r="A790" s="2">
        <v>1</v>
      </c>
      <c r="B790" s="2">
        <v>3</v>
      </c>
      <c r="C790" s="2">
        <f t="shared" ca="1" si="97"/>
        <v>8</v>
      </c>
      <c r="D790" s="2">
        <f t="shared" ca="1" si="98"/>
        <v>6</v>
      </c>
      <c r="E790" s="2">
        <f t="shared" ca="1" si="99"/>
        <v>1</v>
      </c>
      <c r="F790" s="84">
        <f t="shared" ca="1" si="138"/>
        <v>0</v>
      </c>
      <c r="G790" s="2">
        <v>1</v>
      </c>
      <c r="H790" s="2">
        <v>0</v>
      </c>
      <c r="I790" s="2">
        <v>0</v>
      </c>
      <c r="J790" s="84">
        <f t="shared" ca="1" si="139"/>
        <v>9.9000000000000638E-15</v>
      </c>
      <c r="K790" s="84">
        <f t="shared" ca="1" si="102"/>
        <v>0</v>
      </c>
      <c r="L790" s="85">
        <f t="shared" ca="1" si="140"/>
        <v>90</v>
      </c>
      <c r="M790" s="38">
        <f t="shared" ca="1" si="141"/>
        <v>910</v>
      </c>
      <c r="N790" s="4">
        <f t="shared" ca="1" si="142"/>
        <v>10</v>
      </c>
      <c r="O790" s="79">
        <f t="shared" ca="1" si="143"/>
        <v>3.1594744304049844</v>
      </c>
      <c r="P790" s="79">
        <f t="shared" ca="1" si="144"/>
        <v>31.594744304049843</v>
      </c>
      <c r="Q790" s="79">
        <f t="shared" ca="1" si="145"/>
        <v>31.594744304049843</v>
      </c>
      <c r="R790" s="79">
        <f t="shared" ca="1" si="109"/>
        <v>3.1594744304049844</v>
      </c>
      <c r="S790" s="79">
        <f t="shared" ca="1" si="146"/>
        <v>3.159474430404984</v>
      </c>
      <c r="T790" s="79">
        <f t="shared" ca="1" si="111"/>
        <v>0</v>
      </c>
      <c r="U790" s="79">
        <f t="shared" ca="1" si="147"/>
        <v>1242.629659606881</v>
      </c>
      <c r="V790" s="79">
        <f t="shared" ca="1" si="113"/>
        <v>0</v>
      </c>
      <c r="W790" s="85">
        <f t="shared" ca="1" si="148"/>
        <v>4176.0642024751751</v>
      </c>
      <c r="X790" s="79">
        <f t="shared" ca="1" si="115"/>
        <v>0</v>
      </c>
    </row>
    <row r="791" spans="1:24" ht="12.75" customHeight="1">
      <c r="A791" s="2">
        <v>1</v>
      </c>
      <c r="B791" s="2">
        <v>3</v>
      </c>
      <c r="C791" s="2">
        <f t="shared" ca="1" si="97"/>
        <v>8</v>
      </c>
      <c r="D791" s="2">
        <f t="shared" ca="1" si="98"/>
        <v>6</v>
      </c>
      <c r="E791" s="2">
        <f t="shared" ca="1" si="99"/>
        <v>1</v>
      </c>
      <c r="F791" s="84">
        <f t="shared" ca="1" si="138"/>
        <v>0</v>
      </c>
      <c r="G791" s="2">
        <v>0</v>
      </c>
      <c r="H791" s="2">
        <v>1</v>
      </c>
      <c r="I791" s="2">
        <v>7</v>
      </c>
      <c r="J791" s="84">
        <f t="shared" ca="1" si="139"/>
        <v>0</v>
      </c>
      <c r="K791" s="84">
        <f t="shared" ca="1" si="102"/>
        <v>0</v>
      </c>
      <c r="L791" s="85">
        <f t="shared" ca="1" si="140"/>
        <v>195</v>
      </c>
      <c r="M791" s="38">
        <f t="shared" ca="1" si="141"/>
        <v>805</v>
      </c>
      <c r="N791" s="4">
        <f t="shared" ca="1" si="142"/>
        <v>9</v>
      </c>
      <c r="O791" s="79">
        <f t="shared" ca="1" si="143"/>
        <v>2.8940432293255012</v>
      </c>
      <c r="P791" s="79">
        <f t="shared" ca="1" si="144"/>
        <v>28.940432293255011</v>
      </c>
      <c r="Q791" s="79">
        <f t="shared" ca="1" si="145"/>
        <v>28.940432293255011</v>
      </c>
      <c r="R791" s="79">
        <f t="shared" ca="1" si="109"/>
        <v>2.8940432293255012</v>
      </c>
      <c r="S791" s="79">
        <f t="shared" ca="1" si="146"/>
        <v>2.8940432293255007</v>
      </c>
      <c r="T791" s="79">
        <f t="shared" ca="1" si="111"/>
        <v>0</v>
      </c>
      <c r="U791" s="79">
        <f t="shared" ca="1" si="147"/>
        <v>1259.5026733900379</v>
      </c>
      <c r="V791" s="79">
        <f t="shared" ca="1" si="113"/>
        <v>0</v>
      </c>
      <c r="W791" s="85">
        <f t="shared" ca="1" si="148"/>
        <v>32903.782523958369</v>
      </c>
      <c r="X791" s="79">
        <f t="shared" ca="1" si="115"/>
        <v>0</v>
      </c>
    </row>
    <row r="792" spans="1:24" ht="12.75" customHeight="1">
      <c r="A792" s="2">
        <v>1</v>
      </c>
      <c r="B792" s="2">
        <v>3</v>
      </c>
      <c r="C792" s="2">
        <f t="shared" ca="1" si="97"/>
        <v>8</v>
      </c>
      <c r="D792" s="2">
        <f t="shared" ca="1" si="98"/>
        <v>6</v>
      </c>
      <c r="E792" s="2">
        <f t="shared" ca="1" si="99"/>
        <v>1</v>
      </c>
      <c r="F792" s="84">
        <f t="shared" ca="1" si="138"/>
        <v>0</v>
      </c>
      <c r="G792" s="2">
        <v>0</v>
      </c>
      <c r="H792" s="2">
        <v>1</v>
      </c>
      <c r="I792" s="2">
        <v>6</v>
      </c>
      <c r="J792" s="84">
        <f t="shared" ca="1" si="139"/>
        <v>9.3206534790699087E-3</v>
      </c>
      <c r="K792" s="84">
        <f t="shared" ca="1" si="102"/>
        <v>0</v>
      </c>
      <c r="L792" s="85">
        <f t="shared" ca="1" si="140"/>
        <v>180</v>
      </c>
      <c r="M792" s="38">
        <f t="shared" ca="1" si="141"/>
        <v>820</v>
      </c>
      <c r="N792" s="4">
        <f t="shared" ca="1" si="142"/>
        <v>9</v>
      </c>
      <c r="O792" s="79">
        <f t="shared" ca="1" si="143"/>
        <v>2.8940432293255012</v>
      </c>
      <c r="P792" s="79">
        <f t="shared" ca="1" si="144"/>
        <v>28.940432293255011</v>
      </c>
      <c r="Q792" s="79">
        <f t="shared" ca="1" si="145"/>
        <v>28.940432293255011</v>
      </c>
      <c r="R792" s="79">
        <f t="shared" ca="1" si="109"/>
        <v>2.8940432293255012</v>
      </c>
      <c r="S792" s="79">
        <f t="shared" ca="1" si="146"/>
        <v>2.8940432293255007</v>
      </c>
      <c r="T792" s="79">
        <f t="shared" ca="1" si="111"/>
        <v>0</v>
      </c>
      <c r="U792" s="79">
        <f t="shared" ca="1" si="147"/>
        <v>1244.2026733900377</v>
      </c>
      <c r="V792" s="79">
        <f t="shared" ca="1" si="113"/>
        <v>0</v>
      </c>
      <c r="W792" s="85">
        <f t="shared" ca="1" si="148"/>
        <v>28727.718321483193</v>
      </c>
      <c r="X792" s="79">
        <f t="shared" ca="1" si="115"/>
        <v>0</v>
      </c>
    </row>
    <row r="793" spans="1:24" ht="12.75" customHeight="1">
      <c r="A793" s="2">
        <v>1</v>
      </c>
      <c r="B793" s="2">
        <v>3</v>
      </c>
      <c r="C793" s="2">
        <f t="shared" ca="1" si="97"/>
        <v>8</v>
      </c>
      <c r="D793" s="2">
        <f t="shared" ca="1" si="98"/>
        <v>6</v>
      </c>
      <c r="E793" s="2">
        <f t="shared" ca="1" si="99"/>
        <v>1</v>
      </c>
      <c r="F793" s="84">
        <f t="shared" ca="1" si="138"/>
        <v>0</v>
      </c>
      <c r="G793" s="2">
        <v>0</v>
      </c>
      <c r="H793" s="2">
        <v>1</v>
      </c>
      <c r="I793" s="2">
        <v>5</v>
      </c>
      <c r="J793" s="84">
        <f t="shared" ca="1" si="139"/>
        <v>5.6488808964060098E-4</v>
      </c>
      <c r="K793" s="84">
        <f t="shared" ca="1" si="102"/>
        <v>0</v>
      </c>
      <c r="L793" s="85">
        <f t="shared" ca="1" si="140"/>
        <v>165</v>
      </c>
      <c r="M793" s="38">
        <f t="shared" ca="1" si="141"/>
        <v>835</v>
      </c>
      <c r="N793" s="4">
        <f t="shared" ca="1" si="142"/>
        <v>9</v>
      </c>
      <c r="O793" s="79">
        <f t="shared" ca="1" si="143"/>
        <v>2.8940432293255012</v>
      </c>
      <c r="P793" s="79">
        <f t="shared" ca="1" si="144"/>
        <v>28.940432293255011</v>
      </c>
      <c r="Q793" s="79">
        <f t="shared" ca="1" si="145"/>
        <v>28.940432293255011</v>
      </c>
      <c r="R793" s="79">
        <f t="shared" ca="1" si="109"/>
        <v>2.8940432293255012</v>
      </c>
      <c r="S793" s="79">
        <f t="shared" ca="1" si="146"/>
        <v>2.8940432293255007</v>
      </c>
      <c r="T793" s="79">
        <f t="shared" ca="1" si="111"/>
        <v>0</v>
      </c>
      <c r="U793" s="79">
        <f t="shared" ca="1" si="147"/>
        <v>1228.9026733900378</v>
      </c>
      <c r="V793" s="79">
        <f t="shared" ca="1" si="113"/>
        <v>0</v>
      </c>
      <c r="W793" s="85">
        <f t="shared" ca="1" si="148"/>
        <v>24551.654119008017</v>
      </c>
      <c r="X793" s="79">
        <f t="shared" ca="1" si="115"/>
        <v>0</v>
      </c>
    </row>
    <row r="794" spans="1:24" ht="12.75" customHeight="1">
      <c r="A794" s="2">
        <v>1</v>
      </c>
      <c r="B794" s="2">
        <v>3</v>
      </c>
      <c r="C794" s="2">
        <f t="shared" ca="1" si="97"/>
        <v>8</v>
      </c>
      <c r="D794" s="2">
        <f t="shared" ca="1" si="98"/>
        <v>6</v>
      </c>
      <c r="E794" s="2">
        <f t="shared" ca="1" si="99"/>
        <v>1</v>
      </c>
      <c r="F794" s="84">
        <f t="shared" ca="1" si="138"/>
        <v>0</v>
      </c>
      <c r="G794" s="2">
        <v>0</v>
      </c>
      <c r="H794" s="2">
        <v>1</v>
      </c>
      <c r="I794" s="2">
        <v>4</v>
      </c>
      <c r="J794" s="84">
        <f t="shared" ca="1" si="139"/>
        <v>1.426485074850004E-5</v>
      </c>
      <c r="K794" s="84">
        <f t="shared" ca="1" si="102"/>
        <v>0</v>
      </c>
      <c r="L794" s="85">
        <f t="shared" ca="1" si="140"/>
        <v>150</v>
      </c>
      <c r="M794" s="38">
        <f t="shared" ca="1" si="141"/>
        <v>850</v>
      </c>
      <c r="N794" s="4">
        <f t="shared" ca="1" si="142"/>
        <v>10</v>
      </c>
      <c r="O794" s="79">
        <f t="shared" ca="1" si="143"/>
        <v>3.1594744304049844</v>
      </c>
      <c r="P794" s="79">
        <f t="shared" ca="1" si="144"/>
        <v>31.594744304049843</v>
      </c>
      <c r="Q794" s="79">
        <f t="shared" ca="1" si="145"/>
        <v>29.471294695413977</v>
      </c>
      <c r="R794" s="79">
        <f t="shared" ca="1" si="109"/>
        <v>3.053301949973191</v>
      </c>
      <c r="S794" s="79">
        <f t="shared" ca="1" si="146"/>
        <v>3.1520423567747589</v>
      </c>
      <c r="T794" s="79">
        <f t="shared" ca="1" si="111"/>
        <v>0</v>
      </c>
      <c r="U794" s="79">
        <f t="shared" ca="1" si="147"/>
        <v>1301.3033039928096</v>
      </c>
      <c r="V794" s="79">
        <f t="shared" ca="1" si="113"/>
        <v>0</v>
      </c>
      <c r="W794" s="85">
        <f t="shared" ca="1" si="148"/>
        <v>20375.589916532841</v>
      </c>
      <c r="X794" s="79">
        <f t="shared" ca="1" si="115"/>
        <v>0</v>
      </c>
    </row>
    <row r="795" spans="1:24" ht="12.75" customHeight="1">
      <c r="A795" s="2">
        <v>1</v>
      </c>
      <c r="B795" s="2">
        <v>3</v>
      </c>
      <c r="C795" s="2">
        <f t="shared" ca="1" si="97"/>
        <v>8</v>
      </c>
      <c r="D795" s="2">
        <f t="shared" ca="1" si="98"/>
        <v>6</v>
      </c>
      <c r="E795" s="2">
        <f t="shared" ca="1" si="99"/>
        <v>1</v>
      </c>
      <c r="F795" s="84">
        <f t="shared" ca="1" si="138"/>
        <v>0</v>
      </c>
      <c r="G795" s="2">
        <v>0</v>
      </c>
      <c r="H795" s="2">
        <v>1</v>
      </c>
      <c r="I795" s="2">
        <v>3</v>
      </c>
      <c r="J795" s="84">
        <f t="shared" ca="1" si="139"/>
        <v>1.9211920200000068E-7</v>
      </c>
      <c r="K795" s="84">
        <f t="shared" ca="1" si="102"/>
        <v>0</v>
      </c>
      <c r="L795" s="85">
        <f t="shared" ca="1" si="140"/>
        <v>135</v>
      </c>
      <c r="M795" s="38">
        <f t="shared" ca="1" si="141"/>
        <v>865</v>
      </c>
      <c r="N795" s="4">
        <f t="shared" ca="1" si="142"/>
        <v>10</v>
      </c>
      <c r="O795" s="79">
        <f t="shared" ca="1" si="143"/>
        <v>3.1594744304049844</v>
      </c>
      <c r="P795" s="79">
        <f t="shared" ca="1" si="144"/>
        <v>31.594744304049843</v>
      </c>
      <c r="Q795" s="79">
        <f t="shared" ca="1" si="145"/>
        <v>31.594744304049843</v>
      </c>
      <c r="R795" s="79">
        <f t="shared" ca="1" si="109"/>
        <v>3.1594744304049844</v>
      </c>
      <c r="S795" s="79">
        <f t="shared" ca="1" si="146"/>
        <v>3.159474430404984</v>
      </c>
      <c r="T795" s="79">
        <f t="shared" ca="1" si="111"/>
        <v>0</v>
      </c>
      <c r="U795" s="79">
        <f t="shared" ca="1" si="147"/>
        <v>1288.5296596068811</v>
      </c>
      <c r="V795" s="79">
        <f t="shared" ca="1" si="113"/>
        <v>0</v>
      </c>
      <c r="W795" s="85">
        <f t="shared" ca="1" si="148"/>
        <v>16199.525714057669</v>
      </c>
      <c r="X795" s="79">
        <f t="shared" ca="1" si="115"/>
        <v>0</v>
      </c>
    </row>
    <row r="796" spans="1:24" ht="12.75" customHeight="1">
      <c r="A796" s="2">
        <v>1</v>
      </c>
      <c r="B796" s="2">
        <v>3</v>
      </c>
      <c r="C796" s="2">
        <f t="shared" ca="1" si="97"/>
        <v>8</v>
      </c>
      <c r="D796" s="2">
        <f t="shared" ca="1" si="98"/>
        <v>6</v>
      </c>
      <c r="E796" s="2">
        <f t="shared" ca="1" si="99"/>
        <v>1</v>
      </c>
      <c r="F796" s="84">
        <f t="shared" ca="1" si="138"/>
        <v>0</v>
      </c>
      <c r="G796" s="2">
        <v>0</v>
      </c>
      <c r="H796" s="2">
        <v>1</v>
      </c>
      <c r="I796" s="2">
        <v>2</v>
      </c>
      <c r="J796" s="84">
        <f t="shared" ca="1" si="139"/>
        <v>1.4554485000000069E-9</v>
      </c>
      <c r="K796" s="84">
        <f t="shared" ca="1" si="102"/>
        <v>0</v>
      </c>
      <c r="L796" s="85">
        <f t="shared" ca="1" si="140"/>
        <v>120</v>
      </c>
      <c r="M796" s="38">
        <f t="shared" ca="1" si="141"/>
        <v>880</v>
      </c>
      <c r="N796" s="4">
        <f t="shared" ca="1" si="142"/>
        <v>10</v>
      </c>
      <c r="O796" s="79">
        <f t="shared" ca="1" si="143"/>
        <v>3.1594744304049844</v>
      </c>
      <c r="P796" s="79">
        <f t="shared" ca="1" si="144"/>
        <v>31.594744304049843</v>
      </c>
      <c r="Q796" s="79">
        <f t="shared" ca="1" si="145"/>
        <v>31.594744304049843</v>
      </c>
      <c r="R796" s="79">
        <f t="shared" ca="1" si="109"/>
        <v>3.1594744304049844</v>
      </c>
      <c r="S796" s="79">
        <f t="shared" ca="1" si="146"/>
        <v>3.159474430404984</v>
      </c>
      <c r="T796" s="79">
        <f t="shared" ca="1" si="111"/>
        <v>0</v>
      </c>
      <c r="U796" s="79">
        <f t="shared" ca="1" si="147"/>
        <v>1273.2296596068811</v>
      </c>
      <c r="V796" s="79">
        <f t="shared" ca="1" si="113"/>
        <v>0</v>
      </c>
      <c r="W796" s="85">
        <f t="shared" ca="1" si="148"/>
        <v>12023.461511582493</v>
      </c>
      <c r="X796" s="79">
        <f t="shared" ca="1" si="115"/>
        <v>0</v>
      </c>
    </row>
    <row r="797" spans="1:24" ht="12.75" customHeight="1">
      <c r="A797" s="2">
        <v>1</v>
      </c>
      <c r="B797" s="2">
        <v>3</v>
      </c>
      <c r="C797" s="2">
        <f t="shared" ca="1" si="97"/>
        <v>8</v>
      </c>
      <c r="D797" s="2">
        <f t="shared" ca="1" si="98"/>
        <v>6</v>
      </c>
      <c r="E797" s="2">
        <f t="shared" ca="1" si="99"/>
        <v>1</v>
      </c>
      <c r="F797" s="84">
        <f t="shared" ca="1" si="138"/>
        <v>0</v>
      </c>
      <c r="G797" s="2">
        <v>0</v>
      </c>
      <c r="H797" s="2">
        <v>1</v>
      </c>
      <c r="I797" s="2">
        <v>1</v>
      </c>
      <c r="J797" s="84">
        <f t="shared" ca="1" si="139"/>
        <v>5.8806000000000321E-12</v>
      </c>
      <c r="K797" s="84">
        <f t="shared" ca="1" si="102"/>
        <v>0</v>
      </c>
      <c r="L797" s="85">
        <f t="shared" ca="1" si="140"/>
        <v>105</v>
      </c>
      <c r="M797" s="38">
        <f t="shared" ca="1" si="141"/>
        <v>895</v>
      </c>
      <c r="N797" s="4">
        <f t="shared" ca="1" si="142"/>
        <v>10</v>
      </c>
      <c r="O797" s="79">
        <f t="shared" ca="1" si="143"/>
        <v>3.1594744304049844</v>
      </c>
      <c r="P797" s="79">
        <f t="shared" ca="1" si="144"/>
        <v>31.594744304049843</v>
      </c>
      <c r="Q797" s="79">
        <f t="shared" ca="1" si="145"/>
        <v>31.594744304049843</v>
      </c>
      <c r="R797" s="79">
        <f t="shared" ca="1" si="109"/>
        <v>3.1594744304049844</v>
      </c>
      <c r="S797" s="79">
        <f t="shared" ca="1" si="146"/>
        <v>3.159474430404984</v>
      </c>
      <c r="T797" s="79">
        <f t="shared" ca="1" si="111"/>
        <v>0</v>
      </c>
      <c r="U797" s="79">
        <f t="shared" ca="1" si="147"/>
        <v>1257.9296596068809</v>
      </c>
      <c r="V797" s="79">
        <f t="shared" ca="1" si="113"/>
        <v>0</v>
      </c>
      <c r="W797" s="85">
        <f t="shared" ca="1" si="148"/>
        <v>7847.3973091073167</v>
      </c>
      <c r="X797" s="79">
        <f t="shared" ca="1" si="115"/>
        <v>0</v>
      </c>
    </row>
    <row r="798" spans="1:24" ht="12.75" customHeight="1">
      <c r="A798" s="2">
        <v>1</v>
      </c>
      <c r="B798" s="2">
        <v>3</v>
      </c>
      <c r="C798" s="2">
        <f t="shared" ca="1" si="97"/>
        <v>8</v>
      </c>
      <c r="D798" s="2">
        <f t="shared" ca="1" si="98"/>
        <v>6</v>
      </c>
      <c r="E798" s="2">
        <f t="shared" ca="1" si="99"/>
        <v>1</v>
      </c>
      <c r="F798" s="84">
        <f t="shared" ca="1" si="138"/>
        <v>0</v>
      </c>
      <c r="G798" s="2">
        <v>0</v>
      </c>
      <c r="H798" s="2">
        <v>1</v>
      </c>
      <c r="I798" s="2">
        <v>0</v>
      </c>
      <c r="J798" s="84">
        <f t="shared" ca="1" si="139"/>
        <v>9.9000000000000638E-15</v>
      </c>
      <c r="K798" s="84">
        <f t="shared" ca="1" si="102"/>
        <v>0</v>
      </c>
      <c r="L798" s="85">
        <f t="shared" ca="1" si="140"/>
        <v>90</v>
      </c>
      <c r="M798" s="38">
        <f t="shared" ca="1" si="141"/>
        <v>910</v>
      </c>
      <c r="N798" s="4">
        <f t="shared" ca="1" si="142"/>
        <v>10</v>
      </c>
      <c r="O798" s="79">
        <f t="shared" ca="1" si="143"/>
        <v>3.1594744304049844</v>
      </c>
      <c r="P798" s="79">
        <f t="shared" ca="1" si="144"/>
        <v>31.594744304049843</v>
      </c>
      <c r="Q798" s="79">
        <f t="shared" ca="1" si="145"/>
        <v>31.594744304049843</v>
      </c>
      <c r="R798" s="79">
        <f t="shared" ca="1" si="109"/>
        <v>3.1594744304049844</v>
      </c>
      <c r="S798" s="79">
        <f t="shared" ca="1" si="146"/>
        <v>3.159474430404984</v>
      </c>
      <c r="T798" s="79">
        <f t="shared" ca="1" si="111"/>
        <v>0</v>
      </c>
      <c r="U798" s="79">
        <f t="shared" ca="1" si="147"/>
        <v>1242.629659606881</v>
      </c>
      <c r="V798" s="79">
        <f t="shared" ca="1" si="113"/>
        <v>0</v>
      </c>
      <c r="W798" s="85">
        <f t="shared" ca="1" si="148"/>
        <v>3671.3331066321421</v>
      </c>
      <c r="X798" s="79">
        <f t="shared" ca="1" si="115"/>
        <v>0</v>
      </c>
    </row>
    <row r="799" spans="1:24" ht="12.75" customHeight="1">
      <c r="A799" s="2">
        <v>1</v>
      </c>
      <c r="B799" s="2">
        <v>3</v>
      </c>
      <c r="C799" s="2">
        <f t="shared" ca="1" si="97"/>
        <v>8</v>
      </c>
      <c r="D799" s="2">
        <f t="shared" ca="1" si="98"/>
        <v>6</v>
      </c>
      <c r="E799" s="2">
        <f t="shared" ca="1" si="99"/>
        <v>1</v>
      </c>
      <c r="F799" s="84">
        <f t="shared" ca="1" si="138"/>
        <v>0</v>
      </c>
      <c r="G799" s="2">
        <v>0</v>
      </c>
      <c r="H799" s="2">
        <v>0</v>
      </c>
      <c r="I799" s="2">
        <v>7</v>
      </c>
      <c r="J799" s="84">
        <f t="shared" ca="1" si="139"/>
        <v>0</v>
      </c>
      <c r="K799" s="84">
        <f t="shared" ca="1" si="102"/>
        <v>0</v>
      </c>
      <c r="L799" s="85">
        <f t="shared" ca="1" si="140"/>
        <v>105</v>
      </c>
      <c r="M799" s="38">
        <f t="shared" ca="1" si="141"/>
        <v>895</v>
      </c>
      <c r="N799" s="4">
        <f t="shared" ca="1" si="142"/>
        <v>10</v>
      </c>
      <c r="O799" s="79">
        <f t="shared" ca="1" si="143"/>
        <v>3.1594744304049844</v>
      </c>
      <c r="P799" s="79">
        <f t="shared" ca="1" si="144"/>
        <v>31.594744304049843</v>
      </c>
      <c r="Q799" s="79">
        <f t="shared" ca="1" si="145"/>
        <v>31.594744304049843</v>
      </c>
      <c r="R799" s="79">
        <f t="shared" ca="1" si="109"/>
        <v>3.1594744304049844</v>
      </c>
      <c r="S799" s="79">
        <f t="shared" ca="1" si="146"/>
        <v>3.159474430404984</v>
      </c>
      <c r="T799" s="79">
        <f t="shared" ca="1" si="111"/>
        <v>0</v>
      </c>
      <c r="U799" s="79">
        <f t="shared" ca="1" si="147"/>
        <v>1257.9296596068809</v>
      </c>
      <c r="V799" s="79">
        <f t="shared" ca="1" si="113"/>
        <v>0</v>
      </c>
      <c r="W799" s="85">
        <f t="shared" ca="1" si="148"/>
        <v>29232.449417326225</v>
      </c>
      <c r="X799" s="79">
        <f t="shared" ca="1" si="115"/>
        <v>0</v>
      </c>
    </row>
    <row r="800" spans="1:24" ht="12.75" customHeight="1">
      <c r="A800" s="2">
        <v>1</v>
      </c>
      <c r="B800" s="2">
        <v>3</v>
      </c>
      <c r="C800" s="2">
        <f t="shared" ca="1" si="97"/>
        <v>8</v>
      </c>
      <c r="D800" s="2">
        <f t="shared" ca="1" si="98"/>
        <v>6</v>
      </c>
      <c r="E800" s="2">
        <f t="shared" ca="1" si="99"/>
        <v>1</v>
      </c>
      <c r="F800" s="84">
        <f t="shared" ca="1" si="138"/>
        <v>0</v>
      </c>
      <c r="G800" s="2">
        <v>0</v>
      </c>
      <c r="H800" s="2">
        <v>0</v>
      </c>
      <c r="I800" s="2">
        <v>6</v>
      </c>
      <c r="J800" s="84">
        <f t="shared" ca="1" si="139"/>
        <v>9.4148014940100163E-5</v>
      </c>
      <c r="K800" s="84">
        <f t="shared" ca="1" si="102"/>
        <v>0</v>
      </c>
      <c r="L800" s="85">
        <f t="shared" ca="1" si="140"/>
        <v>90</v>
      </c>
      <c r="M800" s="38">
        <f t="shared" ca="1" si="141"/>
        <v>910</v>
      </c>
      <c r="N800" s="4">
        <f t="shared" ca="1" si="142"/>
        <v>10</v>
      </c>
      <c r="O800" s="79">
        <f t="shared" ca="1" si="143"/>
        <v>3.1594744304049844</v>
      </c>
      <c r="P800" s="79">
        <f t="shared" ca="1" si="144"/>
        <v>31.594744304049843</v>
      </c>
      <c r="Q800" s="79">
        <f t="shared" ca="1" si="145"/>
        <v>31.594744304049843</v>
      </c>
      <c r="R800" s="79">
        <f t="shared" ca="1" si="109"/>
        <v>3.1594744304049844</v>
      </c>
      <c r="S800" s="79">
        <f t="shared" ca="1" si="146"/>
        <v>3.159474430404984</v>
      </c>
      <c r="T800" s="79">
        <f t="shared" ca="1" si="111"/>
        <v>0</v>
      </c>
      <c r="U800" s="79">
        <f t="shared" ca="1" si="147"/>
        <v>1242.629659606881</v>
      </c>
      <c r="V800" s="79">
        <f t="shared" ca="1" si="113"/>
        <v>0</v>
      </c>
      <c r="W800" s="85">
        <f t="shared" ca="1" si="148"/>
        <v>25056.385214851052</v>
      </c>
      <c r="X800" s="79">
        <f t="shared" ca="1" si="115"/>
        <v>0</v>
      </c>
    </row>
    <row r="801" spans="1:24" ht="12.75" customHeight="1">
      <c r="A801" s="2">
        <v>1</v>
      </c>
      <c r="B801" s="2">
        <v>3</v>
      </c>
      <c r="C801" s="2">
        <f t="shared" ca="1" si="97"/>
        <v>8</v>
      </c>
      <c r="D801" s="2">
        <f t="shared" ca="1" si="98"/>
        <v>6</v>
      </c>
      <c r="E801" s="2">
        <f t="shared" ca="1" si="99"/>
        <v>1</v>
      </c>
      <c r="F801" s="84">
        <f t="shared" ca="1" si="138"/>
        <v>0</v>
      </c>
      <c r="G801" s="2">
        <v>0</v>
      </c>
      <c r="H801" s="2">
        <v>0</v>
      </c>
      <c r="I801" s="2">
        <v>5</v>
      </c>
      <c r="J801" s="84">
        <f t="shared" ca="1" si="139"/>
        <v>5.7059402994000143E-6</v>
      </c>
      <c r="K801" s="84">
        <f t="shared" ca="1" si="102"/>
        <v>0</v>
      </c>
      <c r="L801" s="85">
        <f t="shared" ca="1" si="140"/>
        <v>75</v>
      </c>
      <c r="M801" s="38">
        <f t="shared" ca="1" si="141"/>
        <v>925</v>
      </c>
      <c r="N801" s="4">
        <f t="shared" ca="1" si="142"/>
        <v>10</v>
      </c>
      <c r="O801" s="79">
        <f t="shared" ca="1" si="143"/>
        <v>3.1594744304049844</v>
      </c>
      <c r="P801" s="79">
        <f t="shared" ca="1" si="144"/>
        <v>31.594744304049843</v>
      </c>
      <c r="Q801" s="79">
        <f t="shared" ca="1" si="145"/>
        <v>31.594744304049843</v>
      </c>
      <c r="R801" s="79">
        <f t="shared" ca="1" si="109"/>
        <v>3.1594744304049844</v>
      </c>
      <c r="S801" s="79">
        <f t="shared" ca="1" si="146"/>
        <v>3.159474430404984</v>
      </c>
      <c r="T801" s="79">
        <f t="shared" ca="1" si="111"/>
        <v>0</v>
      </c>
      <c r="U801" s="79">
        <f t="shared" ca="1" si="147"/>
        <v>1227.329659606881</v>
      </c>
      <c r="V801" s="79">
        <f t="shared" ca="1" si="113"/>
        <v>0</v>
      </c>
      <c r="W801" s="85">
        <f t="shared" ca="1" si="148"/>
        <v>20880.321012375876</v>
      </c>
      <c r="X801" s="79">
        <f t="shared" ca="1" si="115"/>
        <v>0</v>
      </c>
    </row>
    <row r="802" spans="1:24" ht="12.75" customHeight="1">
      <c r="A802" s="2">
        <v>1</v>
      </c>
      <c r="B802" s="2">
        <v>3</v>
      </c>
      <c r="C802" s="2">
        <f t="shared" ca="1" si="97"/>
        <v>8</v>
      </c>
      <c r="D802" s="2">
        <f t="shared" ca="1" si="98"/>
        <v>6</v>
      </c>
      <c r="E802" s="2">
        <f t="shared" ca="1" si="99"/>
        <v>1</v>
      </c>
      <c r="F802" s="84">
        <f t="shared" ca="1" si="138"/>
        <v>0</v>
      </c>
      <c r="G802" s="2">
        <v>0</v>
      </c>
      <c r="H802" s="2">
        <v>0</v>
      </c>
      <c r="I802" s="2">
        <v>4</v>
      </c>
      <c r="J802" s="84">
        <f t="shared" ca="1" si="139"/>
        <v>1.4408940150000052E-7</v>
      </c>
      <c r="K802" s="84">
        <f t="shared" ca="1" si="102"/>
        <v>0</v>
      </c>
      <c r="L802" s="85">
        <f t="shared" ca="1" si="140"/>
        <v>60</v>
      </c>
      <c r="M802" s="38">
        <f t="shared" ca="1" si="141"/>
        <v>940</v>
      </c>
      <c r="N802" s="4">
        <f t="shared" ca="1" si="142"/>
        <v>11</v>
      </c>
      <c r="O802" s="79">
        <f t="shared" ca="1" si="143"/>
        <v>3.443707573616813</v>
      </c>
      <c r="P802" s="79">
        <f t="shared" ca="1" si="144"/>
        <v>34.152842592956304</v>
      </c>
      <c r="Q802" s="79">
        <f t="shared" ca="1" si="145"/>
        <v>31.594744304049843</v>
      </c>
      <c r="R802" s="79">
        <f t="shared" ca="1" si="109"/>
        <v>3.287379344850307</v>
      </c>
      <c r="S802" s="79">
        <f t="shared" ca="1" si="146"/>
        <v>3.4327645976031573</v>
      </c>
      <c r="T802" s="79">
        <f t="shared" ca="1" si="111"/>
        <v>0</v>
      </c>
      <c r="U802" s="79">
        <f t="shared" ca="1" si="147"/>
        <v>1304.9281133256075</v>
      </c>
      <c r="V802" s="79">
        <f t="shared" ca="1" si="113"/>
        <v>0</v>
      </c>
      <c r="W802" s="85">
        <f t="shared" ca="1" si="148"/>
        <v>16704.2568099007</v>
      </c>
      <c r="X802" s="79">
        <f t="shared" ca="1" si="115"/>
        <v>0</v>
      </c>
    </row>
    <row r="803" spans="1:24" ht="12.75" customHeight="1">
      <c r="A803" s="2">
        <v>1</v>
      </c>
      <c r="B803" s="2">
        <v>3</v>
      </c>
      <c r="C803" s="2">
        <f t="shared" ca="1" si="97"/>
        <v>8</v>
      </c>
      <c r="D803" s="2">
        <f t="shared" ca="1" si="98"/>
        <v>6</v>
      </c>
      <c r="E803" s="2">
        <f t="shared" ca="1" si="99"/>
        <v>1</v>
      </c>
      <c r="F803" s="84">
        <f t="shared" ca="1" si="138"/>
        <v>0</v>
      </c>
      <c r="G803" s="2">
        <v>0</v>
      </c>
      <c r="H803" s="2">
        <v>0</v>
      </c>
      <c r="I803" s="2">
        <v>3</v>
      </c>
      <c r="J803" s="84">
        <f t="shared" ca="1" si="139"/>
        <v>1.9405980000000086E-9</v>
      </c>
      <c r="K803" s="84">
        <f t="shared" ca="1" si="102"/>
        <v>0</v>
      </c>
      <c r="L803" s="85">
        <f t="shared" ca="1" si="140"/>
        <v>45</v>
      </c>
      <c r="M803" s="38">
        <f t="shared" ca="1" si="141"/>
        <v>955</v>
      </c>
      <c r="N803" s="4">
        <f t="shared" ca="1" si="142"/>
        <v>11</v>
      </c>
      <c r="O803" s="79">
        <f t="shared" ca="1" si="143"/>
        <v>3.443707573616813</v>
      </c>
      <c r="P803" s="79">
        <f t="shared" ca="1" si="144"/>
        <v>34.437075736168133</v>
      </c>
      <c r="Q803" s="79">
        <f t="shared" ca="1" si="145"/>
        <v>34.437075736168133</v>
      </c>
      <c r="R803" s="79">
        <f t="shared" ca="1" si="109"/>
        <v>3.4437075736168135</v>
      </c>
      <c r="S803" s="79">
        <f t="shared" ca="1" si="146"/>
        <v>3.4437075736168126</v>
      </c>
      <c r="T803" s="79">
        <f t="shared" ca="1" si="111"/>
        <v>0</v>
      </c>
      <c r="U803" s="79">
        <f t="shared" ca="1" si="147"/>
        <v>1293.3479162046203</v>
      </c>
      <c r="V803" s="79">
        <f t="shared" ca="1" si="113"/>
        <v>0</v>
      </c>
      <c r="W803" s="85">
        <f t="shared" ca="1" si="148"/>
        <v>12528.192607425526</v>
      </c>
      <c r="X803" s="79">
        <f t="shared" ca="1" si="115"/>
        <v>0</v>
      </c>
    </row>
    <row r="804" spans="1:24" ht="12.75" customHeight="1">
      <c r="A804" s="2">
        <v>1</v>
      </c>
      <c r="B804" s="2">
        <v>3</v>
      </c>
      <c r="C804" s="2">
        <f t="shared" ca="1" si="97"/>
        <v>8</v>
      </c>
      <c r="D804" s="2">
        <f t="shared" ca="1" si="98"/>
        <v>6</v>
      </c>
      <c r="E804" s="2">
        <f t="shared" ca="1" si="99"/>
        <v>1</v>
      </c>
      <c r="F804" s="84">
        <f t="shared" ca="1" si="138"/>
        <v>0</v>
      </c>
      <c r="G804" s="2">
        <v>0</v>
      </c>
      <c r="H804" s="2">
        <v>0</v>
      </c>
      <c r="I804" s="2">
        <v>2</v>
      </c>
      <c r="J804" s="84">
        <f t="shared" ca="1" si="139"/>
        <v>1.4701500000000082E-11</v>
      </c>
      <c r="K804" s="84">
        <f t="shared" ca="1" si="102"/>
        <v>0</v>
      </c>
      <c r="L804" s="85">
        <f t="shared" ca="1" si="140"/>
        <v>30</v>
      </c>
      <c r="M804" s="38">
        <f t="shared" ca="1" si="141"/>
        <v>970</v>
      </c>
      <c r="N804" s="4">
        <f t="shared" ca="1" si="142"/>
        <v>11</v>
      </c>
      <c r="O804" s="79">
        <f t="shared" ca="1" si="143"/>
        <v>3.443707573616813</v>
      </c>
      <c r="P804" s="79">
        <f t="shared" ca="1" si="144"/>
        <v>34.437075736168133</v>
      </c>
      <c r="Q804" s="79">
        <f t="shared" ca="1" si="145"/>
        <v>34.437075736168133</v>
      </c>
      <c r="R804" s="79">
        <f t="shared" ca="1" si="109"/>
        <v>3.4437075736168135</v>
      </c>
      <c r="S804" s="79">
        <f t="shared" ca="1" si="146"/>
        <v>3.4437075736168126</v>
      </c>
      <c r="T804" s="79">
        <f t="shared" ca="1" si="111"/>
        <v>0</v>
      </c>
      <c r="U804" s="79">
        <f t="shared" ca="1" si="147"/>
        <v>1278.0479162046202</v>
      </c>
      <c r="V804" s="79">
        <f t="shared" ca="1" si="113"/>
        <v>0</v>
      </c>
      <c r="W804" s="85">
        <f t="shared" ca="1" si="148"/>
        <v>8352.1284049503502</v>
      </c>
      <c r="X804" s="79">
        <f t="shared" ca="1" si="115"/>
        <v>0</v>
      </c>
    </row>
    <row r="805" spans="1:24" ht="12.75" customHeight="1">
      <c r="A805" s="2">
        <v>1</v>
      </c>
      <c r="B805" s="2">
        <v>3</v>
      </c>
      <c r="C805" s="2">
        <f t="shared" ca="1" si="97"/>
        <v>8</v>
      </c>
      <c r="D805" s="2">
        <f t="shared" ca="1" si="98"/>
        <v>6</v>
      </c>
      <c r="E805" s="2">
        <f t="shared" ca="1" si="99"/>
        <v>1</v>
      </c>
      <c r="F805" s="84">
        <f t="shared" ca="1" si="138"/>
        <v>0</v>
      </c>
      <c r="G805" s="2">
        <v>0</v>
      </c>
      <c r="H805" s="2">
        <v>0</v>
      </c>
      <c r="I805" s="2">
        <v>1</v>
      </c>
      <c r="J805" s="84">
        <f t="shared" ca="1" si="139"/>
        <v>5.9400000000000383E-14</v>
      </c>
      <c r="K805" s="84">
        <f t="shared" ca="1" si="102"/>
        <v>0</v>
      </c>
      <c r="L805" s="85">
        <f t="shared" ca="1" si="140"/>
        <v>15</v>
      </c>
      <c r="M805" s="38">
        <f t="shared" ca="1" si="141"/>
        <v>985</v>
      </c>
      <c r="N805" s="4">
        <f t="shared" ca="1" si="142"/>
        <v>11</v>
      </c>
      <c r="O805" s="79">
        <f t="shared" ca="1" si="143"/>
        <v>3.443707573616813</v>
      </c>
      <c r="P805" s="79">
        <f t="shared" ca="1" si="144"/>
        <v>34.437075736168133</v>
      </c>
      <c r="Q805" s="79">
        <f t="shared" ca="1" si="145"/>
        <v>34.437075736168133</v>
      </c>
      <c r="R805" s="79">
        <f t="shared" ca="1" si="109"/>
        <v>3.4437075736168135</v>
      </c>
      <c r="S805" s="79">
        <f t="shared" ca="1" si="146"/>
        <v>3.4437075736168126</v>
      </c>
      <c r="T805" s="79">
        <f t="shared" ca="1" si="111"/>
        <v>0</v>
      </c>
      <c r="U805" s="79">
        <f t="shared" ca="1" si="147"/>
        <v>1262.7479162046202</v>
      </c>
      <c r="V805" s="79">
        <f t="shared" ca="1" si="113"/>
        <v>0</v>
      </c>
      <c r="W805" s="85">
        <f t="shared" ca="1" si="148"/>
        <v>4176.0642024751751</v>
      </c>
      <c r="X805" s="79">
        <f t="shared" ca="1" si="115"/>
        <v>0</v>
      </c>
    </row>
    <row r="806" spans="1:24" ht="12.75" customHeight="1">
      <c r="A806" s="2">
        <v>1</v>
      </c>
      <c r="B806" s="2">
        <v>3</v>
      </c>
      <c r="C806" s="2">
        <f t="shared" ca="1" si="97"/>
        <v>8</v>
      </c>
      <c r="D806" s="2">
        <f t="shared" ca="1" si="98"/>
        <v>6</v>
      </c>
      <c r="E806" s="2">
        <f t="shared" ca="1" si="99"/>
        <v>1</v>
      </c>
      <c r="F806" s="84">
        <f t="shared" ca="1" si="138"/>
        <v>0</v>
      </c>
      <c r="G806" s="2">
        <v>0</v>
      </c>
      <c r="H806" s="2">
        <v>0</v>
      </c>
      <c r="I806" s="2">
        <v>0</v>
      </c>
      <c r="J806" s="84">
        <f t="shared" ca="1" si="139"/>
        <v>1.0000000000000073E-16</v>
      </c>
      <c r="K806" s="84">
        <f t="shared" ca="1" si="102"/>
        <v>0</v>
      </c>
      <c r="L806" s="85">
        <f t="shared" ca="1" si="140"/>
        <v>0</v>
      </c>
      <c r="M806" s="38">
        <f t="shared" ca="1" si="141"/>
        <v>1000</v>
      </c>
      <c r="N806" s="4">
        <f t="shared" ca="1" si="142"/>
        <v>11</v>
      </c>
      <c r="O806" s="79">
        <f t="shared" ca="1" si="143"/>
        <v>3.443707573616813</v>
      </c>
      <c r="P806" s="79">
        <f t="shared" ca="1" si="144"/>
        <v>34.437075736168133</v>
      </c>
      <c r="Q806" s="79">
        <f t="shared" ca="1" si="145"/>
        <v>34.437075736168133</v>
      </c>
      <c r="R806" s="79">
        <f t="shared" ca="1" si="109"/>
        <v>3.4437075736168135</v>
      </c>
      <c r="S806" s="79">
        <f t="shared" ca="1" si="146"/>
        <v>3.4437075736168126</v>
      </c>
      <c r="T806" s="79">
        <f t="shared" ca="1" si="111"/>
        <v>0</v>
      </c>
      <c r="U806" s="79">
        <f t="shared" ca="1" si="147"/>
        <v>1247.4479162046202</v>
      </c>
      <c r="V806" s="79">
        <f t="shared" ca="1" si="113"/>
        <v>0</v>
      </c>
      <c r="W806" s="85">
        <f t="shared" ca="1" si="148"/>
        <v>0</v>
      </c>
      <c r="X806" s="79">
        <f t="shared" ca="1" si="115"/>
        <v>0</v>
      </c>
    </row>
    <row r="807" spans="1:24" ht="12.75" customHeight="1">
      <c r="A807" s="2">
        <v>2</v>
      </c>
      <c r="B807" s="2">
        <v>0</v>
      </c>
      <c r="C807" s="2">
        <f t="shared" ca="1" si="97"/>
        <v>6</v>
      </c>
      <c r="D807" s="2">
        <f t="shared" ca="1" si="98"/>
        <v>4</v>
      </c>
      <c r="E807" s="2">
        <f t="shared" ca="1" si="99"/>
        <v>2</v>
      </c>
      <c r="F807" s="84">
        <f t="shared" ref="F807:F870" ca="1" si="149">IF(A807=3, $E$538, IF(A807=2, (1-$E$538)*$E$537 + (1-$E$538)*(1-$E$537)*(1-$E$536)*Set2AM3*Set2AM33, IF(A807=1, (1-$E$538)*(1-$E$537)*$E$536 + (1-$E$538)*(1-$E$537)*(1-$E$536)*Set2AM3*Set2AM32, (1-$E$538)*(1-$E$537)*(1-$E$536)*(1-Set2AM3)))) * IF($B$542+$B$543&gt;0, IF(B807=3, $E$538, IF(B807=2, (1-$E$538)*$E$537, IF(B807=1, (1-$E$538)*(1-$E$537)*$E$536, (1-$E$538)*(1-$E$537)*(1-$E$536)))), IF(B807=0, 1, 0))</f>
        <v>0.13272000000000003</v>
      </c>
      <c r="G807" s="2">
        <v>1</v>
      </c>
      <c r="H807" s="2">
        <v>1</v>
      </c>
      <c r="I807" s="2">
        <v>7</v>
      </c>
      <c r="J807" s="84">
        <f t="shared" ref="J807:J870" ca="1" si="150">IF($B$541&lt;1, POWER($B$541,G807)*POWER(1-$B$541, 1-G807), G807) * IF($B$543=0, IF(H807=0, 1, 0), POWER(Set2WSHitRate,H807)*POWER(1-Set2WSHitRate, 1-H807)) * IF(I807&lt;=D807, POWER(Set2WSHitRate, I807)*POWER(1-Set2WSHitRate, D807-I807)*COMBIN(D807,I807), 0)</f>
        <v>0</v>
      </c>
      <c r="K807" s="84">
        <f t="shared" ca="1" si="102"/>
        <v>0</v>
      </c>
      <c r="L807" s="85">
        <f t="shared" ref="L807:L870" ca="1" si="151">MAX((G807+H807)*Set2WSTP + I807*$B$539, Set2SaveTP)</f>
        <v>285</v>
      </c>
      <c r="M807" s="38">
        <f t="shared" ref="M807:M870" ca="1" si="152">MAX(Set2MinTP-(L807+Set2Regain), 0)</f>
        <v>715</v>
      </c>
      <c r="N807" s="4">
        <f t="shared" ref="N807:N870" ca="1" si="153">CEILING(M807/Set2MeleeTP, 1)</f>
        <v>8</v>
      </c>
      <c r="O807" s="79">
        <f t="shared" ref="O807:O870" ca="1" si="154">VLOOKUP(N807, AvgRoundsSet2, 2)</f>
        <v>2.6035203133068636</v>
      </c>
      <c r="P807" s="79">
        <f t="shared" ref="P807:P870" ca="1" si="155">VLOOKUP(CEILING(MAX(M807-1, 0)/Set2MeleeTP, 1), AvgRoundsSet2, 2) + VLOOKUP(CEILING(MAX(M807-2, 0)/Set2MeleeTP, 1), AvgRoundsSet2, 2) + VLOOKUP(CEILING(MAX(M807-3, 0)/Set2MeleeTP, 1), AvgRoundsSet2, 2) + VLOOKUP(CEILING(MAX(M807-4, 0)/Set2MeleeTP, 1), AvgRoundsSet2, 2) + VLOOKUP(CEILING(MAX(M807-5, 0)/Set2MeleeTP, 1), AvgRoundsSet2, 2) + VLOOKUP(CEILING(MAX(M807-6, 0)/Set2MeleeTP, 1), AvgRoundsSet2, 2) + VLOOKUP(CEILING(MAX(M807-7, 0)/Set2MeleeTP, 1), AvgRoundsSet2, 2) + VLOOKUP(CEILING(MAX(M807-8, 0)/Set2MeleeTP, 1), AvgRoundsSet2, 2) + VLOOKUP(CEILING(MAX(M807-9, 0)/Set2MeleeTP, 1), AvgRoundsSet2, 2) + VLOOKUP(CEILING(MAX(M807-10, 0)/Set2MeleeTP, 1), AvgRoundsSet2, 2)</f>
        <v>26.035203133068631</v>
      </c>
      <c r="Q807" s="79">
        <f t="shared" ref="Q807:Q870" ca="1" si="156">VLOOKUP(CEILING(MAX(M807-11, 0)/Set2MeleeTP, 1), AvgRoundsSet2, 2) + VLOOKUP(CEILING(MAX(M807-12, 0)/Set2MeleeTP, 1), AvgRoundsSet2, 2) + VLOOKUP(CEILING(MAX(M807-13, 0)/Set2MeleeTP, 1), AvgRoundsSet2, 2) + VLOOKUP(CEILING(MAX(M807-14, 0)/Set2MeleeTP, 1), AvgRoundsSet2, 2) + VLOOKUP(CEILING(MAX(M807-15, 0)/Set2MeleeTP, 1), AvgRoundsSet2, 2) + VLOOKUP(CEILING(MAX(M807-16, 0)/Set2MeleeTP, 1), AvgRoundsSet2, 2) + VLOOKUP(CEILING(MAX(M807-17, 0)/Set2MeleeTP, 1), AvgRoundsSet2, 2) + VLOOKUP(CEILING(MAX(M807-18, 0)/Set2MeleeTP, 1), AvgRoundsSet2, 2) + VLOOKUP(CEILING(MAX(M807-19, 0)/Set2MeleeTP, 1), AvgRoundsSet2, 2) + VLOOKUP(CEILING(MAX(M807-20, 0)/Set2MeleeTP, 1), AvgRoundsSet2, 2)</f>
        <v>26.035203133068631</v>
      </c>
      <c r="R807" s="79">
        <f t="shared" ca="1" si="109"/>
        <v>2.6035203133068632</v>
      </c>
      <c r="S807" s="79">
        <f t="shared" ref="S807:S870" ca="1" si="157">R807*Set2ConserveTP + O807*(1-Set2ConserveTP)</f>
        <v>2.6035203133068636</v>
      </c>
      <c r="T807" s="79">
        <f t="shared" ca="1" si="111"/>
        <v>0</v>
      </c>
      <c r="U807" s="79">
        <f t="shared" ref="U807:U870" ca="1" si="158">MIN(L807+(S807+Set2OverTP)*AvgHitsPerRound2*Set2MeleeTP + Set2Regain + 105*Set2ConserveTP+Set2Fotia*Set2OverTP*AvgHitsPerRound2*Set2MeleeTP+Set2Fotia*Set2ConserveTP*105+Set2Fotia*MAX(L807,Set2SaveTP), 3000)</f>
        <v>1252.5463590129609</v>
      </c>
      <c r="V807" s="79">
        <f t="shared" ca="1" si="113"/>
        <v>0</v>
      </c>
      <c r="W807" s="85">
        <f t="shared" ref="W807:W870" ca="1" si="159">G807*$K$544*((1-$L$544)*$L$548 + $L$544*$M$548*$M$544)*Set2WSDmg + H807*$K$547*((1-$L$547)*$L$549 + $L$547*$M$549*$M$545) + I807*$K$545*((1-$L$545)*$L$548 + $L$545*$M$548*$M$545) + E807*$K$546*$L$546*$M$544</f>
        <v>37079.846726433541</v>
      </c>
      <c r="X807" s="79">
        <f t="shared" ca="1" si="115"/>
        <v>0</v>
      </c>
    </row>
    <row r="808" spans="1:24" ht="12.75" customHeight="1">
      <c r="A808" s="2">
        <v>2</v>
      </c>
      <c r="B808" s="2">
        <v>0</v>
      </c>
      <c r="C808" s="2">
        <f t="shared" ca="1" si="97"/>
        <v>6</v>
      </c>
      <c r="D808" s="2">
        <f t="shared" ca="1" si="98"/>
        <v>4</v>
      </c>
      <c r="E808" s="2">
        <f t="shared" ca="1" si="99"/>
        <v>2</v>
      </c>
      <c r="F808" s="84">
        <f t="shared" ca="1" si="149"/>
        <v>0.13272000000000003</v>
      </c>
      <c r="G808" s="2">
        <v>1</v>
      </c>
      <c r="H808" s="2">
        <v>1</v>
      </c>
      <c r="I808" s="2">
        <v>6</v>
      </c>
      <c r="J808" s="84">
        <f t="shared" ca="1" si="150"/>
        <v>0</v>
      </c>
      <c r="K808" s="84">
        <f t="shared" ca="1" si="102"/>
        <v>0</v>
      </c>
      <c r="L808" s="85">
        <f t="shared" ca="1" si="151"/>
        <v>270</v>
      </c>
      <c r="M808" s="38">
        <f t="shared" ca="1" si="152"/>
        <v>730</v>
      </c>
      <c r="N808" s="4">
        <f t="shared" ca="1" si="153"/>
        <v>8</v>
      </c>
      <c r="O808" s="79">
        <f t="shared" ca="1" si="154"/>
        <v>2.6035203133068636</v>
      </c>
      <c r="P808" s="79">
        <f t="shared" ca="1" si="155"/>
        <v>26.035203133068631</v>
      </c>
      <c r="Q808" s="79">
        <f t="shared" ca="1" si="156"/>
        <v>26.035203133068631</v>
      </c>
      <c r="R808" s="79">
        <f t="shared" ca="1" si="109"/>
        <v>2.6035203133068632</v>
      </c>
      <c r="S808" s="79">
        <f t="shared" ca="1" si="157"/>
        <v>2.6035203133068636</v>
      </c>
      <c r="T808" s="79">
        <f t="shared" ca="1" si="111"/>
        <v>0</v>
      </c>
      <c r="U808" s="79">
        <f t="shared" ca="1" si="158"/>
        <v>1237.246359012961</v>
      </c>
      <c r="V808" s="79">
        <f t="shared" ca="1" si="113"/>
        <v>0</v>
      </c>
      <c r="W808" s="85">
        <f t="shared" ca="1" si="159"/>
        <v>32903.782523958369</v>
      </c>
      <c r="X808" s="79">
        <f t="shared" ca="1" si="115"/>
        <v>0</v>
      </c>
    </row>
    <row r="809" spans="1:24" ht="12.75" customHeight="1">
      <c r="A809" s="2">
        <v>2</v>
      </c>
      <c r="B809" s="2">
        <v>0</v>
      </c>
      <c r="C809" s="2">
        <f t="shared" ca="1" si="97"/>
        <v>6</v>
      </c>
      <c r="D809" s="2">
        <f t="shared" ca="1" si="98"/>
        <v>4</v>
      </c>
      <c r="E809" s="2">
        <f t="shared" ca="1" si="99"/>
        <v>2</v>
      </c>
      <c r="F809" s="84">
        <f t="shared" ca="1" si="149"/>
        <v>0.13272000000000003</v>
      </c>
      <c r="G809" s="2">
        <v>1</v>
      </c>
      <c r="H809" s="2">
        <v>1</v>
      </c>
      <c r="I809" s="2">
        <v>5</v>
      </c>
      <c r="J809" s="84">
        <f t="shared" ca="1" si="150"/>
        <v>0</v>
      </c>
      <c r="K809" s="84">
        <f t="shared" ca="1" si="102"/>
        <v>0</v>
      </c>
      <c r="L809" s="85">
        <f t="shared" ca="1" si="151"/>
        <v>255</v>
      </c>
      <c r="M809" s="38">
        <f t="shared" ca="1" si="152"/>
        <v>745</v>
      </c>
      <c r="N809" s="4">
        <f t="shared" ca="1" si="153"/>
        <v>9</v>
      </c>
      <c r="O809" s="79">
        <f t="shared" ca="1" si="154"/>
        <v>2.8940432293255012</v>
      </c>
      <c r="P809" s="79">
        <f t="shared" ca="1" si="155"/>
        <v>26.035203133068631</v>
      </c>
      <c r="Q809" s="79">
        <f t="shared" ca="1" si="156"/>
        <v>26.035203133068631</v>
      </c>
      <c r="R809" s="79">
        <f t="shared" ca="1" si="109"/>
        <v>2.6035203133068632</v>
      </c>
      <c r="S809" s="79">
        <f t="shared" ca="1" si="157"/>
        <v>2.8737066252041963</v>
      </c>
      <c r="T809" s="79">
        <f t="shared" ca="1" si="111"/>
        <v>0</v>
      </c>
      <c r="U809" s="79">
        <f t="shared" ca="1" si="158"/>
        <v>1313.7897313836427</v>
      </c>
      <c r="V809" s="79">
        <f t="shared" ca="1" si="113"/>
        <v>0</v>
      </c>
      <c r="W809" s="85">
        <f t="shared" ca="1" si="159"/>
        <v>28727.718321483193</v>
      </c>
      <c r="X809" s="79">
        <f t="shared" ca="1" si="115"/>
        <v>0</v>
      </c>
    </row>
    <row r="810" spans="1:24" ht="12.75" customHeight="1">
      <c r="A810" s="2">
        <v>2</v>
      </c>
      <c r="B810" s="2">
        <v>0</v>
      </c>
      <c r="C810" s="2">
        <f t="shared" ca="1" si="97"/>
        <v>6</v>
      </c>
      <c r="D810" s="2">
        <f t="shared" ca="1" si="98"/>
        <v>4</v>
      </c>
      <c r="E810" s="2">
        <f t="shared" ca="1" si="99"/>
        <v>2</v>
      </c>
      <c r="F810" s="84">
        <f t="shared" ca="1" si="149"/>
        <v>0.13272000000000003</v>
      </c>
      <c r="G810" s="2">
        <v>1</v>
      </c>
      <c r="H810" s="2">
        <v>1</v>
      </c>
      <c r="I810" s="2">
        <v>4</v>
      </c>
      <c r="J810" s="84">
        <f t="shared" ca="1" si="150"/>
        <v>0.94148014940099989</v>
      </c>
      <c r="K810" s="84">
        <f t="shared" ca="1" si="102"/>
        <v>0.12495324542850074</v>
      </c>
      <c r="L810" s="85">
        <f t="shared" ca="1" si="151"/>
        <v>240</v>
      </c>
      <c r="M810" s="38">
        <f t="shared" ca="1" si="152"/>
        <v>760</v>
      </c>
      <c r="N810" s="4">
        <f t="shared" ca="1" si="153"/>
        <v>9</v>
      </c>
      <c r="O810" s="79">
        <f t="shared" ca="1" si="154"/>
        <v>2.8940432293255012</v>
      </c>
      <c r="P810" s="79">
        <f t="shared" ca="1" si="155"/>
        <v>28.940432293255011</v>
      </c>
      <c r="Q810" s="79">
        <f t="shared" ca="1" si="156"/>
        <v>27.487817713161821</v>
      </c>
      <c r="R810" s="79">
        <f t="shared" ca="1" si="109"/>
        <v>2.8214125003208417</v>
      </c>
      <c r="S810" s="79">
        <f t="shared" ca="1" si="157"/>
        <v>2.8889590782951746</v>
      </c>
      <c r="T810" s="79">
        <f t="shared" ca="1" si="111"/>
        <v>0.36098481274311223</v>
      </c>
      <c r="U810" s="79">
        <f t="shared" ca="1" si="158"/>
        <v>1303.6744378884391</v>
      </c>
      <c r="V810" s="79">
        <f t="shared" ca="1" si="113"/>
        <v>162.89835199633688</v>
      </c>
      <c r="W810" s="85">
        <f t="shared" ca="1" si="159"/>
        <v>24551.654119008017</v>
      </c>
      <c r="X810" s="79">
        <f t="shared" ca="1" si="115"/>
        <v>3067.80886280807</v>
      </c>
    </row>
    <row r="811" spans="1:24" ht="12.75" customHeight="1">
      <c r="A811" s="2">
        <v>2</v>
      </c>
      <c r="B811" s="2">
        <v>0</v>
      </c>
      <c r="C811" s="2">
        <f t="shared" ca="1" si="97"/>
        <v>6</v>
      </c>
      <c r="D811" s="2">
        <f t="shared" ca="1" si="98"/>
        <v>4</v>
      </c>
      <c r="E811" s="2">
        <f t="shared" ca="1" si="99"/>
        <v>2</v>
      </c>
      <c r="F811" s="84">
        <f t="shared" ca="1" si="149"/>
        <v>0.13272000000000003</v>
      </c>
      <c r="G811" s="2">
        <v>1</v>
      </c>
      <c r="H811" s="2">
        <v>1</v>
      </c>
      <c r="I811" s="2">
        <v>3</v>
      </c>
      <c r="J811" s="84">
        <f t="shared" ca="1" si="150"/>
        <v>3.8039601996000032E-2</v>
      </c>
      <c r="K811" s="84">
        <f t="shared" ca="1" si="102"/>
        <v>5.0486159769091259E-3</v>
      </c>
      <c r="L811" s="85">
        <f t="shared" ca="1" si="151"/>
        <v>225</v>
      </c>
      <c r="M811" s="38">
        <f t="shared" ca="1" si="152"/>
        <v>775</v>
      </c>
      <c r="N811" s="4">
        <f t="shared" ca="1" si="153"/>
        <v>9</v>
      </c>
      <c r="O811" s="79">
        <f t="shared" ca="1" si="154"/>
        <v>2.8940432293255012</v>
      </c>
      <c r="P811" s="79">
        <f t="shared" ca="1" si="155"/>
        <v>28.940432293255011</v>
      </c>
      <c r="Q811" s="79">
        <f t="shared" ca="1" si="156"/>
        <v>28.940432293255011</v>
      </c>
      <c r="R811" s="79">
        <f t="shared" ca="1" si="109"/>
        <v>2.8940432293255012</v>
      </c>
      <c r="S811" s="79">
        <f t="shared" ca="1" si="157"/>
        <v>2.8940432293255007</v>
      </c>
      <c r="T811" s="79">
        <f t="shared" ca="1" si="111"/>
        <v>1.4610912885438405E-2</v>
      </c>
      <c r="U811" s="79">
        <f t="shared" ca="1" si="158"/>
        <v>1290.1026733900378</v>
      </c>
      <c r="V811" s="79">
        <f t="shared" ca="1" si="113"/>
        <v>6.5132329687301205</v>
      </c>
      <c r="W811" s="85">
        <f t="shared" ca="1" si="159"/>
        <v>20375.589916532845</v>
      </c>
      <c r="X811" s="79">
        <f t="shared" ca="1" si="115"/>
        <v>102.8685287915562</v>
      </c>
    </row>
    <row r="812" spans="1:24" ht="12.75" customHeight="1">
      <c r="A812" s="2">
        <v>2</v>
      </c>
      <c r="B812" s="2">
        <v>0</v>
      </c>
      <c r="C812" s="2">
        <f t="shared" ca="1" si="97"/>
        <v>6</v>
      </c>
      <c r="D812" s="2">
        <f t="shared" ca="1" si="98"/>
        <v>4</v>
      </c>
      <c r="E812" s="2">
        <f t="shared" ca="1" si="99"/>
        <v>2</v>
      </c>
      <c r="F812" s="84">
        <f t="shared" ca="1" si="149"/>
        <v>0.13272000000000003</v>
      </c>
      <c r="G812" s="2">
        <v>1</v>
      </c>
      <c r="H812" s="2">
        <v>1</v>
      </c>
      <c r="I812" s="2">
        <v>2</v>
      </c>
      <c r="J812" s="84">
        <f t="shared" ca="1" si="150"/>
        <v>5.7635760600000105E-4</v>
      </c>
      <c r="K812" s="84">
        <f t="shared" ca="1" si="102"/>
        <v>7.6494181468320151E-5</v>
      </c>
      <c r="L812" s="85">
        <f t="shared" ca="1" si="151"/>
        <v>210</v>
      </c>
      <c r="M812" s="38">
        <f t="shared" ca="1" si="152"/>
        <v>790</v>
      </c>
      <c r="N812" s="4">
        <f t="shared" ca="1" si="153"/>
        <v>9</v>
      </c>
      <c r="O812" s="79">
        <f t="shared" ca="1" si="154"/>
        <v>2.8940432293255012</v>
      </c>
      <c r="P812" s="79">
        <f t="shared" ca="1" si="155"/>
        <v>28.940432293255011</v>
      </c>
      <c r="Q812" s="79">
        <f t="shared" ca="1" si="156"/>
        <v>28.940432293255011</v>
      </c>
      <c r="R812" s="79">
        <f t="shared" ca="1" si="109"/>
        <v>2.8940432293255012</v>
      </c>
      <c r="S812" s="79">
        <f t="shared" ca="1" si="157"/>
        <v>2.8940432293255007</v>
      </c>
      <c r="T812" s="79">
        <f t="shared" ca="1" si="111"/>
        <v>2.2137746796118812E-4</v>
      </c>
      <c r="U812" s="79">
        <f t="shared" ca="1" si="158"/>
        <v>1274.8026733900379</v>
      </c>
      <c r="V812" s="79">
        <f t="shared" ca="1" si="113"/>
        <v>9.7514987034597225E-2</v>
      </c>
      <c r="W812" s="85">
        <f t="shared" ca="1" si="159"/>
        <v>16199.525714057667</v>
      </c>
      <c r="X812" s="79">
        <f t="shared" ca="1" si="115"/>
        <v>1.2391694596718457</v>
      </c>
    </row>
    <row r="813" spans="1:24" ht="12.75" customHeight="1">
      <c r="A813" s="2">
        <v>2</v>
      </c>
      <c r="B813" s="2">
        <v>0</v>
      </c>
      <c r="C813" s="2">
        <f t="shared" ca="1" si="97"/>
        <v>6</v>
      </c>
      <c r="D813" s="2">
        <f t="shared" ca="1" si="98"/>
        <v>4</v>
      </c>
      <c r="E813" s="2">
        <f t="shared" ca="1" si="99"/>
        <v>2</v>
      </c>
      <c r="F813" s="84">
        <f t="shared" ca="1" si="149"/>
        <v>0.13272000000000003</v>
      </c>
      <c r="G813" s="2">
        <v>1</v>
      </c>
      <c r="H813" s="2">
        <v>1</v>
      </c>
      <c r="I813" s="2">
        <v>1</v>
      </c>
      <c r="J813" s="84">
        <f t="shared" ca="1" si="150"/>
        <v>3.8811960000000103E-6</v>
      </c>
      <c r="K813" s="84">
        <f t="shared" ca="1" si="102"/>
        <v>5.1511233312000149E-7</v>
      </c>
      <c r="L813" s="85">
        <f t="shared" ca="1" si="151"/>
        <v>195</v>
      </c>
      <c r="M813" s="38">
        <f t="shared" ca="1" si="152"/>
        <v>805</v>
      </c>
      <c r="N813" s="4">
        <f t="shared" ca="1" si="153"/>
        <v>9</v>
      </c>
      <c r="O813" s="79">
        <f t="shared" ca="1" si="154"/>
        <v>2.8940432293255012</v>
      </c>
      <c r="P813" s="79">
        <f t="shared" ca="1" si="155"/>
        <v>28.940432293255011</v>
      </c>
      <c r="Q813" s="79">
        <f t="shared" ca="1" si="156"/>
        <v>28.940432293255011</v>
      </c>
      <c r="R813" s="79">
        <f t="shared" ca="1" si="109"/>
        <v>2.8940432293255012</v>
      </c>
      <c r="S813" s="79">
        <f t="shared" ca="1" si="157"/>
        <v>2.8940432293255007</v>
      </c>
      <c r="T813" s="79">
        <f t="shared" ca="1" si="111"/>
        <v>1.4907573600080022E-6</v>
      </c>
      <c r="U813" s="79">
        <f t="shared" ca="1" si="158"/>
        <v>1259.5026733900379</v>
      </c>
      <c r="V813" s="79">
        <f t="shared" ca="1" si="113"/>
        <v>6.4878536066082166E-4</v>
      </c>
      <c r="W813" s="85">
        <f t="shared" ca="1" si="159"/>
        <v>12023.461511582493</v>
      </c>
      <c r="X813" s="79">
        <f t="shared" ca="1" si="115"/>
        <v>6.193433311409798E-3</v>
      </c>
    </row>
    <row r="814" spans="1:24" ht="12.75" customHeight="1">
      <c r="A814" s="2">
        <v>2</v>
      </c>
      <c r="B814" s="2">
        <v>0</v>
      </c>
      <c r="C814" s="2">
        <f t="shared" ca="1" si="97"/>
        <v>6</v>
      </c>
      <c r="D814" s="2">
        <f t="shared" ca="1" si="98"/>
        <v>4</v>
      </c>
      <c r="E814" s="2">
        <f t="shared" ca="1" si="99"/>
        <v>2</v>
      </c>
      <c r="F814" s="84">
        <f t="shared" ca="1" si="149"/>
        <v>0.13272000000000003</v>
      </c>
      <c r="G814" s="2">
        <v>1</v>
      </c>
      <c r="H814" s="2">
        <v>1</v>
      </c>
      <c r="I814" s="2">
        <v>0</v>
      </c>
      <c r="J814" s="84">
        <f t="shared" ca="1" si="150"/>
        <v>9.8010000000000359E-9</v>
      </c>
      <c r="K814" s="84">
        <f t="shared" ca="1" si="102"/>
        <v>1.3007887200000051E-9</v>
      </c>
      <c r="L814" s="85">
        <f t="shared" ca="1" si="151"/>
        <v>180</v>
      </c>
      <c r="M814" s="38">
        <f t="shared" ca="1" si="152"/>
        <v>820</v>
      </c>
      <c r="N814" s="4">
        <f t="shared" ca="1" si="153"/>
        <v>9</v>
      </c>
      <c r="O814" s="79">
        <f t="shared" ca="1" si="154"/>
        <v>2.8940432293255012</v>
      </c>
      <c r="P814" s="79">
        <f t="shared" ca="1" si="155"/>
        <v>28.940432293255011</v>
      </c>
      <c r="Q814" s="79">
        <f t="shared" ca="1" si="156"/>
        <v>28.940432293255011</v>
      </c>
      <c r="R814" s="79">
        <f t="shared" ca="1" si="109"/>
        <v>2.8940432293255012</v>
      </c>
      <c r="S814" s="79">
        <f t="shared" ca="1" si="157"/>
        <v>2.8940432293255007</v>
      </c>
      <c r="T814" s="79">
        <f t="shared" ca="1" si="111"/>
        <v>3.764538787898999E-9</v>
      </c>
      <c r="U814" s="79">
        <f t="shared" ca="1" si="158"/>
        <v>1244.2026733900377</v>
      </c>
      <c r="V814" s="79">
        <f t="shared" ca="1" si="113"/>
        <v>1.6184448029396115E-6</v>
      </c>
      <c r="W814" s="85">
        <f t="shared" ca="1" si="159"/>
        <v>7847.3973091073167</v>
      </c>
      <c r="X814" s="79">
        <f t="shared" ca="1" si="115"/>
        <v>1.020780590104519E-5</v>
      </c>
    </row>
    <row r="815" spans="1:24" ht="12.75" customHeight="1">
      <c r="A815" s="2">
        <v>2</v>
      </c>
      <c r="B815" s="2">
        <v>0</v>
      </c>
      <c r="C815" s="2">
        <f t="shared" ca="1" si="97"/>
        <v>6</v>
      </c>
      <c r="D815" s="2">
        <f t="shared" ca="1" si="98"/>
        <v>4</v>
      </c>
      <c r="E815" s="2">
        <f t="shared" ca="1" si="99"/>
        <v>2</v>
      </c>
      <c r="F815" s="84">
        <f t="shared" ca="1" si="149"/>
        <v>0.13272000000000003</v>
      </c>
      <c r="G815" s="2">
        <v>1</v>
      </c>
      <c r="H815" s="2">
        <v>0</v>
      </c>
      <c r="I815" s="2">
        <v>7</v>
      </c>
      <c r="J815" s="84">
        <f t="shared" ca="1" si="150"/>
        <v>0</v>
      </c>
      <c r="K815" s="84">
        <f t="shared" ca="1" si="102"/>
        <v>0</v>
      </c>
      <c r="L815" s="85">
        <f t="shared" ca="1" si="151"/>
        <v>195</v>
      </c>
      <c r="M815" s="38">
        <f t="shared" ca="1" si="152"/>
        <v>805</v>
      </c>
      <c r="N815" s="4">
        <f t="shared" ca="1" si="153"/>
        <v>9</v>
      </c>
      <c r="O815" s="79">
        <f t="shared" ca="1" si="154"/>
        <v>2.8940432293255012</v>
      </c>
      <c r="P815" s="79">
        <f t="shared" ca="1" si="155"/>
        <v>28.940432293255011</v>
      </c>
      <c r="Q815" s="79">
        <f t="shared" ca="1" si="156"/>
        <v>28.940432293255011</v>
      </c>
      <c r="R815" s="79">
        <f t="shared" ca="1" si="109"/>
        <v>2.8940432293255012</v>
      </c>
      <c r="S815" s="79">
        <f t="shared" ca="1" si="157"/>
        <v>2.8940432293255007</v>
      </c>
      <c r="T815" s="79">
        <f t="shared" ca="1" si="111"/>
        <v>0</v>
      </c>
      <c r="U815" s="79">
        <f t="shared" ca="1" si="158"/>
        <v>1259.5026733900379</v>
      </c>
      <c r="V815" s="79">
        <f t="shared" ca="1" si="113"/>
        <v>0</v>
      </c>
      <c r="W815" s="85">
        <f t="shared" ca="1" si="159"/>
        <v>33408.513619801401</v>
      </c>
      <c r="X815" s="79">
        <f t="shared" ca="1" si="115"/>
        <v>0</v>
      </c>
    </row>
    <row r="816" spans="1:24" ht="12.75" customHeight="1">
      <c r="A816" s="2">
        <v>2</v>
      </c>
      <c r="B816" s="2">
        <v>0</v>
      </c>
      <c r="C816" s="2">
        <f t="shared" ca="1" si="97"/>
        <v>6</v>
      </c>
      <c r="D816" s="2">
        <f t="shared" ca="1" si="98"/>
        <v>4</v>
      </c>
      <c r="E816" s="2">
        <f t="shared" ca="1" si="99"/>
        <v>2</v>
      </c>
      <c r="F816" s="84">
        <f t="shared" ca="1" si="149"/>
        <v>0.13272000000000003</v>
      </c>
      <c r="G816" s="2">
        <v>1</v>
      </c>
      <c r="H816" s="2">
        <v>0</v>
      </c>
      <c r="I816" s="2">
        <v>6</v>
      </c>
      <c r="J816" s="84">
        <f t="shared" ca="1" si="150"/>
        <v>0</v>
      </c>
      <c r="K816" s="84">
        <f t="shared" ca="1" si="102"/>
        <v>0</v>
      </c>
      <c r="L816" s="85">
        <f t="shared" ca="1" si="151"/>
        <v>180</v>
      </c>
      <c r="M816" s="38">
        <f t="shared" ca="1" si="152"/>
        <v>820</v>
      </c>
      <c r="N816" s="4">
        <f t="shared" ca="1" si="153"/>
        <v>9</v>
      </c>
      <c r="O816" s="79">
        <f t="shared" ca="1" si="154"/>
        <v>2.8940432293255012</v>
      </c>
      <c r="P816" s="79">
        <f t="shared" ca="1" si="155"/>
        <v>28.940432293255011</v>
      </c>
      <c r="Q816" s="79">
        <f t="shared" ca="1" si="156"/>
        <v>28.940432293255011</v>
      </c>
      <c r="R816" s="79">
        <f t="shared" ca="1" si="109"/>
        <v>2.8940432293255012</v>
      </c>
      <c r="S816" s="79">
        <f t="shared" ca="1" si="157"/>
        <v>2.8940432293255007</v>
      </c>
      <c r="T816" s="79">
        <f t="shared" ca="1" si="111"/>
        <v>0</v>
      </c>
      <c r="U816" s="79">
        <f t="shared" ca="1" si="158"/>
        <v>1244.2026733900377</v>
      </c>
      <c r="V816" s="79">
        <f t="shared" ca="1" si="113"/>
        <v>0</v>
      </c>
      <c r="W816" s="85">
        <f t="shared" ca="1" si="159"/>
        <v>29232.449417326228</v>
      </c>
      <c r="X816" s="79">
        <f t="shared" ca="1" si="115"/>
        <v>0</v>
      </c>
    </row>
    <row r="817" spans="1:24" ht="12.75" customHeight="1">
      <c r="A817" s="2">
        <v>2</v>
      </c>
      <c r="B817" s="2">
        <v>0</v>
      </c>
      <c r="C817" s="2">
        <f t="shared" ca="1" si="97"/>
        <v>6</v>
      </c>
      <c r="D817" s="2">
        <f t="shared" ca="1" si="98"/>
        <v>4</v>
      </c>
      <c r="E817" s="2">
        <f t="shared" ca="1" si="99"/>
        <v>2</v>
      </c>
      <c r="F817" s="84">
        <f t="shared" ca="1" si="149"/>
        <v>0.13272000000000003</v>
      </c>
      <c r="G817" s="2">
        <v>1</v>
      </c>
      <c r="H817" s="2">
        <v>0</v>
      </c>
      <c r="I817" s="2">
        <v>5</v>
      </c>
      <c r="J817" s="84">
        <f t="shared" ca="1" si="150"/>
        <v>0</v>
      </c>
      <c r="K817" s="84">
        <f t="shared" ca="1" si="102"/>
        <v>0</v>
      </c>
      <c r="L817" s="85">
        <f t="shared" ca="1" si="151"/>
        <v>165</v>
      </c>
      <c r="M817" s="38">
        <f t="shared" ca="1" si="152"/>
        <v>835</v>
      </c>
      <c r="N817" s="4">
        <f t="shared" ca="1" si="153"/>
        <v>9</v>
      </c>
      <c r="O817" s="79">
        <f t="shared" ca="1" si="154"/>
        <v>2.8940432293255012</v>
      </c>
      <c r="P817" s="79">
        <f t="shared" ca="1" si="155"/>
        <v>28.940432293255011</v>
      </c>
      <c r="Q817" s="79">
        <f t="shared" ca="1" si="156"/>
        <v>28.940432293255011</v>
      </c>
      <c r="R817" s="79">
        <f t="shared" ca="1" si="109"/>
        <v>2.8940432293255012</v>
      </c>
      <c r="S817" s="79">
        <f t="shared" ca="1" si="157"/>
        <v>2.8940432293255007</v>
      </c>
      <c r="T817" s="79">
        <f t="shared" ca="1" si="111"/>
        <v>0</v>
      </c>
      <c r="U817" s="79">
        <f t="shared" ca="1" si="158"/>
        <v>1228.9026733900378</v>
      </c>
      <c r="V817" s="79">
        <f t="shared" ca="1" si="113"/>
        <v>0</v>
      </c>
      <c r="W817" s="85">
        <f t="shared" ca="1" si="159"/>
        <v>25056.385214851052</v>
      </c>
      <c r="X817" s="79">
        <f t="shared" ca="1" si="115"/>
        <v>0</v>
      </c>
    </row>
    <row r="818" spans="1:24" ht="12.75" customHeight="1">
      <c r="A818" s="2">
        <v>2</v>
      </c>
      <c r="B818" s="2">
        <v>0</v>
      </c>
      <c r="C818" s="2">
        <f t="shared" ca="1" si="97"/>
        <v>6</v>
      </c>
      <c r="D818" s="2">
        <f t="shared" ca="1" si="98"/>
        <v>4</v>
      </c>
      <c r="E818" s="2">
        <f t="shared" ca="1" si="99"/>
        <v>2</v>
      </c>
      <c r="F818" s="84">
        <f t="shared" ca="1" si="149"/>
        <v>0.13272000000000003</v>
      </c>
      <c r="G818" s="2">
        <v>1</v>
      </c>
      <c r="H818" s="2">
        <v>0</v>
      </c>
      <c r="I818" s="2">
        <v>4</v>
      </c>
      <c r="J818" s="84">
        <f t="shared" ca="1" si="150"/>
        <v>9.5099004990000079E-3</v>
      </c>
      <c r="K818" s="84">
        <f t="shared" ca="1" si="102"/>
        <v>1.2621539942272815E-3</v>
      </c>
      <c r="L818" s="85">
        <f t="shared" ca="1" si="151"/>
        <v>150</v>
      </c>
      <c r="M818" s="38">
        <f t="shared" ca="1" si="152"/>
        <v>850</v>
      </c>
      <c r="N818" s="4">
        <f t="shared" ca="1" si="153"/>
        <v>10</v>
      </c>
      <c r="O818" s="79">
        <f t="shared" ca="1" si="154"/>
        <v>3.1594744304049844</v>
      </c>
      <c r="P818" s="79">
        <f t="shared" ca="1" si="155"/>
        <v>31.594744304049843</v>
      </c>
      <c r="Q818" s="79">
        <f t="shared" ca="1" si="156"/>
        <v>29.471294695413977</v>
      </c>
      <c r="R818" s="79">
        <f t="shared" ca="1" si="109"/>
        <v>3.053301949973191</v>
      </c>
      <c r="S818" s="79">
        <f t="shared" ca="1" si="157"/>
        <v>3.1520423567747589</v>
      </c>
      <c r="T818" s="79">
        <f t="shared" ca="1" si="111"/>
        <v>3.9783628505768356E-3</v>
      </c>
      <c r="U818" s="79">
        <f t="shared" ca="1" si="158"/>
        <v>1301.3033039928096</v>
      </c>
      <c r="V818" s="79">
        <f t="shared" ca="1" si="113"/>
        <v>1.6424451628356829</v>
      </c>
      <c r="W818" s="85">
        <f t="shared" ca="1" si="159"/>
        <v>20880.321012375876</v>
      </c>
      <c r="X818" s="79">
        <f t="shared" ca="1" si="115"/>
        <v>26.354180566518046</v>
      </c>
    </row>
    <row r="819" spans="1:24" ht="12.75" customHeight="1">
      <c r="A819" s="2">
        <v>2</v>
      </c>
      <c r="B819" s="2">
        <v>0</v>
      </c>
      <c r="C819" s="2">
        <f t="shared" ca="1" si="97"/>
        <v>6</v>
      </c>
      <c r="D819" s="2">
        <f t="shared" ca="1" si="98"/>
        <v>4</v>
      </c>
      <c r="E819" s="2">
        <f t="shared" ca="1" si="99"/>
        <v>2</v>
      </c>
      <c r="F819" s="84">
        <f t="shared" ca="1" si="149"/>
        <v>0.13272000000000003</v>
      </c>
      <c r="G819" s="2">
        <v>1</v>
      </c>
      <c r="H819" s="2">
        <v>0</v>
      </c>
      <c r="I819" s="2">
        <v>3</v>
      </c>
      <c r="J819" s="84">
        <f t="shared" ca="1" si="150"/>
        <v>3.8423840400000073E-4</v>
      </c>
      <c r="K819" s="84">
        <f t="shared" ca="1" si="102"/>
        <v>5.099612097888011E-5</v>
      </c>
      <c r="L819" s="85">
        <f t="shared" ca="1" si="151"/>
        <v>135</v>
      </c>
      <c r="M819" s="38">
        <f t="shared" ca="1" si="152"/>
        <v>865</v>
      </c>
      <c r="N819" s="4">
        <f t="shared" ca="1" si="153"/>
        <v>10</v>
      </c>
      <c r="O819" s="79">
        <f t="shared" ca="1" si="154"/>
        <v>3.1594744304049844</v>
      </c>
      <c r="P819" s="79">
        <f t="shared" ca="1" si="155"/>
        <v>31.594744304049843</v>
      </c>
      <c r="Q819" s="79">
        <f t="shared" ca="1" si="156"/>
        <v>31.594744304049843</v>
      </c>
      <c r="R819" s="79">
        <f t="shared" ca="1" si="109"/>
        <v>3.1594744304049844</v>
      </c>
      <c r="S819" s="79">
        <f t="shared" ca="1" si="157"/>
        <v>3.159474430404984</v>
      </c>
      <c r="T819" s="79">
        <f t="shared" ca="1" si="111"/>
        <v>1.6112094028261089E-4</v>
      </c>
      <c r="U819" s="79">
        <f t="shared" ca="1" si="158"/>
        <v>1288.5296596068811</v>
      </c>
      <c r="V819" s="79">
        <f t="shared" ca="1" si="113"/>
        <v>6.5710014406187719E-2</v>
      </c>
      <c r="W819" s="85">
        <f t="shared" ca="1" si="159"/>
        <v>16704.2568099007</v>
      </c>
      <c r="X819" s="79">
        <f t="shared" ca="1" si="115"/>
        <v>0.85185230113997801</v>
      </c>
    </row>
    <row r="820" spans="1:24" ht="12.75" customHeight="1">
      <c r="A820" s="2">
        <v>2</v>
      </c>
      <c r="B820" s="2">
        <v>0</v>
      </c>
      <c r="C820" s="2">
        <f t="shared" ca="1" si="97"/>
        <v>6</v>
      </c>
      <c r="D820" s="2">
        <f t="shared" ca="1" si="98"/>
        <v>4</v>
      </c>
      <c r="E820" s="2">
        <f t="shared" ca="1" si="99"/>
        <v>2</v>
      </c>
      <c r="F820" s="84">
        <f t="shared" ca="1" si="149"/>
        <v>0.13272000000000003</v>
      </c>
      <c r="G820" s="2">
        <v>1</v>
      </c>
      <c r="H820" s="2">
        <v>0</v>
      </c>
      <c r="I820" s="2">
        <v>2</v>
      </c>
      <c r="J820" s="84">
        <f t="shared" ca="1" si="150"/>
        <v>5.8217940000000154E-6</v>
      </c>
      <c r="K820" s="84">
        <f t="shared" ca="1" si="102"/>
        <v>7.7266849968000218E-7</v>
      </c>
      <c r="L820" s="85">
        <f t="shared" ca="1" si="151"/>
        <v>120</v>
      </c>
      <c r="M820" s="38">
        <f t="shared" ca="1" si="152"/>
        <v>880</v>
      </c>
      <c r="N820" s="4">
        <f t="shared" ca="1" si="153"/>
        <v>10</v>
      </c>
      <c r="O820" s="79">
        <f t="shared" ca="1" si="154"/>
        <v>3.1594744304049844</v>
      </c>
      <c r="P820" s="79">
        <f t="shared" ca="1" si="155"/>
        <v>31.594744304049843</v>
      </c>
      <c r="Q820" s="79">
        <f t="shared" ca="1" si="156"/>
        <v>31.594744304049843</v>
      </c>
      <c r="R820" s="79">
        <f t="shared" ca="1" si="109"/>
        <v>3.1594744304049844</v>
      </c>
      <c r="S820" s="79">
        <f t="shared" ca="1" si="157"/>
        <v>3.159474430404984</v>
      </c>
      <c r="T820" s="79">
        <f t="shared" ca="1" si="111"/>
        <v>2.4412263679183485E-6</v>
      </c>
      <c r="U820" s="79">
        <f t="shared" ca="1" si="158"/>
        <v>1273.2296596068811</v>
      </c>
      <c r="V820" s="79">
        <f t="shared" ca="1" si="113"/>
        <v>9.8378445083652862E-4</v>
      </c>
      <c r="W820" s="85">
        <f t="shared" ca="1" si="159"/>
        <v>12528.192607425524</v>
      </c>
      <c r="X820" s="79">
        <f t="shared" ca="1" si="115"/>
        <v>9.6801397856815744E-3</v>
      </c>
    </row>
    <row r="821" spans="1:24" ht="12.75" customHeight="1">
      <c r="A821" s="2">
        <v>2</v>
      </c>
      <c r="B821" s="2">
        <v>0</v>
      </c>
      <c r="C821" s="2">
        <f t="shared" ca="1" si="97"/>
        <v>6</v>
      </c>
      <c r="D821" s="2">
        <f t="shared" ca="1" si="98"/>
        <v>4</v>
      </c>
      <c r="E821" s="2">
        <f t="shared" ca="1" si="99"/>
        <v>2</v>
      </c>
      <c r="F821" s="84">
        <f t="shared" ca="1" si="149"/>
        <v>0.13272000000000003</v>
      </c>
      <c r="G821" s="2">
        <v>1</v>
      </c>
      <c r="H821" s="2">
        <v>0</v>
      </c>
      <c r="I821" s="2">
        <v>1</v>
      </c>
      <c r="J821" s="84">
        <f t="shared" ca="1" si="150"/>
        <v>3.9204000000000137E-8</v>
      </c>
      <c r="K821" s="84">
        <f t="shared" ca="1" si="102"/>
        <v>5.2031548800000194E-9</v>
      </c>
      <c r="L821" s="85">
        <f t="shared" ca="1" si="151"/>
        <v>105</v>
      </c>
      <c r="M821" s="38">
        <f t="shared" ca="1" si="152"/>
        <v>895</v>
      </c>
      <c r="N821" s="4">
        <f t="shared" ca="1" si="153"/>
        <v>10</v>
      </c>
      <c r="O821" s="79">
        <f t="shared" ca="1" si="154"/>
        <v>3.1594744304049844</v>
      </c>
      <c r="P821" s="79">
        <f t="shared" ca="1" si="155"/>
        <v>31.594744304049843</v>
      </c>
      <c r="Q821" s="79">
        <f t="shared" ca="1" si="156"/>
        <v>31.594744304049843</v>
      </c>
      <c r="R821" s="79">
        <f t="shared" ca="1" si="109"/>
        <v>3.1594744304049844</v>
      </c>
      <c r="S821" s="79">
        <f t="shared" ca="1" si="157"/>
        <v>3.159474430404984</v>
      </c>
      <c r="T821" s="79">
        <f t="shared" ca="1" si="111"/>
        <v>1.6439234800796973E-8</v>
      </c>
      <c r="U821" s="79">
        <f t="shared" ca="1" si="158"/>
        <v>1257.9296596068809</v>
      </c>
      <c r="V821" s="79">
        <f t="shared" ca="1" si="113"/>
        <v>6.5452028470803058E-6</v>
      </c>
      <c r="W821" s="85">
        <f t="shared" ca="1" si="159"/>
        <v>8352.1284049503502</v>
      </c>
      <c r="X821" s="79">
        <f t="shared" ca="1" si="115"/>
        <v>4.3457417668604191E-5</v>
      </c>
    </row>
    <row r="822" spans="1:24" ht="12.75" customHeight="1">
      <c r="A822" s="2">
        <v>2</v>
      </c>
      <c r="B822" s="2">
        <v>0</v>
      </c>
      <c r="C822" s="2">
        <f t="shared" ca="1" si="97"/>
        <v>6</v>
      </c>
      <c r="D822" s="2">
        <f t="shared" ca="1" si="98"/>
        <v>4</v>
      </c>
      <c r="E822" s="2">
        <f t="shared" ca="1" si="99"/>
        <v>2</v>
      </c>
      <c r="F822" s="84">
        <f t="shared" ca="1" si="149"/>
        <v>0.13272000000000003</v>
      </c>
      <c r="G822" s="2">
        <v>1</v>
      </c>
      <c r="H822" s="2">
        <v>0</v>
      </c>
      <c r="I822" s="2">
        <v>0</v>
      </c>
      <c r="J822" s="84">
        <f t="shared" ca="1" si="150"/>
        <v>9.9000000000000459E-11</v>
      </c>
      <c r="K822" s="84">
        <f t="shared" ca="1" si="102"/>
        <v>1.3139280000000064E-11</v>
      </c>
      <c r="L822" s="85">
        <f t="shared" ca="1" si="151"/>
        <v>90</v>
      </c>
      <c r="M822" s="38">
        <f t="shared" ca="1" si="152"/>
        <v>910</v>
      </c>
      <c r="N822" s="4">
        <f t="shared" ca="1" si="153"/>
        <v>10</v>
      </c>
      <c r="O822" s="79">
        <f t="shared" ca="1" si="154"/>
        <v>3.1594744304049844</v>
      </c>
      <c r="P822" s="79">
        <f t="shared" ca="1" si="155"/>
        <v>31.594744304049843</v>
      </c>
      <c r="Q822" s="79">
        <f t="shared" ca="1" si="156"/>
        <v>31.594744304049843</v>
      </c>
      <c r="R822" s="79">
        <f t="shared" ca="1" si="109"/>
        <v>3.1594744304049844</v>
      </c>
      <c r="S822" s="79">
        <f t="shared" ca="1" si="157"/>
        <v>3.159474430404984</v>
      </c>
      <c r="T822" s="79">
        <f t="shared" ca="1" si="111"/>
        <v>4.1513219193931801E-11</v>
      </c>
      <c r="U822" s="79">
        <f t="shared" ca="1" si="158"/>
        <v>1242.629659606881</v>
      </c>
      <c r="V822" s="79">
        <f t="shared" ca="1" si="113"/>
        <v>1.6327259033879579E-8</v>
      </c>
      <c r="W822" s="85">
        <f t="shared" ca="1" si="159"/>
        <v>4176.0642024751751</v>
      </c>
      <c r="X822" s="79">
        <f t="shared" ca="1" si="115"/>
        <v>5.4870476854298287E-8</v>
      </c>
    </row>
    <row r="823" spans="1:24" ht="12.75" customHeight="1">
      <c r="A823" s="2">
        <v>2</v>
      </c>
      <c r="B823" s="2">
        <v>0</v>
      </c>
      <c r="C823" s="2">
        <f t="shared" ca="1" si="97"/>
        <v>6</v>
      </c>
      <c r="D823" s="2">
        <f t="shared" ca="1" si="98"/>
        <v>4</v>
      </c>
      <c r="E823" s="2">
        <f t="shared" ca="1" si="99"/>
        <v>2</v>
      </c>
      <c r="F823" s="84">
        <f t="shared" ca="1" si="149"/>
        <v>0.13272000000000003</v>
      </c>
      <c r="G823" s="2">
        <v>0</v>
      </c>
      <c r="H823" s="2">
        <v>1</v>
      </c>
      <c r="I823" s="2">
        <v>7</v>
      </c>
      <c r="J823" s="84">
        <f t="shared" ca="1" si="150"/>
        <v>0</v>
      </c>
      <c r="K823" s="84">
        <f t="shared" ca="1" si="102"/>
        <v>0</v>
      </c>
      <c r="L823" s="85">
        <f t="shared" ca="1" si="151"/>
        <v>195</v>
      </c>
      <c r="M823" s="38">
        <f t="shared" ca="1" si="152"/>
        <v>805</v>
      </c>
      <c r="N823" s="4">
        <f t="shared" ca="1" si="153"/>
        <v>9</v>
      </c>
      <c r="O823" s="79">
        <f t="shared" ca="1" si="154"/>
        <v>2.8940432293255012</v>
      </c>
      <c r="P823" s="79">
        <f t="shared" ca="1" si="155"/>
        <v>28.940432293255011</v>
      </c>
      <c r="Q823" s="79">
        <f t="shared" ca="1" si="156"/>
        <v>28.940432293255011</v>
      </c>
      <c r="R823" s="79">
        <f t="shared" ca="1" si="109"/>
        <v>2.8940432293255012</v>
      </c>
      <c r="S823" s="79">
        <f t="shared" ca="1" si="157"/>
        <v>2.8940432293255007</v>
      </c>
      <c r="T823" s="79">
        <f t="shared" ca="1" si="111"/>
        <v>0</v>
      </c>
      <c r="U823" s="79">
        <f t="shared" ca="1" si="158"/>
        <v>1259.5026733900379</v>
      </c>
      <c r="V823" s="79">
        <f t="shared" ca="1" si="113"/>
        <v>0</v>
      </c>
      <c r="W823" s="85">
        <f t="shared" ca="1" si="159"/>
        <v>32903.782523958369</v>
      </c>
      <c r="X823" s="79">
        <f t="shared" ca="1" si="115"/>
        <v>0</v>
      </c>
    </row>
    <row r="824" spans="1:24" ht="12.75" customHeight="1">
      <c r="A824" s="2">
        <v>2</v>
      </c>
      <c r="B824" s="2">
        <v>0</v>
      </c>
      <c r="C824" s="2">
        <f t="shared" ca="1" si="97"/>
        <v>6</v>
      </c>
      <c r="D824" s="2">
        <f t="shared" ca="1" si="98"/>
        <v>4</v>
      </c>
      <c r="E824" s="2">
        <f t="shared" ca="1" si="99"/>
        <v>2</v>
      </c>
      <c r="F824" s="84">
        <f t="shared" ca="1" si="149"/>
        <v>0.13272000000000003</v>
      </c>
      <c r="G824" s="2">
        <v>0</v>
      </c>
      <c r="H824" s="2">
        <v>1</v>
      </c>
      <c r="I824" s="2">
        <v>6</v>
      </c>
      <c r="J824" s="84">
        <f t="shared" ca="1" si="150"/>
        <v>0</v>
      </c>
      <c r="K824" s="84">
        <f t="shared" ca="1" si="102"/>
        <v>0</v>
      </c>
      <c r="L824" s="85">
        <f t="shared" ca="1" si="151"/>
        <v>180</v>
      </c>
      <c r="M824" s="38">
        <f t="shared" ca="1" si="152"/>
        <v>820</v>
      </c>
      <c r="N824" s="4">
        <f t="shared" ca="1" si="153"/>
        <v>9</v>
      </c>
      <c r="O824" s="79">
        <f t="shared" ca="1" si="154"/>
        <v>2.8940432293255012</v>
      </c>
      <c r="P824" s="79">
        <f t="shared" ca="1" si="155"/>
        <v>28.940432293255011</v>
      </c>
      <c r="Q824" s="79">
        <f t="shared" ca="1" si="156"/>
        <v>28.940432293255011</v>
      </c>
      <c r="R824" s="79">
        <f t="shared" ca="1" si="109"/>
        <v>2.8940432293255012</v>
      </c>
      <c r="S824" s="79">
        <f t="shared" ca="1" si="157"/>
        <v>2.8940432293255007</v>
      </c>
      <c r="T824" s="79">
        <f t="shared" ca="1" si="111"/>
        <v>0</v>
      </c>
      <c r="U824" s="79">
        <f t="shared" ca="1" si="158"/>
        <v>1244.2026733900377</v>
      </c>
      <c r="V824" s="79">
        <f t="shared" ca="1" si="113"/>
        <v>0</v>
      </c>
      <c r="W824" s="85">
        <f t="shared" ca="1" si="159"/>
        <v>28727.718321483193</v>
      </c>
      <c r="X824" s="79">
        <f t="shared" ca="1" si="115"/>
        <v>0</v>
      </c>
    </row>
    <row r="825" spans="1:24" ht="12.75" customHeight="1">
      <c r="A825" s="2">
        <v>2</v>
      </c>
      <c r="B825" s="2">
        <v>0</v>
      </c>
      <c r="C825" s="2">
        <f t="shared" ca="1" si="97"/>
        <v>6</v>
      </c>
      <c r="D825" s="2">
        <f t="shared" ca="1" si="98"/>
        <v>4</v>
      </c>
      <c r="E825" s="2">
        <f t="shared" ca="1" si="99"/>
        <v>2</v>
      </c>
      <c r="F825" s="84">
        <f t="shared" ca="1" si="149"/>
        <v>0.13272000000000003</v>
      </c>
      <c r="G825" s="2">
        <v>0</v>
      </c>
      <c r="H825" s="2">
        <v>1</v>
      </c>
      <c r="I825" s="2">
        <v>5</v>
      </c>
      <c r="J825" s="84">
        <f t="shared" ca="1" si="150"/>
        <v>0</v>
      </c>
      <c r="K825" s="84">
        <f t="shared" ca="1" si="102"/>
        <v>0</v>
      </c>
      <c r="L825" s="85">
        <f t="shared" ca="1" si="151"/>
        <v>165</v>
      </c>
      <c r="M825" s="38">
        <f t="shared" ca="1" si="152"/>
        <v>835</v>
      </c>
      <c r="N825" s="4">
        <f t="shared" ca="1" si="153"/>
        <v>9</v>
      </c>
      <c r="O825" s="79">
        <f t="shared" ca="1" si="154"/>
        <v>2.8940432293255012</v>
      </c>
      <c r="P825" s="79">
        <f t="shared" ca="1" si="155"/>
        <v>28.940432293255011</v>
      </c>
      <c r="Q825" s="79">
        <f t="shared" ca="1" si="156"/>
        <v>28.940432293255011</v>
      </c>
      <c r="R825" s="79">
        <f t="shared" ca="1" si="109"/>
        <v>2.8940432293255012</v>
      </c>
      <c r="S825" s="79">
        <f t="shared" ca="1" si="157"/>
        <v>2.8940432293255007</v>
      </c>
      <c r="T825" s="79">
        <f t="shared" ca="1" si="111"/>
        <v>0</v>
      </c>
      <c r="U825" s="79">
        <f t="shared" ca="1" si="158"/>
        <v>1228.9026733900378</v>
      </c>
      <c r="V825" s="79">
        <f t="shared" ca="1" si="113"/>
        <v>0</v>
      </c>
      <c r="W825" s="85">
        <f t="shared" ca="1" si="159"/>
        <v>24551.654119008017</v>
      </c>
      <c r="X825" s="79">
        <f t="shared" ca="1" si="115"/>
        <v>0</v>
      </c>
    </row>
    <row r="826" spans="1:24" ht="12.75" customHeight="1">
      <c r="A826" s="2">
        <v>2</v>
      </c>
      <c r="B826" s="2">
        <v>0</v>
      </c>
      <c r="C826" s="2">
        <f t="shared" ca="1" si="97"/>
        <v>6</v>
      </c>
      <c r="D826" s="2">
        <f t="shared" ca="1" si="98"/>
        <v>4</v>
      </c>
      <c r="E826" s="2">
        <f t="shared" ca="1" si="99"/>
        <v>2</v>
      </c>
      <c r="F826" s="84">
        <f t="shared" ca="1" si="149"/>
        <v>0.13272000000000003</v>
      </c>
      <c r="G826" s="2">
        <v>0</v>
      </c>
      <c r="H826" s="2">
        <v>1</v>
      </c>
      <c r="I826" s="2">
        <v>4</v>
      </c>
      <c r="J826" s="84">
        <f t="shared" ca="1" si="150"/>
        <v>9.5099004990000079E-3</v>
      </c>
      <c r="K826" s="84">
        <f t="shared" ca="1" si="102"/>
        <v>1.2621539942272815E-3</v>
      </c>
      <c r="L826" s="85">
        <f t="shared" ca="1" si="151"/>
        <v>150</v>
      </c>
      <c r="M826" s="38">
        <f t="shared" ca="1" si="152"/>
        <v>850</v>
      </c>
      <c r="N826" s="4">
        <f t="shared" ca="1" si="153"/>
        <v>10</v>
      </c>
      <c r="O826" s="79">
        <f t="shared" ca="1" si="154"/>
        <v>3.1594744304049844</v>
      </c>
      <c r="P826" s="79">
        <f t="shared" ca="1" si="155"/>
        <v>31.594744304049843</v>
      </c>
      <c r="Q826" s="79">
        <f t="shared" ca="1" si="156"/>
        <v>29.471294695413977</v>
      </c>
      <c r="R826" s="79">
        <f t="shared" ca="1" si="109"/>
        <v>3.053301949973191</v>
      </c>
      <c r="S826" s="79">
        <f t="shared" ca="1" si="157"/>
        <v>3.1520423567747589</v>
      </c>
      <c r="T826" s="79">
        <f t="shared" ca="1" si="111"/>
        <v>3.9783628505768356E-3</v>
      </c>
      <c r="U826" s="79">
        <f t="shared" ca="1" si="158"/>
        <v>1301.3033039928096</v>
      </c>
      <c r="V826" s="79">
        <f t="shared" ca="1" si="113"/>
        <v>1.6424451628356829</v>
      </c>
      <c r="W826" s="85">
        <f t="shared" ca="1" si="159"/>
        <v>20375.589916532841</v>
      </c>
      <c r="X826" s="79">
        <f t="shared" ca="1" si="115"/>
        <v>25.717132197889047</v>
      </c>
    </row>
    <row r="827" spans="1:24" ht="12.75" customHeight="1">
      <c r="A827" s="2">
        <v>2</v>
      </c>
      <c r="B827" s="2">
        <v>0</v>
      </c>
      <c r="C827" s="2">
        <f t="shared" ca="1" si="97"/>
        <v>6</v>
      </c>
      <c r="D827" s="2">
        <f t="shared" ca="1" si="98"/>
        <v>4</v>
      </c>
      <c r="E827" s="2">
        <f t="shared" ca="1" si="99"/>
        <v>2</v>
      </c>
      <c r="F827" s="84">
        <f t="shared" ca="1" si="149"/>
        <v>0.13272000000000003</v>
      </c>
      <c r="G827" s="2">
        <v>0</v>
      </c>
      <c r="H827" s="2">
        <v>1</v>
      </c>
      <c r="I827" s="2">
        <v>3</v>
      </c>
      <c r="J827" s="84">
        <f t="shared" ca="1" si="150"/>
        <v>3.8423840400000073E-4</v>
      </c>
      <c r="K827" s="84">
        <f t="shared" ca="1" si="102"/>
        <v>5.099612097888011E-5</v>
      </c>
      <c r="L827" s="85">
        <f t="shared" ca="1" si="151"/>
        <v>135</v>
      </c>
      <c r="M827" s="38">
        <f t="shared" ca="1" si="152"/>
        <v>865</v>
      </c>
      <c r="N827" s="4">
        <f t="shared" ca="1" si="153"/>
        <v>10</v>
      </c>
      <c r="O827" s="79">
        <f t="shared" ca="1" si="154"/>
        <v>3.1594744304049844</v>
      </c>
      <c r="P827" s="79">
        <f t="shared" ca="1" si="155"/>
        <v>31.594744304049843</v>
      </c>
      <c r="Q827" s="79">
        <f t="shared" ca="1" si="156"/>
        <v>31.594744304049843</v>
      </c>
      <c r="R827" s="79">
        <f t="shared" ca="1" si="109"/>
        <v>3.1594744304049844</v>
      </c>
      <c r="S827" s="79">
        <f t="shared" ca="1" si="157"/>
        <v>3.159474430404984</v>
      </c>
      <c r="T827" s="79">
        <f t="shared" ca="1" si="111"/>
        <v>1.6112094028261089E-4</v>
      </c>
      <c r="U827" s="79">
        <f t="shared" ca="1" si="158"/>
        <v>1288.5296596068811</v>
      </c>
      <c r="V827" s="79">
        <f t="shared" ca="1" si="113"/>
        <v>6.5710014406187719E-2</v>
      </c>
      <c r="W827" s="85">
        <f t="shared" ca="1" si="159"/>
        <v>16199.525714057669</v>
      </c>
      <c r="X827" s="79">
        <f t="shared" ca="1" si="115"/>
        <v>0.82611297311456411</v>
      </c>
    </row>
    <row r="828" spans="1:24" ht="12.75" customHeight="1">
      <c r="A828" s="2">
        <v>2</v>
      </c>
      <c r="B828" s="2">
        <v>0</v>
      </c>
      <c r="C828" s="2">
        <f t="shared" ca="1" si="97"/>
        <v>6</v>
      </c>
      <c r="D828" s="2">
        <f t="shared" ca="1" si="98"/>
        <v>4</v>
      </c>
      <c r="E828" s="2">
        <f t="shared" ca="1" si="99"/>
        <v>2</v>
      </c>
      <c r="F828" s="84">
        <f t="shared" ca="1" si="149"/>
        <v>0.13272000000000003</v>
      </c>
      <c r="G828" s="2">
        <v>0</v>
      </c>
      <c r="H828" s="2">
        <v>1</v>
      </c>
      <c r="I828" s="2">
        <v>2</v>
      </c>
      <c r="J828" s="84">
        <f t="shared" ca="1" si="150"/>
        <v>5.8217940000000154E-6</v>
      </c>
      <c r="K828" s="84">
        <f t="shared" ca="1" si="102"/>
        <v>7.7266849968000218E-7</v>
      </c>
      <c r="L828" s="85">
        <f t="shared" ca="1" si="151"/>
        <v>120</v>
      </c>
      <c r="M828" s="38">
        <f t="shared" ca="1" si="152"/>
        <v>880</v>
      </c>
      <c r="N828" s="4">
        <f t="shared" ca="1" si="153"/>
        <v>10</v>
      </c>
      <c r="O828" s="79">
        <f t="shared" ca="1" si="154"/>
        <v>3.1594744304049844</v>
      </c>
      <c r="P828" s="79">
        <f t="shared" ca="1" si="155"/>
        <v>31.594744304049843</v>
      </c>
      <c r="Q828" s="79">
        <f t="shared" ca="1" si="156"/>
        <v>31.594744304049843</v>
      </c>
      <c r="R828" s="79">
        <f t="shared" ca="1" si="109"/>
        <v>3.1594744304049844</v>
      </c>
      <c r="S828" s="79">
        <f t="shared" ca="1" si="157"/>
        <v>3.159474430404984</v>
      </c>
      <c r="T828" s="79">
        <f t="shared" ca="1" si="111"/>
        <v>2.4412263679183485E-6</v>
      </c>
      <c r="U828" s="79">
        <f t="shared" ca="1" si="158"/>
        <v>1273.2296596068811</v>
      </c>
      <c r="V828" s="79">
        <f t="shared" ca="1" si="113"/>
        <v>9.8378445083652862E-4</v>
      </c>
      <c r="W828" s="85">
        <f t="shared" ca="1" si="159"/>
        <v>12023.461511582493</v>
      </c>
      <c r="X828" s="79">
        <f t="shared" ca="1" si="115"/>
        <v>9.2901499671146966E-3</v>
      </c>
    </row>
    <row r="829" spans="1:24" ht="12.75" customHeight="1">
      <c r="A829" s="2">
        <v>2</v>
      </c>
      <c r="B829" s="2">
        <v>0</v>
      </c>
      <c r="C829" s="2">
        <f t="shared" ca="1" si="97"/>
        <v>6</v>
      </c>
      <c r="D829" s="2">
        <f t="shared" ca="1" si="98"/>
        <v>4</v>
      </c>
      <c r="E829" s="2">
        <f t="shared" ca="1" si="99"/>
        <v>2</v>
      </c>
      <c r="F829" s="84">
        <f t="shared" ca="1" si="149"/>
        <v>0.13272000000000003</v>
      </c>
      <c r="G829" s="2">
        <v>0</v>
      </c>
      <c r="H829" s="2">
        <v>1</v>
      </c>
      <c r="I829" s="2">
        <v>1</v>
      </c>
      <c r="J829" s="84">
        <f t="shared" ca="1" si="150"/>
        <v>3.9204000000000137E-8</v>
      </c>
      <c r="K829" s="84">
        <f t="shared" ca="1" si="102"/>
        <v>5.2031548800000194E-9</v>
      </c>
      <c r="L829" s="85">
        <f t="shared" ca="1" si="151"/>
        <v>105</v>
      </c>
      <c r="M829" s="38">
        <f t="shared" ca="1" si="152"/>
        <v>895</v>
      </c>
      <c r="N829" s="4">
        <f t="shared" ca="1" si="153"/>
        <v>10</v>
      </c>
      <c r="O829" s="79">
        <f t="shared" ca="1" si="154"/>
        <v>3.1594744304049844</v>
      </c>
      <c r="P829" s="79">
        <f t="shared" ca="1" si="155"/>
        <v>31.594744304049843</v>
      </c>
      <c r="Q829" s="79">
        <f t="shared" ca="1" si="156"/>
        <v>31.594744304049843</v>
      </c>
      <c r="R829" s="79">
        <f t="shared" ca="1" si="109"/>
        <v>3.1594744304049844</v>
      </c>
      <c r="S829" s="79">
        <f t="shared" ca="1" si="157"/>
        <v>3.159474430404984</v>
      </c>
      <c r="T829" s="79">
        <f t="shared" ca="1" si="111"/>
        <v>1.6439234800796973E-8</v>
      </c>
      <c r="U829" s="79">
        <f t="shared" ca="1" si="158"/>
        <v>1257.9296596068809</v>
      </c>
      <c r="V829" s="79">
        <f t="shared" ca="1" si="113"/>
        <v>6.5452028470803058E-6</v>
      </c>
      <c r="W829" s="85">
        <f t="shared" ca="1" si="159"/>
        <v>7847.3973091073167</v>
      </c>
      <c r="X829" s="79">
        <f t="shared" ca="1" si="115"/>
        <v>4.0831223604180754E-5</v>
      </c>
    </row>
    <row r="830" spans="1:24" ht="12.75" customHeight="1">
      <c r="A830" s="2">
        <v>2</v>
      </c>
      <c r="B830" s="2">
        <v>0</v>
      </c>
      <c r="C830" s="2">
        <f t="shared" ca="1" si="97"/>
        <v>6</v>
      </c>
      <c r="D830" s="2">
        <f t="shared" ca="1" si="98"/>
        <v>4</v>
      </c>
      <c r="E830" s="2">
        <f t="shared" ca="1" si="99"/>
        <v>2</v>
      </c>
      <c r="F830" s="84">
        <f t="shared" ca="1" si="149"/>
        <v>0.13272000000000003</v>
      </c>
      <c r="G830" s="2">
        <v>0</v>
      </c>
      <c r="H830" s="2">
        <v>1</v>
      </c>
      <c r="I830" s="2">
        <v>0</v>
      </c>
      <c r="J830" s="84">
        <f t="shared" ca="1" si="150"/>
        <v>9.9000000000000459E-11</v>
      </c>
      <c r="K830" s="84">
        <f t="shared" ca="1" si="102"/>
        <v>1.3139280000000064E-11</v>
      </c>
      <c r="L830" s="85">
        <f t="shared" ca="1" si="151"/>
        <v>90</v>
      </c>
      <c r="M830" s="38">
        <f t="shared" ca="1" si="152"/>
        <v>910</v>
      </c>
      <c r="N830" s="4">
        <f t="shared" ca="1" si="153"/>
        <v>10</v>
      </c>
      <c r="O830" s="79">
        <f t="shared" ca="1" si="154"/>
        <v>3.1594744304049844</v>
      </c>
      <c r="P830" s="79">
        <f t="shared" ca="1" si="155"/>
        <v>31.594744304049843</v>
      </c>
      <c r="Q830" s="79">
        <f t="shared" ca="1" si="156"/>
        <v>31.594744304049843</v>
      </c>
      <c r="R830" s="79">
        <f t="shared" ca="1" si="109"/>
        <v>3.1594744304049844</v>
      </c>
      <c r="S830" s="79">
        <f t="shared" ca="1" si="157"/>
        <v>3.159474430404984</v>
      </c>
      <c r="T830" s="79">
        <f t="shared" ca="1" si="111"/>
        <v>4.1513219193931801E-11</v>
      </c>
      <c r="U830" s="79">
        <f t="shared" ca="1" si="158"/>
        <v>1242.629659606881</v>
      </c>
      <c r="V830" s="79">
        <f t="shared" ca="1" si="113"/>
        <v>1.6327259033879579E-8</v>
      </c>
      <c r="W830" s="85">
        <f t="shared" ca="1" si="159"/>
        <v>3671.3331066321421</v>
      </c>
      <c r="X830" s="79">
        <f t="shared" ca="1" si="115"/>
        <v>4.8238673661309808E-8</v>
      </c>
    </row>
    <row r="831" spans="1:24" ht="12.75" customHeight="1">
      <c r="A831" s="2">
        <v>2</v>
      </c>
      <c r="B831" s="2">
        <v>0</v>
      </c>
      <c r="C831" s="2">
        <f t="shared" ca="1" si="97"/>
        <v>6</v>
      </c>
      <c r="D831" s="2">
        <f t="shared" ca="1" si="98"/>
        <v>4</v>
      </c>
      <c r="E831" s="2">
        <f t="shared" ca="1" si="99"/>
        <v>2</v>
      </c>
      <c r="F831" s="84">
        <f t="shared" ca="1" si="149"/>
        <v>0.13272000000000003</v>
      </c>
      <c r="G831" s="2">
        <v>0</v>
      </c>
      <c r="H831" s="2">
        <v>0</v>
      </c>
      <c r="I831" s="2">
        <v>7</v>
      </c>
      <c r="J831" s="84">
        <f t="shared" ca="1" si="150"/>
        <v>0</v>
      </c>
      <c r="K831" s="84">
        <f t="shared" ca="1" si="102"/>
        <v>0</v>
      </c>
      <c r="L831" s="85">
        <f t="shared" ca="1" si="151"/>
        <v>105</v>
      </c>
      <c r="M831" s="38">
        <f t="shared" ca="1" si="152"/>
        <v>895</v>
      </c>
      <c r="N831" s="4">
        <f t="shared" ca="1" si="153"/>
        <v>10</v>
      </c>
      <c r="O831" s="79">
        <f t="shared" ca="1" si="154"/>
        <v>3.1594744304049844</v>
      </c>
      <c r="P831" s="79">
        <f t="shared" ca="1" si="155"/>
        <v>31.594744304049843</v>
      </c>
      <c r="Q831" s="79">
        <f t="shared" ca="1" si="156"/>
        <v>31.594744304049843</v>
      </c>
      <c r="R831" s="79">
        <f t="shared" ca="1" si="109"/>
        <v>3.1594744304049844</v>
      </c>
      <c r="S831" s="79">
        <f t="shared" ca="1" si="157"/>
        <v>3.159474430404984</v>
      </c>
      <c r="T831" s="79">
        <f t="shared" ca="1" si="111"/>
        <v>0</v>
      </c>
      <c r="U831" s="79">
        <f t="shared" ca="1" si="158"/>
        <v>1257.9296596068809</v>
      </c>
      <c r="V831" s="79">
        <f t="shared" ca="1" si="113"/>
        <v>0</v>
      </c>
      <c r="W831" s="85">
        <f t="shared" ca="1" si="159"/>
        <v>29232.449417326225</v>
      </c>
      <c r="X831" s="79">
        <f t="shared" ca="1" si="115"/>
        <v>0</v>
      </c>
    </row>
    <row r="832" spans="1:24" ht="12.75" customHeight="1">
      <c r="A832" s="2">
        <v>2</v>
      </c>
      <c r="B832" s="2">
        <v>0</v>
      </c>
      <c r="C832" s="2">
        <f t="shared" ca="1" si="97"/>
        <v>6</v>
      </c>
      <c r="D832" s="2">
        <f t="shared" ca="1" si="98"/>
        <v>4</v>
      </c>
      <c r="E832" s="2">
        <f t="shared" ca="1" si="99"/>
        <v>2</v>
      </c>
      <c r="F832" s="84">
        <f t="shared" ca="1" si="149"/>
        <v>0.13272000000000003</v>
      </c>
      <c r="G832" s="2">
        <v>0</v>
      </c>
      <c r="H832" s="2">
        <v>0</v>
      </c>
      <c r="I832" s="2">
        <v>6</v>
      </c>
      <c r="J832" s="84">
        <f t="shared" ca="1" si="150"/>
        <v>0</v>
      </c>
      <c r="K832" s="84">
        <f t="shared" ca="1" si="102"/>
        <v>0</v>
      </c>
      <c r="L832" s="85">
        <f t="shared" ca="1" si="151"/>
        <v>90</v>
      </c>
      <c r="M832" s="38">
        <f t="shared" ca="1" si="152"/>
        <v>910</v>
      </c>
      <c r="N832" s="4">
        <f t="shared" ca="1" si="153"/>
        <v>10</v>
      </c>
      <c r="O832" s="79">
        <f t="shared" ca="1" si="154"/>
        <v>3.1594744304049844</v>
      </c>
      <c r="P832" s="79">
        <f t="shared" ca="1" si="155"/>
        <v>31.594744304049843</v>
      </c>
      <c r="Q832" s="79">
        <f t="shared" ca="1" si="156"/>
        <v>31.594744304049843</v>
      </c>
      <c r="R832" s="79">
        <f t="shared" ca="1" si="109"/>
        <v>3.1594744304049844</v>
      </c>
      <c r="S832" s="79">
        <f t="shared" ca="1" si="157"/>
        <v>3.159474430404984</v>
      </c>
      <c r="T832" s="79">
        <f t="shared" ca="1" si="111"/>
        <v>0</v>
      </c>
      <c r="U832" s="79">
        <f t="shared" ca="1" si="158"/>
        <v>1242.629659606881</v>
      </c>
      <c r="V832" s="79">
        <f t="shared" ca="1" si="113"/>
        <v>0</v>
      </c>
      <c r="W832" s="85">
        <f t="shared" ca="1" si="159"/>
        <v>25056.385214851052</v>
      </c>
      <c r="X832" s="79">
        <f t="shared" ca="1" si="115"/>
        <v>0</v>
      </c>
    </row>
    <row r="833" spans="1:24" ht="12.75" customHeight="1">
      <c r="A833" s="2">
        <v>2</v>
      </c>
      <c r="B833" s="2">
        <v>0</v>
      </c>
      <c r="C833" s="2">
        <f t="shared" ca="1" si="97"/>
        <v>6</v>
      </c>
      <c r="D833" s="2">
        <f t="shared" ca="1" si="98"/>
        <v>4</v>
      </c>
      <c r="E833" s="2">
        <f t="shared" ca="1" si="99"/>
        <v>2</v>
      </c>
      <c r="F833" s="84">
        <f t="shared" ca="1" si="149"/>
        <v>0.13272000000000003</v>
      </c>
      <c r="G833" s="2">
        <v>0</v>
      </c>
      <c r="H833" s="2">
        <v>0</v>
      </c>
      <c r="I833" s="2">
        <v>5</v>
      </c>
      <c r="J833" s="84">
        <f t="shared" ca="1" si="150"/>
        <v>0</v>
      </c>
      <c r="K833" s="84">
        <f t="shared" ca="1" si="102"/>
        <v>0</v>
      </c>
      <c r="L833" s="85">
        <f t="shared" ca="1" si="151"/>
        <v>75</v>
      </c>
      <c r="M833" s="38">
        <f t="shared" ca="1" si="152"/>
        <v>925</v>
      </c>
      <c r="N833" s="4">
        <f t="shared" ca="1" si="153"/>
        <v>10</v>
      </c>
      <c r="O833" s="79">
        <f t="shared" ca="1" si="154"/>
        <v>3.1594744304049844</v>
      </c>
      <c r="P833" s="79">
        <f t="shared" ca="1" si="155"/>
        <v>31.594744304049843</v>
      </c>
      <c r="Q833" s="79">
        <f t="shared" ca="1" si="156"/>
        <v>31.594744304049843</v>
      </c>
      <c r="R833" s="79">
        <f t="shared" ca="1" si="109"/>
        <v>3.1594744304049844</v>
      </c>
      <c r="S833" s="79">
        <f t="shared" ca="1" si="157"/>
        <v>3.159474430404984</v>
      </c>
      <c r="T833" s="79">
        <f t="shared" ca="1" si="111"/>
        <v>0</v>
      </c>
      <c r="U833" s="79">
        <f t="shared" ca="1" si="158"/>
        <v>1227.329659606881</v>
      </c>
      <c r="V833" s="79">
        <f t="shared" ca="1" si="113"/>
        <v>0</v>
      </c>
      <c r="W833" s="85">
        <f t="shared" ca="1" si="159"/>
        <v>20880.321012375876</v>
      </c>
      <c r="X833" s="79">
        <f t="shared" ca="1" si="115"/>
        <v>0</v>
      </c>
    </row>
    <row r="834" spans="1:24" ht="12.75" customHeight="1">
      <c r="A834" s="2">
        <v>2</v>
      </c>
      <c r="B834" s="2">
        <v>0</v>
      </c>
      <c r="C834" s="2">
        <f t="shared" ca="1" si="97"/>
        <v>6</v>
      </c>
      <c r="D834" s="2">
        <f t="shared" ca="1" si="98"/>
        <v>4</v>
      </c>
      <c r="E834" s="2">
        <f t="shared" ca="1" si="99"/>
        <v>2</v>
      </c>
      <c r="F834" s="84">
        <f t="shared" ca="1" si="149"/>
        <v>0.13272000000000003</v>
      </c>
      <c r="G834" s="2">
        <v>0</v>
      </c>
      <c r="H834" s="2">
        <v>0</v>
      </c>
      <c r="I834" s="2">
        <v>4</v>
      </c>
      <c r="J834" s="84">
        <f t="shared" ca="1" si="150"/>
        <v>9.605960100000017E-5</v>
      </c>
      <c r="K834" s="84">
        <f t="shared" ca="1" si="102"/>
        <v>1.2749030244720026E-5</v>
      </c>
      <c r="L834" s="85">
        <f t="shared" ca="1" si="151"/>
        <v>60</v>
      </c>
      <c r="M834" s="38">
        <f t="shared" ca="1" si="152"/>
        <v>940</v>
      </c>
      <c r="N834" s="4">
        <f t="shared" ca="1" si="153"/>
        <v>11</v>
      </c>
      <c r="O834" s="79">
        <f t="shared" ca="1" si="154"/>
        <v>3.443707573616813</v>
      </c>
      <c r="P834" s="79">
        <f t="shared" ca="1" si="155"/>
        <v>34.152842592956304</v>
      </c>
      <c r="Q834" s="79">
        <f t="shared" ca="1" si="156"/>
        <v>31.594744304049843</v>
      </c>
      <c r="R834" s="79">
        <f t="shared" ca="1" si="109"/>
        <v>3.287379344850307</v>
      </c>
      <c r="S834" s="79">
        <f t="shared" ca="1" si="157"/>
        <v>3.4327645976031573</v>
      </c>
      <c r="T834" s="79">
        <f t="shared" ca="1" si="111"/>
        <v>4.3764419677846819E-5</v>
      </c>
      <c r="U834" s="79">
        <f t="shared" ca="1" si="158"/>
        <v>1304.9281133256075</v>
      </c>
      <c r="V834" s="79">
        <f t="shared" ca="1" si="113"/>
        <v>1.6636567983973612E-2</v>
      </c>
      <c r="W834" s="85">
        <f t="shared" ca="1" si="159"/>
        <v>16704.2568099007</v>
      </c>
      <c r="X834" s="79">
        <f t="shared" ca="1" si="115"/>
        <v>0.21296307528499447</v>
      </c>
    </row>
    <row r="835" spans="1:24" ht="12.75" customHeight="1">
      <c r="A835" s="2">
        <v>2</v>
      </c>
      <c r="B835" s="2">
        <v>0</v>
      </c>
      <c r="C835" s="2">
        <f t="shared" ca="1" si="97"/>
        <v>6</v>
      </c>
      <c r="D835" s="2">
        <f t="shared" ca="1" si="98"/>
        <v>4</v>
      </c>
      <c r="E835" s="2">
        <f t="shared" ca="1" si="99"/>
        <v>2</v>
      </c>
      <c r="F835" s="84">
        <f t="shared" ca="1" si="149"/>
        <v>0.13272000000000003</v>
      </c>
      <c r="G835" s="2">
        <v>0</v>
      </c>
      <c r="H835" s="2">
        <v>0</v>
      </c>
      <c r="I835" s="2">
        <v>3</v>
      </c>
      <c r="J835" s="84">
        <f t="shared" ca="1" si="150"/>
        <v>3.8811960000000103E-6</v>
      </c>
      <c r="K835" s="84">
        <f t="shared" ca="1" si="102"/>
        <v>5.1511233312000149E-7</v>
      </c>
      <c r="L835" s="85">
        <f t="shared" ca="1" si="151"/>
        <v>45</v>
      </c>
      <c r="M835" s="38">
        <f t="shared" ca="1" si="152"/>
        <v>955</v>
      </c>
      <c r="N835" s="4">
        <f t="shared" ca="1" si="153"/>
        <v>11</v>
      </c>
      <c r="O835" s="79">
        <f t="shared" ca="1" si="154"/>
        <v>3.443707573616813</v>
      </c>
      <c r="P835" s="79">
        <f t="shared" ca="1" si="155"/>
        <v>34.437075736168133</v>
      </c>
      <c r="Q835" s="79">
        <f t="shared" ca="1" si="156"/>
        <v>34.437075736168133</v>
      </c>
      <c r="R835" s="79">
        <f t="shared" ca="1" si="109"/>
        <v>3.4437075736168135</v>
      </c>
      <c r="S835" s="79">
        <f t="shared" ca="1" si="157"/>
        <v>3.4437075736168126</v>
      </c>
      <c r="T835" s="79">
        <f t="shared" ca="1" si="111"/>
        <v>1.7738962428287756E-6</v>
      </c>
      <c r="U835" s="79">
        <f t="shared" ca="1" si="158"/>
        <v>1293.3479162046203</v>
      </c>
      <c r="V835" s="79">
        <f t="shared" ca="1" si="113"/>
        <v>6.6621946265205416E-4</v>
      </c>
      <c r="W835" s="85">
        <f t="shared" ca="1" si="159"/>
        <v>12528.192607425526</v>
      </c>
      <c r="X835" s="79">
        <f t="shared" ca="1" si="115"/>
        <v>6.453426523787718E-3</v>
      </c>
    </row>
    <row r="836" spans="1:24" ht="12.75" customHeight="1">
      <c r="A836" s="2">
        <v>2</v>
      </c>
      <c r="B836" s="2">
        <v>0</v>
      </c>
      <c r="C836" s="2">
        <f t="shared" ca="1" si="97"/>
        <v>6</v>
      </c>
      <c r="D836" s="2">
        <f t="shared" ca="1" si="98"/>
        <v>4</v>
      </c>
      <c r="E836" s="2">
        <f t="shared" ca="1" si="99"/>
        <v>2</v>
      </c>
      <c r="F836" s="84">
        <f t="shared" ca="1" si="149"/>
        <v>0.13272000000000003</v>
      </c>
      <c r="G836" s="2">
        <v>0</v>
      </c>
      <c r="H836" s="2">
        <v>0</v>
      </c>
      <c r="I836" s="2">
        <v>2</v>
      </c>
      <c r="J836" s="84">
        <f t="shared" ca="1" si="150"/>
        <v>5.8806000000000209E-8</v>
      </c>
      <c r="K836" s="84">
        <f t="shared" ca="1" si="102"/>
        <v>7.8047323200000296E-9</v>
      </c>
      <c r="L836" s="85">
        <f t="shared" ca="1" si="151"/>
        <v>30</v>
      </c>
      <c r="M836" s="38">
        <f t="shared" ca="1" si="152"/>
        <v>970</v>
      </c>
      <c r="N836" s="4">
        <f t="shared" ca="1" si="153"/>
        <v>11</v>
      </c>
      <c r="O836" s="79">
        <f t="shared" ca="1" si="154"/>
        <v>3.443707573616813</v>
      </c>
      <c r="P836" s="79">
        <f t="shared" ca="1" si="155"/>
        <v>34.437075736168133</v>
      </c>
      <c r="Q836" s="79">
        <f t="shared" ca="1" si="156"/>
        <v>34.437075736168133</v>
      </c>
      <c r="R836" s="79">
        <f t="shared" ca="1" si="109"/>
        <v>3.4437075736168135</v>
      </c>
      <c r="S836" s="79">
        <f t="shared" ca="1" si="157"/>
        <v>3.4437075736168126</v>
      </c>
      <c r="T836" s="79">
        <f t="shared" ca="1" si="111"/>
        <v>2.6877215800436019E-8</v>
      </c>
      <c r="U836" s="79">
        <f t="shared" ca="1" si="158"/>
        <v>1278.0479162046202</v>
      </c>
      <c r="V836" s="79">
        <f t="shared" ca="1" si="113"/>
        <v>9.9748218781108882E-6</v>
      </c>
      <c r="W836" s="85">
        <f t="shared" ca="1" si="159"/>
        <v>8352.1284049503502</v>
      </c>
      <c r="X836" s="79">
        <f t="shared" ca="1" si="115"/>
        <v>6.518612650290629E-5</v>
      </c>
    </row>
    <row r="837" spans="1:24" ht="12.75" customHeight="1">
      <c r="A837" s="2">
        <v>2</v>
      </c>
      <c r="B837" s="2">
        <v>0</v>
      </c>
      <c r="C837" s="2">
        <f t="shared" ca="1" si="97"/>
        <v>6</v>
      </c>
      <c r="D837" s="2">
        <f t="shared" ca="1" si="98"/>
        <v>4</v>
      </c>
      <c r="E837" s="2">
        <f t="shared" ca="1" si="99"/>
        <v>2</v>
      </c>
      <c r="F837" s="84">
        <f t="shared" ca="1" si="149"/>
        <v>0.13272000000000003</v>
      </c>
      <c r="G837" s="2">
        <v>0</v>
      </c>
      <c r="H837" s="2">
        <v>0</v>
      </c>
      <c r="I837" s="2">
        <v>1</v>
      </c>
      <c r="J837" s="84">
        <f t="shared" ca="1" si="150"/>
        <v>3.9600000000000173E-10</v>
      </c>
      <c r="K837" s="84">
        <f t="shared" ca="1" si="102"/>
        <v>5.2557120000000241E-11</v>
      </c>
      <c r="L837" s="85">
        <f t="shared" ca="1" si="151"/>
        <v>15</v>
      </c>
      <c r="M837" s="38">
        <f t="shared" ca="1" si="152"/>
        <v>985</v>
      </c>
      <c r="N837" s="4">
        <f t="shared" ca="1" si="153"/>
        <v>11</v>
      </c>
      <c r="O837" s="79">
        <f t="shared" ca="1" si="154"/>
        <v>3.443707573616813</v>
      </c>
      <c r="P837" s="79">
        <f t="shared" ca="1" si="155"/>
        <v>34.437075736168133</v>
      </c>
      <c r="Q837" s="79">
        <f t="shared" ca="1" si="156"/>
        <v>34.437075736168133</v>
      </c>
      <c r="R837" s="79">
        <f t="shared" ca="1" si="109"/>
        <v>3.4437075736168135</v>
      </c>
      <c r="S837" s="79">
        <f t="shared" ca="1" si="157"/>
        <v>3.4437075736168126</v>
      </c>
      <c r="T837" s="79">
        <f t="shared" ca="1" si="111"/>
        <v>1.8099135219148848E-10</v>
      </c>
      <c r="U837" s="79">
        <f t="shared" ca="1" si="158"/>
        <v>1262.7479162046202</v>
      </c>
      <c r="V837" s="79">
        <f t="shared" ca="1" si="113"/>
        <v>6.6366393761716476E-8</v>
      </c>
      <c r="W837" s="85">
        <f t="shared" ca="1" si="159"/>
        <v>4176.0642024751751</v>
      </c>
      <c r="X837" s="79">
        <f t="shared" ca="1" si="115"/>
        <v>2.1948190741719307E-7</v>
      </c>
    </row>
    <row r="838" spans="1:24" ht="12.75" customHeight="1">
      <c r="A838" s="2">
        <v>2</v>
      </c>
      <c r="B838" s="2">
        <v>0</v>
      </c>
      <c r="C838" s="2">
        <f t="shared" ca="1" si="97"/>
        <v>6</v>
      </c>
      <c r="D838" s="2">
        <f t="shared" ca="1" si="98"/>
        <v>4</v>
      </c>
      <c r="E838" s="2">
        <f t="shared" ca="1" si="99"/>
        <v>2</v>
      </c>
      <c r="F838" s="84">
        <f t="shared" ca="1" si="149"/>
        <v>0.13272000000000003</v>
      </c>
      <c r="G838" s="2">
        <v>0</v>
      </c>
      <c r="H838" s="2">
        <v>0</v>
      </c>
      <c r="I838" s="2">
        <v>0</v>
      </c>
      <c r="J838" s="84">
        <f t="shared" ca="1" si="150"/>
        <v>1.0000000000000054E-12</v>
      </c>
      <c r="K838" s="84">
        <f t="shared" ca="1" si="102"/>
        <v>1.3272000000000075E-13</v>
      </c>
      <c r="L838" s="85">
        <f t="shared" ca="1" si="151"/>
        <v>0</v>
      </c>
      <c r="M838" s="38">
        <f t="shared" ca="1" si="152"/>
        <v>1000</v>
      </c>
      <c r="N838" s="4">
        <f t="shared" ca="1" si="153"/>
        <v>11</v>
      </c>
      <c r="O838" s="79">
        <f t="shared" ca="1" si="154"/>
        <v>3.443707573616813</v>
      </c>
      <c r="P838" s="79">
        <f t="shared" ca="1" si="155"/>
        <v>34.437075736168133</v>
      </c>
      <c r="Q838" s="79">
        <f t="shared" ca="1" si="156"/>
        <v>34.437075736168133</v>
      </c>
      <c r="R838" s="79">
        <f t="shared" ca="1" si="109"/>
        <v>3.4437075736168135</v>
      </c>
      <c r="S838" s="79">
        <f t="shared" ca="1" si="157"/>
        <v>3.4437075736168126</v>
      </c>
      <c r="T838" s="79">
        <f t="shared" ca="1" si="111"/>
        <v>4.5704886917042597E-13</v>
      </c>
      <c r="U838" s="79">
        <f t="shared" ca="1" si="158"/>
        <v>1247.4479162046202</v>
      </c>
      <c r="V838" s="79">
        <f t="shared" ca="1" si="113"/>
        <v>1.6556128743867812E-10</v>
      </c>
      <c r="W838" s="85">
        <f t="shared" ca="1" si="159"/>
        <v>0</v>
      </c>
      <c r="X838" s="79">
        <f t="shared" ca="1" si="115"/>
        <v>0</v>
      </c>
    </row>
    <row r="839" spans="1:24" ht="12.75" customHeight="1">
      <c r="A839" s="2">
        <v>2</v>
      </c>
      <c r="B839" s="2">
        <v>1</v>
      </c>
      <c r="C839" s="2">
        <f t="shared" ca="1" si="97"/>
        <v>7</v>
      </c>
      <c r="D839" s="2">
        <f t="shared" ca="1" si="98"/>
        <v>5</v>
      </c>
      <c r="E839" s="2">
        <f t="shared" ca="1" si="99"/>
        <v>2</v>
      </c>
      <c r="F839" s="84">
        <f t="shared" ca="1" si="149"/>
        <v>3.3180000000000008E-2</v>
      </c>
      <c r="G839" s="2">
        <v>1</v>
      </c>
      <c r="H839" s="2">
        <v>1</v>
      </c>
      <c r="I839" s="2">
        <v>7</v>
      </c>
      <c r="J839" s="84">
        <f t="shared" ca="1" si="150"/>
        <v>0</v>
      </c>
      <c r="K839" s="84">
        <f t="shared" ca="1" si="102"/>
        <v>0</v>
      </c>
      <c r="L839" s="85">
        <f t="shared" ca="1" si="151"/>
        <v>285</v>
      </c>
      <c r="M839" s="38">
        <f t="shared" ca="1" si="152"/>
        <v>715</v>
      </c>
      <c r="N839" s="4">
        <f t="shared" ca="1" si="153"/>
        <v>8</v>
      </c>
      <c r="O839" s="79">
        <f t="shared" ca="1" si="154"/>
        <v>2.6035203133068636</v>
      </c>
      <c r="P839" s="79">
        <f t="shared" ca="1" si="155"/>
        <v>26.035203133068631</v>
      </c>
      <c r="Q839" s="79">
        <f t="shared" ca="1" si="156"/>
        <v>26.035203133068631</v>
      </c>
      <c r="R839" s="79">
        <f t="shared" ca="1" si="109"/>
        <v>2.6035203133068632</v>
      </c>
      <c r="S839" s="79">
        <f t="shared" ca="1" si="157"/>
        <v>2.6035203133068636</v>
      </c>
      <c r="T839" s="79">
        <f t="shared" ca="1" si="111"/>
        <v>0</v>
      </c>
      <c r="U839" s="79">
        <f t="shared" ca="1" si="158"/>
        <v>1252.5463590129609</v>
      </c>
      <c r="V839" s="79">
        <f t="shared" ca="1" si="113"/>
        <v>0</v>
      </c>
      <c r="W839" s="85">
        <f t="shared" ca="1" si="159"/>
        <v>37079.846726433541</v>
      </c>
      <c r="X839" s="79">
        <f t="shared" ca="1" si="115"/>
        <v>0</v>
      </c>
    </row>
    <row r="840" spans="1:24" ht="12.75" customHeight="1">
      <c r="A840" s="2">
        <v>2</v>
      </c>
      <c r="B840" s="2">
        <v>1</v>
      </c>
      <c r="C840" s="2">
        <f t="shared" ca="1" si="97"/>
        <v>7</v>
      </c>
      <c r="D840" s="2">
        <f t="shared" ca="1" si="98"/>
        <v>5</v>
      </c>
      <c r="E840" s="2">
        <f t="shared" ca="1" si="99"/>
        <v>2</v>
      </c>
      <c r="F840" s="84">
        <f t="shared" ca="1" si="149"/>
        <v>3.3180000000000008E-2</v>
      </c>
      <c r="G840" s="2">
        <v>1</v>
      </c>
      <c r="H840" s="2">
        <v>1</v>
      </c>
      <c r="I840" s="2">
        <v>6</v>
      </c>
      <c r="J840" s="84">
        <f t="shared" ca="1" si="150"/>
        <v>0</v>
      </c>
      <c r="K840" s="84">
        <f t="shared" ca="1" si="102"/>
        <v>0</v>
      </c>
      <c r="L840" s="85">
        <f t="shared" ca="1" si="151"/>
        <v>270</v>
      </c>
      <c r="M840" s="38">
        <f t="shared" ca="1" si="152"/>
        <v>730</v>
      </c>
      <c r="N840" s="4">
        <f t="shared" ca="1" si="153"/>
        <v>8</v>
      </c>
      <c r="O840" s="79">
        <f t="shared" ca="1" si="154"/>
        <v>2.6035203133068636</v>
      </c>
      <c r="P840" s="79">
        <f t="shared" ca="1" si="155"/>
        <v>26.035203133068631</v>
      </c>
      <c r="Q840" s="79">
        <f t="shared" ca="1" si="156"/>
        <v>26.035203133068631</v>
      </c>
      <c r="R840" s="79">
        <f t="shared" ca="1" si="109"/>
        <v>2.6035203133068632</v>
      </c>
      <c r="S840" s="79">
        <f t="shared" ca="1" si="157"/>
        <v>2.6035203133068636</v>
      </c>
      <c r="T840" s="79">
        <f t="shared" ca="1" si="111"/>
        <v>0</v>
      </c>
      <c r="U840" s="79">
        <f t="shared" ca="1" si="158"/>
        <v>1237.246359012961</v>
      </c>
      <c r="V840" s="79">
        <f t="shared" ca="1" si="113"/>
        <v>0</v>
      </c>
      <c r="W840" s="85">
        <f t="shared" ca="1" si="159"/>
        <v>32903.782523958369</v>
      </c>
      <c r="X840" s="79">
        <f t="shared" ca="1" si="115"/>
        <v>0</v>
      </c>
    </row>
    <row r="841" spans="1:24" ht="12.75" customHeight="1">
      <c r="A841" s="2">
        <v>2</v>
      </c>
      <c r="B841" s="2">
        <v>1</v>
      </c>
      <c r="C841" s="2">
        <f t="shared" ca="1" si="97"/>
        <v>7</v>
      </c>
      <c r="D841" s="2">
        <f t="shared" ca="1" si="98"/>
        <v>5</v>
      </c>
      <c r="E841" s="2">
        <f t="shared" ca="1" si="99"/>
        <v>2</v>
      </c>
      <c r="F841" s="84">
        <f t="shared" ca="1" si="149"/>
        <v>3.3180000000000008E-2</v>
      </c>
      <c r="G841" s="2">
        <v>1</v>
      </c>
      <c r="H841" s="2">
        <v>1</v>
      </c>
      <c r="I841" s="2">
        <v>5</v>
      </c>
      <c r="J841" s="84">
        <f t="shared" ca="1" si="150"/>
        <v>0.93206534790698992</v>
      </c>
      <c r="K841" s="84">
        <f t="shared" ca="1" si="102"/>
        <v>3.0925928243553932E-2</v>
      </c>
      <c r="L841" s="85">
        <f t="shared" ca="1" si="151"/>
        <v>255</v>
      </c>
      <c r="M841" s="38">
        <f t="shared" ca="1" si="152"/>
        <v>745</v>
      </c>
      <c r="N841" s="4">
        <f t="shared" ca="1" si="153"/>
        <v>9</v>
      </c>
      <c r="O841" s="79">
        <f t="shared" ca="1" si="154"/>
        <v>2.8940432293255012</v>
      </c>
      <c r="P841" s="79">
        <f t="shared" ca="1" si="155"/>
        <v>26.035203133068631</v>
      </c>
      <c r="Q841" s="79">
        <f t="shared" ca="1" si="156"/>
        <v>26.035203133068631</v>
      </c>
      <c r="R841" s="79">
        <f t="shared" ca="1" si="109"/>
        <v>2.6035203133068632</v>
      </c>
      <c r="S841" s="79">
        <f t="shared" ca="1" si="157"/>
        <v>2.8737066252041963</v>
      </c>
      <c r="T841" s="79">
        <f t="shared" ca="1" si="111"/>
        <v>8.8872044884090506E-2</v>
      </c>
      <c r="U841" s="79">
        <f t="shared" ca="1" si="158"/>
        <v>1313.7897313836427</v>
      </c>
      <c r="V841" s="79">
        <f t="shared" ca="1" si="113"/>
        <v>40.630166959888527</v>
      </c>
      <c r="W841" s="85">
        <f t="shared" ca="1" si="159"/>
        <v>28727.718321483193</v>
      </c>
      <c r="X841" s="79">
        <f t="shared" ca="1" si="115"/>
        <v>888.43135541121887</v>
      </c>
    </row>
    <row r="842" spans="1:24" ht="12.75" customHeight="1">
      <c r="A842" s="2">
        <v>2</v>
      </c>
      <c r="B842" s="2">
        <v>1</v>
      </c>
      <c r="C842" s="2">
        <f t="shared" ca="1" si="97"/>
        <v>7</v>
      </c>
      <c r="D842" s="2">
        <f t="shared" ca="1" si="98"/>
        <v>5</v>
      </c>
      <c r="E842" s="2">
        <f t="shared" ca="1" si="99"/>
        <v>2</v>
      </c>
      <c r="F842" s="84">
        <f t="shared" ca="1" si="149"/>
        <v>3.3180000000000008E-2</v>
      </c>
      <c r="G842" s="2">
        <v>1</v>
      </c>
      <c r="H842" s="2">
        <v>1</v>
      </c>
      <c r="I842" s="2">
        <v>4</v>
      </c>
      <c r="J842" s="84">
        <f t="shared" ca="1" si="150"/>
        <v>4.7074007470050035E-2</v>
      </c>
      <c r="K842" s="84">
        <f t="shared" ca="1" si="102"/>
        <v>1.5619155678562606E-3</v>
      </c>
      <c r="L842" s="85">
        <f t="shared" ca="1" si="151"/>
        <v>240</v>
      </c>
      <c r="M842" s="38">
        <f t="shared" ca="1" si="152"/>
        <v>760</v>
      </c>
      <c r="N842" s="4">
        <f t="shared" ca="1" si="153"/>
        <v>9</v>
      </c>
      <c r="O842" s="79">
        <f t="shared" ca="1" si="154"/>
        <v>2.8940432293255012</v>
      </c>
      <c r="P842" s="79">
        <f t="shared" ca="1" si="155"/>
        <v>28.940432293255011</v>
      </c>
      <c r="Q842" s="79">
        <f t="shared" ca="1" si="156"/>
        <v>27.487817713161821</v>
      </c>
      <c r="R842" s="79">
        <f t="shared" ca="1" si="109"/>
        <v>2.8214125003208417</v>
      </c>
      <c r="S842" s="79">
        <f t="shared" ca="1" si="157"/>
        <v>2.8889590782951746</v>
      </c>
      <c r="T842" s="79">
        <f t="shared" ca="1" si="111"/>
        <v>4.512310159288907E-3</v>
      </c>
      <c r="U842" s="79">
        <f t="shared" ca="1" si="158"/>
        <v>1303.6744378884391</v>
      </c>
      <c r="V842" s="79">
        <f t="shared" ca="1" si="113"/>
        <v>2.0362293999542125</v>
      </c>
      <c r="W842" s="85">
        <f t="shared" ca="1" si="159"/>
        <v>24551.654119008017</v>
      </c>
      <c r="X842" s="79">
        <f t="shared" ca="1" si="115"/>
        <v>38.347610785100905</v>
      </c>
    </row>
    <row r="843" spans="1:24" ht="12.75" customHeight="1">
      <c r="A843" s="2">
        <v>2</v>
      </c>
      <c r="B843" s="2">
        <v>1</v>
      </c>
      <c r="C843" s="2">
        <f t="shared" ca="1" si="97"/>
        <v>7</v>
      </c>
      <c r="D843" s="2">
        <f t="shared" ca="1" si="98"/>
        <v>5</v>
      </c>
      <c r="E843" s="2">
        <f t="shared" ca="1" si="99"/>
        <v>2</v>
      </c>
      <c r="F843" s="84">
        <f t="shared" ca="1" si="149"/>
        <v>3.3180000000000008E-2</v>
      </c>
      <c r="G843" s="2">
        <v>1</v>
      </c>
      <c r="H843" s="2">
        <v>1</v>
      </c>
      <c r="I843" s="2">
        <v>3</v>
      </c>
      <c r="J843" s="84">
        <f t="shared" ca="1" si="150"/>
        <v>9.5099004990000164E-4</v>
      </c>
      <c r="K843" s="84">
        <f t="shared" ca="1" si="102"/>
        <v>3.1553849855682065E-5</v>
      </c>
      <c r="L843" s="85">
        <f t="shared" ca="1" si="151"/>
        <v>225</v>
      </c>
      <c r="M843" s="38">
        <f t="shared" ca="1" si="152"/>
        <v>775</v>
      </c>
      <c r="N843" s="4">
        <f t="shared" ca="1" si="153"/>
        <v>9</v>
      </c>
      <c r="O843" s="79">
        <f t="shared" ca="1" si="154"/>
        <v>2.8940432293255012</v>
      </c>
      <c r="P843" s="79">
        <f t="shared" ca="1" si="155"/>
        <v>28.940432293255011</v>
      </c>
      <c r="Q843" s="79">
        <f t="shared" ca="1" si="156"/>
        <v>28.940432293255011</v>
      </c>
      <c r="R843" s="79">
        <f t="shared" ca="1" si="109"/>
        <v>2.8940432293255012</v>
      </c>
      <c r="S843" s="79">
        <f t="shared" ca="1" si="157"/>
        <v>2.8940432293255007</v>
      </c>
      <c r="T843" s="79">
        <f t="shared" ca="1" si="111"/>
        <v>9.1318205533990105E-5</v>
      </c>
      <c r="U843" s="79">
        <f t="shared" ca="1" si="158"/>
        <v>1290.1026733900378</v>
      </c>
      <c r="V843" s="79">
        <f t="shared" ca="1" si="113"/>
        <v>4.0707706054563288E-2</v>
      </c>
      <c r="W843" s="85">
        <f t="shared" ca="1" si="159"/>
        <v>20375.589916532845</v>
      </c>
      <c r="X843" s="79">
        <f t="shared" ca="1" si="115"/>
        <v>0.64292830494722686</v>
      </c>
    </row>
    <row r="844" spans="1:24" ht="12.75" customHeight="1">
      <c r="A844" s="2">
        <v>2</v>
      </c>
      <c r="B844" s="2">
        <v>1</v>
      </c>
      <c r="C844" s="2">
        <f t="shared" ca="1" si="97"/>
        <v>7</v>
      </c>
      <c r="D844" s="2">
        <f t="shared" ca="1" si="98"/>
        <v>5</v>
      </c>
      <c r="E844" s="2">
        <f t="shared" ca="1" si="99"/>
        <v>2</v>
      </c>
      <c r="F844" s="84">
        <f t="shared" ca="1" si="149"/>
        <v>3.3180000000000008E-2</v>
      </c>
      <c r="G844" s="2">
        <v>1</v>
      </c>
      <c r="H844" s="2">
        <v>1</v>
      </c>
      <c r="I844" s="2">
        <v>2</v>
      </c>
      <c r="J844" s="84">
        <f t="shared" ca="1" si="150"/>
        <v>9.6059601000000268E-6</v>
      </c>
      <c r="K844" s="84">
        <f t="shared" ca="1" si="102"/>
        <v>3.1872575611800096E-7</v>
      </c>
      <c r="L844" s="85">
        <f t="shared" ca="1" si="151"/>
        <v>210</v>
      </c>
      <c r="M844" s="38">
        <f t="shared" ca="1" si="152"/>
        <v>790</v>
      </c>
      <c r="N844" s="4">
        <f t="shared" ca="1" si="153"/>
        <v>9</v>
      </c>
      <c r="O844" s="79">
        <f t="shared" ca="1" si="154"/>
        <v>2.8940432293255012</v>
      </c>
      <c r="P844" s="79">
        <f t="shared" ca="1" si="155"/>
        <v>28.940432293255011</v>
      </c>
      <c r="Q844" s="79">
        <f t="shared" ca="1" si="156"/>
        <v>28.940432293255011</v>
      </c>
      <c r="R844" s="79">
        <f t="shared" ca="1" si="109"/>
        <v>2.8940432293255012</v>
      </c>
      <c r="S844" s="79">
        <f t="shared" ca="1" si="157"/>
        <v>2.8940432293255007</v>
      </c>
      <c r="T844" s="79">
        <f t="shared" ca="1" si="111"/>
        <v>9.224061165049515E-7</v>
      </c>
      <c r="U844" s="79">
        <f t="shared" ca="1" si="158"/>
        <v>1274.8026733900379</v>
      </c>
      <c r="V844" s="79">
        <f t="shared" ca="1" si="113"/>
        <v>4.0631244597748886E-4</v>
      </c>
      <c r="W844" s="85">
        <f t="shared" ca="1" si="159"/>
        <v>16199.525714057667</v>
      </c>
      <c r="X844" s="79">
        <f t="shared" ca="1" si="115"/>
        <v>5.1632060819660295E-3</v>
      </c>
    </row>
    <row r="845" spans="1:24" ht="12.75" customHeight="1">
      <c r="A845" s="2">
        <v>2</v>
      </c>
      <c r="B845" s="2">
        <v>1</v>
      </c>
      <c r="C845" s="2">
        <f t="shared" ca="1" si="97"/>
        <v>7</v>
      </c>
      <c r="D845" s="2">
        <f t="shared" ca="1" si="98"/>
        <v>5</v>
      </c>
      <c r="E845" s="2">
        <f t="shared" ca="1" si="99"/>
        <v>2</v>
      </c>
      <c r="F845" s="84">
        <f t="shared" ca="1" si="149"/>
        <v>3.3180000000000008E-2</v>
      </c>
      <c r="G845" s="2">
        <v>1</v>
      </c>
      <c r="H845" s="2">
        <v>1</v>
      </c>
      <c r="I845" s="2">
        <v>1</v>
      </c>
      <c r="J845" s="84">
        <f t="shared" ca="1" si="150"/>
        <v>4.8514950000000171E-8</v>
      </c>
      <c r="K845" s="84">
        <f t="shared" ca="1" si="102"/>
        <v>1.6097260410000061E-9</v>
      </c>
      <c r="L845" s="85">
        <f t="shared" ca="1" si="151"/>
        <v>195</v>
      </c>
      <c r="M845" s="38">
        <f t="shared" ca="1" si="152"/>
        <v>805</v>
      </c>
      <c r="N845" s="4">
        <f t="shared" ca="1" si="153"/>
        <v>9</v>
      </c>
      <c r="O845" s="79">
        <f t="shared" ca="1" si="154"/>
        <v>2.8940432293255012</v>
      </c>
      <c r="P845" s="79">
        <f t="shared" ca="1" si="155"/>
        <v>28.940432293255011</v>
      </c>
      <c r="Q845" s="79">
        <f t="shared" ca="1" si="156"/>
        <v>28.940432293255011</v>
      </c>
      <c r="R845" s="79">
        <f t="shared" ca="1" si="109"/>
        <v>2.8940432293255012</v>
      </c>
      <c r="S845" s="79">
        <f t="shared" ca="1" si="157"/>
        <v>2.8940432293255007</v>
      </c>
      <c r="T845" s="79">
        <f t="shared" ca="1" si="111"/>
        <v>4.6586167500250106E-9</v>
      </c>
      <c r="U845" s="79">
        <f t="shared" ca="1" si="158"/>
        <v>1259.5026733900379</v>
      </c>
      <c r="V845" s="79">
        <f t="shared" ca="1" si="113"/>
        <v>2.0274542520650692E-6</v>
      </c>
      <c r="W845" s="85">
        <f t="shared" ca="1" si="159"/>
        <v>12023.461511582493</v>
      </c>
      <c r="X845" s="79">
        <f t="shared" ca="1" si="115"/>
        <v>1.9354479098155633E-5</v>
      </c>
    </row>
    <row r="846" spans="1:24" ht="12.75" customHeight="1">
      <c r="A846" s="2">
        <v>2</v>
      </c>
      <c r="B846" s="2">
        <v>1</v>
      </c>
      <c r="C846" s="2">
        <f t="shared" ca="1" si="97"/>
        <v>7</v>
      </c>
      <c r="D846" s="2">
        <f t="shared" ca="1" si="98"/>
        <v>5</v>
      </c>
      <c r="E846" s="2">
        <f t="shared" ca="1" si="99"/>
        <v>2</v>
      </c>
      <c r="F846" s="84">
        <f t="shared" ca="1" si="149"/>
        <v>3.3180000000000008E-2</v>
      </c>
      <c r="G846" s="2">
        <v>1</v>
      </c>
      <c r="H846" s="2">
        <v>1</v>
      </c>
      <c r="I846" s="2">
        <v>0</v>
      </c>
      <c r="J846" s="84">
        <f t="shared" ca="1" si="150"/>
        <v>9.8010000000000445E-11</v>
      </c>
      <c r="K846" s="84">
        <f t="shared" ca="1" si="102"/>
        <v>3.2519718000000155E-12</v>
      </c>
      <c r="L846" s="85">
        <f t="shared" ca="1" si="151"/>
        <v>180</v>
      </c>
      <c r="M846" s="38">
        <f t="shared" ca="1" si="152"/>
        <v>820</v>
      </c>
      <c r="N846" s="4">
        <f t="shared" ca="1" si="153"/>
        <v>9</v>
      </c>
      <c r="O846" s="79">
        <f t="shared" ca="1" si="154"/>
        <v>2.8940432293255012</v>
      </c>
      <c r="P846" s="79">
        <f t="shared" ca="1" si="155"/>
        <v>28.940432293255011</v>
      </c>
      <c r="Q846" s="79">
        <f t="shared" ca="1" si="156"/>
        <v>28.940432293255011</v>
      </c>
      <c r="R846" s="79">
        <f t="shared" ca="1" si="109"/>
        <v>2.8940432293255012</v>
      </c>
      <c r="S846" s="79">
        <f t="shared" ca="1" si="157"/>
        <v>2.8940432293255007</v>
      </c>
      <c r="T846" s="79">
        <f t="shared" ca="1" si="111"/>
        <v>9.4113469697475059E-12</v>
      </c>
      <c r="U846" s="79">
        <f t="shared" ca="1" si="158"/>
        <v>1244.2026733900377</v>
      </c>
      <c r="V846" s="79">
        <f t="shared" ca="1" si="113"/>
        <v>4.046112007349032E-9</v>
      </c>
      <c r="W846" s="85">
        <f t="shared" ca="1" si="159"/>
        <v>7847.3973091073167</v>
      </c>
      <c r="X846" s="79">
        <f t="shared" ca="1" si="115"/>
        <v>2.5519514752613E-8</v>
      </c>
    </row>
    <row r="847" spans="1:24" ht="12.75" customHeight="1">
      <c r="A847" s="2">
        <v>2</v>
      </c>
      <c r="B847" s="2">
        <v>1</v>
      </c>
      <c r="C847" s="2">
        <f t="shared" ca="1" si="97"/>
        <v>7</v>
      </c>
      <c r="D847" s="2">
        <f t="shared" ca="1" si="98"/>
        <v>5</v>
      </c>
      <c r="E847" s="2">
        <f t="shared" ca="1" si="99"/>
        <v>2</v>
      </c>
      <c r="F847" s="84">
        <f t="shared" ca="1" si="149"/>
        <v>3.3180000000000008E-2</v>
      </c>
      <c r="G847" s="2">
        <v>1</v>
      </c>
      <c r="H847" s="2">
        <v>0</v>
      </c>
      <c r="I847" s="2">
        <v>7</v>
      </c>
      <c r="J847" s="84">
        <f t="shared" ca="1" si="150"/>
        <v>0</v>
      </c>
      <c r="K847" s="84">
        <f t="shared" ca="1" si="102"/>
        <v>0</v>
      </c>
      <c r="L847" s="85">
        <f t="shared" ca="1" si="151"/>
        <v>195</v>
      </c>
      <c r="M847" s="38">
        <f t="shared" ca="1" si="152"/>
        <v>805</v>
      </c>
      <c r="N847" s="4">
        <f t="shared" ca="1" si="153"/>
        <v>9</v>
      </c>
      <c r="O847" s="79">
        <f t="shared" ca="1" si="154"/>
        <v>2.8940432293255012</v>
      </c>
      <c r="P847" s="79">
        <f t="shared" ca="1" si="155"/>
        <v>28.940432293255011</v>
      </c>
      <c r="Q847" s="79">
        <f t="shared" ca="1" si="156"/>
        <v>28.940432293255011</v>
      </c>
      <c r="R847" s="79">
        <f t="shared" ca="1" si="109"/>
        <v>2.8940432293255012</v>
      </c>
      <c r="S847" s="79">
        <f t="shared" ca="1" si="157"/>
        <v>2.8940432293255007</v>
      </c>
      <c r="T847" s="79">
        <f t="shared" ca="1" si="111"/>
        <v>0</v>
      </c>
      <c r="U847" s="79">
        <f t="shared" ca="1" si="158"/>
        <v>1259.5026733900379</v>
      </c>
      <c r="V847" s="79">
        <f t="shared" ca="1" si="113"/>
        <v>0</v>
      </c>
      <c r="W847" s="85">
        <f t="shared" ca="1" si="159"/>
        <v>33408.513619801401</v>
      </c>
      <c r="X847" s="79">
        <f t="shared" ca="1" si="115"/>
        <v>0</v>
      </c>
    </row>
    <row r="848" spans="1:24" ht="12.75" customHeight="1">
      <c r="A848" s="2">
        <v>2</v>
      </c>
      <c r="B848" s="2">
        <v>1</v>
      </c>
      <c r="C848" s="2">
        <f t="shared" ca="1" si="97"/>
        <v>7</v>
      </c>
      <c r="D848" s="2">
        <f t="shared" ca="1" si="98"/>
        <v>5</v>
      </c>
      <c r="E848" s="2">
        <f t="shared" ca="1" si="99"/>
        <v>2</v>
      </c>
      <c r="F848" s="84">
        <f t="shared" ca="1" si="149"/>
        <v>3.3180000000000008E-2</v>
      </c>
      <c r="G848" s="2">
        <v>1</v>
      </c>
      <c r="H848" s="2">
        <v>0</v>
      </c>
      <c r="I848" s="2">
        <v>6</v>
      </c>
      <c r="J848" s="84">
        <f t="shared" ca="1" si="150"/>
        <v>0</v>
      </c>
      <c r="K848" s="84">
        <f t="shared" ca="1" si="102"/>
        <v>0</v>
      </c>
      <c r="L848" s="85">
        <f t="shared" ca="1" si="151"/>
        <v>180</v>
      </c>
      <c r="M848" s="38">
        <f t="shared" ca="1" si="152"/>
        <v>820</v>
      </c>
      <c r="N848" s="4">
        <f t="shared" ca="1" si="153"/>
        <v>9</v>
      </c>
      <c r="O848" s="79">
        <f t="shared" ca="1" si="154"/>
        <v>2.8940432293255012</v>
      </c>
      <c r="P848" s="79">
        <f t="shared" ca="1" si="155"/>
        <v>28.940432293255011</v>
      </c>
      <c r="Q848" s="79">
        <f t="shared" ca="1" si="156"/>
        <v>28.940432293255011</v>
      </c>
      <c r="R848" s="79">
        <f t="shared" ca="1" si="109"/>
        <v>2.8940432293255012</v>
      </c>
      <c r="S848" s="79">
        <f t="shared" ca="1" si="157"/>
        <v>2.8940432293255007</v>
      </c>
      <c r="T848" s="79">
        <f t="shared" ca="1" si="111"/>
        <v>0</v>
      </c>
      <c r="U848" s="79">
        <f t="shared" ca="1" si="158"/>
        <v>1244.2026733900377</v>
      </c>
      <c r="V848" s="79">
        <f t="shared" ca="1" si="113"/>
        <v>0</v>
      </c>
      <c r="W848" s="85">
        <f t="shared" ca="1" si="159"/>
        <v>29232.449417326228</v>
      </c>
      <c r="X848" s="79">
        <f t="shared" ca="1" si="115"/>
        <v>0</v>
      </c>
    </row>
    <row r="849" spans="1:24" ht="12.75" customHeight="1">
      <c r="A849" s="2">
        <v>2</v>
      </c>
      <c r="B849" s="2">
        <v>1</v>
      </c>
      <c r="C849" s="2">
        <f t="shared" ca="1" si="97"/>
        <v>7</v>
      </c>
      <c r="D849" s="2">
        <f t="shared" ca="1" si="98"/>
        <v>5</v>
      </c>
      <c r="E849" s="2">
        <f t="shared" ca="1" si="99"/>
        <v>2</v>
      </c>
      <c r="F849" s="84">
        <f t="shared" ca="1" si="149"/>
        <v>3.3180000000000008E-2</v>
      </c>
      <c r="G849" s="2">
        <v>1</v>
      </c>
      <c r="H849" s="2">
        <v>0</v>
      </c>
      <c r="I849" s="2">
        <v>5</v>
      </c>
      <c r="J849" s="84">
        <f t="shared" ca="1" si="150"/>
        <v>9.4148014940100087E-3</v>
      </c>
      <c r="K849" s="84">
        <f t="shared" ca="1" si="102"/>
        <v>3.1238311357125218E-4</v>
      </c>
      <c r="L849" s="85">
        <f t="shared" ca="1" si="151"/>
        <v>165</v>
      </c>
      <c r="M849" s="38">
        <f t="shared" ca="1" si="152"/>
        <v>835</v>
      </c>
      <c r="N849" s="4">
        <f t="shared" ca="1" si="153"/>
        <v>9</v>
      </c>
      <c r="O849" s="79">
        <f t="shared" ca="1" si="154"/>
        <v>2.8940432293255012</v>
      </c>
      <c r="P849" s="79">
        <f t="shared" ca="1" si="155"/>
        <v>28.940432293255011</v>
      </c>
      <c r="Q849" s="79">
        <f t="shared" ca="1" si="156"/>
        <v>28.940432293255011</v>
      </c>
      <c r="R849" s="79">
        <f t="shared" ca="1" si="109"/>
        <v>2.8940432293255012</v>
      </c>
      <c r="S849" s="79">
        <f t="shared" ca="1" si="157"/>
        <v>2.8940432293255007</v>
      </c>
      <c r="T849" s="79">
        <f t="shared" ca="1" si="111"/>
        <v>9.0405023478650132E-4</v>
      </c>
      <c r="U849" s="79">
        <f t="shared" ca="1" si="158"/>
        <v>1228.9026733900378</v>
      </c>
      <c r="V849" s="79">
        <f t="shared" ca="1" si="113"/>
        <v>0.38388844338961559</v>
      </c>
      <c r="W849" s="85">
        <f t="shared" ca="1" si="159"/>
        <v>25056.385214851052</v>
      </c>
      <c r="X849" s="79">
        <f t="shared" ca="1" si="115"/>
        <v>7.8271916282558607</v>
      </c>
    </row>
    <row r="850" spans="1:24" ht="12.75" customHeight="1">
      <c r="A850" s="2">
        <v>2</v>
      </c>
      <c r="B850" s="2">
        <v>1</v>
      </c>
      <c r="C850" s="2">
        <f t="shared" ca="1" si="97"/>
        <v>7</v>
      </c>
      <c r="D850" s="2">
        <f t="shared" ca="1" si="98"/>
        <v>5</v>
      </c>
      <c r="E850" s="2">
        <f t="shared" ca="1" si="99"/>
        <v>2</v>
      </c>
      <c r="F850" s="84">
        <f t="shared" ca="1" si="149"/>
        <v>3.3180000000000008E-2</v>
      </c>
      <c r="G850" s="2">
        <v>1</v>
      </c>
      <c r="H850" s="2">
        <v>0</v>
      </c>
      <c r="I850" s="2">
        <v>4</v>
      </c>
      <c r="J850" s="84">
        <f t="shared" ca="1" si="150"/>
        <v>4.7549502495000082E-4</v>
      </c>
      <c r="K850" s="84">
        <f t="shared" ca="1" si="102"/>
        <v>1.5776924927841033E-5</v>
      </c>
      <c r="L850" s="85">
        <f t="shared" ca="1" si="151"/>
        <v>150</v>
      </c>
      <c r="M850" s="38">
        <f t="shared" ca="1" si="152"/>
        <v>850</v>
      </c>
      <c r="N850" s="4">
        <f t="shared" ca="1" si="153"/>
        <v>10</v>
      </c>
      <c r="O850" s="79">
        <f t="shared" ca="1" si="154"/>
        <v>3.1594744304049844</v>
      </c>
      <c r="P850" s="79">
        <f t="shared" ca="1" si="155"/>
        <v>31.594744304049843</v>
      </c>
      <c r="Q850" s="79">
        <f t="shared" ca="1" si="156"/>
        <v>29.471294695413977</v>
      </c>
      <c r="R850" s="79">
        <f t="shared" ca="1" si="109"/>
        <v>3.053301949973191</v>
      </c>
      <c r="S850" s="79">
        <f t="shared" ca="1" si="157"/>
        <v>3.1520423567747589</v>
      </c>
      <c r="T850" s="79">
        <f t="shared" ca="1" si="111"/>
        <v>4.9729535632210492E-5</v>
      </c>
      <c r="U850" s="79">
        <f t="shared" ca="1" si="158"/>
        <v>1301.3033039928096</v>
      </c>
      <c r="V850" s="79">
        <f t="shared" ca="1" si="113"/>
        <v>2.0530564535446053E-2</v>
      </c>
      <c r="W850" s="85">
        <f t="shared" ca="1" si="159"/>
        <v>20880.321012375876</v>
      </c>
      <c r="X850" s="79">
        <f t="shared" ca="1" si="115"/>
        <v>0.32942725708147585</v>
      </c>
    </row>
    <row r="851" spans="1:24" ht="12.75" customHeight="1">
      <c r="A851" s="2">
        <v>2</v>
      </c>
      <c r="B851" s="2">
        <v>1</v>
      </c>
      <c r="C851" s="2">
        <f t="shared" ca="1" si="97"/>
        <v>7</v>
      </c>
      <c r="D851" s="2">
        <f t="shared" ca="1" si="98"/>
        <v>5</v>
      </c>
      <c r="E851" s="2">
        <f t="shared" ca="1" si="99"/>
        <v>2</v>
      </c>
      <c r="F851" s="84">
        <f t="shared" ca="1" si="149"/>
        <v>3.3180000000000008E-2</v>
      </c>
      <c r="G851" s="2">
        <v>1</v>
      </c>
      <c r="H851" s="2">
        <v>0</v>
      </c>
      <c r="I851" s="2">
        <v>3</v>
      </c>
      <c r="J851" s="84">
        <f t="shared" ca="1" si="150"/>
        <v>9.6059601000000268E-6</v>
      </c>
      <c r="K851" s="84">
        <f t="shared" ca="1" si="102"/>
        <v>3.1872575611800096E-7</v>
      </c>
      <c r="L851" s="85">
        <f t="shared" ca="1" si="151"/>
        <v>135</v>
      </c>
      <c r="M851" s="38">
        <f t="shared" ca="1" si="152"/>
        <v>865</v>
      </c>
      <c r="N851" s="4">
        <f t="shared" ca="1" si="153"/>
        <v>10</v>
      </c>
      <c r="O851" s="79">
        <f t="shared" ca="1" si="154"/>
        <v>3.1594744304049844</v>
      </c>
      <c r="P851" s="79">
        <f t="shared" ca="1" si="155"/>
        <v>31.594744304049843</v>
      </c>
      <c r="Q851" s="79">
        <f t="shared" ca="1" si="156"/>
        <v>31.594744304049843</v>
      </c>
      <c r="R851" s="79">
        <f t="shared" ca="1" si="109"/>
        <v>3.1594744304049844</v>
      </c>
      <c r="S851" s="79">
        <f t="shared" ca="1" si="157"/>
        <v>3.159474430404984</v>
      </c>
      <c r="T851" s="79">
        <f t="shared" ca="1" si="111"/>
        <v>1.007005876766319E-6</v>
      </c>
      <c r="U851" s="79">
        <f t="shared" ca="1" si="158"/>
        <v>1288.5296596068811</v>
      </c>
      <c r="V851" s="79">
        <f t="shared" ca="1" si="113"/>
        <v>4.1068759003867359E-4</v>
      </c>
      <c r="W851" s="85">
        <f t="shared" ca="1" si="159"/>
        <v>16704.2568099007</v>
      </c>
      <c r="X851" s="79">
        <f t="shared" ca="1" si="115"/>
        <v>5.3240768821248676E-3</v>
      </c>
    </row>
    <row r="852" spans="1:24" ht="12.75" customHeight="1">
      <c r="A852" s="2">
        <v>2</v>
      </c>
      <c r="B852" s="2">
        <v>1</v>
      </c>
      <c r="C852" s="2">
        <f t="shared" ca="1" si="97"/>
        <v>7</v>
      </c>
      <c r="D852" s="2">
        <f t="shared" ca="1" si="98"/>
        <v>5</v>
      </c>
      <c r="E852" s="2">
        <f t="shared" ca="1" si="99"/>
        <v>2</v>
      </c>
      <c r="F852" s="84">
        <f t="shared" ca="1" si="149"/>
        <v>3.3180000000000008E-2</v>
      </c>
      <c r="G852" s="2">
        <v>1</v>
      </c>
      <c r="H852" s="2">
        <v>0</v>
      </c>
      <c r="I852" s="2">
        <v>2</v>
      </c>
      <c r="J852" s="84">
        <f t="shared" ca="1" si="150"/>
        <v>9.7029900000000355E-8</v>
      </c>
      <c r="K852" s="84">
        <f t="shared" ca="1" si="102"/>
        <v>3.2194520820000125E-9</v>
      </c>
      <c r="L852" s="85">
        <f t="shared" ca="1" si="151"/>
        <v>120</v>
      </c>
      <c r="M852" s="38">
        <f t="shared" ca="1" si="152"/>
        <v>880</v>
      </c>
      <c r="N852" s="4">
        <f t="shared" ca="1" si="153"/>
        <v>10</v>
      </c>
      <c r="O852" s="79">
        <f t="shared" ca="1" si="154"/>
        <v>3.1594744304049844</v>
      </c>
      <c r="P852" s="79">
        <f t="shared" ca="1" si="155"/>
        <v>31.594744304049843</v>
      </c>
      <c r="Q852" s="79">
        <f t="shared" ca="1" si="156"/>
        <v>31.594744304049843</v>
      </c>
      <c r="R852" s="79">
        <f t="shared" ca="1" si="109"/>
        <v>3.1594744304049844</v>
      </c>
      <c r="S852" s="79">
        <f t="shared" ca="1" si="157"/>
        <v>3.159474430404984</v>
      </c>
      <c r="T852" s="79">
        <f t="shared" ca="1" si="111"/>
        <v>1.0171776532993129E-8</v>
      </c>
      <c r="U852" s="79">
        <f t="shared" ca="1" si="158"/>
        <v>1273.2296596068811</v>
      </c>
      <c r="V852" s="79">
        <f t="shared" ca="1" si="113"/>
        <v>4.099101878485541E-6</v>
      </c>
      <c r="W852" s="85">
        <f t="shared" ca="1" si="159"/>
        <v>12528.192607425524</v>
      </c>
      <c r="X852" s="79">
        <f t="shared" ca="1" si="115"/>
        <v>4.0333915773673271E-5</v>
      </c>
    </row>
    <row r="853" spans="1:24" ht="12.75" customHeight="1">
      <c r="A853" s="2">
        <v>2</v>
      </c>
      <c r="B853" s="2">
        <v>1</v>
      </c>
      <c r="C853" s="2">
        <f t="shared" ca="1" si="97"/>
        <v>7</v>
      </c>
      <c r="D853" s="2">
        <f t="shared" ca="1" si="98"/>
        <v>5</v>
      </c>
      <c r="E853" s="2">
        <f t="shared" ca="1" si="99"/>
        <v>2</v>
      </c>
      <c r="F853" s="84">
        <f t="shared" ca="1" si="149"/>
        <v>3.3180000000000008E-2</v>
      </c>
      <c r="G853" s="2">
        <v>1</v>
      </c>
      <c r="H853" s="2">
        <v>0</v>
      </c>
      <c r="I853" s="2">
        <v>1</v>
      </c>
      <c r="J853" s="84">
        <f t="shared" ca="1" si="150"/>
        <v>4.9005000000000225E-10</v>
      </c>
      <c r="K853" s="84">
        <f t="shared" ca="1" si="102"/>
        <v>1.6259859000000078E-11</v>
      </c>
      <c r="L853" s="85">
        <f t="shared" ca="1" si="151"/>
        <v>105</v>
      </c>
      <c r="M853" s="38">
        <f t="shared" ca="1" si="152"/>
        <v>895</v>
      </c>
      <c r="N853" s="4">
        <f t="shared" ca="1" si="153"/>
        <v>10</v>
      </c>
      <c r="O853" s="79">
        <f t="shared" ca="1" si="154"/>
        <v>3.1594744304049844</v>
      </c>
      <c r="P853" s="79">
        <f t="shared" ca="1" si="155"/>
        <v>31.594744304049843</v>
      </c>
      <c r="Q853" s="79">
        <f t="shared" ca="1" si="156"/>
        <v>31.594744304049843</v>
      </c>
      <c r="R853" s="79">
        <f t="shared" ca="1" si="109"/>
        <v>3.1594744304049844</v>
      </c>
      <c r="S853" s="79">
        <f t="shared" ca="1" si="157"/>
        <v>3.159474430404984</v>
      </c>
      <c r="T853" s="79">
        <f t="shared" ca="1" si="111"/>
        <v>5.1372608752490597E-11</v>
      </c>
      <c r="U853" s="79">
        <f t="shared" ca="1" si="158"/>
        <v>1257.9296596068809</v>
      </c>
      <c r="V853" s="79">
        <f t="shared" ca="1" si="113"/>
        <v>2.0453758897125977E-8</v>
      </c>
      <c r="W853" s="85">
        <f t="shared" ca="1" si="159"/>
        <v>8352.1284049503502</v>
      </c>
      <c r="X853" s="79">
        <f t="shared" ca="1" si="115"/>
        <v>1.3580443021438824E-7</v>
      </c>
    </row>
    <row r="854" spans="1:24" ht="12.75" customHeight="1">
      <c r="A854" s="2">
        <v>2</v>
      </c>
      <c r="B854" s="2">
        <v>1</v>
      </c>
      <c r="C854" s="2">
        <f t="shared" ca="1" si="97"/>
        <v>7</v>
      </c>
      <c r="D854" s="2">
        <f t="shared" ca="1" si="98"/>
        <v>5</v>
      </c>
      <c r="E854" s="2">
        <f t="shared" ca="1" si="99"/>
        <v>2</v>
      </c>
      <c r="F854" s="84">
        <f t="shared" ca="1" si="149"/>
        <v>3.3180000000000008E-2</v>
      </c>
      <c r="G854" s="2">
        <v>1</v>
      </c>
      <c r="H854" s="2">
        <v>0</v>
      </c>
      <c r="I854" s="2">
        <v>0</v>
      </c>
      <c r="J854" s="84">
        <f t="shared" ca="1" si="150"/>
        <v>9.9000000000000548E-13</v>
      </c>
      <c r="K854" s="84">
        <f t="shared" ca="1" si="102"/>
        <v>3.2848200000000192E-14</v>
      </c>
      <c r="L854" s="85">
        <f t="shared" ca="1" si="151"/>
        <v>90</v>
      </c>
      <c r="M854" s="38">
        <f t="shared" ca="1" si="152"/>
        <v>910</v>
      </c>
      <c r="N854" s="4">
        <f t="shared" ca="1" si="153"/>
        <v>10</v>
      </c>
      <c r="O854" s="79">
        <f t="shared" ca="1" si="154"/>
        <v>3.1594744304049844</v>
      </c>
      <c r="P854" s="79">
        <f t="shared" ca="1" si="155"/>
        <v>31.594744304049843</v>
      </c>
      <c r="Q854" s="79">
        <f t="shared" ca="1" si="156"/>
        <v>31.594744304049843</v>
      </c>
      <c r="R854" s="79">
        <f t="shared" ca="1" si="109"/>
        <v>3.1594744304049844</v>
      </c>
      <c r="S854" s="79">
        <f t="shared" ca="1" si="157"/>
        <v>3.159474430404984</v>
      </c>
      <c r="T854" s="79">
        <f t="shared" ca="1" si="111"/>
        <v>1.0378304798482961E-13</v>
      </c>
      <c r="U854" s="79">
        <f t="shared" ca="1" si="158"/>
        <v>1242.629659606881</v>
      </c>
      <c r="V854" s="79">
        <f t="shared" ca="1" si="113"/>
        <v>4.0818147584698985E-11</v>
      </c>
      <c r="W854" s="85">
        <f t="shared" ca="1" si="159"/>
        <v>4176.0642024751751</v>
      </c>
      <c r="X854" s="79">
        <f t="shared" ca="1" si="115"/>
        <v>1.3717619213574585E-10</v>
      </c>
    </row>
    <row r="855" spans="1:24" ht="12.75" customHeight="1">
      <c r="A855" s="2">
        <v>2</v>
      </c>
      <c r="B855" s="2">
        <v>1</v>
      </c>
      <c r="C855" s="2">
        <f t="shared" ca="1" si="97"/>
        <v>7</v>
      </c>
      <c r="D855" s="2">
        <f t="shared" ca="1" si="98"/>
        <v>5</v>
      </c>
      <c r="E855" s="2">
        <f t="shared" ca="1" si="99"/>
        <v>2</v>
      </c>
      <c r="F855" s="84">
        <f t="shared" ca="1" si="149"/>
        <v>3.3180000000000008E-2</v>
      </c>
      <c r="G855" s="2">
        <v>0</v>
      </c>
      <c r="H855" s="2">
        <v>1</v>
      </c>
      <c r="I855" s="2">
        <v>7</v>
      </c>
      <c r="J855" s="84">
        <f t="shared" ca="1" si="150"/>
        <v>0</v>
      </c>
      <c r="K855" s="84">
        <f t="shared" ca="1" si="102"/>
        <v>0</v>
      </c>
      <c r="L855" s="85">
        <f t="shared" ca="1" si="151"/>
        <v>195</v>
      </c>
      <c r="M855" s="38">
        <f t="shared" ca="1" si="152"/>
        <v>805</v>
      </c>
      <c r="N855" s="4">
        <f t="shared" ca="1" si="153"/>
        <v>9</v>
      </c>
      <c r="O855" s="79">
        <f t="shared" ca="1" si="154"/>
        <v>2.8940432293255012</v>
      </c>
      <c r="P855" s="79">
        <f t="shared" ca="1" si="155"/>
        <v>28.940432293255011</v>
      </c>
      <c r="Q855" s="79">
        <f t="shared" ca="1" si="156"/>
        <v>28.940432293255011</v>
      </c>
      <c r="R855" s="79">
        <f t="shared" ca="1" si="109"/>
        <v>2.8940432293255012</v>
      </c>
      <c r="S855" s="79">
        <f t="shared" ca="1" si="157"/>
        <v>2.8940432293255007</v>
      </c>
      <c r="T855" s="79">
        <f t="shared" ca="1" si="111"/>
        <v>0</v>
      </c>
      <c r="U855" s="79">
        <f t="shared" ca="1" si="158"/>
        <v>1259.5026733900379</v>
      </c>
      <c r="V855" s="79">
        <f t="shared" ca="1" si="113"/>
        <v>0</v>
      </c>
      <c r="W855" s="85">
        <f t="shared" ca="1" si="159"/>
        <v>32903.782523958369</v>
      </c>
      <c r="X855" s="79">
        <f t="shared" ca="1" si="115"/>
        <v>0</v>
      </c>
    </row>
    <row r="856" spans="1:24" ht="12.75" customHeight="1">
      <c r="A856" s="2">
        <v>2</v>
      </c>
      <c r="B856" s="2">
        <v>1</v>
      </c>
      <c r="C856" s="2">
        <f t="shared" ca="1" si="97"/>
        <v>7</v>
      </c>
      <c r="D856" s="2">
        <f t="shared" ca="1" si="98"/>
        <v>5</v>
      </c>
      <c r="E856" s="2">
        <f t="shared" ca="1" si="99"/>
        <v>2</v>
      </c>
      <c r="F856" s="84">
        <f t="shared" ca="1" si="149"/>
        <v>3.3180000000000008E-2</v>
      </c>
      <c r="G856" s="2">
        <v>0</v>
      </c>
      <c r="H856" s="2">
        <v>1</v>
      </c>
      <c r="I856" s="2">
        <v>6</v>
      </c>
      <c r="J856" s="84">
        <f t="shared" ca="1" si="150"/>
        <v>0</v>
      </c>
      <c r="K856" s="84">
        <f t="shared" ca="1" si="102"/>
        <v>0</v>
      </c>
      <c r="L856" s="85">
        <f t="shared" ca="1" si="151"/>
        <v>180</v>
      </c>
      <c r="M856" s="38">
        <f t="shared" ca="1" si="152"/>
        <v>820</v>
      </c>
      <c r="N856" s="4">
        <f t="shared" ca="1" si="153"/>
        <v>9</v>
      </c>
      <c r="O856" s="79">
        <f t="shared" ca="1" si="154"/>
        <v>2.8940432293255012</v>
      </c>
      <c r="P856" s="79">
        <f t="shared" ca="1" si="155"/>
        <v>28.940432293255011</v>
      </c>
      <c r="Q856" s="79">
        <f t="shared" ca="1" si="156"/>
        <v>28.940432293255011</v>
      </c>
      <c r="R856" s="79">
        <f t="shared" ca="1" si="109"/>
        <v>2.8940432293255012</v>
      </c>
      <c r="S856" s="79">
        <f t="shared" ca="1" si="157"/>
        <v>2.8940432293255007</v>
      </c>
      <c r="T856" s="79">
        <f t="shared" ca="1" si="111"/>
        <v>0</v>
      </c>
      <c r="U856" s="79">
        <f t="shared" ca="1" si="158"/>
        <v>1244.2026733900377</v>
      </c>
      <c r="V856" s="79">
        <f t="shared" ca="1" si="113"/>
        <v>0</v>
      </c>
      <c r="W856" s="85">
        <f t="shared" ca="1" si="159"/>
        <v>28727.718321483193</v>
      </c>
      <c r="X856" s="79">
        <f t="shared" ca="1" si="115"/>
        <v>0</v>
      </c>
    </row>
    <row r="857" spans="1:24" ht="12.75" customHeight="1">
      <c r="A857" s="2">
        <v>2</v>
      </c>
      <c r="B857" s="2">
        <v>1</v>
      </c>
      <c r="C857" s="2">
        <f t="shared" ca="1" si="97"/>
        <v>7</v>
      </c>
      <c r="D857" s="2">
        <f t="shared" ca="1" si="98"/>
        <v>5</v>
      </c>
      <c r="E857" s="2">
        <f t="shared" ca="1" si="99"/>
        <v>2</v>
      </c>
      <c r="F857" s="84">
        <f t="shared" ca="1" si="149"/>
        <v>3.3180000000000008E-2</v>
      </c>
      <c r="G857" s="2">
        <v>0</v>
      </c>
      <c r="H857" s="2">
        <v>1</v>
      </c>
      <c r="I857" s="2">
        <v>5</v>
      </c>
      <c r="J857" s="84">
        <f t="shared" ca="1" si="150"/>
        <v>9.4148014940100087E-3</v>
      </c>
      <c r="K857" s="84">
        <f t="shared" ca="1" si="102"/>
        <v>3.1238311357125218E-4</v>
      </c>
      <c r="L857" s="85">
        <f t="shared" ca="1" si="151"/>
        <v>165</v>
      </c>
      <c r="M857" s="38">
        <f t="shared" ca="1" si="152"/>
        <v>835</v>
      </c>
      <c r="N857" s="4">
        <f t="shared" ca="1" si="153"/>
        <v>9</v>
      </c>
      <c r="O857" s="79">
        <f t="shared" ca="1" si="154"/>
        <v>2.8940432293255012</v>
      </c>
      <c r="P857" s="79">
        <f t="shared" ca="1" si="155"/>
        <v>28.940432293255011</v>
      </c>
      <c r="Q857" s="79">
        <f t="shared" ca="1" si="156"/>
        <v>28.940432293255011</v>
      </c>
      <c r="R857" s="79">
        <f t="shared" ca="1" si="109"/>
        <v>2.8940432293255012</v>
      </c>
      <c r="S857" s="79">
        <f t="shared" ca="1" si="157"/>
        <v>2.8940432293255007</v>
      </c>
      <c r="T857" s="79">
        <f t="shared" ca="1" si="111"/>
        <v>9.0405023478650132E-4</v>
      </c>
      <c r="U857" s="79">
        <f t="shared" ca="1" si="158"/>
        <v>1228.9026733900378</v>
      </c>
      <c r="V857" s="79">
        <f t="shared" ca="1" si="113"/>
        <v>0.38388844338961559</v>
      </c>
      <c r="W857" s="85">
        <f t="shared" ca="1" si="159"/>
        <v>24551.654119008017</v>
      </c>
      <c r="X857" s="79">
        <f t="shared" ca="1" si="115"/>
        <v>7.6695221570201833</v>
      </c>
    </row>
    <row r="858" spans="1:24" ht="12.75" customHeight="1">
      <c r="A858" s="2">
        <v>2</v>
      </c>
      <c r="B858" s="2">
        <v>1</v>
      </c>
      <c r="C858" s="2">
        <f t="shared" ca="1" si="97"/>
        <v>7</v>
      </c>
      <c r="D858" s="2">
        <f t="shared" ca="1" si="98"/>
        <v>5</v>
      </c>
      <c r="E858" s="2">
        <f t="shared" ca="1" si="99"/>
        <v>2</v>
      </c>
      <c r="F858" s="84">
        <f t="shared" ca="1" si="149"/>
        <v>3.3180000000000008E-2</v>
      </c>
      <c r="G858" s="2">
        <v>0</v>
      </c>
      <c r="H858" s="2">
        <v>1</v>
      </c>
      <c r="I858" s="2">
        <v>4</v>
      </c>
      <c r="J858" s="84">
        <f t="shared" ca="1" si="150"/>
        <v>4.7549502495000082E-4</v>
      </c>
      <c r="K858" s="84">
        <f t="shared" ca="1" si="102"/>
        <v>1.5776924927841033E-5</v>
      </c>
      <c r="L858" s="85">
        <f t="shared" ca="1" si="151"/>
        <v>150</v>
      </c>
      <c r="M858" s="38">
        <f t="shared" ca="1" si="152"/>
        <v>850</v>
      </c>
      <c r="N858" s="4">
        <f t="shared" ca="1" si="153"/>
        <v>10</v>
      </c>
      <c r="O858" s="79">
        <f t="shared" ca="1" si="154"/>
        <v>3.1594744304049844</v>
      </c>
      <c r="P858" s="79">
        <f t="shared" ca="1" si="155"/>
        <v>31.594744304049843</v>
      </c>
      <c r="Q858" s="79">
        <f t="shared" ca="1" si="156"/>
        <v>29.471294695413977</v>
      </c>
      <c r="R858" s="79">
        <f t="shared" ca="1" si="109"/>
        <v>3.053301949973191</v>
      </c>
      <c r="S858" s="79">
        <f t="shared" ca="1" si="157"/>
        <v>3.1520423567747589</v>
      </c>
      <c r="T858" s="79">
        <f t="shared" ca="1" si="111"/>
        <v>4.9729535632210492E-5</v>
      </c>
      <c r="U858" s="79">
        <f t="shared" ca="1" si="158"/>
        <v>1301.3033039928096</v>
      </c>
      <c r="V858" s="79">
        <f t="shared" ca="1" si="113"/>
        <v>2.0530564535446053E-2</v>
      </c>
      <c r="W858" s="85">
        <f t="shared" ca="1" si="159"/>
        <v>20375.589916532841</v>
      </c>
      <c r="X858" s="79">
        <f t="shared" ca="1" si="115"/>
        <v>0.32146415247361337</v>
      </c>
    </row>
    <row r="859" spans="1:24" ht="12.75" customHeight="1">
      <c r="A859" s="2">
        <v>2</v>
      </c>
      <c r="B859" s="2">
        <v>1</v>
      </c>
      <c r="C859" s="2">
        <f t="shared" ca="1" si="97"/>
        <v>7</v>
      </c>
      <c r="D859" s="2">
        <f t="shared" ca="1" si="98"/>
        <v>5</v>
      </c>
      <c r="E859" s="2">
        <f t="shared" ca="1" si="99"/>
        <v>2</v>
      </c>
      <c r="F859" s="84">
        <f t="shared" ca="1" si="149"/>
        <v>3.3180000000000008E-2</v>
      </c>
      <c r="G859" s="2">
        <v>0</v>
      </c>
      <c r="H859" s="2">
        <v>1</v>
      </c>
      <c r="I859" s="2">
        <v>3</v>
      </c>
      <c r="J859" s="84">
        <f t="shared" ca="1" si="150"/>
        <v>9.6059601000000268E-6</v>
      </c>
      <c r="K859" s="84">
        <f t="shared" ca="1" si="102"/>
        <v>3.1872575611800096E-7</v>
      </c>
      <c r="L859" s="85">
        <f t="shared" ca="1" si="151"/>
        <v>135</v>
      </c>
      <c r="M859" s="38">
        <f t="shared" ca="1" si="152"/>
        <v>865</v>
      </c>
      <c r="N859" s="4">
        <f t="shared" ca="1" si="153"/>
        <v>10</v>
      </c>
      <c r="O859" s="79">
        <f t="shared" ca="1" si="154"/>
        <v>3.1594744304049844</v>
      </c>
      <c r="P859" s="79">
        <f t="shared" ca="1" si="155"/>
        <v>31.594744304049843</v>
      </c>
      <c r="Q859" s="79">
        <f t="shared" ca="1" si="156"/>
        <v>31.594744304049843</v>
      </c>
      <c r="R859" s="79">
        <f t="shared" ca="1" si="109"/>
        <v>3.1594744304049844</v>
      </c>
      <c r="S859" s="79">
        <f t="shared" ca="1" si="157"/>
        <v>3.159474430404984</v>
      </c>
      <c r="T859" s="79">
        <f t="shared" ca="1" si="111"/>
        <v>1.007005876766319E-6</v>
      </c>
      <c r="U859" s="79">
        <f t="shared" ca="1" si="158"/>
        <v>1288.5296596068811</v>
      </c>
      <c r="V859" s="79">
        <f t="shared" ca="1" si="113"/>
        <v>4.1068759003867359E-4</v>
      </c>
      <c r="W859" s="85">
        <f t="shared" ca="1" si="159"/>
        <v>16199.525714057669</v>
      </c>
      <c r="X859" s="79">
        <f t="shared" ca="1" si="115"/>
        <v>5.1632060819660295E-3</v>
      </c>
    </row>
    <row r="860" spans="1:24" ht="12.75" customHeight="1">
      <c r="A860" s="2">
        <v>2</v>
      </c>
      <c r="B860" s="2">
        <v>1</v>
      </c>
      <c r="C860" s="2">
        <f t="shared" ca="1" si="97"/>
        <v>7</v>
      </c>
      <c r="D860" s="2">
        <f t="shared" ca="1" si="98"/>
        <v>5</v>
      </c>
      <c r="E860" s="2">
        <f t="shared" ca="1" si="99"/>
        <v>2</v>
      </c>
      <c r="F860" s="84">
        <f t="shared" ca="1" si="149"/>
        <v>3.3180000000000008E-2</v>
      </c>
      <c r="G860" s="2">
        <v>0</v>
      </c>
      <c r="H860" s="2">
        <v>1</v>
      </c>
      <c r="I860" s="2">
        <v>2</v>
      </c>
      <c r="J860" s="84">
        <f t="shared" ca="1" si="150"/>
        <v>9.7029900000000355E-8</v>
      </c>
      <c r="K860" s="84">
        <f t="shared" ca="1" si="102"/>
        <v>3.2194520820000125E-9</v>
      </c>
      <c r="L860" s="85">
        <f t="shared" ca="1" si="151"/>
        <v>120</v>
      </c>
      <c r="M860" s="38">
        <f t="shared" ca="1" si="152"/>
        <v>880</v>
      </c>
      <c r="N860" s="4">
        <f t="shared" ca="1" si="153"/>
        <v>10</v>
      </c>
      <c r="O860" s="79">
        <f t="shared" ca="1" si="154"/>
        <v>3.1594744304049844</v>
      </c>
      <c r="P860" s="79">
        <f t="shared" ca="1" si="155"/>
        <v>31.594744304049843</v>
      </c>
      <c r="Q860" s="79">
        <f t="shared" ca="1" si="156"/>
        <v>31.594744304049843</v>
      </c>
      <c r="R860" s="79">
        <f t="shared" ca="1" si="109"/>
        <v>3.1594744304049844</v>
      </c>
      <c r="S860" s="79">
        <f t="shared" ca="1" si="157"/>
        <v>3.159474430404984</v>
      </c>
      <c r="T860" s="79">
        <f t="shared" ca="1" si="111"/>
        <v>1.0171776532993129E-8</v>
      </c>
      <c r="U860" s="79">
        <f t="shared" ca="1" si="158"/>
        <v>1273.2296596068811</v>
      </c>
      <c r="V860" s="79">
        <f t="shared" ca="1" si="113"/>
        <v>4.099101878485541E-6</v>
      </c>
      <c r="W860" s="85">
        <f t="shared" ca="1" si="159"/>
        <v>12023.461511582493</v>
      </c>
      <c r="X860" s="79">
        <f t="shared" ca="1" si="115"/>
        <v>3.8708958196311273E-5</v>
      </c>
    </row>
    <row r="861" spans="1:24" ht="12.75" customHeight="1">
      <c r="A861" s="2">
        <v>2</v>
      </c>
      <c r="B861" s="2">
        <v>1</v>
      </c>
      <c r="C861" s="2">
        <f t="shared" ca="1" si="97"/>
        <v>7</v>
      </c>
      <c r="D861" s="2">
        <f t="shared" ca="1" si="98"/>
        <v>5</v>
      </c>
      <c r="E861" s="2">
        <f t="shared" ca="1" si="99"/>
        <v>2</v>
      </c>
      <c r="F861" s="84">
        <f t="shared" ca="1" si="149"/>
        <v>3.3180000000000008E-2</v>
      </c>
      <c r="G861" s="2">
        <v>0</v>
      </c>
      <c r="H861" s="2">
        <v>1</v>
      </c>
      <c r="I861" s="2">
        <v>1</v>
      </c>
      <c r="J861" s="84">
        <f t="shared" ca="1" si="150"/>
        <v>4.9005000000000225E-10</v>
      </c>
      <c r="K861" s="84">
        <f t="shared" ca="1" si="102"/>
        <v>1.6259859000000078E-11</v>
      </c>
      <c r="L861" s="85">
        <f t="shared" ca="1" si="151"/>
        <v>105</v>
      </c>
      <c r="M861" s="38">
        <f t="shared" ca="1" si="152"/>
        <v>895</v>
      </c>
      <c r="N861" s="4">
        <f t="shared" ca="1" si="153"/>
        <v>10</v>
      </c>
      <c r="O861" s="79">
        <f t="shared" ca="1" si="154"/>
        <v>3.1594744304049844</v>
      </c>
      <c r="P861" s="79">
        <f t="shared" ca="1" si="155"/>
        <v>31.594744304049843</v>
      </c>
      <c r="Q861" s="79">
        <f t="shared" ca="1" si="156"/>
        <v>31.594744304049843</v>
      </c>
      <c r="R861" s="79">
        <f t="shared" ca="1" si="109"/>
        <v>3.1594744304049844</v>
      </c>
      <c r="S861" s="79">
        <f t="shared" ca="1" si="157"/>
        <v>3.159474430404984</v>
      </c>
      <c r="T861" s="79">
        <f t="shared" ca="1" si="111"/>
        <v>5.1372608752490597E-11</v>
      </c>
      <c r="U861" s="79">
        <f t="shared" ca="1" si="158"/>
        <v>1257.9296596068809</v>
      </c>
      <c r="V861" s="79">
        <f t="shared" ca="1" si="113"/>
        <v>2.0453758897125977E-8</v>
      </c>
      <c r="W861" s="85">
        <f t="shared" ca="1" si="159"/>
        <v>7847.3973091073167</v>
      </c>
      <c r="X861" s="79">
        <f t="shared" ca="1" si="115"/>
        <v>1.27597573763065E-7</v>
      </c>
    </row>
    <row r="862" spans="1:24" ht="12.75" customHeight="1">
      <c r="A862" s="2">
        <v>2</v>
      </c>
      <c r="B862" s="2">
        <v>1</v>
      </c>
      <c r="C862" s="2">
        <f t="shared" ca="1" si="97"/>
        <v>7</v>
      </c>
      <c r="D862" s="2">
        <f t="shared" ca="1" si="98"/>
        <v>5</v>
      </c>
      <c r="E862" s="2">
        <f t="shared" ca="1" si="99"/>
        <v>2</v>
      </c>
      <c r="F862" s="84">
        <f t="shared" ca="1" si="149"/>
        <v>3.3180000000000008E-2</v>
      </c>
      <c r="G862" s="2">
        <v>0</v>
      </c>
      <c r="H862" s="2">
        <v>1</v>
      </c>
      <c r="I862" s="2">
        <v>0</v>
      </c>
      <c r="J862" s="84">
        <f t="shared" ca="1" si="150"/>
        <v>9.9000000000000548E-13</v>
      </c>
      <c r="K862" s="84">
        <f t="shared" ca="1" si="102"/>
        <v>3.2848200000000192E-14</v>
      </c>
      <c r="L862" s="85">
        <f t="shared" ca="1" si="151"/>
        <v>90</v>
      </c>
      <c r="M862" s="38">
        <f t="shared" ca="1" si="152"/>
        <v>910</v>
      </c>
      <c r="N862" s="4">
        <f t="shared" ca="1" si="153"/>
        <v>10</v>
      </c>
      <c r="O862" s="79">
        <f t="shared" ca="1" si="154"/>
        <v>3.1594744304049844</v>
      </c>
      <c r="P862" s="79">
        <f t="shared" ca="1" si="155"/>
        <v>31.594744304049843</v>
      </c>
      <c r="Q862" s="79">
        <f t="shared" ca="1" si="156"/>
        <v>31.594744304049843</v>
      </c>
      <c r="R862" s="79">
        <f t="shared" ca="1" si="109"/>
        <v>3.1594744304049844</v>
      </c>
      <c r="S862" s="79">
        <f t="shared" ca="1" si="157"/>
        <v>3.159474430404984</v>
      </c>
      <c r="T862" s="79">
        <f t="shared" ca="1" si="111"/>
        <v>1.0378304798482961E-13</v>
      </c>
      <c r="U862" s="79">
        <f t="shared" ca="1" si="158"/>
        <v>1242.629659606881</v>
      </c>
      <c r="V862" s="79">
        <f t="shared" ca="1" si="113"/>
        <v>4.0818147584698985E-11</v>
      </c>
      <c r="W862" s="85">
        <f t="shared" ca="1" si="159"/>
        <v>3671.3331066321421</v>
      </c>
      <c r="X862" s="79">
        <f t="shared" ca="1" si="115"/>
        <v>1.2059668415327463E-10</v>
      </c>
    </row>
    <row r="863" spans="1:24" ht="12.75" customHeight="1">
      <c r="A863" s="2">
        <v>2</v>
      </c>
      <c r="B863" s="2">
        <v>1</v>
      </c>
      <c r="C863" s="2">
        <f t="shared" ca="1" si="97"/>
        <v>7</v>
      </c>
      <c r="D863" s="2">
        <f t="shared" ca="1" si="98"/>
        <v>5</v>
      </c>
      <c r="E863" s="2">
        <f t="shared" ca="1" si="99"/>
        <v>2</v>
      </c>
      <c r="F863" s="84">
        <f t="shared" ca="1" si="149"/>
        <v>3.3180000000000008E-2</v>
      </c>
      <c r="G863" s="2">
        <v>0</v>
      </c>
      <c r="H863" s="2">
        <v>0</v>
      </c>
      <c r="I863" s="2">
        <v>7</v>
      </c>
      <c r="J863" s="84">
        <f t="shared" ca="1" si="150"/>
        <v>0</v>
      </c>
      <c r="K863" s="84">
        <f t="shared" ca="1" si="102"/>
        <v>0</v>
      </c>
      <c r="L863" s="85">
        <f t="shared" ca="1" si="151"/>
        <v>105</v>
      </c>
      <c r="M863" s="38">
        <f t="shared" ca="1" si="152"/>
        <v>895</v>
      </c>
      <c r="N863" s="4">
        <f t="shared" ca="1" si="153"/>
        <v>10</v>
      </c>
      <c r="O863" s="79">
        <f t="shared" ca="1" si="154"/>
        <v>3.1594744304049844</v>
      </c>
      <c r="P863" s="79">
        <f t="shared" ca="1" si="155"/>
        <v>31.594744304049843</v>
      </c>
      <c r="Q863" s="79">
        <f t="shared" ca="1" si="156"/>
        <v>31.594744304049843</v>
      </c>
      <c r="R863" s="79">
        <f t="shared" ca="1" si="109"/>
        <v>3.1594744304049844</v>
      </c>
      <c r="S863" s="79">
        <f t="shared" ca="1" si="157"/>
        <v>3.159474430404984</v>
      </c>
      <c r="T863" s="79">
        <f t="shared" ca="1" si="111"/>
        <v>0</v>
      </c>
      <c r="U863" s="79">
        <f t="shared" ca="1" si="158"/>
        <v>1257.9296596068809</v>
      </c>
      <c r="V863" s="79">
        <f t="shared" ca="1" si="113"/>
        <v>0</v>
      </c>
      <c r="W863" s="85">
        <f t="shared" ca="1" si="159"/>
        <v>29232.449417326225</v>
      </c>
      <c r="X863" s="79">
        <f t="shared" ca="1" si="115"/>
        <v>0</v>
      </c>
    </row>
    <row r="864" spans="1:24" ht="12.75" customHeight="1">
      <c r="A864" s="2">
        <v>2</v>
      </c>
      <c r="B864" s="2">
        <v>1</v>
      </c>
      <c r="C864" s="2">
        <f t="shared" ca="1" si="97"/>
        <v>7</v>
      </c>
      <c r="D864" s="2">
        <f t="shared" ca="1" si="98"/>
        <v>5</v>
      </c>
      <c r="E864" s="2">
        <f t="shared" ca="1" si="99"/>
        <v>2</v>
      </c>
      <c r="F864" s="84">
        <f t="shared" ca="1" si="149"/>
        <v>3.3180000000000008E-2</v>
      </c>
      <c r="G864" s="2">
        <v>0</v>
      </c>
      <c r="H864" s="2">
        <v>0</v>
      </c>
      <c r="I864" s="2">
        <v>6</v>
      </c>
      <c r="J864" s="84">
        <f t="shared" ca="1" si="150"/>
        <v>0</v>
      </c>
      <c r="K864" s="84">
        <f t="shared" ca="1" si="102"/>
        <v>0</v>
      </c>
      <c r="L864" s="85">
        <f t="shared" ca="1" si="151"/>
        <v>90</v>
      </c>
      <c r="M864" s="38">
        <f t="shared" ca="1" si="152"/>
        <v>910</v>
      </c>
      <c r="N864" s="4">
        <f t="shared" ca="1" si="153"/>
        <v>10</v>
      </c>
      <c r="O864" s="79">
        <f t="shared" ca="1" si="154"/>
        <v>3.1594744304049844</v>
      </c>
      <c r="P864" s="79">
        <f t="shared" ca="1" si="155"/>
        <v>31.594744304049843</v>
      </c>
      <c r="Q864" s="79">
        <f t="shared" ca="1" si="156"/>
        <v>31.594744304049843</v>
      </c>
      <c r="R864" s="79">
        <f t="shared" ca="1" si="109"/>
        <v>3.1594744304049844</v>
      </c>
      <c r="S864" s="79">
        <f t="shared" ca="1" si="157"/>
        <v>3.159474430404984</v>
      </c>
      <c r="T864" s="79">
        <f t="shared" ca="1" si="111"/>
        <v>0</v>
      </c>
      <c r="U864" s="79">
        <f t="shared" ca="1" si="158"/>
        <v>1242.629659606881</v>
      </c>
      <c r="V864" s="79">
        <f t="shared" ca="1" si="113"/>
        <v>0</v>
      </c>
      <c r="W864" s="85">
        <f t="shared" ca="1" si="159"/>
        <v>25056.385214851052</v>
      </c>
      <c r="X864" s="79">
        <f t="shared" ca="1" si="115"/>
        <v>0</v>
      </c>
    </row>
    <row r="865" spans="1:24" ht="12.75" customHeight="1">
      <c r="A865" s="2">
        <v>2</v>
      </c>
      <c r="B865" s="2">
        <v>1</v>
      </c>
      <c r="C865" s="2">
        <f t="shared" ca="1" si="97"/>
        <v>7</v>
      </c>
      <c r="D865" s="2">
        <f t="shared" ca="1" si="98"/>
        <v>5</v>
      </c>
      <c r="E865" s="2">
        <f t="shared" ca="1" si="99"/>
        <v>2</v>
      </c>
      <c r="F865" s="84">
        <f t="shared" ca="1" si="149"/>
        <v>3.3180000000000008E-2</v>
      </c>
      <c r="G865" s="2">
        <v>0</v>
      </c>
      <c r="H865" s="2">
        <v>0</v>
      </c>
      <c r="I865" s="2">
        <v>5</v>
      </c>
      <c r="J865" s="84">
        <f t="shared" ca="1" si="150"/>
        <v>9.5099004990000158E-5</v>
      </c>
      <c r="K865" s="84">
        <f t="shared" ca="1" si="102"/>
        <v>3.1553849855682062E-6</v>
      </c>
      <c r="L865" s="85">
        <f t="shared" ca="1" si="151"/>
        <v>75</v>
      </c>
      <c r="M865" s="38">
        <f t="shared" ca="1" si="152"/>
        <v>925</v>
      </c>
      <c r="N865" s="4">
        <f t="shared" ca="1" si="153"/>
        <v>10</v>
      </c>
      <c r="O865" s="79">
        <f t="shared" ca="1" si="154"/>
        <v>3.1594744304049844</v>
      </c>
      <c r="P865" s="79">
        <f t="shared" ca="1" si="155"/>
        <v>31.594744304049843</v>
      </c>
      <c r="Q865" s="79">
        <f t="shared" ca="1" si="156"/>
        <v>31.594744304049843</v>
      </c>
      <c r="R865" s="79">
        <f t="shared" ca="1" si="109"/>
        <v>3.1594744304049844</v>
      </c>
      <c r="S865" s="79">
        <f t="shared" ca="1" si="157"/>
        <v>3.159474430404984</v>
      </c>
      <c r="T865" s="79">
        <f t="shared" ca="1" si="111"/>
        <v>9.9693581799865476E-6</v>
      </c>
      <c r="U865" s="79">
        <f t="shared" ca="1" si="158"/>
        <v>1227.329659606881</v>
      </c>
      <c r="V865" s="79">
        <f t="shared" ca="1" si="113"/>
        <v>3.8726975802660896E-3</v>
      </c>
      <c r="W865" s="85">
        <f t="shared" ca="1" si="159"/>
        <v>20880.321012375876</v>
      </c>
      <c r="X865" s="79">
        <f t="shared" ca="1" si="115"/>
        <v>6.5885451416295163E-2</v>
      </c>
    </row>
    <row r="866" spans="1:24" ht="12.75" customHeight="1">
      <c r="A866" s="2">
        <v>2</v>
      </c>
      <c r="B866" s="2">
        <v>1</v>
      </c>
      <c r="C866" s="2">
        <f t="shared" ca="1" si="97"/>
        <v>7</v>
      </c>
      <c r="D866" s="2">
        <f t="shared" ca="1" si="98"/>
        <v>5</v>
      </c>
      <c r="E866" s="2">
        <f t="shared" ca="1" si="99"/>
        <v>2</v>
      </c>
      <c r="F866" s="84">
        <f t="shared" ca="1" si="149"/>
        <v>3.3180000000000008E-2</v>
      </c>
      <c r="G866" s="2">
        <v>0</v>
      </c>
      <c r="H866" s="2">
        <v>0</v>
      </c>
      <c r="I866" s="2">
        <v>4</v>
      </c>
      <c r="J866" s="84">
        <f t="shared" ca="1" si="150"/>
        <v>4.8029800500000126E-6</v>
      </c>
      <c r="K866" s="84">
        <f t="shared" ca="1" si="102"/>
        <v>1.5936287805900045E-7</v>
      </c>
      <c r="L866" s="85">
        <f t="shared" ca="1" si="151"/>
        <v>60</v>
      </c>
      <c r="M866" s="38">
        <f t="shared" ca="1" si="152"/>
        <v>940</v>
      </c>
      <c r="N866" s="4">
        <f t="shared" ca="1" si="153"/>
        <v>11</v>
      </c>
      <c r="O866" s="79">
        <f t="shared" ca="1" si="154"/>
        <v>3.443707573616813</v>
      </c>
      <c r="P866" s="79">
        <f t="shared" ca="1" si="155"/>
        <v>34.152842592956304</v>
      </c>
      <c r="Q866" s="79">
        <f t="shared" ca="1" si="156"/>
        <v>31.594744304049843</v>
      </c>
      <c r="R866" s="79">
        <f t="shared" ca="1" si="109"/>
        <v>3.287379344850307</v>
      </c>
      <c r="S866" s="79">
        <f t="shared" ca="1" si="157"/>
        <v>3.4327645976031573</v>
      </c>
      <c r="T866" s="79">
        <f t="shared" ca="1" si="111"/>
        <v>5.4705524597308573E-7</v>
      </c>
      <c r="U866" s="79">
        <f t="shared" ca="1" si="158"/>
        <v>1304.9281133256075</v>
      </c>
      <c r="V866" s="79">
        <f t="shared" ca="1" si="113"/>
        <v>2.0795709979967031E-4</v>
      </c>
      <c r="W866" s="85">
        <f t="shared" ca="1" si="159"/>
        <v>16704.2568099007</v>
      </c>
      <c r="X866" s="79">
        <f t="shared" ca="1" si="115"/>
        <v>2.6620384410624334E-3</v>
      </c>
    </row>
    <row r="867" spans="1:24" ht="12.75" customHeight="1">
      <c r="A867" s="2">
        <v>2</v>
      </c>
      <c r="B867" s="2">
        <v>1</v>
      </c>
      <c r="C867" s="2">
        <f t="shared" ca="1" si="97"/>
        <v>7</v>
      </c>
      <c r="D867" s="2">
        <f t="shared" ca="1" si="98"/>
        <v>5</v>
      </c>
      <c r="E867" s="2">
        <f t="shared" ca="1" si="99"/>
        <v>2</v>
      </c>
      <c r="F867" s="84">
        <f t="shared" ca="1" si="149"/>
        <v>3.3180000000000008E-2</v>
      </c>
      <c r="G867" s="2">
        <v>0</v>
      </c>
      <c r="H867" s="2">
        <v>0</v>
      </c>
      <c r="I867" s="2">
        <v>3</v>
      </c>
      <c r="J867" s="84">
        <f t="shared" ca="1" si="150"/>
        <v>9.7029900000000341E-8</v>
      </c>
      <c r="K867" s="84">
        <f t="shared" ca="1" si="102"/>
        <v>3.2194520820000121E-9</v>
      </c>
      <c r="L867" s="85">
        <f t="shared" ca="1" si="151"/>
        <v>45</v>
      </c>
      <c r="M867" s="38">
        <f t="shared" ca="1" si="152"/>
        <v>955</v>
      </c>
      <c r="N867" s="4">
        <f t="shared" ca="1" si="153"/>
        <v>11</v>
      </c>
      <c r="O867" s="79">
        <f t="shared" ca="1" si="154"/>
        <v>3.443707573616813</v>
      </c>
      <c r="P867" s="79">
        <f t="shared" ca="1" si="155"/>
        <v>34.437075736168133</v>
      </c>
      <c r="Q867" s="79">
        <f t="shared" ca="1" si="156"/>
        <v>34.437075736168133</v>
      </c>
      <c r="R867" s="79">
        <f t="shared" ca="1" si="109"/>
        <v>3.4437075736168135</v>
      </c>
      <c r="S867" s="79">
        <f t="shared" ca="1" si="157"/>
        <v>3.4437075736168126</v>
      </c>
      <c r="T867" s="79">
        <f t="shared" ca="1" si="111"/>
        <v>1.1086851517679857E-8</v>
      </c>
      <c r="U867" s="79">
        <f t="shared" ca="1" si="158"/>
        <v>1293.3479162046203</v>
      </c>
      <c r="V867" s="79">
        <f t="shared" ca="1" si="113"/>
        <v>4.163871641575342E-6</v>
      </c>
      <c r="W867" s="85">
        <f t="shared" ca="1" si="159"/>
        <v>12528.192607425526</v>
      </c>
      <c r="X867" s="79">
        <f t="shared" ca="1" si="115"/>
        <v>4.0333915773673271E-5</v>
      </c>
    </row>
    <row r="868" spans="1:24" ht="12.75" customHeight="1">
      <c r="A868" s="2">
        <v>2</v>
      </c>
      <c r="B868" s="2">
        <v>1</v>
      </c>
      <c r="C868" s="2">
        <f t="shared" ca="1" si="97"/>
        <v>7</v>
      </c>
      <c r="D868" s="2">
        <f t="shared" ca="1" si="98"/>
        <v>5</v>
      </c>
      <c r="E868" s="2">
        <f t="shared" ca="1" si="99"/>
        <v>2</v>
      </c>
      <c r="F868" s="84">
        <f t="shared" ca="1" si="149"/>
        <v>3.3180000000000008E-2</v>
      </c>
      <c r="G868" s="2">
        <v>0</v>
      </c>
      <c r="H868" s="2">
        <v>0</v>
      </c>
      <c r="I868" s="2">
        <v>2</v>
      </c>
      <c r="J868" s="84">
        <f t="shared" ca="1" si="150"/>
        <v>9.801000000000045E-10</v>
      </c>
      <c r="K868" s="84">
        <f t="shared" ca="1" si="102"/>
        <v>3.2519718000000155E-11</v>
      </c>
      <c r="L868" s="85">
        <f t="shared" ca="1" si="151"/>
        <v>30</v>
      </c>
      <c r="M868" s="38">
        <f t="shared" ca="1" si="152"/>
        <v>970</v>
      </c>
      <c r="N868" s="4">
        <f t="shared" ca="1" si="153"/>
        <v>11</v>
      </c>
      <c r="O868" s="79">
        <f t="shared" ca="1" si="154"/>
        <v>3.443707573616813</v>
      </c>
      <c r="P868" s="79">
        <f t="shared" ca="1" si="155"/>
        <v>34.437075736168133</v>
      </c>
      <c r="Q868" s="79">
        <f t="shared" ca="1" si="156"/>
        <v>34.437075736168133</v>
      </c>
      <c r="R868" s="79">
        <f t="shared" ca="1" si="109"/>
        <v>3.4437075736168135</v>
      </c>
      <c r="S868" s="79">
        <f t="shared" ca="1" si="157"/>
        <v>3.4437075736168126</v>
      </c>
      <c r="T868" s="79">
        <f t="shared" ca="1" si="111"/>
        <v>1.1198839916848351E-10</v>
      </c>
      <c r="U868" s="79">
        <f t="shared" ca="1" si="158"/>
        <v>1278.0479162046202</v>
      </c>
      <c r="V868" s="79">
        <f t="shared" ca="1" si="113"/>
        <v>4.1561757825462073E-8</v>
      </c>
      <c r="W868" s="85">
        <f t="shared" ca="1" si="159"/>
        <v>8352.1284049503502</v>
      </c>
      <c r="X868" s="79">
        <f t="shared" ca="1" si="115"/>
        <v>2.7160886042877647E-7</v>
      </c>
    </row>
    <row r="869" spans="1:24" ht="12.75" customHeight="1">
      <c r="A869" s="2">
        <v>2</v>
      </c>
      <c r="B869" s="2">
        <v>1</v>
      </c>
      <c r="C869" s="2">
        <f t="shared" ca="1" si="97"/>
        <v>7</v>
      </c>
      <c r="D869" s="2">
        <f t="shared" ca="1" si="98"/>
        <v>5</v>
      </c>
      <c r="E869" s="2">
        <f t="shared" ca="1" si="99"/>
        <v>2</v>
      </c>
      <c r="F869" s="84">
        <f t="shared" ca="1" si="149"/>
        <v>3.3180000000000008E-2</v>
      </c>
      <c r="G869" s="2">
        <v>0</v>
      </c>
      <c r="H869" s="2">
        <v>0</v>
      </c>
      <c r="I869" s="2">
        <v>1</v>
      </c>
      <c r="J869" s="84">
        <f t="shared" ca="1" si="150"/>
        <v>4.9500000000000272E-12</v>
      </c>
      <c r="K869" s="84">
        <f t="shared" ca="1" si="102"/>
        <v>1.6424100000000095E-13</v>
      </c>
      <c r="L869" s="85">
        <f t="shared" ca="1" si="151"/>
        <v>15</v>
      </c>
      <c r="M869" s="38">
        <f t="shared" ca="1" si="152"/>
        <v>985</v>
      </c>
      <c r="N869" s="4">
        <f t="shared" ca="1" si="153"/>
        <v>11</v>
      </c>
      <c r="O869" s="79">
        <f t="shared" ca="1" si="154"/>
        <v>3.443707573616813</v>
      </c>
      <c r="P869" s="79">
        <f t="shared" ca="1" si="155"/>
        <v>34.437075736168133</v>
      </c>
      <c r="Q869" s="79">
        <f t="shared" ca="1" si="156"/>
        <v>34.437075736168133</v>
      </c>
      <c r="R869" s="79">
        <f t="shared" ca="1" si="109"/>
        <v>3.4437075736168135</v>
      </c>
      <c r="S869" s="79">
        <f t="shared" ca="1" si="157"/>
        <v>3.4437075736168126</v>
      </c>
      <c r="T869" s="79">
        <f t="shared" ca="1" si="111"/>
        <v>5.6559797559840214E-13</v>
      </c>
      <c r="U869" s="79">
        <f t="shared" ca="1" si="158"/>
        <v>1262.7479162046202</v>
      </c>
      <c r="V869" s="79">
        <f t="shared" ca="1" si="113"/>
        <v>2.0739498050536421E-10</v>
      </c>
      <c r="W869" s="85">
        <f t="shared" ca="1" si="159"/>
        <v>4176.0642024751751</v>
      </c>
      <c r="X869" s="79">
        <f t="shared" ca="1" si="115"/>
        <v>6.8588096067872914E-10</v>
      </c>
    </row>
    <row r="870" spans="1:24" ht="12.75" customHeight="1">
      <c r="A870" s="2">
        <v>2</v>
      </c>
      <c r="B870" s="2">
        <v>1</v>
      </c>
      <c r="C870" s="2">
        <f t="shared" ca="1" si="97"/>
        <v>7</v>
      </c>
      <c r="D870" s="2">
        <f t="shared" ca="1" si="98"/>
        <v>5</v>
      </c>
      <c r="E870" s="2">
        <f t="shared" ca="1" si="99"/>
        <v>2</v>
      </c>
      <c r="F870" s="84">
        <f t="shared" ca="1" si="149"/>
        <v>3.3180000000000008E-2</v>
      </c>
      <c r="G870" s="2">
        <v>0</v>
      </c>
      <c r="H870" s="2">
        <v>0</v>
      </c>
      <c r="I870" s="2">
        <v>0</v>
      </c>
      <c r="J870" s="84">
        <f t="shared" ca="1" si="150"/>
        <v>1.0000000000000063E-14</v>
      </c>
      <c r="K870" s="84">
        <f t="shared" ca="1" si="102"/>
        <v>3.3180000000000216E-16</v>
      </c>
      <c r="L870" s="85">
        <f t="shared" ca="1" si="151"/>
        <v>0</v>
      </c>
      <c r="M870" s="38">
        <f t="shared" ca="1" si="152"/>
        <v>1000</v>
      </c>
      <c r="N870" s="4">
        <f t="shared" ca="1" si="153"/>
        <v>11</v>
      </c>
      <c r="O870" s="79">
        <f t="shared" ca="1" si="154"/>
        <v>3.443707573616813</v>
      </c>
      <c r="P870" s="79">
        <f t="shared" ca="1" si="155"/>
        <v>34.437075736168133</v>
      </c>
      <c r="Q870" s="79">
        <f t="shared" ca="1" si="156"/>
        <v>34.437075736168133</v>
      </c>
      <c r="R870" s="79">
        <f t="shared" ca="1" si="109"/>
        <v>3.4437075736168135</v>
      </c>
      <c r="S870" s="79">
        <f t="shared" ca="1" si="157"/>
        <v>3.4437075736168126</v>
      </c>
      <c r="T870" s="79">
        <f t="shared" ca="1" si="111"/>
        <v>1.1426221729260658E-15</v>
      </c>
      <c r="U870" s="79">
        <f t="shared" ca="1" si="158"/>
        <v>1247.4479162046202</v>
      </c>
      <c r="V870" s="79">
        <f t="shared" ca="1" si="113"/>
        <v>4.139032185966957E-13</v>
      </c>
      <c r="W870" s="85">
        <f t="shared" ca="1" si="159"/>
        <v>0</v>
      </c>
      <c r="X870" s="79">
        <f t="shared" ca="1" si="115"/>
        <v>0</v>
      </c>
    </row>
    <row r="871" spans="1:24" ht="12.75" customHeight="1">
      <c r="A871" s="2">
        <v>2</v>
      </c>
      <c r="B871" s="2">
        <v>2</v>
      </c>
      <c r="C871" s="2">
        <f t="shared" ca="1" si="97"/>
        <v>8</v>
      </c>
      <c r="D871" s="2">
        <f t="shared" ca="1" si="98"/>
        <v>6</v>
      </c>
      <c r="E871" s="2">
        <f t="shared" ca="1" si="99"/>
        <v>2</v>
      </c>
      <c r="F871" s="84">
        <f t="shared" ref="F871:F934" ca="1" si="160">IF(A871=3, $E$538, IF(A871=2, (1-$E$538)*$E$537 + (1-$E$538)*(1-$E$537)*(1-$E$536)*Set2AM3*Set2AM33, IF(A871=1, (1-$E$538)*(1-$E$537)*$E$536 + (1-$E$538)*(1-$E$537)*(1-$E$536)*Set2AM3*Set2AM32, (1-$E$538)*(1-$E$537)*(1-$E$536)*(1-Set2AM3)))) * IF($B$542+$B$543&gt;0, IF(B871=3, $E$538, IF(B871=2, (1-$E$538)*$E$537, IF(B871=1, (1-$E$538)*(1-$E$537)*$E$536, (1-$E$538)*(1-$E$537)*(1-$E$536)))), IF(B871=0, 1, 0))</f>
        <v>4.4100000000000007E-2</v>
      </c>
      <c r="G871" s="2">
        <v>1</v>
      </c>
      <c r="H871" s="2">
        <v>1</v>
      </c>
      <c r="I871" s="2">
        <v>7</v>
      </c>
      <c r="J871" s="84">
        <f t="shared" ref="J871:J934" ca="1" si="161">IF($B$541&lt;1, POWER($B$541,G871)*POWER(1-$B$541, 1-G871), G871) * IF($B$543=0, IF(H871=0, 1, 0), POWER(Set2WSHitRate,H871)*POWER(1-Set2WSHitRate, 1-H871)) * IF(I871&lt;=D871, POWER(Set2WSHitRate, I871)*POWER(1-Set2WSHitRate, D871-I871)*COMBIN(D871,I871), 0)</f>
        <v>0</v>
      </c>
      <c r="K871" s="84">
        <f t="shared" ca="1" si="102"/>
        <v>0</v>
      </c>
      <c r="L871" s="85">
        <f t="shared" ref="L871:L934" ca="1" si="162">MAX((G871+H871)*Set2WSTP + I871*$B$539, Set2SaveTP)</f>
        <v>285</v>
      </c>
      <c r="M871" s="38">
        <f t="shared" ref="M871:M934" ca="1" si="163">MAX(Set2MinTP-(L871+Set2Regain), 0)</f>
        <v>715</v>
      </c>
      <c r="N871" s="4">
        <f t="shared" ref="N871:N934" ca="1" si="164">CEILING(M871/Set2MeleeTP, 1)</f>
        <v>8</v>
      </c>
      <c r="O871" s="79">
        <f t="shared" ref="O871:O934" ca="1" si="165">VLOOKUP(N871, AvgRoundsSet2, 2)</f>
        <v>2.6035203133068636</v>
      </c>
      <c r="P871" s="79">
        <f t="shared" ref="P871:P934" ca="1" si="166">VLOOKUP(CEILING(MAX(M871-1, 0)/Set2MeleeTP, 1), AvgRoundsSet2, 2) + VLOOKUP(CEILING(MAX(M871-2, 0)/Set2MeleeTP, 1), AvgRoundsSet2, 2) + VLOOKUP(CEILING(MAX(M871-3, 0)/Set2MeleeTP, 1), AvgRoundsSet2, 2) + VLOOKUP(CEILING(MAX(M871-4, 0)/Set2MeleeTP, 1), AvgRoundsSet2, 2) + VLOOKUP(CEILING(MAX(M871-5, 0)/Set2MeleeTP, 1), AvgRoundsSet2, 2) + VLOOKUP(CEILING(MAX(M871-6, 0)/Set2MeleeTP, 1), AvgRoundsSet2, 2) + VLOOKUP(CEILING(MAX(M871-7, 0)/Set2MeleeTP, 1), AvgRoundsSet2, 2) + VLOOKUP(CEILING(MAX(M871-8, 0)/Set2MeleeTP, 1), AvgRoundsSet2, 2) + VLOOKUP(CEILING(MAX(M871-9, 0)/Set2MeleeTP, 1), AvgRoundsSet2, 2) + VLOOKUP(CEILING(MAX(M871-10, 0)/Set2MeleeTP, 1), AvgRoundsSet2, 2)</f>
        <v>26.035203133068631</v>
      </c>
      <c r="Q871" s="79">
        <f t="shared" ref="Q871:Q934" ca="1" si="167">VLOOKUP(CEILING(MAX(M871-11, 0)/Set2MeleeTP, 1), AvgRoundsSet2, 2) + VLOOKUP(CEILING(MAX(M871-12, 0)/Set2MeleeTP, 1), AvgRoundsSet2, 2) + VLOOKUP(CEILING(MAX(M871-13, 0)/Set2MeleeTP, 1), AvgRoundsSet2, 2) + VLOOKUP(CEILING(MAX(M871-14, 0)/Set2MeleeTP, 1), AvgRoundsSet2, 2) + VLOOKUP(CEILING(MAX(M871-15, 0)/Set2MeleeTP, 1), AvgRoundsSet2, 2) + VLOOKUP(CEILING(MAX(M871-16, 0)/Set2MeleeTP, 1), AvgRoundsSet2, 2) + VLOOKUP(CEILING(MAX(M871-17, 0)/Set2MeleeTP, 1), AvgRoundsSet2, 2) + VLOOKUP(CEILING(MAX(M871-18, 0)/Set2MeleeTP, 1), AvgRoundsSet2, 2) + VLOOKUP(CEILING(MAX(M871-19, 0)/Set2MeleeTP, 1), AvgRoundsSet2, 2) + VLOOKUP(CEILING(MAX(M871-20, 0)/Set2MeleeTP, 1), AvgRoundsSet2, 2)</f>
        <v>26.035203133068631</v>
      </c>
      <c r="R871" s="79">
        <f t="shared" ca="1" si="109"/>
        <v>2.6035203133068632</v>
      </c>
      <c r="S871" s="79">
        <f t="shared" ref="S871:S934" ca="1" si="168">R871*Set2ConserveTP + O871*(1-Set2ConserveTP)</f>
        <v>2.6035203133068636</v>
      </c>
      <c r="T871" s="79">
        <f t="shared" ca="1" si="111"/>
        <v>0</v>
      </c>
      <c r="U871" s="79">
        <f t="shared" ref="U871:U934" ca="1" si="169">MIN(L871+(S871+Set2OverTP)*AvgHitsPerRound2*Set2MeleeTP + Set2Regain + 105*Set2ConserveTP+Set2Fotia*Set2OverTP*AvgHitsPerRound2*Set2MeleeTP+Set2Fotia*Set2ConserveTP*105+Set2Fotia*MAX(L871,Set2SaveTP), 3000)</f>
        <v>1252.5463590129609</v>
      </c>
      <c r="V871" s="79">
        <f t="shared" ca="1" si="113"/>
        <v>0</v>
      </c>
      <c r="W871" s="85">
        <f t="shared" ref="W871:W934" ca="1" si="170">G871*$K$544*((1-$L$544)*$L$548 + $L$544*$M$548*$M$544)*Set2WSDmg + H871*$K$547*((1-$L$547)*$L$549 + $L$547*$M$549*$M$545) + I871*$K$545*((1-$L$545)*$L$548 + $L$545*$M$548*$M$545) + E871*$K$546*$L$546*$M$544</f>
        <v>37079.846726433541</v>
      </c>
      <c r="X871" s="79">
        <f t="shared" ca="1" si="115"/>
        <v>0</v>
      </c>
    </row>
    <row r="872" spans="1:24" ht="12.75" customHeight="1">
      <c r="A872" s="2">
        <v>2</v>
      </c>
      <c r="B872" s="2">
        <v>2</v>
      </c>
      <c r="C872" s="2">
        <f t="shared" ca="1" si="97"/>
        <v>8</v>
      </c>
      <c r="D872" s="2">
        <f t="shared" ca="1" si="98"/>
        <v>6</v>
      </c>
      <c r="E872" s="2">
        <f t="shared" ca="1" si="99"/>
        <v>2</v>
      </c>
      <c r="F872" s="84">
        <f t="shared" ca="1" si="160"/>
        <v>4.4100000000000007E-2</v>
      </c>
      <c r="G872" s="2">
        <v>1</v>
      </c>
      <c r="H872" s="2">
        <v>1</v>
      </c>
      <c r="I872" s="2">
        <v>6</v>
      </c>
      <c r="J872" s="84">
        <f t="shared" ca="1" si="161"/>
        <v>0.92274469442791995</v>
      </c>
      <c r="K872" s="84">
        <f t="shared" ca="1" si="102"/>
        <v>4.0693041024271279E-2</v>
      </c>
      <c r="L872" s="85">
        <f t="shared" ca="1" si="162"/>
        <v>270</v>
      </c>
      <c r="M872" s="38">
        <f t="shared" ca="1" si="163"/>
        <v>730</v>
      </c>
      <c r="N872" s="4">
        <f t="shared" ca="1" si="164"/>
        <v>8</v>
      </c>
      <c r="O872" s="79">
        <f t="shared" ca="1" si="165"/>
        <v>2.6035203133068636</v>
      </c>
      <c r="P872" s="79">
        <f t="shared" ca="1" si="166"/>
        <v>26.035203133068631</v>
      </c>
      <c r="Q872" s="79">
        <f t="shared" ca="1" si="167"/>
        <v>26.035203133068631</v>
      </c>
      <c r="R872" s="79">
        <f t="shared" ca="1" si="109"/>
        <v>2.6035203133068632</v>
      </c>
      <c r="S872" s="79">
        <f t="shared" ca="1" si="168"/>
        <v>2.6035203133068636</v>
      </c>
      <c r="T872" s="79">
        <f t="shared" ca="1" si="111"/>
        <v>0.10594515891691982</v>
      </c>
      <c r="U872" s="79">
        <f t="shared" ca="1" si="169"/>
        <v>1237.246359012961</v>
      </c>
      <c r="V872" s="79">
        <f t="shared" ca="1" si="113"/>
        <v>50.347316844444691</v>
      </c>
      <c r="W872" s="85">
        <f t="shared" ca="1" si="170"/>
        <v>32903.782523958369</v>
      </c>
      <c r="X872" s="79">
        <f t="shared" ca="1" si="115"/>
        <v>1338.9549721011383</v>
      </c>
    </row>
    <row r="873" spans="1:24" ht="12.75" customHeight="1">
      <c r="A873" s="2">
        <v>2</v>
      </c>
      <c r="B873" s="2">
        <v>2</v>
      </c>
      <c r="C873" s="2">
        <f t="shared" ca="1" si="97"/>
        <v>8</v>
      </c>
      <c r="D873" s="2">
        <f t="shared" ca="1" si="98"/>
        <v>6</v>
      </c>
      <c r="E873" s="2">
        <f t="shared" ca="1" si="99"/>
        <v>2</v>
      </c>
      <c r="F873" s="84">
        <f t="shared" ca="1" si="160"/>
        <v>4.4100000000000007E-2</v>
      </c>
      <c r="G873" s="2">
        <v>1</v>
      </c>
      <c r="H873" s="2">
        <v>1</v>
      </c>
      <c r="I873" s="2">
        <v>5</v>
      </c>
      <c r="J873" s="84">
        <f t="shared" ca="1" si="161"/>
        <v>5.5923920874419442E-2</v>
      </c>
      <c r="K873" s="84">
        <f t="shared" ca="1" si="102"/>
        <v>2.4662449105618978E-3</v>
      </c>
      <c r="L873" s="85">
        <f t="shared" ca="1" si="162"/>
        <v>255</v>
      </c>
      <c r="M873" s="38">
        <f t="shared" ca="1" si="163"/>
        <v>745</v>
      </c>
      <c r="N873" s="4">
        <f t="shared" ca="1" si="164"/>
        <v>9</v>
      </c>
      <c r="O873" s="79">
        <f t="shared" ca="1" si="165"/>
        <v>2.8940432293255012</v>
      </c>
      <c r="P873" s="79">
        <f t="shared" ca="1" si="166"/>
        <v>26.035203133068631</v>
      </c>
      <c r="Q873" s="79">
        <f t="shared" ca="1" si="167"/>
        <v>26.035203133068631</v>
      </c>
      <c r="R873" s="79">
        <f t="shared" ca="1" si="109"/>
        <v>2.6035203133068632</v>
      </c>
      <c r="S873" s="79">
        <f t="shared" ca="1" si="168"/>
        <v>2.8737066252041963</v>
      </c>
      <c r="T873" s="79">
        <f t="shared" ca="1" si="111"/>
        <v>7.0872643388578561E-3</v>
      </c>
      <c r="U873" s="79">
        <f t="shared" ca="1" si="169"/>
        <v>1313.7897313836427</v>
      </c>
      <c r="V873" s="79">
        <f t="shared" ca="1" si="113"/>
        <v>3.2401272385733915</v>
      </c>
      <c r="W873" s="85">
        <f t="shared" ca="1" si="170"/>
        <v>28727.718321483193</v>
      </c>
      <c r="X873" s="79">
        <f t="shared" ca="1" si="115"/>
        <v>70.849589102413717</v>
      </c>
    </row>
    <row r="874" spans="1:24" ht="12.75" customHeight="1">
      <c r="A874" s="2">
        <v>2</v>
      </c>
      <c r="B874" s="2">
        <v>2</v>
      </c>
      <c r="C874" s="2">
        <f t="shared" ca="1" si="97"/>
        <v>8</v>
      </c>
      <c r="D874" s="2">
        <f t="shared" ca="1" si="98"/>
        <v>6</v>
      </c>
      <c r="E874" s="2">
        <f t="shared" ca="1" si="99"/>
        <v>2</v>
      </c>
      <c r="F874" s="84">
        <f t="shared" ca="1" si="160"/>
        <v>4.4100000000000007E-2</v>
      </c>
      <c r="G874" s="2">
        <v>1</v>
      </c>
      <c r="H874" s="2">
        <v>1</v>
      </c>
      <c r="I874" s="2">
        <v>4</v>
      </c>
      <c r="J874" s="84">
        <f t="shared" ca="1" si="161"/>
        <v>1.4122202241015026E-3</v>
      </c>
      <c r="K874" s="84">
        <f t="shared" ca="1" si="102"/>
        <v>6.2278911882876272E-5</v>
      </c>
      <c r="L874" s="85">
        <f t="shared" ca="1" si="162"/>
        <v>240</v>
      </c>
      <c r="M874" s="38">
        <f t="shared" ca="1" si="163"/>
        <v>760</v>
      </c>
      <c r="N874" s="4">
        <f t="shared" ca="1" si="164"/>
        <v>9</v>
      </c>
      <c r="O874" s="79">
        <f t="shared" ca="1" si="165"/>
        <v>2.8940432293255012</v>
      </c>
      <c r="P874" s="79">
        <f t="shared" ca="1" si="166"/>
        <v>28.940432293255011</v>
      </c>
      <c r="Q874" s="79">
        <f t="shared" ca="1" si="167"/>
        <v>27.487817713161821</v>
      </c>
      <c r="R874" s="79">
        <f t="shared" ca="1" si="109"/>
        <v>2.8214125003208417</v>
      </c>
      <c r="S874" s="79">
        <f t="shared" ca="1" si="168"/>
        <v>2.8889590782951746</v>
      </c>
      <c r="T874" s="79">
        <f t="shared" ca="1" si="111"/>
        <v>1.7992122787038065E-4</v>
      </c>
      <c r="U874" s="79">
        <f t="shared" ca="1" si="169"/>
        <v>1303.6744378884391</v>
      </c>
      <c r="V874" s="79">
        <f t="shared" ca="1" si="113"/>
        <v>8.1191425441212356E-2</v>
      </c>
      <c r="W874" s="85">
        <f t="shared" ca="1" si="170"/>
        <v>24551.654119008017</v>
      </c>
      <c r="X874" s="79">
        <f t="shared" ca="1" si="115"/>
        <v>1.5290503034565566</v>
      </c>
    </row>
    <row r="875" spans="1:24" ht="12.75" customHeight="1">
      <c r="A875" s="2">
        <v>2</v>
      </c>
      <c r="B875" s="2">
        <v>2</v>
      </c>
      <c r="C875" s="2">
        <f t="shared" ca="1" si="97"/>
        <v>8</v>
      </c>
      <c r="D875" s="2">
        <f t="shared" ca="1" si="98"/>
        <v>6</v>
      </c>
      <c r="E875" s="2">
        <f t="shared" ca="1" si="99"/>
        <v>2</v>
      </c>
      <c r="F875" s="84">
        <f t="shared" ca="1" si="160"/>
        <v>4.4100000000000007E-2</v>
      </c>
      <c r="G875" s="2">
        <v>1</v>
      </c>
      <c r="H875" s="2">
        <v>1</v>
      </c>
      <c r="I875" s="2">
        <v>3</v>
      </c>
      <c r="J875" s="84">
        <f t="shared" ca="1" si="161"/>
        <v>1.9019800998000047E-5</v>
      </c>
      <c r="K875" s="84">
        <f t="shared" ca="1" si="102"/>
        <v>8.3877322401180222E-7</v>
      </c>
      <c r="L875" s="85">
        <f t="shared" ca="1" si="162"/>
        <v>225</v>
      </c>
      <c r="M875" s="38">
        <f t="shared" ca="1" si="163"/>
        <v>775</v>
      </c>
      <c r="N875" s="4">
        <f t="shared" ca="1" si="164"/>
        <v>9</v>
      </c>
      <c r="O875" s="79">
        <f t="shared" ca="1" si="165"/>
        <v>2.8940432293255012</v>
      </c>
      <c r="P875" s="79">
        <f t="shared" ca="1" si="166"/>
        <v>28.940432293255011</v>
      </c>
      <c r="Q875" s="79">
        <f t="shared" ca="1" si="167"/>
        <v>28.940432293255011</v>
      </c>
      <c r="R875" s="79">
        <f t="shared" ca="1" si="109"/>
        <v>2.8940432293255012</v>
      </c>
      <c r="S875" s="79">
        <f t="shared" ca="1" si="168"/>
        <v>2.8940432293255007</v>
      </c>
      <c r="T875" s="79">
        <f t="shared" ca="1" si="111"/>
        <v>2.4274459698908775E-6</v>
      </c>
      <c r="U875" s="79">
        <f t="shared" ca="1" si="169"/>
        <v>1290.1026733900378</v>
      </c>
      <c r="V875" s="79">
        <f t="shared" ca="1" si="113"/>
        <v>1.082103578665607E-3</v>
      </c>
      <c r="W875" s="85">
        <f t="shared" ca="1" si="170"/>
        <v>20375.589916532845</v>
      </c>
      <c r="X875" s="79">
        <f t="shared" ca="1" si="115"/>
        <v>1.7090499245432621E-2</v>
      </c>
    </row>
    <row r="876" spans="1:24" ht="12.75" customHeight="1">
      <c r="A876" s="2">
        <v>2</v>
      </c>
      <c r="B876" s="2">
        <v>2</v>
      </c>
      <c r="C876" s="2">
        <f t="shared" ca="1" si="97"/>
        <v>8</v>
      </c>
      <c r="D876" s="2">
        <f t="shared" ca="1" si="98"/>
        <v>6</v>
      </c>
      <c r="E876" s="2">
        <f t="shared" ca="1" si="99"/>
        <v>2</v>
      </c>
      <c r="F876" s="84">
        <f t="shared" ca="1" si="160"/>
        <v>4.4100000000000007E-2</v>
      </c>
      <c r="G876" s="2">
        <v>1</v>
      </c>
      <c r="H876" s="2">
        <v>1</v>
      </c>
      <c r="I876" s="2">
        <v>2</v>
      </c>
      <c r="J876" s="84">
        <f t="shared" ca="1" si="161"/>
        <v>1.4408940150000054E-7</v>
      </c>
      <c r="K876" s="84">
        <f t="shared" ca="1" si="102"/>
        <v>6.3543426061500252E-9</v>
      </c>
      <c r="L876" s="85">
        <f t="shared" ca="1" si="162"/>
        <v>210</v>
      </c>
      <c r="M876" s="38">
        <f t="shared" ca="1" si="163"/>
        <v>790</v>
      </c>
      <c r="N876" s="4">
        <f t="shared" ca="1" si="164"/>
        <v>9</v>
      </c>
      <c r="O876" s="79">
        <f t="shared" ca="1" si="165"/>
        <v>2.8940432293255012</v>
      </c>
      <c r="P876" s="79">
        <f t="shared" ca="1" si="166"/>
        <v>28.940432293255011</v>
      </c>
      <c r="Q876" s="79">
        <f t="shared" ca="1" si="167"/>
        <v>28.940432293255011</v>
      </c>
      <c r="R876" s="79">
        <f t="shared" ca="1" si="109"/>
        <v>2.8940432293255012</v>
      </c>
      <c r="S876" s="79">
        <f t="shared" ca="1" si="168"/>
        <v>2.8940432293255007</v>
      </c>
      <c r="T876" s="79">
        <f t="shared" ca="1" si="111"/>
        <v>1.8389742196143037E-8</v>
      </c>
      <c r="U876" s="79">
        <f t="shared" ca="1" si="169"/>
        <v>1274.8026733900379</v>
      </c>
      <c r="V876" s="79">
        <f t="shared" ca="1" si="113"/>
        <v>8.1005329419562728E-6</v>
      </c>
      <c r="W876" s="85">
        <f t="shared" ca="1" si="170"/>
        <v>16199.525714057667</v>
      </c>
      <c r="X876" s="79">
        <f t="shared" ca="1" si="115"/>
        <v>1.0293733644425954E-4</v>
      </c>
    </row>
    <row r="877" spans="1:24" ht="12.75" customHeight="1">
      <c r="A877" s="2">
        <v>2</v>
      </c>
      <c r="B877" s="2">
        <v>2</v>
      </c>
      <c r="C877" s="2">
        <f t="shared" ca="1" si="97"/>
        <v>8</v>
      </c>
      <c r="D877" s="2">
        <f t="shared" ca="1" si="98"/>
        <v>6</v>
      </c>
      <c r="E877" s="2">
        <f t="shared" ca="1" si="99"/>
        <v>2</v>
      </c>
      <c r="F877" s="84">
        <f t="shared" ca="1" si="160"/>
        <v>4.4100000000000007E-2</v>
      </c>
      <c r="G877" s="2">
        <v>1</v>
      </c>
      <c r="H877" s="2">
        <v>1</v>
      </c>
      <c r="I877" s="2">
        <v>1</v>
      </c>
      <c r="J877" s="84">
        <f t="shared" ca="1" si="161"/>
        <v>5.8217940000000265E-10</v>
      </c>
      <c r="K877" s="84">
        <f t="shared" ca="1" si="102"/>
        <v>2.567411154000012E-11</v>
      </c>
      <c r="L877" s="85">
        <f t="shared" ca="1" si="162"/>
        <v>195</v>
      </c>
      <c r="M877" s="38">
        <f t="shared" ca="1" si="163"/>
        <v>805</v>
      </c>
      <c r="N877" s="4">
        <f t="shared" ca="1" si="164"/>
        <v>9</v>
      </c>
      <c r="O877" s="79">
        <f t="shared" ca="1" si="165"/>
        <v>2.8940432293255012</v>
      </c>
      <c r="P877" s="79">
        <f t="shared" ca="1" si="166"/>
        <v>28.940432293255011</v>
      </c>
      <c r="Q877" s="79">
        <f t="shared" ca="1" si="167"/>
        <v>28.940432293255011</v>
      </c>
      <c r="R877" s="79">
        <f t="shared" ca="1" si="109"/>
        <v>2.8940432293255012</v>
      </c>
      <c r="S877" s="79">
        <f t="shared" ca="1" si="168"/>
        <v>2.8940432293255007</v>
      </c>
      <c r="T877" s="79">
        <f t="shared" ca="1" si="111"/>
        <v>7.4301988671285051E-11</v>
      </c>
      <c r="U877" s="79">
        <f t="shared" ca="1" si="169"/>
        <v>1259.5026733900379</v>
      </c>
      <c r="V877" s="79">
        <f t="shared" ca="1" si="113"/>
        <v>3.2336612121544175E-8</v>
      </c>
      <c r="W877" s="85">
        <f t="shared" ca="1" si="170"/>
        <v>12023.461511582493</v>
      </c>
      <c r="X877" s="79">
        <f t="shared" ca="1" si="115"/>
        <v>3.0869169194526737E-7</v>
      </c>
    </row>
    <row r="878" spans="1:24" ht="12.75" customHeight="1">
      <c r="A878" s="2">
        <v>2</v>
      </c>
      <c r="B878" s="2">
        <v>2</v>
      </c>
      <c r="C878" s="2">
        <f t="shared" ca="1" si="97"/>
        <v>8</v>
      </c>
      <c r="D878" s="2">
        <f t="shared" ca="1" si="98"/>
        <v>6</v>
      </c>
      <c r="E878" s="2">
        <f t="shared" ca="1" si="99"/>
        <v>2</v>
      </c>
      <c r="F878" s="84">
        <f t="shared" ca="1" si="160"/>
        <v>4.4100000000000007E-2</v>
      </c>
      <c r="G878" s="2">
        <v>1</v>
      </c>
      <c r="H878" s="2">
        <v>1</v>
      </c>
      <c r="I878" s="2">
        <v>0</v>
      </c>
      <c r="J878" s="84">
        <f t="shared" ca="1" si="161"/>
        <v>9.8010000000000529E-13</v>
      </c>
      <c r="K878" s="84">
        <f t="shared" ca="1" si="102"/>
        <v>4.3222410000000239E-14</v>
      </c>
      <c r="L878" s="85">
        <f t="shared" ca="1" si="162"/>
        <v>180</v>
      </c>
      <c r="M878" s="38">
        <f t="shared" ca="1" si="163"/>
        <v>820</v>
      </c>
      <c r="N878" s="4">
        <f t="shared" ca="1" si="164"/>
        <v>9</v>
      </c>
      <c r="O878" s="79">
        <f t="shared" ca="1" si="165"/>
        <v>2.8940432293255012</v>
      </c>
      <c r="P878" s="79">
        <f t="shared" ca="1" si="166"/>
        <v>28.940432293255011</v>
      </c>
      <c r="Q878" s="79">
        <f t="shared" ca="1" si="167"/>
        <v>28.940432293255011</v>
      </c>
      <c r="R878" s="79">
        <f t="shared" ca="1" si="109"/>
        <v>2.8940432293255012</v>
      </c>
      <c r="S878" s="79">
        <f t="shared" ca="1" si="168"/>
        <v>2.8940432293255007</v>
      </c>
      <c r="T878" s="79">
        <f t="shared" ca="1" si="111"/>
        <v>1.2508752301563151E-13</v>
      </c>
      <c r="U878" s="79">
        <f t="shared" ca="1" si="169"/>
        <v>1244.2026733900377</v>
      </c>
      <c r="V878" s="79">
        <f t="shared" ca="1" si="113"/>
        <v>5.3777438072360598E-11</v>
      </c>
      <c r="W878" s="85">
        <f t="shared" ca="1" si="170"/>
        <v>7847.3973091073167</v>
      </c>
      <c r="X878" s="79">
        <f t="shared" ca="1" si="115"/>
        <v>3.3918342392713503E-10</v>
      </c>
    </row>
    <row r="879" spans="1:24" ht="12.75" customHeight="1">
      <c r="A879" s="2">
        <v>2</v>
      </c>
      <c r="B879" s="2">
        <v>2</v>
      </c>
      <c r="C879" s="2">
        <f t="shared" ca="1" si="97"/>
        <v>8</v>
      </c>
      <c r="D879" s="2">
        <f t="shared" ca="1" si="98"/>
        <v>6</v>
      </c>
      <c r="E879" s="2">
        <f t="shared" ca="1" si="99"/>
        <v>2</v>
      </c>
      <c r="F879" s="84">
        <f t="shared" ca="1" si="160"/>
        <v>4.4100000000000007E-2</v>
      </c>
      <c r="G879" s="2">
        <v>1</v>
      </c>
      <c r="H879" s="2">
        <v>0</v>
      </c>
      <c r="I879" s="2">
        <v>7</v>
      </c>
      <c r="J879" s="84">
        <f t="shared" ca="1" si="161"/>
        <v>0</v>
      </c>
      <c r="K879" s="84">
        <f t="shared" ca="1" si="102"/>
        <v>0</v>
      </c>
      <c r="L879" s="85">
        <f t="shared" ca="1" si="162"/>
        <v>195</v>
      </c>
      <c r="M879" s="38">
        <f t="shared" ca="1" si="163"/>
        <v>805</v>
      </c>
      <c r="N879" s="4">
        <f t="shared" ca="1" si="164"/>
        <v>9</v>
      </c>
      <c r="O879" s="79">
        <f t="shared" ca="1" si="165"/>
        <v>2.8940432293255012</v>
      </c>
      <c r="P879" s="79">
        <f t="shared" ca="1" si="166"/>
        <v>28.940432293255011</v>
      </c>
      <c r="Q879" s="79">
        <f t="shared" ca="1" si="167"/>
        <v>28.940432293255011</v>
      </c>
      <c r="R879" s="79">
        <f t="shared" ca="1" si="109"/>
        <v>2.8940432293255012</v>
      </c>
      <c r="S879" s="79">
        <f t="shared" ca="1" si="168"/>
        <v>2.8940432293255007</v>
      </c>
      <c r="T879" s="79">
        <f t="shared" ca="1" si="111"/>
        <v>0</v>
      </c>
      <c r="U879" s="79">
        <f t="shared" ca="1" si="169"/>
        <v>1259.5026733900379</v>
      </c>
      <c r="V879" s="79">
        <f t="shared" ca="1" si="113"/>
        <v>0</v>
      </c>
      <c r="W879" s="85">
        <f t="shared" ca="1" si="170"/>
        <v>33408.513619801401</v>
      </c>
      <c r="X879" s="79">
        <f t="shared" ca="1" si="115"/>
        <v>0</v>
      </c>
    </row>
    <row r="880" spans="1:24" ht="12.75" customHeight="1">
      <c r="A880" s="2">
        <v>2</v>
      </c>
      <c r="B880" s="2">
        <v>2</v>
      </c>
      <c r="C880" s="2">
        <f t="shared" ca="1" si="97"/>
        <v>8</v>
      </c>
      <c r="D880" s="2">
        <f t="shared" ca="1" si="98"/>
        <v>6</v>
      </c>
      <c r="E880" s="2">
        <f t="shared" ca="1" si="99"/>
        <v>2</v>
      </c>
      <c r="F880" s="84">
        <f t="shared" ca="1" si="160"/>
        <v>4.4100000000000007E-2</v>
      </c>
      <c r="G880" s="2">
        <v>1</v>
      </c>
      <c r="H880" s="2">
        <v>0</v>
      </c>
      <c r="I880" s="2">
        <v>6</v>
      </c>
      <c r="J880" s="84">
        <f t="shared" ca="1" si="161"/>
        <v>9.3206534790699087E-3</v>
      </c>
      <c r="K880" s="84">
        <f t="shared" ca="1" si="102"/>
        <v>4.1104081842698303E-4</v>
      </c>
      <c r="L880" s="85">
        <f t="shared" ca="1" si="162"/>
        <v>180</v>
      </c>
      <c r="M880" s="38">
        <f t="shared" ca="1" si="163"/>
        <v>820</v>
      </c>
      <c r="N880" s="4">
        <f t="shared" ca="1" si="164"/>
        <v>9</v>
      </c>
      <c r="O880" s="79">
        <f t="shared" ca="1" si="165"/>
        <v>2.8940432293255012</v>
      </c>
      <c r="P880" s="79">
        <f t="shared" ca="1" si="166"/>
        <v>28.940432293255011</v>
      </c>
      <c r="Q880" s="79">
        <f t="shared" ca="1" si="167"/>
        <v>28.940432293255011</v>
      </c>
      <c r="R880" s="79">
        <f t="shared" ca="1" si="109"/>
        <v>2.8940432293255012</v>
      </c>
      <c r="S880" s="79">
        <f t="shared" ca="1" si="168"/>
        <v>2.8940432293255007</v>
      </c>
      <c r="T880" s="79">
        <f t="shared" ca="1" si="111"/>
        <v>1.1895698975450228E-3</v>
      </c>
      <c r="U880" s="79">
        <f t="shared" ca="1" si="169"/>
        <v>1244.2026733900377</v>
      </c>
      <c r="V880" s="79">
        <f t="shared" ca="1" si="113"/>
        <v>0.51141808515928133</v>
      </c>
      <c r="W880" s="85">
        <f t="shared" ca="1" si="170"/>
        <v>29232.449417326228</v>
      </c>
      <c r="X880" s="79">
        <f t="shared" ca="1" si="115"/>
        <v>12.015729933123156</v>
      </c>
    </row>
    <row r="881" spans="1:24" ht="12.75" customHeight="1">
      <c r="A881" s="2">
        <v>2</v>
      </c>
      <c r="B881" s="2">
        <v>2</v>
      </c>
      <c r="C881" s="2">
        <f t="shared" ca="1" si="97"/>
        <v>8</v>
      </c>
      <c r="D881" s="2">
        <f t="shared" ca="1" si="98"/>
        <v>6</v>
      </c>
      <c r="E881" s="2">
        <f t="shared" ca="1" si="99"/>
        <v>2</v>
      </c>
      <c r="F881" s="84">
        <f t="shared" ca="1" si="160"/>
        <v>4.4100000000000007E-2</v>
      </c>
      <c r="G881" s="2">
        <v>1</v>
      </c>
      <c r="H881" s="2">
        <v>0</v>
      </c>
      <c r="I881" s="2">
        <v>5</v>
      </c>
      <c r="J881" s="84">
        <f t="shared" ca="1" si="161"/>
        <v>5.6488808964060098E-4</v>
      </c>
      <c r="K881" s="84">
        <f t="shared" ca="1" si="102"/>
        <v>2.4911564753150508E-5</v>
      </c>
      <c r="L881" s="85">
        <f t="shared" ca="1" si="162"/>
        <v>165</v>
      </c>
      <c r="M881" s="38">
        <f t="shared" ca="1" si="163"/>
        <v>835</v>
      </c>
      <c r="N881" s="4">
        <f t="shared" ca="1" si="164"/>
        <v>9</v>
      </c>
      <c r="O881" s="79">
        <f t="shared" ca="1" si="165"/>
        <v>2.8940432293255012</v>
      </c>
      <c r="P881" s="79">
        <f t="shared" ca="1" si="166"/>
        <v>28.940432293255011</v>
      </c>
      <c r="Q881" s="79">
        <f t="shared" ca="1" si="167"/>
        <v>28.940432293255011</v>
      </c>
      <c r="R881" s="79">
        <f t="shared" ca="1" si="109"/>
        <v>2.8940432293255012</v>
      </c>
      <c r="S881" s="79">
        <f t="shared" ca="1" si="168"/>
        <v>2.8940432293255007</v>
      </c>
      <c r="T881" s="79">
        <f t="shared" ca="1" si="111"/>
        <v>7.2095145305759009E-5</v>
      </c>
      <c r="U881" s="79">
        <f t="shared" ca="1" si="169"/>
        <v>1228.9026733900378</v>
      </c>
      <c r="V881" s="79">
        <f t="shared" ca="1" si="113"/>
        <v>3.0613888523475696E-2</v>
      </c>
      <c r="W881" s="85">
        <f t="shared" ca="1" si="170"/>
        <v>25056.385214851052</v>
      </c>
      <c r="X881" s="79">
        <f t="shared" ca="1" si="115"/>
        <v>0.624193762759645</v>
      </c>
    </row>
    <row r="882" spans="1:24" ht="12.75" customHeight="1">
      <c r="A882" s="2">
        <v>2</v>
      </c>
      <c r="B882" s="2">
        <v>2</v>
      </c>
      <c r="C882" s="2">
        <f t="shared" ca="1" si="97"/>
        <v>8</v>
      </c>
      <c r="D882" s="2">
        <f t="shared" ca="1" si="98"/>
        <v>6</v>
      </c>
      <c r="E882" s="2">
        <f t="shared" ca="1" si="99"/>
        <v>2</v>
      </c>
      <c r="F882" s="84">
        <f t="shared" ca="1" si="160"/>
        <v>4.4100000000000007E-2</v>
      </c>
      <c r="G882" s="2">
        <v>1</v>
      </c>
      <c r="H882" s="2">
        <v>0</v>
      </c>
      <c r="I882" s="2">
        <v>4</v>
      </c>
      <c r="J882" s="84">
        <f t="shared" ca="1" si="161"/>
        <v>1.426485074850004E-5</v>
      </c>
      <c r="K882" s="84">
        <f t="shared" ca="1" si="102"/>
        <v>6.2907991800885185E-7</v>
      </c>
      <c r="L882" s="85">
        <f t="shared" ca="1" si="162"/>
        <v>150</v>
      </c>
      <c r="M882" s="38">
        <f t="shared" ca="1" si="163"/>
        <v>850</v>
      </c>
      <c r="N882" s="4">
        <f t="shared" ca="1" si="164"/>
        <v>10</v>
      </c>
      <c r="O882" s="79">
        <f t="shared" ca="1" si="165"/>
        <v>3.1594744304049844</v>
      </c>
      <c r="P882" s="79">
        <f t="shared" ca="1" si="166"/>
        <v>31.594744304049843</v>
      </c>
      <c r="Q882" s="79">
        <f t="shared" ca="1" si="167"/>
        <v>29.471294695413977</v>
      </c>
      <c r="R882" s="79">
        <f t="shared" ca="1" si="109"/>
        <v>3.053301949973191</v>
      </c>
      <c r="S882" s="79">
        <f t="shared" ca="1" si="168"/>
        <v>3.1520423567747589</v>
      </c>
      <c r="T882" s="79">
        <f t="shared" ca="1" si="111"/>
        <v>1.9828865473602936E-6</v>
      </c>
      <c r="U882" s="79">
        <f t="shared" ca="1" si="169"/>
        <v>1301.3033039928096</v>
      </c>
      <c r="V882" s="79">
        <f t="shared" ca="1" si="113"/>
        <v>8.1862377578044464E-4</v>
      </c>
      <c r="W882" s="85">
        <f t="shared" ca="1" si="170"/>
        <v>20880.321012375876</v>
      </c>
      <c r="X882" s="79">
        <f t="shared" ca="1" si="115"/>
        <v>1.3135390630463923E-2</v>
      </c>
    </row>
    <row r="883" spans="1:24" ht="12.75" customHeight="1">
      <c r="A883" s="2">
        <v>2</v>
      </c>
      <c r="B883" s="2">
        <v>2</v>
      </c>
      <c r="C883" s="2">
        <f t="shared" ca="1" si="97"/>
        <v>8</v>
      </c>
      <c r="D883" s="2">
        <f t="shared" ca="1" si="98"/>
        <v>6</v>
      </c>
      <c r="E883" s="2">
        <f t="shared" ca="1" si="99"/>
        <v>2</v>
      </c>
      <c r="F883" s="84">
        <f t="shared" ca="1" si="160"/>
        <v>4.4100000000000007E-2</v>
      </c>
      <c r="G883" s="2">
        <v>1</v>
      </c>
      <c r="H883" s="2">
        <v>0</v>
      </c>
      <c r="I883" s="2">
        <v>3</v>
      </c>
      <c r="J883" s="84">
        <f t="shared" ca="1" si="161"/>
        <v>1.9211920200000068E-7</v>
      </c>
      <c r="K883" s="84">
        <f t="shared" ca="1" si="102"/>
        <v>8.4724568082000314E-9</v>
      </c>
      <c r="L883" s="85">
        <f t="shared" ca="1" si="162"/>
        <v>135</v>
      </c>
      <c r="M883" s="38">
        <f t="shared" ca="1" si="163"/>
        <v>865</v>
      </c>
      <c r="N883" s="4">
        <f t="shared" ca="1" si="164"/>
        <v>10</v>
      </c>
      <c r="O883" s="79">
        <f t="shared" ca="1" si="165"/>
        <v>3.1594744304049844</v>
      </c>
      <c r="P883" s="79">
        <f t="shared" ca="1" si="166"/>
        <v>31.594744304049843</v>
      </c>
      <c r="Q883" s="79">
        <f t="shared" ca="1" si="167"/>
        <v>31.594744304049843</v>
      </c>
      <c r="R883" s="79">
        <f t="shared" ca="1" si="109"/>
        <v>3.1594744304049844</v>
      </c>
      <c r="S883" s="79">
        <f t="shared" ca="1" si="168"/>
        <v>3.159474430404984</v>
      </c>
      <c r="T883" s="79">
        <f t="shared" ca="1" si="111"/>
        <v>2.6768510648218624E-8</v>
      </c>
      <c r="U883" s="79">
        <f t="shared" ca="1" si="169"/>
        <v>1288.5296596068811</v>
      </c>
      <c r="V883" s="79">
        <f t="shared" ca="1" si="113"/>
        <v>1.0917011887103988E-5</v>
      </c>
      <c r="W883" s="85">
        <f t="shared" ca="1" si="170"/>
        <v>16704.2568099007</v>
      </c>
      <c r="X883" s="79">
        <f t="shared" ca="1" si="115"/>
        <v>1.4152609433496492E-4</v>
      </c>
    </row>
    <row r="884" spans="1:24" ht="12.75" customHeight="1">
      <c r="A884" s="2">
        <v>2</v>
      </c>
      <c r="B884" s="2">
        <v>2</v>
      </c>
      <c r="C884" s="2">
        <f t="shared" ca="1" si="97"/>
        <v>8</v>
      </c>
      <c r="D884" s="2">
        <f t="shared" ca="1" si="98"/>
        <v>6</v>
      </c>
      <c r="E884" s="2">
        <f t="shared" ca="1" si="99"/>
        <v>2</v>
      </c>
      <c r="F884" s="84">
        <f t="shared" ca="1" si="160"/>
        <v>4.4100000000000007E-2</v>
      </c>
      <c r="G884" s="2">
        <v>1</v>
      </c>
      <c r="H884" s="2">
        <v>0</v>
      </c>
      <c r="I884" s="2">
        <v>2</v>
      </c>
      <c r="J884" s="84">
        <f t="shared" ca="1" si="161"/>
        <v>1.4554485000000069E-9</v>
      </c>
      <c r="K884" s="84">
        <f t="shared" ca="1" si="102"/>
        <v>6.4185278850000317E-11</v>
      </c>
      <c r="L884" s="85">
        <f t="shared" ca="1" si="162"/>
        <v>120</v>
      </c>
      <c r="M884" s="38">
        <f t="shared" ca="1" si="163"/>
        <v>880</v>
      </c>
      <c r="N884" s="4">
        <f t="shared" ca="1" si="164"/>
        <v>10</v>
      </c>
      <c r="O884" s="79">
        <f t="shared" ca="1" si="165"/>
        <v>3.1594744304049844</v>
      </c>
      <c r="P884" s="79">
        <f t="shared" ca="1" si="166"/>
        <v>31.594744304049843</v>
      </c>
      <c r="Q884" s="79">
        <f t="shared" ca="1" si="167"/>
        <v>31.594744304049843</v>
      </c>
      <c r="R884" s="79">
        <f t="shared" ca="1" si="109"/>
        <v>3.1594744304049844</v>
      </c>
      <c r="S884" s="79">
        <f t="shared" ca="1" si="168"/>
        <v>3.159474430404984</v>
      </c>
      <c r="T884" s="79">
        <f t="shared" ca="1" si="111"/>
        <v>2.0279174733498981E-10</v>
      </c>
      <c r="U884" s="79">
        <f t="shared" ca="1" si="169"/>
        <v>1273.2296596068811</v>
      </c>
      <c r="V884" s="79">
        <f t="shared" ca="1" si="113"/>
        <v>8.1722600741958644E-8</v>
      </c>
      <c r="W884" s="85">
        <f t="shared" ca="1" si="170"/>
        <v>12528.192607425524</v>
      </c>
      <c r="X884" s="79">
        <f t="shared" ca="1" si="115"/>
        <v>8.0412553599411984E-7</v>
      </c>
    </row>
    <row r="885" spans="1:24" ht="12.75" customHeight="1">
      <c r="A885" s="2">
        <v>2</v>
      </c>
      <c r="B885" s="2">
        <v>2</v>
      </c>
      <c r="C885" s="2">
        <f t="shared" ca="1" si="97"/>
        <v>8</v>
      </c>
      <c r="D885" s="2">
        <f t="shared" ca="1" si="98"/>
        <v>6</v>
      </c>
      <c r="E885" s="2">
        <f t="shared" ca="1" si="99"/>
        <v>2</v>
      </c>
      <c r="F885" s="84">
        <f t="shared" ca="1" si="160"/>
        <v>4.4100000000000007E-2</v>
      </c>
      <c r="G885" s="2">
        <v>1</v>
      </c>
      <c r="H885" s="2">
        <v>0</v>
      </c>
      <c r="I885" s="2">
        <v>1</v>
      </c>
      <c r="J885" s="84">
        <f t="shared" ca="1" si="161"/>
        <v>5.8806000000000321E-12</v>
      </c>
      <c r="K885" s="84">
        <f t="shared" ca="1" si="102"/>
        <v>2.5933446000000146E-13</v>
      </c>
      <c r="L885" s="85">
        <f t="shared" ca="1" si="162"/>
        <v>105</v>
      </c>
      <c r="M885" s="38">
        <f t="shared" ca="1" si="163"/>
        <v>895</v>
      </c>
      <c r="N885" s="4">
        <f t="shared" ca="1" si="164"/>
        <v>10</v>
      </c>
      <c r="O885" s="79">
        <f t="shared" ca="1" si="165"/>
        <v>3.1594744304049844</v>
      </c>
      <c r="P885" s="79">
        <f t="shared" ca="1" si="166"/>
        <v>31.594744304049843</v>
      </c>
      <c r="Q885" s="79">
        <f t="shared" ca="1" si="167"/>
        <v>31.594744304049843</v>
      </c>
      <c r="R885" s="79">
        <f t="shared" ca="1" si="109"/>
        <v>3.1594744304049844</v>
      </c>
      <c r="S885" s="79">
        <f t="shared" ca="1" si="168"/>
        <v>3.159474430404984</v>
      </c>
      <c r="T885" s="79">
        <f t="shared" ca="1" si="111"/>
        <v>8.1936059529288874E-13</v>
      </c>
      <c r="U885" s="79">
        <f t="shared" ca="1" si="169"/>
        <v>1257.9296596068809</v>
      </c>
      <c r="V885" s="79">
        <f t="shared" ca="1" si="113"/>
        <v>3.2622450899213612E-10</v>
      </c>
      <c r="W885" s="85">
        <f t="shared" ca="1" si="170"/>
        <v>8352.1284049503502</v>
      </c>
      <c r="X885" s="79">
        <f t="shared" ca="1" si="115"/>
        <v>2.1659947097484725E-9</v>
      </c>
    </row>
    <row r="886" spans="1:24" ht="12.75" customHeight="1">
      <c r="A886" s="2">
        <v>2</v>
      </c>
      <c r="B886" s="2">
        <v>2</v>
      </c>
      <c r="C886" s="2">
        <f t="shared" ca="1" si="97"/>
        <v>8</v>
      </c>
      <c r="D886" s="2">
        <f t="shared" ca="1" si="98"/>
        <v>6</v>
      </c>
      <c r="E886" s="2">
        <f t="shared" ca="1" si="99"/>
        <v>2</v>
      </c>
      <c r="F886" s="84">
        <f t="shared" ca="1" si="160"/>
        <v>4.4100000000000007E-2</v>
      </c>
      <c r="G886" s="2">
        <v>1</v>
      </c>
      <c r="H886" s="2">
        <v>0</v>
      </c>
      <c r="I886" s="2">
        <v>0</v>
      </c>
      <c r="J886" s="84">
        <f t="shared" ca="1" si="161"/>
        <v>9.9000000000000638E-15</v>
      </c>
      <c r="K886" s="84">
        <f t="shared" ca="1" si="102"/>
        <v>4.3659000000000287E-16</v>
      </c>
      <c r="L886" s="85">
        <f t="shared" ca="1" si="162"/>
        <v>90</v>
      </c>
      <c r="M886" s="38">
        <f t="shared" ca="1" si="163"/>
        <v>910</v>
      </c>
      <c r="N886" s="4">
        <f t="shared" ca="1" si="164"/>
        <v>10</v>
      </c>
      <c r="O886" s="79">
        <f t="shared" ca="1" si="165"/>
        <v>3.1594744304049844</v>
      </c>
      <c r="P886" s="79">
        <f t="shared" ca="1" si="166"/>
        <v>31.594744304049843</v>
      </c>
      <c r="Q886" s="79">
        <f t="shared" ca="1" si="167"/>
        <v>31.594744304049843</v>
      </c>
      <c r="R886" s="79">
        <f t="shared" ca="1" si="109"/>
        <v>3.1594744304049844</v>
      </c>
      <c r="S886" s="79">
        <f t="shared" ca="1" si="168"/>
        <v>3.159474430404984</v>
      </c>
      <c r="T886" s="79">
        <f t="shared" ca="1" si="111"/>
        <v>1.3793949415705211E-15</v>
      </c>
      <c r="U886" s="79">
        <f t="shared" ca="1" si="169"/>
        <v>1242.629659606881</v>
      </c>
      <c r="V886" s="79">
        <f t="shared" ca="1" si="113"/>
        <v>5.4251968308777178E-13</v>
      </c>
      <c r="W886" s="85">
        <f t="shared" ca="1" si="170"/>
        <v>4176.0642024751751</v>
      </c>
      <c r="X886" s="79">
        <f t="shared" ca="1" si="115"/>
        <v>1.8232278701586485E-12</v>
      </c>
    </row>
    <row r="887" spans="1:24" ht="12.75" customHeight="1">
      <c r="A887" s="2">
        <v>2</v>
      </c>
      <c r="B887" s="2">
        <v>2</v>
      </c>
      <c r="C887" s="2">
        <f t="shared" ca="1" si="97"/>
        <v>8</v>
      </c>
      <c r="D887" s="2">
        <f t="shared" ca="1" si="98"/>
        <v>6</v>
      </c>
      <c r="E887" s="2">
        <f t="shared" ca="1" si="99"/>
        <v>2</v>
      </c>
      <c r="F887" s="84">
        <f t="shared" ca="1" si="160"/>
        <v>4.4100000000000007E-2</v>
      </c>
      <c r="G887" s="2">
        <v>0</v>
      </c>
      <c r="H887" s="2">
        <v>1</v>
      </c>
      <c r="I887" s="2">
        <v>7</v>
      </c>
      <c r="J887" s="84">
        <f t="shared" ca="1" si="161"/>
        <v>0</v>
      </c>
      <c r="K887" s="84">
        <f t="shared" ca="1" si="102"/>
        <v>0</v>
      </c>
      <c r="L887" s="85">
        <f t="shared" ca="1" si="162"/>
        <v>195</v>
      </c>
      <c r="M887" s="38">
        <f t="shared" ca="1" si="163"/>
        <v>805</v>
      </c>
      <c r="N887" s="4">
        <f t="shared" ca="1" si="164"/>
        <v>9</v>
      </c>
      <c r="O887" s="79">
        <f t="shared" ca="1" si="165"/>
        <v>2.8940432293255012</v>
      </c>
      <c r="P887" s="79">
        <f t="shared" ca="1" si="166"/>
        <v>28.940432293255011</v>
      </c>
      <c r="Q887" s="79">
        <f t="shared" ca="1" si="167"/>
        <v>28.940432293255011</v>
      </c>
      <c r="R887" s="79">
        <f t="shared" ca="1" si="109"/>
        <v>2.8940432293255012</v>
      </c>
      <c r="S887" s="79">
        <f t="shared" ca="1" si="168"/>
        <v>2.8940432293255007</v>
      </c>
      <c r="T887" s="79">
        <f t="shared" ca="1" si="111"/>
        <v>0</v>
      </c>
      <c r="U887" s="79">
        <f t="shared" ca="1" si="169"/>
        <v>1259.5026733900379</v>
      </c>
      <c r="V887" s="79">
        <f t="shared" ca="1" si="113"/>
        <v>0</v>
      </c>
      <c r="W887" s="85">
        <f t="shared" ca="1" si="170"/>
        <v>32903.782523958369</v>
      </c>
      <c r="X887" s="79">
        <f t="shared" ca="1" si="115"/>
        <v>0</v>
      </c>
    </row>
    <row r="888" spans="1:24" ht="12.75" customHeight="1">
      <c r="A888" s="2">
        <v>2</v>
      </c>
      <c r="B888" s="2">
        <v>2</v>
      </c>
      <c r="C888" s="2">
        <f t="shared" ca="1" si="97"/>
        <v>8</v>
      </c>
      <c r="D888" s="2">
        <f t="shared" ca="1" si="98"/>
        <v>6</v>
      </c>
      <c r="E888" s="2">
        <f t="shared" ca="1" si="99"/>
        <v>2</v>
      </c>
      <c r="F888" s="84">
        <f t="shared" ca="1" si="160"/>
        <v>4.4100000000000007E-2</v>
      </c>
      <c r="G888" s="2">
        <v>0</v>
      </c>
      <c r="H888" s="2">
        <v>1</v>
      </c>
      <c r="I888" s="2">
        <v>6</v>
      </c>
      <c r="J888" s="84">
        <f t="shared" ca="1" si="161"/>
        <v>9.3206534790699087E-3</v>
      </c>
      <c r="K888" s="84">
        <f t="shared" ca="1" si="102"/>
        <v>4.1104081842698303E-4</v>
      </c>
      <c r="L888" s="85">
        <f t="shared" ca="1" si="162"/>
        <v>180</v>
      </c>
      <c r="M888" s="38">
        <f t="shared" ca="1" si="163"/>
        <v>820</v>
      </c>
      <c r="N888" s="4">
        <f t="shared" ca="1" si="164"/>
        <v>9</v>
      </c>
      <c r="O888" s="79">
        <f t="shared" ca="1" si="165"/>
        <v>2.8940432293255012</v>
      </c>
      <c r="P888" s="79">
        <f t="shared" ca="1" si="166"/>
        <v>28.940432293255011</v>
      </c>
      <c r="Q888" s="79">
        <f t="shared" ca="1" si="167"/>
        <v>28.940432293255011</v>
      </c>
      <c r="R888" s="79">
        <f t="shared" ca="1" si="109"/>
        <v>2.8940432293255012</v>
      </c>
      <c r="S888" s="79">
        <f t="shared" ca="1" si="168"/>
        <v>2.8940432293255007</v>
      </c>
      <c r="T888" s="79">
        <f t="shared" ca="1" si="111"/>
        <v>1.1895698975450228E-3</v>
      </c>
      <c r="U888" s="79">
        <f t="shared" ca="1" si="169"/>
        <v>1244.2026733900377</v>
      </c>
      <c r="V888" s="79">
        <f t="shared" ca="1" si="113"/>
        <v>0.51141808515928133</v>
      </c>
      <c r="W888" s="85">
        <f t="shared" ca="1" si="170"/>
        <v>28727.718321483193</v>
      </c>
      <c r="X888" s="79">
        <f t="shared" ca="1" si="115"/>
        <v>11.808264850402287</v>
      </c>
    </row>
    <row r="889" spans="1:24" ht="12.75" customHeight="1">
      <c r="A889" s="2">
        <v>2</v>
      </c>
      <c r="B889" s="2">
        <v>2</v>
      </c>
      <c r="C889" s="2">
        <f t="shared" ca="1" si="97"/>
        <v>8</v>
      </c>
      <c r="D889" s="2">
        <f t="shared" ca="1" si="98"/>
        <v>6</v>
      </c>
      <c r="E889" s="2">
        <f t="shared" ca="1" si="99"/>
        <v>2</v>
      </c>
      <c r="F889" s="84">
        <f t="shared" ca="1" si="160"/>
        <v>4.4100000000000007E-2</v>
      </c>
      <c r="G889" s="2">
        <v>0</v>
      </c>
      <c r="H889" s="2">
        <v>1</v>
      </c>
      <c r="I889" s="2">
        <v>5</v>
      </c>
      <c r="J889" s="84">
        <f t="shared" ca="1" si="161"/>
        <v>5.6488808964060098E-4</v>
      </c>
      <c r="K889" s="84">
        <f t="shared" ca="1" si="102"/>
        <v>2.4911564753150508E-5</v>
      </c>
      <c r="L889" s="85">
        <f t="shared" ca="1" si="162"/>
        <v>165</v>
      </c>
      <c r="M889" s="38">
        <f t="shared" ca="1" si="163"/>
        <v>835</v>
      </c>
      <c r="N889" s="4">
        <f t="shared" ca="1" si="164"/>
        <v>9</v>
      </c>
      <c r="O889" s="79">
        <f t="shared" ca="1" si="165"/>
        <v>2.8940432293255012</v>
      </c>
      <c r="P889" s="79">
        <f t="shared" ca="1" si="166"/>
        <v>28.940432293255011</v>
      </c>
      <c r="Q889" s="79">
        <f t="shared" ca="1" si="167"/>
        <v>28.940432293255011</v>
      </c>
      <c r="R889" s="79">
        <f t="shared" ca="1" si="109"/>
        <v>2.8940432293255012</v>
      </c>
      <c r="S889" s="79">
        <f t="shared" ca="1" si="168"/>
        <v>2.8940432293255007</v>
      </c>
      <c r="T889" s="79">
        <f t="shared" ca="1" si="111"/>
        <v>7.2095145305759009E-5</v>
      </c>
      <c r="U889" s="79">
        <f t="shared" ca="1" si="169"/>
        <v>1228.9026733900378</v>
      </c>
      <c r="V889" s="79">
        <f t="shared" ca="1" si="113"/>
        <v>3.0613888523475696E-2</v>
      </c>
      <c r="W889" s="85">
        <f t="shared" ca="1" si="170"/>
        <v>24551.654119008017</v>
      </c>
      <c r="X889" s="79">
        <f t="shared" ca="1" si="115"/>
        <v>0.61162012138262256</v>
      </c>
    </row>
    <row r="890" spans="1:24" ht="12.75" customHeight="1">
      <c r="A890" s="2">
        <v>2</v>
      </c>
      <c r="B890" s="2">
        <v>2</v>
      </c>
      <c r="C890" s="2">
        <f t="shared" ca="1" si="97"/>
        <v>8</v>
      </c>
      <c r="D890" s="2">
        <f t="shared" ca="1" si="98"/>
        <v>6</v>
      </c>
      <c r="E890" s="2">
        <f t="shared" ca="1" si="99"/>
        <v>2</v>
      </c>
      <c r="F890" s="84">
        <f t="shared" ca="1" si="160"/>
        <v>4.4100000000000007E-2</v>
      </c>
      <c r="G890" s="2">
        <v>0</v>
      </c>
      <c r="H890" s="2">
        <v>1</v>
      </c>
      <c r="I890" s="2">
        <v>4</v>
      </c>
      <c r="J890" s="84">
        <f t="shared" ca="1" si="161"/>
        <v>1.426485074850004E-5</v>
      </c>
      <c r="K890" s="84">
        <f t="shared" ca="1" si="102"/>
        <v>6.2907991800885185E-7</v>
      </c>
      <c r="L890" s="85">
        <f t="shared" ca="1" si="162"/>
        <v>150</v>
      </c>
      <c r="M890" s="38">
        <f t="shared" ca="1" si="163"/>
        <v>850</v>
      </c>
      <c r="N890" s="4">
        <f t="shared" ca="1" si="164"/>
        <v>10</v>
      </c>
      <c r="O890" s="79">
        <f t="shared" ca="1" si="165"/>
        <v>3.1594744304049844</v>
      </c>
      <c r="P890" s="79">
        <f t="shared" ca="1" si="166"/>
        <v>31.594744304049843</v>
      </c>
      <c r="Q890" s="79">
        <f t="shared" ca="1" si="167"/>
        <v>29.471294695413977</v>
      </c>
      <c r="R890" s="79">
        <f t="shared" ca="1" si="109"/>
        <v>3.053301949973191</v>
      </c>
      <c r="S890" s="79">
        <f t="shared" ca="1" si="168"/>
        <v>3.1520423567747589</v>
      </c>
      <c r="T890" s="79">
        <f t="shared" ca="1" si="111"/>
        <v>1.9828865473602936E-6</v>
      </c>
      <c r="U890" s="79">
        <f t="shared" ca="1" si="169"/>
        <v>1301.3033039928096</v>
      </c>
      <c r="V890" s="79">
        <f t="shared" ca="1" si="113"/>
        <v>8.1862377578044464E-4</v>
      </c>
      <c r="W890" s="85">
        <f t="shared" ca="1" si="170"/>
        <v>20375.589916532841</v>
      </c>
      <c r="X890" s="79">
        <f t="shared" ca="1" si="115"/>
        <v>1.2817874434074469E-2</v>
      </c>
    </row>
    <row r="891" spans="1:24" ht="12.75" customHeight="1">
      <c r="A891" s="2">
        <v>2</v>
      </c>
      <c r="B891" s="2">
        <v>2</v>
      </c>
      <c r="C891" s="2">
        <f t="shared" ca="1" si="97"/>
        <v>8</v>
      </c>
      <c r="D891" s="2">
        <f t="shared" ca="1" si="98"/>
        <v>6</v>
      </c>
      <c r="E891" s="2">
        <f t="shared" ca="1" si="99"/>
        <v>2</v>
      </c>
      <c r="F891" s="84">
        <f t="shared" ca="1" si="160"/>
        <v>4.4100000000000007E-2</v>
      </c>
      <c r="G891" s="2">
        <v>0</v>
      </c>
      <c r="H891" s="2">
        <v>1</v>
      </c>
      <c r="I891" s="2">
        <v>3</v>
      </c>
      <c r="J891" s="84">
        <f t="shared" ca="1" si="161"/>
        <v>1.9211920200000068E-7</v>
      </c>
      <c r="K891" s="84">
        <f t="shared" ca="1" si="102"/>
        <v>8.4724568082000314E-9</v>
      </c>
      <c r="L891" s="85">
        <f t="shared" ca="1" si="162"/>
        <v>135</v>
      </c>
      <c r="M891" s="38">
        <f t="shared" ca="1" si="163"/>
        <v>865</v>
      </c>
      <c r="N891" s="4">
        <f t="shared" ca="1" si="164"/>
        <v>10</v>
      </c>
      <c r="O891" s="79">
        <f t="shared" ca="1" si="165"/>
        <v>3.1594744304049844</v>
      </c>
      <c r="P891" s="79">
        <f t="shared" ca="1" si="166"/>
        <v>31.594744304049843</v>
      </c>
      <c r="Q891" s="79">
        <f t="shared" ca="1" si="167"/>
        <v>31.594744304049843</v>
      </c>
      <c r="R891" s="79">
        <f t="shared" ca="1" si="109"/>
        <v>3.1594744304049844</v>
      </c>
      <c r="S891" s="79">
        <f t="shared" ca="1" si="168"/>
        <v>3.159474430404984</v>
      </c>
      <c r="T891" s="79">
        <f t="shared" ca="1" si="111"/>
        <v>2.6768510648218624E-8</v>
      </c>
      <c r="U891" s="79">
        <f t="shared" ca="1" si="169"/>
        <v>1288.5296596068811</v>
      </c>
      <c r="V891" s="79">
        <f t="shared" ca="1" si="113"/>
        <v>1.0917011887103988E-5</v>
      </c>
      <c r="W891" s="85">
        <f t="shared" ca="1" si="170"/>
        <v>16199.525714057669</v>
      </c>
      <c r="X891" s="79">
        <f t="shared" ca="1" si="115"/>
        <v>1.3724978192567936E-4</v>
      </c>
    </row>
    <row r="892" spans="1:24" ht="12.75" customHeight="1">
      <c r="A892" s="2">
        <v>2</v>
      </c>
      <c r="B892" s="2">
        <v>2</v>
      </c>
      <c r="C892" s="2">
        <f t="shared" ca="1" si="97"/>
        <v>8</v>
      </c>
      <c r="D892" s="2">
        <f t="shared" ca="1" si="98"/>
        <v>6</v>
      </c>
      <c r="E892" s="2">
        <f t="shared" ca="1" si="99"/>
        <v>2</v>
      </c>
      <c r="F892" s="84">
        <f t="shared" ca="1" si="160"/>
        <v>4.4100000000000007E-2</v>
      </c>
      <c r="G892" s="2">
        <v>0</v>
      </c>
      <c r="H892" s="2">
        <v>1</v>
      </c>
      <c r="I892" s="2">
        <v>2</v>
      </c>
      <c r="J892" s="84">
        <f t="shared" ca="1" si="161"/>
        <v>1.4554485000000069E-9</v>
      </c>
      <c r="K892" s="84">
        <f t="shared" ca="1" si="102"/>
        <v>6.4185278850000317E-11</v>
      </c>
      <c r="L892" s="85">
        <f t="shared" ca="1" si="162"/>
        <v>120</v>
      </c>
      <c r="M892" s="38">
        <f t="shared" ca="1" si="163"/>
        <v>880</v>
      </c>
      <c r="N892" s="4">
        <f t="shared" ca="1" si="164"/>
        <v>10</v>
      </c>
      <c r="O892" s="79">
        <f t="shared" ca="1" si="165"/>
        <v>3.1594744304049844</v>
      </c>
      <c r="P892" s="79">
        <f t="shared" ca="1" si="166"/>
        <v>31.594744304049843</v>
      </c>
      <c r="Q892" s="79">
        <f t="shared" ca="1" si="167"/>
        <v>31.594744304049843</v>
      </c>
      <c r="R892" s="79">
        <f t="shared" ca="1" si="109"/>
        <v>3.1594744304049844</v>
      </c>
      <c r="S892" s="79">
        <f t="shared" ca="1" si="168"/>
        <v>3.159474430404984</v>
      </c>
      <c r="T892" s="79">
        <f t="shared" ca="1" si="111"/>
        <v>2.0279174733498981E-10</v>
      </c>
      <c r="U892" s="79">
        <f t="shared" ca="1" si="169"/>
        <v>1273.2296596068811</v>
      </c>
      <c r="V892" s="79">
        <f t="shared" ca="1" si="113"/>
        <v>8.1722600741958644E-8</v>
      </c>
      <c r="W892" s="85">
        <f t="shared" ca="1" si="170"/>
        <v>12023.461511582493</v>
      </c>
      <c r="X892" s="79">
        <f t="shared" ca="1" si="115"/>
        <v>7.7172922986316861E-7</v>
      </c>
    </row>
    <row r="893" spans="1:24" ht="12.75" customHeight="1">
      <c r="A893" s="2">
        <v>2</v>
      </c>
      <c r="B893" s="2">
        <v>2</v>
      </c>
      <c r="C893" s="2">
        <f t="shared" ca="1" si="97"/>
        <v>8</v>
      </c>
      <c r="D893" s="2">
        <f t="shared" ca="1" si="98"/>
        <v>6</v>
      </c>
      <c r="E893" s="2">
        <f t="shared" ca="1" si="99"/>
        <v>2</v>
      </c>
      <c r="F893" s="84">
        <f t="shared" ca="1" si="160"/>
        <v>4.4100000000000007E-2</v>
      </c>
      <c r="G893" s="2">
        <v>0</v>
      </c>
      <c r="H893" s="2">
        <v>1</v>
      </c>
      <c r="I893" s="2">
        <v>1</v>
      </c>
      <c r="J893" s="84">
        <f t="shared" ca="1" si="161"/>
        <v>5.8806000000000321E-12</v>
      </c>
      <c r="K893" s="84">
        <f t="shared" ca="1" si="102"/>
        <v>2.5933446000000146E-13</v>
      </c>
      <c r="L893" s="85">
        <f t="shared" ca="1" si="162"/>
        <v>105</v>
      </c>
      <c r="M893" s="38">
        <f t="shared" ca="1" si="163"/>
        <v>895</v>
      </c>
      <c r="N893" s="4">
        <f t="shared" ca="1" si="164"/>
        <v>10</v>
      </c>
      <c r="O893" s="79">
        <f t="shared" ca="1" si="165"/>
        <v>3.1594744304049844</v>
      </c>
      <c r="P893" s="79">
        <f t="shared" ca="1" si="166"/>
        <v>31.594744304049843</v>
      </c>
      <c r="Q893" s="79">
        <f t="shared" ca="1" si="167"/>
        <v>31.594744304049843</v>
      </c>
      <c r="R893" s="79">
        <f t="shared" ca="1" si="109"/>
        <v>3.1594744304049844</v>
      </c>
      <c r="S893" s="79">
        <f t="shared" ca="1" si="168"/>
        <v>3.159474430404984</v>
      </c>
      <c r="T893" s="79">
        <f t="shared" ca="1" si="111"/>
        <v>8.1936059529288874E-13</v>
      </c>
      <c r="U893" s="79">
        <f t="shared" ca="1" si="169"/>
        <v>1257.9296596068809</v>
      </c>
      <c r="V893" s="79">
        <f t="shared" ca="1" si="113"/>
        <v>3.2622450899213612E-10</v>
      </c>
      <c r="W893" s="85">
        <f t="shared" ca="1" si="170"/>
        <v>7847.3973091073167</v>
      </c>
      <c r="X893" s="79">
        <f t="shared" ca="1" si="115"/>
        <v>2.0351005435628105E-9</v>
      </c>
    </row>
    <row r="894" spans="1:24" ht="12.75" customHeight="1">
      <c r="A894" s="2">
        <v>2</v>
      </c>
      <c r="B894" s="2">
        <v>2</v>
      </c>
      <c r="C894" s="2">
        <f t="shared" ca="1" si="97"/>
        <v>8</v>
      </c>
      <c r="D894" s="2">
        <f t="shared" ca="1" si="98"/>
        <v>6</v>
      </c>
      <c r="E894" s="2">
        <f t="shared" ca="1" si="99"/>
        <v>2</v>
      </c>
      <c r="F894" s="84">
        <f t="shared" ca="1" si="160"/>
        <v>4.4100000000000007E-2</v>
      </c>
      <c r="G894" s="2">
        <v>0</v>
      </c>
      <c r="H894" s="2">
        <v>1</v>
      </c>
      <c r="I894" s="2">
        <v>0</v>
      </c>
      <c r="J894" s="84">
        <f t="shared" ca="1" si="161"/>
        <v>9.9000000000000638E-15</v>
      </c>
      <c r="K894" s="84">
        <f t="shared" ca="1" si="102"/>
        <v>4.3659000000000287E-16</v>
      </c>
      <c r="L894" s="85">
        <f t="shared" ca="1" si="162"/>
        <v>90</v>
      </c>
      <c r="M894" s="38">
        <f t="shared" ca="1" si="163"/>
        <v>910</v>
      </c>
      <c r="N894" s="4">
        <f t="shared" ca="1" si="164"/>
        <v>10</v>
      </c>
      <c r="O894" s="79">
        <f t="shared" ca="1" si="165"/>
        <v>3.1594744304049844</v>
      </c>
      <c r="P894" s="79">
        <f t="shared" ca="1" si="166"/>
        <v>31.594744304049843</v>
      </c>
      <c r="Q894" s="79">
        <f t="shared" ca="1" si="167"/>
        <v>31.594744304049843</v>
      </c>
      <c r="R894" s="79">
        <f t="shared" ca="1" si="109"/>
        <v>3.1594744304049844</v>
      </c>
      <c r="S894" s="79">
        <f t="shared" ca="1" si="168"/>
        <v>3.159474430404984</v>
      </c>
      <c r="T894" s="79">
        <f t="shared" ca="1" si="111"/>
        <v>1.3793949415705211E-15</v>
      </c>
      <c r="U894" s="79">
        <f t="shared" ca="1" si="169"/>
        <v>1242.629659606881</v>
      </c>
      <c r="V894" s="79">
        <f t="shared" ca="1" si="113"/>
        <v>5.4251968308777178E-13</v>
      </c>
      <c r="W894" s="85">
        <f t="shared" ca="1" si="170"/>
        <v>3671.3331066321421</v>
      </c>
      <c r="X894" s="79">
        <f t="shared" ca="1" si="115"/>
        <v>1.6028673210245373E-12</v>
      </c>
    </row>
    <row r="895" spans="1:24" ht="12.75" customHeight="1">
      <c r="A895" s="2">
        <v>2</v>
      </c>
      <c r="B895" s="2">
        <v>2</v>
      </c>
      <c r="C895" s="2">
        <f t="shared" ca="1" si="97"/>
        <v>8</v>
      </c>
      <c r="D895" s="2">
        <f t="shared" ca="1" si="98"/>
        <v>6</v>
      </c>
      <c r="E895" s="2">
        <f t="shared" ca="1" si="99"/>
        <v>2</v>
      </c>
      <c r="F895" s="84">
        <f t="shared" ca="1" si="160"/>
        <v>4.4100000000000007E-2</v>
      </c>
      <c r="G895" s="2">
        <v>0</v>
      </c>
      <c r="H895" s="2">
        <v>0</v>
      </c>
      <c r="I895" s="2">
        <v>7</v>
      </c>
      <c r="J895" s="84">
        <f t="shared" ca="1" si="161"/>
        <v>0</v>
      </c>
      <c r="K895" s="84">
        <f t="shared" ca="1" si="102"/>
        <v>0</v>
      </c>
      <c r="L895" s="85">
        <f t="shared" ca="1" si="162"/>
        <v>105</v>
      </c>
      <c r="M895" s="38">
        <f t="shared" ca="1" si="163"/>
        <v>895</v>
      </c>
      <c r="N895" s="4">
        <f t="shared" ca="1" si="164"/>
        <v>10</v>
      </c>
      <c r="O895" s="79">
        <f t="shared" ca="1" si="165"/>
        <v>3.1594744304049844</v>
      </c>
      <c r="P895" s="79">
        <f t="shared" ca="1" si="166"/>
        <v>31.594744304049843</v>
      </c>
      <c r="Q895" s="79">
        <f t="shared" ca="1" si="167"/>
        <v>31.594744304049843</v>
      </c>
      <c r="R895" s="79">
        <f t="shared" ca="1" si="109"/>
        <v>3.1594744304049844</v>
      </c>
      <c r="S895" s="79">
        <f t="shared" ca="1" si="168"/>
        <v>3.159474430404984</v>
      </c>
      <c r="T895" s="79">
        <f t="shared" ca="1" si="111"/>
        <v>0</v>
      </c>
      <c r="U895" s="79">
        <f t="shared" ca="1" si="169"/>
        <v>1257.9296596068809</v>
      </c>
      <c r="V895" s="79">
        <f t="shared" ca="1" si="113"/>
        <v>0</v>
      </c>
      <c r="W895" s="85">
        <f t="shared" ca="1" si="170"/>
        <v>29232.449417326225</v>
      </c>
      <c r="X895" s="79">
        <f t="shared" ca="1" si="115"/>
        <v>0</v>
      </c>
    </row>
    <row r="896" spans="1:24" ht="12.75" customHeight="1">
      <c r="A896" s="2">
        <v>2</v>
      </c>
      <c r="B896" s="2">
        <v>2</v>
      </c>
      <c r="C896" s="2">
        <f t="shared" ca="1" si="97"/>
        <v>8</v>
      </c>
      <c r="D896" s="2">
        <f t="shared" ca="1" si="98"/>
        <v>6</v>
      </c>
      <c r="E896" s="2">
        <f t="shared" ca="1" si="99"/>
        <v>2</v>
      </c>
      <c r="F896" s="84">
        <f t="shared" ca="1" si="160"/>
        <v>4.4100000000000007E-2</v>
      </c>
      <c r="G896" s="2">
        <v>0</v>
      </c>
      <c r="H896" s="2">
        <v>0</v>
      </c>
      <c r="I896" s="2">
        <v>6</v>
      </c>
      <c r="J896" s="84">
        <f t="shared" ca="1" si="161"/>
        <v>9.4148014940100163E-5</v>
      </c>
      <c r="K896" s="84">
        <f t="shared" ca="1" si="102"/>
        <v>4.1519274588584182E-6</v>
      </c>
      <c r="L896" s="85">
        <f t="shared" ca="1" si="162"/>
        <v>90</v>
      </c>
      <c r="M896" s="38">
        <f t="shared" ca="1" si="163"/>
        <v>910</v>
      </c>
      <c r="N896" s="4">
        <f t="shared" ca="1" si="164"/>
        <v>10</v>
      </c>
      <c r="O896" s="79">
        <f t="shared" ca="1" si="165"/>
        <v>3.1594744304049844</v>
      </c>
      <c r="P896" s="79">
        <f t="shared" ca="1" si="166"/>
        <v>31.594744304049843</v>
      </c>
      <c r="Q896" s="79">
        <f t="shared" ca="1" si="167"/>
        <v>31.594744304049843</v>
      </c>
      <c r="R896" s="79">
        <f t="shared" ca="1" si="109"/>
        <v>3.1594744304049844</v>
      </c>
      <c r="S896" s="79">
        <f t="shared" ca="1" si="168"/>
        <v>3.159474430404984</v>
      </c>
      <c r="T896" s="79">
        <f t="shared" ca="1" si="111"/>
        <v>1.3117908643159514E-5</v>
      </c>
      <c r="U896" s="79">
        <f t="shared" ca="1" si="169"/>
        <v>1242.629659606881</v>
      </c>
      <c r="V896" s="79">
        <f t="shared" ca="1" si="113"/>
        <v>5.1593082049136985E-3</v>
      </c>
      <c r="W896" s="85">
        <f t="shared" ca="1" si="170"/>
        <v>25056.385214851052</v>
      </c>
      <c r="X896" s="79">
        <f t="shared" ca="1" si="115"/>
        <v>0.10403229379327417</v>
      </c>
    </row>
    <row r="897" spans="1:24" ht="12.75" customHeight="1">
      <c r="A897" s="2">
        <v>2</v>
      </c>
      <c r="B897" s="2">
        <v>2</v>
      </c>
      <c r="C897" s="2">
        <f t="shared" ca="1" si="97"/>
        <v>8</v>
      </c>
      <c r="D897" s="2">
        <f t="shared" ca="1" si="98"/>
        <v>6</v>
      </c>
      <c r="E897" s="2">
        <f t="shared" ca="1" si="99"/>
        <v>2</v>
      </c>
      <c r="F897" s="84">
        <f t="shared" ca="1" si="160"/>
        <v>4.4100000000000007E-2</v>
      </c>
      <c r="G897" s="2">
        <v>0</v>
      </c>
      <c r="H897" s="2">
        <v>0</v>
      </c>
      <c r="I897" s="2">
        <v>5</v>
      </c>
      <c r="J897" s="84">
        <f t="shared" ca="1" si="161"/>
        <v>5.7059402994000143E-6</v>
      </c>
      <c r="K897" s="84">
        <f t="shared" ca="1" si="102"/>
        <v>2.5163196720354067E-7</v>
      </c>
      <c r="L897" s="85">
        <f t="shared" ca="1" si="162"/>
        <v>75</v>
      </c>
      <c r="M897" s="38">
        <f t="shared" ca="1" si="163"/>
        <v>925</v>
      </c>
      <c r="N897" s="4">
        <f t="shared" ca="1" si="164"/>
        <v>10</v>
      </c>
      <c r="O897" s="79">
        <f t="shared" ca="1" si="165"/>
        <v>3.1594744304049844</v>
      </c>
      <c r="P897" s="79">
        <f t="shared" ca="1" si="166"/>
        <v>31.594744304049843</v>
      </c>
      <c r="Q897" s="79">
        <f t="shared" ca="1" si="167"/>
        <v>31.594744304049843</v>
      </c>
      <c r="R897" s="79">
        <f t="shared" ca="1" si="109"/>
        <v>3.1594744304049844</v>
      </c>
      <c r="S897" s="79">
        <f t="shared" ca="1" si="168"/>
        <v>3.159474430404984</v>
      </c>
      <c r="T897" s="79">
        <f t="shared" ca="1" si="111"/>
        <v>7.9502476625209221E-7</v>
      </c>
      <c r="U897" s="79">
        <f t="shared" ca="1" si="169"/>
        <v>1227.329659606881</v>
      </c>
      <c r="V897" s="79">
        <f t="shared" ca="1" si="113"/>
        <v>3.0883537665413142E-4</v>
      </c>
      <c r="W897" s="85">
        <f t="shared" ca="1" si="170"/>
        <v>20880.321012375876</v>
      </c>
      <c r="X897" s="79">
        <f t="shared" ca="1" si="115"/>
        <v>5.2541562521855678E-3</v>
      </c>
    </row>
    <row r="898" spans="1:24" ht="12.75" customHeight="1">
      <c r="A898" s="2">
        <v>2</v>
      </c>
      <c r="B898" s="2">
        <v>2</v>
      </c>
      <c r="C898" s="2">
        <f t="shared" ca="1" si="97"/>
        <v>8</v>
      </c>
      <c r="D898" s="2">
        <f t="shared" ca="1" si="98"/>
        <v>6</v>
      </c>
      <c r="E898" s="2">
        <f t="shared" ca="1" si="99"/>
        <v>2</v>
      </c>
      <c r="F898" s="84">
        <f t="shared" ca="1" si="160"/>
        <v>4.4100000000000007E-2</v>
      </c>
      <c r="G898" s="2">
        <v>0</v>
      </c>
      <c r="H898" s="2">
        <v>0</v>
      </c>
      <c r="I898" s="2">
        <v>4</v>
      </c>
      <c r="J898" s="84">
        <f t="shared" ca="1" si="161"/>
        <v>1.4408940150000052E-7</v>
      </c>
      <c r="K898" s="84">
        <f t="shared" ca="1" si="102"/>
        <v>6.3543426061500235E-9</v>
      </c>
      <c r="L898" s="85">
        <f t="shared" ca="1" si="162"/>
        <v>60</v>
      </c>
      <c r="M898" s="38">
        <f t="shared" ca="1" si="163"/>
        <v>940</v>
      </c>
      <c r="N898" s="4">
        <f t="shared" ca="1" si="164"/>
        <v>11</v>
      </c>
      <c r="O898" s="79">
        <f t="shared" ca="1" si="165"/>
        <v>3.443707573616813</v>
      </c>
      <c r="P898" s="79">
        <f t="shared" ca="1" si="166"/>
        <v>34.152842592956304</v>
      </c>
      <c r="Q898" s="79">
        <f t="shared" ca="1" si="167"/>
        <v>31.594744304049843</v>
      </c>
      <c r="R898" s="79">
        <f t="shared" ca="1" si="109"/>
        <v>3.287379344850307</v>
      </c>
      <c r="S898" s="79">
        <f t="shared" ca="1" si="168"/>
        <v>3.4327645976031573</v>
      </c>
      <c r="T898" s="79">
        <f t="shared" ca="1" si="111"/>
        <v>2.1812962339433183E-8</v>
      </c>
      <c r="U898" s="79">
        <f t="shared" ca="1" si="169"/>
        <v>1304.9281133256075</v>
      </c>
      <c r="V898" s="79">
        <f t="shared" ca="1" si="113"/>
        <v>8.291960308467873E-6</v>
      </c>
      <c r="W898" s="85">
        <f t="shared" ca="1" si="170"/>
        <v>16704.2568099007</v>
      </c>
      <c r="X898" s="79">
        <f t="shared" ca="1" si="115"/>
        <v>1.061445707512237E-4</v>
      </c>
    </row>
    <row r="899" spans="1:24" ht="12.75" customHeight="1">
      <c r="A899" s="2">
        <v>2</v>
      </c>
      <c r="B899" s="2">
        <v>2</v>
      </c>
      <c r="C899" s="2">
        <f t="shared" ca="1" si="97"/>
        <v>8</v>
      </c>
      <c r="D899" s="2">
        <f t="shared" ca="1" si="98"/>
        <v>6</v>
      </c>
      <c r="E899" s="2">
        <f t="shared" ca="1" si="99"/>
        <v>2</v>
      </c>
      <c r="F899" s="84">
        <f t="shared" ca="1" si="160"/>
        <v>4.4100000000000007E-2</v>
      </c>
      <c r="G899" s="2">
        <v>0</v>
      </c>
      <c r="H899" s="2">
        <v>0</v>
      </c>
      <c r="I899" s="2">
        <v>3</v>
      </c>
      <c r="J899" s="84">
        <f t="shared" ca="1" si="161"/>
        <v>1.9405980000000086E-9</v>
      </c>
      <c r="K899" s="84">
        <f t="shared" ca="1" si="102"/>
        <v>8.5580371800000392E-11</v>
      </c>
      <c r="L899" s="85">
        <f t="shared" ca="1" si="162"/>
        <v>45</v>
      </c>
      <c r="M899" s="38">
        <f t="shared" ca="1" si="163"/>
        <v>955</v>
      </c>
      <c r="N899" s="4">
        <f t="shared" ca="1" si="164"/>
        <v>11</v>
      </c>
      <c r="O899" s="79">
        <f t="shared" ca="1" si="165"/>
        <v>3.443707573616813</v>
      </c>
      <c r="P899" s="79">
        <f t="shared" ca="1" si="166"/>
        <v>34.437075736168133</v>
      </c>
      <c r="Q899" s="79">
        <f t="shared" ca="1" si="167"/>
        <v>34.437075736168133</v>
      </c>
      <c r="R899" s="79">
        <f t="shared" ca="1" si="109"/>
        <v>3.4437075736168135</v>
      </c>
      <c r="S899" s="79">
        <f t="shared" ca="1" si="168"/>
        <v>3.4437075736168126</v>
      </c>
      <c r="T899" s="79">
        <f t="shared" ca="1" si="111"/>
        <v>2.9471377452060404E-10</v>
      </c>
      <c r="U899" s="79">
        <f t="shared" ca="1" si="169"/>
        <v>1293.3479162046203</v>
      </c>
      <c r="V899" s="79">
        <f t="shared" ca="1" si="113"/>
        <v>1.1068519553554716E-7</v>
      </c>
      <c r="W899" s="85">
        <f t="shared" ca="1" si="170"/>
        <v>12528.192607425526</v>
      </c>
      <c r="X899" s="79">
        <f t="shared" ca="1" si="115"/>
        <v>1.072167381325493E-6</v>
      </c>
    </row>
    <row r="900" spans="1:24" ht="12.75" customHeight="1">
      <c r="A900" s="2">
        <v>2</v>
      </c>
      <c r="B900" s="2">
        <v>2</v>
      </c>
      <c r="C900" s="2">
        <f t="shared" ca="1" si="97"/>
        <v>8</v>
      </c>
      <c r="D900" s="2">
        <f t="shared" ca="1" si="98"/>
        <v>6</v>
      </c>
      <c r="E900" s="2">
        <f t="shared" ca="1" si="99"/>
        <v>2</v>
      </c>
      <c r="F900" s="84">
        <f t="shared" ca="1" si="160"/>
        <v>4.4100000000000007E-2</v>
      </c>
      <c r="G900" s="2">
        <v>0</v>
      </c>
      <c r="H900" s="2">
        <v>0</v>
      </c>
      <c r="I900" s="2">
        <v>2</v>
      </c>
      <c r="J900" s="84">
        <f t="shared" ca="1" si="161"/>
        <v>1.4701500000000082E-11</v>
      </c>
      <c r="K900" s="84">
        <f t="shared" ca="1" si="102"/>
        <v>6.4833615000000378E-13</v>
      </c>
      <c r="L900" s="85">
        <f t="shared" ca="1" si="162"/>
        <v>30</v>
      </c>
      <c r="M900" s="38">
        <f t="shared" ca="1" si="163"/>
        <v>970</v>
      </c>
      <c r="N900" s="4">
        <f t="shared" ca="1" si="164"/>
        <v>11</v>
      </c>
      <c r="O900" s="79">
        <f t="shared" ca="1" si="165"/>
        <v>3.443707573616813</v>
      </c>
      <c r="P900" s="79">
        <f t="shared" ca="1" si="166"/>
        <v>34.437075736168133</v>
      </c>
      <c r="Q900" s="79">
        <f t="shared" ca="1" si="167"/>
        <v>34.437075736168133</v>
      </c>
      <c r="R900" s="79">
        <f t="shared" ca="1" si="109"/>
        <v>3.4437075736168135</v>
      </c>
      <c r="S900" s="79">
        <f t="shared" ca="1" si="168"/>
        <v>3.4437075736168126</v>
      </c>
      <c r="T900" s="79">
        <f t="shared" ca="1" si="111"/>
        <v>2.2326801100045789E-12</v>
      </c>
      <c r="U900" s="79">
        <f t="shared" ca="1" si="169"/>
        <v>1278.0479162046202</v>
      </c>
      <c r="V900" s="79">
        <f t="shared" ca="1" si="113"/>
        <v>8.2860466550763083E-10</v>
      </c>
      <c r="W900" s="85">
        <f t="shared" ca="1" si="170"/>
        <v>8352.1284049503502</v>
      </c>
      <c r="X900" s="79">
        <f t="shared" ca="1" si="115"/>
        <v>5.4149867743711826E-9</v>
      </c>
    </row>
    <row r="901" spans="1:24" ht="12.75" customHeight="1">
      <c r="A901" s="2">
        <v>2</v>
      </c>
      <c r="B901" s="2">
        <v>2</v>
      </c>
      <c r="C901" s="2">
        <f t="shared" ca="1" si="97"/>
        <v>8</v>
      </c>
      <c r="D901" s="2">
        <f t="shared" ca="1" si="98"/>
        <v>6</v>
      </c>
      <c r="E901" s="2">
        <f t="shared" ca="1" si="99"/>
        <v>2</v>
      </c>
      <c r="F901" s="84">
        <f t="shared" ca="1" si="160"/>
        <v>4.4100000000000007E-2</v>
      </c>
      <c r="G901" s="2">
        <v>0</v>
      </c>
      <c r="H901" s="2">
        <v>0</v>
      </c>
      <c r="I901" s="2">
        <v>1</v>
      </c>
      <c r="J901" s="84">
        <f t="shared" ca="1" si="161"/>
        <v>5.9400000000000383E-14</v>
      </c>
      <c r="K901" s="84">
        <f t="shared" ca="1" si="102"/>
        <v>2.6195400000000173E-15</v>
      </c>
      <c r="L901" s="85">
        <f t="shared" ca="1" si="162"/>
        <v>15</v>
      </c>
      <c r="M901" s="38">
        <f t="shared" ca="1" si="163"/>
        <v>985</v>
      </c>
      <c r="N901" s="4">
        <f t="shared" ca="1" si="164"/>
        <v>11</v>
      </c>
      <c r="O901" s="79">
        <f t="shared" ca="1" si="165"/>
        <v>3.443707573616813</v>
      </c>
      <c r="P901" s="79">
        <f t="shared" ca="1" si="166"/>
        <v>34.437075736168133</v>
      </c>
      <c r="Q901" s="79">
        <f t="shared" ca="1" si="167"/>
        <v>34.437075736168133</v>
      </c>
      <c r="R901" s="79">
        <f t="shared" ca="1" si="109"/>
        <v>3.4437075736168135</v>
      </c>
      <c r="S901" s="79">
        <f t="shared" ca="1" si="168"/>
        <v>3.4437075736168126</v>
      </c>
      <c r="T901" s="79">
        <f t="shared" ca="1" si="111"/>
        <v>9.020929737392244E-15</v>
      </c>
      <c r="U901" s="79">
        <f t="shared" ca="1" si="169"/>
        <v>1262.7479162046202</v>
      </c>
      <c r="V901" s="79">
        <f t="shared" ca="1" si="113"/>
        <v>3.3078186764146727E-12</v>
      </c>
      <c r="W901" s="85">
        <f t="shared" ca="1" si="170"/>
        <v>4176.0642024751751</v>
      </c>
      <c r="X901" s="79">
        <f t="shared" ca="1" si="115"/>
        <v>1.0939367220951892E-11</v>
      </c>
    </row>
    <row r="902" spans="1:24" ht="12.75" customHeight="1">
      <c r="A902" s="2">
        <v>2</v>
      </c>
      <c r="B902" s="2">
        <v>2</v>
      </c>
      <c r="C902" s="2">
        <f t="shared" ca="1" si="97"/>
        <v>8</v>
      </c>
      <c r="D902" s="2">
        <f t="shared" ca="1" si="98"/>
        <v>6</v>
      </c>
      <c r="E902" s="2">
        <f t="shared" ca="1" si="99"/>
        <v>2</v>
      </c>
      <c r="F902" s="84">
        <f t="shared" ca="1" si="160"/>
        <v>4.4100000000000007E-2</v>
      </c>
      <c r="G902" s="2">
        <v>0</v>
      </c>
      <c r="H902" s="2">
        <v>0</v>
      </c>
      <c r="I902" s="2">
        <v>0</v>
      </c>
      <c r="J902" s="84">
        <f t="shared" ca="1" si="161"/>
        <v>1.0000000000000073E-16</v>
      </c>
      <c r="K902" s="84">
        <f t="shared" ca="1" si="102"/>
        <v>4.4100000000000328E-18</v>
      </c>
      <c r="L902" s="85">
        <f t="shared" ca="1" si="162"/>
        <v>0</v>
      </c>
      <c r="M902" s="38">
        <f t="shared" ca="1" si="163"/>
        <v>1000</v>
      </c>
      <c r="N902" s="4">
        <f t="shared" ca="1" si="164"/>
        <v>11</v>
      </c>
      <c r="O902" s="79">
        <f t="shared" ca="1" si="165"/>
        <v>3.443707573616813</v>
      </c>
      <c r="P902" s="79">
        <f t="shared" ca="1" si="166"/>
        <v>34.437075736168133</v>
      </c>
      <c r="Q902" s="79">
        <f t="shared" ca="1" si="167"/>
        <v>34.437075736168133</v>
      </c>
      <c r="R902" s="79">
        <f t="shared" ca="1" si="109"/>
        <v>3.4437075736168135</v>
      </c>
      <c r="S902" s="79">
        <f t="shared" ca="1" si="168"/>
        <v>3.4437075736168126</v>
      </c>
      <c r="T902" s="79">
        <f t="shared" ca="1" si="111"/>
        <v>1.5186750399650256E-17</v>
      </c>
      <c r="U902" s="79">
        <f t="shared" ca="1" si="169"/>
        <v>1247.4479162046202</v>
      </c>
      <c r="V902" s="79">
        <f t="shared" ca="1" si="113"/>
        <v>5.5012453104624161E-15</v>
      </c>
      <c r="W902" s="85">
        <f t="shared" ca="1" si="170"/>
        <v>0</v>
      </c>
      <c r="X902" s="79">
        <f t="shared" ca="1" si="115"/>
        <v>0</v>
      </c>
    </row>
    <row r="903" spans="1:24" ht="12.75" customHeight="1">
      <c r="A903" s="2">
        <v>2</v>
      </c>
      <c r="B903" s="2">
        <v>3</v>
      </c>
      <c r="C903" s="2">
        <f t="shared" ca="1" si="97"/>
        <v>8</v>
      </c>
      <c r="D903" s="2">
        <f t="shared" ca="1" si="98"/>
        <v>6</v>
      </c>
      <c r="E903" s="2">
        <f t="shared" ca="1" si="99"/>
        <v>2</v>
      </c>
      <c r="F903" s="84">
        <f t="shared" ca="1" si="160"/>
        <v>0</v>
      </c>
      <c r="G903" s="2">
        <v>1</v>
      </c>
      <c r="H903" s="2">
        <v>1</v>
      </c>
      <c r="I903" s="2">
        <v>7</v>
      </c>
      <c r="J903" s="84">
        <f t="shared" ca="1" si="161"/>
        <v>0</v>
      </c>
      <c r="K903" s="84">
        <f t="shared" ca="1" si="102"/>
        <v>0</v>
      </c>
      <c r="L903" s="85">
        <f t="shared" ca="1" si="162"/>
        <v>285</v>
      </c>
      <c r="M903" s="38">
        <f t="shared" ca="1" si="163"/>
        <v>715</v>
      </c>
      <c r="N903" s="4">
        <f t="shared" ca="1" si="164"/>
        <v>8</v>
      </c>
      <c r="O903" s="79">
        <f t="shared" ca="1" si="165"/>
        <v>2.6035203133068636</v>
      </c>
      <c r="P903" s="79">
        <f t="shared" ca="1" si="166"/>
        <v>26.035203133068631</v>
      </c>
      <c r="Q903" s="79">
        <f t="shared" ca="1" si="167"/>
        <v>26.035203133068631</v>
      </c>
      <c r="R903" s="79">
        <f t="shared" ca="1" si="109"/>
        <v>2.6035203133068632</v>
      </c>
      <c r="S903" s="79">
        <f t="shared" ca="1" si="168"/>
        <v>2.6035203133068636</v>
      </c>
      <c r="T903" s="79">
        <f t="shared" ca="1" si="111"/>
        <v>0</v>
      </c>
      <c r="U903" s="79">
        <f t="shared" ca="1" si="169"/>
        <v>1252.5463590129609</v>
      </c>
      <c r="V903" s="79">
        <f t="shared" ca="1" si="113"/>
        <v>0</v>
      </c>
      <c r="W903" s="85">
        <f t="shared" ca="1" si="170"/>
        <v>37079.846726433541</v>
      </c>
      <c r="X903" s="79">
        <f t="shared" ca="1" si="115"/>
        <v>0</v>
      </c>
    </row>
    <row r="904" spans="1:24" ht="12.75" customHeight="1">
      <c r="A904" s="2">
        <v>2</v>
      </c>
      <c r="B904" s="2">
        <v>3</v>
      </c>
      <c r="C904" s="2">
        <f t="shared" ca="1" si="97"/>
        <v>8</v>
      </c>
      <c r="D904" s="2">
        <f t="shared" ca="1" si="98"/>
        <v>6</v>
      </c>
      <c r="E904" s="2">
        <f t="shared" ca="1" si="99"/>
        <v>2</v>
      </c>
      <c r="F904" s="84">
        <f t="shared" ca="1" si="160"/>
        <v>0</v>
      </c>
      <c r="G904" s="2">
        <v>1</v>
      </c>
      <c r="H904" s="2">
        <v>1</v>
      </c>
      <c r="I904" s="2">
        <v>6</v>
      </c>
      <c r="J904" s="84">
        <f t="shared" ca="1" si="161"/>
        <v>0.92274469442791995</v>
      </c>
      <c r="K904" s="84">
        <f t="shared" ca="1" si="102"/>
        <v>0</v>
      </c>
      <c r="L904" s="85">
        <f t="shared" ca="1" si="162"/>
        <v>270</v>
      </c>
      <c r="M904" s="38">
        <f t="shared" ca="1" si="163"/>
        <v>730</v>
      </c>
      <c r="N904" s="4">
        <f t="shared" ca="1" si="164"/>
        <v>8</v>
      </c>
      <c r="O904" s="79">
        <f t="shared" ca="1" si="165"/>
        <v>2.6035203133068636</v>
      </c>
      <c r="P904" s="79">
        <f t="shared" ca="1" si="166"/>
        <v>26.035203133068631</v>
      </c>
      <c r="Q904" s="79">
        <f t="shared" ca="1" si="167"/>
        <v>26.035203133068631</v>
      </c>
      <c r="R904" s="79">
        <f t="shared" ca="1" si="109"/>
        <v>2.6035203133068632</v>
      </c>
      <c r="S904" s="79">
        <f t="shared" ca="1" si="168"/>
        <v>2.6035203133068636</v>
      </c>
      <c r="T904" s="79">
        <f t="shared" ca="1" si="111"/>
        <v>0</v>
      </c>
      <c r="U904" s="79">
        <f t="shared" ca="1" si="169"/>
        <v>1237.246359012961</v>
      </c>
      <c r="V904" s="79">
        <f t="shared" ca="1" si="113"/>
        <v>0</v>
      </c>
      <c r="W904" s="85">
        <f t="shared" ca="1" si="170"/>
        <v>32903.782523958369</v>
      </c>
      <c r="X904" s="79">
        <f t="shared" ca="1" si="115"/>
        <v>0</v>
      </c>
    </row>
    <row r="905" spans="1:24" ht="12.75" customHeight="1">
      <c r="A905" s="2">
        <v>2</v>
      </c>
      <c r="B905" s="2">
        <v>3</v>
      </c>
      <c r="C905" s="2">
        <f t="shared" ca="1" si="97"/>
        <v>8</v>
      </c>
      <c r="D905" s="2">
        <f t="shared" ca="1" si="98"/>
        <v>6</v>
      </c>
      <c r="E905" s="2">
        <f t="shared" ca="1" si="99"/>
        <v>2</v>
      </c>
      <c r="F905" s="84">
        <f t="shared" ca="1" si="160"/>
        <v>0</v>
      </c>
      <c r="G905" s="2">
        <v>1</v>
      </c>
      <c r="H905" s="2">
        <v>1</v>
      </c>
      <c r="I905" s="2">
        <v>5</v>
      </c>
      <c r="J905" s="84">
        <f t="shared" ca="1" si="161"/>
        <v>5.5923920874419442E-2</v>
      </c>
      <c r="K905" s="84">
        <f t="shared" ca="1" si="102"/>
        <v>0</v>
      </c>
      <c r="L905" s="85">
        <f t="shared" ca="1" si="162"/>
        <v>255</v>
      </c>
      <c r="M905" s="38">
        <f t="shared" ca="1" si="163"/>
        <v>745</v>
      </c>
      <c r="N905" s="4">
        <f t="shared" ca="1" si="164"/>
        <v>9</v>
      </c>
      <c r="O905" s="79">
        <f t="shared" ca="1" si="165"/>
        <v>2.8940432293255012</v>
      </c>
      <c r="P905" s="79">
        <f t="shared" ca="1" si="166"/>
        <v>26.035203133068631</v>
      </c>
      <c r="Q905" s="79">
        <f t="shared" ca="1" si="167"/>
        <v>26.035203133068631</v>
      </c>
      <c r="R905" s="79">
        <f t="shared" ca="1" si="109"/>
        <v>2.6035203133068632</v>
      </c>
      <c r="S905" s="79">
        <f t="shared" ca="1" si="168"/>
        <v>2.8737066252041963</v>
      </c>
      <c r="T905" s="79">
        <f t="shared" ca="1" si="111"/>
        <v>0</v>
      </c>
      <c r="U905" s="79">
        <f t="shared" ca="1" si="169"/>
        <v>1313.7897313836427</v>
      </c>
      <c r="V905" s="79">
        <f t="shared" ca="1" si="113"/>
        <v>0</v>
      </c>
      <c r="W905" s="85">
        <f t="shared" ca="1" si="170"/>
        <v>28727.718321483193</v>
      </c>
      <c r="X905" s="79">
        <f t="shared" ca="1" si="115"/>
        <v>0</v>
      </c>
    </row>
    <row r="906" spans="1:24" ht="12.75" customHeight="1">
      <c r="A906" s="2">
        <v>2</v>
      </c>
      <c r="B906" s="2">
        <v>3</v>
      </c>
      <c r="C906" s="2">
        <f t="shared" ca="1" si="97"/>
        <v>8</v>
      </c>
      <c r="D906" s="2">
        <f t="shared" ca="1" si="98"/>
        <v>6</v>
      </c>
      <c r="E906" s="2">
        <f t="shared" ca="1" si="99"/>
        <v>2</v>
      </c>
      <c r="F906" s="84">
        <f t="shared" ca="1" si="160"/>
        <v>0</v>
      </c>
      <c r="G906" s="2">
        <v>1</v>
      </c>
      <c r="H906" s="2">
        <v>1</v>
      </c>
      <c r="I906" s="2">
        <v>4</v>
      </c>
      <c r="J906" s="84">
        <f t="shared" ca="1" si="161"/>
        <v>1.4122202241015026E-3</v>
      </c>
      <c r="K906" s="84">
        <f t="shared" ca="1" si="102"/>
        <v>0</v>
      </c>
      <c r="L906" s="85">
        <f t="shared" ca="1" si="162"/>
        <v>240</v>
      </c>
      <c r="M906" s="38">
        <f t="shared" ca="1" si="163"/>
        <v>760</v>
      </c>
      <c r="N906" s="4">
        <f t="shared" ca="1" si="164"/>
        <v>9</v>
      </c>
      <c r="O906" s="79">
        <f t="shared" ca="1" si="165"/>
        <v>2.8940432293255012</v>
      </c>
      <c r="P906" s="79">
        <f t="shared" ca="1" si="166"/>
        <v>28.940432293255011</v>
      </c>
      <c r="Q906" s="79">
        <f t="shared" ca="1" si="167"/>
        <v>27.487817713161821</v>
      </c>
      <c r="R906" s="79">
        <f t="shared" ca="1" si="109"/>
        <v>2.8214125003208417</v>
      </c>
      <c r="S906" s="79">
        <f t="shared" ca="1" si="168"/>
        <v>2.8889590782951746</v>
      </c>
      <c r="T906" s="79">
        <f t="shared" ca="1" si="111"/>
        <v>0</v>
      </c>
      <c r="U906" s="79">
        <f t="shared" ca="1" si="169"/>
        <v>1303.6744378884391</v>
      </c>
      <c r="V906" s="79">
        <f t="shared" ca="1" si="113"/>
        <v>0</v>
      </c>
      <c r="W906" s="85">
        <f t="shared" ca="1" si="170"/>
        <v>24551.654119008017</v>
      </c>
      <c r="X906" s="79">
        <f t="shared" ca="1" si="115"/>
        <v>0</v>
      </c>
    </row>
    <row r="907" spans="1:24" ht="12.75" customHeight="1">
      <c r="A907" s="2">
        <v>2</v>
      </c>
      <c r="B907" s="2">
        <v>3</v>
      </c>
      <c r="C907" s="2">
        <f t="shared" ca="1" si="97"/>
        <v>8</v>
      </c>
      <c r="D907" s="2">
        <f t="shared" ca="1" si="98"/>
        <v>6</v>
      </c>
      <c r="E907" s="2">
        <f t="shared" ca="1" si="99"/>
        <v>2</v>
      </c>
      <c r="F907" s="84">
        <f t="shared" ca="1" si="160"/>
        <v>0</v>
      </c>
      <c r="G907" s="2">
        <v>1</v>
      </c>
      <c r="H907" s="2">
        <v>1</v>
      </c>
      <c r="I907" s="2">
        <v>3</v>
      </c>
      <c r="J907" s="84">
        <f t="shared" ca="1" si="161"/>
        <v>1.9019800998000047E-5</v>
      </c>
      <c r="K907" s="84">
        <f t="shared" ca="1" si="102"/>
        <v>0</v>
      </c>
      <c r="L907" s="85">
        <f t="shared" ca="1" si="162"/>
        <v>225</v>
      </c>
      <c r="M907" s="38">
        <f t="shared" ca="1" si="163"/>
        <v>775</v>
      </c>
      <c r="N907" s="4">
        <f t="shared" ca="1" si="164"/>
        <v>9</v>
      </c>
      <c r="O907" s="79">
        <f t="shared" ca="1" si="165"/>
        <v>2.8940432293255012</v>
      </c>
      <c r="P907" s="79">
        <f t="shared" ca="1" si="166"/>
        <v>28.940432293255011</v>
      </c>
      <c r="Q907" s="79">
        <f t="shared" ca="1" si="167"/>
        <v>28.940432293255011</v>
      </c>
      <c r="R907" s="79">
        <f t="shared" ca="1" si="109"/>
        <v>2.8940432293255012</v>
      </c>
      <c r="S907" s="79">
        <f t="shared" ca="1" si="168"/>
        <v>2.8940432293255007</v>
      </c>
      <c r="T907" s="79">
        <f t="shared" ca="1" si="111"/>
        <v>0</v>
      </c>
      <c r="U907" s="79">
        <f t="shared" ca="1" si="169"/>
        <v>1290.1026733900378</v>
      </c>
      <c r="V907" s="79">
        <f t="shared" ca="1" si="113"/>
        <v>0</v>
      </c>
      <c r="W907" s="85">
        <f t="shared" ca="1" si="170"/>
        <v>20375.589916532845</v>
      </c>
      <c r="X907" s="79">
        <f t="shared" ca="1" si="115"/>
        <v>0</v>
      </c>
    </row>
    <row r="908" spans="1:24" ht="12.75" customHeight="1">
      <c r="A908" s="2">
        <v>2</v>
      </c>
      <c r="B908" s="2">
        <v>3</v>
      </c>
      <c r="C908" s="2">
        <f t="shared" ca="1" si="97"/>
        <v>8</v>
      </c>
      <c r="D908" s="2">
        <f t="shared" ca="1" si="98"/>
        <v>6</v>
      </c>
      <c r="E908" s="2">
        <f t="shared" ca="1" si="99"/>
        <v>2</v>
      </c>
      <c r="F908" s="84">
        <f t="shared" ca="1" si="160"/>
        <v>0</v>
      </c>
      <c r="G908" s="2">
        <v>1</v>
      </c>
      <c r="H908" s="2">
        <v>1</v>
      </c>
      <c r="I908" s="2">
        <v>2</v>
      </c>
      <c r="J908" s="84">
        <f t="shared" ca="1" si="161"/>
        <v>1.4408940150000054E-7</v>
      </c>
      <c r="K908" s="84">
        <f t="shared" ca="1" si="102"/>
        <v>0</v>
      </c>
      <c r="L908" s="85">
        <f t="shared" ca="1" si="162"/>
        <v>210</v>
      </c>
      <c r="M908" s="38">
        <f t="shared" ca="1" si="163"/>
        <v>790</v>
      </c>
      <c r="N908" s="4">
        <f t="shared" ca="1" si="164"/>
        <v>9</v>
      </c>
      <c r="O908" s="79">
        <f t="shared" ca="1" si="165"/>
        <v>2.8940432293255012</v>
      </c>
      <c r="P908" s="79">
        <f t="shared" ca="1" si="166"/>
        <v>28.940432293255011</v>
      </c>
      <c r="Q908" s="79">
        <f t="shared" ca="1" si="167"/>
        <v>28.940432293255011</v>
      </c>
      <c r="R908" s="79">
        <f t="shared" ca="1" si="109"/>
        <v>2.8940432293255012</v>
      </c>
      <c r="S908" s="79">
        <f t="shared" ca="1" si="168"/>
        <v>2.8940432293255007</v>
      </c>
      <c r="T908" s="79">
        <f t="shared" ca="1" si="111"/>
        <v>0</v>
      </c>
      <c r="U908" s="79">
        <f t="shared" ca="1" si="169"/>
        <v>1274.8026733900379</v>
      </c>
      <c r="V908" s="79">
        <f t="shared" ca="1" si="113"/>
        <v>0</v>
      </c>
      <c r="W908" s="85">
        <f t="shared" ca="1" si="170"/>
        <v>16199.525714057667</v>
      </c>
      <c r="X908" s="79">
        <f t="shared" ca="1" si="115"/>
        <v>0</v>
      </c>
    </row>
    <row r="909" spans="1:24" ht="12.75" customHeight="1">
      <c r="A909" s="2">
        <v>2</v>
      </c>
      <c r="B909" s="2">
        <v>3</v>
      </c>
      <c r="C909" s="2">
        <f t="shared" ca="1" si="97"/>
        <v>8</v>
      </c>
      <c r="D909" s="2">
        <f t="shared" ca="1" si="98"/>
        <v>6</v>
      </c>
      <c r="E909" s="2">
        <f t="shared" ca="1" si="99"/>
        <v>2</v>
      </c>
      <c r="F909" s="84">
        <f t="shared" ca="1" si="160"/>
        <v>0</v>
      </c>
      <c r="G909" s="2">
        <v>1</v>
      </c>
      <c r="H909" s="2">
        <v>1</v>
      </c>
      <c r="I909" s="2">
        <v>1</v>
      </c>
      <c r="J909" s="84">
        <f t="shared" ca="1" si="161"/>
        <v>5.8217940000000265E-10</v>
      </c>
      <c r="K909" s="84">
        <f t="shared" ca="1" si="102"/>
        <v>0</v>
      </c>
      <c r="L909" s="85">
        <f t="shared" ca="1" si="162"/>
        <v>195</v>
      </c>
      <c r="M909" s="38">
        <f t="shared" ca="1" si="163"/>
        <v>805</v>
      </c>
      <c r="N909" s="4">
        <f t="shared" ca="1" si="164"/>
        <v>9</v>
      </c>
      <c r="O909" s="79">
        <f t="shared" ca="1" si="165"/>
        <v>2.8940432293255012</v>
      </c>
      <c r="P909" s="79">
        <f t="shared" ca="1" si="166"/>
        <v>28.940432293255011</v>
      </c>
      <c r="Q909" s="79">
        <f t="shared" ca="1" si="167"/>
        <v>28.940432293255011</v>
      </c>
      <c r="R909" s="79">
        <f t="shared" ca="1" si="109"/>
        <v>2.8940432293255012</v>
      </c>
      <c r="S909" s="79">
        <f t="shared" ca="1" si="168"/>
        <v>2.8940432293255007</v>
      </c>
      <c r="T909" s="79">
        <f t="shared" ca="1" si="111"/>
        <v>0</v>
      </c>
      <c r="U909" s="79">
        <f t="shared" ca="1" si="169"/>
        <v>1259.5026733900379</v>
      </c>
      <c r="V909" s="79">
        <f t="shared" ca="1" si="113"/>
        <v>0</v>
      </c>
      <c r="W909" s="85">
        <f t="shared" ca="1" si="170"/>
        <v>12023.461511582493</v>
      </c>
      <c r="X909" s="79">
        <f t="shared" ca="1" si="115"/>
        <v>0</v>
      </c>
    </row>
    <row r="910" spans="1:24" ht="12.75" customHeight="1">
      <c r="A910" s="2">
        <v>2</v>
      </c>
      <c r="B910" s="2">
        <v>3</v>
      </c>
      <c r="C910" s="2">
        <f t="shared" ca="1" si="97"/>
        <v>8</v>
      </c>
      <c r="D910" s="2">
        <f t="shared" ca="1" si="98"/>
        <v>6</v>
      </c>
      <c r="E910" s="2">
        <f t="shared" ca="1" si="99"/>
        <v>2</v>
      </c>
      <c r="F910" s="84">
        <f t="shared" ca="1" si="160"/>
        <v>0</v>
      </c>
      <c r="G910" s="2">
        <v>1</v>
      </c>
      <c r="H910" s="2">
        <v>1</v>
      </c>
      <c r="I910" s="2">
        <v>0</v>
      </c>
      <c r="J910" s="84">
        <f t="shared" ca="1" si="161"/>
        <v>9.8010000000000529E-13</v>
      </c>
      <c r="K910" s="84">
        <f t="shared" ca="1" si="102"/>
        <v>0</v>
      </c>
      <c r="L910" s="85">
        <f t="shared" ca="1" si="162"/>
        <v>180</v>
      </c>
      <c r="M910" s="38">
        <f t="shared" ca="1" si="163"/>
        <v>820</v>
      </c>
      <c r="N910" s="4">
        <f t="shared" ca="1" si="164"/>
        <v>9</v>
      </c>
      <c r="O910" s="79">
        <f t="shared" ca="1" si="165"/>
        <v>2.8940432293255012</v>
      </c>
      <c r="P910" s="79">
        <f t="shared" ca="1" si="166"/>
        <v>28.940432293255011</v>
      </c>
      <c r="Q910" s="79">
        <f t="shared" ca="1" si="167"/>
        <v>28.940432293255011</v>
      </c>
      <c r="R910" s="79">
        <f t="shared" ca="1" si="109"/>
        <v>2.8940432293255012</v>
      </c>
      <c r="S910" s="79">
        <f t="shared" ca="1" si="168"/>
        <v>2.8940432293255007</v>
      </c>
      <c r="T910" s="79">
        <f t="shared" ca="1" si="111"/>
        <v>0</v>
      </c>
      <c r="U910" s="79">
        <f t="shared" ca="1" si="169"/>
        <v>1244.2026733900377</v>
      </c>
      <c r="V910" s="79">
        <f t="shared" ca="1" si="113"/>
        <v>0</v>
      </c>
      <c r="W910" s="85">
        <f t="shared" ca="1" si="170"/>
        <v>7847.3973091073167</v>
      </c>
      <c r="X910" s="79">
        <f t="shared" ca="1" si="115"/>
        <v>0</v>
      </c>
    </row>
    <row r="911" spans="1:24" ht="12.75" customHeight="1">
      <c r="A911" s="2">
        <v>2</v>
      </c>
      <c r="B911" s="2">
        <v>3</v>
      </c>
      <c r="C911" s="2">
        <f t="shared" ca="1" si="97"/>
        <v>8</v>
      </c>
      <c r="D911" s="2">
        <f t="shared" ca="1" si="98"/>
        <v>6</v>
      </c>
      <c r="E911" s="2">
        <f t="shared" ca="1" si="99"/>
        <v>2</v>
      </c>
      <c r="F911" s="84">
        <f t="shared" ca="1" si="160"/>
        <v>0</v>
      </c>
      <c r="G911" s="2">
        <v>1</v>
      </c>
      <c r="H911" s="2">
        <v>0</v>
      </c>
      <c r="I911" s="2">
        <v>7</v>
      </c>
      <c r="J911" s="84">
        <f t="shared" ca="1" si="161"/>
        <v>0</v>
      </c>
      <c r="K911" s="84">
        <f t="shared" ca="1" si="102"/>
        <v>0</v>
      </c>
      <c r="L911" s="85">
        <f t="shared" ca="1" si="162"/>
        <v>195</v>
      </c>
      <c r="M911" s="38">
        <f t="shared" ca="1" si="163"/>
        <v>805</v>
      </c>
      <c r="N911" s="4">
        <f t="shared" ca="1" si="164"/>
        <v>9</v>
      </c>
      <c r="O911" s="79">
        <f t="shared" ca="1" si="165"/>
        <v>2.8940432293255012</v>
      </c>
      <c r="P911" s="79">
        <f t="shared" ca="1" si="166"/>
        <v>28.940432293255011</v>
      </c>
      <c r="Q911" s="79">
        <f t="shared" ca="1" si="167"/>
        <v>28.940432293255011</v>
      </c>
      <c r="R911" s="79">
        <f t="shared" ca="1" si="109"/>
        <v>2.8940432293255012</v>
      </c>
      <c r="S911" s="79">
        <f t="shared" ca="1" si="168"/>
        <v>2.8940432293255007</v>
      </c>
      <c r="T911" s="79">
        <f t="shared" ca="1" si="111"/>
        <v>0</v>
      </c>
      <c r="U911" s="79">
        <f t="shared" ca="1" si="169"/>
        <v>1259.5026733900379</v>
      </c>
      <c r="V911" s="79">
        <f t="shared" ca="1" si="113"/>
        <v>0</v>
      </c>
      <c r="W911" s="85">
        <f t="shared" ca="1" si="170"/>
        <v>33408.513619801401</v>
      </c>
      <c r="X911" s="79">
        <f t="shared" ca="1" si="115"/>
        <v>0</v>
      </c>
    </row>
    <row r="912" spans="1:24" ht="12.75" customHeight="1">
      <c r="A912" s="2">
        <v>2</v>
      </c>
      <c r="B912" s="2">
        <v>3</v>
      </c>
      <c r="C912" s="2">
        <f t="shared" ca="1" si="97"/>
        <v>8</v>
      </c>
      <c r="D912" s="2">
        <f t="shared" ca="1" si="98"/>
        <v>6</v>
      </c>
      <c r="E912" s="2">
        <f t="shared" ca="1" si="99"/>
        <v>2</v>
      </c>
      <c r="F912" s="84">
        <f t="shared" ca="1" si="160"/>
        <v>0</v>
      </c>
      <c r="G912" s="2">
        <v>1</v>
      </c>
      <c r="H912" s="2">
        <v>0</v>
      </c>
      <c r="I912" s="2">
        <v>6</v>
      </c>
      <c r="J912" s="84">
        <f t="shared" ca="1" si="161"/>
        <v>9.3206534790699087E-3</v>
      </c>
      <c r="K912" s="84">
        <f t="shared" ca="1" si="102"/>
        <v>0</v>
      </c>
      <c r="L912" s="85">
        <f t="shared" ca="1" si="162"/>
        <v>180</v>
      </c>
      <c r="M912" s="38">
        <f t="shared" ca="1" si="163"/>
        <v>820</v>
      </c>
      <c r="N912" s="4">
        <f t="shared" ca="1" si="164"/>
        <v>9</v>
      </c>
      <c r="O912" s="79">
        <f t="shared" ca="1" si="165"/>
        <v>2.8940432293255012</v>
      </c>
      <c r="P912" s="79">
        <f t="shared" ca="1" si="166"/>
        <v>28.940432293255011</v>
      </c>
      <c r="Q912" s="79">
        <f t="shared" ca="1" si="167"/>
        <v>28.940432293255011</v>
      </c>
      <c r="R912" s="79">
        <f t="shared" ca="1" si="109"/>
        <v>2.8940432293255012</v>
      </c>
      <c r="S912" s="79">
        <f t="shared" ca="1" si="168"/>
        <v>2.8940432293255007</v>
      </c>
      <c r="T912" s="79">
        <f t="shared" ca="1" si="111"/>
        <v>0</v>
      </c>
      <c r="U912" s="79">
        <f t="shared" ca="1" si="169"/>
        <v>1244.2026733900377</v>
      </c>
      <c r="V912" s="79">
        <f t="shared" ca="1" si="113"/>
        <v>0</v>
      </c>
      <c r="W912" s="85">
        <f t="shared" ca="1" si="170"/>
        <v>29232.449417326228</v>
      </c>
      <c r="X912" s="79">
        <f t="shared" ca="1" si="115"/>
        <v>0</v>
      </c>
    </row>
    <row r="913" spans="1:24" ht="12.75" customHeight="1">
      <c r="A913" s="2">
        <v>2</v>
      </c>
      <c r="B913" s="2">
        <v>3</v>
      </c>
      <c r="C913" s="2">
        <f t="shared" ca="1" si="97"/>
        <v>8</v>
      </c>
      <c r="D913" s="2">
        <f t="shared" ca="1" si="98"/>
        <v>6</v>
      </c>
      <c r="E913" s="2">
        <f t="shared" ca="1" si="99"/>
        <v>2</v>
      </c>
      <c r="F913" s="84">
        <f t="shared" ca="1" si="160"/>
        <v>0</v>
      </c>
      <c r="G913" s="2">
        <v>1</v>
      </c>
      <c r="H913" s="2">
        <v>0</v>
      </c>
      <c r="I913" s="2">
        <v>5</v>
      </c>
      <c r="J913" s="84">
        <f t="shared" ca="1" si="161"/>
        <v>5.6488808964060098E-4</v>
      </c>
      <c r="K913" s="84">
        <f t="shared" ca="1" si="102"/>
        <v>0</v>
      </c>
      <c r="L913" s="85">
        <f t="shared" ca="1" si="162"/>
        <v>165</v>
      </c>
      <c r="M913" s="38">
        <f t="shared" ca="1" si="163"/>
        <v>835</v>
      </c>
      <c r="N913" s="4">
        <f t="shared" ca="1" si="164"/>
        <v>9</v>
      </c>
      <c r="O913" s="79">
        <f t="shared" ca="1" si="165"/>
        <v>2.8940432293255012</v>
      </c>
      <c r="P913" s="79">
        <f t="shared" ca="1" si="166"/>
        <v>28.940432293255011</v>
      </c>
      <c r="Q913" s="79">
        <f t="shared" ca="1" si="167"/>
        <v>28.940432293255011</v>
      </c>
      <c r="R913" s="79">
        <f t="shared" ca="1" si="109"/>
        <v>2.8940432293255012</v>
      </c>
      <c r="S913" s="79">
        <f t="shared" ca="1" si="168"/>
        <v>2.8940432293255007</v>
      </c>
      <c r="T913" s="79">
        <f t="shared" ca="1" si="111"/>
        <v>0</v>
      </c>
      <c r="U913" s="79">
        <f t="shared" ca="1" si="169"/>
        <v>1228.9026733900378</v>
      </c>
      <c r="V913" s="79">
        <f t="shared" ca="1" si="113"/>
        <v>0</v>
      </c>
      <c r="W913" s="85">
        <f t="shared" ca="1" si="170"/>
        <v>25056.385214851052</v>
      </c>
      <c r="X913" s="79">
        <f t="shared" ca="1" si="115"/>
        <v>0</v>
      </c>
    </row>
    <row r="914" spans="1:24" ht="12.75" customHeight="1">
      <c r="A914" s="2">
        <v>2</v>
      </c>
      <c r="B914" s="2">
        <v>3</v>
      </c>
      <c r="C914" s="2">
        <f t="shared" ca="1" si="97"/>
        <v>8</v>
      </c>
      <c r="D914" s="2">
        <f t="shared" ca="1" si="98"/>
        <v>6</v>
      </c>
      <c r="E914" s="2">
        <f t="shared" ca="1" si="99"/>
        <v>2</v>
      </c>
      <c r="F914" s="84">
        <f t="shared" ca="1" si="160"/>
        <v>0</v>
      </c>
      <c r="G914" s="2">
        <v>1</v>
      </c>
      <c r="H914" s="2">
        <v>0</v>
      </c>
      <c r="I914" s="2">
        <v>4</v>
      </c>
      <c r="J914" s="84">
        <f t="shared" ca="1" si="161"/>
        <v>1.426485074850004E-5</v>
      </c>
      <c r="K914" s="84">
        <f t="shared" ca="1" si="102"/>
        <v>0</v>
      </c>
      <c r="L914" s="85">
        <f t="shared" ca="1" si="162"/>
        <v>150</v>
      </c>
      <c r="M914" s="38">
        <f t="shared" ca="1" si="163"/>
        <v>850</v>
      </c>
      <c r="N914" s="4">
        <f t="shared" ca="1" si="164"/>
        <v>10</v>
      </c>
      <c r="O914" s="79">
        <f t="shared" ca="1" si="165"/>
        <v>3.1594744304049844</v>
      </c>
      <c r="P914" s="79">
        <f t="shared" ca="1" si="166"/>
        <v>31.594744304049843</v>
      </c>
      <c r="Q914" s="79">
        <f t="shared" ca="1" si="167"/>
        <v>29.471294695413977</v>
      </c>
      <c r="R914" s="79">
        <f t="shared" ca="1" si="109"/>
        <v>3.053301949973191</v>
      </c>
      <c r="S914" s="79">
        <f t="shared" ca="1" si="168"/>
        <v>3.1520423567747589</v>
      </c>
      <c r="T914" s="79">
        <f t="shared" ca="1" si="111"/>
        <v>0</v>
      </c>
      <c r="U914" s="79">
        <f t="shared" ca="1" si="169"/>
        <v>1301.3033039928096</v>
      </c>
      <c r="V914" s="79">
        <f t="shared" ca="1" si="113"/>
        <v>0</v>
      </c>
      <c r="W914" s="85">
        <f t="shared" ca="1" si="170"/>
        <v>20880.321012375876</v>
      </c>
      <c r="X914" s="79">
        <f t="shared" ca="1" si="115"/>
        <v>0</v>
      </c>
    </row>
    <row r="915" spans="1:24" ht="12.75" customHeight="1">
      <c r="A915" s="2">
        <v>2</v>
      </c>
      <c r="B915" s="2">
        <v>3</v>
      </c>
      <c r="C915" s="2">
        <f t="shared" ca="1" si="97"/>
        <v>8</v>
      </c>
      <c r="D915" s="2">
        <f t="shared" ca="1" si="98"/>
        <v>6</v>
      </c>
      <c r="E915" s="2">
        <f t="shared" ca="1" si="99"/>
        <v>2</v>
      </c>
      <c r="F915" s="84">
        <f t="shared" ca="1" si="160"/>
        <v>0</v>
      </c>
      <c r="G915" s="2">
        <v>1</v>
      </c>
      <c r="H915" s="2">
        <v>0</v>
      </c>
      <c r="I915" s="2">
        <v>3</v>
      </c>
      <c r="J915" s="84">
        <f t="shared" ca="1" si="161"/>
        <v>1.9211920200000068E-7</v>
      </c>
      <c r="K915" s="84">
        <f t="shared" ca="1" si="102"/>
        <v>0</v>
      </c>
      <c r="L915" s="85">
        <f t="shared" ca="1" si="162"/>
        <v>135</v>
      </c>
      <c r="M915" s="38">
        <f t="shared" ca="1" si="163"/>
        <v>865</v>
      </c>
      <c r="N915" s="4">
        <f t="shared" ca="1" si="164"/>
        <v>10</v>
      </c>
      <c r="O915" s="79">
        <f t="shared" ca="1" si="165"/>
        <v>3.1594744304049844</v>
      </c>
      <c r="P915" s="79">
        <f t="shared" ca="1" si="166"/>
        <v>31.594744304049843</v>
      </c>
      <c r="Q915" s="79">
        <f t="shared" ca="1" si="167"/>
        <v>31.594744304049843</v>
      </c>
      <c r="R915" s="79">
        <f t="shared" ca="1" si="109"/>
        <v>3.1594744304049844</v>
      </c>
      <c r="S915" s="79">
        <f t="shared" ca="1" si="168"/>
        <v>3.159474430404984</v>
      </c>
      <c r="T915" s="79">
        <f t="shared" ca="1" si="111"/>
        <v>0</v>
      </c>
      <c r="U915" s="79">
        <f t="shared" ca="1" si="169"/>
        <v>1288.5296596068811</v>
      </c>
      <c r="V915" s="79">
        <f t="shared" ca="1" si="113"/>
        <v>0</v>
      </c>
      <c r="W915" s="85">
        <f t="shared" ca="1" si="170"/>
        <v>16704.2568099007</v>
      </c>
      <c r="X915" s="79">
        <f t="shared" ca="1" si="115"/>
        <v>0</v>
      </c>
    </row>
    <row r="916" spans="1:24" ht="12.75" customHeight="1">
      <c r="A916" s="2">
        <v>2</v>
      </c>
      <c r="B916" s="2">
        <v>3</v>
      </c>
      <c r="C916" s="2">
        <f t="shared" ca="1" si="97"/>
        <v>8</v>
      </c>
      <c r="D916" s="2">
        <f t="shared" ca="1" si="98"/>
        <v>6</v>
      </c>
      <c r="E916" s="2">
        <f t="shared" ca="1" si="99"/>
        <v>2</v>
      </c>
      <c r="F916" s="84">
        <f t="shared" ca="1" si="160"/>
        <v>0</v>
      </c>
      <c r="G916" s="2">
        <v>1</v>
      </c>
      <c r="H916" s="2">
        <v>0</v>
      </c>
      <c r="I916" s="2">
        <v>2</v>
      </c>
      <c r="J916" s="84">
        <f t="shared" ca="1" si="161"/>
        <v>1.4554485000000069E-9</v>
      </c>
      <c r="K916" s="84">
        <f t="shared" ca="1" si="102"/>
        <v>0</v>
      </c>
      <c r="L916" s="85">
        <f t="shared" ca="1" si="162"/>
        <v>120</v>
      </c>
      <c r="M916" s="38">
        <f t="shared" ca="1" si="163"/>
        <v>880</v>
      </c>
      <c r="N916" s="4">
        <f t="shared" ca="1" si="164"/>
        <v>10</v>
      </c>
      <c r="O916" s="79">
        <f t="shared" ca="1" si="165"/>
        <v>3.1594744304049844</v>
      </c>
      <c r="P916" s="79">
        <f t="shared" ca="1" si="166"/>
        <v>31.594744304049843</v>
      </c>
      <c r="Q916" s="79">
        <f t="shared" ca="1" si="167"/>
        <v>31.594744304049843</v>
      </c>
      <c r="R916" s="79">
        <f t="shared" ca="1" si="109"/>
        <v>3.1594744304049844</v>
      </c>
      <c r="S916" s="79">
        <f t="shared" ca="1" si="168"/>
        <v>3.159474430404984</v>
      </c>
      <c r="T916" s="79">
        <f t="shared" ca="1" si="111"/>
        <v>0</v>
      </c>
      <c r="U916" s="79">
        <f t="shared" ca="1" si="169"/>
        <v>1273.2296596068811</v>
      </c>
      <c r="V916" s="79">
        <f t="shared" ca="1" si="113"/>
        <v>0</v>
      </c>
      <c r="W916" s="85">
        <f t="shared" ca="1" si="170"/>
        <v>12528.192607425524</v>
      </c>
      <c r="X916" s="79">
        <f t="shared" ca="1" si="115"/>
        <v>0</v>
      </c>
    </row>
    <row r="917" spans="1:24" ht="12.75" customHeight="1">
      <c r="A917" s="2">
        <v>2</v>
      </c>
      <c r="B917" s="2">
        <v>3</v>
      </c>
      <c r="C917" s="2">
        <f t="shared" ca="1" si="97"/>
        <v>8</v>
      </c>
      <c r="D917" s="2">
        <f t="shared" ca="1" si="98"/>
        <v>6</v>
      </c>
      <c r="E917" s="2">
        <f t="shared" ca="1" si="99"/>
        <v>2</v>
      </c>
      <c r="F917" s="84">
        <f t="shared" ca="1" si="160"/>
        <v>0</v>
      </c>
      <c r="G917" s="2">
        <v>1</v>
      </c>
      <c r="H917" s="2">
        <v>0</v>
      </c>
      <c r="I917" s="2">
        <v>1</v>
      </c>
      <c r="J917" s="84">
        <f t="shared" ca="1" si="161"/>
        <v>5.8806000000000321E-12</v>
      </c>
      <c r="K917" s="84">
        <f t="shared" ca="1" si="102"/>
        <v>0</v>
      </c>
      <c r="L917" s="85">
        <f t="shared" ca="1" si="162"/>
        <v>105</v>
      </c>
      <c r="M917" s="38">
        <f t="shared" ca="1" si="163"/>
        <v>895</v>
      </c>
      <c r="N917" s="4">
        <f t="shared" ca="1" si="164"/>
        <v>10</v>
      </c>
      <c r="O917" s="79">
        <f t="shared" ca="1" si="165"/>
        <v>3.1594744304049844</v>
      </c>
      <c r="P917" s="79">
        <f t="shared" ca="1" si="166"/>
        <v>31.594744304049843</v>
      </c>
      <c r="Q917" s="79">
        <f t="shared" ca="1" si="167"/>
        <v>31.594744304049843</v>
      </c>
      <c r="R917" s="79">
        <f t="shared" ca="1" si="109"/>
        <v>3.1594744304049844</v>
      </c>
      <c r="S917" s="79">
        <f t="shared" ca="1" si="168"/>
        <v>3.159474430404984</v>
      </c>
      <c r="T917" s="79">
        <f t="shared" ca="1" si="111"/>
        <v>0</v>
      </c>
      <c r="U917" s="79">
        <f t="shared" ca="1" si="169"/>
        <v>1257.9296596068809</v>
      </c>
      <c r="V917" s="79">
        <f t="shared" ca="1" si="113"/>
        <v>0</v>
      </c>
      <c r="W917" s="85">
        <f t="shared" ca="1" si="170"/>
        <v>8352.1284049503502</v>
      </c>
      <c r="X917" s="79">
        <f t="shared" ca="1" si="115"/>
        <v>0</v>
      </c>
    </row>
    <row r="918" spans="1:24" ht="12.75" customHeight="1">
      <c r="A918" s="2">
        <v>2</v>
      </c>
      <c r="B918" s="2">
        <v>3</v>
      </c>
      <c r="C918" s="2">
        <f t="shared" ca="1" si="97"/>
        <v>8</v>
      </c>
      <c r="D918" s="2">
        <f t="shared" ca="1" si="98"/>
        <v>6</v>
      </c>
      <c r="E918" s="2">
        <f t="shared" ca="1" si="99"/>
        <v>2</v>
      </c>
      <c r="F918" s="84">
        <f t="shared" ca="1" si="160"/>
        <v>0</v>
      </c>
      <c r="G918" s="2">
        <v>1</v>
      </c>
      <c r="H918" s="2">
        <v>0</v>
      </c>
      <c r="I918" s="2">
        <v>0</v>
      </c>
      <c r="J918" s="84">
        <f t="shared" ca="1" si="161"/>
        <v>9.9000000000000638E-15</v>
      </c>
      <c r="K918" s="84">
        <f t="shared" ca="1" si="102"/>
        <v>0</v>
      </c>
      <c r="L918" s="85">
        <f t="shared" ca="1" si="162"/>
        <v>90</v>
      </c>
      <c r="M918" s="38">
        <f t="shared" ca="1" si="163"/>
        <v>910</v>
      </c>
      <c r="N918" s="4">
        <f t="shared" ca="1" si="164"/>
        <v>10</v>
      </c>
      <c r="O918" s="79">
        <f t="shared" ca="1" si="165"/>
        <v>3.1594744304049844</v>
      </c>
      <c r="P918" s="79">
        <f t="shared" ca="1" si="166"/>
        <v>31.594744304049843</v>
      </c>
      <c r="Q918" s="79">
        <f t="shared" ca="1" si="167"/>
        <v>31.594744304049843</v>
      </c>
      <c r="R918" s="79">
        <f t="shared" ca="1" si="109"/>
        <v>3.1594744304049844</v>
      </c>
      <c r="S918" s="79">
        <f t="shared" ca="1" si="168"/>
        <v>3.159474430404984</v>
      </c>
      <c r="T918" s="79">
        <f t="shared" ca="1" si="111"/>
        <v>0</v>
      </c>
      <c r="U918" s="79">
        <f t="shared" ca="1" si="169"/>
        <v>1242.629659606881</v>
      </c>
      <c r="V918" s="79">
        <f t="shared" ca="1" si="113"/>
        <v>0</v>
      </c>
      <c r="W918" s="85">
        <f t="shared" ca="1" si="170"/>
        <v>4176.0642024751751</v>
      </c>
      <c r="X918" s="79">
        <f t="shared" ca="1" si="115"/>
        <v>0</v>
      </c>
    </row>
    <row r="919" spans="1:24" ht="12.75" customHeight="1">
      <c r="A919" s="2">
        <v>2</v>
      </c>
      <c r="B919" s="2">
        <v>3</v>
      </c>
      <c r="C919" s="2">
        <f t="shared" ca="1" si="97"/>
        <v>8</v>
      </c>
      <c r="D919" s="2">
        <f t="shared" ca="1" si="98"/>
        <v>6</v>
      </c>
      <c r="E919" s="2">
        <f t="shared" ca="1" si="99"/>
        <v>2</v>
      </c>
      <c r="F919" s="84">
        <f t="shared" ca="1" si="160"/>
        <v>0</v>
      </c>
      <c r="G919" s="2">
        <v>0</v>
      </c>
      <c r="H919" s="2">
        <v>1</v>
      </c>
      <c r="I919" s="2">
        <v>7</v>
      </c>
      <c r="J919" s="84">
        <f t="shared" ca="1" si="161"/>
        <v>0</v>
      </c>
      <c r="K919" s="84">
        <f t="shared" ca="1" si="102"/>
        <v>0</v>
      </c>
      <c r="L919" s="85">
        <f t="shared" ca="1" si="162"/>
        <v>195</v>
      </c>
      <c r="M919" s="38">
        <f t="shared" ca="1" si="163"/>
        <v>805</v>
      </c>
      <c r="N919" s="4">
        <f t="shared" ca="1" si="164"/>
        <v>9</v>
      </c>
      <c r="O919" s="79">
        <f t="shared" ca="1" si="165"/>
        <v>2.8940432293255012</v>
      </c>
      <c r="P919" s="79">
        <f t="shared" ca="1" si="166"/>
        <v>28.940432293255011</v>
      </c>
      <c r="Q919" s="79">
        <f t="shared" ca="1" si="167"/>
        <v>28.940432293255011</v>
      </c>
      <c r="R919" s="79">
        <f t="shared" ca="1" si="109"/>
        <v>2.8940432293255012</v>
      </c>
      <c r="S919" s="79">
        <f t="shared" ca="1" si="168"/>
        <v>2.8940432293255007</v>
      </c>
      <c r="T919" s="79">
        <f t="shared" ca="1" si="111"/>
        <v>0</v>
      </c>
      <c r="U919" s="79">
        <f t="shared" ca="1" si="169"/>
        <v>1259.5026733900379</v>
      </c>
      <c r="V919" s="79">
        <f t="shared" ca="1" si="113"/>
        <v>0</v>
      </c>
      <c r="W919" s="85">
        <f t="shared" ca="1" si="170"/>
        <v>32903.782523958369</v>
      </c>
      <c r="X919" s="79">
        <f t="shared" ca="1" si="115"/>
        <v>0</v>
      </c>
    </row>
    <row r="920" spans="1:24" ht="12.75" customHeight="1">
      <c r="A920" s="2">
        <v>2</v>
      </c>
      <c r="B920" s="2">
        <v>3</v>
      </c>
      <c r="C920" s="2">
        <f t="shared" ca="1" si="97"/>
        <v>8</v>
      </c>
      <c r="D920" s="2">
        <f t="shared" ca="1" si="98"/>
        <v>6</v>
      </c>
      <c r="E920" s="2">
        <f t="shared" ca="1" si="99"/>
        <v>2</v>
      </c>
      <c r="F920" s="84">
        <f t="shared" ca="1" si="160"/>
        <v>0</v>
      </c>
      <c r="G920" s="2">
        <v>0</v>
      </c>
      <c r="H920" s="2">
        <v>1</v>
      </c>
      <c r="I920" s="2">
        <v>6</v>
      </c>
      <c r="J920" s="84">
        <f t="shared" ca="1" si="161"/>
        <v>9.3206534790699087E-3</v>
      </c>
      <c r="K920" s="84">
        <f t="shared" ca="1" si="102"/>
        <v>0</v>
      </c>
      <c r="L920" s="85">
        <f t="shared" ca="1" si="162"/>
        <v>180</v>
      </c>
      <c r="M920" s="38">
        <f t="shared" ca="1" si="163"/>
        <v>820</v>
      </c>
      <c r="N920" s="4">
        <f t="shared" ca="1" si="164"/>
        <v>9</v>
      </c>
      <c r="O920" s="79">
        <f t="shared" ca="1" si="165"/>
        <v>2.8940432293255012</v>
      </c>
      <c r="P920" s="79">
        <f t="shared" ca="1" si="166"/>
        <v>28.940432293255011</v>
      </c>
      <c r="Q920" s="79">
        <f t="shared" ca="1" si="167"/>
        <v>28.940432293255011</v>
      </c>
      <c r="R920" s="79">
        <f t="shared" ca="1" si="109"/>
        <v>2.8940432293255012</v>
      </c>
      <c r="S920" s="79">
        <f t="shared" ca="1" si="168"/>
        <v>2.8940432293255007</v>
      </c>
      <c r="T920" s="79">
        <f t="shared" ca="1" si="111"/>
        <v>0</v>
      </c>
      <c r="U920" s="79">
        <f t="shared" ca="1" si="169"/>
        <v>1244.2026733900377</v>
      </c>
      <c r="V920" s="79">
        <f t="shared" ca="1" si="113"/>
        <v>0</v>
      </c>
      <c r="W920" s="85">
        <f t="shared" ca="1" si="170"/>
        <v>28727.718321483193</v>
      </c>
      <c r="X920" s="79">
        <f t="shared" ca="1" si="115"/>
        <v>0</v>
      </c>
    </row>
    <row r="921" spans="1:24" ht="12.75" customHeight="1">
      <c r="A921" s="2">
        <v>2</v>
      </c>
      <c r="B921" s="2">
        <v>3</v>
      </c>
      <c r="C921" s="2">
        <f t="shared" ca="1" si="97"/>
        <v>8</v>
      </c>
      <c r="D921" s="2">
        <f t="shared" ca="1" si="98"/>
        <v>6</v>
      </c>
      <c r="E921" s="2">
        <f t="shared" ca="1" si="99"/>
        <v>2</v>
      </c>
      <c r="F921" s="84">
        <f t="shared" ca="1" si="160"/>
        <v>0</v>
      </c>
      <c r="G921" s="2">
        <v>0</v>
      </c>
      <c r="H921" s="2">
        <v>1</v>
      </c>
      <c r="I921" s="2">
        <v>5</v>
      </c>
      <c r="J921" s="84">
        <f t="shared" ca="1" si="161"/>
        <v>5.6488808964060098E-4</v>
      </c>
      <c r="K921" s="84">
        <f t="shared" ca="1" si="102"/>
        <v>0</v>
      </c>
      <c r="L921" s="85">
        <f t="shared" ca="1" si="162"/>
        <v>165</v>
      </c>
      <c r="M921" s="38">
        <f t="shared" ca="1" si="163"/>
        <v>835</v>
      </c>
      <c r="N921" s="4">
        <f t="shared" ca="1" si="164"/>
        <v>9</v>
      </c>
      <c r="O921" s="79">
        <f t="shared" ca="1" si="165"/>
        <v>2.8940432293255012</v>
      </c>
      <c r="P921" s="79">
        <f t="shared" ca="1" si="166"/>
        <v>28.940432293255011</v>
      </c>
      <c r="Q921" s="79">
        <f t="shared" ca="1" si="167"/>
        <v>28.940432293255011</v>
      </c>
      <c r="R921" s="79">
        <f t="shared" ca="1" si="109"/>
        <v>2.8940432293255012</v>
      </c>
      <c r="S921" s="79">
        <f t="shared" ca="1" si="168"/>
        <v>2.8940432293255007</v>
      </c>
      <c r="T921" s="79">
        <f t="shared" ca="1" si="111"/>
        <v>0</v>
      </c>
      <c r="U921" s="79">
        <f t="shared" ca="1" si="169"/>
        <v>1228.9026733900378</v>
      </c>
      <c r="V921" s="79">
        <f t="shared" ca="1" si="113"/>
        <v>0</v>
      </c>
      <c r="W921" s="85">
        <f t="shared" ca="1" si="170"/>
        <v>24551.654119008017</v>
      </c>
      <c r="X921" s="79">
        <f t="shared" ca="1" si="115"/>
        <v>0</v>
      </c>
    </row>
    <row r="922" spans="1:24" ht="12.75" customHeight="1">
      <c r="A922" s="2">
        <v>2</v>
      </c>
      <c r="B922" s="2">
        <v>3</v>
      </c>
      <c r="C922" s="2">
        <f t="shared" ca="1" si="97"/>
        <v>8</v>
      </c>
      <c r="D922" s="2">
        <f t="shared" ca="1" si="98"/>
        <v>6</v>
      </c>
      <c r="E922" s="2">
        <f t="shared" ca="1" si="99"/>
        <v>2</v>
      </c>
      <c r="F922" s="84">
        <f t="shared" ca="1" si="160"/>
        <v>0</v>
      </c>
      <c r="G922" s="2">
        <v>0</v>
      </c>
      <c r="H922" s="2">
        <v>1</v>
      </c>
      <c r="I922" s="2">
        <v>4</v>
      </c>
      <c r="J922" s="84">
        <f t="shared" ca="1" si="161"/>
        <v>1.426485074850004E-5</v>
      </c>
      <c r="K922" s="84">
        <f t="shared" ca="1" si="102"/>
        <v>0</v>
      </c>
      <c r="L922" s="85">
        <f t="shared" ca="1" si="162"/>
        <v>150</v>
      </c>
      <c r="M922" s="38">
        <f t="shared" ca="1" si="163"/>
        <v>850</v>
      </c>
      <c r="N922" s="4">
        <f t="shared" ca="1" si="164"/>
        <v>10</v>
      </c>
      <c r="O922" s="79">
        <f t="shared" ca="1" si="165"/>
        <v>3.1594744304049844</v>
      </c>
      <c r="P922" s="79">
        <f t="shared" ca="1" si="166"/>
        <v>31.594744304049843</v>
      </c>
      <c r="Q922" s="79">
        <f t="shared" ca="1" si="167"/>
        <v>29.471294695413977</v>
      </c>
      <c r="R922" s="79">
        <f t="shared" ca="1" si="109"/>
        <v>3.053301949973191</v>
      </c>
      <c r="S922" s="79">
        <f t="shared" ca="1" si="168"/>
        <v>3.1520423567747589</v>
      </c>
      <c r="T922" s="79">
        <f t="shared" ca="1" si="111"/>
        <v>0</v>
      </c>
      <c r="U922" s="79">
        <f t="shared" ca="1" si="169"/>
        <v>1301.3033039928096</v>
      </c>
      <c r="V922" s="79">
        <f t="shared" ca="1" si="113"/>
        <v>0</v>
      </c>
      <c r="W922" s="85">
        <f t="shared" ca="1" si="170"/>
        <v>20375.589916532841</v>
      </c>
      <c r="X922" s="79">
        <f t="shared" ca="1" si="115"/>
        <v>0</v>
      </c>
    </row>
    <row r="923" spans="1:24" ht="12.75" customHeight="1">
      <c r="A923" s="2">
        <v>2</v>
      </c>
      <c r="B923" s="2">
        <v>3</v>
      </c>
      <c r="C923" s="2">
        <f t="shared" ca="1" si="97"/>
        <v>8</v>
      </c>
      <c r="D923" s="2">
        <f t="shared" ca="1" si="98"/>
        <v>6</v>
      </c>
      <c r="E923" s="2">
        <f t="shared" ca="1" si="99"/>
        <v>2</v>
      </c>
      <c r="F923" s="84">
        <f t="shared" ca="1" si="160"/>
        <v>0</v>
      </c>
      <c r="G923" s="2">
        <v>0</v>
      </c>
      <c r="H923" s="2">
        <v>1</v>
      </c>
      <c r="I923" s="2">
        <v>3</v>
      </c>
      <c r="J923" s="84">
        <f t="shared" ca="1" si="161"/>
        <v>1.9211920200000068E-7</v>
      </c>
      <c r="K923" s="84">
        <f t="shared" ca="1" si="102"/>
        <v>0</v>
      </c>
      <c r="L923" s="85">
        <f t="shared" ca="1" si="162"/>
        <v>135</v>
      </c>
      <c r="M923" s="38">
        <f t="shared" ca="1" si="163"/>
        <v>865</v>
      </c>
      <c r="N923" s="4">
        <f t="shared" ca="1" si="164"/>
        <v>10</v>
      </c>
      <c r="O923" s="79">
        <f t="shared" ca="1" si="165"/>
        <v>3.1594744304049844</v>
      </c>
      <c r="P923" s="79">
        <f t="shared" ca="1" si="166"/>
        <v>31.594744304049843</v>
      </c>
      <c r="Q923" s="79">
        <f t="shared" ca="1" si="167"/>
        <v>31.594744304049843</v>
      </c>
      <c r="R923" s="79">
        <f t="shared" ca="1" si="109"/>
        <v>3.1594744304049844</v>
      </c>
      <c r="S923" s="79">
        <f t="shared" ca="1" si="168"/>
        <v>3.159474430404984</v>
      </c>
      <c r="T923" s="79">
        <f t="shared" ca="1" si="111"/>
        <v>0</v>
      </c>
      <c r="U923" s="79">
        <f t="shared" ca="1" si="169"/>
        <v>1288.5296596068811</v>
      </c>
      <c r="V923" s="79">
        <f t="shared" ca="1" si="113"/>
        <v>0</v>
      </c>
      <c r="W923" s="85">
        <f t="shared" ca="1" si="170"/>
        <v>16199.525714057669</v>
      </c>
      <c r="X923" s="79">
        <f t="shared" ca="1" si="115"/>
        <v>0</v>
      </c>
    </row>
    <row r="924" spans="1:24" ht="12.75" customHeight="1">
      <c r="A924" s="2">
        <v>2</v>
      </c>
      <c r="B924" s="2">
        <v>3</v>
      </c>
      <c r="C924" s="2">
        <f t="shared" ca="1" si="97"/>
        <v>8</v>
      </c>
      <c r="D924" s="2">
        <f t="shared" ca="1" si="98"/>
        <v>6</v>
      </c>
      <c r="E924" s="2">
        <f t="shared" ca="1" si="99"/>
        <v>2</v>
      </c>
      <c r="F924" s="84">
        <f t="shared" ca="1" si="160"/>
        <v>0</v>
      </c>
      <c r="G924" s="2">
        <v>0</v>
      </c>
      <c r="H924" s="2">
        <v>1</v>
      </c>
      <c r="I924" s="2">
        <v>2</v>
      </c>
      <c r="J924" s="84">
        <f t="shared" ca="1" si="161"/>
        <v>1.4554485000000069E-9</v>
      </c>
      <c r="K924" s="84">
        <f t="shared" ca="1" si="102"/>
        <v>0</v>
      </c>
      <c r="L924" s="85">
        <f t="shared" ca="1" si="162"/>
        <v>120</v>
      </c>
      <c r="M924" s="38">
        <f t="shared" ca="1" si="163"/>
        <v>880</v>
      </c>
      <c r="N924" s="4">
        <f t="shared" ca="1" si="164"/>
        <v>10</v>
      </c>
      <c r="O924" s="79">
        <f t="shared" ca="1" si="165"/>
        <v>3.1594744304049844</v>
      </c>
      <c r="P924" s="79">
        <f t="shared" ca="1" si="166"/>
        <v>31.594744304049843</v>
      </c>
      <c r="Q924" s="79">
        <f t="shared" ca="1" si="167"/>
        <v>31.594744304049843</v>
      </c>
      <c r="R924" s="79">
        <f t="shared" ca="1" si="109"/>
        <v>3.1594744304049844</v>
      </c>
      <c r="S924" s="79">
        <f t="shared" ca="1" si="168"/>
        <v>3.159474430404984</v>
      </c>
      <c r="T924" s="79">
        <f t="shared" ca="1" si="111"/>
        <v>0</v>
      </c>
      <c r="U924" s="79">
        <f t="shared" ca="1" si="169"/>
        <v>1273.2296596068811</v>
      </c>
      <c r="V924" s="79">
        <f t="shared" ca="1" si="113"/>
        <v>0</v>
      </c>
      <c r="W924" s="85">
        <f t="shared" ca="1" si="170"/>
        <v>12023.461511582493</v>
      </c>
      <c r="X924" s="79">
        <f t="shared" ca="1" si="115"/>
        <v>0</v>
      </c>
    </row>
    <row r="925" spans="1:24" ht="12.75" customHeight="1">
      <c r="A925" s="2">
        <v>2</v>
      </c>
      <c r="B925" s="2">
        <v>3</v>
      </c>
      <c r="C925" s="2">
        <f t="shared" ca="1" si="97"/>
        <v>8</v>
      </c>
      <c r="D925" s="2">
        <f t="shared" ca="1" si="98"/>
        <v>6</v>
      </c>
      <c r="E925" s="2">
        <f t="shared" ca="1" si="99"/>
        <v>2</v>
      </c>
      <c r="F925" s="84">
        <f t="shared" ca="1" si="160"/>
        <v>0</v>
      </c>
      <c r="G925" s="2">
        <v>0</v>
      </c>
      <c r="H925" s="2">
        <v>1</v>
      </c>
      <c r="I925" s="2">
        <v>1</v>
      </c>
      <c r="J925" s="84">
        <f t="shared" ca="1" si="161"/>
        <v>5.8806000000000321E-12</v>
      </c>
      <c r="K925" s="84">
        <f t="shared" ca="1" si="102"/>
        <v>0</v>
      </c>
      <c r="L925" s="85">
        <f t="shared" ca="1" si="162"/>
        <v>105</v>
      </c>
      <c r="M925" s="38">
        <f t="shared" ca="1" si="163"/>
        <v>895</v>
      </c>
      <c r="N925" s="4">
        <f t="shared" ca="1" si="164"/>
        <v>10</v>
      </c>
      <c r="O925" s="79">
        <f t="shared" ca="1" si="165"/>
        <v>3.1594744304049844</v>
      </c>
      <c r="P925" s="79">
        <f t="shared" ca="1" si="166"/>
        <v>31.594744304049843</v>
      </c>
      <c r="Q925" s="79">
        <f t="shared" ca="1" si="167"/>
        <v>31.594744304049843</v>
      </c>
      <c r="R925" s="79">
        <f t="shared" ca="1" si="109"/>
        <v>3.1594744304049844</v>
      </c>
      <c r="S925" s="79">
        <f t="shared" ca="1" si="168"/>
        <v>3.159474430404984</v>
      </c>
      <c r="T925" s="79">
        <f t="shared" ca="1" si="111"/>
        <v>0</v>
      </c>
      <c r="U925" s="79">
        <f t="shared" ca="1" si="169"/>
        <v>1257.9296596068809</v>
      </c>
      <c r="V925" s="79">
        <f t="shared" ca="1" si="113"/>
        <v>0</v>
      </c>
      <c r="W925" s="85">
        <f t="shared" ca="1" si="170"/>
        <v>7847.3973091073167</v>
      </c>
      <c r="X925" s="79">
        <f t="shared" ca="1" si="115"/>
        <v>0</v>
      </c>
    </row>
    <row r="926" spans="1:24" ht="12.75" customHeight="1">
      <c r="A926" s="2">
        <v>2</v>
      </c>
      <c r="B926" s="2">
        <v>3</v>
      </c>
      <c r="C926" s="2">
        <f t="shared" ca="1" si="97"/>
        <v>8</v>
      </c>
      <c r="D926" s="2">
        <f t="shared" ca="1" si="98"/>
        <v>6</v>
      </c>
      <c r="E926" s="2">
        <f t="shared" ca="1" si="99"/>
        <v>2</v>
      </c>
      <c r="F926" s="84">
        <f t="shared" ca="1" si="160"/>
        <v>0</v>
      </c>
      <c r="G926" s="2">
        <v>0</v>
      </c>
      <c r="H926" s="2">
        <v>1</v>
      </c>
      <c r="I926" s="2">
        <v>0</v>
      </c>
      <c r="J926" s="84">
        <f t="shared" ca="1" si="161"/>
        <v>9.9000000000000638E-15</v>
      </c>
      <c r="K926" s="84">
        <f t="shared" ca="1" si="102"/>
        <v>0</v>
      </c>
      <c r="L926" s="85">
        <f t="shared" ca="1" si="162"/>
        <v>90</v>
      </c>
      <c r="M926" s="38">
        <f t="shared" ca="1" si="163"/>
        <v>910</v>
      </c>
      <c r="N926" s="4">
        <f t="shared" ca="1" si="164"/>
        <v>10</v>
      </c>
      <c r="O926" s="79">
        <f t="shared" ca="1" si="165"/>
        <v>3.1594744304049844</v>
      </c>
      <c r="P926" s="79">
        <f t="shared" ca="1" si="166"/>
        <v>31.594744304049843</v>
      </c>
      <c r="Q926" s="79">
        <f t="shared" ca="1" si="167"/>
        <v>31.594744304049843</v>
      </c>
      <c r="R926" s="79">
        <f t="shared" ca="1" si="109"/>
        <v>3.1594744304049844</v>
      </c>
      <c r="S926" s="79">
        <f t="shared" ca="1" si="168"/>
        <v>3.159474430404984</v>
      </c>
      <c r="T926" s="79">
        <f t="shared" ca="1" si="111"/>
        <v>0</v>
      </c>
      <c r="U926" s="79">
        <f t="shared" ca="1" si="169"/>
        <v>1242.629659606881</v>
      </c>
      <c r="V926" s="79">
        <f t="shared" ca="1" si="113"/>
        <v>0</v>
      </c>
      <c r="W926" s="85">
        <f t="shared" ca="1" si="170"/>
        <v>3671.3331066321421</v>
      </c>
      <c r="X926" s="79">
        <f t="shared" ca="1" si="115"/>
        <v>0</v>
      </c>
    </row>
    <row r="927" spans="1:24" ht="12.75" customHeight="1">
      <c r="A927" s="2">
        <v>2</v>
      </c>
      <c r="B927" s="2">
        <v>3</v>
      </c>
      <c r="C927" s="2">
        <f t="shared" ca="1" si="97"/>
        <v>8</v>
      </c>
      <c r="D927" s="2">
        <f t="shared" ca="1" si="98"/>
        <v>6</v>
      </c>
      <c r="E927" s="2">
        <f t="shared" ca="1" si="99"/>
        <v>2</v>
      </c>
      <c r="F927" s="84">
        <f t="shared" ca="1" si="160"/>
        <v>0</v>
      </c>
      <c r="G927" s="2">
        <v>0</v>
      </c>
      <c r="H927" s="2">
        <v>0</v>
      </c>
      <c r="I927" s="2">
        <v>7</v>
      </c>
      <c r="J927" s="84">
        <f t="shared" ca="1" si="161"/>
        <v>0</v>
      </c>
      <c r="K927" s="84">
        <f t="shared" ca="1" si="102"/>
        <v>0</v>
      </c>
      <c r="L927" s="85">
        <f t="shared" ca="1" si="162"/>
        <v>105</v>
      </c>
      <c r="M927" s="38">
        <f t="shared" ca="1" si="163"/>
        <v>895</v>
      </c>
      <c r="N927" s="4">
        <f t="shared" ca="1" si="164"/>
        <v>10</v>
      </c>
      <c r="O927" s="79">
        <f t="shared" ca="1" si="165"/>
        <v>3.1594744304049844</v>
      </c>
      <c r="P927" s="79">
        <f t="shared" ca="1" si="166"/>
        <v>31.594744304049843</v>
      </c>
      <c r="Q927" s="79">
        <f t="shared" ca="1" si="167"/>
        <v>31.594744304049843</v>
      </c>
      <c r="R927" s="79">
        <f t="shared" ca="1" si="109"/>
        <v>3.1594744304049844</v>
      </c>
      <c r="S927" s="79">
        <f t="shared" ca="1" si="168"/>
        <v>3.159474430404984</v>
      </c>
      <c r="T927" s="79">
        <f t="shared" ca="1" si="111"/>
        <v>0</v>
      </c>
      <c r="U927" s="79">
        <f t="shared" ca="1" si="169"/>
        <v>1257.9296596068809</v>
      </c>
      <c r="V927" s="79">
        <f t="shared" ca="1" si="113"/>
        <v>0</v>
      </c>
      <c r="W927" s="85">
        <f t="shared" ca="1" si="170"/>
        <v>29232.449417326225</v>
      </c>
      <c r="X927" s="79">
        <f t="shared" ca="1" si="115"/>
        <v>0</v>
      </c>
    </row>
    <row r="928" spans="1:24" ht="12.75" customHeight="1">
      <c r="A928" s="2">
        <v>2</v>
      </c>
      <c r="B928" s="2">
        <v>3</v>
      </c>
      <c r="C928" s="2">
        <f t="shared" ca="1" si="97"/>
        <v>8</v>
      </c>
      <c r="D928" s="2">
        <f t="shared" ca="1" si="98"/>
        <v>6</v>
      </c>
      <c r="E928" s="2">
        <f t="shared" ca="1" si="99"/>
        <v>2</v>
      </c>
      <c r="F928" s="84">
        <f t="shared" ca="1" si="160"/>
        <v>0</v>
      </c>
      <c r="G928" s="2">
        <v>0</v>
      </c>
      <c r="H928" s="2">
        <v>0</v>
      </c>
      <c r="I928" s="2">
        <v>6</v>
      </c>
      <c r="J928" s="84">
        <f t="shared" ca="1" si="161"/>
        <v>9.4148014940100163E-5</v>
      </c>
      <c r="K928" s="84">
        <f t="shared" ca="1" si="102"/>
        <v>0</v>
      </c>
      <c r="L928" s="85">
        <f t="shared" ca="1" si="162"/>
        <v>90</v>
      </c>
      <c r="M928" s="38">
        <f t="shared" ca="1" si="163"/>
        <v>910</v>
      </c>
      <c r="N928" s="4">
        <f t="shared" ca="1" si="164"/>
        <v>10</v>
      </c>
      <c r="O928" s="79">
        <f t="shared" ca="1" si="165"/>
        <v>3.1594744304049844</v>
      </c>
      <c r="P928" s="79">
        <f t="shared" ca="1" si="166"/>
        <v>31.594744304049843</v>
      </c>
      <c r="Q928" s="79">
        <f t="shared" ca="1" si="167"/>
        <v>31.594744304049843</v>
      </c>
      <c r="R928" s="79">
        <f t="shared" ca="1" si="109"/>
        <v>3.1594744304049844</v>
      </c>
      <c r="S928" s="79">
        <f t="shared" ca="1" si="168"/>
        <v>3.159474430404984</v>
      </c>
      <c r="T928" s="79">
        <f t="shared" ca="1" si="111"/>
        <v>0</v>
      </c>
      <c r="U928" s="79">
        <f t="shared" ca="1" si="169"/>
        <v>1242.629659606881</v>
      </c>
      <c r="V928" s="79">
        <f t="shared" ca="1" si="113"/>
        <v>0</v>
      </c>
      <c r="W928" s="85">
        <f t="shared" ca="1" si="170"/>
        <v>25056.385214851052</v>
      </c>
      <c r="X928" s="79">
        <f t="shared" ca="1" si="115"/>
        <v>0</v>
      </c>
    </row>
    <row r="929" spans="1:24" ht="12.75" customHeight="1">
      <c r="A929" s="2">
        <v>2</v>
      </c>
      <c r="B929" s="2">
        <v>3</v>
      </c>
      <c r="C929" s="2">
        <f t="shared" ca="1" si="97"/>
        <v>8</v>
      </c>
      <c r="D929" s="2">
        <f t="shared" ca="1" si="98"/>
        <v>6</v>
      </c>
      <c r="E929" s="2">
        <f t="shared" ca="1" si="99"/>
        <v>2</v>
      </c>
      <c r="F929" s="84">
        <f t="shared" ca="1" si="160"/>
        <v>0</v>
      </c>
      <c r="G929" s="2">
        <v>0</v>
      </c>
      <c r="H929" s="2">
        <v>0</v>
      </c>
      <c r="I929" s="2">
        <v>5</v>
      </c>
      <c r="J929" s="84">
        <f t="shared" ca="1" si="161"/>
        <v>5.7059402994000143E-6</v>
      </c>
      <c r="K929" s="84">
        <f t="shared" ca="1" si="102"/>
        <v>0</v>
      </c>
      <c r="L929" s="85">
        <f t="shared" ca="1" si="162"/>
        <v>75</v>
      </c>
      <c r="M929" s="38">
        <f t="shared" ca="1" si="163"/>
        <v>925</v>
      </c>
      <c r="N929" s="4">
        <f t="shared" ca="1" si="164"/>
        <v>10</v>
      </c>
      <c r="O929" s="79">
        <f t="shared" ca="1" si="165"/>
        <v>3.1594744304049844</v>
      </c>
      <c r="P929" s="79">
        <f t="shared" ca="1" si="166"/>
        <v>31.594744304049843</v>
      </c>
      <c r="Q929" s="79">
        <f t="shared" ca="1" si="167"/>
        <v>31.594744304049843</v>
      </c>
      <c r="R929" s="79">
        <f t="shared" ca="1" si="109"/>
        <v>3.1594744304049844</v>
      </c>
      <c r="S929" s="79">
        <f t="shared" ca="1" si="168"/>
        <v>3.159474430404984</v>
      </c>
      <c r="T929" s="79">
        <f t="shared" ca="1" si="111"/>
        <v>0</v>
      </c>
      <c r="U929" s="79">
        <f t="shared" ca="1" si="169"/>
        <v>1227.329659606881</v>
      </c>
      <c r="V929" s="79">
        <f t="shared" ca="1" si="113"/>
        <v>0</v>
      </c>
      <c r="W929" s="85">
        <f t="shared" ca="1" si="170"/>
        <v>20880.321012375876</v>
      </c>
      <c r="X929" s="79">
        <f t="shared" ca="1" si="115"/>
        <v>0</v>
      </c>
    </row>
    <row r="930" spans="1:24" ht="12.75" customHeight="1">
      <c r="A930" s="2">
        <v>2</v>
      </c>
      <c r="B930" s="2">
        <v>3</v>
      </c>
      <c r="C930" s="2">
        <f t="shared" ca="1" si="97"/>
        <v>8</v>
      </c>
      <c r="D930" s="2">
        <f t="shared" ca="1" si="98"/>
        <v>6</v>
      </c>
      <c r="E930" s="2">
        <f t="shared" ca="1" si="99"/>
        <v>2</v>
      </c>
      <c r="F930" s="84">
        <f t="shared" ca="1" si="160"/>
        <v>0</v>
      </c>
      <c r="G930" s="2">
        <v>0</v>
      </c>
      <c r="H930" s="2">
        <v>0</v>
      </c>
      <c r="I930" s="2">
        <v>4</v>
      </c>
      <c r="J930" s="84">
        <f t="shared" ca="1" si="161"/>
        <v>1.4408940150000052E-7</v>
      </c>
      <c r="K930" s="84">
        <f t="shared" ca="1" si="102"/>
        <v>0</v>
      </c>
      <c r="L930" s="85">
        <f t="shared" ca="1" si="162"/>
        <v>60</v>
      </c>
      <c r="M930" s="38">
        <f t="shared" ca="1" si="163"/>
        <v>940</v>
      </c>
      <c r="N930" s="4">
        <f t="shared" ca="1" si="164"/>
        <v>11</v>
      </c>
      <c r="O930" s="79">
        <f t="shared" ca="1" si="165"/>
        <v>3.443707573616813</v>
      </c>
      <c r="P930" s="79">
        <f t="shared" ca="1" si="166"/>
        <v>34.152842592956304</v>
      </c>
      <c r="Q930" s="79">
        <f t="shared" ca="1" si="167"/>
        <v>31.594744304049843</v>
      </c>
      <c r="R930" s="79">
        <f t="shared" ca="1" si="109"/>
        <v>3.287379344850307</v>
      </c>
      <c r="S930" s="79">
        <f t="shared" ca="1" si="168"/>
        <v>3.4327645976031573</v>
      </c>
      <c r="T930" s="79">
        <f t="shared" ca="1" si="111"/>
        <v>0</v>
      </c>
      <c r="U930" s="79">
        <f t="shared" ca="1" si="169"/>
        <v>1304.9281133256075</v>
      </c>
      <c r="V930" s="79">
        <f t="shared" ca="1" si="113"/>
        <v>0</v>
      </c>
      <c r="W930" s="85">
        <f t="shared" ca="1" si="170"/>
        <v>16704.2568099007</v>
      </c>
      <c r="X930" s="79">
        <f t="shared" ca="1" si="115"/>
        <v>0</v>
      </c>
    </row>
    <row r="931" spans="1:24" ht="12.75" customHeight="1">
      <c r="A931" s="2">
        <v>2</v>
      </c>
      <c r="B931" s="2">
        <v>3</v>
      </c>
      <c r="C931" s="2">
        <f t="shared" ca="1" si="97"/>
        <v>8</v>
      </c>
      <c r="D931" s="2">
        <f t="shared" ca="1" si="98"/>
        <v>6</v>
      </c>
      <c r="E931" s="2">
        <f t="shared" ca="1" si="99"/>
        <v>2</v>
      </c>
      <c r="F931" s="84">
        <f t="shared" ca="1" si="160"/>
        <v>0</v>
      </c>
      <c r="G931" s="2">
        <v>0</v>
      </c>
      <c r="H931" s="2">
        <v>0</v>
      </c>
      <c r="I931" s="2">
        <v>3</v>
      </c>
      <c r="J931" s="84">
        <f t="shared" ca="1" si="161"/>
        <v>1.9405980000000086E-9</v>
      </c>
      <c r="K931" s="84">
        <f t="shared" ca="1" si="102"/>
        <v>0</v>
      </c>
      <c r="L931" s="85">
        <f t="shared" ca="1" si="162"/>
        <v>45</v>
      </c>
      <c r="M931" s="38">
        <f t="shared" ca="1" si="163"/>
        <v>955</v>
      </c>
      <c r="N931" s="4">
        <f t="shared" ca="1" si="164"/>
        <v>11</v>
      </c>
      <c r="O931" s="79">
        <f t="shared" ca="1" si="165"/>
        <v>3.443707573616813</v>
      </c>
      <c r="P931" s="79">
        <f t="shared" ca="1" si="166"/>
        <v>34.437075736168133</v>
      </c>
      <c r="Q931" s="79">
        <f t="shared" ca="1" si="167"/>
        <v>34.437075736168133</v>
      </c>
      <c r="R931" s="79">
        <f t="shared" ca="1" si="109"/>
        <v>3.4437075736168135</v>
      </c>
      <c r="S931" s="79">
        <f t="shared" ca="1" si="168"/>
        <v>3.4437075736168126</v>
      </c>
      <c r="T931" s="79">
        <f t="shared" ca="1" si="111"/>
        <v>0</v>
      </c>
      <c r="U931" s="79">
        <f t="shared" ca="1" si="169"/>
        <v>1293.3479162046203</v>
      </c>
      <c r="V931" s="79">
        <f t="shared" ca="1" si="113"/>
        <v>0</v>
      </c>
      <c r="W931" s="85">
        <f t="shared" ca="1" si="170"/>
        <v>12528.192607425526</v>
      </c>
      <c r="X931" s="79">
        <f t="shared" ca="1" si="115"/>
        <v>0</v>
      </c>
    </row>
    <row r="932" spans="1:24" ht="12.75" customHeight="1">
      <c r="A932" s="2">
        <v>2</v>
      </c>
      <c r="B932" s="2">
        <v>3</v>
      </c>
      <c r="C932" s="2">
        <f t="shared" ca="1" si="97"/>
        <v>8</v>
      </c>
      <c r="D932" s="2">
        <f t="shared" ca="1" si="98"/>
        <v>6</v>
      </c>
      <c r="E932" s="2">
        <f t="shared" ca="1" si="99"/>
        <v>2</v>
      </c>
      <c r="F932" s="84">
        <f t="shared" ca="1" si="160"/>
        <v>0</v>
      </c>
      <c r="G932" s="2">
        <v>0</v>
      </c>
      <c r="H932" s="2">
        <v>0</v>
      </c>
      <c r="I932" s="2">
        <v>2</v>
      </c>
      <c r="J932" s="84">
        <f t="shared" ca="1" si="161"/>
        <v>1.4701500000000082E-11</v>
      </c>
      <c r="K932" s="84">
        <f t="shared" ca="1" si="102"/>
        <v>0</v>
      </c>
      <c r="L932" s="85">
        <f t="shared" ca="1" si="162"/>
        <v>30</v>
      </c>
      <c r="M932" s="38">
        <f t="shared" ca="1" si="163"/>
        <v>970</v>
      </c>
      <c r="N932" s="4">
        <f t="shared" ca="1" si="164"/>
        <v>11</v>
      </c>
      <c r="O932" s="79">
        <f t="shared" ca="1" si="165"/>
        <v>3.443707573616813</v>
      </c>
      <c r="P932" s="79">
        <f t="shared" ca="1" si="166"/>
        <v>34.437075736168133</v>
      </c>
      <c r="Q932" s="79">
        <f t="shared" ca="1" si="167"/>
        <v>34.437075736168133</v>
      </c>
      <c r="R932" s="79">
        <f t="shared" ca="1" si="109"/>
        <v>3.4437075736168135</v>
      </c>
      <c r="S932" s="79">
        <f t="shared" ca="1" si="168"/>
        <v>3.4437075736168126</v>
      </c>
      <c r="T932" s="79">
        <f t="shared" ca="1" si="111"/>
        <v>0</v>
      </c>
      <c r="U932" s="79">
        <f t="shared" ca="1" si="169"/>
        <v>1278.0479162046202</v>
      </c>
      <c r="V932" s="79">
        <f t="shared" ca="1" si="113"/>
        <v>0</v>
      </c>
      <c r="W932" s="85">
        <f t="shared" ca="1" si="170"/>
        <v>8352.1284049503502</v>
      </c>
      <c r="X932" s="79">
        <f t="shared" ca="1" si="115"/>
        <v>0</v>
      </c>
    </row>
    <row r="933" spans="1:24" ht="12.75" customHeight="1">
      <c r="A933" s="2">
        <v>2</v>
      </c>
      <c r="B933" s="2">
        <v>3</v>
      </c>
      <c r="C933" s="2">
        <f t="shared" ca="1" si="97"/>
        <v>8</v>
      </c>
      <c r="D933" s="2">
        <f t="shared" ca="1" si="98"/>
        <v>6</v>
      </c>
      <c r="E933" s="2">
        <f t="shared" ca="1" si="99"/>
        <v>2</v>
      </c>
      <c r="F933" s="84">
        <f t="shared" ca="1" si="160"/>
        <v>0</v>
      </c>
      <c r="G933" s="2">
        <v>0</v>
      </c>
      <c r="H933" s="2">
        <v>0</v>
      </c>
      <c r="I933" s="2">
        <v>1</v>
      </c>
      <c r="J933" s="84">
        <f t="shared" ca="1" si="161"/>
        <v>5.9400000000000383E-14</v>
      </c>
      <c r="K933" s="84">
        <f t="shared" ca="1" si="102"/>
        <v>0</v>
      </c>
      <c r="L933" s="85">
        <f t="shared" ca="1" si="162"/>
        <v>15</v>
      </c>
      <c r="M933" s="38">
        <f t="shared" ca="1" si="163"/>
        <v>985</v>
      </c>
      <c r="N933" s="4">
        <f t="shared" ca="1" si="164"/>
        <v>11</v>
      </c>
      <c r="O933" s="79">
        <f t="shared" ca="1" si="165"/>
        <v>3.443707573616813</v>
      </c>
      <c r="P933" s="79">
        <f t="shared" ca="1" si="166"/>
        <v>34.437075736168133</v>
      </c>
      <c r="Q933" s="79">
        <f t="shared" ca="1" si="167"/>
        <v>34.437075736168133</v>
      </c>
      <c r="R933" s="79">
        <f t="shared" ca="1" si="109"/>
        <v>3.4437075736168135</v>
      </c>
      <c r="S933" s="79">
        <f t="shared" ca="1" si="168"/>
        <v>3.4437075736168126</v>
      </c>
      <c r="T933" s="79">
        <f t="shared" ca="1" si="111"/>
        <v>0</v>
      </c>
      <c r="U933" s="79">
        <f t="shared" ca="1" si="169"/>
        <v>1262.7479162046202</v>
      </c>
      <c r="V933" s="79">
        <f t="shared" ca="1" si="113"/>
        <v>0</v>
      </c>
      <c r="W933" s="85">
        <f t="shared" ca="1" si="170"/>
        <v>4176.0642024751751</v>
      </c>
      <c r="X933" s="79">
        <f t="shared" ca="1" si="115"/>
        <v>0</v>
      </c>
    </row>
    <row r="934" spans="1:24" ht="12.75" customHeight="1">
      <c r="A934" s="2">
        <v>2</v>
      </c>
      <c r="B934" s="2">
        <v>3</v>
      </c>
      <c r="C934" s="2">
        <f t="shared" ca="1" si="97"/>
        <v>8</v>
      </c>
      <c r="D934" s="2">
        <f t="shared" ca="1" si="98"/>
        <v>6</v>
      </c>
      <c r="E934" s="2">
        <f t="shared" ca="1" si="99"/>
        <v>2</v>
      </c>
      <c r="F934" s="84">
        <f t="shared" ca="1" si="160"/>
        <v>0</v>
      </c>
      <c r="G934" s="2">
        <v>0</v>
      </c>
      <c r="H934" s="2">
        <v>0</v>
      </c>
      <c r="I934" s="2">
        <v>0</v>
      </c>
      <c r="J934" s="84">
        <f t="shared" ca="1" si="161"/>
        <v>1.0000000000000073E-16</v>
      </c>
      <c r="K934" s="84">
        <f t="shared" ca="1" si="102"/>
        <v>0</v>
      </c>
      <c r="L934" s="85">
        <f t="shared" ca="1" si="162"/>
        <v>0</v>
      </c>
      <c r="M934" s="38">
        <f t="shared" ca="1" si="163"/>
        <v>1000</v>
      </c>
      <c r="N934" s="4">
        <f t="shared" ca="1" si="164"/>
        <v>11</v>
      </c>
      <c r="O934" s="79">
        <f t="shared" ca="1" si="165"/>
        <v>3.443707573616813</v>
      </c>
      <c r="P934" s="79">
        <f t="shared" ca="1" si="166"/>
        <v>34.437075736168133</v>
      </c>
      <c r="Q934" s="79">
        <f t="shared" ca="1" si="167"/>
        <v>34.437075736168133</v>
      </c>
      <c r="R934" s="79">
        <f t="shared" ca="1" si="109"/>
        <v>3.4437075736168135</v>
      </c>
      <c r="S934" s="79">
        <f t="shared" ca="1" si="168"/>
        <v>3.4437075736168126</v>
      </c>
      <c r="T934" s="79">
        <f t="shared" ca="1" si="111"/>
        <v>0</v>
      </c>
      <c r="U934" s="79">
        <f t="shared" ca="1" si="169"/>
        <v>1247.4479162046202</v>
      </c>
      <c r="V934" s="79">
        <f t="shared" ca="1" si="113"/>
        <v>0</v>
      </c>
      <c r="W934" s="85">
        <f t="shared" ca="1" si="170"/>
        <v>0</v>
      </c>
      <c r="X934" s="79">
        <f t="shared" ca="1" si="115"/>
        <v>0</v>
      </c>
    </row>
    <row r="935" spans="1:24" ht="12.75" customHeight="1">
      <c r="A935" s="2">
        <v>3</v>
      </c>
      <c r="B935" s="2">
        <v>0</v>
      </c>
      <c r="C935" s="2">
        <f t="shared" ca="1" si="97"/>
        <v>7</v>
      </c>
      <c r="D935" s="2">
        <f t="shared" ca="1" si="98"/>
        <v>5</v>
      </c>
      <c r="E935" s="2">
        <f t="shared" ca="1" si="99"/>
        <v>3</v>
      </c>
      <c r="F935" s="84">
        <f t="shared" ref="F935:F998" ca="1" si="171">IF(A935=3, $E$538, IF(A935=2, (1-$E$538)*$E$537 + (1-$E$538)*(1-$E$537)*(1-$E$536)*Set2AM3*Set2AM33, IF(A935=1, (1-$E$538)*(1-$E$537)*$E$536 + (1-$E$538)*(1-$E$537)*(1-$E$536)*Set2AM3*Set2AM32, (1-$E$538)*(1-$E$537)*(1-$E$536)*(1-Set2AM3)))) * IF($B$542+$B$543&gt;0, IF(B935=3, $E$538, IF(B935=2, (1-$E$538)*$E$537, IF(B935=1, (1-$E$538)*(1-$E$537)*$E$536, (1-$E$538)*(1-$E$537)*(1-$E$536)))), IF(B935=0, 1, 0))</f>
        <v>0</v>
      </c>
      <c r="G935" s="2">
        <v>1</v>
      </c>
      <c r="H935" s="2">
        <v>1</v>
      </c>
      <c r="I935" s="2">
        <v>7</v>
      </c>
      <c r="J935" s="84">
        <f t="shared" ref="J935:J998" ca="1" si="172">IF($B$541&lt;1, POWER($B$541,G935)*POWER(1-$B$541, 1-G935), G935) * IF($B$543=0, IF(H935=0, 1, 0), POWER(Set2WSHitRate,H935)*POWER(1-Set2WSHitRate, 1-H935)) * IF(I935&lt;=D935, POWER(Set2WSHitRate, I935)*POWER(1-Set2WSHitRate, D935-I935)*COMBIN(D935,I935), 0)</f>
        <v>0</v>
      </c>
      <c r="K935" s="84">
        <f t="shared" ca="1" si="102"/>
        <v>0</v>
      </c>
      <c r="L935" s="85">
        <f t="shared" ref="L935:L998" ca="1" si="173">MAX((G935+H935)*Set2WSTP + I935*$B$539, Set2SaveTP)</f>
        <v>285</v>
      </c>
      <c r="M935" s="38">
        <f t="shared" ref="M935:M998" ca="1" si="174">MAX(Set2MinTP-(L935+Set2Regain), 0)</f>
        <v>715</v>
      </c>
      <c r="N935" s="4">
        <f t="shared" ref="N935:N998" ca="1" si="175">CEILING(M935/Set2MeleeTP, 1)</f>
        <v>8</v>
      </c>
      <c r="O935" s="79">
        <f t="shared" ref="O935:O998" ca="1" si="176">VLOOKUP(N935, AvgRoundsSet2, 2)</f>
        <v>2.6035203133068636</v>
      </c>
      <c r="P935" s="79">
        <f t="shared" ref="P935:P998" ca="1" si="177">VLOOKUP(CEILING(MAX(M935-1, 0)/Set2MeleeTP, 1), AvgRoundsSet2, 2) + VLOOKUP(CEILING(MAX(M935-2, 0)/Set2MeleeTP, 1), AvgRoundsSet2, 2) + VLOOKUP(CEILING(MAX(M935-3, 0)/Set2MeleeTP, 1), AvgRoundsSet2, 2) + VLOOKUP(CEILING(MAX(M935-4, 0)/Set2MeleeTP, 1), AvgRoundsSet2, 2) + VLOOKUP(CEILING(MAX(M935-5, 0)/Set2MeleeTP, 1), AvgRoundsSet2, 2) + VLOOKUP(CEILING(MAX(M935-6, 0)/Set2MeleeTP, 1), AvgRoundsSet2, 2) + VLOOKUP(CEILING(MAX(M935-7, 0)/Set2MeleeTP, 1), AvgRoundsSet2, 2) + VLOOKUP(CEILING(MAX(M935-8, 0)/Set2MeleeTP, 1), AvgRoundsSet2, 2) + VLOOKUP(CEILING(MAX(M935-9, 0)/Set2MeleeTP, 1), AvgRoundsSet2, 2) + VLOOKUP(CEILING(MAX(M935-10, 0)/Set2MeleeTP, 1), AvgRoundsSet2, 2)</f>
        <v>26.035203133068631</v>
      </c>
      <c r="Q935" s="79">
        <f t="shared" ref="Q935:Q998" ca="1" si="178">VLOOKUP(CEILING(MAX(M935-11, 0)/Set2MeleeTP, 1), AvgRoundsSet2, 2) + VLOOKUP(CEILING(MAX(M935-12, 0)/Set2MeleeTP, 1), AvgRoundsSet2, 2) + VLOOKUP(CEILING(MAX(M935-13, 0)/Set2MeleeTP, 1), AvgRoundsSet2, 2) + VLOOKUP(CEILING(MAX(M935-14, 0)/Set2MeleeTP, 1), AvgRoundsSet2, 2) + VLOOKUP(CEILING(MAX(M935-15, 0)/Set2MeleeTP, 1), AvgRoundsSet2, 2) + VLOOKUP(CEILING(MAX(M935-16, 0)/Set2MeleeTP, 1), AvgRoundsSet2, 2) + VLOOKUP(CEILING(MAX(M935-17, 0)/Set2MeleeTP, 1), AvgRoundsSet2, 2) + VLOOKUP(CEILING(MAX(M935-18, 0)/Set2MeleeTP, 1), AvgRoundsSet2, 2) + VLOOKUP(CEILING(MAX(M935-19, 0)/Set2MeleeTP, 1), AvgRoundsSet2, 2) + VLOOKUP(CEILING(MAX(M935-20, 0)/Set2MeleeTP, 1), AvgRoundsSet2, 2)</f>
        <v>26.035203133068631</v>
      </c>
      <c r="R935" s="79">
        <f t="shared" ca="1" si="109"/>
        <v>2.6035203133068632</v>
      </c>
      <c r="S935" s="79">
        <f t="shared" ref="S935:S998" ca="1" si="179">R935*Set2ConserveTP + O935*(1-Set2ConserveTP)</f>
        <v>2.6035203133068636</v>
      </c>
      <c r="T935" s="79">
        <f t="shared" ca="1" si="111"/>
        <v>0</v>
      </c>
      <c r="U935" s="79">
        <f t="shared" ref="U935:U998" ca="1" si="180">MIN(L935+(S935+Set2OverTP)*AvgHitsPerRound2*Set2MeleeTP + Set2Regain + 105*Set2ConserveTP+Set2Fotia*Set2OverTP*AvgHitsPerRound2*Set2MeleeTP+Set2Fotia*Set2ConserveTP*105+Set2Fotia*MAX(L935,Set2SaveTP), 3000)</f>
        <v>1252.5463590129609</v>
      </c>
      <c r="V935" s="79">
        <f t="shared" ca="1" si="113"/>
        <v>0</v>
      </c>
      <c r="W935" s="85">
        <f t="shared" ref="W935:W998" ca="1" si="181">G935*$K$544*((1-$L$544)*$L$548 + $L$544*$M$548*$M$544)*Set2WSDmg + H935*$K$547*((1-$L$547)*$L$549 + $L$547*$M$549*$M$545) + I935*$K$545*((1-$L$545)*$L$548 + $L$545*$M$548*$M$545) + E935*$K$546*$L$546*$M$544</f>
        <v>37079.846726433541</v>
      </c>
      <c r="X935" s="79">
        <f t="shared" ca="1" si="115"/>
        <v>0</v>
      </c>
    </row>
    <row r="936" spans="1:24" ht="12.75" customHeight="1">
      <c r="A936" s="2">
        <v>3</v>
      </c>
      <c r="B936" s="2">
        <v>0</v>
      </c>
      <c r="C936" s="2">
        <f t="shared" ca="1" si="97"/>
        <v>7</v>
      </c>
      <c r="D936" s="2">
        <f t="shared" ca="1" si="98"/>
        <v>5</v>
      </c>
      <c r="E936" s="2">
        <f t="shared" ca="1" si="99"/>
        <v>3</v>
      </c>
      <c r="F936" s="84">
        <f t="shared" ca="1" si="171"/>
        <v>0</v>
      </c>
      <c r="G936" s="2">
        <v>1</v>
      </c>
      <c r="H936" s="2">
        <v>1</v>
      </c>
      <c r="I936" s="2">
        <v>6</v>
      </c>
      <c r="J936" s="84">
        <f t="shared" ca="1" si="172"/>
        <v>0</v>
      </c>
      <c r="K936" s="84">
        <f t="shared" ca="1" si="102"/>
        <v>0</v>
      </c>
      <c r="L936" s="85">
        <f t="shared" ca="1" si="173"/>
        <v>270</v>
      </c>
      <c r="M936" s="38">
        <f t="shared" ca="1" si="174"/>
        <v>730</v>
      </c>
      <c r="N936" s="4">
        <f t="shared" ca="1" si="175"/>
        <v>8</v>
      </c>
      <c r="O936" s="79">
        <f t="shared" ca="1" si="176"/>
        <v>2.6035203133068636</v>
      </c>
      <c r="P936" s="79">
        <f t="shared" ca="1" si="177"/>
        <v>26.035203133068631</v>
      </c>
      <c r="Q936" s="79">
        <f t="shared" ca="1" si="178"/>
        <v>26.035203133068631</v>
      </c>
      <c r="R936" s="79">
        <f t="shared" ca="1" si="109"/>
        <v>2.6035203133068632</v>
      </c>
      <c r="S936" s="79">
        <f t="shared" ca="1" si="179"/>
        <v>2.6035203133068636</v>
      </c>
      <c r="T936" s="79">
        <f t="shared" ca="1" si="111"/>
        <v>0</v>
      </c>
      <c r="U936" s="79">
        <f t="shared" ca="1" si="180"/>
        <v>1237.246359012961</v>
      </c>
      <c r="V936" s="79">
        <f t="shared" ca="1" si="113"/>
        <v>0</v>
      </c>
      <c r="W936" s="85">
        <f t="shared" ca="1" si="181"/>
        <v>32903.782523958369</v>
      </c>
      <c r="X936" s="79">
        <f t="shared" ca="1" si="115"/>
        <v>0</v>
      </c>
    </row>
    <row r="937" spans="1:24" ht="12.75" customHeight="1">
      <c r="A937" s="2">
        <v>3</v>
      </c>
      <c r="B937" s="2">
        <v>0</v>
      </c>
      <c r="C937" s="2">
        <f t="shared" ca="1" si="97"/>
        <v>7</v>
      </c>
      <c r="D937" s="2">
        <f t="shared" ca="1" si="98"/>
        <v>5</v>
      </c>
      <c r="E937" s="2">
        <f t="shared" ca="1" si="99"/>
        <v>3</v>
      </c>
      <c r="F937" s="84">
        <f t="shared" ca="1" si="171"/>
        <v>0</v>
      </c>
      <c r="G937" s="2">
        <v>1</v>
      </c>
      <c r="H937" s="2">
        <v>1</v>
      </c>
      <c r="I937" s="2">
        <v>5</v>
      </c>
      <c r="J937" s="84">
        <f t="shared" ca="1" si="172"/>
        <v>0.93206534790698992</v>
      </c>
      <c r="K937" s="84">
        <f t="shared" ca="1" si="102"/>
        <v>0</v>
      </c>
      <c r="L937" s="85">
        <f t="shared" ca="1" si="173"/>
        <v>255</v>
      </c>
      <c r="M937" s="38">
        <f t="shared" ca="1" si="174"/>
        <v>745</v>
      </c>
      <c r="N937" s="4">
        <f t="shared" ca="1" si="175"/>
        <v>9</v>
      </c>
      <c r="O937" s="79">
        <f t="shared" ca="1" si="176"/>
        <v>2.8940432293255012</v>
      </c>
      <c r="P937" s="79">
        <f t="shared" ca="1" si="177"/>
        <v>26.035203133068631</v>
      </c>
      <c r="Q937" s="79">
        <f t="shared" ca="1" si="178"/>
        <v>26.035203133068631</v>
      </c>
      <c r="R937" s="79">
        <f t="shared" ca="1" si="109"/>
        <v>2.6035203133068632</v>
      </c>
      <c r="S937" s="79">
        <f t="shared" ca="1" si="179"/>
        <v>2.8737066252041963</v>
      </c>
      <c r="T937" s="79">
        <f t="shared" ca="1" si="111"/>
        <v>0</v>
      </c>
      <c r="U937" s="79">
        <f t="shared" ca="1" si="180"/>
        <v>1313.7897313836427</v>
      </c>
      <c r="V937" s="79">
        <f t="shared" ca="1" si="113"/>
        <v>0</v>
      </c>
      <c r="W937" s="85">
        <f t="shared" ca="1" si="181"/>
        <v>28727.718321483193</v>
      </c>
      <c r="X937" s="79">
        <f t="shared" ca="1" si="115"/>
        <v>0</v>
      </c>
    </row>
    <row r="938" spans="1:24" ht="12.75" customHeight="1">
      <c r="A938" s="2">
        <v>3</v>
      </c>
      <c r="B938" s="2">
        <v>0</v>
      </c>
      <c r="C938" s="2">
        <f t="shared" ca="1" si="97"/>
        <v>7</v>
      </c>
      <c r="D938" s="2">
        <f t="shared" ca="1" si="98"/>
        <v>5</v>
      </c>
      <c r="E938" s="2">
        <f t="shared" ca="1" si="99"/>
        <v>3</v>
      </c>
      <c r="F938" s="84">
        <f t="shared" ca="1" si="171"/>
        <v>0</v>
      </c>
      <c r="G938" s="2">
        <v>1</v>
      </c>
      <c r="H938" s="2">
        <v>1</v>
      </c>
      <c r="I938" s="2">
        <v>4</v>
      </c>
      <c r="J938" s="84">
        <f t="shared" ca="1" si="172"/>
        <v>4.7074007470050035E-2</v>
      </c>
      <c r="K938" s="84">
        <f t="shared" ca="1" si="102"/>
        <v>0</v>
      </c>
      <c r="L938" s="85">
        <f t="shared" ca="1" si="173"/>
        <v>240</v>
      </c>
      <c r="M938" s="38">
        <f t="shared" ca="1" si="174"/>
        <v>760</v>
      </c>
      <c r="N938" s="4">
        <f t="shared" ca="1" si="175"/>
        <v>9</v>
      </c>
      <c r="O938" s="79">
        <f t="shared" ca="1" si="176"/>
        <v>2.8940432293255012</v>
      </c>
      <c r="P938" s="79">
        <f t="shared" ca="1" si="177"/>
        <v>28.940432293255011</v>
      </c>
      <c r="Q938" s="79">
        <f t="shared" ca="1" si="178"/>
        <v>27.487817713161821</v>
      </c>
      <c r="R938" s="79">
        <f t="shared" ca="1" si="109"/>
        <v>2.8214125003208417</v>
      </c>
      <c r="S938" s="79">
        <f t="shared" ca="1" si="179"/>
        <v>2.8889590782951746</v>
      </c>
      <c r="T938" s="79">
        <f t="shared" ca="1" si="111"/>
        <v>0</v>
      </c>
      <c r="U938" s="79">
        <f t="shared" ca="1" si="180"/>
        <v>1303.6744378884391</v>
      </c>
      <c r="V938" s="79">
        <f t="shared" ca="1" si="113"/>
        <v>0</v>
      </c>
      <c r="W938" s="85">
        <f t="shared" ca="1" si="181"/>
        <v>24551.654119008017</v>
      </c>
      <c r="X938" s="79">
        <f t="shared" ca="1" si="115"/>
        <v>0</v>
      </c>
    </row>
    <row r="939" spans="1:24" ht="12.75" customHeight="1">
      <c r="A939" s="2">
        <v>3</v>
      </c>
      <c r="B939" s="2">
        <v>0</v>
      </c>
      <c r="C939" s="2">
        <f t="shared" ca="1" si="97"/>
        <v>7</v>
      </c>
      <c r="D939" s="2">
        <f t="shared" ca="1" si="98"/>
        <v>5</v>
      </c>
      <c r="E939" s="2">
        <f t="shared" ca="1" si="99"/>
        <v>3</v>
      </c>
      <c r="F939" s="84">
        <f t="shared" ca="1" si="171"/>
        <v>0</v>
      </c>
      <c r="G939" s="2">
        <v>1</v>
      </c>
      <c r="H939" s="2">
        <v>1</v>
      </c>
      <c r="I939" s="2">
        <v>3</v>
      </c>
      <c r="J939" s="84">
        <f t="shared" ca="1" si="172"/>
        <v>9.5099004990000164E-4</v>
      </c>
      <c r="K939" s="84">
        <f t="shared" ca="1" si="102"/>
        <v>0</v>
      </c>
      <c r="L939" s="85">
        <f t="shared" ca="1" si="173"/>
        <v>225</v>
      </c>
      <c r="M939" s="38">
        <f t="shared" ca="1" si="174"/>
        <v>775</v>
      </c>
      <c r="N939" s="4">
        <f t="shared" ca="1" si="175"/>
        <v>9</v>
      </c>
      <c r="O939" s="79">
        <f t="shared" ca="1" si="176"/>
        <v>2.8940432293255012</v>
      </c>
      <c r="P939" s="79">
        <f t="shared" ca="1" si="177"/>
        <v>28.940432293255011</v>
      </c>
      <c r="Q939" s="79">
        <f t="shared" ca="1" si="178"/>
        <v>28.940432293255011</v>
      </c>
      <c r="R939" s="79">
        <f t="shared" ca="1" si="109"/>
        <v>2.8940432293255012</v>
      </c>
      <c r="S939" s="79">
        <f t="shared" ca="1" si="179"/>
        <v>2.8940432293255007</v>
      </c>
      <c r="T939" s="79">
        <f t="shared" ca="1" si="111"/>
        <v>0</v>
      </c>
      <c r="U939" s="79">
        <f t="shared" ca="1" si="180"/>
        <v>1290.1026733900378</v>
      </c>
      <c r="V939" s="79">
        <f t="shared" ca="1" si="113"/>
        <v>0</v>
      </c>
      <c r="W939" s="85">
        <f t="shared" ca="1" si="181"/>
        <v>20375.589916532845</v>
      </c>
      <c r="X939" s="79">
        <f t="shared" ca="1" si="115"/>
        <v>0</v>
      </c>
    </row>
    <row r="940" spans="1:24" ht="12.75" customHeight="1">
      <c r="A940" s="2">
        <v>3</v>
      </c>
      <c r="B940" s="2">
        <v>0</v>
      </c>
      <c r="C940" s="2">
        <f t="shared" ca="1" si="97"/>
        <v>7</v>
      </c>
      <c r="D940" s="2">
        <f t="shared" ca="1" si="98"/>
        <v>5</v>
      </c>
      <c r="E940" s="2">
        <f t="shared" ca="1" si="99"/>
        <v>3</v>
      </c>
      <c r="F940" s="84">
        <f t="shared" ca="1" si="171"/>
        <v>0</v>
      </c>
      <c r="G940" s="2">
        <v>1</v>
      </c>
      <c r="H940" s="2">
        <v>1</v>
      </c>
      <c r="I940" s="2">
        <v>2</v>
      </c>
      <c r="J940" s="84">
        <f t="shared" ca="1" si="172"/>
        <v>9.6059601000000268E-6</v>
      </c>
      <c r="K940" s="84">
        <f t="shared" ca="1" si="102"/>
        <v>0</v>
      </c>
      <c r="L940" s="85">
        <f t="shared" ca="1" si="173"/>
        <v>210</v>
      </c>
      <c r="M940" s="38">
        <f t="shared" ca="1" si="174"/>
        <v>790</v>
      </c>
      <c r="N940" s="4">
        <f t="shared" ca="1" si="175"/>
        <v>9</v>
      </c>
      <c r="O940" s="79">
        <f t="shared" ca="1" si="176"/>
        <v>2.8940432293255012</v>
      </c>
      <c r="P940" s="79">
        <f t="shared" ca="1" si="177"/>
        <v>28.940432293255011</v>
      </c>
      <c r="Q940" s="79">
        <f t="shared" ca="1" si="178"/>
        <v>28.940432293255011</v>
      </c>
      <c r="R940" s="79">
        <f t="shared" ca="1" si="109"/>
        <v>2.8940432293255012</v>
      </c>
      <c r="S940" s="79">
        <f t="shared" ca="1" si="179"/>
        <v>2.8940432293255007</v>
      </c>
      <c r="T940" s="79">
        <f t="shared" ca="1" si="111"/>
        <v>0</v>
      </c>
      <c r="U940" s="79">
        <f t="shared" ca="1" si="180"/>
        <v>1274.8026733900379</v>
      </c>
      <c r="V940" s="79">
        <f t="shared" ca="1" si="113"/>
        <v>0</v>
      </c>
      <c r="W940" s="85">
        <f t="shared" ca="1" si="181"/>
        <v>16199.525714057667</v>
      </c>
      <c r="X940" s="79">
        <f t="shared" ca="1" si="115"/>
        <v>0</v>
      </c>
    </row>
    <row r="941" spans="1:24" ht="12.75" customHeight="1">
      <c r="A941" s="2">
        <v>3</v>
      </c>
      <c r="B941" s="2">
        <v>0</v>
      </c>
      <c r="C941" s="2">
        <f t="shared" ca="1" si="97"/>
        <v>7</v>
      </c>
      <c r="D941" s="2">
        <f t="shared" ca="1" si="98"/>
        <v>5</v>
      </c>
      <c r="E941" s="2">
        <f t="shared" ca="1" si="99"/>
        <v>3</v>
      </c>
      <c r="F941" s="84">
        <f t="shared" ca="1" si="171"/>
        <v>0</v>
      </c>
      <c r="G941" s="2">
        <v>1</v>
      </c>
      <c r="H941" s="2">
        <v>1</v>
      </c>
      <c r="I941" s="2">
        <v>1</v>
      </c>
      <c r="J941" s="84">
        <f t="shared" ca="1" si="172"/>
        <v>4.8514950000000171E-8</v>
      </c>
      <c r="K941" s="84">
        <f t="shared" ca="1" si="102"/>
        <v>0</v>
      </c>
      <c r="L941" s="85">
        <f t="shared" ca="1" si="173"/>
        <v>195</v>
      </c>
      <c r="M941" s="38">
        <f t="shared" ca="1" si="174"/>
        <v>805</v>
      </c>
      <c r="N941" s="4">
        <f t="shared" ca="1" si="175"/>
        <v>9</v>
      </c>
      <c r="O941" s="79">
        <f t="shared" ca="1" si="176"/>
        <v>2.8940432293255012</v>
      </c>
      <c r="P941" s="79">
        <f t="shared" ca="1" si="177"/>
        <v>28.940432293255011</v>
      </c>
      <c r="Q941" s="79">
        <f t="shared" ca="1" si="178"/>
        <v>28.940432293255011</v>
      </c>
      <c r="R941" s="79">
        <f t="shared" ca="1" si="109"/>
        <v>2.8940432293255012</v>
      </c>
      <c r="S941" s="79">
        <f t="shared" ca="1" si="179"/>
        <v>2.8940432293255007</v>
      </c>
      <c r="T941" s="79">
        <f t="shared" ca="1" si="111"/>
        <v>0</v>
      </c>
      <c r="U941" s="79">
        <f t="shared" ca="1" si="180"/>
        <v>1259.5026733900379</v>
      </c>
      <c r="V941" s="79">
        <f t="shared" ca="1" si="113"/>
        <v>0</v>
      </c>
      <c r="W941" s="85">
        <f t="shared" ca="1" si="181"/>
        <v>12023.461511582493</v>
      </c>
      <c r="X941" s="79">
        <f t="shared" ca="1" si="115"/>
        <v>0</v>
      </c>
    </row>
    <row r="942" spans="1:24" ht="12.75" customHeight="1">
      <c r="A942" s="2">
        <v>3</v>
      </c>
      <c r="B942" s="2">
        <v>0</v>
      </c>
      <c r="C942" s="2">
        <f t="shared" ca="1" si="97"/>
        <v>7</v>
      </c>
      <c r="D942" s="2">
        <f t="shared" ca="1" si="98"/>
        <v>5</v>
      </c>
      <c r="E942" s="2">
        <f t="shared" ca="1" si="99"/>
        <v>3</v>
      </c>
      <c r="F942" s="84">
        <f t="shared" ca="1" si="171"/>
        <v>0</v>
      </c>
      <c r="G942" s="2">
        <v>1</v>
      </c>
      <c r="H942" s="2">
        <v>1</v>
      </c>
      <c r="I942" s="2">
        <v>0</v>
      </c>
      <c r="J942" s="84">
        <f t="shared" ca="1" si="172"/>
        <v>9.8010000000000445E-11</v>
      </c>
      <c r="K942" s="84">
        <f t="shared" ca="1" si="102"/>
        <v>0</v>
      </c>
      <c r="L942" s="85">
        <f t="shared" ca="1" si="173"/>
        <v>180</v>
      </c>
      <c r="M942" s="38">
        <f t="shared" ca="1" si="174"/>
        <v>820</v>
      </c>
      <c r="N942" s="4">
        <f t="shared" ca="1" si="175"/>
        <v>9</v>
      </c>
      <c r="O942" s="79">
        <f t="shared" ca="1" si="176"/>
        <v>2.8940432293255012</v>
      </c>
      <c r="P942" s="79">
        <f t="shared" ca="1" si="177"/>
        <v>28.940432293255011</v>
      </c>
      <c r="Q942" s="79">
        <f t="shared" ca="1" si="178"/>
        <v>28.940432293255011</v>
      </c>
      <c r="R942" s="79">
        <f t="shared" ca="1" si="109"/>
        <v>2.8940432293255012</v>
      </c>
      <c r="S942" s="79">
        <f t="shared" ca="1" si="179"/>
        <v>2.8940432293255007</v>
      </c>
      <c r="T942" s="79">
        <f t="shared" ca="1" si="111"/>
        <v>0</v>
      </c>
      <c r="U942" s="79">
        <f t="shared" ca="1" si="180"/>
        <v>1244.2026733900377</v>
      </c>
      <c r="V942" s="79">
        <f t="shared" ca="1" si="113"/>
        <v>0</v>
      </c>
      <c r="W942" s="85">
        <f t="shared" ca="1" si="181"/>
        <v>7847.3973091073167</v>
      </c>
      <c r="X942" s="79">
        <f t="shared" ca="1" si="115"/>
        <v>0</v>
      </c>
    </row>
    <row r="943" spans="1:24" ht="12.75" customHeight="1">
      <c r="A943" s="2">
        <v>3</v>
      </c>
      <c r="B943" s="2">
        <v>0</v>
      </c>
      <c r="C943" s="2">
        <f t="shared" ca="1" si="97"/>
        <v>7</v>
      </c>
      <c r="D943" s="2">
        <f t="shared" ca="1" si="98"/>
        <v>5</v>
      </c>
      <c r="E943" s="2">
        <f t="shared" ca="1" si="99"/>
        <v>3</v>
      </c>
      <c r="F943" s="84">
        <f t="shared" ca="1" si="171"/>
        <v>0</v>
      </c>
      <c r="G943" s="2">
        <v>1</v>
      </c>
      <c r="H943" s="2">
        <v>0</v>
      </c>
      <c r="I943" s="2">
        <v>7</v>
      </c>
      <c r="J943" s="84">
        <f t="shared" ca="1" si="172"/>
        <v>0</v>
      </c>
      <c r="K943" s="84">
        <f t="shared" ca="1" si="102"/>
        <v>0</v>
      </c>
      <c r="L943" s="85">
        <f t="shared" ca="1" si="173"/>
        <v>195</v>
      </c>
      <c r="M943" s="38">
        <f t="shared" ca="1" si="174"/>
        <v>805</v>
      </c>
      <c r="N943" s="4">
        <f t="shared" ca="1" si="175"/>
        <v>9</v>
      </c>
      <c r="O943" s="79">
        <f t="shared" ca="1" si="176"/>
        <v>2.8940432293255012</v>
      </c>
      <c r="P943" s="79">
        <f t="shared" ca="1" si="177"/>
        <v>28.940432293255011</v>
      </c>
      <c r="Q943" s="79">
        <f t="shared" ca="1" si="178"/>
        <v>28.940432293255011</v>
      </c>
      <c r="R943" s="79">
        <f t="shared" ca="1" si="109"/>
        <v>2.8940432293255012</v>
      </c>
      <c r="S943" s="79">
        <f t="shared" ca="1" si="179"/>
        <v>2.8940432293255007</v>
      </c>
      <c r="T943" s="79">
        <f t="shared" ca="1" si="111"/>
        <v>0</v>
      </c>
      <c r="U943" s="79">
        <f t="shared" ca="1" si="180"/>
        <v>1259.5026733900379</v>
      </c>
      <c r="V943" s="79">
        <f t="shared" ca="1" si="113"/>
        <v>0</v>
      </c>
      <c r="W943" s="85">
        <f t="shared" ca="1" si="181"/>
        <v>33408.513619801401</v>
      </c>
      <c r="X943" s="79">
        <f t="shared" ca="1" si="115"/>
        <v>0</v>
      </c>
    </row>
    <row r="944" spans="1:24" ht="12.75" customHeight="1">
      <c r="A944" s="2">
        <v>3</v>
      </c>
      <c r="B944" s="2">
        <v>0</v>
      </c>
      <c r="C944" s="2">
        <f t="shared" ca="1" si="97"/>
        <v>7</v>
      </c>
      <c r="D944" s="2">
        <f t="shared" ca="1" si="98"/>
        <v>5</v>
      </c>
      <c r="E944" s="2">
        <f t="shared" ca="1" si="99"/>
        <v>3</v>
      </c>
      <c r="F944" s="84">
        <f t="shared" ca="1" si="171"/>
        <v>0</v>
      </c>
      <c r="G944" s="2">
        <v>1</v>
      </c>
      <c r="H944" s="2">
        <v>0</v>
      </c>
      <c r="I944" s="2">
        <v>6</v>
      </c>
      <c r="J944" s="84">
        <f t="shared" ca="1" si="172"/>
        <v>0</v>
      </c>
      <c r="K944" s="84">
        <f t="shared" ca="1" si="102"/>
        <v>0</v>
      </c>
      <c r="L944" s="85">
        <f t="shared" ca="1" si="173"/>
        <v>180</v>
      </c>
      <c r="M944" s="38">
        <f t="shared" ca="1" si="174"/>
        <v>820</v>
      </c>
      <c r="N944" s="4">
        <f t="shared" ca="1" si="175"/>
        <v>9</v>
      </c>
      <c r="O944" s="79">
        <f t="shared" ca="1" si="176"/>
        <v>2.8940432293255012</v>
      </c>
      <c r="P944" s="79">
        <f t="shared" ca="1" si="177"/>
        <v>28.940432293255011</v>
      </c>
      <c r="Q944" s="79">
        <f t="shared" ca="1" si="178"/>
        <v>28.940432293255011</v>
      </c>
      <c r="R944" s="79">
        <f t="shared" ca="1" si="109"/>
        <v>2.8940432293255012</v>
      </c>
      <c r="S944" s="79">
        <f t="shared" ca="1" si="179"/>
        <v>2.8940432293255007</v>
      </c>
      <c r="T944" s="79">
        <f t="shared" ca="1" si="111"/>
        <v>0</v>
      </c>
      <c r="U944" s="79">
        <f t="shared" ca="1" si="180"/>
        <v>1244.2026733900377</v>
      </c>
      <c r="V944" s="79">
        <f t="shared" ca="1" si="113"/>
        <v>0</v>
      </c>
      <c r="W944" s="85">
        <f t="shared" ca="1" si="181"/>
        <v>29232.449417326228</v>
      </c>
      <c r="X944" s="79">
        <f t="shared" ca="1" si="115"/>
        <v>0</v>
      </c>
    </row>
    <row r="945" spans="1:24" ht="12.75" customHeight="1">
      <c r="A945" s="2">
        <v>3</v>
      </c>
      <c r="B945" s="2">
        <v>0</v>
      </c>
      <c r="C945" s="2">
        <f t="shared" ca="1" si="97"/>
        <v>7</v>
      </c>
      <c r="D945" s="2">
        <f t="shared" ca="1" si="98"/>
        <v>5</v>
      </c>
      <c r="E945" s="2">
        <f t="shared" ca="1" si="99"/>
        <v>3</v>
      </c>
      <c r="F945" s="84">
        <f t="shared" ca="1" si="171"/>
        <v>0</v>
      </c>
      <c r="G945" s="2">
        <v>1</v>
      </c>
      <c r="H945" s="2">
        <v>0</v>
      </c>
      <c r="I945" s="2">
        <v>5</v>
      </c>
      <c r="J945" s="84">
        <f t="shared" ca="1" si="172"/>
        <v>9.4148014940100087E-3</v>
      </c>
      <c r="K945" s="84">
        <f t="shared" ca="1" si="102"/>
        <v>0</v>
      </c>
      <c r="L945" s="85">
        <f t="shared" ca="1" si="173"/>
        <v>165</v>
      </c>
      <c r="M945" s="38">
        <f t="shared" ca="1" si="174"/>
        <v>835</v>
      </c>
      <c r="N945" s="4">
        <f t="shared" ca="1" si="175"/>
        <v>9</v>
      </c>
      <c r="O945" s="79">
        <f t="shared" ca="1" si="176"/>
        <v>2.8940432293255012</v>
      </c>
      <c r="P945" s="79">
        <f t="shared" ca="1" si="177"/>
        <v>28.940432293255011</v>
      </c>
      <c r="Q945" s="79">
        <f t="shared" ca="1" si="178"/>
        <v>28.940432293255011</v>
      </c>
      <c r="R945" s="79">
        <f t="shared" ca="1" si="109"/>
        <v>2.8940432293255012</v>
      </c>
      <c r="S945" s="79">
        <f t="shared" ca="1" si="179"/>
        <v>2.8940432293255007</v>
      </c>
      <c r="T945" s="79">
        <f t="shared" ca="1" si="111"/>
        <v>0</v>
      </c>
      <c r="U945" s="79">
        <f t="shared" ca="1" si="180"/>
        <v>1228.9026733900378</v>
      </c>
      <c r="V945" s="79">
        <f t="shared" ca="1" si="113"/>
        <v>0</v>
      </c>
      <c r="W945" s="85">
        <f t="shared" ca="1" si="181"/>
        <v>25056.385214851052</v>
      </c>
      <c r="X945" s="79">
        <f t="shared" ca="1" si="115"/>
        <v>0</v>
      </c>
    </row>
    <row r="946" spans="1:24" ht="12.75" customHeight="1">
      <c r="A946" s="2">
        <v>3</v>
      </c>
      <c r="B946" s="2">
        <v>0</v>
      </c>
      <c r="C946" s="2">
        <f t="shared" ca="1" si="97"/>
        <v>7</v>
      </c>
      <c r="D946" s="2">
        <f t="shared" ca="1" si="98"/>
        <v>5</v>
      </c>
      <c r="E946" s="2">
        <f t="shared" ca="1" si="99"/>
        <v>3</v>
      </c>
      <c r="F946" s="84">
        <f t="shared" ca="1" si="171"/>
        <v>0</v>
      </c>
      <c r="G946" s="2">
        <v>1</v>
      </c>
      <c r="H946" s="2">
        <v>0</v>
      </c>
      <c r="I946" s="2">
        <v>4</v>
      </c>
      <c r="J946" s="84">
        <f t="shared" ca="1" si="172"/>
        <v>4.7549502495000082E-4</v>
      </c>
      <c r="K946" s="84">
        <f t="shared" ca="1" si="102"/>
        <v>0</v>
      </c>
      <c r="L946" s="85">
        <f t="shared" ca="1" si="173"/>
        <v>150</v>
      </c>
      <c r="M946" s="38">
        <f t="shared" ca="1" si="174"/>
        <v>850</v>
      </c>
      <c r="N946" s="4">
        <f t="shared" ca="1" si="175"/>
        <v>10</v>
      </c>
      <c r="O946" s="79">
        <f t="shared" ca="1" si="176"/>
        <v>3.1594744304049844</v>
      </c>
      <c r="P946" s="79">
        <f t="shared" ca="1" si="177"/>
        <v>31.594744304049843</v>
      </c>
      <c r="Q946" s="79">
        <f t="shared" ca="1" si="178"/>
        <v>29.471294695413977</v>
      </c>
      <c r="R946" s="79">
        <f t="shared" ca="1" si="109"/>
        <v>3.053301949973191</v>
      </c>
      <c r="S946" s="79">
        <f t="shared" ca="1" si="179"/>
        <v>3.1520423567747589</v>
      </c>
      <c r="T946" s="79">
        <f t="shared" ca="1" si="111"/>
        <v>0</v>
      </c>
      <c r="U946" s="79">
        <f t="shared" ca="1" si="180"/>
        <v>1301.3033039928096</v>
      </c>
      <c r="V946" s="79">
        <f t="shared" ca="1" si="113"/>
        <v>0</v>
      </c>
      <c r="W946" s="85">
        <f t="shared" ca="1" si="181"/>
        <v>20880.321012375876</v>
      </c>
      <c r="X946" s="79">
        <f t="shared" ca="1" si="115"/>
        <v>0</v>
      </c>
    </row>
    <row r="947" spans="1:24" ht="12.75" customHeight="1">
      <c r="A947" s="2">
        <v>3</v>
      </c>
      <c r="B947" s="2">
        <v>0</v>
      </c>
      <c r="C947" s="2">
        <f t="shared" ca="1" si="97"/>
        <v>7</v>
      </c>
      <c r="D947" s="2">
        <f t="shared" ca="1" si="98"/>
        <v>5</v>
      </c>
      <c r="E947" s="2">
        <f t="shared" ca="1" si="99"/>
        <v>3</v>
      </c>
      <c r="F947" s="84">
        <f t="shared" ca="1" si="171"/>
        <v>0</v>
      </c>
      <c r="G947" s="2">
        <v>1</v>
      </c>
      <c r="H947" s="2">
        <v>0</v>
      </c>
      <c r="I947" s="2">
        <v>3</v>
      </c>
      <c r="J947" s="84">
        <f t="shared" ca="1" si="172"/>
        <v>9.6059601000000268E-6</v>
      </c>
      <c r="K947" s="84">
        <f t="shared" ca="1" si="102"/>
        <v>0</v>
      </c>
      <c r="L947" s="85">
        <f t="shared" ca="1" si="173"/>
        <v>135</v>
      </c>
      <c r="M947" s="38">
        <f t="shared" ca="1" si="174"/>
        <v>865</v>
      </c>
      <c r="N947" s="4">
        <f t="shared" ca="1" si="175"/>
        <v>10</v>
      </c>
      <c r="O947" s="79">
        <f t="shared" ca="1" si="176"/>
        <v>3.1594744304049844</v>
      </c>
      <c r="P947" s="79">
        <f t="shared" ca="1" si="177"/>
        <v>31.594744304049843</v>
      </c>
      <c r="Q947" s="79">
        <f t="shared" ca="1" si="178"/>
        <v>31.594744304049843</v>
      </c>
      <c r="R947" s="79">
        <f t="shared" ca="1" si="109"/>
        <v>3.1594744304049844</v>
      </c>
      <c r="S947" s="79">
        <f t="shared" ca="1" si="179"/>
        <v>3.159474430404984</v>
      </c>
      <c r="T947" s="79">
        <f t="shared" ca="1" si="111"/>
        <v>0</v>
      </c>
      <c r="U947" s="79">
        <f t="shared" ca="1" si="180"/>
        <v>1288.5296596068811</v>
      </c>
      <c r="V947" s="79">
        <f t="shared" ca="1" si="113"/>
        <v>0</v>
      </c>
      <c r="W947" s="85">
        <f t="shared" ca="1" si="181"/>
        <v>16704.2568099007</v>
      </c>
      <c r="X947" s="79">
        <f t="shared" ca="1" si="115"/>
        <v>0</v>
      </c>
    </row>
    <row r="948" spans="1:24" ht="12.75" customHeight="1">
      <c r="A948" s="2">
        <v>3</v>
      </c>
      <c r="B948" s="2">
        <v>0</v>
      </c>
      <c r="C948" s="2">
        <f t="shared" ca="1" si="97"/>
        <v>7</v>
      </c>
      <c r="D948" s="2">
        <f t="shared" ca="1" si="98"/>
        <v>5</v>
      </c>
      <c r="E948" s="2">
        <f t="shared" ca="1" si="99"/>
        <v>3</v>
      </c>
      <c r="F948" s="84">
        <f t="shared" ca="1" si="171"/>
        <v>0</v>
      </c>
      <c r="G948" s="2">
        <v>1</v>
      </c>
      <c r="H948" s="2">
        <v>0</v>
      </c>
      <c r="I948" s="2">
        <v>2</v>
      </c>
      <c r="J948" s="84">
        <f t="shared" ca="1" si="172"/>
        <v>9.7029900000000355E-8</v>
      </c>
      <c r="K948" s="84">
        <f t="shared" ca="1" si="102"/>
        <v>0</v>
      </c>
      <c r="L948" s="85">
        <f t="shared" ca="1" si="173"/>
        <v>120</v>
      </c>
      <c r="M948" s="38">
        <f t="shared" ca="1" si="174"/>
        <v>880</v>
      </c>
      <c r="N948" s="4">
        <f t="shared" ca="1" si="175"/>
        <v>10</v>
      </c>
      <c r="O948" s="79">
        <f t="shared" ca="1" si="176"/>
        <v>3.1594744304049844</v>
      </c>
      <c r="P948" s="79">
        <f t="shared" ca="1" si="177"/>
        <v>31.594744304049843</v>
      </c>
      <c r="Q948" s="79">
        <f t="shared" ca="1" si="178"/>
        <v>31.594744304049843</v>
      </c>
      <c r="R948" s="79">
        <f t="shared" ca="1" si="109"/>
        <v>3.1594744304049844</v>
      </c>
      <c r="S948" s="79">
        <f t="shared" ca="1" si="179"/>
        <v>3.159474430404984</v>
      </c>
      <c r="T948" s="79">
        <f t="shared" ca="1" si="111"/>
        <v>0</v>
      </c>
      <c r="U948" s="79">
        <f t="shared" ca="1" si="180"/>
        <v>1273.2296596068811</v>
      </c>
      <c r="V948" s="79">
        <f t="shared" ca="1" si="113"/>
        <v>0</v>
      </c>
      <c r="W948" s="85">
        <f t="shared" ca="1" si="181"/>
        <v>12528.192607425524</v>
      </c>
      <c r="X948" s="79">
        <f t="shared" ca="1" si="115"/>
        <v>0</v>
      </c>
    </row>
    <row r="949" spans="1:24" ht="12.75" customHeight="1">
      <c r="A949" s="2">
        <v>3</v>
      </c>
      <c r="B949" s="2">
        <v>0</v>
      </c>
      <c r="C949" s="2">
        <f t="shared" ca="1" si="97"/>
        <v>7</v>
      </c>
      <c r="D949" s="2">
        <f t="shared" ca="1" si="98"/>
        <v>5</v>
      </c>
      <c r="E949" s="2">
        <f t="shared" ca="1" si="99"/>
        <v>3</v>
      </c>
      <c r="F949" s="84">
        <f t="shared" ca="1" si="171"/>
        <v>0</v>
      </c>
      <c r="G949" s="2">
        <v>1</v>
      </c>
      <c r="H949" s="2">
        <v>0</v>
      </c>
      <c r="I949" s="2">
        <v>1</v>
      </c>
      <c r="J949" s="84">
        <f t="shared" ca="1" si="172"/>
        <v>4.9005000000000225E-10</v>
      </c>
      <c r="K949" s="84">
        <f t="shared" ca="1" si="102"/>
        <v>0</v>
      </c>
      <c r="L949" s="85">
        <f t="shared" ca="1" si="173"/>
        <v>105</v>
      </c>
      <c r="M949" s="38">
        <f t="shared" ca="1" si="174"/>
        <v>895</v>
      </c>
      <c r="N949" s="4">
        <f t="shared" ca="1" si="175"/>
        <v>10</v>
      </c>
      <c r="O949" s="79">
        <f t="shared" ca="1" si="176"/>
        <v>3.1594744304049844</v>
      </c>
      <c r="P949" s="79">
        <f t="shared" ca="1" si="177"/>
        <v>31.594744304049843</v>
      </c>
      <c r="Q949" s="79">
        <f t="shared" ca="1" si="178"/>
        <v>31.594744304049843</v>
      </c>
      <c r="R949" s="79">
        <f t="shared" ca="1" si="109"/>
        <v>3.1594744304049844</v>
      </c>
      <c r="S949" s="79">
        <f t="shared" ca="1" si="179"/>
        <v>3.159474430404984</v>
      </c>
      <c r="T949" s="79">
        <f t="shared" ca="1" si="111"/>
        <v>0</v>
      </c>
      <c r="U949" s="79">
        <f t="shared" ca="1" si="180"/>
        <v>1257.9296596068809</v>
      </c>
      <c r="V949" s="79">
        <f t="shared" ca="1" si="113"/>
        <v>0</v>
      </c>
      <c r="W949" s="85">
        <f t="shared" ca="1" si="181"/>
        <v>8352.1284049503502</v>
      </c>
      <c r="X949" s="79">
        <f t="shared" ca="1" si="115"/>
        <v>0</v>
      </c>
    </row>
    <row r="950" spans="1:24" ht="12.75" customHeight="1">
      <c r="A950" s="2">
        <v>3</v>
      </c>
      <c r="B950" s="2">
        <v>0</v>
      </c>
      <c r="C950" s="2">
        <f t="shared" ca="1" si="97"/>
        <v>7</v>
      </c>
      <c r="D950" s="2">
        <f t="shared" ca="1" si="98"/>
        <v>5</v>
      </c>
      <c r="E950" s="2">
        <f t="shared" ca="1" si="99"/>
        <v>3</v>
      </c>
      <c r="F950" s="84">
        <f t="shared" ca="1" si="171"/>
        <v>0</v>
      </c>
      <c r="G950" s="2">
        <v>1</v>
      </c>
      <c r="H950" s="2">
        <v>0</v>
      </c>
      <c r="I950" s="2">
        <v>0</v>
      </c>
      <c r="J950" s="84">
        <f t="shared" ca="1" si="172"/>
        <v>9.9000000000000548E-13</v>
      </c>
      <c r="K950" s="84">
        <f t="shared" ca="1" si="102"/>
        <v>0</v>
      </c>
      <c r="L950" s="85">
        <f t="shared" ca="1" si="173"/>
        <v>90</v>
      </c>
      <c r="M950" s="38">
        <f t="shared" ca="1" si="174"/>
        <v>910</v>
      </c>
      <c r="N950" s="4">
        <f t="shared" ca="1" si="175"/>
        <v>10</v>
      </c>
      <c r="O950" s="79">
        <f t="shared" ca="1" si="176"/>
        <v>3.1594744304049844</v>
      </c>
      <c r="P950" s="79">
        <f t="shared" ca="1" si="177"/>
        <v>31.594744304049843</v>
      </c>
      <c r="Q950" s="79">
        <f t="shared" ca="1" si="178"/>
        <v>31.594744304049843</v>
      </c>
      <c r="R950" s="79">
        <f t="shared" ca="1" si="109"/>
        <v>3.1594744304049844</v>
      </c>
      <c r="S950" s="79">
        <f t="shared" ca="1" si="179"/>
        <v>3.159474430404984</v>
      </c>
      <c r="T950" s="79">
        <f t="shared" ca="1" si="111"/>
        <v>0</v>
      </c>
      <c r="U950" s="79">
        <f t="shared" ca="1" si="180"/>
        <v>1242.629659606881</v>
      </c>
      <c r="V950" s="79">
        <f t="shared" ca="1" si="113"/>
        <v>0</v>
      </c>
      <c r="W950" s="85">
        <f t="shared" ca="1" si="181"/>
        <v>4176.0642024751751</v>
      </c>
      <c r="X950" s="79">
        <f t="shared" ca="1" si="115"/>
        <v>0</v>
      </c>
    </row>
    <row r="951" spans="1:24" ht="12.75" customHeight="1">
      <c r="A951" s="2">
        <v>3</v>
      </c>
      <c r="B951" s="2">
        <v>0</v>
      </c>
      <c r="C951" s="2">
        <f t="shared" ca="1" si="97"/>
        <v>7</v>
      </c>
      <c r="D951" s="2">
        <f t="shared" ca="1" si="98"/>
        <v>5</v>
      </c>
      <c r="E951" s="2">
        <f t="shared" ca="1" si="99"/>
        <v>3</v>
      </c>
      <c r="F951" s="84">
        <f t="shared" ca="1" si="171"/>
        <v>0</v>
      </c>
      <c r="G951" s="2">
        <v>0</v>
      </c>
      <c r="H951" s="2">
        <v>1</v>
      </c>
      <c r="I951" s="2">
        <v>7</v>
      </c>
      <c r="J951" s="84">
        <f t="shared" ca="1" si="172"/>
        <v>0</v>
      </c>
      <c r="K951" s="84">
        <f t="shared" ca="1" si="102"/>
        <v>0</v>
      </c>
      <c r="L951" s="85">
        <f t="shared" ca="1" si="173"/>
        <v>195</v>
      </c>
      <c r="M951" s="38">
        <f t="shared" ca="1" si="174"/>
        <v>805</v>
      </c>
      <c r="N951" s="4">
        <f t="shared" ca="1" si="175"/>
        <v>9</v>
      </c>
      <c r="O951" s="79">
        <f t="shared" ca="1" si="176"/>
        <v>2.8940432293255012</v>
      </c>
      <c r="P951" s="79">
        <f t="shared" ca="1" si="177"/>
        <v>28.940432293255011</v>
      </c>
      <c r="Q951" s="79">
        <f t="shared" ca="1" si="178"/>
        <v>28.940432293255011</v>
      </c>
      <c r="R951" s="79">
        <f t="shared" ca="1" si="109"/>
        <v>2.8940432293255012</v>
      </c>
      <c r="S951" s="79">
        <f t="shared" ca="1" si="179"/>
        <v>2.8940432293255007</v>
      </c>
      <c r="T951" s="79">
        <f t="shared" ca="1" si="111"/>
        <v>0</v>
      </c>
      <c r="U951" s="79">
        <f t="shared" ca="1" si="180"/>
        <v>1259.5026733900379</v>
      </c>
      <c r="V951" s="79">
        <f t="shared" ca="1" si="113"/>
        <v>0</v>
      </c>
      <c r="W951" s="85">
        <f t="shared" ca="1" si="181"/>
        <v>32903.782523958369</v>
      </c>
      <c r="X951" s="79">
        <f t="shared" ca="1" si="115"/>
        <v>0</v>
      </c>
    </row>
    <row r="952" spans="1:24" ht="12.75" customHeight="1">
      <c r="A952" s="2">
        <v>3</v>
      </c>
      <c r="B952" s="2">
        <v>0</v>
      </c>
      <c r="C952" s="2">
        <f t="shared" ca="1" si="97"/>
        <v>7</v>
      </c>
      <c r="D952" s="2">
        <f t="shared" ca="1" si="98"/>
        <v>5</v>
      </c>
      <c r="E952" s="2">
        <f t="shared" ca="1" si="99"/>
        <v>3</v>
      </c>
      <c r="F952" s="84">
        <f t="shared" ca="1" si="171"/>
        <v>0</v>
      </c>
      <c r="G952" s="2">
        <v>0</v>
      </c>
      <c r="H952" s="2">
        <v>1</v>
      </c>
      <c r="I952" s="2">
        <v>6</v>
      </c>
      <c r="J952" s="84">
        <f t="shared" ca="1" si="172"/>
        <v>0</v>
      </c>
      <c r="K952" s="84">
        <f t="shared" ca="1" si="102"/>
        <v>0</v>
      </c>
      <c r="L952" s="85">
        <f t="shared" ca="1" si="173"/>
        <v>180</v>
      </c>
      <c r="M952" s="38">
        <f t="shared" ca="1" si="174"/>
        <v>820</v>
      </c>
      <c r="N952" s="4">
        <f t="shared" ca="1" si="175"/>
        <v>9</v>
      </c>
      <c r="O952" s="79">
        <f t="shared" ca="1" si="176"/>
        <v>2.8940432293255012</v>
      </c>
      <c r="P952" s="79">
        <f t="shared" ca="1" si="177"/>
        <v>28.940432293255011</v>
      </c>
      <c r="Q952" s="79">
        <f t="shared" ca="1" si="178"/>
        <v>28.940432293255011</v>
      </c>
      <c r="R952" s="79">
        <f t="shared" ca="1" si="109"/>
        <v>2.8940432293255012</v>
      </c>
      <c r="S952" s="79">
        <f t="shared" ca="1" si="179"/>
        <v>2.8940432293255007</v>
      </c>
      <c r="T952" s="79">
        <f t="shared" ca="1" si="111"/>
        <v>0</v>
      </c>
      <c r="U952" s="79">
        <f t="shared" ca="1" si="180"/>
        <v>1244.2026733900377</v>
      </c>
      <c r="V952" s="79">
        <f t="shared" ca="1" si="113"/>
        <v>0</v>
      </c>
      <c r="W952" s="85">
        <f t="shared" ca="1" si="181"/>
        <v>28727.718321483193</v>
      </c>
      <c r="X952" s="79">
        <f t="shared" ca="1" si="115"/>
        <v>0</v>
      </c>
    </row>
    <row r="953" spans="1:24" ht="12.75" customHeight="1">
      <c r="A953" s="2">
        <v>3</v>
      </c>
      <c r="B953" s="2">
        <v>0</v>
      </c>
      <c r="C953" s="2">
        <f t="shared" ca="1" si="97"/>
        <v>7</v>
      </c>
      <c r="D953" s="2">
        <f t="shared" ca="1" si="98"/>
        <v>5</v>
      </c>
      <c r="E953" s="2">
        <f t="shared" ca="1" si="99"/>
        <v>3</v>
      </c>
      <c r="F953" s="84">
        <f t="shared" ca="1" si="171"/>
        <v>0</v>
      </c>
      <c r="G953" s="2">
        <v>0</v>
      </c>
      <c r="H953" s="2">
        <v>1</v>
      </c>
      <c r="I953" s="2">
        <v>5</v>
      </c>
      <c r="J953" s="84">
        <f t="shared" ca="1" si="172"/>
        <v>9.4148014940100087E-3</v>
      </c>
      <c r="K953" s="84">
        <f t="shared" ca="1" si="102"/>
        <v>0</v>
      </c>
      <c r="L953" s="85">
        <f t="shared" ca="1" si="173"/>
        <v>165</v>
      </c>
      <c r="M953" s="38">
        <f t="shared" ca="1" si="174"/>
        <v>835</v>
      </c>
      <c r="N953" s="4">
        <f t="shared" ca="1" si="175"/>
        <v>9</v>
      </c>
      <c r="O953" s="79">
        <f t="shared" ca="1" si="176"/>
        <v>2.8940432293255012</v>
      </c>
      <c r="P953" s="79">
        <f t="shared" ca="1" si="177"/>
        <v>28.940432293255011</v>
      </c>
      <c r="Q953" s="79">
        <f t="shared" ca="1" si="178"/>
        <v>28.940432293255011</v>
      </c>
      <c r="R953" s="79">
        <f t="shared" ca="1" si="109"/>
        <v>2.8940432293255012</v>
      </c>
      <c r="S953" s="79">
        <f t="shared" ca="1" si="179"/>
        <v>2.8940432293255007</v>
      </c>
      <c r="T953" s="79">
        <f t="shared" ca="1" si="111"/>
        <v>0</v>
      </c>
      <c r="U953" s="79">
        <f t="shared" ca="1" si="180"/>
        <v>1228.9026733900378</v>
      </c>
      <c r="V953" s="79">
        <f t="shared" ca="1" si="113"/>
        <v>0</v>
      </c>
      <c r="W953" s="85">
        <f t="shared" ca="1" si="181"/>
        <v>24551.654119008017</v>
      </c>
      <c r="X953" s="79">
        <f t="shared" ca="1" si="115"/>
        <v>0</v>
      </c>
    </row>
    <row r="954" spans="1:24" ht="12.75" customHeight="1">
      <c r="A954" s="2">
        <v>3</v>
      </c>
      <c r="B954" s="2">
        <v>0</v>
      </c>
      <c r="C954" s="2">
        <f t="shared" ca="1" si="97"/>
        <v>7</v>
      </c>
      <c r="D954" s="2">
        <f t="shared" ca="1" si="98"/>
        <v>5</v>
      </c>
      <c r="E954" s="2">
        <f t="shared" ca="1" si="99"/>
        <v>3</v>
      </c>
      <c r="F954" s="84">
        <f t="shared" ca="1" si="171"/>
        <v>0</v>
      </c>
      <c r="G954" s="2">
        <v>0</v>
      </c>
      <c r="H954" s="2">
        <v>1</v>
      </c>
      <c r="I954" s="2">
        <v>4</v>
      </c>
      <c r="J954" s="84">
        <f t="shared" ca="1" si="172"/>
        <v>4.7549502495000082E-4</v>
      </c>
      <c r="K954" s="84">
        <f t="shared" ca="1" si="102"/>
        <v>0</v>
      </c>
      <c r="L954" s="85">
        <f t="shared" ca="1" si="173"/>
        <v>150</v>
      </c>
      <c r="M954" s="38">
        <f t="shared" ca="1" si="174"/>
        <v>850</v>
      </c>
      <c r="N954" s="4">
        <f t="shared" ca="1" si="175"/>
        <v>10</v>
      </c>
      <c r="O954" s="79">
        <f t="shared" ca="1" si="176"/>
        <v>3.1594744304049844</v>
      </c>
      <c r="P954" s="79">
        <f t="shared" ca="1" si="177"/>
        <v>31.594744304049843</v>
      </c>
      <c r="Q954" s="79">
        <f t="shared" ca="1" si="178"/>
        <v>29.471294695413977</v>
      </c>
      <c r="R954" s="79">
        <f t="shared" ca="1" si="109"/>
        <v>3.053301949973191</v>
      </c>
      <c r="S954" s="79">
        <f t="shared" ca="1" si="179"/>
        <v>3.1520423567747589</v>
      </c>
      <c r="T954" s="79">
        <f t="shared" ca="1" si="111"/>
        <v>0</v>
      </c>
      <c r="U954" s="79">
        <f t="shared" ca="1" si="180"/>
        <v>1301.3033039928096</v>
      </c>
      <c r="V954" s="79">
        <f t="shared" ca="1" si="113"/>
        <v>0</v>
      </c>
      <c r="W954" s="85">
        <f t="shared" ca="1" si="181"/>
        <v>20375.589916532841</v>
      </c>
      <c r="X954" s="79">
        <f t="shared" ca="1" si="115"/>
        <v>0</v>
      </c>
    </row>
    <row r="955" spans="1:24" ht="12.75" customHeight="1">
      <c r="A955" s="2">
        <v>3</v>
      </c>
      <c r="B955" s="2">
        <v>0</v>
      </c>
      <c r="C955" s="2">
        <f t="shared" ca="1" si="97"/>
        <v>7</v>
      </c>
      <c r="D955" s="2">
        <f t="shared" ca="1" si="98"/>
        <v>5</v>
      </c>
      <c r="E955" s="2">
        <f t="shared" ca="1" si="99"/>
        <v>3</v>
      </c>
      <c r="F955" s="84">
        <f t="shared" ca="1" si="171"/>
        <v>0</v>
      </c>
      <c r="G955" s="2">
        <v>0</v>
      </c>
      <c r="H955" s="2">
        <v>1</v>
      </c>
      <c r="I955" s="2">
        <v>3</v>
      </c>
      <c r="J955" s="84">
        <f t="shared" ca="1" si="172"/>
        <v>9.6059601000000268E-6</v>
      </c>
      <c r="K955" s="84">
        <f t="shared" ca="1" si="102"/>
        <v>0</v>
      </c>
      <c r="L955" s="85">
        <f t="shared" ca="1" si="173"/>
        <v>135</v>
      </c>
      <c r="M955" s="38">
        <f t="shared" ca="1" si="174"/>
        <v>865</v>
      </c>
      <c r="N955" s="4">
        <f t="shared" ca="1" si="175"/>
        <v>10</v>
      </c>
      <c r="O955" s="79">
        <f t="shared" ca="1" si="176"/>
        <v>3.1594744304049844</v>
      </c>
      <c r="P955" s="79">
        <f t="shared" ca="1" si="177"/>
        <v>31.594744304049843</v>
      </c>
      <c r="Q955" s="79">
        <f t="shared" ca="1" si="178"/>
        <v>31.594744304049843</v>
      </c>
      <c r="R955" s="79">
        <f t="shared" ca="1" si="109"/>
        <v>3.1594744304049844</v>
      </c>
      <c r="S955" s="79">
        <f t="shared" ca="1" si="179"/>
        <v>3.159474430404984</v>
      </c>
      <c r="T955" s="79">
        <f t="shared" ca="1" si="111"/>
        <v>0</v>
      </c>
      <c r="U955" s="79">
        <f t="shared" ca="1" si="180"/>
        <v>1288.5296596068811</v>
      </c>
      <c r="V955" s="79">
        <f t="shared" ca="1" si="113"/>
        <v>0</v>
      </c>
      <c r="W955" s="85">
        <f t="shared" ca="1" si="181"/>
        <v>16199.525714057669</v>
      </c>
      <c r="X955" s="79">
        <f t="shared" ca="1" si="115"/>
        <v>0</v>
      </c>
    </row>
    <row r="956" spans="1:24" ht="12.75" customHeight="1">
      <c r="A956" s="2">
        <v>3</v>
      </c>
      <c r="B956" s="2">
        <v>0</v>
      </c>
      <c r="C956" s="2">
        <f t="shared" ca="1" si="97"/>
        <v>7</v>
      </c>
      <c r="D956" s="2">
        <f t="shared" ca="1" si="98"/>
        <v>5</v>
      </c>
      <c r="E956" s="2">
        <f t="shared" ca="1" si="99"/>
        <v>3</v>
      </c>
      <c r="F956" s="84">
        <f t="shared" ca="1" si="171"/>
        <v>0</v>
      </c>
      <c r="G956" s="2">
        <v>0</v>
      </c>
      <c r="H956" s="2">
        <v>1</v>
      </c>
      <c r="I956" s="2">
        <v>2</v>
      </c>
      <c r="J956" s="84">
        <f t="shared" ca="1" si="172"/>
        <v>9.7029900000000355E-8</v>
      </c>
      <c r="K956" s="84">
        <f t="shared" ca="1" si="102"/>
        <v>0</v>
      </c>
      <c r="L956" s="85">
        <f t="shared" ca="1" si="173"/>
        <v>120</v>
      </c>
      <c r="M956" s="38">
        <f t="shared" ca="1" si="174"/>
        <v>880</v>
      </c>
      <c r="N956" s="4">
        <f t="shared" ca="1" si="175"/>
        <v>10</v>
      </c>
      <c r="O956" s="79">
        <f t="shared" ca="1" si="176"/>
        <v>3.1594744304049844</v>
      </c>
      <c r="P956" s="79">
        <f t="shared" ca="1" si="177"/>
        <v>31.594744304049843</v>
      </c>
      <c r="Q956" s="79">
        <f t="shared" ca="1" si="178"/>
        <v>31.594744304049843</v>
      </c>
      <c r="R956" s="79">
        <f t="shared" ca="1" si="109"/>
        <v>3.1594744304049844</v>
      </c>
      <c r="S956" s="79">
        <f t="shared" ca="1" si="179"/>
        <v>3.159474430404984</v>
      </c>
      <c r="T956" s="79">
        <f t="shared" ca="1" si="111"/>
        <v>0</v>
      </c>
      <c r="U956" s="79">
        <f t="shared" ca="1" si="180"/>
        <v>1273.2296596068811</v>
      </c>
      <c r="V956" s="79">
        <f t="shared" ca="1" si="113"/>
        <v>0</v>
      </c>
      <c r="W956" s="85">
        <f t="shared" ca="1" si="181"/>
        <v>12023.461511582493</v>
      </c>
      <c r="X956" s="79">
        <f t="shared" ca="1" si="115"/>
        <v>0</v>
      </c>
    </row>
    <row r="957" spans="1:24" ht="12.75" customHeight="1">
      <c r="A957" s="2">
        <v>3</v>
      </c>
      <c r="B957" s="2">
        <v>0</v>
      </c>
      <c r="C957" s="2">
        <f t="shared" ca="1" si="97"/>
        <v>7</v>
      </c>
      <c r="D957" s="2">
        <f t="shared" ca="1" si="98"/>
        <v>5</v>
      </c>
      <c r="E957" s="2">
        <f t="shared" ca="1" si="99"/>
        <v>3</v>
      </c>
      <c r="F957" s="84">
        <f t="shared" ca="1" si="171"/>
        <v>0</v>
      </c>
      <c r="G957" s="2">
        <v>0</v>
      </c>
      <c r="H957" s="2">
        <v>1</v>
      </c>
      <c r="I957" s="2">
        <v>1</v>
      </c>
      <c r="J957" s="84">
        <f t="shared" ca="1" si="172"/>
        <v>4.9005000000000225E-10</v>
      </c>
      <c r="K957" s="84">
        <f t="shared" ca="1" si="102"/>
        <v>0</v>
      </c>
      <c r="L957" s="85">
        <f t="shared" ca="1" si="173"/>
        <v>105</v>
      </c>
      <c r="M957" s="38">
        <f t="shared" ca="1" si="174"/>
        <v>895</v>
      </c>
      <c r="N957" s="4">
        <f t="shared" ca="1" si="175"/>
        <v>10</v>
      </c>
      <c r="O957" s="79">
        <f t="shared" ca="1" si="176"/>
        <v>3.1594744304049844</v>
      </c>
      <c r="P957" s="79">
        <f t="shared" ca="1" si="177"/>
        <v>31.594744304049843</v>
      </c>
      <c r="Q957" s="79">
        <f t="shared" ca="1" si="178"/>
        <v>31.594744304049843</v>
      </c>
      <c r="R957" s="79">
        <f t="shared" ca="1" si="109"/>
        <v>3.1594744304049844</v>
      </c>
      <c r="S957" s="79">
        <f t="shared" ca="1" si="179"/>
        <v>3.159474430404984</v>
      </c>
      <c r="T957" s="79">
        <f t="shared" ca="1" si="111"/>
        <v>0</v>
      </c>
      <c r="U957" s="79">
        <f t="shared" ca="1" si="180"/>
        <v>1257.9296596068809</v>
      </c>
      <c r="V957" s="79">
        <f t="shared" ca="1" si="113"/>
        <v>0</v>
      </c>
      <c r="W957" s="85">
        <f t="shared" ca="1" si="181"/>
        <v>7847.3973091073167</v>
      </c>
      <c r="X957" s="79">
        <f t="shared" ca="1" si="115"/>
        <v>0</v>
      </c>
    </row>
    <row r="958" spans="1:24" ht="12.75" customHeight="1">
      <c r="A958" s="2">
        <v>3</v>
      </c>
      <c r="B958" s="2">
        <v>0</v>
      </c>
      <c r="C958" s="2">
        <f t="shared" ca="1" si="97"/>
        <v>7</v>
      </c>
      <c r="D958" s="2">
        <f t="shared" ca="1" si="98"/>
        <v>5</v>
      </c>
      <c r="E958" s="2">
        <f t="shared" ca="1" si="99"/>
        <v>3</v>
      </c>
      <c r="F958" s="84">
        <f t="shared" ca="1" si="171"/>
        <v>0</v>
      </c>
      <c r="G958" s="2">
        <v>0</v>
      </c>
      <c r="H958" s="2">
        <v>1</v>
      </c>
      <c r="I958" s="2">
        <v>0</v>
      </c>
      <c r="J958" s="84">
        <f t="shared" ca="1" si="172"/>
        <v>9.9000000000000548E-13</v>
      </c>
      <c r="K958" s="84">
        <f t="shared" ca="1" si="102"/>
        <v>0</v>
      </c>
      <c r="L958" s="85">
        <f t="shared" ca="1" si="173"/>
        <v>90</v>
      </c>
      <c r="M958" s="38">
        <f t="shared" ca="1" si="174"/>
        <v>910</v>
      </c>
      <c r="N958" s="4">
        <f t="shared" ca="1" si="175"/>
        <v>10</v>
      </c>
      <c r="O958" s="79">
        <f t="shared" ca="1" si="176"/>
        <v>3.1594744304049844</v>
      </c>
      <c r="P958" s="79">
        <f t="shared" ca="1" si="177"/>
        <v>31.594744304049843</v>
      </c>
      <c r="Q958" s="79">
        <f t="shared" ca="1" si="178"/>
        <v>31.594744304049843</v>
      </c>
      <c r="R958" s="79">
        <f t="shared" ca="1" si="109"/>
        <v>3.1594744304049844</v>
      </c>
      <c r="S958" s="79">
        <f t="shared" ca="1" si="179"/>
        <v>3.159474430404984</v>
      </c>
      <c r="T958" s="79">
        <f t="shared" ca="1" si="111"/>
        <v>0</v>
      </c>
      <c r="U958" s="79">
        <f t="shared" ca="1" si="180"/>
        <v>1242.629659606881</v>
      </c>
      <c r="V958" s="79">
        <f t="shared" ca="1" si="113"/>
        <v>0</v>
      </c>
      <c r="W958" s="85">
        <f t="shared" ca="1" si="181"/>
        <v>3671.3331066321421</v>
      </c>
      <c r="X958" s="79">
        <f t="shared" ca="1" si="115"/>
        <v>0</v>
      </c>
    </row>
    <row r="959" spans="1:24" ht="12.75" customHeight="1">
      <c r="A959" s="2">
        <v>3</v>
      </c>
      <c r="B959" s="2">
        <v>0</v>
      </c>
      <c r="C959" s="2">
        <f t="shared" ca="1" si="97"/>
        <v>7</v>
      </c>
      <c r="D959" s="2">
        <f t="shared" ca="1" si="98"/>
        <v>5</v>
      </c>
      <c r="E959" s="2">
        <f t="shared" ca="1" si="99"/>
        <v>3</v>
      </c>
      <c r="F959" s="84">
        <f t="shared" ca="1" si="171"/>
        <v>0</v>
      </c>
      <c r="G959" s="2">
        <v>0</v>
      </c>
      <c r="H959" s="2">
        <v>0</v>
      </c>
      <c r="I959" s="2">
        <v>7</v>
      </c>
      <c r="J959" s="84">
        <f t="shared" ca="1" si="172"/>
        <v>0</v>
      </c>
      <c r="K959" s="84">
        <f t="shared" ca="1" si="102"/>
        <v>0</v>
      </c>
      <c r="L959" s="85">
        <f t="shared" ca="1" si="173"/>
        <v>105</v>
      </c>
      <c r="M959" s="38">
        <f t="shared" ca="1" si="174"/>
        <v>895</v>
      </c>
      <c r="N959" s="4">
        <f t="shared" ca="1" si="175"/>
        <v>10</v>
      </c>
      <c r="O959" s="79">
        <f t="shared" ca="1" si="176"/>
        <v>3.1594744304049844</v>
      </c>
      <c r="P959" s="79">
        <f t="shared" ca="1" si="177"/>
        <v>31.594744304049843</v>
      </c>
      <c r="Q959" s="79">
        <f t="shared" ca="1" si="178"/>
        <v>31.594744304049843</v>
      </c>
      <c r="R959" s="79">
        <f t="shared" ca="1" si="109"/>
        <v>3.1594744304049844</v>
      </c>
      <c r="S959" s="79">
        <f t="shared" ca="1" si="179"/>
        <v>3.159474430404984</v>
      </c>
      <c r="T959" s="79">
        <f t="shared" ca="1" si="111"/>
        <v>0</v>
      </c>
      <c r="U959" s="79">
        <f t="shared" ca="1" si="180"/>
        <v>1257.9296596068809</v>
      </c>
      <c r="V959" s="79">
        <f t="shared" ca="1" si="113"/>
        <v>0</v>
      </c>
      <c r="W959" s="85">
        <f t="shared" ca="1" si="181"/>
        <v>29232.449417326225</v>
      </c>
      <c r="X959" s="79">
        <f t="shared" ca="1" si="115"/>
        <v>0</v>
      </c>
    </row>
    <row r="960" spans="1:24" ht="12.75" customHeight="1">
      <c r="A960" s="2">
        <v>3</v>
      </c>
      <c r="B960" s="2">
        <v>0</v>
      </c>
      <c r="C960" s="2">
        <f t="shared" ca="1" si="97"/>
        <v>7</v>
      </c>
      <c r="D960" s="2">
        <f t="shared" ca="1" si="98"/>
        <v>5</v>
      </c>
      <c r="E960" s="2">
        <f t="shared" ca="1" si="99"/>
        <v>3</v>
      </c>
      <c r="F960" s="84">
        <f t="shared" ca="1" si="171"/>
        <v>0</v>
      </c>
      <c r="G960" s="2">
        <v>0</v>
      </c>
      <c r="H960" s="2">
        <v>0</v>
      </c>
      <c r="I960" s="2">
        <v>6</v>
      </c>
      <c r="J960" s="84">
        <f t="shared" ca="1" si="172"/>
        <v>0</v>
      </c>
      <c r="K960" s="84">
        <f t="shared" ca="1" si="102"/>
        <v>0</v>
      </c>
      <c r="L960" s="85">
        <f t="shared" ca="1" si="173"/>
        <v>90</v>
      </c>
      <c r="M960" s="38">
        <f t="shared" ca="1" si="174"/>
        <v>910</v>
      </c>
      <c r="N960" s="4">
        <f t="shared" ca="1" si="175"/>
        <v>10</v>
      </c>
      <c r="O960" s="79">
        <f t="shared" ca="1" si="176"/>
        <v>3.1594744304049844</v>
      </c>
      <c r="P960" s="79">
        <f t="shared" ca="1" si="177"/>
        <v>31.594744304049843</v>
      </c>
      <c r="Q960" s="79">
        <f t="shared" ca="1" si="178"/>
        <v>31.594744304049843</v>
      </c>
      <c r="R960" s="79">
        <f t="shared" ca="1" si="109"/>
        <v>3.1594744304049844</v>
      </c>
      <c r="S960" s="79">
        <f t="shared" ca="1" si="179"/>
        <v>3.159474430404984</v>
      </c>
      <c r="T960" s="79">
        <f t="shared" ca="1" si="111"/>
        <v>0</v>
      </c>
      <c r="U960" s="79">
        <f t="shared" ca="1" si="180"/>
        <v>1242.629659606881</v>
      </c>
      <c r="V960" s="79">
        <f t="shared" ca="1" si="113"/>
        <v>0</v>
      </c>
      <c r="W960" s="85">
        <f t="shared" ca="1" si="181"/>
        <v>25056.385214851052</v>
      </c>
      <c r="X960" s="79">
        <f t="shared" ca="1" si="115"/>
        <v>0</v>
      </c>
    </row>
    <row r="961" spans="1:24" ht="12.75" customHeight="1">
      <c r="A961" s="2">
        <v>3</v>
      </c>
      <c r="B961" s="2">
        <v>0</v>
      </c>
      <c r="C961" s="2">
        <f t="shared" ca="1" si="97"/>
        <v>7</v>
      </c>
      <c r="D961" s="2">
        <f t="shared" ca="1" si="98"/>
        <v>5</v>
      </c>
      <c r="E961" s="2">
        <f t="shared" ca="1" si="99"/>
        <v>3</v>
      </c>
      <c r="F961" s="84">
        <f t="shared" ca="1" si="171"/>
        <v>0</v>
      </c>
      <c r="G961" s="2">
        <v>0</v>
      </c>
      <c r="H961" s="2">
        <v>0</v>
      </c>
      <c r="I961" s="2">
        <v>5</v>
      </c>
      <c r="J961" s="84">
        <f t="shared" ca="1" si="172"/>
        <v>9.5099004990000158E-5</v>
      </c>
      <c r="K961" s="84">
        <f t="shared" ca="1" si="102"/>
        <v>0</v>
      </c>
      <c r="L961" s="85">
        <f t="shared" ca="1" si="173"/>
        <v>75</v>
      </c>
      <c r="M961" s="38">
        <f t="shared" ca="1" si="174"/>
        <v>925</v>
      </c>
      <c r="N961" s="4">
        <f t="shared" ca="1" si="175"/>
        <v>10</v>
      </c>
      <c r="O961" s="79">
        <f t="shared" ca="1" si="176"/>
        <v>3.1594744304049844</v>
      </c>
      <c r="P961" s="79">
        <f t="shared" ca="1" si="177"/>
        <v>31.594744304049843</v>
      </c>
      <c r="Q961" s="79">
        <f t="shared" ca="1" si="178"/>
        <v>31.594744304049843</v>
      </c>
      <c r="R961" s="79">
        <f t="shared" ca="1" si="109"/>
        <v>3.1594744304049844</v>
      </c>
      <c r="S961" s="79">
        <f t="shared" ca="1" si="179"/>
        <v>3.159474430404984</v>
      </c>
      <c r="T961" s="79">
        <f t="shared" ca="1" si="111"/>
        <v>0</v>
      </c>
      <c r="U961" s="79">
        <f t="shared" ca="1" si="180"/>
        <v>1227.329659606881</v>
      </c>
      <c r="V961" s="79">
        <f t="shared" ca="1" si="113"/>
        <v>0</v>
      </c>
      <c r="W961" s="85">
        <f t="shared" ca="1" si="181"/>
        <v>20880.321012375876</v>
      </c>
      <c r="X961" s="79">
        <f t="shared" ca="1" si="115"/>
        <v>0</v>
      </c>
    </row>
    <row r="962" spans="1:24" ht="12.75" customHeight="1">
      <c r="A962" s="2">
        <v>3</v>
      </c>
      <c r="B962" s="2">
        <v>0</v>
      </c>
      <c r="C962" s="2">
        <f t="shared" ca="1" si="97"/>
        <v>7</v>
      </c>
      <c r="D962" s="2">
        <f t="shared" ca="1" si="98"/>
        <v>5</v>
      </c>
      <c r="E962" s="2">
        <f t="shared" ca="1" si="99"/>
        <v>3</v>
      </c>
      <c r="F962" s="84">
        <f t="shared" ca="1" si="171"/>
        <v>0</v>
      </c>
      <c r="G962" s="2">
        <v>0</v>
      </c>
      <c r="H962" s="2">
        <v>0</v>
      </c>
      <c r="I962" s="2">
        <v>4</v>
      </c>
      <c r="J962" s="84">
        <f t="shared" ca="1" si="172"/>
        <v>4.8029800500000126E-6</v>
      </c>
      <c r="K962" s="84">
        <f t="shared" ca="1" si="102"/>
        <v>0</v>
      </c>
      <c r="L962" s="85">
        <f t="shared" ca="1" si="173"/>
        <v>60</v>
      </c>
      <c r="M962" s="38">
        <f t="shared" ca="1" si="174"/>
        <v>940</v>
      </c>
      <c r="N962" s="4">
        <f t="shared" ca="1" si="175"/>
        <v>11</v>
      </c>
      <c r="O962" s="79">
        <f t="shared" ca="1" si="176"/>
        <v>3.443707573616813</v>
      </c>
      <c r="P962" s="79">
        <f t="shared" ca="1" si="177"/>
        <v>34.152842592956304</v>
      </c>
      <c r="Q962" s="79">
        <f t="shared" ca="1" si="178"/>
        <v>31.594744304049843</v>
      </c>
      <c r="R962" s="79">
        <f t="shared" ca="1" si="109"/>
        <v>3.287379344850307</v>
      </c>
      <c r="S962" s="79">
        <f t="shared" ca="1" si="179"/>
        <v>3.4327645976031573</v>
      </c>
      <c r="T962" s="79">
        <f t="shared" ca="1" si="111"/>
        <v>0</v>
      </c>
      <c r="U962" s="79">
        <f t="shared" ca="1" si="180"/>
        <v>1304.9281133256075</v>
      </c>
      <c r="V962" s="79">
        <f t="shared" ca="1" si="113"/>
        <v>0</v>
      </c>
      <c r="W962" s="85">
        <f t="shared" ca="1" si="181"/>
        <v>16704.2568099007</v>
      </c>
      <c r="X962" s="79">
        <f t="shared" ca="1" si="115"/>
        <v>0</v>
      </c>
    </row>
    <row r="963" spans="1:24" ht="12.75" customHeight="1">
      <c r="A963" s="2">
        <v>3</v>
      </c>
      <c r="B963" s="2">
        <v>0</v>
      </c>
      <c r="C963" s="2">
        <f t="shared" ca="1" si="97"/>
        <v>7</v>
      </c>
      <c r="D963" s="2">
        <f t="shared" ca="1" si="98"/>
        <v>5</v>
      </c>
      <c r="E963" s="2">
        <f t="shared" ca="1" si="99"/>
        <v>3</v>
      </c>
      <c r="F963" s="84">
        <f t="shared" ca="1" si="171"/>
        <v>0</v>
      </c>
      <c r="G963" s="2">
        <v>0</v>
      </c>
      <c r="H963" s="2">
        <v>0</v>
      </c>
      <c r="I963" s="2">
        <v>3</v>
      </c>
      <c r="J963" s="84">
        <f t="shared" ca="1" si="172"/>
        <v>9.7029900000000341E-8</v>
      </c>
      <c r="K963" s="84">
        <f t="shared" ca="1" si="102"/>
        <v>0</v>
      </c>
      <c r="L963" s="85">
        <f t="shared" ca="1" si="173"/>
        <v>45</v>
      </c>
      <c r="M963" s="38">
        <f t="shared" ca="1" si="174"/>
        <v>955</v>
      </c>
      <c r="N963" s="4">
        <f t="shared" ca="1" si="175"/>
        <v>11</v>
      </c>
      <c r="O963" s="79">
        <f t="shared" ca="1" si="176"/>
        <v>3.443707573616813</v>
      </c>
      <c r="P963" s="79">
        <f t="shared" ca="1" si="177"/>
        <v>34.437075736168133</v>
      </c>
      <c r="Q963" s="79">
        <f t="shared" ca="1" si="178"/>
        <v>34.437075736168133</v>
      </c>
      <c r="R963" s="79">
        <f t="shared" ca="1" si="109"/>
        <v>3.4437075736168135</v>
      </c>
      <c r="S963" s="79">
        <f t="shared" ca="1" si="179"/>
        <v>3.4437075736168126</v>
      </c>
      <c r="T963" s="79">
        <f t="shared" ca="1" si="111"/>
        <v>0</v>
      </c>
      <c r="U963" s="79">
        <f t="shared" ca="1" si="180"/>
        <v>1293.3479162046203</v>
      </c>
      <c r="V963" s="79">
        <f t="shared" ca="1" si="113"/>
        <v>0</v>
      </c>
      <c r="W963" s="85">
        <f t="shared" ca="1" si="181"/>
        <v>12528.192607425526</v>
      </c>
      <c r="X963" s="79">
        <f t="shared" ca="1" si="115"/>
        <v>0</v>
      </c>
    </row>
    <row r="964" spans="1:24" ht="12.75" customHeight="1">
      <c r="A964" s="2">
        <v>3</v>
      </c>
      <c r="B964" s="2">
        <v>0</v>
      </c>
      <c r="C964" s="2">
        <f t="shared" ca="1" si="97"/>
        <v>7</v>
      </c>
      <c r="D964" s="2">
        <f t="shared" ca="1" si="98"/>
        <v>5</v>
      </c>
      <c r="E964" s="2">
        <f t="shared" ca="1" si="99"/>
        <v>3</v>
      </c>
      <c r="F964" s="84">
        <f t="shared" ca="1" si="171"/>
        <v>0</v>
      </c>
      <c r="G964" s="2">
        <v>0</v>
      </c>
      <c r="H964" s="2">
        <v>0</v>
      </c>
      <c r="I964" s="2">
        <v>2</v>
      </c>
      <c r="J964" s="84">
        <f t="shared" ca="1" si="172"/>
        <v>9.801000000000045E-10</v>
      </c>
      <c r="K964" s="84">
        <f t="shared" ca="1" si="102"/>
        <v>0</v>
      </c>
      <c r="L964" s="85">
        <f t="shared" ca="1" si="173"/>
        <v>30</v>
      </c>
      <c r="M964" s="38">
        <f t="shared" ca="1" si="174"/>
        <v>970</v>
      </c>
      <c r="N964" s="4">
        <f t="shared" ca="1" si="175"/>
        <v>11</v>
      </c>
      <c r="O964" s="79">
        <f t="shared" ca="1" si="176"/>
        <v>3.443707573616813</v>
      </c>
      <c r="P964" s="79">
        <f t="shared" ca="1" si="177"/>
        <v>34.437075736168133</v>
      </c>
      <c r="Q964" s="79">
        <f t="shared" ca="1" si="178"/>
        <v>34.437075736168133</v>
      </c>
      <c r="R964" s="79">
        <f t="shared" ca="1" si="109"/>
        <v>3.4437075736168135</v>
      </c>
      <c r="S964" s="79">
        <f t="shared" ca="1" si="179"/>
        <v>3.4437075736168126</v>
      </c>
      <c r="T964" s="79">
        <f t="shared" ca="1" si="111"/>
        <v>0</v>
      </c>
      <c r="U964" s="79">
        <f t="shared" ca="1" si="180"/>
        <v>1278.0479162046202</v>
      </c>
      <c r="V964" s="79">
        <f t="shared" ca="1" si="113"/>
        <v>0</v>
      </c>
      <c r="W964" s="85">
        <f t="shared" ca="1" si="181"/>
        <v>8352.1284049503502</v>
      </c>
      <c r="X964" s="79">
        <f t="shared" ca="1" si="115"/>
        <v>0</v>
      </c>
    </row>
    <row r="965" spans="1:24" ht="12.75" customHeight="1">
      <c r="A965" s="2">
        <v>3</v>
      </c>
      <c r="B965" s="2">
        <v>0</v>
      </c>
      <c r="C965" s="2">
        <f t="shared" ca="1" si="97"/>
        <v>7</v>
      </c>
      <c r="D965" s="2">
        <f t="shared" ca="1" si="98"/>
        <v>5</v>
      </c>
      <c r="E965" s="2">
        <f t="shared" ca="1" si="99"/>
        <v>3</v>
      </c>
      <c r="F965" s="84">
        <f t="shared" ca="1" si="171"/>
        <v>0</v>
      </c>
      <c r="G965" s="2">
        <v>0</v>
      </c>
      <c r="H965" s="2">
        <v>0</v>
      </c>
      <c r="I965" s="2">
        <v>1</v>
      </c>
      <c r="J965" s="84">
        <f t="shared" ca="1" si="172"/>
        <v>4.9500000000000272E-12</v>
      </c>
      <c r="K965" s="84">
        <f t="shared" ca="1" si="102"/>
        <v>0</v>
      </c>
      <c r="L965" s="85">
        <f t="shared" ca="1" si="173"/>
        <v>15</v>
      </c>
      <c r="M965" s="38">
        <f t="shared" ca="1" si="174"/>
        <v>985</v>
      </c>
      <c r="N965" s="4">
        <f t="shared" ca="1" si="175"/>
        <v>11</v>
      </c>
      <c r="O965" s="79">
        <f t="shared" ca="1" si="176"/>
        <v>3.443707573616813</v>
      </c>
      <c r="P965" s="79">
        <f t="shared" ca="1" si="177"/>
        <v>34.437075736168133</v>
      </c>
      <c r="Q965" s="79">
        <f t="shared" ca="1" si="178"/>
        <v>34.437075736168133</v>
      </c>
      <c r="R965" s="79">
        <f t="shared" ca="1" si="109"/>
        <v>3.4437075736168135</v>
      </c>
      <c r="S965" s="79">
        <f t="shared" ca="1" si="179"/>
        <v>3.4437075736168126</v>
      </c>
      <c r="T965" s="79">
        <f t="shared" ca="1" si="111"/>
        <v>0</v>
      </c>
      <c r="U965" s="79">
        <f t="shared" ca="1" si="180"/>
        <v>1262.7479162046202</v>
      </c>
      <c r="V965" s="79">
        <f t="shared" ca="1" si="113"/>
        <v>0</v>
      </c>
      <c r="W965" s="85">
        <f t="shared" ca="1" si="181"/>
        <v>4176.0642024751751</v>
      </c>
      <c r="X965" s="79">
        <f t="shared" ca="1" si="115"/>
        <v>0</v>
      </c>
    </row>
    <row r="966" spans="1:24" ht="12.75" customHeight="1">
      <c r="A966" s="2">
        <v>3</v>
      </c>
      <c r="B966" s="2">
        <v>0</v>
      </c>
      <c r="C966" s="2">
        <f t="shared" ca="1" si="97"/>
        <v>7</v>
      </c>
      <c r="D966" s="2">
        <f t="shared" ca="1" si="98"/>
        <v>5</v>
      </c>
      <c r="E966" s="2">
        <f t="shared" ca="1" si="99"/>
        <v>3</v>
      </c>
      <c r="F966" s="84">
        <f t="shared" ca="1" si="171"/>
        <v>0</v>
      </c>
      <c r="G966" s="2">
        <v>0</v>
      </c>
      <c r="H966" s="2">
        <v>0</v>
      </c>
      <c r="I966" s="2">
        <v>0</v>
      </c>
      <c r="J966" s="84">
        <f t="shared" ca="1" si="172"/>
        <v>1.0000000000000063E-14</v>
      </c>
      <c r="K966" s="84">
        <f t="shared" ca="1" si="102"/>
        <v>0</v>
      </c>
      <c r="L966" s="85">
        <f t="shared" ca="1" si="173"/>
        <v>0</v>
      </c>
      <c r="M966" s="38">
        <f t="shared" ca="1" si="174"/>
        <v>1000</v>
      </c>
      <c r="N966" s="4">
        <f t="shared" ca="1" si="175"/>
        <v>11</v>
      </c>
      <c r="O966" s="79">
        <f t="shared" ca="1" si="176"/>
        <v>3.443707573616813</v>
      </c>
      <c r="P966" s="79">
        <f t="shared" ca="1" si="177"/>
        <v>34.437075736168133</v>
      </c>
      <c r="Q966" s="79">
        <f t="shared" ca="1" si="178"/>
        <v>34.437075736168133</v>
      </c>
      <c r="R966" s="79">
        <f t="shared" ca="1" si="109"/>
        <v>3.4437075736168135</v>
      </c>
      <c r="S966" s="79">
        <f t="shared" ca="1" si="179"/>
        <v>3.4437075736168126</v>
      </c>
      <c r="T966" s="79">
        <f t="shared" ca="1" si="111"/>
        <v>0</v>
      </c>
      <c r="U966" s="79">
        <f t="shared" ca="1" si="180"/>
        <v>1247.4479162046202</v>
      </c>
      <c r="V966" s="79">
        <f t="shared" ca="1" si="113"/>
        <v>0</v>
      </c>
      <c r="W966" s="85">
        <f t="shared" ca="1" si="181"/>
        <v>0</v>
      </c>
      <c r="X966" s="79">
        <f t="shared" ca="1" si="115"/>
        <v>0</v>
      </c>
    </row>
    <row r="967" spans="1:24" ht="12.75" customHeight="1">
      <c r="A967" s="2">
        <v>3</v>
      </c>
      <c r="B967" s="2">
        <v>1</v>
      </c>
      <c r="C967" s="2">
        <f t="shared" ca="1" si="97"/>
        <v>8</v>
      </c>
      <c r="D967" s="2">
        <f t="shared" ca="1" si="98"/>
        <v>6</v>
      </c>
      <c r="E967" s="2">
        <f t="shared" ca="1" si="99"/>
        <v>3</v>
      </c>
      <c r="F967" s="84">
        <f t="shared" ca="1" si="171"/>
        <v>0</v>
      </c>
      <c r="G967" s="2">
        <v>1</v>
      </c>
      <c r="H967" s="2">
        <v>1</v>
      </c>
      <c r="I967" s="2">
        <v>7</v>
      </c>
      <c r="J967" s="84">
        <f t="shared" ca="1" si="172"/>
        <v>0</v>
      </c>
      <c r="K967" s="84">
        <f t="shared" ca="1" si="102"/>
        <v>0</v>
      </c>
      <c r="L967" s="85">
        <f t="shared" ca="1" si="173"/>
        <v>285</v>
      </c>
      <c r="M967" s="38">
        <f t="shared" ca="1" si="174"/>
        <v>715</v>
      </c>
      <c r="N967" s="4">
        <f t="shared" ca="1" si="175"/>
        <v>8</v>
      </c>
      <c r="O967" s="79">
        <f t="shared" ca="1" si="176"/>
        <v>2.6035203133068636</v>
      </c>
      <c r="P967" s="79">
        <f t="shared" ca="1" si="177"/>
        <v>26.035203133068631</v>
      </c>
      <c r="Q967" s="79">
        <f t="shared" ca="1" si="178"/>
        <v>26.035203133068631</v>
      </c>
      <c r="R967" s="79">
        <f t="shared" ca="1" si="109"/>
        <v>2.6035203133068632</v>
      </c>
      <c r="S967" s="79">
        <f t="shared" ca="1" si="179"/>
        <v>2.6035203133068636</v>
      </c>
      <c r="T967" s="79">
        <f t="shared" ca="1" si="111"/>
        <v>0</v>
      </c>
      <c r="U967" s="79">
        <f t="shared" ca="1" si="180"/>
        <v>1252.5463590129609</v>
      </c>
      <c r="V967" s="79">
        <f t="shared" ca="1" si="113"/>
        <v>0</v>
      </c>
      <c r="W967" s="85">
        <f t="shared" ca="1" si="181"/>
        <v>37079.846726433541</v>
      </c>
      <c r="X967" s="79">
        <f t="shared" ca="1" si="115"/>
        <v>0</v>
      </c>
    </row>
    <row r="968" spans="1:24" ht="12.75" customHeight="1">
      <c r="A968" s="2">
        <v>3</v>
      </c>
      <c r="B968" s="2">
        <v>1</v>
      </c>
      <c r="C968" s="2">
        <f t="shared" ca="1" si="97"/>
        <v>8</v>
      </c>
      <c r="D968" s="2">
        <f t="shared" ca="1" si="98"/>
        <v>6</v>
      </c>
      <c r="E968" s="2">
        <f t="shared" ca="1" si="99"/>
        <v>3</v>
      </c>
      <c r="F968" s="84">
        <f t="shared" ca="1" si="171"/>
        <v>0</v>
      </c>
      <c r="G968" s="2">
        <v>1</v>
      </c>
      <c r="H968" s="2">
        <v>1</v>
      </c>
      <c r="I968" s="2">
        <v>6</v>
      </c>
      <c r="J968" s="84">
        <f t="shared" ca="1" si="172"/>
        <v>0.92274469442791995</v>
      </c>
      <c r="K968" s="84">
        <f t="shared" ca="1" si="102"/>
        <v>0</v>
      </c>
      <c r="L968" s="85">
        <f t="shared" ca="1" si="173"/>
        <v>270</v>
      </c>
      <c r="M968" s="38">
        <f t="shared" ca="1" si="174"/>
        <v>730</v>
      </c>
      <c r="N968" s="4">
        <f t="shared" ca="1" si="175"/>
        <v>8</v>
      </c>
      <c r="O968" s="79">
        <f t="shared" ca="1" si="176"/>
        <v>2.6035203133068636</v>
      </c>
      <c r="P968" s="79">
        <f t="shared" ca="1" si="177"/>
        <v>26.035203133068631</v>
      </c>
      <c r="Q968" s="79">
        <f t="shared" ca="1" si="178"/>
        <v>26.035203133068631</v>
      </c>
      <c r="R968" s="79">
        <f t="shared" ca="1" si="109"/>
        <v>2.6035203133068632</v>
      </c>
      <c r="S968" s="79">
        <f t="shared" ca="1" si="179"/>
        <v>2.6035203133068636</v>
      </c>
      <c r="T968" s="79">
        <f t="shared" ca="1" si="111"/>
        <v>0</v>
      </c>
      <c r="U968" s="79">
        <f t="shared" ca="1" si="180"/>
        <v>1237.246359012961</v>
      </c>
      <c r="V968" s="79">
        <f t="shared" ca="1" si="113"/>
        <v>0</v>
      </c>
      <c r="W968" s="85">
        <f t="shared" ca="1" si="181"/>
        <v>32903.782523958369</v>
      </c>
      <c r="X968" s="79">
        <f t="shared" ca="1" si="115"/>
        <v>0</v>
      </c>
    </row>
    <row r="969" spans="1:24" ht="12.75" customHeight="1">
      <c r="A969" s="2">
        <v>3</v>
      </c>
      <c r="B969" s="2">
        <v>1</v>
      </c>
      <c r="C969" s="2">
        <f t="shared" ca="1" si="97"/>
        <v>8</v>
      </c>
      <c r="D969" s="2">
        <f t="shared" ca="1" si="98"/>
        <v>6</v>
      </c>
      <c r="E969" s="2">
        <f t="shared" ca="1" si="99"/>
        <v>3</v>
      </c>
      <c r="F969" s="84">
        <f t="shared" ca="1" si="171"/>
        <v>0</v>
      </c>
      <c r="G969" s="2">
        <v>1</v>
      </c>
      <c r="H969" s="2">
        <v>1</v>
      </c>
      <c r="I969" s="2">
        <v>5</v>
      </c>
      <c r="J969" s="84">
        <f t="shared" ca="1" si="172"/>
        <v>5.5923920874419442E-2</v>
      </c>
      <c r="K969" s="84">
        <f t="shared" ca="1" si="102"/>
        <v>0</v>
      </c>
      <c r="L969" s="85">
        <f t="shared" ca="1" si="173"/>
        <v>255</v>
      </c>
      <c r="M969" s="38">
        <f t="shared" ca="1" si="174"/>
        <v>745</v>
      </c>
      <c r="N969" s="4">
        <f t="shared" ca="1" si="175"/>
        <v>9</v>
      </c>
      <c r="O969" s="79">
        <f t="shared" ca="1" si="176"/>
        <v>2.8940432293255012</v>
      </c>
      <c r="P969" s="79">
        <f t="shared" ca="1" si="177"/>
        <v>26.035203133068631</v>
      </c>
      <c r="Q969" s="79">
        <f t="shared" ca="1" si="178"/>
        <v>26.035203133068631</v>
      </c>
      <c r="R969" s="79">
        <f t="shared" ca="1" si="109"/>
        <v>2.6035203133068632</v>
      </c>
      <c r="S969" s="79">
        <f t="shared" ca="1" si="179"/>
        <v>2.8737066252041963</v>
      </c>
      <c r="T969" s="79">
        <f t="shared" ca="1" si="111"/>
        <v>0</v>
      </c>
      <c r="U969" s="79">
        <f t="shared" ca="1" si="180"/>
        <v>1313.7897313836427</v>
      </c>
      <c r="V969" s="79">
        <f t="shared" ca="1" si="113"/>
        <v>0</v>
      </c>
      <c r="W969" s="85">
        <f t="shared" ca="1" si="181"/>
        <v>28727.718321483193</v>
      </c>
      <c r="X969" s="79">
        <f t="shared" ca="1" si="115"/>
        <v>0</v>
      </c>
    </row>
    <row r="970" spans="1:24" ht="12.75" customHeight="1">
      <c r="A970" s="2">
        <v>3</v>
      </c>
      <c r="B970" s="2">
        <v>1</v>
      </c>
      <c r="C970" s="2">
        <f t="shared" ca="1" si="97"/>
        <v>8</v>
      </c>
      <c r="D970" s="2">
        <f t="shared" ca="1" si="98"/>
        <v>6</v>
      </c>
      <c r="E970" s="2">
        <f t="shared" ca="1" si="99"/>
        <v>3</v>
      </c>
      <c r="F970" s="84">
        <f t="shared" ca="1" si="171"/>
        <v>0</v>
      </c>
      <c r="G970" s="2">
        <v>1</v>
      </c>
      <c r="H970" s="2">
        <v>1</v>
      </c>
      <c r="I970" s="2">
        <v>4</v>
      </c>
      <c r="J970" s="84">
        <f t="shared" ca="1" si="172"/>
        <v>1.4122202241015026E-3</v>
      </c>
      <c r="K970" s="84">
        <f t="shared" ca="1" si="102"/>
        <v>0</v>
      </c>
      <c r="L970" s="85">
        <f t="shared" ca="1" si="173"/>
        <v>240</v>
      </c>
      <c r="M970" s="38">
        <f t="shared" ca="1" si="174"/>
        <v>760</v>
      </c>
      <c r="N970" s="4">
        <f t="shared" ca="1" si="175"/>
        <v>9</v>
      </c>
      <c r="O970" s="79">
        <f t="shared" ca="1" si="176"/>
        <v>2.8940432293255012</v>
      </c>
      <c r="P970" s="79">
        <f t="shared" ca="1" si="177"/>
        <v>28.940432293255011</v>
      </c>
      <c r="Q970" s="79">
        <f t="shared" ca="1" si="178"/>
        <v>27.487817713161821</v>
      </c>
      <c r="R970" s="79">
        <f t="shared" ca="1" si="109"/>
        <v>2.8214125003208417</v>
      </c>
      <c r="S970" s="79">
        <f t="shared" ca="1" si="179"/>
        <v>2.8889590782951746</v>
      </c>
      <c r="T970" s="79">
        <f t="shared" ca="1" si="111"/>
        <v>0</v>
      </c>
      <c r="U970" s="79">
        <f t="shared" ca="1" si="180"/>
        <v>1303.6744378884391</v>
      </c>
      <c r="V970" s="79">
        <f t="shared" ca="1" si="113"/>
        <v>0</v>
      </c>
      <c r="W970" s="85">
        <f t="shared" ca="1" si="181"/>
        <v>24551.654119008017</v>
      </c>
      <c r="X970" s="79">
        <f t="shared" ca="1" si="115"/>
        <v>0</v>
      </c>
    </row>
    <row r="971" spans="1:24" ht="12.75" customHeight="1">
      <c r="A971" s="2">
        <v>3</v>
      </c>
      <c r="B971" s="2">
        <v>1</v>
      </c>
      <c r="C971" s="2">
        <f t="shared" ca="1" si="97"/>
        <v>8</v>
      </c>
      <c r="D971" s="2">
        <f t="shared" ca="1" si="98"/>
        <v>6</v>
      </c>
      <c r="E971" s="2">
        <f t="shared" ca="1" si="99"/>
        <v>3</v>
      </c>
      <c r="F971" s="84">
        <f t="shared" ca="1" si="171"/>
        <v>0</v>
      </c>
      <c r="G971" s="2">
        <v>1</v>
      </c>
      <c r="H971" s="2">
        <v>1</v>
      </c>
      <c r="I971" s="2">
        <v>3</v>
      </c>
      <c r="J971" s="84">
        <f t="shared" ca="1" si="172"/>
        <v>1.9019800998000047E-5</v>
      </c>
      <c r="K971" s="84">
        <f t="shared" ca="1" si="102"/>
        <v>0</v>
      </c>
      <c r="L971" s="85">
        <f t="shared" ca="1" si="173"/>
        <v>225</v>
      </c>
      <c r="M971" s="38">
        <f t="shared" ca="1" si="174"/>
        <v>775</v>
      </c>
      <c r="N971" s="4">
        <f t="shared" ca="1" si="175"/>
        <v>9</v>
      </c>
      <c r="O971" s="79">
        <f t="shared" ca="1" si="176"/>
        <v>2.8940432293255012</v>
      </c>
      <c r="P971" s="79">
        <f t="shared" ca="1" si="177"/>
        <v>28.940432293255011</v>
      </c>
      <c r="Q971" s="79">
        <f t="shared" ca="1" si="178"/>
        <v>28.940432293255011</v>
      </c>
      <c r="R971" s="79">
        <f t="shared" ca="1" si="109"/>
        <v>2.8940432293255012</v>
      </c>
      <c r="S971" s="79">
        <f t="shared" ca="1" si="179"/>
        <v>2.8940432293255007</v>
      </c>
      <c r="T971" s="79">
        <f t="shared" ca="1" si="111"/>
        <v>0</v>
      </c>
      <c r="U971" s="79">
        <f t="shared" ca="1" si="180"/>
        <v>1290.1026733900378</v>
      </c>
      <c r="V971" s="79">
        <f t="shared" ca="1" si="113"/>
        <v>0</v>
      </c>
      <c r="W971" s="85">
        <f t="shared" ca="1" si="181"/>
        <v>20375.589916532845</v>
      </c>
      <c r="X971" s="79">
        <f t="shared" ca="1" si="115"/>
        <v>0</v>
      </c>
    </row>
    <row r="972" spans="1:24" ht="12.75" customHeight="1">
      <c r="A972" s="2">
        <v>3</v>
      </c>
      <c r="B972" s="2">
        <v>1</v>
      </c>
      <c r="C972" s="2">
        <f t="shared" ca="1" si="97"/>
        <v>8</v>
      </c>
      <c r="D972" s="2">
        <f t="shared" ca="1" si="98"/>
        <v>6</v>
      </c>
      <c r="E972" s="2">
        <f t="shared" ca="1" si="99"/>
        <v>3</v>
      </c>
      <c r="F972" s="84">
        <f t="shared" ca="1" si="171"/>
        <v>0</v>
      </c>
      <c r="G972" s="2">
        <v>1</v>
      </c>
      <c r="H972" s="2">
        <v>1</v>
      </c>
      <c r="I972" s="2">
        <v>2</v>
      </c>
      <c r="J972" s="84">
        <f t="shared" ca="1" si="172"/>
        <v>1.4408940150000054E-7</v>
      </c>
      <c r="K972" s="84">
        <f t="shared" ca="1" si="102"/>
        <v>0</v>
      </c>
      <c r="L972" s="85">
        <f t="shared" ca="1" si="173"/>
        <v>210</v>
      </c>
      <c r="M972" s="38">
        <f t="shared" ca="1" si="174"/>
        <v>790</v>
      </c>
      <c r="N972" s="4">
        <f t="shared" ca="1" si="175"/>
        <v>9</v>
      </c>
      <c r="O972" s="79">
        <f t="shared" ca="1" si="176"/>
        <v>2.8940432293255012</v>
      </c>
      <c r="P972" s="79">
        <f t="shared" ca="1" si="177"/>
        <v>28.940432293255011</v>
      </c>
      <c r="Q972" s="79">
        <f t="shared" ca="1" si="178"/>
        <v>28.940432293255011</v>
      </c>
      <c r="R972" s="79">
        <f t="shared" ca="1" si="109"/>
        <v>2.8940432293255012</v>
      </c>
      <c r="S972" s="79">
        <f t="shared" ca="1" si="179"/>
        <v>2.8940432293255007</v>
      </c>
      <c r="T972" s="79">
        <f t="shared" ca="1" si="111"/>
        <v>0</v>
      </c>
      <c r="U972" s="79">
        <f t="shared" ca="1" si="180"/>
        <v>1274.8026733900379</v>
      </c>
      <c r="V972" s="79">
        <f t="shared" ca="1" si="113"/>
        <v>0</v>
      </c>
      <c r="W972" s="85">
        <f t="shared" ca="1" si="181"/>
        <v>16199.525714057667</v>
      </c>
      <c r="X972" s="79">
        <f t="shared" ca="1" si="115"/>
        <v>0</v>
      </c>
    </row>
    <row r="973" spans="1:24" ht="12.75" customHeight="1">
      <c r="A973" s="2">
        <v>3</v>
      </c>
      <c r="B973" s="2">
        <v>1</v>
      </c>
      <c r="C973" s="2">
        <f t="shared" ca="1" si="97"/>
        <v>8</v>
      </c>
      <c r="D973" s="2">
        <f t="shared" ca="1" si="98"/>
        <v>6</v>
      </c>
      <c r="E973" s="2">
        <f t="shared" ca="1" si="99"/>
        <v>3</v>
      </c>
      <c r="F973" s="84">
        <f t="shared" ca="1" si="171"/>
        <v>0</v>
      </c>
      <c r="G973" s="2">
        <v>1</v>
      </c>
      <c r="H973" s="2">
        <v>1</v>
      </c>
      <c r="I973" s="2">
        <v>1</v>
      </c>
      <c r="J973" s="84">
        <f t="shared" ca="1" si="172"/>
        <v>5.8217940000000265E-10</v>
      </c>
      <c r="K973" s="84">
        <f t="shared" ca="1" si="102"/>
        <v>0</v>
      </c>
      <c r="L973" s="85">
        <f t="shared" ca="1" si="173"/>
        <v>195</v>
      </c>
      <c r="M973" s="38">
        <f t="shared" ca="1" si="174"/>
        <v>805</v>
      </c>
      <c r="N973" s="4">
        <f t="shared" ca="1" si="175"/>
        <v>9</v>
      </c>
      <c r="O973" s="79">
        <f t="shared" ca="1" si="176"/>
        <v>2.8940432293255012</v>
      </c>
      <c r="P973" s="79">
        <f t="shared" ca="1" si="177"/>
        <v>28.940432293255011</v>
      </c>
      <c r="Q973" s="79">
        <f t="shared" ca="1" si="178"/>
        <v>28.940432293255011</v>
      </c>
      <c r="R973" s="79">
        <f t="shared" ca="1" si="109"/>
        <v>2.8940432293255012</v>
      </c>
      <c r="S973" s="79">
        <f t="shared" ca="1" si="179"/>
        <v>2.8940432293255007</v>
      </c>
      <c r="T973" s="79">
        <f t="shared" ca="1" si="111"/>
        <v>0</v>
      </c>
      <c r="U973" s="79">
        <f t="shared" ca="1" si="180"/>
        <v>1259.5026733900379</v>
      </c>
      <c r="V973" s="79">
        <f t="shared" ca="1" si="113"/>
        <v>0</v>
      </c>
      <c r="W973" s="85">
        <f t="shared" ca="1" si="181"/>
        <v>12023.461511582493</v>
      </c>
      <c r="X973" s="79">
        <f t="shared" ca="1" si="115"/>
        <v>0</v>
      </c>
    </row>
    <row r="974" spans="1:24" ht="12.75" customHeight="1">
      <c r="A974" s="2">
        <v>3</v>
      </c>
      <c r="B974" s="2">
        <v>1</v>
      </c>
      <c r="C974" s="2">
        <f t="shared" ca="1" si="97"/>
        <v>8</v>
      </c>
      <c r="D974" s="2">
        <f t="shared" ca="1" si="98"/>
        <v>6</v>
      </c>
      <c r="E974" s="2">
        <f t="shared" ca="1" si="99"/>
        <v>3</v>
      </c>
      <c r="F974" s="84">
        <f t="shared" ca="1" si="171"/>
        <v>0</v>
      </c>
      <c r="G974" s="2">
        <v>1</v>
      </c>
      <c r="H974" s="2">
        <v>1</v>
      </c>
      <c r="I974" s="2">
        <v>0</v>
      </c>
      <c r="J974" s="84">
        <f t="shared" ca="1" si="172"/>
        <v>9.8010000000000529E-13</v>
      </c>
      <c r="K974" s="84">
        <f t="shared" ca="1" si="102"/>
        <v>0</v>
      </c>
      <c r="L974" s="85">
        <f t="shared" ca="1" si="173"/>
        <v>180</v>
      </c>
      <c r="M974" s="38">
        <f t="shared" ca="1" si="174"/>
        <v>820</v>
      </c>
      <c r="N974" s="4">
        <f t="shared" ca="1" si="175"/>
        <v>9</v>
      </c>
      <c r="O974" s="79">
        <f t="shared" ca="1" si="176"/>
        <v>2.8940432293255012</v>
      </c>
      <c r="P974" s="79">
        <f t="shared" ca="1" si="177"/>
        <v>28.940432293255011</v>
      </c>
      <c r="Q974" s="79">
        <f t="shared" ca="1" si="178"/>
        <v>28.940432293255011</v>
      </c>
      <c r="R974" s="79">
        <f t="shared" ca="1" si="109"/>
        <v>2.8940432293255012</v>
      </c>
      <c r="S974" s="79">
        <f t="shared" ca="1" si="179"/>
        <v>2.8940432293255007</v>
      </c>
      <c r="T974" s="79">
        <f t="shared" ca="1" si="111"/>
        <v>0</v>
      </c>
      <c r="U974" s="79">
        <f t="shared" ca="1" si="180"/>
        <v>1244.2026733900377</v>
      </c>
      <c r="V974" s="79">
        <f t="shared" ca="1" si="113"/>
        <v>0</v>
      </c>
      <c r="W974" s="85">
        <f t="shared" ca="1" si="181"/>
        <v>7847.3973091073167</v>
      </c>
      <c r="X974" s="79">
        <f t="shared" ca="1" si="115"/>
        <v>0</v>
      </c>
    </row>
    <row r="975" spans="1:24" ht="12.75" customHeight="1">
      <c r="A975" s="2">
        <v>3</v>
      </c>
      <c r="B975" s="2">
        <v>1</v>
      </c>
      <c r="C975" s="2">
        <f t="shared" ca="1" si="97"/>
        <v>8</v>
      </c>
      <c r="D975" s="2">
        <f t="shared" ca="1" si="98"/>
        <v>6</v>
      </c>
      <c r="E975" s="2">
        <f t="shared" ca="1" si="99"/>
        <v>3</v>
      </c>
      <c r="F975" s="84">
        <f t="shared" ca="1" si="171"/>
        <v>0</v>
      </c>
      <c r="G975" s="2">
        <v>1</v>
      </c>
      <c r="H975" s="2">
        <v>0</v>
      </c>
      <c r="I975" s="2">
        <v>7</v>
      </c>
      <c r="J975" s="84">
        <f t="shared" ca="1" si="172"/>
        <v>0</v>
      </c>
      <c r="K975" s="84">
        <f t="shared" ca="1" si="102"/>
        <v>0</v>
      </c>
      <c r="L975" s="85">
        <f t="shared" ca="1" si="173"/>
        <v>195</v>
      </c>
      <c r="M975" s="38">
        <f t="shared" ca="1" si="174"/>
        <v>805</v>
      </c>
      <c r="N975" s="4">
        <f t="shared" ca="1" si="175"/>
        <v>9</v>
      </c>
      <c r="O975" s="79">
        <f t="shared" ca="1" si="176"/>
        <v>2.8940432293255012</v>
      </c>
      <c r="P975" s="79">
        <f t="shared" ca="1" si="177"/>
        <v>28.940432293255011</v>
      </c>
      <c r="Q975" s="79">
        <f t="shared" ca="1" si="178"/>
        <v>28.940432293255011</v>
      </c>
      <c r="R975" s="79">
        <f t="shared" ca="1" si="109"/>
        <v>2.8940432293255012</v>
      </c>
      <c r="S975" s="79">
        <f t="shared" ca="1" si="179"/>
        <v>2.8940432293255007</v>
      </c>
      <c r="T975" s="79">
        <f t="shared" ca="1" si="111"/>
        <v>0</v>
      </c>
      <c r="U975" s="79">
        <f t="shared" ca="1" si="180"/>
        <v>1259.5026733900379</v>
      </c>
      <c r="V975" s="79">
        <f t="shared" ca="1" si="113"/>
        <v>0</v>
      </c>
      <c r="W975" s="85">
        <f t="shared" ca="1" si="181"/>
        <v>33408.513619801401</v>
      </c>
      <c r="X975" s="79">
        <f t="shared" ca="1" si="115"/>
        <v>0</v>
      </c>
    </row>
    <row r="976" spans="1:24" ht="12.75" customHeight="1">
      <c r="A976" s="2">
        <v>3</v>
      </c>
      <c r="B976" s="2">
        <v>1</v>
      </c>
      <c r="C976" s="2">
        <f t="shared" ca="1" si="97"/>
        <v>8</v>
      </c>
      <c r="D976" s="2">
        <f t="shared" ca="1" si="98"/>
        <v>6</v>
      </c>
      <c r="E976" s="2">
        <f t="shared" ca="1" si="99"/>
        <v>3</v>
      </c>
      <c r="F976" s="84">
        <f t="shared" ca="1" si="171"/>
        <v>0</v>
      </c>
      <c r="G976" s="2">
        <v>1</v>
      </c>
      <c r="H976" s="2">
        <v>0</v>
      </c>
      <c r="I976" s="2">
        <v>6</v>
      </c>
      <c r="J976" s="84">
        <f t="shared" ca="1" si="172"/>
        <v>9.3206534790699087E-3</v>
      </c>
      <c r="K976" s="84">
        <f t="shared" ca="1" si="102"/>
        <v>0</v>
      </c>
      <c r="L976" s="85">
        <f t="shared" ca="1" si="173"/>
        <v>180</v>
      </c>
      <c r="M976" s="38">
        <f t="shared" ca="1" si="174"/>
        <v>820</v>
      </c>
      <c r="N976" s="4">
        <f t="shared" ca="1" si="175"/>
        <v>9</v>
      </c>
      <c r="O976" s="79">
        <f t="shared" ca="1" si="176"/>
        <v>2.8940432293255012</v>
      </c>
      <c r="P976" s="79">
        <f t="shared" ca="1" si="177"/>
        <v>28.940432293255011</v>
      </c>
      <c r="Q976" s="79">
        <f t="shared" ca="1" si="178"/>
        <v>28.940432293255011</v>
      </c>
      <c r="R976" s="79">
        <f t="shared" ca="1" si="109"/>
        <v>2.8940432293255012</v>
      </c>
      <c r="S976" s="79">
        <f t="shared" ca="1" si="179"/>
        <v>2.8940432293255007</v>
      </c>
      <c r="T976" s="79">
        <f t="shared" ca="1" si="111"/>
        <v>0</v>
      </c>
      <c r="U976" s="79">
        <f t="shared" ca="1" si="180"/>
        <v>1244.2026733900377</v>
      </c>
      <c r="V976" s="79">
        <f t="shared" ca="1" si="113"/>
        <v>0</v>
      </c>
      <c r="W976" s="85">
        <f t="shared" ca="1" si="181"/>
        <v>29232.449417326228</v>
      </c>
      <c r="X976" s="79">
        <f t="shared" ca="1" si="115"/>
        <v>0</v>
      </c>
    </row>
    <row r="977" spans="1:24" ht="12.75" customHeight="1">
      <c r="A977" s="2">
        <v>3</v>
      </c>
      <c r="B977" s="2">
        <v>1</v>
      </c>
      <c r="C977" s="2">
        <f t="shared" ca="1" si="97"/>
        <v>8</v>
      </c>
      <c r="D977" s="2">
        <f t="shared" ca="1" si="98"/>
        <v>6</v>
      </c>
      <c r="E977" s="2">
        <f t="shared" ca="1" si="99"/>
        <v>3</v>
      </c>
      <c r="F977" s="84">
        <f t="shared" ca="1" si="171"/>
        <v>0</v>
      </c>
      <c r="G977" s="2">
        <v>1</v>
      </c>
      <c r="H977" s="2">
        <v>0</v>
      </c>
      <c r="I977" s="2">
        <v>5</v>
      </c>
      <c r="J977" s="84">
        <f t="shared" ca="1" si="172"/>
        <v>5.6488808964060098E-4</v>
      </c>
      <c r="K977" s="84">
        <f t="shared" ca="1" si="102"/>
        <v>0</v>
      </c>
      <c r="L977" s="85">
        <f t="shared" ca="1" si="173"/>
        <v>165</v>
      </c>
      <c r="M977" s="38">
        <f t="shared" ca="1" si="174"/>
        <v>835</v>
      </c>
      <c r="N977" s="4">
        <f t="shared" ca="1" si="175"/>
        <v>9</v>
      </c>
      <c r="O977" s="79">
        <f t="shared" ca="1" si="176"/>
        <v>2.8940432293255012</v>
      </c>
      <c r="P977" s="79">
        <f t="shared" ca="1" si="177"/>
        <v>28.940432293255011</v>
      </c>
      <c r="Q977" s="79">
        <f t="shared" ca="1" si="178"/>
        <v>28.940432293255011</v>
      </c>
      <c r="R977" s="79">
        <f t="shared" ca="1" si="109"/>
        <v>2.8940432293255012</v>
      </c>
      <c r="S977" s="79">
        <f t="shared" ca="1" si="179"/>
        <v>2.8940432293255007</v>
      </c>
      <c r="T977" s="79">
        <f t="shared" ca="1" si="111"/>
        <v>0</v>
      </c>
      <c r="U977" s="79">
        <f t="shared" ca="1" si="180"/>
        <v>1228.9026733900378</v>
      </c>
      <c r="V977" s="79">
        <f t="shared" ca="1" si="113"/>
        <v>0</v>
      </c>
      <c r="W977" s="85">
        <f t="shared" ca="1" si="181"/>
        <v>25056.385214851052</v>
      </c>
      <c r="X977" s="79">
        <f t="shared" ca="1" si="115"/>
        <v>0</v>
      </c>
    </row>
    <row r="978" spans="1:24" ht="12.75" customHeight="1">
      <c r="A978" s="2">
        <v>3</v>
      </c>
      <c r="B978" s="2">
        <v>1</v>
      </c>
      <c r="C978" s="2">
        <f t="shared" ca="1" si="97"/>
        <v>8</v>
      </c>
      <c r="D978" s="2">
        <f t="shared" ca="1" si="98"/>
        <v>6</v>
      </c>
      <c r="E978" s="2">
        <f t="shared" ca="1" si="99"/>
        <v>3</v>
      </c>
      <c r="F978" s="84">
        <f t="shared" ca="1" si="171"/>
        <v>0</v>
      </c>
      <c r="G978" s="2">
        <v>1</v>
      </c>
      <c r="H978" s="2">
        <v>0</v>
      </c>
      <c r="I978" s="2">
        <v>4</v>
      </c>
      <c r="J978" s="84">
        <f t="shared" ca="1" si="172"/>
        <v>1.426485074850004E-5</v>
      </c>
      <c r="K978" s="84">
        <f t="shared" ca="1" si="102"/>
        <v>0</v>
      </c>
      <c r="L978" s="85">
        <f t="shared" ca="1" si="173"/>
        <v>150</v>
      </c>
      <c r="M978" s="38">
        <f t="shared" ca="1" si="174"/>
        <v>850</v>
      </c>
      <c r="N978" s="4">
        <f t="shared" ca="1" si="175"/>
        <v>10</v>
      </c>
      <c r="O978" s="79">
        <f t="shared" ca="1" si="176"/>
        <v>3.1594744304049844</v>
      </c>
      <c r="P978" s="79">
        <f t="shared" ca="1" si="177"/>
        <v>31.594744304049843</v>
      </c>
      <c r="Q978" s="79">
        <f t="shared" ca="1" si="178"/>
        <v>29.471294695413977</v>
      </c>
      <c r="R978" s="79">
        <f t="shared" ca="1" si="109"/>
        <v>3.053301949973191</v>
      </c>
      <c r="S978" s="79">
        <f t="shared" ca="1" si="179"/>
        <v>3.1520423567747589</v>
      </c>
      <c r="T978" s="79">
        <f t="shared" ca="1" si="111"/>
        <v>0</v>
      </c>
      <c r="U978" s="79">
        <f t="shared" ca="1" si="180"/>
        <v>1301.3033039928096</v>
      </c>
      <c r="V978" s="79">
        <f t="shared" ca="1" si="113"/>
        <v>0</v>
      </c>
      <c r="W978" s="85">
        <f t="shared" ca="1" si="181"/>
        <v>20880.321012375876</v>
      </c>
      <c r="X978" s="79">
        <f t="shared" ca="1" si="115"/>
        <v>0</v>
      </c>
    </row>
    <row r="979" spans="1:24" ht="12.75" customHeight="1">
      <c r="A979" s="2">
        <v>3</v>
      </c>
      <c r="B979" s="2">
        <v>1</v>
      </c>
      <c r="C979" s="2">
        <f t="shared" ca="1" si="97"/>
        <v>8</v>
      </c>
      <c r="D979" s="2">
        <f t="shared" ca="1" si="98"/>
        <v>6</v>
      </c>
      <c r="E979" s="2">
        <f t="shared" ca="1" si="99"/>
        <v>3</v>
      </c>
      <c r="F979" s="84">
        <f t="shared" ca="1" si="171"/>
        <v>0</v>
      </c>
      <c r="G979" s="2">
        <v>1</v>
      </c>
      <c r="H979" s="2">
        <v>0</v>
      </c>
      <c r="I979" s="2">
        <v>3</v>
      </c>
      <c r="J979" s="84">
        <f t="shared" ca="1" si="172"/>
        <v>1.9211920200000068E-7</v>
      </c>
      <c r="K979" s="84">
        <f t="shared" ca="1" si="102"/>
        <v>0</v>
      </c>
      <c r="L979" s="85">
        <f t="shared" ca="1" si="173"/>
        <v>135</v>
      </c>
      <c r="M979" s="38">
        <f t="shared" ca="1" si="174"/>
        <v>865</v>
      </c>
      <c r="N979" s="4">
        <f t="shared" ca="1" si="175"/>
        <v>10</v>
      </c>
      <c r="O979" s="79">
        <f t="shared" ca="1" si="176"/>
        <v>3.1594744304049844</v>
      </c>
      <c r="P979" s="79">
        <f t="shared" ca="1" si="177"/>
        <v>31.594744304049843</v>
      </c>
      <c r="Q979" s="79">
        <f t="shared" ca="1" si="178"/>
        <v>31.594744304049843</v>
      </c>
      <c r="R979" s="79">
        <f t="shared" ca="1" si="109"/>
        <v>3.1594744304049844</v>
      </c>
      <c r="S979" s="79">
        <f t="shared" ca="1" si="179"/>
        <v>3.159474430404984</v>
      </c>
      <c r="T979" s="79">
        <f t="shared" ca="1" si="111"/>
        <v>0</v>
      </c>
      <c r="U979" s="79">
        <f t="shared" ca="1" si="180"/>
        <v>1288.5296596068811</v>
      </c>
      <c r="V979" s="79">
        <f t="shared" ca="1" si="113"/>
        <v>0</v>
      </c>
      <c r="W979" s="85">
        <f t="shared" ca="1" si="181"/>
        <v>16704.2568099007</v>
      </c>
      <c r="X979" s="79">
        <f t="shared" ca="1" si="115"/>
        <v>0</v>
      </c>
    </row>
    <row r="980" spans="1:24" ht="12.75" customHeight="1">
      <c r="A980" s="2">
        <v>3</v>
      </c>
      <c r="B980" s="2">
        <v>1</v>
      </c>
      <c r="C980" s="2">
        <f t="shared" ca="1" si="97"/>
        <v>8</v>
      </c>
      <c r="D980" s="2">
        <f t="shared" ca="1" si="98"/>
        <v>6</v>
      </c>
      <c r="E980" s="2">
        <f t="shared" ca="1" si="99"/>
        <v>3</v>
      </c>
      <c r="F980" s="84">
        <f t="shared" ca="1" si="171"/>
        <v>0</v>
      </c>
      <c r="G980" s="2">
        <v>1</v>
      </c>
      <c r="H980" s="2">
        <v>0</v>
      </c>
      <c r="I980" s="2">
        <v>2</v>
      </c>
      <c r="J980" s="84">
        <f t="shared" ca="1" si="172"/>
        <v>1.4554485000000069E-9</v>
      </c>
      <c r="K980" s="84">
        <f t="shared" ca="1" si="102"/>
        <v>0</v>
      </c>
      <c r="L980" s="85">
        <f t="shared" ca="1" si="173"/>
        <v>120</v>
      </c>
      <c r="M980" s="38">
        <f t="shared" ca="1" si="174"/>
        <v>880</v>
      </c>
      <c r="N980" s="4">
        <f t="shared" ca="1" si="175"/>
        <v>10</v>
      </c>
      <c r="O980" s="79">
        <f t="shared" ca="1" si="176"/>
        <v>3.1594744304049844</v>
      </c>
      <c r="P980" s="79">
        <f t="shared" ca="1" si="177"/>
        <v>31.594744304049843</v>
      </c>
      <c r="Q980" s="79">
        <f t="shared" ca="1" si="178"/>
        <v>31.594744304049843</v>
      </c>
      <c r="R980" s="79">
        <f t="shared" ca="1" si="109"/>
        <v>3.1594744304049844</v>
      </c>
      <c r="S980" s="79">
        <f t="shared" ca="1" si="179"/>
        <v>3.159474430404984</v>
      </c>
      <c r="T980" s="79">
        <f t="shared" ca="1" si="111"/>
        <v>0</v>
      </c>
      <c r="U980" s="79">
        <f t="shared" ca="1" si="180"/>
        <v>1273.2296596068811</v>
      </c>
      <c r="V980" s="79">
        <f t="shared" ca="1" si="113"/>
        <v>0</v>
      </c>
      <c r="W980" s="85">
        <f t="shared" ca="1" si="181"/>
        <v>12528.192607425524</v>
      </c>
      <c r="X980" s="79">
        <f t="shared" ca="1" si="115"/>
        <v>0</v>
      </c>
    </row>
    <row r="981" spans="1:24" ht="12.75" customHeight="1">
      <c r="A981" s="2">
        <v>3</v>
      </c>
      <c r="B981" s="2">
        <v>1</v>
      </c>
      <c r="C981" s="2">
        <f t="shared" ca="1" si="97"/>
        <v>8</v>
      </c>
      <c r="D981" s="2">
        <f t="shared" ca="1" si="98"/>
        <v>6</v>
      </c>
      <c r="E981" s="2">
        <f t="shared" ca="1" si="99"/>
        <v>3</v>
      </c>
      <c r="F981" s="84">
        <f t="shared" ca="1" si="171"/>
        <v>0</v>
      </c>
      <c r="G981" s="2">
        <v>1</v>
      </c>
      <c r="H981" s="2">
        <v>0</v>
      </c>
      <c r="I981" s="2">
        <v>1</v>
      </c>
      <c r="J981" s="84">
        <f t="shared" ca="1" si="172"/>
        <v>5.8806000000000321E-12</v>
      </c>
      <c r="K981" s="84">
        <f t="shared" ca="1" si="102"/>
        <v>0</v>
      </c>
      <c r="L981" s="85">
        <f t="shared" ca="1" si="173"/>
        <v>105</v>
      </c>
      <c r="M981" s="38">
        <f t="shared" ca="1" si="174"/>
        <v>895</v>
      </c>
      <c r="N981" s="4">
        <f t="shared" ca="1" si="175"/>
        <v>10</v>
      </c>
      <c r="O981" s="79">
        <f t="shared" ca="1" si="176"/>
        <v>3.1594744304049844</v>
      </c>
      <c r="P981" s="79">
        <f t="shared" ca="1" si="177"/>
        <v>31.594744304049843</v>
      </c>
      <c r="Q981" s="79">
        <f t="shared" ca="1" si="178"/>
        <v>31.594744304049843</v>
      </c>
      <c r="R981" s="79">
        <f t="shared" ca="1" si="109"/>
        <v>3.1594744304049844</v>
      </c>
      <c r="S981" s="79">
        <f t="shared" ca="1" si="179"/>
        <v>3.159474430404984</v>
      </c>
      <c r="T981" s="79">
        <f t="shared" ca="1" si="111"/>
        <v>0</v>
      </c>
      <c r="U981" s="79">
        <f t="shared" ca="1" si="180"/>
        <v>1257.9296596068809</v>
      </c>
      <c r="V981" s="79">
        <f t="shared" ca="1" si="113"/>
        <v>0</v>
      </c>
      <c r="W981" s="85">
        <f t="shared" ca="1" si="181"/>
        <v>8352.1284049503502</v>
      </c>
      <c r="X981" s="79">
        <f t="shared" ca="1" si="115"/>
        <v>0</v>
      </c>
    </row>
    <row r="982" spans="1:24" ht="12.75" customHeight="1">
      <c r="A982" s="2">
        <v>3</v>
      </c>
      <c r="B982" s="2">
        <v>1</v>
      </c>
      <c r="C982" s="2">
        <f t="shared" ca="1" si="97"/>
        <v>8</v>
      </c>
      <c r="D982" s="2">
        <f t="shared" ca="1" si="98"/>
        <v>6</v>
      </c>
      <c r="E982" s="2">
        <f t="shared" ca="1" si="99"/>
        <v>3</v>
      </c>
      <c r="F982" s="84">
        <f t="shared" ca="1" si="171"/>
        <v>0</v>
      </c>
      <c r="G982" s="2">
        <v>1</v>
      </c>
      <c r="H982" s="2">
        <v>0</v>
      </c>
      <c r="I982" s="2">
        <v>0</v>
      </c>
      <c r="J982" s="84">
        <f t="shared" ca="1" si="172"/>
        <v>9.9000000000000638E-15</v>
      </c>
      <c r="K982" s="84">
        <f t="shared" ca="1" si="102"/>
        <v>0</v>
      </c>
      <c r="L982" s="85">
        <f t="shared" ca="1" si="173"/>
        <v>90</v>
      </c>
      <c r="M982" s="38">
        <f t="shared" ca="1" si="174"/>
        <v>910</v>
      </c>
      <c r="N982" s="4">
        <f t="shared" ca="1" si="175"/>
        <v>10</v>
      </c>
      <c r="O982" s="79">
        <f t="shared" ca="1" si="176"/>
        <v>3.1594744304049844</v>
      </c>
      <c r="P982" s="79">
        <f t="shared" ca="1" si="177"/>
        <v>31.594744304049843</v>
      </c>
      <c r="Q982" s="79">
        <f t="shared" ca="1" si="178"/>
        <v>31.594744304049843</v>
      </c>
      <c r="R982" s="79">
        <f t="shared" ca="1" si="109"/>
        <v>3.1594744304049844</v>
      </c>
      <c r="S982" s="79">
        <f t="shared" ca="1" si="179"/>
        <v>3.159474430404984</v>
      </c>
      <c r="T982" s="79">
        <f t="shared" ca="1" si="111"/>
        <v>0</v>
      </c>
      <c r="U982" s="79">
        <f t="shared" ca="1" si="180"/>
        <v>1242.629659606881</v>
      </c>
      <c r="V982" s="79">
        <f t="shared" ca="1" si="113"/>
        <v>0</v>
      </c>
      <c r="W982" s="85">
        <f t="shared" ca="1" si="181"/>
        <v>4176.0642024751751</v>
      </c>
      <c r="X982" s="79">
        <f t="shared" ca="1" si="115"/>
        <v>0</v>
      </c>
    </row>
    <row r="983" spans="1:24" ht="12.75" customHeight="1">
      <c r="A983" s="2">
        <v>3</v>
      </c>
      <c r="B983" s="2">
        <v>1</v>
      </c>
      <c r="C983" s="2">
        <f t="shared" ca="1" si="97"/>
        <v>8</v>
      </c>
      <c r="D983" s="2">
        <f t="shared" ca="1" si="98"/>
        <v>6</v>
      </c>
      <c r="E983" s="2">
        <f t="shared" ca="1" si="99"/>
        <v>3</v>
      </c>
      <c r="F983" s="84">
        <f t="shared" ca="1" si="171"/>
        <v>0</v>
      </c>
      <c r="G983" s="2">
        <v>0</v>
      </c>
      <c r="H983" s="2">
        <v>1</v>
      </c>
      <c r="I983" s="2">
        <v>7</v>
      </c>
      <c r="J983" s="84">
        <f t="shared" ca="1" si="172"/>
        <v>0</v>
      </c>
      <c r="K983" s="84">
        <f t="shared" ca="1" si="102"/>
        <v>0</v>
      </c>
      <c r="L983" s="85">
        <f t="shared" ca="1" si="173"/>
        <v>195</v>
      </c>
      <c r="M983" s="38">
        <f t="shared" ca="1" si="174"/>
        <v>805</v>
      </c>
      <c r="N983" s="4">
        <f t="shared" ca="1" si="175"/>
        <v>9</v>
      </c>
      <c r="O983" s="79">
        <f t="shared" ca="1" si="176"/>
        <v>2.8940432293255012</v>
      </c>
      <c r="P983" s="79">
        <f t="shared" ca="1" si="177"/>
        <v>28.940432293255011</v>
      </c>
      <c r="Q983" s="79">
        <f t="shared" ca="1" si="178"/>
        <v>28.940432293255011</v>
      </c>
      <c r="R983" s="79">
        <f t="shared" ca="1" si="109"/>
        <v>2.8940432293255012</v>
      </c>
      <c r="S983" s="79">
        <f t="shared" ca="1" si="179"/>
        <v>2.8940432293255007</v>
      </c>
      <c r="T983" s="79">
        <f t="shared" ca="1" si="111"/>
        <v>0</v>
      </c>
      <c r="U983" s="79">
        <f t="shared" ca="1" si="180"/>
        <v>1259.5026733900379</v>
      </c>
      <c r="V983" s="79">
        <f t="shared" ca="1" si="113"/>
        <v>0</v>
      </c>
      <c r="W983" s="85">
        <f t="shared" ca="1" si="181"/>
        <v>32903.782523958369</v>
      </c>
      <c r="X983" s="79">
        <f t="shared" ca="1" si="115"/>
        <v>0</v>
      </c>
    </row>
    <row r="984" spans="1:24" ht="12.75" customHeight="1">
      <c r="A984" s="2">
        <v>3</v>
      </c>
      <c r="B984" s="2">
        <v>1</v>
      </c>
      <c r="C984" s="2">
        <f t="shared" ca="1" si="97"/>
        <v>8</v>
      </c>
      <c r="D984" s="2">
        <f t="shared" ca="1" si="98"/>
        <v>6</v>
      </c>
      <c r="E984" s="2">
        <f t="shared" ca="1" si="99"/>
        <v>3</v>
      </c>
      <c r="F984" s="84">
        <f t="shared" ca="1" si="171"/>
        <v>0</v>
      </c>
      <c r="G984" s="2">
        <v>0</v>
      </c>
      <c r="H984" s="2">
        <v>1</v>
      </c>
      <c r="I984" s="2">
        <v>6</v>
      </c>
      <c r="J984" s="84">
        <f t="shared" ca="1" si="172"/>
        <v>9.3206534790699087E-3</v>
      </c>
      <c r="K984" s="84">
        <f t="shared" ca="1" si="102"/>
        <v>0</v>
      </c>
      <c r="L984" s="85">
        <f t="shared" ca="1" si="173"/>
        <v>180</v>
      </c>
      <c r="M984" s="38">
        <f t="shared" ca="1" si="174"/>
        <v>820</v>
      </c>
      <c r="N984" s="4">
        <f t="shared" ca="1" si="175"/>
        <v>9</v>
      </c>
      <c r="O984" s="79">
        <f t="shared" ca="1" si="176"/>
        <v>2.8940432293255012</v>
      </c>
      <c r="P984" s="79">
        <f t="shared" ca="1" si="177"/>
        <v>28.940432293255011</v>
      </c>
      <c r="Q984" s="79">
        <f t="shared" ca="1" si="178"/>
        <v>28.940432293255011</v>
      </c>
      <c r="R984" s="79">
        <f t="shared" ca="1" si="109"/>
        <v>2.8940432293255012</v>
      </c>
      <c r="S984" s="79">
        <f t="shared" ca="1" si="179"/>
        <v>2.8940432293255007</v>
      </c>
      <c r="T984" s="79">
        <f t="shared" ca="1" si="111"/>
        <v>0</v>
      </c>
      <c r="U984" s="79">
        <f t="shared" ca="1" si="180"/>
        <v>1244.2026733900377</v>
      </c>
      <c r="V984" s="79">
        <f t="shared" ca="1" si="113"/>
        <v>0</v>
      </c>
      <c r="W984" s="85">
        <f t="shared" ca="1" si="181"/>
        <v>28727.718321483193</v>
      </c>
      <c r="X984" s="79">
        <f t="shared" ca="1" si="115"/>
        <v>0</v>
      </c>
    </row>
    <row r="985" spans="1:24" ht="12.75" customHeight="1">
      <c r="A985" s="2">
        <v>3</v>
      </c>
      <c r="B985" s="2">
        <v>1</v>
      </c>
      <c r="C985" s="2">
        <f t="shared" ca="1" si="97"/>
        <v>8</v>
      </c>
      <c r="D985" s="2">
        <f t="shared" ca="1" si="98"/>
        <v>6</v>
      </c>
      <c r="E985" s="2">
        <f t="shared" ca="1" si="99"/>
        <v>3</v>
      </c>
      <c r="F985" s="84">
        <f t="shared" ca="1" si="171"/>
        <v>0</v>
      </c>
      <c r="G985" s="2">
        <v>0</v>
      </c>
      <c r="H985" s="2">
        <v>1</v>
      </c>
      <c r="I985" s="2">
        <v>5</v>
      </c>
      <c r="J985" s="84">
        <f t="shared" ca="1" si="172"/>
        <v>5.6488808964060098E-4</v>
      </c>
      <c r="K985" s="84">
        <f t="shared" ca="1" si="102"/>
        <v>0</v>
      </c>
      <c r="L985" s="85">
        <f t="shared" ca="1" si="173"/>
        <v>165</v>
      </c>
      <c r="M985" s="38">
        <f t="shared" ca="1" si="174"/>
        <v>835</v>
      </c>
      <c r="N985" s="4">
        <f t="shared" ca="1" si="175"/>
        <v>9</v>
      </c>
      <c r="O985" s="79">
        <f t="shared" ca="1" si="176"/>
        <v>2.8940432293255012</v>
      </c>
      <c r="P985" s="79">
        <f t="shared" ca="1" si="177"/>
        <v>28.940432293255011</v>
      </c>
      <c r="Q985" s="79">
        <f t="shared" ca="1" si="178"/>
        <v>28.940432293255011</v>
      </c>
      <c r="R985" s="79">
        <f t="shared" ca="1" si="109"/>
        <v>2.8940432293255012</v>
      </c>
      <c r="S985" s="79">
        <f t="shared" ca="1" si="179"/>
        <v>2.8940432293255007</v>
      </c>
      <c r="T985" s="79">
        <f t="shared" ca="1" si="111"/>
        <v>0</v>
      </c>
      <c r="U985" s="79">
        <f t="shared" ca="1" si="180"/>
        <v>1228.9026733900378</v>
      </c>
      <c r="V985" s="79">
        <f t="shared" ca="1" si="113"/>
        <v>0</v>
      </c>
      <c r="W985" s="85">
        <f t="shared" ca="1" si="181"/>
        <v>24551.654119008017</v>
      </c>
      <c r="X985" s="79">
        <f t="shared" ca="1" si="115"/>
        <v>0</v>
      </c>
    </row>
    <row r="986" spans="1:24" ht="12.75" customHeight="1">
      <c r="A986" s="2">
        <v>3</v>
      </c>
      <c r="B986" s="2">
        <v>1</v>
      </c>
      <c r="C986" s="2">
        <f t="shared" ca="1" si="97"/>
        <v>8</v>
      </c>
      <c r="D986" s="2">
        <f t="shared" ca="1" si="98"/>
        <v>6</v>
      </c>
      <c r="E986" s="2">
        <f t="shared" ca="1" si="99"/>
        <v>3</v>
      </c>
      <c r="F986" s="84">
        <f t="shared" ca="1" si="171"/>
        <v>0</v>
      </c>
      <c r="G986" s="2">
        <v>0</v>
      </c>
      <c r="H986" s="2">
        <v>1</v>
      </c>
      <c r="I986" s="2">
        <v>4</v>
      </c>
      <c r="J986" s="84">
        <f t="shared" ca="1" si="172"/>
        <v>1.426485074850004E-5</v>
      </c>
      <c r="K986" s="84">
        <f t="shared" ca="1" si="102"/>
        <v>0</v>
      </c>
      <c r="L986" s="85">
        <f t="shared" ca="1" si="173"/>
        <v>150</v>
      </c>
      <c r="M986" s="38">
        <f t="shared" ca="1" si="174"/>
        <v>850</v>
      </c>
      <c r="N986" s="4">
        <f t="shared" ca="1" si="175"/>
        <v>10</v>
      </c>
      <c r="O986" s="79">
        <f t="shared" ca="1" si="176"/>
        <v>3.1594744304049844</v>
      </c>
      <c r="P986" s="79">
        <f t="shared" ca="1" si="177"/>
        <v>31.594744304049843</v>
      </c>
      <c r="Q986" s="79">
        <f t="shared" ca="1" si="178"/>
        <v>29.471294695413977</v>
      </c>
      <c r="R986" s="79">
        <f t="shared" ca="1" si="109"/>
        <v>3.053301949973191</v>
      </c>
      <c r="S986" s="79">
        <f t="shared" ca="1" si="179"/>
        <v>3.1520423567747589</v>
      </c>
      <c r="T986" s="79">
        <f t="shared" ca="1" si="111"/>
        <v>0</v>
      </c>
      <c r="U986" s="79">
        <f t="shared" ca="1" si="180"/>
        <v>1301.3033039928096</v>
      </c>
      <c r="V986" s="79">
        <f t="shared" ca="1" si="113"/>
        <v>0</v>
      </c>
      <c r="W986" s="85">
        <f t="shared" ca="1" si="181"/>
        <v>20375.589916532841</v>
      </c>
      <c r="X986" s="79">
        <f t="shared" ca="1" si="115"/>
        <v>0</v>
      </c>
    </row>
    <row r="987" spans="1:24" ht="12.75" customHeight="1">
      <c r="A987" s="2">
        <v>3</v>
      </c>
      <c r="B987" s="2">
        <v>1</v>
      </c>
      <c r="C987" s="2">
        <f t="shared" ca="1" si="97"/>
        <v>8</v>
      </c>
      <c r="D987" s="2">
        <f t="shared" ca="1" si="98"/>
        <v>6</v>
      </c>
      <c r="E987" s="2">
        <f t="shared" ca="1" si="99"/>
        <v>3</v>
      </c>
      <c r="F987" s="84">
        <f t="shared" ca="1" si="171"/>
        <v>0</v>
      </c>
      <c r="G987" s="2">
        <v>0</v>
      </c>
      <c r="H987" s="2">
        <v>1</v>
      </c>
      <c r="I987" s="2">
        <v>3</v>
      </c>
      <c r="J987" s="84">
        <f t="shared" ca="1" si="172"/>
        <v>1.9211920200000068E-7</v>
      </c>
      <c r="K987" s="84">
        <f t="shared" ca="1" si="102"/>
        <v>0</v>
      </c>
      <c r="L987" s="85">
        <f t="shared" ca="1" si="173"/>
        <v>135</v>
      </c>
      <c r="M987" s="38">
        <f t="shared" ca="1" si="174"/>
        <v>865</v>
      </c>
      <c r="N987" s="4">
        <f t="shared" ca="1" si="175"/>
        <v>10</v>
      </c>
      <c r="O987" s="79">
        <f t="shared" ca="1" si="176"/>
        <v>3.1594744304049844</v>
      </c>
      <c r="P987" s="79">
        <f t="shared" ca="1" si="177"/>
        <v>31.594744304049843</v>
      </c>
      <c r="Q987" s="79">
        <f t="shared" ca="1" si="178"/>
        <v>31.594744304049843</v>
      </c>
      <c r="R987" s="79">
        <f t="shared" ca="1" si="109"/>
        <v>3.1594744304049844</v>
      </c>
      <c r="S987" s="79">
        <f t="shared" ca="1" si="179"/>
        <v>3.159474430404984</v>
      </c>
      <c r="T987" s="79">
        <f t="shared" ca="1" si="111"/>
        <v>0</v>
      </c>
      <c r="U987" s="79">
        <f t="shared" ca="1" si="180"/>
        <v>1288.5296596068811</v>
      </c>
      <c r="V987" s="79">
        <f t="shared" ca="1" si="113"/>
        <v>0</v>
      </c>
      <c r="W987" s="85">
        <f t="shared" ca="1" si="181"/>
        <v>16199.525714057669</v>
      </c>
      <c r="X987" s="79">
        <f t="shared" ca="1" si="115"/>
        <v>0</v>
      </c>
    </row>
    <row r="988" spans="1:24" ht="12.75" customHeight="1">
      <c r="A988" s="2">
        <v>3</v>
      </c>
      <c r="B988" s="2">
        <v>1</v>
      </c>
      <c r="C988" s="2">
        <f t="shared" ca="1" si="97"/>
        <v>8</v>
      </c>
      <c r="D988" s="2">
        <f t="shared" ca="1" si="98"/>
        <v>6</v>
      </c>
      <c r="E988" s="2">
        <f t="shared" ca="1" si="99"/>
        <v>3</v>
      </c>
      <c r="F988" s="84">
        <f t="shared" ca="1" si="171"/>
        <v>0</v>
      </c>
      <c r="G988" s="2">
        <v>0</v>
      </c>
      <c r="H988" s="2">
        <v>1</v>
      </c>
      <c r="I988" s="2">
        <v>2</v>
      </c>
      <c r="J988" s="84">
        <f t="shared" ca="1" si="172"/>
        <v>1.4554485000000069E-9</v>
      </c>
      <c r="K988" s="84">
        <f t="shared" ca="1" si="102"/>
        <v>0</v>
      </c>
      <c r="L988" s="85">
        <f t="shared" ca="1" si="173"/>
        <v>120</v>
      </c>
      <c r="M988" s="38">
        <f t="shared" ca="1" si="174"/>
        <v>880</v>
      </c>
      <c r="N988" s="4">
        <f t="shared" ca="1" si="175"/>
        <v>10</v>
      </c>
      <c r="O988" s="79">
        <f t="shared" ca="1" si="176"/>
        <v>3.1594744304049844</v>
      </c>
      <c r="P988" s="79">
        <f t="shared" ca="1" si="177"/>
        <v>31.594744304049843</v>
      </c>
      <c r="Q988" s="79">
        <f t="shared" ca="1" si="178"/>
        <v>31.594744304049843</v>
      </c>
      <c r="R988" s="79">
        <f t="shared" ca="1" si="109"/>
        <v>3.1594744304049844</v>
      </c>
      <c r="S988" s="79">
        <f t="shared" ca="1" si="179"/>
        <v>3.159474430404984</v>
      </c>
      <c r="T988" s="79">
        <f t="shared" ca="1" si="111"/>
        <v>0</v>
      </c>
      <c r="U988" s="79">
        <f t="shared" ca="1" si="180"/>
        <v>1273.2296596068811</v>
      </c>
      <c r="V988" s="79">
        <f t="shared" ca="1" si="113"/>
        <v>0</v>
      </c>
      <c r="W988" s="85">
        <f t="shared" ca="1" si="181"/>
        <v>12023.461511582493</v>
      </c>
      <c r="X988" s="79">
        <f t="shared" ca="1" si="115"/>
        <v>0</v>
      </c>
    </row>
    <row r="989" spans="1:24" ht="12.75" customHeight="1">
      <c r="A989" s="2">
        <v>3</v>
      </c>
      <c r="B989" s="2">
        <v>1</v>
      </c>
      <c r="C989" s="2">
        <f t="shared" ca="1" si="97"/>
        <v>8</v>
      </c>
      <c r="D989" s="2">
        <f t="shared" ca="1" si="98"/>
        <v>6</v>
      </c>
      <c r="E989" s="2">
        <f t="shared" ca="1" si="99"/>
        <v>3</v>
      </c>
      <c r="F989" s="84">
        <f t="shared" ca="1" si="171"/>
        <v>0</v>
      </c>
      <c r="G989" s="2">
        <v>0</v>
      </c>
      <c r="H989" s="2">
        <v>1</v>
      </c>
      <c r="I989" s="2">
        <v>1</v>
      </c>
      <c r="J989" s="84">
        <f t="shared" ca="1" si="172"/>
        <v>5.8806000000000321E-12</v>
      </c>
      <c r="K989" s="84">
        <f t="shared" ca="1" si="102"/>
        <v>0</v>
      </c>
      <c r="L989" s="85">
        <f t="shared" ca="1" si="173"/>
        <v>105</v>
      </c>
      <c r="M989" s="38">
        <f t="shared" ca="1" si="174"/>
        <v>895</v>
      </c>
      <c r="N989" s="4">
        <f t="shared" ca="1" si="175"/>
        <v>10</v>
      </c>
      <c r="O989" s="79">
        <f t="shared" ca="1" si="176"/>
        <v>3.1594744304049844</v>
      </c>
      <c r="P989" s="79">
        <f t="shared" ca="1" si="177"/>
        <v>31.594744304049843</v>
      </c>
      <c r="Q989" s="79">
        <f t="shared" ca="1" si="178"/>
        <v>31.594744304049843</v>
      </c>
      <c r="R989" s="79">
        <f t="shared" ca="1" si="109"/>
        <v>3.1594744304049844</v>
      </c>
      <c r="S989" s="79">
        <f t="shared" ca="1" si="179"/>
        <v>3.159474430404984</v>
      </c>
      <c r="T989" s="79">
        <f t="shared" ca="1" si="111"/>
        <v>0</v>
      </c>
      <c r="U989" s="79">
        <f t="shared" ca="1" si="180"/>
        <v>1257.9296596068809</v>
      </c>
      <c r="V989" s="79">
        <f t="shared" ca="1" si="113"/>
        <v>0</v>
      </c>
      <c r="W989" s="85">
        <f t="shared" ca="1" si="181"/>
        <v>7847.3973091073167</v>
      </c>
      <c r="X989" s="79">
        <f t="shared" ca="1" si="115"/>
        <v>0</v>
      </c>
    </row>
    <row r="990" spans="1:24" ht="12.75" customHeight="1">
      <c r="A990" s="2">
        <v>3</v>
      </c>
      <c r="B990" s="2">
        <v>1</v>
      </c>
      <c r="C990" s="2">
        <f t="shared" ca="1" si="97"/>
        <v>8</v>
      </c>
      <c r="D990" s="2">
        <f t="shared" ca="1" si="98"/>
        <v>6</v>
      </c>
      <c r="E990" s="2">
        <f t="shared" ca="1" si="99"/>
        <v>3</v>
      </c>
      <c r="F990" s="84">
        <f t="shared" ca="1" si="171"/>
        <v>0</v>
      </c>
      <c r="G990" s="2">
        <v>0</v>
      </c>
      <c r="H990" s="2">
        <v>1</v>
      </c>
      <c r="I990" s="2">
        <v>0</v>
      </c>
      <c r="J990" s="84">
        <f t="shared" ca="1" si="172"/>
        <v>9.9000000000000638E-15</v>
      </c>
      <c r="K990" s="84">
        <f t="shared" ca="1" si="102"/>
        <v>0</v>
      </c>
      <c r="L990" s="85">
        <f t="shared" ca="1" si="173"/>
        <v>90</v>
      </c>
      <c r="M990" s="38">
        <f t="shared" ca="1" si="174"/>
        <v>910</v>
      </c>
      <c r="N990" s="4">
        <f t="shared" ca="1" si="175"/>
        <v>10</v>
      </c>
      <c r="O990" s="79">
        <f t="shared" ca="1" si="176"/>
        <v>3.1594744304049844</v>
      </c>
      <c r="P990" s="79">
        <f t="shared" ca="1" si="177"/>
        <v>31.594744304049843</v>
      </c>
      <c r="Q990" s="79">
        <f t="shared" ca="1" si="178"/>
        <v>31.594744304049843</v>
      </c>
      <c r="R990" s="79">
        <f t="shared" ca="1" si="109"/>
        <v>3.1594744304049844</v>
      </c>
      <c r="S990" s="79">
        <f t="shared" ca="1" si="179"/>
        <v>3.159474430404984</v>
      </c>
      <c r="T990" s="79">
        <f t="shared" ca="1" si="111"/>
        <v>0</v>
      </c>
      <c r="U990" s="79">
        <f t="shared" ca="1" si="180"/>
        <v>1242.629659606881</v>
      </c>
      <c r="V990" s="79">
        <f t="shared" ca="1" si="113"/>
        <v>0</v>
      </c>
      <c r="W990" s="85">
        <f t="shared" ca="1" si="181"/>
        <v>3671.3331066321421</v>
      </c>
      <c r="X990" s="79">
        <f t="shared" ca="1" si="115"/>
        <v>0</v>
      </c>
    </row>
    <row r="991" spans="1:24" ht="12.75" customHeight="1">
      <c r="A991" s="2">
        <v>3</v>
      </c>
      <c r="B991" s="2">
        <v>1</v>
      </c>
      <c r="C991" s="2">
        <f t="shared" ca="1" si="97"/>
        <v>8</v>
      </c>
      <c r="D991" s="2">
        <f t="shared" ca="1" si="98"/>
        <v>6</v>
      </c>
      <c r="E991" s="2">
        <f t="shared" ca="1" si="99"/>
        <v>3</v>
      </c>
      <c r="F991" s="84">
        <f t="shared" ca="1" si="171"/>
        <v>0</v>
      </c>
      <c r="G991" s="2">
        <v>0</v>
      </c>
      <c r="H991" s="2">
        <v>0</v>
      </c>
      <c r="I991" s="2">
        <v>7</v>
      </c>
      <c r="J991" s="84">
        <f t="shared" ca="1" si="172"/>
        <v>0</v>
      </c>
      <c r="K991" s="84">
        <f t="shared" ca="1" si="102"/>
        <v>0</v>
      </c>
      <c r="L991" s="85">
        <f t="shared" ca="1" si="173"/>
        <v>105</v>
      </c>
      <c r="M991" s="38">
        <f t="shared" ca="1" si="174"/>
        <v>895</v>
      </c>
      <c r="N991" s="4">
        <f t="shared" ca="1" si="175"/>
        <v>10</v>
      </c>
      <c r="O991" s="79">
        <f t="shared" ca="1" si="176"/>
        <v>3.1594744304049844</v>
      </c>
      <c r="P991" s="79">
        <f t="shared" ca="1" si="177"/>
        <v>31.594744304049843</v>
      </c>
      <c r="Q991" s="79">
        <f t="shared" ca="1" si="178"/>
        <v>31.594744304049843</v>
      </c>
      <c r="R991" s="79">
        <f t="shared" ca="1" si="109"/>
        <v>3.1594744304049844</v>
      </c>
      <c r="S991" s="79">
        <f t="shared" ca="1" si="179"/>
        <v>3.159474430404984</v>
      </c>
      <c r="T991" s="79">
        <f t="shared" ca="1" si="111"/>
        <v>0</v>
      </c>
      <c r="U991" s="79">
        <f t="shared" ca="1" si="180"/>
        <v>1257.9296596068809</v>
      </c>
      <c r="V991" s="79">
        <f t="shared" ca="1" si="113"/>
        <v>0</v>
      </c>
      <c r="W991" s="85">
        <f t="shared" ca="1" si="181"/>
        <v>29232.449417326225</v>
      </c>
      <c r="X991" s="79">
        <f t="shared" ca="1" si="115"/>
        <v>0</v>
      </c>
    </row>
    <row r="992" spans="1:24" ht="12.75" customHeight="1">
      <c r="A992" s="2">
        <v>3</v>
      </c>
      <c r="B992" s="2">
        <v>1</v>
      </c>
      <c r="C992" s="2">
        <f t="shared" ca="1" si="97"/>
        <v>8</v>
      </c>
      <c r="D992" s="2">
        <f t="shared" ca="1" si="98"/>
        <v>6</v>
      </c>
      <c r="E992" s="2">
        <f t="shared" ca="1" si="99"/>
        <v>3</v>
      </c>
      <c r="F992" s="84">
        <f t="shared" ca="1" si="171"/>
        <v>0</v>
      </c>
      <c r="G992" s="2">
        <v>0</v>
      </c>
      <c r="H992" s="2">
        <v>0</v>
      </c>
      <c r="I992" s="2">
        <v>6</v>
      </c>
      <c r="J992" s="84">
        <f t="shared" ca="1" si="172"/>
        <v>9.4148014940100163E-5</v>
      </c>
      <c r="K992" s="84">
        <f t="shared" ca="1" si="102"/>
        <v>0</v>
      </c>
      <c r="L992" s="85">
        <f t="shared" ca="1" si="173"/>
        <v>90</v>
      </c>
      <c r="M992" s="38">
        <f t="shared" ca="1" si="174"/>
        <v>910</v>
      </c>
      <c r="N992" s="4">
        <f t="shared" ca="1" si="175"/>
        <v>10</v>
      </c>
      <c r="O992" s="79">
        <f t="shared" ca="1" si="176"/>
        <v>3.1594744304049844</v>
      </c>
      <c r="P992" s="79">
        <f t="shared" ca="1" si="177"/>
        <v>31.594744304049843</v>
      </c>
      <c r="Q992" s="79">
        <f t="shared" ca="1" si="178"/>
        <v>31.594744304049843</v>
      </c>
      <c r="R992" s="79">
        <f t="shared" ca="1" si="109"/>
        <v>3.1594744304049844</v>
      </c>
      <c r="S992" s="79">
        <f t="shared" ca="1" si="179"/>
        <v>3.159474430404984</v>
      </c>
      <c r="T992" s="79">
        <f t="shared" ca="1" si="111"/>
        <v>0</v>
      </c>
      <c r="U992" s="79">
        <f t="shared" ca="1" si="180"/>
        <v>1242.629659606881</v>
      </c>
      <c r="V992" s="79">
        <f t="shared" ca="1" si="113"/>
        <v>0</v>
      </c>
      <c r="W992" s="85">
        <f t="shared" ca="1" si="181"/>
        <v>25056.385214851052</v>
      </c>
      <c r="X992" s="79">
        <f t="shared" ca="1" si="115"/>
        <v>0</v>
      </c>
    </row>
    <row r="993" spans="1:24" ht="12.75" customHeight="1">
      <c r="A993" s="2">
        <v>3</v>
      </c>
      <c r="B993" s="2">
        <v>1</v>
      </c>
      <c r="C993" s="2">
        <f t="shared" ca="1" si="97"/>
        <v>8</v>
      </c>
      <c r="D993" s="2">
        <f t="shared" ca="1" si="98"/>
        <v>6</v>
      </c>
      <c r="E993" s="2">
        <f t="shared" ca="1" si="99"/>
        <v>3</v>
      </c>
      <c r="F993" s="84">
        <f t="shared" ca="1" si="171"/>
        <v>0</v>
      </c>
      <c r="G993" s="2">
        <v>0</v>
      </c>
      <c r="H993" s="2">
        <v>0</v>
      </c>
      <c r="I993" s="2">
        <v>5</v>
      </c>
      <c r="J993" s="84">
        <f t="shared" ca="1" si="172"/>
        <v>5.7059402994000143E-6</v>
      </c>
      <c r="K993" s="84">
        <f t="shared" ca="1" si="102"/>
        <v>0</v>
      </c>
      <c r="L993" s="85">
        <f t="shared" ca="1" si="173"/>
        <v>75</v>
      </c>
      <c r="M993" s="38">
        <f t="shared" ca="1" si="174"/>
        <v>925</v>
      </c>
      <c r="N993" s="4">
        <f t="shared" ca="1" si="175"/>
        <v>10</v>
      </c>
      <c r="O993" s="79">
        <f t="shared" ca="1" si="176"/>
        <v>3.1594744304049844</v>
      </c>
      <c r="P993" s="79">
        <f t="shared" ca="1" si="177"/>
        <v>31.594744304049843</v>
      </c>
      <c r="Q993" s="79">
        <f t="shared" ca="1" si="178"/>
        <v>31.594744304049843</v>
      </c>
      <c r="R993" s="79">
        <f t="shared" ca="1" si="109"/>
        <v>3.1594744304049844</v>
      </c>
      <c r="S993" s="79">
        <f t="shared" ca="1" si="179"/>
        <v>3.159474430404984</v>
      </c>
      <c r="T993" s="79">
        <f t="shared" ca="1" si="111"/>
        <v>0</v>
      </c>
      <c r="U993" s="79">
        <f t="shared" ca="1" si="180"/>
        <v>1227.329659606881</v>
      </c>
      <c r="V993" s="79">
        <f t="shared" ca="1" si="113"/>
        <v>0</v>
      </c>
      <c r="W993" s="85">
        <f t="shared" ca="1" si="181"/>
        <v>20880.321012375876</v>
      </c>
      <c r="X993" s="79">
        <f t="shared" ca="1" si="115"/>
        <v>0</v>
      </c>
    </row>
    <row r="994" spans="1:24" ht="12.75" customHeight="1">
      <c r="A994" s="2">
        <v>3</v>
      </c>
      <c r="B994" s="2">
        <v>1</v>
      </c>
      <c r="C994" s="2">
        <f t="shared" ca="1" si="97"/>
        <v>8</v>
      </c>
      <c r="D994" s="2">
        <f t="shared" ca="1" si="98"/>
        <v>6</v>
      </c>
      <c r="E994" s="2">
        <f t="shared" ca="1" si="99"/>
        <v>3</v>
      </c>
      <c r="F994" s="84">
        <f t="shared" ca="1" si="171"/>
        <v>0</v>
      </c>
      <c r="G994" s="2">
        <v>0</v>
      </c>
      <c r="H994" s="2">
        <v>0</v>
      </c>
      <c r="I994" s="2">
        <v>4</v>
      </c>
      <c r="J994" s="84">
        <f t="shared" ca="1" si="172"/>
        <v>1.4408940150000052E-7</v>
      </c>
      <c r="K994" s="84">
        <f t="shared" ca="1" si="102"/>
        <v>0</v>
      </c>
      <c r="L994" s="85">
        <f t="shared" ca="1" si="173"/>
        <v>60</v>
      </c>
      <c r="M994" s="38">
        <f t="shared" ca="1" si="174"/>
        <v>940</v>
      </c>
      <c r="N994" s="4">
        <f t="shared" ca="1" si="175"/>
        <v>11</v>
      </c>
      <c r="O994" s="79">
        <f t="shared" ca="1" si="176"/>
        <v>3.443707573616813</v>
      </c>
      <c r="P994" s="79">
        <f t="shared" ca="1" si="177"/>
        <v>34.152842592956304</v>
      </c>
      <c r="Q994" s="79">
        <f t="shared" ca="1" si="178"/>
        <v>31.594744304049843</v>
      </c>
      <c r="R994" s="79">
        <f t="shared" ca="1" si="109"/>
        <v>3.287379344850307</v>
      </c>
      <c r="S994" s="79">
        <f t="shared" ca="1" si="179"/>
        <v>3.4327645976031573</v>
      </c>
      <c r="T994" s="79">
        <f t="shared" ca="1" si="111"/>
        <v>0</v>
      </c>
      <c r="U994" s="79">
        <f t="shared" ca="1" si="180"/>
        <v>1304.9281133256075</v>
      </c>
      <c r="V994" s="79">
        <f t="shared" ca="1" si="113"/>
        <v>0</v>
      </c>
      <c r="W994" s="85">
        <f t="shared" ca="1" si="181"/>
        <v>16704.2568099007</v>
      </c>
      <c r="X994" s="79">
        <f t="shared" ca="1" si="115"/>
        <v>0</v>
      </c>
    </row>
    <row r="995" spans="1:24" ht="12.75" customHeight="1">
      <c r="A995" s="2">
        <v>3</v>
      </c>
      <c r="B995" s="2">
        <v>1</v>
      </c>
      <c r="C995" s="2">
        <f t="shared" ca="1" si="97"/>
        <v>8</v>
      </c>
      <c r="D995" s="2">
        <f t="shared" ca="1" si="98"/>
        <v>6</v>
      </c>
      <c r="E995" s="2">
        <f t="shared" ca="1" si="99"/>
        <v>3</v>
      </c>
      <c r="F995" s="84">
        <f t="shared" ca="1" si="171"/>
        <v>0</v>
      </c>
      <c r="G995" s="2">
        <v>0</v>
      </c>
      <c r="H995" s="2">
        <v>0</v>
      </c>
      <c r="I995" s="2">
        <v>3</v>
      </c>
      <c r="J995" s="84">
        <f t="shared" ca="1" si="172"/>
        <v>1.9405980000000086E-9</v>
      </c>
      <c r="K995" s="84">
        <f t="shared" ca="1" si="102"/>
        <v>0</v>
      </c>
      <c r="L995" s="85">
        <f t="shared" ca="1" si="173"/>
        <v>45</v>
      </c>
      <c r="M995" s="38">
        <f t="shared" ca="1" si="174"/>
        <v>955</v>
      </c>
      <c r="N995" s="4">
        <f t="shared" ca="1" si="175"/>
        <v>11</v>
      </c>
      <c r="O995" s="79">
        <f t="shared" ca="1" si="176"/>
        <v>3.443707573616813</v>
      </c>
      <c r="P995" s="79">
        <f t="shared" ca="1" si="177"/>
        <v>34.437075736168133</v>
      </c>
      <c r="Q995" s="79">
        <f t="shared" ca="1" si="178"/>
        <v>34.437075736168133</v>
      </c>
      <c r="R995" s="79">
        <f t="shared" ca="1" si="109"/>
        <v>3.4437075736168135</v>
      </c>
      <c r="S995" s="79">
        <f t="shared" ca="1" si="179"/>
        <v>3.4437075736168126</v>
      </c>
      <c r="T995" s="79">
        <f t="shared" ca="1" si="111"/>
        <v>0</v>
      </c>
      <c r="U995" s="79">
        <f t="shared" ca="1" si="180"/>
        <v>1293.3479162046203</v>
      </c>
      <c r="V995" s="79">
        <f t="shared" ca="1" si="113"/>
        <v>0</v>
      </c>
      <c r="W995" s="85">
        <f t="shared" ca="1" si="181"/>
        <v>12528.192607425526</v>
      </c>
      <c r="X995" s="79">
        <f t="shared" ca="1" si="115"/>
        <v>0</v>
      </c>
    </row>
    <row r="996" spans="1:24" ht="12.75" customHeight="1">
      <c r="A996" s="2">
        <v>3</v>
      </c>
      <c r="B996" s="2">
        <v>1</v>
      </c>
      <c r="C996" s="2">
        <f t="shared" ca="1" si="97"/>
        <v>8</v>
      </c>
      <c r="D996" s="2">
        <f t="shared" ca="1" si="98"/>
        <v>6</v>
      </c>
      <c r="E996" s="2">
        <f t="shared" ca="1" si="99"/>
        <v>3</v>
      </c>
      <c r="F996" s="84">
        <f t="shared" ca="1" si="171"/>
        <v>0</v>
      </c>
      <c r="G996" s="2">
        <v>0</v>
      </c>
      <c r="H996" s="2">
        <v>0</v>
      </c>
      <c r="I996" s="2">
        <v>2</v>
      </c>
      <c r="J996" s="84">
        <f t="shared" ca="1" si="172"/>
        <v>1.4701500000000082E-11</v>
      </c>
      <c r="K996" s="84">
        <f t="shared" ca="1" si="102"/>
        <v>0</v>
      </c>
      <c r="L996" s="85">
        <f t="shared" ca="1" si="173"/>
        <v>30</v>
      </c>
      <c r="M996" s="38">
        <f t="shared" ca="1" si="174"/>
        <v>970</v>
      </c>
      <c r="N996" s="4">
        <f t="shared" ca="1" si="175"/>
        <v>11</v>
      </c>
      <c r="O996" s="79">
        <f t="shared" ca="1" si="176"/>
        <v>3.443707573616813</v>
      </c>
      <c r="P996" s="79">
        <f t="shared" ca="1" si="177"/>
        <v>34.437075736168133</v>
      </c>
      <c r="Q996" s="79">
        <f t="shared" ca="1" si="178"/>
        <v>34.437075736168133</v>
      </c>
      <c r="R996" s="79">
        <f t="shared" ca="1" si="109"/>
        <v>3.4437075736168135</v>
      </c>
      <c r="S996" s="79">
        <f t="shared" ca="1" si="179"/>
        <v>3.4437075736168126</v>
      </c>
      <c r="T996" s="79">
        <f t="shared" ca="1" si="111"/>
        <v>0</v>
      </c>
      <c r="U996" s="79">
        <f t="shared" ca="1" si="180"/>
        <v>1278.0479162046202</v>
      </c>
      <c r="V996" s="79">
        <f t="shared" ca="1" si="113"/>
        <v>0</v>
      </c>
      <c r="W996" s="85">
        <f t="shared" ca="1" si="181"/>
        <v>8352.1284049503502</v>
      </c>
      <c r="X996" s="79">
        <f t="shared" ca="1" si="115"/>
        <v>0</v>
      </c>
    </row>
    <row r="997" spans="1:24" ht="12.75" customHeight="1">
      <c r="A997" s="2">
        <v>3</v>
      </c>
      <c r="B997" s="2">
        <v>1</v>
      </c>
      <c r="C997" s="2">
        <f t="shared" ca="1" si="97"/>
        <v>8</v>
      </c>
      <c r="D997" s="2">
        <f t="shared" ca="1" si="98"/>
        <v>6</v>
      </c>
      <c r="E997" s="2">
        <f t="shared" ca="1" si="99"/>
        <v>3</v>
      </c>
      <c r="F997" s="84">
        <f t="shared" ca="1" si="171"/>
        <v>0</v>
      </c>
      <c r="G997" s="2">
        <v>0</v>
      </c>
      <c r="H997" s="2">
        <v>0</v>
      </c>
      <c r="I997" s="2">
        <v>1</v>
      </c>
      <c r="J997" s="84">
        <f t="shared" ca="1" si="172"/>
        <v>5.9400000000000383E-14</v>
      </c>
      <c r="K997" s="84">
        <f t="shared" ca="1" si="102"/>
        <v>0</v>
      </c>
      <c r="L997" s="85">
        <f t="shared" ca="1" si="173"/>
        <v>15</v>
      </c>
      <c r="M997" s="38">
        <f t="shared" ca="1" si="174"/>
        <v>985</v>
      </c>
      <c r="N997" s="4">
        <f t="shared" ca="1" si="175"/>
        <v>11</v>
      </c>
      <c r="O997" s="79">
        <f t="shared" ca="1" si="176"/>
        <v>3.443707573616813</v>
      </c>
      <c r="P997" s="79">
        <f t="shared" ca="1" si="177"/>
        <v>34.437075736168133</v>
      </c>
      <c r="Q997" s="79">
        <f t="shared" ca="1" si="178"/>
        <v>34.437075736168133</v>
      </c>
      <c r="R997" s="79">
        <f t="shared" ca="1" si="109"/>
        <v>3.4437075736168135</v>
      </c>
      <c r="S997" s="79">
        <f t="shared" ca="1" si="179"/>
        <v>3.4437075736168126</v>
      </c>
      <c r="T997" s="79">
        <f t="shared" ca="1" si="111"/>
        <v>0</v>
      </c>
      <c r="U997" s="79">
        <f t="shared" ca="1" si="180"/>
        <v>1262.7479162046202</v>
      </c>
      <c r="V997" s="79">
        <f t="shared" ca="1" si="113"/>
        <v>0</v>
      </c>
      <c r="W997" s="85">
        <f t="shared" ca="1" si="181"/>
        <v>4176.0642024751751</v>
      </c>
      <c r="X997" s="79">
        <f t="shared" ca="1" si="115"/>
        <v>0</v>
      </c>
    </row>
    <row r="998" spans="1:24" ht="12.75" customHeight="1">
      <c r="A998" s="2">
        <v>3</v>
      </c>
      <c r="B998" s="2">
        <v>1</v>
      </c>
      <c r="C998" s="2">
        <f t="shared" ca="1" si="97"/>
        <v>8</v>
      </c>
      <c r="D998" s="2">
        <f t="shared" ca="1" si="98"/>
        <v>6</v>
      </c>
      <c r="E998" s="2">
        <f t="shared" ca="1" si="99"/>
        <v>3</v>
      </c>
      <c r="F998" s="84">
        <f t="shared" ca="1" si="171"/>
        <v>0</v>
      </c>
      <c r="G998" s="2">
        <v>0</v>
      </c>
      <c r="H998" s="2">
        <v>0</v>
      </c>
      <c r="I998" s="2">
        <v>0</v>
      </c>
      <c r="J998" s="84">
        <f t="shared" ca="1" si="172"/>
        <v>1.0000000000000073E-16</v>
      </c>
      <c r="K998" s="84">
        <f t="shared" ca="1" si="102"/>
        <v>0</v>
      </c>
      <c r="L998" s="85">
        <f t="shared" ca="1" si="173"/>
        <v>0</v>
      </c>
      <c r="M998" s="38">
        <f t="shared" ca="1" si="174"/>
        <v>1000</v>
      </c>
      <c r="N998" s="4">
        <f t="shared" ca="1" si="175"/>
        <v>11</v>
      </c>
      <c r="O998" s="79">
        <f t="shared" ca="1" si="176"/>
        <v>3.443707573616813</v>
      </c>
      <c r="P998" s="79">
        <f t="shared" ca="1" si="177"/>
        <v>34.437075736168133</v>
      </c>
      <c r="Q998" s="79">
        <f t="shared" ca="1" si="178"/>
        <v>34.437075736168133</v>
      </c>
      <c r="R998" s="79">
        <f t="shared" ca="1" si="109"/>
        <v>3.4437075736168135</v>
      </c>
      <c r="S998" s="79">
        <f t="shared" ca="1" si="179"/>
        <v>3.4437075736168126</v>
      </c>
      <c r="T998" s="79">
        <f t="shared" ca="1" si="111"/>
        <v>0</v>
      </c>
      <c r="U998" s="79">
        <f t="shared" ca="1" si="180"/>
        <v>1247.4479162046202</v>
      </c>
      <c r="V998" s="79">
        <f t="shared" ca="1" si="113"/>
        <v>0</v>
      </c>
      <c r="W998" s="85">
        <f t="shared" ca="1" si="181"/>
        <v>0</v>
      </c>
      <c r="X998" s="79">
        <f t="shared" ca="1" si="115"/>
        <v>0</v>
      </c>
    </row>
    <row r="999" spans="1:24" ht="12.75" customHeight="1">
      <c r="A999" s="2">
        <v>3</v>
      </c>
      <c r="B999" s="2">
        <v>2</v>
      </c>
      <c r="C999" s="2">
        <f t="shared" ca="1" si="97"/>
        <v>8</v>
      </c>
      <c r="D999" s="2">
        <f t="shared" ca="1" si="98"/>
        <v>6</v>
      </c>
      <c r="E999" s="2">
        <f t="shared" ca="1" si="99"/>
        <v>3</v>
      </c>
      <c r="F999" s="84">
        <f t="shared" ref="F999:F1062" ca="1" si="182">IF(A999=3, $E$538, IF(A999=2, (1-$E$538)*$E$537 + (1-$E$538)*(1-$E$537)*(1-$E$536)*Set2AM3*Set2AM33, IF(A999=1, (1-$E$538)*(1-$E$537)*$E$536 + (1-$E$538)*(1-$E$537)*(1-$E$536)*Set2AM3*Set2AM32, (1-$E$538)*(1-$E$537)*(1-$E$536)*(1-Set2AM3)))) * IF($B$542+$B$543&gt;0, IF(B999=3, $E$538, IF(B999=2, (1-$E$538)*$E$537, IF(B999=1, (1-$E$538)*(1-$E$537)*$E$536, (1-$E$538)*(1-$E$537)*(1-$E$536)))), IF(B999=0, 1, 0))</f>
        <v>0</v>
      </c>
      <c r="G999" s="2">
        <v>1</v>
      </c>
      <c r="H999" s="2">
        <v>1</v>
      </c>
      <c r="I999" s="2">
        <v>7</v>
      </c>
      <c r="J999" s="84">
        <f t="shared" ref="J999:J1062" ca="1" si="183">IF($B$541&lt;1, POWER($B$541,G999)*POWER(1-$B$541, 1-G999), G999) * IF($B$543=0, IF(H999=0, 1, 0), POWER(Set2WSHitRate,H999)*POWER(1-Set2WSHitRate, 1-H999)) * IF(I999&lt;=D999, POWER(Set2WSHitRate, I999)*POWER(1-Set2WSHitRate, D999-I999)*COMBIN(D999,I999), 0)</f>
        <v>0</v>
      </c>
      <c r="K999" s="84">
        <f t="shared" ca="1" si="102"/>
        <v>0</v>
      </c>
      <c r="L999" s="85">
        <f t="shared" ref="L999:L1062" ca="1" si="184">MAX((G999+H999)*Set2WSTP + I999*$B$539, Set2SaveTP)</f>
        <v>285</v>
      </c>
      <c r="M999" s="38">
        <f t="shared" ref="M999:M1062" ca="1" si="185">MAX(Set2MinTP-(L999+Set2Regain), 0)</f>
        <v>715</v>
      </c>
      <c r="N999" s="4">
        <f t="shared" ref="N999:N1062" ca="1" si="186">CEILING(M999/Set2MeleeTP, 1)</f>
        <v>8</v>
      </c>
      <c r="O999" s="79">
        <f t="shared" ref="O999:O1062" ca="1" si="187">VLOOKUP(N999, AvgRoundsSet2, 2)</f>
        <v>2.6035203133068636</v>
      </c>
      <c r="P999" s="79">
        <f t="shared" ref="P999:P1062" ca="1" si="188">VLOOKUP(CEILING(MAX(M999-1, 0)/Set2MeleeTP, 1), AvgRoundsSet2, 2) + VLOOKUP(CEILING(MAX(M999-2, 0)/Set2MeleeTP, 1), AvgRoundsSet2, 2) + VLOOKUP(CEILING(MAX(M999-3, 0)/Set2MeleeTP, 1), AvgRoundsSet2, 2) + VLOOKUP(CEILING(MAX(M999-4, 0)/Set2MeleeTP, 1), AvgRoundsSet2, 2) + VLOOKUP(CEILING(MAX(M999-5, 0)/Set2MeleeTP, 1), AvgRoundsSet2, 2) + VLOOKUP(CEILING(MAX(M999-6, 0)/Set2MeleeTP, 1), AvgRoundsSet2, 2) + VLOOKUP(CEILING(MAX(M999-7, 0)/Set2MeleeTP, 1), AvgRoundsSet2, 2) + VLOOKUP(CEILING(MAX(M999-8, 0)/Set2MeleeTP, 1), AvgRoundsSet2, 2) + VLOOKUP(CEILING(MAX(M999-9, 0)/Set2MeleeTP, 1), AvgRoundsSet2, 2) + VLOOKUP(CEILING(MAX(M999-10, 0)/Set2MeleeTP, 1), AvgRoundsSet2, 2)</f>
        <v>26.035203133068631</v>
      </c>
      <c r="Q999" s="79">
        <f t="shared" ref="Q999:Q1062" ca="1" si="189">VLOOKUP(CEILING(MAX(M999-11, 0)/Set2MeleeTP, 1), AvgRoundsSet2, 2) + VLOOKUP(CEILING(MAX(M999-12, 0)/Set2MeleeTP, 1), AvgRoundsSet2, 2) + VLOOKUP(CEILING(MAX(M999-13, 0)/Set2MeleeTP, 1), AvgRoundsSet2, 2) + VLOOKUP(CEILING(MAX(M999-14, 0)/Set2MeleeTP, 1), AvgRoundsSet2, 2) + VLOOKUP(CEILING(MAX(M999-15, 0)/Set2MeleeTP, 1), AvgRoundsSet2, 2) + VLOOKUP(CEILING(MAX(M999-16, 0)/Set2MeleeTP, 1), AvgRoundsSet2, 2) + VLOOKUP(CEILING(MAX(M999-17, 0)/Set2MeleeTP, 1), AvgRoundsSet2, 2) + VLOOKUP(CEILING(MAX(M999-18, 0)/Set2MeleeTP, 1), AvgRoundsSet2, 2) + VLOOKUP(CEILING(MAX(M999-19, 0)/Set2MeleeTP, 1), AvgRoundsSet2, 2) + VLOOKUP(CEILING(MAX(M999-20, 0)/Set2MeleeTP, 1), AvgRoundsSet2, 2)</f>
        <v>26.035203133068631</v>
      </c>
      <c r="R999" s="79">
        <f t="shared" ca="1" si="109"/>
        <v>2.6035203133068632</v>
      </c>
      <c r="S999" s="79">
        <f t="shared" ref="S999:S1062" ca="1" si="190">R999*Set2ConserveTP + O999*(1-Set2ConserveTP)</f>
        <v>2.6035203133068636</v>
      </c>
      <c r="T999" s="79">
        <f t="shared" ca="1" si="111"/>
        <v>0</v>
      </c>
      <c r="U999" s="79">
        <f t="shared" ref="U999:U1062" ca="1" si="191">MIN(L999+(S999+Set2OverTP)*AvgHitsPerRound2*Set2MeleeTP + Set2Regain + 105*Set2ConserveTP+Set2Fotia*Set2OverTP*AvgHitsPerRound2*Set2MeleeTP+Set2Fotia*Set2ConserveTP*105+Set2Fotia*MAX(L999,Set2SaveTP), 3000)</f>
        <v>1252.5463590129609</v>
      </c>
      <c r="V999" s="79">
        <f t="shared" ca="1" si="113"/>
        <v>0</v>
      </c>
      <c r="W999" s="85">
        <f t="shared" ref="W999:W1062" ca="1" si="192">G999*$K$544*((1-$L$544)*$L$548 + $L$544*$M$548*$M$544)*Set2WSDmg + H999*$K$547*((1-$L$547)*$L$549 + $L$547*$M$549*$M$545) + I999*$K$545*((1-$L$545)*$L$548 + $L$545*$M$548*$M$545) + E999*$K$546*$L$546*$M$544</f>
        <v>37079.846726433541</v>
      </c>
      <c r="X999" s="79">
        <f t="shared" ca="1" si="115"/>
        <v>0</v>
      </c>
    </row>
    <row r="1000" spans="1:24" ht="12.75" customHeight="1">
      <c r="A1000" s="2">
        <v>3</v>
      </c>
      <c r="B1000" s="2">
        <v>2</v>
      </c>
      <c r="C1000" s="2">
        <f t="shared" ca="1" si="97"/>
        <v>8</v>
      </c>
      <c r="D1000" s="2">
        <f t="shared" ca="1" si="98"/>
        <v>6</v>
      </c>
      <c r="E1000" s="2">
        <f t="shared" ca="1" si="99"/>
        <v>3</v>
      </c>
      <c r="F1000" s="84">
        <f t="shared" ca="1" si="182"/>
        <v>0</v>
      </c>
      <c r="G1000" s="2">
        <v>1</v>
      </c>
      <c r="H1000" s="2">
        <v>1</v>
      </c>
      <c r="I1000" s="2">
        <v>6</v>
      </c>
      <c r="J1000" s="84">
        <f t="shared" ca="1" si="183"/>
        <v>0.92274469442791995</v>
      </c>
      <c r="K1000" s="84">
        <f t="shared" ca="1" si="102"/>
        <v>0</v>
      </c>
      <c r="L1000" s="85">
        <f t="shared" ca="1" si="184"/>
        <v>270</v>
      </c>
      <c r="M1000" s="38">
        <f t="shared" ca="1" si="185"/>
        <v>730</v>
      </c>
      <c r="N1000" s="4">
        <f t="shared" ca="1" si="186"/>
        <v>8</v>
      </c>
      <c r="O1000" s="79">
        <f t="shared" ca="1" si="187"/>
        <v>2.6035203133068636</v>
      </c>
      <c r="P1000" s="79">
        <f t="shared" ca="1" si="188"/>
        <v>26.035203133068631</v>
      </c>
      <c r="Q1000" s="79">
        <f t="shared" ca="1" si="189"/>
        <v>26.035203133068631</v>
      </c>
      <c r="R1000" s="79">
        <f t="shared" ca="1" si="109"/>
        <v>2.6035203133068632</v>
      </c>
      <c r="S1000" s="79">
        <f t="shared" ca="1" si="190"/>
        <v>2.6035203133068636</v>
      </c>
      <c r="T1000" s="79">
        <f t="shared" ca="1" si="111"/>
        <v>0</v>
      </c>
      <c r="U1000" s="79">
        <f t="shared" ca="1" si="191"/>
        <v>1237.246359012961</v>
      </c>
      <c r="V1000" s="79">
        <f t="shared" ca="1" si="113"/>
        <v>0</v>
      </c>
      <c r="W1000" s="85">
        <f t="shared" ca="1" si="192"/>
        <v>32903.782523958369</v>
      </c>
      <c r="X1000" s="79">
        <f t="shared" ca="1" si="115"/>
        <v>0</v>
      </c>
    </row>
    <row r="1001" spans="1:24" ht="12.75" customHeight="1">
      <c r="A1001" s="2">
        <v>3</v>
      </c>
      <c r="B1001" s="2">
        <v>2</v>
      </c>
      <c r="C1001" s="2">
        <f t="shared" ca="1" si="97"/>
        <v>8</v>
      </c>
      <c r="D1001" s="2">
        <f t="shared" ca="1" si="98"/>
        <v>6</v>
      </c>
      <c r="E1001" s="2">
        <f t="shared" ca="1" si="99"/>
        <v>3</v>
      </c>
      <c r="F1001" s="84">
        <f t="shared" ca="1" si="182"/>
        <v>0</v>
      </c>
      <c r="G1001" s="2">
        <v>1</v>
      </c>
      <c r="H1001" s="2">
        <v>1</v>
      </c>
      <c r="I1001" s="2">
        <v>5</v>
      </c>
      <c r="J1001" s="84">
        <f t="shared" ca="1" si="183"/>
        <v>5.5923920874419442E-2</v>
      </c>
      <c r="K1001" s="84">
        <f t="shared" ca="1" si="102"/>
        <v>0</v>
      </c>
      <c r="L1001" s="85">
        <f t="shared" ca="1" si="184"/>
        <v>255</v>
      </c>
      <c r="M1001" s="38">
        <f t="shared" ca="1" si="185"/>
        <v>745</v>
      </c>
      <c r="N1001" s="4">
        <f t="shared" ca="1" si="186"/>
        <v>9</v>
      </c>
      <c r="O1001" s="79">
        <f t="shared" ca="1" si="187"/>
        <v>2.8940432293255012</v>
      </c>
      <c r="P1001" s="79">
        <f t="shared" ca="1" si="188"/>
        <v>26.035203133068631</v>
      </c>
      <c r="Q1001" s="79">
        <f t="shared" ca="1" si="189"/>
        <v>26.035203133068631</v>
      </c>
      <c r="R1001" s="79">
        <f t="shared" ca="1" si="109"/>
        <v>2.6035203133068632</v>
      </c>
      <c r="S1001" s="79">
        <f t="shared" ca="1" si="190"/>
        <v>2.8737066252041963</v>
      </c>
      <c r="T1001" s="79">
        <f t="shared" ca="1" si="111"/>
        <v>0</v>
      </c>
      <c r="U1001" s="79">
        <f t="shared" ca="1" si="191"/>
        <v>1313.7897313836427</v>
      </c>
      <c r="V1001" s="79">
        <f t="shared" ca="1" si="113"/>
        <v>0</v>
      </c>
      <c r="W1001" s="85">
        <f t="shared" ca="1" si="192"/>
        <v>28727.718321483193</v>
      </c>
      <c r="X1001" s="79">
        <f t="shared" ca="1" si="115"/>
        <v>0</v>
      </c>
    </row>
    <row r="1002" spans="1:24" ht="12.75" customHeight="1">
      <c r="A1002" s="2">
        <v>3</v>
      </c>
      <c r="B1002" s="2">
        <v>2</v>
      </c>
      <c r="C1002" s="2">
        <f t="shared" ca="1" si="97"/>
        <v>8</v>
      </c>
      <c r="D1002" s="2">
        <f t="shared" ca="1" si="98"/>
        <v>6</v>
      </c>
      <c r="E1002" s="2">
        <f t="shared" ca="1" si="99"/>
        <v>3</v>
      </c>
      <c r="F1002" s="84">
        <f t="shared" ca="1" si="182"/>
        <v>0</v>
      </c>
      <c r="G1002" s="2">
        <v>1</v>
      </c>
      <c r="H1002" s="2">
        <v>1</v>
      </c>
      <c r="I1002" s="2">
        <v>4</v>
      </c>
      <c r="J1002" s="84">
        <f t="shared" ca="1" si="183"/>
        <v>1.4122202241015026E-3</v>
      </c>
      <c r="K1002" s="84">
        <f t="shared" ca="1" si="102"/>
        <v>0</v>
      </c>
      <c r="L1002" s="85">
        <f t="shared" ca="1" si="184"/>
        <v>240</v>
      </c>
      <c r="M1002" s="38">
        <f t="shared" ca="1" si="185"/>
        <v>760</v>
      </c>
      <c r="N1002" s="4">
        <f t="shared" ca="1" si="186"/>
        <v>9</v>
      </c>
      <c r="O1002" s="79">
        <f t="shared" ca="1" si="187"/>
        <v>2.8940432293255012</v>
      </c>
      <c r="P1002" s="79">
        <f t="shared" ca="1" si="188"/>
        <v>28.940432293255011</v>
      </c>
      <c r="Q1002" s="79">
        <f t="shared" ca="1" si="189"/>
        <v>27.487817713161821</v>
      </c>
      <c r="R1002" s="79">
        <f t="shared" ca="1" si="109"/>
        <v>2.8214125003208417</v>
      </c>
      <c r="S1002" s="79">
        <f t="shared" ca="1" si="190"/>
        <v>2.8889590782951746</v>
      </c>
      <c r="T1002" s="79">
        <f t="shared" ca="1" si="111"/>
        <v>0</v>
      </c>
      <c r="U1002" s="79">
        <f t="shared" ca="1" si="191"/>
        <v>1303.6744378884391</v>
      </c>
      <c r="V1002" s="79">
        <f t="shared" ca="1" si="113"/>
        <v>0</v>
      </c>
      <c r="W1002" s="85">
        <f t="shared" ca="1" si="192"/>
        <v>24551.654119008017</v>
      </c>
      <c r="X1002" s="79">
        <f t="shared" ca="1" si="115"/>
        <v>0</v>
      </c>
    </row>
    <row r="1003" spans="1:24" ht="12.75" customHeight="1">
      <c r="A1003" s="2">
        <v>3</v>
      </c>
      <c r="B1003" s="2">
        <v>2</v>
      </c>
      <c r="C1003" s="2">
        <f t="shared" ca="1" si="97"/>
        <v>8</v>
      </c>
      <c r="D1003" s="2">
        <f t="shared" ca="1" si="98"/>
        <v>6</v>
      </c>
      <c r="E1003" s="2">
        <f t="shared" ca="1" si="99"/>
        <v>3</v>
      </c>
      <c r="F1003" s="84">
        <f t="shared" ca="1" si="182"/>
        <v>0</v>
      </c>
      <c r="G1003" s="2">
        <v>1</v>
      </c>
      <c r="H1003" s="2">
        <v>1</v>
      </c>
      <c r="I1003" s="2">
        <v>3</v>
      </c>
      <c r="J1003" s="84">
        <f t="shared" ca="1" si="183"/>
        <v>1.9019800998000047E-5</v>
      </c>
      <c r="K1003" s="84">
        <f t="shared" ca="1" si="102"/>
        <v>0</v>
      </c>
      <c r="L1003" s="85">
        <f t="shared" ca="1" si="184"/>
        <v>225</v>
      </c>
      <c r="M1003" s="38">
        <f t="shared" ca="1" si="185"/>
        <v>775</v>
      </c>
      <c r="N1003" s="4">
        <f t="shared" ca="1" si="186"/>
        <v>9</v>
      </c>
      <c r="O1003" s="79">
        <f t="shared" ca="1" si="187"/>
        <v>2.8940432293255012</v>
      </c>
      <c r="P1003" s="79">
        <f t="shared" ca="1" si="188"/>
        <v>28.940432293255011</v>
      </c>
      <c r="Q1003" s="79">
        <f t="shared" ca="1" si="189"/>
        <v>28.940432293255011</v>
      </c>
      <c r="R1003" s="79">
        <f t="shared" ca="1" si="109"/>
        <v>2.8940432293255012</v>
      </c>
      <c r="S1003" s="79">
        <f t="shared" ca="1" si="190"/>
        <v>2.8940432293255007</v>
      </c>
      <c r="T1003" s="79">
        <f t="shared" ca="1" si="111"/>
        <v>0</v>
      </c>
      <c r="U1003" s="79">
        <f t="shared" ca="1" si="191"/>
        <v>1290.1026733900378</v>
      </c>
      <c r="V1003" s="79">
        <f t="shared" ca="1" si="113"/>
        <v>0</v>
      </c>
      <c r="W1003" s="85">
        <f t="shared" ca="1" si="192"/>
        <v>20375.589916532845</v>
      </c>
      <c r="X1003" s="79">
        <f t="shared" ca="1" si="115"/>
        <v>0</v>
      </c>
    </row>
    <row r="1004" spans="1:24" ht="12.75" customHeight="1">
      <c r="A1004" s="2">
        <v>3</v>
      </c>
      <c r="B1004" s="2">
        <v>2</v>
      </c>
      <c r="C1004" s="2">
        <f t="shared" ca="1" si="97"/>
        <v>8</v>
      </c>
      <c r="D1004" s="2">
        <f t="shared" ca="1" si="98"/>
        <v>6</v>
      </c>
      <c r="E1004" s="2">
        <f t="shared" ca="1" si="99"/>
        <v>3</v>
      </c>
      <c r="F1004" s="84">
        <f t="shared" ca="1" si="182"/>
        <v>0</v>
      </c>
      <c r="G1004" s="2">
        <v>1</v>
      </c>
      <c r="H1004" s="2">
        <v>1</v>
      </c>
      <c r="I1004" s="2">
        <v>2</v>
      </c>
      <c r="J1004" s="84">
        <f t="shared" ca="1" si="183"/>
        <v>1.4408940150000054E-7</v>
      </c>
      <c r="K1004" s="84">
        <f t="shared" ca="1" si="102"/>
        <v>0</v>
      </c>
      <c r="L1004" s="85">
        <f t="shared" ca="1" si="184"/>
        <v>210</v>
      </c>
      <c r="M1004" s="38">
        <f t="shared" ca="1" si="185"/>
        <v>790</v>
      </c>
      <c r="N1004" s="4">
        <f t="shared" ca="1" si="186"/>
        <v>9</v>
      </c>
      <c r="O1004" s="79">
        <f t="shared" ca="1" si="187"/>
        <v>2.8940432293255012</v>
      </c>
      <c r="P1004" s="79">
        <f t="shared" ca="1" si="188"/>
        <v>28.940432293255011</v>
      </c>
      <c r="Q1004" s="79">
        <f t="shared" ca="1" si="189"/>
        <v>28.940432293255011</v>
      </c>
      <c r="R1004" s="79">
        <f t="shared" ca="1" si="109"/>
        <v>2.8940432293255012</v>
      </c>
      <c r="S1004" s="79">
        <f t="shared" ca="1" si="190"/>
        <v>2.8940432293255007</v>
      </c>
      <c r="T1004" s="79">
        <f t="shared" ca="1" si="111"/>
        <v>0</v>
      </c>
      <c r="U1004" s="79">
        <f t="shared" ca="1" si="191"/>
        <v>1274.8026733900379</v>
      </c>
      <c r="V1004" s="79">
        <f t="shared" ca="1" si="113"/>
        <v>0</v>
      </c>
      <c r="W1004" s="85">
        <f t="shared" ca="1" si="192"/>
        <v>16199.525714057667</v>
      </c>
      <c r="X1004" s="79">
        <f t="shared" ca="1" si="115"/>
        <v>0</v>
      </c>
    </row>
    <row r="1005" spans="1:24" ht="12.75" customHeight="1">
      <c r="A1005" s="2">
        <v>3</v>
      </c>
      <c r="B1005" s="2">
        <v>2</v>
      </c>
      <c r="C1005" s="2">
        <f t="shared" ca="1" si="97"/>
        <v>8</v>
      </c>
      <c r="D1005" s="2">
        <f t="shared" ca="1" si="98"/>
        <v>6</v>
      </c>
      <c r="E1005" s="2">
        <f t="shared" ca="1" si="99"/>
        <v>3</v>
      </c>
      <c r="F1005" s="84">
        <f t="shared" ca="1" si="182"/>
        <v>0</v>
      </c>
      <c r="G1005" s="2">
        <v>1</v>
      </c>
      <c r="H1005" s="2">
        <v>1</v>
      </c>
      <c r="I1005" s="2">
        <v>1</v>
      </c>
      <c r="J1005" s="84">
        <f t="shared" ca="1" si="183"/>
        <v>5.8217940000000265E-10</v>
      </c>
      <c r="K1005" s="84">
        <f t="shared" ca="1" si="102"/>
        <v>0</v>
      </c>
      <c r="L1005" s="85">
        <f t="shared" ca="1" si="184"/>
        <v>195</v>
      </c>
      <c r="M1005" s="38">
        <f t="shared" ca="1" si="185"/>
        <v>805</v>
      </c>
      <c r="N1005" s="4">
        <f t="shared" ca="1" si="186"/>
        <v>9</v>
      </c>
      <c r="O1005" s="79">
        <f t="shared" ca="1" si="187"/>
        <v>2.8940432293255012</v>
      </c>
      <c r="P1005" s="79">
        <f t="shared" ca="1" si="188"/>
        <v>28.940432293255011</v>
      </c>
      <c r="Q1005" s="79">
        <f t="shared" ca="1" si="189"/>
        <v>28.940432293255011</v>
      </c>
      <c r="R1005" s="79">
        <f t="shared" ca="1" si="109"/>
        <v>2.8940432293255012</v>
      </c>
      <c r="S1005" s="79">
        <f t="shared" ca="1" si="190"/>
        <v>2.8940432293255007</v>
      </c>
      <c r="T1005" s="79">
        <f t="shared" ca="1" si="111"/>
        <v>0</v>
      </c>
      <c r="U1005" s="79">
        <f t="shared" ca="1" si="191"/>
        <v>1259.5026733900379</v>
      </c>
      <c r="V1005" s="79">
        <f t="shared" ca="1" si="113"/>
        <v>0</v>
      </c>
      <c r="W1005" s="85">
        <f t="shared" ca="1" si="192"/>
        <v>12023.461511582493</v>
      </c>
      <c r="X1005" s="79">
        <f t="shared" ca="1" si="115"/>
        <v>0</v>
      </c>
    </row>
    <row r="1006" spans="1:24" ht="12.75" customHeight="1">
      <c r="A1006" s="2">
        <v>3</v>
      </c>
      <c r="B1006" s="2">
        <v>2</v>
      </c>
      <c r="C1006" s="2">
        <f t="shared" ca="1" si="97"/>
        <v>8</v>
      </c>
      <c r="D1006" s="2">
        <f t="shared" ca="1" si="98"/>
        <v>6</v>
      </c>
      <c r="E1006" s="2">
        <f t="shared" ca="1" si="99"/>
        <v>3</v>
      </c>
      <c r="F1006" s="84">
        <f t="shared" ca="1" si="182"/>
        <v>0</v>
      </c>
      <c r="G1006" s="2">
        <v>1</v>
      </c>
      <c r="H1006" s="2">
        <v>1</v>
      </c>
      <c r="I1006" s="2">
        <v>0</v>
      </c>
      <c r="J1006" s="84">
        <f t="shared" ca="1" si="183"/>
        <v>9.8010000000000529E-13</v>
      </c>
      <c r="K1006" s="84">
        <f t="shared" ca="1" si="102"/>
        <v>0</v>
      </c>
      <c r="L1006" s="85">
        <f t="shared" ca="1" si="184"/>
        <v>180</v>
      </c>
      <c r="M1006" s="38">
        <f t="shared" ca="1" si="185"/>
        <v>820</v>
      </c>
      <c r="N1006" s="4">
        <f t="shared" ca="1" si="186"/>
        <v>9</v>
      </c>
      <c r="O1006" s="79">
        <f t="shared" ca="1" si="187"/>
        <v>2.8940432293255012</v>
      </c>
      <c r="P1006" s="79">
        <f t="shared" ca="1" si="188"/>
        <v>28.940432293255011</v>
      </c>
      <c r="Q1006" s="79">
        <f t="shared" ca="1" si="189"/>
        <v>28.940432293255011</v>
      </c>
      <c r="R1006" s="79">
        <f t="shared" ca="1" si="109"/>
        <v>2.8940432293255012</v>
      </c>
      <c r="S1006" s="79">
        <f t="shared" ca="1" si="190"/>
        <v>2.8940432293255007</v>
      </c>
      <c r="T1006" s="79">
        <f t="shared" ca="1" si="111"/>
        <v>0</v>
      </c>
      <c r="U1006" s="79">
        <f t="shared" ca="1" si="191"/>
        <v>1244.2026733900377</v>
      </c>
      <c r="V1006" s="79">
        <f t="shared" ca="1" si="113"/>
        <v>0</v>
      </c>
      <c r="W1006" s="85">
        <f t="shared" ca="1" si="192"/>
        <v>7847.3973091073167</v>
      </c>
      <c r="X1006" s="79">
        <f t="shared" ca="1" si="115"/>
        <v>0</v>
      </c>
    </row>
    <row r="1007" spans="1:24" ht="12.75" customHeight="1">
      <c r="A1007" s="2">
        <v>3</v>
      </c>
      <c r="B1007" s="2">
        <v>2</v>
      </c>
      <c r="C1007" s="2">
        <f t="shared" ca="1" si="97"/>
        <v>8</v>
      </c>
      <c r="D1007" s="2">
        <f t="shared" ca="1" si="98"/>
        <v>6</v>
      </c>
      <c r="E1007" s="2">
        <f t="shared" ca="1" si="99"/>
        <v>3</v>
      </c>
      <c r="F1007" s="84">
        <f t="shared" ca="1" si="182"/>
        <v>0</v>
      </c>
      <c r="G1007" s="2">
        <v>1</v>
      </c>
      <c r="H1007" s="2">
        <v>0</v>
      </c>
      <c r="I1007" s="2">
        <v>7</v>
      </c>
      <c r="J1007" s="84">
        <f t="shared" ca="1" si="183"/>
        <v>0</v>
      </c>
      <c r="K1007" s="84">
        <f t="shared" ca="1" si="102"/>
        <v>0</v>
      </c>
      <c r="L1007" s="85">
        <f t="shared" ca="1" si="184"/>
        <v>195</v>
      </c>
      <c r="M1007" s="38">
        <f t="shared" ca="1" si="185"/>
        <v>805</v>
      </c>
      <c r="N1007" s="4">
        <f t="shared" ca="1" si="186"/>
        <v>9</v>
      </c>
      <c r="O1007" s="79">
        <f t="shared" ca="1" si="187"/>
        <v>2.8940432293255012</v>
      </c>
      <c r="P1007" s="79">
        <f t="shared" ca="1" si="188"/>
        <v>28.940432293255011</v>
      </c>
      <c r="Q1007" s="79">
        <f t="shared" ca="1" si="189"/>
        <v>28.940432293255011</v>
      </c>
      <c r="R1007" s="79">
        <f t="shared" ca="1" si="109"/>
        <v>2.8940432293255012</v>
      </c>
      <c r="S1007" s="79">
        <f t="shared" ca="1" si="190"/>
        <v>2.8940432293255007</v>
      </c>
      <c r="T1007" s="79">
        <f t="shared" ca="1" si="111"/>
        <v>0</v>
      </c>
      <c r="U1007" s="79">
        <f t="shared" ca="1" si="191"/>
        <v>1259.5026733900379</v>
      </c>
      <c r="V1007" s="79">
        <f t="shared" ca="1" si="113"/>
        <v>0</v>
      </c>
      <c r="W1007" s="85">
        <f t="shared" ca="1" si="192"/>
        <v>33408.513619801401</v>
      </c>
      <c r="X1007" s="79">
        <f t="shared" ca="1" si="115"/>
        <v>0</v>
      </c>
    </row>
    <row r="1008" spans="1:24" ht="12.75" customHeight="1">
      <c r="A1008" s="2">
        <v>3</v>
      </c>
      <c r="B1008" s="2">
        <v>2</v>
      </c>
      <c r="C1008" s="2">
        <f t="shared" ca="1" si="97"/>
        <v>8</v>
      </c>
      <c r="D1008" s="2">
        <f t="shared" ca="1" si="98"/>
        <v>6</v>
      </c>
      <c r="E1008" s="2">
        <f t="shared" ca="1" si="99"/>
        <v>3</v>
      </c>
      <c r="F1008" s="84">
        <f t="shared" ca="1" si="182"/>
        <v>0</v>
      </c>
      <c r="G1008" s="2">
        <v>1</v>
      </c>
      <c r="H1008" s="2">
        <v>0</v>
      </c>
      <c r="I1008" s="2">
        <v>6</v>
      </c>
      <c r="J1008" s="84">
        <f t="shared" ca="1" si="183"/>
        <v>9.3206534790699087E-3</v>
      </c>
      <c r="K1008" s="84">
        <f t="shared" ca="1" si="102"/>
        <v>0</v>
      </c>
      <c r="L1008" s="85">
        <f t="shared" ca="1" si="184"/>
        <v>180</v>
      </c>
      <c r="M1008" s="38">
        <f t="shared" ca="1" si="185"/>
        <v>820</v>
      </c>
      <c r="N1008" s="4">
        <f t="shared" ca="1" si="186"/>
        <v>9</v>
      </c>
      <c r="O1008" s="79">
        <f t="shared" ca="1" si="187"/>
        <v>2.8940432293255012</v>
      </c>
      <c r="P1008" s="79">
        <f t="shared" ca="1" si="188"/>
        <v>28.940432293255011</v>
      </c>
      <c r="Q1008" s="79">
        <f t="shared" ca="1" si="189"/>
        <v>28.940432293255011</v>
      </c>
      <c r="R1008" s="79">
        <f t="shared" ca="1" si="109"/>
        <v>2.8940432293255012</v>
      </c>
      <c r="S1008" s="79">
        <f t="shared" ca="1" si="190"/>
        <v>2.8940432293255007</v>
      </c>
      <c r="T1008" s="79">
        <f t="shared" ca="1" si="111"/>
        <v>0</v>
      </c>
      <c r="U1008" s="79">
        <f t="shared" ca="1" si="191"/>
        <v>1244.2026733900377</v>
      </c>
      <c r="V1008" s="79">
        <f t="shared" ca="1" si="113"/>
        <v>0</v>
      </c>
      <c r="W1008" s="85">
        <f t="shared" ca="1" si="192"/>
        <v>29232.449417326228</v>
      </c>
      <c r="X1008" s="79">
        <f t="shared" ca="1" si="115"/>
        <v>0</v>
      </c>
    </row>
    <row r="1009" spans="1:24" ht="12.75" customHeight="1">
      <c r="A1009" s="2">
        <v>3</v>
      </c>
      <c r="B1009" s="2">
        <v>2</v>
      </c>
      <c r="C1009" s="2">
        <f t="shared" ca="1" si="97"/>
        <v>8</v>
      </c>
      <c r="D1009" s="2">
        <f t="shared" ca="1" si="98"/>
        <v>6</v>
      </c>
      <c r="E1009" s="2">
        <f t="shared" ca="1" si="99"/>
        <v>3</v>
      </c>
      <c r="F1009" s="84">
        <f t="shared" ca="1" si="182"/>
        <v>0</v>
      </c>
      <c r="G1009" s="2">
        <v>1</v>
      </c>
      <c r="H1009" s="2">
        <v>0</v>
      </c>
      <c r="I1009" s="2">
        <v>5</v>
      </c>
      <c r="J1009" s="84">
        <f t="shared" ca="1" si="183"/>
        <v>5.6488808964060098E-4</v>
      </c>
      <c r="K1009" s="84">
        <f t="shared" ca="1" si="102"/>
        <v>0</v>
      </c>
      <c r="L1009" s="85">
        <f t="shared" ca="1" si="184"/>
        <v>165</v>
      </c>
      <c r="M1009" s="38">
        <f t="shared" ca="1" si="185"/>
        <v>835</v>
      </c>
      <c r="N1009" s="4">
        <f t="shared" ca="1" si="186"/>
        <v>9</v>
      </c>
      <c r="O1009" s="79">
        <f t="shared" ca="1" si="187"/>
        <v>2.8940432293255012</v>
      </c>
      <c r="P1009" s="79">
        <f t="shared" ca="1" si="188"/>
        <v>28.940432293255011</v>
      </c>
      <c r="Q1009" s="79">
        <f t="shared" ca="1" si="189"/>
        <v>28.940432293255011</v>
      </c>
      <c r="R1009" s="79">
        <f t="shared" ca="1" si="109"/>
        <v>2.8940432293255012</v>
      </c>
      <c r="S1009" s="79">
        <f t="shared" ca="1" si="190"/>
        <v>2.8940432293255007</v>
      </c>
      <c r="T1009" s="79">
        <f t="shared" ca="1" si="111"/>
        <v>0</v>
      </c>
      <c r="U1009" s="79">
        <f t="shared" ca="1" si="191"/>
        <v>1228.9026733900378</v>
      </c>
      <c r="V1009" s="79">
        <f t="shared" ca="1" si="113"/>
        <v>0</v>
      </c>
      <c r="W1009" s="85">
        <f t="shared" ca="1" si="192"/>
        <v>25056.385214851052</v>
      </c>
      <c r="X1009" s="79">
        <f t="shared" ca="1" si="115"/>
        <v>0</v>
      </c>
    </row>
    <row r="1010" spans="1:24" ht="12.75" customHeight="1">
      <c r="A1010" s="2">
        <v>3</v>
      </c>
      <c r="B1010" s="2">
        <v>2</v>
      </c>
      <c r="C1010" s="2">
        <f t="shared" ca="1" si="97"/>
        <v>8</v>
      </c>
      <c r="D1010" s="2">
        <f t="shared" ca="1" si="98"/>
        <v>6</v>
      </c>
      <c r="E1010" s="2">
        <f t="shared" ca="1" si="99"/>
        <v>3</v>
      </c>
      <c r="F1010" s="84">
        <f t="shared" ca="1" si="182"/>
        <v>0</v>
      </c>
      <c r="G1010" s="2">
        <v>1</v>
      </c>
      <c r="H1010" s="2">
        <v>0</v>
      </c>
      <c r="I1010" s="2">
        <v>4</v>
      </c>
      <c r="J1010" s="84">
        <f t="shared" ca="1" si="183"/>
        <v>1.426485074850004E-5</v>
      </c>
      <c r="K1010" s="84">
        <f t="shared" ca="1" si="102"/>
        <v>0</v>
      </c>
      <c r="L1010" s="85">
        <f t="shared" ca="1" si="184"/>
        <v>150</v>
      </c>
      <c r="M1010" s="38">
        <f t="shared" ca="1" si="185"/>
        <v>850</v>
      </c>
      <c r="N1010" s="4">
        <f t="shared" ca="1" si="186"/>
        <v>10</v>
      </c>
      <c r="O1010" s="79">
        <f t="shared" ca="1" si="187"/>
        <v>3.1594744304049844</v>
      </c>
      <c r="P1010" s="79">
        <f t="shared" ca="1" si="188"/>
        <v>31.594744304049843</v>
      </c>
      <c r="Q1010" s="79">
        <f t="shared" ca="1" si="189"/>
        <v>29.471294695413977</v>
      </c>
      <c r="R1010" s="79">
        <f t="shared" ca="1" si="109"/>
        <v>3.053301949973191</v>
      </c>
      <c r="S1010" s="79">
        <f t="shared" ca="1" si="190"/>
        <v>3.1520423567747589</v>
      </c>
      <c r="T1010" s="79">
        <f t="shared" ca="1" si="111"/>
        <v>0</v>
      </c>
      <c r="U1010" s="79">
        <f t="shared" ca="1" si="191"/>
        <v>1301.3033039928096</v>
      </c>
      <c r="V1010" s="79">
        <f t="shared" ca="1" si="113"/>
        <v>0</v>
      </c>
      <c r="W1010" s="85">
        <f t="shared" ca="1" si="192"/>
        <v>20880.321012375876</v>
      </c>
      <c r="X1010" s="79">
        <f t="shared" ca="1" si="115"/>
        <v>0</v>
      </c>
    </row>
    <row r="1011" spans="1:24" ht="12.75" customHeight="1">
      <c r="A1011" s="2">
        <v>3</v>
      </c>
      <c r="B1011" s="2">
        <v>2</v>
      </c>
      <c r="C1011" s="2">
        <f t="shared" ca="1" si="97"/>
        <v>8</v>
      </c>
      <c r="D1011" s="2">
        <f t="shared" ca="1" si="98"/>
        <v>6</v>
      </c>
      <c r="E1011" s="2">
        <f t="shared" ca="1" si="99"/>
        <v>3</v>
      </c>
      <c r="F1011" s="84">
        <f t="shared" ca="1" si="182"/>
        <v>0</v>
      </c>
      <c r="G1011" s="2">
        <v>1</v>
      </c>
      <c r="H1011" s="2">
        <v>0</v>
      </c>
      <c r="I1011" s="2">
        <v>3</v>
      </c>
      <c r="J1011" s="84">
        <f t="shared" ca="1" si="183"/>
        <v>1.9211920200000068E-7</v>
      </c>
      <c r="K1011" s="84">
        <f t="shared" ca="1" si="102"/>
        <v>0</v>
      </c>
      <c r="L1011" s="85">
        <f t="shared" ca="1" si="184"/>
        <v>135</v>
      </c>
      <c r="M1011" s="38">
        <f t="shared" ca="1" si="185"/>
        <v>865</v>
      </c>
      <c r="N1011" s="4">
        <f t="shared" ca="1" si="186"/>
        <v>10</v>
      </c>
      <c r="O1011" s="79">
        <f t="shared" ca="1" si="187"/>
        <v>3.1594744304049844</v>
      </c>
      <c r="P1011" s="79">
        <f t="shared" ca="1" si="188"/>
        <v>31.594744304049843</v>
      </c>
      <c r="Q1011" s="79">
        <f t="shared" ca="1" si="189"/>
        <v>31.594744304049843</v>
      </c>
      <c r="R1011" s="79">
        <f t="shared" ca="1" si="109"/>
        <v>3.1594744304049844</v>
      </c>
      <c r="S1011" s="79">
        <f t="shared" ca="1" si="190"/>
        <v>3.159474430404984</v>
      </c>
      <c r="T1011" s="79">
        <f t="shared" ca="1" si="111"/>
        <v>0</v>
      </c>
      <c r="U1011" s="79">
        <f t="shared" ca="1" si="191"/>
        <v>1288.5296596068811</v>
      </c>
      <c r="V1011" s="79">
        <f t="shared" ca="1" si="113"/>
        <v>0</v>
      </c>
      <c r="W1011" s="85">
        <f t="shared" ca="1" si="192"/>
        <v>16704.2568099007</v>
      </c>
      <c r="X1011" s="79">
        <f t="shared" ca="1" si="115"/>
        <v>0</v>
      </c>
    </row>
    <row r="1012" spans="1:24" ht="12.75" customHeight="1">
      <c r="A1012" s="2">
        <v>3</v>
      </c>
      <c r="B1012" s="2">
        <v>2</v>
      </c>
      <c r="C1012" s="2">
        <f t="shared" ca="1" si="97"/>
        <v>8</v>
      </c>
      <c r="D1012" s="2">
        <f t="shared" ca="1" si="98"/>
        <v>6</v>
      </c>
      <c r="E1012" s="2">
        <f t="shared" ca="1" si="99"/>
        <v>3</v>
      </c>
      <c r="F1012" s="84">
        <f t="shared" ca="1" si="182"/>
        <v>0</v>
      </c>
      <c r="G1012" s="2">
        <v>1</v>
      </c>
      <c r="H1012" s="2">
        <v>0</v>
      </c>
      <c r="I1012" s="2">
        <v>2</v>
      </c>
      <c r="J1012" s="84">
        <f t="shared" ca="1" si="183"/>
        <v>1.4554485000000069E-9</v>
      </c>
      <c r="K1012" s="84">
        <f t="shared" ca="1" si="102"/>
        <v>0</v>
      </c>
      <c r="L1012" s="85">
        <f t="shared" ca="1" si="184"/>
        <v>120</v>
      </c>
      <c r="M1012" s="38">
        <f t="shared" ca="1" si="185"/>
        <v>880</v>
      </c>
      <c r="N1012" s="4">
        <f t="shared" ca="1" si="186"/>
        <v>10</v>
      </c>
      <c r="O1012" s="79">
        <f t="shared" ca="1" si="187"/>
        <v>3.1594744304049844</v>
      </c>
      <c r="P1012" s="79">
        <f t="shared" ca="1" si="188"/>
        <v>31.594744304049843</v>
      </c>
      <c r="Q1012" s="79">
        <f t="shared" ca="1" si="189"/>
        <v>31.594744304049843</v>
      </c>
      <c r="R1012" s="79">
        <f t="shared" ca="1" si="109"/>
        <v>3.1594744304049844</v>
      </c>
      <c r="S1012" s="79">
        <f t="shared" ca="1" si="190"/>
        <v>3.159474430404984</v>
      </c>
      <c r="T1012" s="79">
        <f t="shared" ca="1" si="111"/>
        <v>0</v>
      </c>
      <c r="U1012" s="79">
        <f t="shared" ca="1" si="191"/>
        <v>1273.2296596068811</v>
      </c>
      <c r="V1012" s="79">
        <f t="shared" ca="1" si="113"/>
        <v>0</v>
      </c>
      <c r="W1012" s="85">
        <f t="shared" ca="1" si="192"/>
        <v>12528.192607425524</v>
      </c>
      <c r="X1012" s="79">
        <f t="shared" ca="1" si="115"/>
        <v>0</v>
      </c>
    </row>
    <row r="1013" spans="1:24" ht="12.75" customHeight="1">
      <c r="A1013" s="2">
        <v>3</v>
      </c>
      <c r="B1013" s="2">
        <v>2</v>
      </c>
      <c r="C1013" s="2">
        <f t="shared" ca="1" si="97"/>
        <v>8</v>
      </c>
      <c r="D1013" s="2">
        <f t="shared" ca="1" si="98"/>
        <v>6</v>
      </c>
      <c r="E1013" s="2">
        <f t="shared" ca="1" si="99"/>
        <v>3</v>
      </c>
      <c r="F1013" s="84">
        <f t="shared" ca="1" si="182"/>
        <v>0</v>
      </c>
      <c r="G1013" s="2">
        <v>1</v>
      </c>
      <c r="H1013" s="2">
        <v>0</v>
      </c>
      <c r="I1013" s="2">
        <v>1</v>
      </c>
      <c r="J1013" s="84">
        <f t="shared" ca="1" si="183"/>
        <v>5.8806000000000321E-12</v>
      </c>
      <c r="K1013" s="84">
        <f t="shared" ca="1" si="102"/>
        <v>0</v>
      </c>
      <c r="L1013" s="85">
        <f t="shared" ca="1" si="184"/>
        <v>105</v>
      </c>
      <c r="M1013" s="38">
        <f t="shared" ca="1" si="185"/>
        <v>895</v>
      </c>
      <c r="N1013" s="4">
        <f t="shared" ca="1" si="186"/>
        <v>10</v>
      </c>
      <c r="O1013" s="79">
        <f t="shared" ca="1" si="187"/>
        <v>3.1594744304049844</v>
      </c>
      <c r="P1013" s="79">
        <f t="shared" ca="1" si="188"/>
        <v>31.594744304049843</v>
      </c>
      <c r="Q1013" s="79">
        <f t="shared" ca="1" si="189"/>
        <v>31.594744304049843</v>
      </c>
      <c r="R1013" s="79">
        <f t="shared" ca="1" si="109"/>
        <v>3.1594744304049844</v>
      </c>
      <c r="S1013" s="79">
        <f t="shared" ca="1" si="190"/>
        <v>3.159474430404984</v>
      </c>
      <c r="T1013" s="79">
        <f t="shared" ca="1" si="111"/>
        <v>0</v>
      </c>
      <c r="U1013" s="79">
        <f t="shared" ca="1" si="191"/>
        <v>1257.9296596068809</v>
      </c>
      <c r="V1013" s="79">
        <f t="shared" ca="1" si="113"/>
        <v>0</v>
      </c>
      <c r="W1013" s="85">
        <f t="shared" ca="1" si="192"/>
        <v>8352.1284049503502</v>
      </c>
      <c r="X1013" s="79">
        <f t="shared" ca="1" si="115"/>
        <v>0</v>
      </c>
    </row>
    <row r="1014" spans="1:24" ht="12.75" customHeight="1">
      <c r="A1014" s="2">
        <v>3</v>
      </c>
      <c r="B1014" s="2">
        <v>2</v>
      </c>
      <c r="C1014" s="2">
        <f t="shared" ca="1" si="97"/>
        <v>8</v>
      </c>
      <c r="D1014" s="2">
        <f t="shared" ca="1" si="98"/>
        <v>6</v>
      </c>
      <c r="E1014" s="2">
        <f t="shared" ca="1" si="99"/>
        <v>3</v>
      </c>
      <c r="F1014" s="84">
        <f t="shared" ca="1" si="182"/>
        <v>0</v>
      </c>
      <c r="G1014" s="2">
        <v>1</v>
      </c>
      <c r="H1014" s="2">
        <v>0</v>
      </c>
      <c r="I1014" s="2">
        <v>0</v>
      </c>
      <c r="J1014" s="84">
        <f t="shared" ca="1" si="183"/>
        <v>9.9000000000000638E-15</v>
      </c>
      <c r="K1014" s="84">
        <f t="shared" ca="1" si="102"/>
        <v>0</v>
      </c>
      <c r="L1014" s="85">
        <f t="shared" ca="1" si="184"/>
        <v>90</v>
      </c>
      <c r="M1014" s="38">
        <f t="shared" ca="1" si="185"/>
        <v>910</v>
      </c>
      <c r="N1014" s="4">
        <f t="shared" ca="1" si="186"/>
        <v>10</v>
      </c>
      <c r="O1014" s="79">
        <f t="shared" ca="1" si="187"/>
        <v>3.1594744304049844</v>
      </c>
      <c r="P1014" s="79">
        <f t="shared" ca="1" si="188"/>
        <v>31.594744304049843</v>
      </c>
      <c r="Q1014" s="79">
        <f t="shared" ca="1" si="189"/>
        <v>31.594744304049843</v>
      </c>
      <c r="R1014" s="79">
        <f t="shared" ca="1" si="109"/>
        <v>3.1594744304049844</v>
      </c>
      <c r="S1014" s="79">
        <f t="shared" ca="1" si="190"/>
        <v>3.159474430404984</v>
      </c>
      <c r="T1014" s="79">
        <f t="shared" ca="1" si="111"/>
        <v>0</v>
      </c>
      <c r="U1014" s="79">
        <f t="shared" ca="1" si="191"/>
        <v>1242.629659606881</v>
      </c>
      <c r="V1014" s="79">
        <f t="shared" ca="1" si="113"/>
        <v>0</v>
      </c>
      <c r="W1014" s="85">
        <f t="shared" ca="1" si="192"/>
        <v>4176.0642024751751</v>
      </c>
      <c r="X1014" s="79">
        <f t="shared" ca="1" si="115"/>
        <v>0</v>
      </c>
    </row>
    <row r="1015" spans="1:24" ht="12.75" customHeight="1">
      <c r="A1015" s="2">
        <v>3</v>
      </c>
      <c r="B1015" s="2">
        <v>2</v>
      </c>
      <c r="C1015" s="2">
        <f t="shared" ca="1" si="97"/>
        <v>8</v>
      </c>
      <c r="D1015" s="2">
        <f t="shared" ca="1" si="98"/>
        <v>6</v>
      </c>
      <c r="E1015" s="2">
        <f t="shared" ca="1" si="99"/>
        <v>3</v>
      </c>
      <c r="F1015" s="84">
        <f t="shared" ca="1" si="182"/>
        <v>0</v>
      </c>
      <c r="G1015" s="2">
        <v>0</v>
      </c>
      <c r="H1015" s="2">
        <v>1</v>
      </c>
      <c r="I1015" s="2">
        <v>7</v>
      </c>
      <c r="J1015" s="84">
        <f t="shared" ca="1" si="183"/>
        <v>0</v>
      </c>
      <c r="K1015" s="84">
        <f t="shared" ca="1" si="102"/>
        <v>0</v>
      </c>
      <c r="L1015" s="85">
        <f t="shared" ca="1" si="184"/>
        <v>195</v>
      </c>
      <c r="M1015" s="38">
        <f t="shared" ca="1" si="185"/>
        <v>805</v>
      </c>
      <c r="N1015" s="4">
        <f t="shared" ca="1" si="186"/>
        <v>9</v>
      </c>
      <c r="O1015" s="79">
        <f t="shared" ca="1" si="187"/>
        <v>2.8940432293255012</v>
      </c>
      <c r="P1015" s="79">
        <f t="shared" ca="1" si="188"/>
        <v>28.940432293255011</v>
      </c>
      <c r="Q1015" s="79">
        <f t="shared" ca="1" si="189"/>
        <v>28.940432293255011</v>
      </c>
      <c r="R1015" s="79">
        <f t="shared" ca="1" si="109"/>
        <v>2.8940432293255012</v>
      </c>
      <c r="S1015" s="79">
        <f t="shared" ca="1" si="190"/>
        <v>2.8940432293255007</v>
      </c>
      <c r="T1015" s="79">
        <f t="shared" ca="1" si="111"/>
        <v>0</v>
      </c>
      <c r="U1015" s="79">
        <f t="shared" ca="1" si="191"/>
        <v>1259.5026733900379</v>
      </c>
      <c r="V1015" s="79">
        <f t="shared" ca="1" si="113"/>
        <v>0</v>
      </c>
      <c r="W1015" s="85">
        <f t="shared" ca="1" si="192"/>
        <v>32903.782523958369</v>
      </c>
      <c r="X1015" s="79">
        <f t="shared" ca="1" si="115"/>
        <v>0</v>
      </c>
    </row>
    <row r="1016" spans="1:24" ht="12.75" customHeight="1">
      <c r="A1016" s="2">
        <v>3</v>
      </c>
      <c r="B1016" s="2">
        <v>2</v>
      </c>
      <c r="C1016" s="2">
        <f t="shared" ca="1" si="97"/>
        <v>8</v>
      </c>
      <c r="D1016" s="2">
        <f t="shared" ca="1" si="98"/>
        <v>6</v>
      </c>
      <c r="E1016" s="2">
        <f t="shared" ca="1" si="99"/>
        <v>3</v>
      </c>
      <c r="F1016" s="84">
        <f t="shared" ca="1" si="182"/>
        <v>0</v>
      </c>
      <c r="G1016" s="2">
        <v>0</v>
      </c>
      <c r="H1016" s="2">
        <v>1</v>
      </c>
      <c r="I1016" s="2">
        <v>6</v>
      </c>
      <c r="J1016" s="84">
        <f t="shared" ca="1" si="183"/>
        <v>9.3206534790699087E-3</v>
      </c>
      <c r="K1016" s="84">
        <f t="shared" ca="1" si="102"/>
        <v>0</v>
      </c>
      <c r="L1016" s="85">
        <f t="shared" ca="1" si="184"/>
        <v>180</v>
      </c>
      <c r="M1016" s="38">
        <f t="shared" ca="1" si="185"/>
        <v>820</v>
      </c>
      <c r="N1016" s="4">
        <f t="shared" ca="1" si="186"/>
        <v>9</v>
      </c>
      <c r="O1016" s="79">
        <f t="shared" ca="1" si="187"/>
        <v>2.8940432293255012</v>
      </c>
      <c r="P1016" s="79">
        <f t="shared" ca="1" si="188"/>
        <v>28.940432293255011</v>
      </c>
      <c r="Q1016" s="79">
        <f t="shared" ca="1" si="189"/>
        <v>28.940432293255011</v>
      </c>
      <c r="R1016" s="79">
        <f t="shared" ca="1" si="109"/>
        <v>2.8940432293255012</v>
      </c>
      <c r="S1016" s="79">
        <f t="shared" ca="1" si="190"/>
        <v>2.8940432293255007</v>
      </c>
      <c r="T1016" s="79">
        <f t="shared" ca="1" si="111"/>
        <v>0</v>
      </c>
      <c r="U1016" s="79">
        <f t="shared" ca="1" si="191"/>
        <v>1244.2026733900377</v>
      </c>
      <c r="V1016" s="79">
        <f t="shared" ca="1" si="113"/>
        <v>0</v>
      </c>
      <c r="W1016" s="85">
        <f t="shared" ca="1" si="192"/>
        <v>28727.718321483193</v>
      </c>
      <c r="X1016" s="79">
        <f t="shared" ca="1" si="115"/>
        <v>0</v>
      </c>
    </row>
    <row r="1017" spans="1:24" ht="12.75" customHeight="1">
      <c r="A1017" s="2">
        <v>3</v>
      </c>
      <c r="B1017" s="2">
        <v>2</v>
      </c>
      <c r="C1017" s="2">
        <f t="shared" ca="1" si="97"/>
        <v>8</v>
      </c>
      <c r="D1017" s="2">
        <f t="shared" ca="1" si="98"/>
        <v>6</v>
      </c>
      <c r="E1017" s="2">
        <f t="shared" ca="1" si="99"/>
        <v>3</v>
      </c>
      <c r="F1017" s="84">
        <f t="shared" ca="1" si="182"/>
        <v>0</v>
      </c>
      <c r="G1017" s="2">
        <v>0</v>
      </c>
      <c r="H1017" s="2">
        <v>1</v>
      </c>
      <c r="I1017" s="2">
        <v>5</v>
      </c>
      <c r="J1017" s="84">
        <f t="shared" ca="1" si="183"/>
        <v>5.6488808964060098E-4</v>
      </c>
      <c r="K1017" s="84">
        <f t="shared" ca="1" si="102"/>
        <v>0</v>
      </c>
      <c r="L1017" s="85">
        <f t="shared" ca="1" si="184"/>
        <v>165</v>
      </c>
      <c r="M1017" s="38">
        <f t="shared" ca="1" si="185"/>
        <v>835</v>
      </c>
      <c r="N1017" s="4">
        <f t="shared" ca="1" si="186"/>
        <v>9</v>
      </c>
      <c r="O1017" s="79">
        <f t="shared" ca="1" si="187"/>
        <v>2.8940432293255012</v>
      </c>
      <c r="P1017" s="79">
        <f t="shared" ca="1" si="188"/>
        <v>28.940432293255011</v>
      </c>
      <c r="Q1017" s="79">
        <f t="shared" ca="1" si="189"/>
        <v>28.940432293255011</v>
      </c>
      <c r="R1017" s="79">
        <f t="shared" ca="1" si="109"/>
        <v>2.8940432293255012</v>
      </c>
      <c r="S1017" s="79">
        <f t="shared" ca="1" si="190"/>
        <v>2.8940432293255007</v>
      </c>
      <c r="T1017" s="79">
        <f t="shared" ca="1" si="111"/>
        <v>0</v>
      </c>
      <c r="U1017" s="79">
        <f t="shared" ca="1" si="191"/>
        <v>1228.9026733900378</v>
      </c>
      <c r="V1017" s="79">
        <f t="shared" ca="1" si="113"/>
        <v>0</v>
      </c>
      <c r="W1017" s="85">
        <f t="shared" ca="1" si="192"/>
        <v>24551.654119008017</v>
      </c>
      <c r="X1017" s="79">
        <f t="shared" ca="1" si="115"/>
        <v>0</v>
      </c>
    </row>
    <row r="1018" spans="1:24" ht="12.75" customHeight="1">
      <c r="A1018" s="2">
        <v>3</v>
      </c>
      <c r="B1018" s="2">
        <v>2</v>
      </c>
      <c r="C1018" s="2">
        <f t="shared" ca="1" si="97"/>
        <v>8</v>
      </c>
      <c r="D1018" s="2">
        <f t="shared" ca="1" si="98"/>
        <v>6</v>
      </c>
      <c r="E1018" s="2">
        <f t="shared" ca="1" si="99"/>
        <v>3</v>
      </c>
      <c r="F1018" s="84">
        <f t="shared" ca="1" si="182"/>
        <v>0</v>
      </c>
      <c r="G1018" s="2">
        <v>0</v>
      </c>
      <c r="H1018" s="2">
        <v>1</v>
      </c>
      <c r="I1018" s="2">
        <v>4</v>
      </c>
      <c r="J1018" s="84">
        <f t="shared" ca="1" si="183"/>
        <v>1.426485074850004E-5</v>
      </c>
      <c r="K1018" s="84">
        <f t="shared" ca="1" si="102"/>
        <v>0</v>
      </c>
      <c r="L1018" s="85">
        <f t="shared" ca="1" si="184"/>
        <v>150</v>
      </c>
      <c r="M1018" s="38">
        <f t="shared" ca="1" si="185"/>
        <v>850</v>
      </c>
      <c r="N1018" s="4">
        <f t="shared" ca="1" si="186"/>
        <v>10</v>
      </c>
      <c r="O1018" s="79">
        <f t="shared" ca="1" si="187"/>
        <v>3.1594744304049844</v>
      </c>
      <c r="P1018" s="79">
        <f t="shared" ca="1" si="188"/>
        <v>31.594744304049843</v>
      </c>
      <c r="Q1018" s="79">
        <f t="shared" ca="1" si="189"/>
        <v>29.471294695413977</v>
      </c>
      <c r="R1018" s="79">
        <f t="shared" ca="1" si="109"/>
        <v>3.053301949973191</v>
      </c>
      <c r="S1018" s="79">
        <f t="shared" ca="1" si="190"/>
        <v>3.1520423567747589</v>
      </c>
      <c r="T1018" s="79">
        <f t="shared" ca="1" si="111"/>
        <v>0</v>
      </c>
      <c r="U1018" s="79">
        <f t="shared" ca="1" si="191"/>
        <v>1301.3033039928096</v>
      </c>
      <c r="V1018" s="79">
        <f t="shared" ca="1" si="113"/>
        <v>0</v>
      </c>
      <c r="W1018" s="85">
        <f t="shared" ca="1" si="192"/>
        <v>20375.589916532841</v>
      </c>
      <c r="X1018" s="79">
        <f t="shared" ca="1" si="115"/>
        <v>0</v>
      </c>
    </row>
    <row r="1019" spans="1:24" ht="12.75" customHeight="1">
      <c r="A1019" s="2">
        <v>3</v>
      </c>
      <c r="B1019" s="2">
        <v>2</v>
      </c>
      <c r="C1019" s="2">
        <f t="shared" ca="1" si="97"/>
        <v>8</v>
      </c>
      <c r="D1019" s="2">
        <f t="shared" ca="1" si="98"/>
        <v>6</v>
      </c>
      <c r="E1019" s="2">
        <f t="shared" ca="1" si="99"/>
        <v>3</v>
      </c>
      <c r="F1019" s="84">
        <f t="shared" ca="1" si="182"/>
        <v>0</v>
      </c>
      <c r="G1019" s="2">
        <v>0</v>
      </c>
      <c r="H1019" s="2">
        <v>1</v>
      </c>
      <c r="I1019" s="2">
        <v>3</v>
      </c>
      <c r="J1019" s="84">
        <f t="shared" ca="1" si="183"/>
        <v>1.9211920200000068E-7</v>
      </c>
      <c r="K1019" s="84">
        <f t="shared" ca="1" si="102"/>
        <v>0</v>
      </c>
      <c r="L1019" s="85">
        <f t="shared" ca="1" si="184"/>
        <v>135</v>
      </c>
      <c r="M1019" s="38">
        <f t="shared" ca="1" si="185"/>
        <v>865</v>
      </c>
      <c r="N1019" s="4">
        <f t="shared" ca="1" si="186"/>
        <v>10</v>
      </c>
      <c r="O1019" s="79">
        <f t="shared" ca="1" si="187"/>
        <v>3.1594744304049844</v>
      </c>
      <c r="P1019" s="79">
        <f t="shared" ca="1" si="188"/>
        <v>31.594744304049843</v>
      </c>
      <c r="Q1019" s="79">
        <f t="shared" ca="1" si="189"/>
        <v>31.594744304049843</v>
      </c>
      <c r="R1019" s="79">
        <f t="shared" ca="1" si="109"/>
        <v>3.1594744304049844</v>
      </c>
      <c r="S1019" s="79">
        <f t="shared" ca="1" si="190"/>
        <v>3.159474430404984</v>
      </c>
      <c r="T1019" s="79">
        <f t="shared" ca="1" si="111"/>
        <v>0</v>
      </c>
      <c r="U1019" s="79">
        <f t="shared" ca="1" si="191"/>
        <v>1288.5296596068811</v>
      </c>
      <c r="V1019" s="79">
        <f t="shared" ca="1" si="113"/>
        <v>0</v>
      </c>
      <c r="W1019" s="85">
        <f t="shared" ca="1" si="192"/>
        <v>16199.525714057669</v>
      </c>
      <c r="X1019" s="79">
        <f t="shared" ca="1" si="115"/>
        <v>0</v>
      </c>
    </row>
    <row r="1020" spans="1:24" ht="12.75" customHeight="1">
      <c r="A1020" s="2">
        <v>3</v>
      </c>
      <c r="B1020" s="2">
        <v>2</v>
      </c>
      <c r="C1020" s="2">
        <f t="shared" ca="1" si="97"/>
        <v>8</v>
      </c>
      <c r="D1020" s="2">
        <f t="shared" ca="1" si="98"/>
        <v>6</v>
      </c>
      <c r="E1020" s="2">
        <f t="shared" ca="1" si="99"/>
        <v>3</v>
      </c>
      <c r="F1020" s="84">
        <f t="shared" ca="1" si="182"/>
        <v>0</v>
      </c>
      <c r="G1020" s="2">
        <v>0</v>
      </c>
      <c r="H1020" s="2">
        <v>1</v>
      </c>
      <c r="I1020" s="2">
        <v>2</v>
      </c>
      <c r="J1020" s="84">
        <f t="shared" ca="1" si="183"/>
        <v>1.4554485000000069E-9</v>
      </c>
      <c r="K1020" s="84">
        <f t="shared" ca="1" si="102"/>
        <v>0</v>
      </c>
      <c r="L1020" s="85">
        <f t="shared" ca="1" si="184"/>
        <v>120</v>
      </c>
      <c r="M1020" s="38">
        <f t="shared" ca="1" si="185"/>
        <v>880</v>
      </c>
      <c r="N1020" s="4">
        <f t="shared" ca="1" si="186"/>
        <v>10</v>
      </c>
      <c r="O1020" s="79">
        <f t="shared" ca="1" si="187"/>
        <v>3.1594744304049844</v>
      </c>
      <c r="P1020" s="79">
        <f t="shared" ca="1" si="188"/>
        <v>31.594744304049843</v>
      </c>
      <c r="Q1020" s="79">
        <f t="shared" ca="1" si="189"/>
        <v>31.594744304049843</v>
      </c>
      <c r="R1020" s="79">
        <f t="shared" ca="1" si="109"/>
        <v>3.1594744304049844</v>
      </c>
      <c r="S1020" s="79">
        <f t="shared" ca="1" si="190"/>
        <v>3.159474430404984</v>
      </c>
      <c r="T1020" s="79">
        <f t="shared" ca="1" si="111"/>
        <v>0</v>
      </c>
      <c r="U1020" s="79">
        <f t="shared" ca="1" si="191"/>
        <v>1273.2296596068811</v>
      </c>
      <c r="V1020" s="79">
        <f t="shared" ca="1" si="113"/>
        <v>0</v>
      </c>
      <c r="W1020" s="85">
        <f t="shared" ca="1" si="192"/>
        <v>12023.461511582493</v>
      </c>
      <c r="X1020" s="79">
        <f t="shared" ca="1" si="115"/>
        <v>0</v>
      </c>
    </row>
    <row r="1021" spans="1:24" ht="12.75" customHeight="1">
      <c r="A1021" s="2">
        <v>3</v>
      </c>
      <c r="B1021" s="2">
        <v>2</v>
      </c>
      <c r="C1021" s="2">
        <f t="shared" ca="1" si="97"/>
        <v>8</v>
      </c>
      <c r="D1021" s="2">
        <f t="shared" ca="1" si="98"/>
        <v>6</v>
      </c>
      <c r="E1021" s="2">
        <f t="shared" ca="1" si="99"/>
        <v>3</v>
      </c>
      <c r="F1021" s="84">
        <f t="shared" ca="1" si="182"/>
        <v>0</v>
      </c>
      <c r="G1021" s="2">
        <v>0</v>
      </c>
      <c r="H1021" s="2">
        <v>1</v>
      </c>
      <c r="I1021" s="2">
        <v>1</v>
      </c>
      <c r="J1021" s="84">
        <f t="shared" ca="1" si="183"/>
        <v>5.8806000000000321E-12</v>
      </c>
      <c r="K1021" s="84">
        <f t="shared" ca="1" si="102"/>
        <v>0</v>
      </c>
      <c r="L1021" s="85">
        <f t="shared" ca="1" si="184"/>
        <v>105</v>
      </c>
      <c r="M1021" s="38">
        <f t="shared" ca="1" si="185"/>
        <v>895</v>
      </c>
      <c r="N1021" s="4">
        <f t="shared" ca="1" si="186"/>
        <v>10</v>
      </c>
      <c r="O1021" s="79">
        <f t="shared" ca="1" si="187"/>
        <v>3.1594744304049844</v>
      </c>
      <c r="P1021" s="79">
        <f t="shared" ca="1" si="188"/>
        <v>31.594744304049843</v>
      </c>
      <c r="Q1021" s="79">
        <f t="shared" ca="1" si="189"/>
        <v>31.594744304049843</v>
      </c>
      <c r="R1021" s="79">
        <f t="shared" ca="1" si="109"/>
        <v>3.1594744304049844</v>
      </c>
      <c r="S1021" s="79">
        <f t="shared" ca="1" si="190"/>
        <v>3.159474430404984</v>
      </c>
      <c r="T1021" s="79">
        <f t="shared" ca="1" si="111"/>
        <v>0</v>
      </c>
      <c r="U1021" s="79">
        <f t="shared" ca="1" si="191"/>
        <v>1257.9296596068809</v>
      </c>
      <c r="V1021" s="79">
        <f t="shared" ca="1" si="113"/>
        <v>0</v>
      </c>
      <c r="W1021" s="85">
        <f t="shared" ca="1" si="192"/>
        <v>7847.3973091073167</v>
      </c>
      <c r="X1021" s="79">
        <f t="shared" ca="1" si="115"/>
        <v>0</v>
      </c>
    </row>
    <row r="1022" spans="1:24" ht="12.75" customHeight="1">
      <c r="A1022" s="2">
        <v>3</v>
      </c>
      <c r="B1022" s="2">
        <v>2</v>
      </c>
      <c r="C1022" s="2">
        <f t="shared" ca="1" si="97"/>
        <v>8</v>
      </c>
      <c r="D1022" s="2">
        <f t="shared" ca="1" si="98"/>
        <v>6</v>
      </c>
      <c r="E1022" s="2">
        <f t="shared" ca="1" si="99"/>
        <v>3</v>
      </c>
      <c r="F1022" s="84">
        <f t="shared" ca="1" si="182"/>
        <v>0</v>
      </c>
      <c r="G1022" s="2">
        <v>0</v>
      </c>
      <c r="H1022" s="2">
        <v>1</v>
      </c>
      <c r="I1022" s="2">
        <v>0</v>
      </c>
      <c r="J1022" s="84">
        <f t="shared" ca="1" si="183"/>
        <v>9.9000000000000638E-15</v>
      </c>
      <c r="K1022" s="84">
        <f t="shared" ca="1" si="102"/>
        <v>0</v>
      </c>
      <c r="L1022" s="85">
        <f t="shared" ca="1" si="184"/>
        <v>90</v>
      </c>
      <c r="M1022" s="38">
        <f t="shared" ca="1" si="185"/>
        <v>910</v>
      </c>
      <c r="N1022" s="4">
        <f t="shared" ca="1" si="186"/>
        <v>10</v>
      </c>
      <c r="O1022" s="79">
        <f t="shared" ca="1" si="187"/>
        <v>3.1594744304049844</v>
      </c>
      <c r="P1022" s="79">
        <f t="shared" ca="1" si="188"/>
        <v>31.594744304049843</v>
      </c>
      <c r="Q1022" s="79">
        <f t="shared" ca="1" si="189"/>
        <v>31.594744304049843</v>
      </c>
      <c r="R1022" s="79">
        <f t="shared" ca="1" si="109"/>
        <v>3.1594744304049844</v>
      </c>
      <c r="S1022" s="79">
        <f t="shared" ca="1" si="190"/>
        <v>3.159474430404984</v>
      </c>
      <c r="T1022" s="79">
        <f t="shared" ca="1" si="111"/>
        <v>0</v>
      </c>
      <c r="U1022" s="79">
        <f t="shared" ca="1" si="191"/>
        <v>1242.629659606881</v>
      </c>
      <c r="V1022" s="79">
        <f t="shared" ca="1" si="113"/>
        <v>0</v>
      </c>
      <c r="W1022" s="85">
        <f t="shared" ca="1" si="192"/>
        <v>3671.3331066321421</v>
      </c>
      <c r="X1022" s="79">
        <f t="shared" ca="1" si="115"/>
        <v>0</v>
      </c>
    </row>
    <row r="1023" spans="1:24" ht="12.75" customHeight="1">
      <c r="A1023" s="2">
        <v>3</v>
      </c>
      <c r="B1023" s="2">
        <v>2</v>
      </c>
      <c r="C1023" s="2">
        <f t="shared" ca="1" si="97"/>
        <v>8</v>
      </c>
      <c r="D1023" s="2">
        <f t="shared" ca="1" si="98"/>
        <v>6</v>
      </c>
      <c r="E1023" s="2">
        <f t="shared" ca="1" si="99"/>
        <v>3</v>
      </c>
      <c r="F1023" s="84">
        <f t="shared" ca="1" si="182"/>
        <v>0</v>
      </c>
      <c r="G1023" s="2">
        <v>0</v>
      </c>
      <c r="H1023" s="2">
        <v>0</v>
      </c>
      <c r="I1023" s="2">
        <v>7</v>
      </c>
      <c r="J1023" s="84">
        <f t="shared" ca="1" si="183"/>
        <v>0</v>
      </c>
      <c r="K1023" s="84">
        <f t="shared" ca="1" si="102"/>
        <v>0</v>
      </c>
      <c r="L1023" s="85">
        <f t="shared" ca="1" si="184"/>
        <v>105</v>
      </c>
      <c r="M1023" s="38">
        <f t="shared" ca="1" si="185"/>
        <v>895</v>
      </c>
      <c r="N1023" s="4">
        <f t="shared" ca="1" si="186"/>
        <v>10</v>
      </c>
      <c r="O1023" s="79">
        <f t="shared" ca="1" si="187"/>
        <v>3.1594744304049844</v>
      </c>
      <c r="P1023" s="79">
        <f t="shared" ca="1" si="188"/>
        <v>31.594744304049843</v>
      </c>
      <c r="Q1023" s="79">
        <f t="shared" ca="1" si="189"/>
        <v>31.594744304049843</v>
      </c>
      <c r="R1023" s="79">
        <f t="shared" ca="1" si="109"/>
        <v>3.1594744304049844</v>
      </c>
      <c r="S1023" s="79">
        <f t="shared" ca="1" si="190"/>
        <v>3.159474430404984</v>
      </c>
      <c r="T1023" s="79">
        <f t="shared" ca="1" si="111"/>
        <v>0</v>
      </c>
      <c r="U1023" s="79">
        <f t="shared" ca="1" si="191"/>
        <v>1257.9296596068809</v>
      </c>
      <c r="V1023" s="79">
        <f t="shared" ca="1" si="113"/>
        <v>0</v>
      </c>
      <c r="W1023" s="85">
        <f t="shared" ca="1" si="192"/>
        <v>29232.449417326225</v>
      </c>
      <c r="X1023" s="79">
        <f t="shared" ca="1" si="115"/>
        <v>0</v>
      </c>
    </row>
    <row r="1024" spans="1:24" ht="12.75" customHeight="1">
      <c r="A1024" s="2">
        <v>3</v>
      </c>
      <c r="B1024" s="2">
        <v>2</v>
      </c>
      <c r="C1024" s="2">
        <f t="shared" ca="1" si="97"/>
        <v>8</v>
      </c>
      <c r="D1024" s="2">
        <f t="shared" ca="1" si="98"/>
        <v>6</v>
      </c>
      <c r="E1024" s="2">
        <f t="shared" ca="1" si="99"/>
        <v>3</v>
      </c>
      <c r="F1024" s="84">
        <f t="shared" ca="1" si="182"/>
        <v>0</v>
      </c>
      <c r="G1024" s="2">
        <v>0</v>
      </c>
      <c r="H1024" s="2">
        <v>0</v>
      </c>
      <c r="I1024" s="2">
        <v>6</v>
      </c>
      <c r="J1024" s="84">
        <f t="shared" ca="1" si="183"/>
        <v>9.4148014940100163E-5</v>
      </c>
      <c r="K1024" s="84">
        <f t="shared" ca="1" si="102"/>
        <v>0</v>
      </c>
      <c r="L1024" s="85">
        <f t="shared" ca="1" si="184"/>
        <v>90</v>
      </c>
      <c r="M1024" s="38">
        <f t="shared" ca="1" si="185"/>
        <v>910</v>
      </c>
      <c r="N1024" s="4">
        <f t="shared" ca="1" si="186"/>
        <v>10</v>
      </c>
      <c r="O1024" s="79">
        <f t="shared" ca="1" si="187"/>
        <v>3.1594744304049844</v>
      </c>
      <c r="P1024" s="79">
        <f t="shared" ca="1" si="188"/>
        <v>31.594744304049843</v>
      </c>
      <c r="Q1024" s="79">
        <f t="shared" ca="1" si="189"/>
        <v>31.594744304049843</v>
      </c>
      <c r="R1024" s="79">
        <f t="shared" ca="1" si="109"/>
        <v>3.1594744304049844</v>
      </c>
      <c r="S1024" s="79">
        <f t="shared" ca="1" si="190"/>
        <v>3.159474430404984</v>
      </c>
      <c r="T1024" s="79">
        <f t="shared" ca="1" si="111"/>
        <v>0</v>
      </c>
      <c r="U1024" s="79">
        <f t="shared" ca="1" si="191"/>
        <v>1242.629659606881</v>
      </c>
      <c r="V1024" s="79">
        <f t="shared" ca="1" si="113"/>
        <v>0</v>
      </c>
      <c r="W1024" s="85">
        <f t="shared" ca="1" si="192"/>
        <v>25056.385214851052</v>
      </c>
      <c r="X1024" s="79">
        <f t="shared" ca="1" si="115"/>
        <v>0</v>
      </c>
    </row>
    <row r="1025" spans="1:24" ht="12.75" customHeight="1">
      <c r="A1025" s="2">
        <v>3</v>
      </c>
      <c r="B1025" s="2">
        <v>2</v>
      </c>
      <c r="C1025" s="2">
        <f t="shared" ca="1" si="97"/>
        <v>8</v>
      </c>
      <c r="D1025" s="2">
        <f t="shared" ca="1" si="98"/>
        <v>6</v>
      </c>
      <c r="E1025" s="2">
        <f t="shared" ca="1" si="99"/>
        <v>3</v>
      </c>
      <c r="F1025" s="84">
        <f t="shared" ca="1" si="182"/>
        <v>0</v>
      </c>
      <c r="G1025" s="2">
        <v>0</v>
      </c>
      <c r="H1025" s="2">
        <v>0</v>
      </c>
      <c r="I1025" s="2">
        <v>5</v>
      </c>
      <c r="J1025" s="84">
        <f t="shared" ca="1" si="183"/>
        <v>5.7059402994000143E-6</v>
      </c>
      <c r="K1025" s="84">
        <f t="shared" ca="1" si="102"/>
        <v>0</v>
      </c>
      <c r="L1025" s="85">
        <f t="shared" ca="1" si="184"/>
        <v>75</v>
      </c>
      <c r="M1025" s="38">
        <f t="shared" ca="1" si="185"/>
        <v>925</v>
      </c>
      <c r="N1025" s="4">
        <f t="shared" ca="1" si="186"/>
        <v>10</v>
      </c>
      <c r="O1025" s="79">
        <f t="shared" ca="1" si="187"/>
        <v>3.1594744304049844</v>
      </c>
      <c r="P1025" s="79">
        <f t="shared" ca="1" si="188"/>
        <v>31.594744304049843</v>
      </c>
      <c r="Q1025" s="79">
        <f t="shared" ca="1" si="189"/>
        <v>31.594744304049843</v>
      </c>
      <c r="R1025" s="79">
        <f t="shared" ca="1" si="109"/>
        <v>3.1594744304049844</v>
      </c>
      <c r="S1025" s="79">
        <f t="shared" ca="1" si="190"/>
        <v>3.159474430404984</v>
      </c>
      <c r="T1025" s="79">
        <f t="shared" ca="1" si="111"/>
        <v>0</v>
      </c>
      <c r="U1025" s="79">
        <f t="shared" ca="1" si="191"/>
        <v>1227.329659606881</v>
      </c>
      <c r="V1025" s="79">
        <f t="shared" ca="1" si="113"/>
        <v>0</v>
      </c>
      <c r="W1025" s="85">
        <f t="shared" ca="1" si="192"/>
        <v>20880.321012375876</v>
      </c>
      <c r="X1025" s="79">
        <f t="shared" ca="1" si="115"/>
        <v>0</v>
      </c>
    </row>
    <row r="1026" spans="1:24" ht="12.75" customHeight="1">
      <c r="A1026" s="2">
        <v>3</v>
      </c>
      <c r="B1026" s="2">
        <v>2</v>
      </c>
      <c r="C1026" s="2">
        <f t="shared" ca="1" si="97"/>
        <v>8</v>
      </c>
      <c r="D1026" s="2">
        <f t="shared" ca="1" si="98"/>
        <v>6</v>
      </c>
      <c r="E1026" s="2">
        <f t="shared" ca="1" si="99"/>
        <v>3</v>
      </c>
      <c r="F1026" s="84">
        <f t="shared" ca="1" si="182"/>
        <v>0</v>
      </c>
      <c r="G1026" s="2">
        <v>0</v>
      </c>
      <c r="H1026" s="2">
        <v>0</v>
      </c>
      <c r="I1026" s="2">
        <v>4</v>
      </c>
      <c r="J1026" s="84">
        <f t="shared" ca="1" si="183"/>
        <v>1.4408940150000052E-7</v>
      </c>
      <c r="K1026" s="84">
        <f t="shared" ca="1" si="102"/>
        <v>0</v>
      </c>
      <c r="L1026" s="85">
        <f t="shared" ca="1" si="184"/>
        <v>60</v>
      </c>
      <c r="M1026" s="38">
        <f t="shared" ca="1" si="185"/>
        <v>940</v>
      </c>
      <c r="N1026" s="4">
        <f t="shared" ca="1" si="186"/>
        <v>11</v>
      </c>
      <c r="O1026" s="79">
        <f t="shared" ca="1" si="187"/>
        <v>3.443707573616813</v>
      </c>
      <c r="P1026" s="79">
        <f t="shared" ca="1" si="188"/>
        <v>34.152842592956304</v>
      </c>
      <c r="Q1026" s="79">
        <f t="shared" ca="1" si="189"/>
        <v>31.594744304049843</v>
      </c>
      <c r="R1026" s="79">
        <f t="shared" ca="1" si="109"/>
        <v>3.287379344850307</v>
      </c>
      <c r="S1026" s="79">
        <f t="shared" ca="1" si="190"/>
        <v>3.4327645976031573</v>
      </c>
      <c r="T1026" s="79">
        <f t="shared" ca="1" si="111"/>
        <v>0</v>
      </c>
      <c r="U1026" s="79">
        <f t="shared" ca="1" si="191"/>
        <v>1304.9281133256075</v>
      </c>
      <c r="V1026" s="79">
        <f t="shared" ca="1" si="113"/>
        <v>0</v>
      </c>
      <c r="W1026" s="85">
        <f t="shared" ca="1" si="192"/>
        <v>16704.2568099007</v>
      </c>
      <c r="X1026" s="79">
        <f t="shared" ca="1" si="115"/>
        <v>0</v>
      </c>
    </row>
    <row r="1027" spans="1:24" ht="12.75" customHeight="1">
      <c r="A1027" s="2">
        <v>3</v>
      </c>
      <c r="B1027" s="2">
        <v>2</v>
      </c>
      <c r="C1027" s="2">
        <f t="shared" ca="1" si="97"/>
        <v>8</v>
      </c>
      <c r="D1027" s="2">
        <f t="shared" ca="1" si="98"/>
        <v>6</v>
      </c>
      <c r="E1027" s="2">
        <f t="shared" ca="1" si="99"/>
        <v>3</v>
      </c>
      <c r="F1027" s="84">
        <f t="shared" ca="1" si="182"/>
        <v>0</v>
      </c>
      <c r="G1027" s="2">
        <v>0</v>
      </c>
      <c r="H1027" s="2">
        <v>0</v>
      </c>
      <c r="I1027" s="2">
        <v>3</v>
      </c>
      <c r="J1027" s="84">
        <f t="shared" ca="1" si="183"/>
        <v>1.9405980000000086E-9</v>
      </c>
      <c r="K1027" s="84">
        <f t="shared" ca="1" si="102"/>
        <v>0</v>
      </c>
      <c r="L1027" s="85">
        <f t="shared" ca="1" si="184"/>
        <v>45</v>
      </c>
      <c r="M1027" s="38">
        <f t="shared" ca="1" si="185"/>
        <v>955</v>
      </c>
      <c r="N1027" s="4">
        <f t="shared" ca="1" si="186"/>
        <v>11</v>
      </c>
      <c r="O1027" s="79">
        <f t="shared" ca="1" si="187"/>
        <v>3.443707573616813</v>
      </c>
      <c r="P1027" s="79">
        <f t="shared" ca="1" si="188"/>
        <v>34.437075736168133</v>
      </c>
      <c r="Q1027" s="79">
        <f t="shared" ca="1" si="189"/>
        <v>34.437075736168133</v>
      </c>
      <c r="R1027" s="79">
        <f t="shared" ca="1" si="109"/>
        <v>3.4437075736168135</v>
      </c>
      <c r="S1027" s="79">
        <f t="shared" ca="1" si="190"/>
        <v>3.4437075736168126</v>
      </c>
      <c r="T1027" s="79">
        <f t="shared" ca="1" si="111"/>
        <v>0</v>
      </c>
      <c r="U1027" s="79">
        <f t="shared" ca="1" si="191"/>
        <v>1293.3479162046203</v>
      </c>
      <c r="V1027" s="79">
        <f t="shared" ca="1" si="113"/>
        <v>0</v>
      </c>
      <c r="W1027" s="85">
        <f t="shared" ca="1" si="192"/>
        <v>12528.192607425526</v>
      </c>
      <c r="X1027" s="79">
        <f t="shared" ca="1" si="115"/>
        <v>0</v>
      </c>
    </row>
    <row r="1028" spans="1:24" ht="12.75" customHeight="1">
      <c r="A1028" s="2">
        <v>3</v>
      </c>
      <c r="B1028" s="2">
        <v>2</v>
      </c>
      <c r="C1028" s="2">
        <f t="shared" ca="1" si="97"/>
        <v>8</v>
      </c>
      <c r="D1028" s="2">
        <f t="shared" ca="1" si="98"/>
        <v>6</v>
      </c>
      <c r="E1028" s="2">
        <f t="shared" ca="1" si="99"/>
        <v>3</v>
      </c>
      <c r="F1028" s="84">
        <f t="shared" ca="1" si="182"/>
        <v>0</v>
      </c>
      <c r="G1028" s="2">
        <v>0</v>
      </c>
      <c r="H1028" s="2">
        <v>0</v>
      </c>
      <c r="I1028" s="2">
        <v>2</v>
      </c>
      <c r="J1028" s="84">
        <f t="shared" ca="1" si="183"/>
        <v>1.4701500000000082E-11</v>
      </c>
      <c r="K1028" s="84">
        <f t="shared" ca="1" si="102"/>
        <v>0</v>
      </c>
      <c r="L1028" s="85">
        <f t="shared" ca="1" si="184"/>
        <v>30</v>
      </c>
      <c r="M1028" s="38">
        <f t="shared" ca="1" si="185"/>
        <v>970</v>
      </c>
      <c r="N1028" s="4">
        <f t="shared" ca="1" si="186"/>
        <v>11</v>
      </c>
      <c r="O1028" s="79">
        <f t="shared" ca="1" si="187"/>
        <v>3.443707573616813</v>
      </c>
      <c r="P1028" s="79">
        <f t="shared" ca="1" si="188"/>
        <v>34.437075736168133</v>
      </c>
      <c r="Q1028" s="79">
        <f t="shared" ca="1" si="189"/>
        <v>34.437075736168133</v>
      </c>
      <c r="R1028" s="79">
        <f t="shared" ca="1" si="109"/>
        <v>3.4437075736168135</v>
      </c>
      <c r="S1028" s="79">
        <f t="shared" ca="1" si="190"/>
        <v>3.4437075736168126</v>
      </c>
      <c r="T1028" s="79">
        <f t="shared" ca="1" si="111"/>
        <v>0</v>
      </c>
      <c r="U1028" s="79">
        <f t="shared" ca="1" si="191"/>
        <v>1278.0479162046202</v>
      </c>
      <c r="V1028" s="79">
        <f t="shared" ca="1" si="113"/>
        <v>0</v>
      </c>
      <c r="W1028" s="85">
        <f t="shared" ca="1" si="192"/>
        <v>8352.1284049503502</v>
      </c>
      <c r="X1028" s="79">
        <f t="shared" ca="1" si="115"/>
        <v>0</v>
      </c>
    </row>
    <row r="1029" spans="1:24" ht="12.75" customHeight="1">
      <c r="A1029" s="2">
        <v>3</v>
      </c>
      <c r="B1029" s="2">
        <v>2</v>
      </c>
      <c r="C1029" s="2">
        <f t="shared" ca="1" si="97"/>
        <v>8</v>
      </c>
      <c r="D1029" s="2">
        <f t="shared" ca="1" si="98"/>
        <v>6</v>
      </c>
      <c r="E1029" s="2">
        <f t="shared" ca="1" si="99"/>
        <v>3</v>
      </c>
      <c r="F1029" s="84">
        <f t="shared" ca="1" si="182"/>
        <v>0</v>
      </c>
      <c r="G1029" s="2">
        <v>0</v>
      </c>
      <c r="H1029" s="2">
        <v>0</v>
      </c>
      <c r="I1029" s="2">
        <v>1</v>
      </c>
      <c r="J1029" s="84">
        <f t="shared" ca="1" si="183"/>
        <v>5.9400000000000383E-14</v>
      </c>
      <c r="K1029" s="84">
        <f t="shared" ca="1" si="102"/>
        <v>0</v>
      </c>
      <c r="L1029" s="85">
        <f t="shared" ca="1" si="184"/>
        <v>15</v>
      </c>
      <c r="M1029" s="38">
        <f t="shared" ca="1" si="185"/>
        <v>985</v>
      </c>
      <c r="N1029" s="4">
        <f t="shared" ca="1" si="186"/>
        <v>11</v>
      </c>
      <c r="O1029" s="79">
        <f t="shared" ca="1" si="187"/>
        <v>3.443707573616813</v>
      </c>
      <c r="P1029" s="79">
        <f t="shared" ca="1" si="188"/>
        <v>34.437075736168133</v>
      </c>
      <c r="Q1029" s="79">
        <f t="shared" ca="1" si="189"/>
        <v>34.437075736168133</v>
      </c>
      <c r="R1029" s="79">
        <f t="shared" ca="1" si="109"/>
        <v>3.4437075736168135</v>
      </c>
      <c r="S1029" s="79">
        <f t="shared" ca="1" si="190"/>
        <v>3.4437075736168126</v>
      </c>
      <c r="T1029" s="79">
        <f t="shared" ca="1" si="111"/>
        <v>0</v>
      </c>
      <c r="U1029" s="79">
        <f t="shared" ca="1" si="191"/>
        <v>1262.7479162046202</v>
      </c>
      <c r="V1029" s="79">
        <f t="shared" ca="1" si="113"/>
        <v>0</v>
      </c>
      <c r="W1029" s="85">
        <f t="shared" ca="1" si="192"/>
        <v>4176.0642024751751</v>
      </c>
      <c r="X1029" s="79">
        <f t="shared" ca="1" si="115"/>
        <v>0</v>
      </c>
    </row>
    <row r="1030" spans="1:24" ht="12.75" customHeight="1">
      <c r="A1030" s="2">
        <v>3</v>
      </c>
      <c r="B1030" s="2">
        <v>2</v>
      </c>
      <c r="C1030" s="2">
        <f t="shared" ca="1" si="97"/>
        <v>8</v>
      </c>
      <c r="D1030" s="2">
        <f t="shared" ca="1" si="98"/>
        <v>6</v>
      </c>
      <c r="E1030" s="2">
        <f t="shared" ca="1" si="99"/>
        <v>3</v>
      </c>
      <c r="F1030" s="84">
        <f t="shared" ca="1" si="182"/>
        <v>0</v>
      </c>
      <c r="G1030" s="2">
        <v>0</v>
      </c>
      <c r="H1030" s="2">
        <v>0</v>
      </c>
      <c r="I1030" s="2">
        <v>0</v>
      </c>
      <c r="J1030" s="84">
        <f t="shared" ca="1" si="183"/>
        <v>1.0000000000000073E-16</v>
      </c>
      <c r="K1030" s="84">
        <f t="shared" ca="1" si="102"/>
        <v>0</v>
      </c>
      <c r="L1030" s="85">
        <f t="shared" ca="1" si="184"/>
        <v>0</v>
      </c>
      <c r="M1030" s="38">
        <f t="shared" ca="1" si="185"/>
        <v>1000</v>
      </c>
      <c r="N1030" s="4">
        <f t="shared" ca="1" si="186"/>
        <v>11</v>
      </c>
      <c r="O1030" s="79">
        <f t="shared" ca="1" si="187"/>
        <v>3.443707573616813</v>
      </c>
      <c r="P1030" s="79">
        <f t="shared" ca="1" si="188"/>
        <v>34.437075736168133</v>
      </c>
      <c r="Q1030" s="79">
        <f t="shared" ca="1" si="189"/>
        <v>34.437075736168133</v>
      </c>
      <c r="R1030" s="79">
        <f t="shared" ca="1" si="109"/>
        <v>3.4437075736168135</v>
      </c>
      <c r="S1030" s="79">
        <f t="shared" ca="1" si="190"/>
        <v>3.4437075736168126</v>
      </c>
      <c r="T1030" s="79">
        <f t="shared" ca="1" si="111"/>
        <v>0</v>
      </c>
      <c r="U1030" s="79">
        <f t="shared" ca="1" si="191"/>
        <v>1247.4479162046202</v>
      </c>
      <c r="V1030" s="79">
        <f t="shared" ca="1" si="113"/>
        <v>0</v>
      </c>
      <c r="W1030" s="85">
        <f t="shared" ca="1" si="192"/>
        <v>0</v>
      </c>
      <c r="X1030" s="79">
        <f t="shared" ca="1" si="115"/>
        <v>0</v>
      </c>
    </row>
    <row r="1031" spans="1:24" ht="12.75" customHeight="1">
      <c r="A1031" s="2">
        <v>3</v>
      </c>
      <c r="B1031" s="2">
        <v>3</v>
      </c>
      <c r="C1031" s="2">
        <f t="shared" ca="1" si="97"/>
        <v>8</v>
      </c>
      <c r="D1031" s="2">
        <f t="shared" ca="1" si="98"/>
        <v>6</v>
      </c>
      <c r="E1031" s="2">
        <f t="shared" ca="1" si="99"/>
        <v>3</v>
      </c>
      <c r="F1031" s="84">
        <f t="shared" ca="1" si="182"/>
        <v>0</v>
      </c>
      <c r="G1031" s="2">
        <v>1</v>
      </c>
      <c r="H1031" s="2">
        <v>1</v>
      </c>
      <c r="I1031" s="2">
        <v>7</v>
      </c>
      <c r="J1031" s="84">
        <f t="shared" ca="1" si="183"/>
        <v>0</v>
      </c>
      <c r="K1031" s="84">
        <f t="shared" ca="1" si="102"/>
        <v>0</v>
      </c>
      <c r="L1031" s="85">
        <f t="shared" ca="1" si="184"/>
        <v>285</v>
      </c>
      <c r="M1031" s="38">
        <f t="shared" ca="1" si="185"/>
        <v>715</v>
      </c>
      <c r="N1031" s="4">
        <f t="shared" ca="1" si="186"/>
        <v>8</v>
      </c>
      <c r="O1031" s="79">
        <f t="shared" ca="1" si="187"/>
        <v>2.6035203133068636</v>
      </c>
      <c r="P1031" s="79">
        <f t="shared" ca="1" si="188"/>
        <v>26.035203133068631</v>
      </c>
      <c r="Q1031" s="79">
        <f t="shared" ca="1" si="189"/>
        <v>26.035203133068631</v>
      </c>
      <c r="R1031" s="79">
        <f t="shared" ca="1" si="109"/>
        <v>2.6035203133068632</v>
      </c>
      <c r="S1031" s="79">
        <f t="shared" ca="1" si="190"/>
        <v>2.6035203133068636</v>
      </c>
      <c r="T1031" s="79">
        <f t="shared" ca="1" si="111"/>
        <v>0</v>
      </c>
      <c r="U1031" s="79">
        <f t="shared" ca="1" si="191"/>
        <v>1252.5463590129609</v>
      </c>
      <c r="V1031" s="79">
        <f t="shared" ca="1" si="113"/>
        <v>0</v>
      </c>
      <c r="W1031" s="85">
        <f t="shared" ca="1" si="192"/>
        <v>37079.846726433541</v>
      </c>
      <c r="X1031" s="79">
        <f t="shared" ca="1" si="115"/>
        <v>0</v>
      </c>
    </row>
    <row r="1032" spans="1:24" ht="12.75" customHeight="1">
      <c r="A1032" s="2">
        <v>3</v>
      </c>
      <c r="B1032" s="2">
        <v>3</v>
      </c>
      <c r="C1032" s="2">
        <f t="shared" ca="1" si="97"/>
        <v>8</v>
      </c>
      <c r="D1032" s="2">
        <f t="shared" ca="1" si="98"/>
        <v>6</v>
      </c>
      <c r="E1032" s="2">
        <f t="shared" ca="1" si="99"/>
        <v>3</v>
      </c>
      <c r="F1032" s="84">
        <f t="shared" ca="1" si="182"/>
        <v>0</v>
      </c>
      <c r="G1032" s="2">
        <v>1</v>
      </c>
      <c r="H1032" s="2">
        <v>1</v>
      </c>
      <c r="I1032" s="2">
        <v>6</v>
      </c>
      <c r="J1032" s="84">
        <f t="shared" ca="1" si="183"/>
        <v>0.92274469442791995</v>
      </c>
      <c r="K1032" s="84">
        <f t="shared" ca="1" si="102"/>
        <v>0</v>
      </c>
      <c r="L1032" s="85">
        <f t="shared" ca="1" si="184"/>
        <v>270</v>
      </c>
      <c r="M1032" s="38">
        <f t="shared" ca="1" si="185"/>
        <v>730</v>
      </c>
      <c r="N1032" s="4">
        <f t="shared" ca="1" si="186"/>
        <v>8</v>
      </c>
      <c r="O1032" s="79">
        <f t="shared" ca="1" si="187"/>
        <v>2.6035203133068636</v>
      </c>
      <c r="P1032" s="79">
        <f t="shared" ca="1" si="188"/>
        <v>26.035203133068631</v>
      </c>
      <c r="Q1032" s="79">
        <f t="shared" ca="1" si="189"/>
        <v>26.035203133068631</v>
      </c>
      <c r="R1032" s="79">
        <f t="shared" ca="1" si="109"/>
        <v>2.6035203133068632</v>
      </c>
      <c r="S1032" s="79">
        <f t="shared" ca="1" si="190"/>
        <v>2.6035203133068636</v>
      </c>
      <c r="T1032" s="79">
        <f t="shared" ca="1" si="111"/>
        <v>0</v>
      </c>
      <c r="U1032" s="79">
        <f t="shared" ca="1" si="191"/>
        <v>1237.246359012961</v>
      </c>
      <c r="V1032" s="79">
        <f t="shared" ca="1" si="113"/>
        <v>0</v>
      </c>
      <c r="W1032" s="85">
        <f t="shared" ca="1" si="192"/>
        <v>32903.782523958369</v>
      </c>
      <c r="X1032" s="79">
        <f t="shared" ca="1" si="115"/>
        <v>0</v>
      </c>
    </row>
    <row r="1033" spans="1:24" ht="12.75" customHeight="1">
      <c r="A1033" s="2">
        <v>3</v>
      </c>
      <c r="B1033" s="2">
        <v>3</v>
      </c>
      <c r="C1033" s="2">
        <f t="shared" ca="1" si="97"/>
        <v>8</v>
      </c>
      <c r="D1033" s="2">
        <f t="shared" ca="1" si="98"/>
        <v>6</v>
      </c>
      <c r="E1033" s="2">
        <f t="shared" ca="1" si="99"/>
        <v>3</v>
      </c>
      <c r="F1033" s="84">
        <f t="shared" ca="1" si="182"/>
        <v>0</v>
      </c>
      <c r="G1033" s="2">
        <v>1</v>
      </c>
      <c r="H1033" s="2">
        <v>1</v>
      </c>
      <c r="I1033" s="2">
        <v>5</v>
      </c>
      <c r="J1033" s="84">
        <f t="shared" ca="1" si="183"/>
        <v>5.5923920874419442E-2</v>
      </c>
      <c r="K1033" s="84">
        <f t="shared" ca="1" si="102"/>
        <v>0</v>
      </c>
      <c r="L1033" s="85">
        <f t="shared" ca="1" si="184"/>
        <v>255</v>
      </c>
      <c r="M1033" s="38">
        <f t="shared" ca="1" si="185"/>
        <v>745</v>
      </c>
      <c r="N1033" s="4">
        <f t="shared" ca="1" si="186"/>
        <v>9</v>
      </c>
      <c r="O1033" s="79">
        <f t="shared" ca="1" si="187"/>
        <v>2.8940432293255012</v>
      </c>
      <c r="P1033" s="79">
        <f t="shared" ca="1" si="188"/>
        <v>26.035203133068631</v>
      </c>
      <c r="Q1033" s="79">
        <f t="shared" ca="1" si="189"/>
        <v>26.035203133068631</v>
      </c>
      <c r="R1033" s="79">
        <f t="shared" ca="1" si="109"/>
        <v>2.6035203133068632</v>
      </c>
      <c r="S1033" s="79">
        <f t="shared" ca="1" si="190"/>
        <v>2.8737066252041963</v>
      </c>
      <c r="T1033" s="79">
        <f t="shared" ca="1" si="111"/>
        <v>0</v>
      </c>
      <c r="U1033" s="79">
        <f t="shared" ca="1" si="191"/>
        <v>1313.7897313836427</v>
      </c>
      <c r="V1033" s="79">
        <f t="shared" ca="1" si="113"/>
        <v>0</v>
      </c>
      <c r="W1033" s="85">
        <f t="shared" ca="1" si="192"/>
        <v>28727.718321483193</v>
      </c>
      <c r="X1033" s="79">
        <f t="shared" ca="1" si="115"/>
        <v>0</v>
      </c>
    </row>
    <row r="1034" spans="1:24" ht="12.75" customHeight="1">
      <c r="A1034" s="2">
        <v>3</v>
      </c>
      <c r="B1034" s="2">
        <v>3</v>
      </c>
      <c r="C1034" s="2">
        <f t="shared" ca="1" si="97"/>
        <v>8</v>
      </c>
      <c r="D1034" s="2">
        <f t="shared" ca="1" si="98"/>
        <v>6</v>
      </c>
      <c r="E1034" s="2">
        <f t="shared" ca="1" si="99"/>
        <v>3</v>
      </c>
      <c r="F1034" s="84">
        <f t="shared" ca="1" si="182"/>
        <v>0</v>
      </c>
      <c r="G1034" s="2">
        <v>1</v>
      </c>
      <c r="H1034" s="2">
        <v>1</v>
      </c>
      <c r="I1034" s="2">
        <v>4</v>
      </c>
      <c r="J1034" s="84">
        <f t="shared" ca="1" si="183"/>
        <v>1.4122202241015026E-3</v>
      </c>
      <c r="K1034" s="84">
        <f t="shared" ca="1" si="102"/>
        <v>0</v>
      </c>
      <c r="L1034" s="85">
        <f t="shared" ca="1" si="184"/>
        <v>240</v>
      </c>
      <c r="M1034" s="38">
        <f t="shared" ca="1" si="185"/>
        <v>760</v>
      </c>
      <c r="N1034" s="4">
        <f t="shared" ca="1" si="186"/>
        <v>9</v>
      </c>
      <c r="O1034" s="79">
        <f t="shared" ca="1" si="187"/>
        <v>2.8940432293255012</v>
      </c>
      <c r="P1034" s="79">
        <f t="shared" ca="1" si="188"/>
        <v>28.940432293255011</v>
      </c>
      <c r="Q1034" s="79">
        <f t="shared" ca="1" si="189"/>
        <v>27.487817713161821</v>
      </c>
      <c r="R1034" s="79">
        <f t="shared" ca="1" si="109"/>
        <v>2.8214125003208417</v>
      </c>
      <c r="S1034" s="79">
        <f t="shared" ca="1" si="190"/>
        <v>2.8889590782951746</v>
      </c>
      <c r="T1034" s="79">
        <f t="shared" ca="1" si="111"/>
        <v>0</v>
      </c>
      <c r="U1034" s="79">
        <f t="shared" ca="1" si="191"/>
        <v>1303.6744378884391</v>
      </c>
      <c r="V1034" s="79">
        <f t="shared" ca="1" si="113"/>
        <v>0</v>
      </c>
      <c r="W1034" s="85">
        <f t="shared" ca="1" si="192"/>
        <v>24551.654119008017</v>
      </c>
      <c r="X1034" s="79">
        <f t="shared" ca="1" si="115"/>
        <v>0</v>
      </c>
    </row>
    <row r="1035" spans="1:24" ht="12.75" customHeight="1">
      <c r="A1035" s="2">
        <v>3</v>
      </c>
      <c r="B1035" s="2">
        <v>3</v>
      </c>
      <c r="C1035" s="2">
        <f t="shared" ca="1" si="97"/>
        <v>8</v>
      </c>
      <c r="D1035" s="2">
        <f t="shared" ca="1" si="98"/>
        <v>6</v>
      </c>
      <c r="E1035" s="2">
        <f t="shared" ca="1" si="99"/>
        <v>3</v>
      </c>
      <c r="F1035" s="84">
        <f t="shared" ca="1" si="182"/>
        <v>0</v>
      </c>
      <c r="G1035" s="2">
        <v>1</v>
      </c>
      <c r="H1035" s="2">
        <v>1</v>
      </c>
      <c r="I1035" s="2">
        <v>3</v>
      </c>
      <c r="J1035" s="84">
        <f t="shared" ca="1" si="183"/>
        <v>1.9019800998000047E-5</v>
      </c>
      <c r="K1035" s="84">
        <f t="shared" ca="1" si="102"/>
        <v>0</v>
      </c>
      <c r="L1035" s="85">
        <f t="shared" ca="1" si="184"/>
        <v>225</v>
      </c>
      <c r="M1035" s="38">
        <f t="shared" ca="1" si="185"/>
        <v>775</v>
      </c>
      <c r="N1035" s="4">
        <f t="shared" ca="1" si="186"/>
        <v>9</v>
      </c>
      <c r="O1035" s="79">
        <f t="shared" ca="1" si="187"/>
        <v>2.8940432293255012</v>
      </c>
      <c r="P1035" s="79">
        <f t="shared" ca="1" si="188"/>
        <v>28.940432293255011</v>
      </c>
      <c r="Q1035" s="79">
        <f t="shared" ca="1" si="189"/>
        <v>28.940432293255011</v>
      </c>
      <c r="R1035" s="79">
        <f t="shared" ca="1" si="109"/>
        <v>2.8940432293255012</v>
      </c>
      <c r="S1035" s="79">
        <f t="shared" ca="1" si="190"/>
        <v>2.8940432293255007</v>
      </c>
      <c r="T1035" s="79">
        <f t="shared" ca="1" si="111"/>
        <v>0</v>
      </c>
      <c r="U1035" s="79">
        <f t="shared" ca="1" si="191"/>
        <v>1290.1026733900378</v>
      </c>
      <c r="V1035" s="79">
        <f t="shared" ca="1" si="113"/>
        <v>0</v>
      </c>
      <c r="W1035" s="85">
        <f t="shared" ca="1" si="192"/>
        <v>20375.589916532845</v>
      </c>
      <c r="X1035" s="79">
        <f t="shared" ca="1" si="115"/>
        <v>0</v>
      </c>
    </row>
    <row r="1036" spans="1:24" ht="12.75" customHeight="1">
      <c r="A1036" s="2">
        <v>3</v>
      </c>
      <c r="B1036" s="2">
        <v>3</v>
      </c>
      <c r="C1036" s="2">
        <f t="shared" ca="1" si="97"/>
        <v>8</v>
      </c>
      <c r="D1036" s="2">
        <f t="shared" ca="1" si="98"/>
        <v>6</v>
      </c>
      <c r="E1036" s="2">
        <f t="shared" ca="1" si="99"/>
        <v>3</v>
      </c>
      <c r="F1036" s="84">
        <f t="shared" ca="1" si="182"/>
        <v>0</v>
      </c>
      <c r="G1036" s="2">
        <v>1</v>
      </c>
      <c r="H1036" s="2">
        <v>1</v>
      </c>
      <c r="I1036" s="2">
        <v>2</v>
      </c>
      <c r="J1036" s="84">
        <f t="shared" ca="1" si="183"/>
        <v>1.4408940150000054E-7</v>
      </c>
      <c r="K1036" s="84">
        <f t="shared" ca="1" si="102"/>
        <v>0</v>
      </c>
      <c r="L1036" s="85">
        <f t="shared" ca="1" si="184"/>
        <v>210</v>
      </c>
      <c r="M1036" s="38">
        <f t="shared" ca="1" si="185"/>
        <v>790</v>
      </c>
      <c r="N1036" s="4">
        <f t="shared" ca="1" si="186"/>
        <v>9</v>
      </c>
      <c r="O1036" s="79">
        <f t="shared" ca="1" si="187"/>
        <v>2.8940432293255012</v>
      </c>
      <c r="P1036" s="79">
        <f t="shared" ca="1" si="188"/>
        <v>28.940432293255011</v>
      </c>
      <c r="Q1036" s="79">
        <f t="shared" ca="1" si="189"/>
        <v>28.940432293255011</v>
      </c>
      <c r="R1036" s="79">
        <f t="shared" ca="1" si="109"/>
        <v>2.8940432293255012</v>
      </c>
      <c r="S1036" s="79">
        <f t="shared" ca="1" si="190"/>
        <v>2.8940432293255007</v>
      </c>
      <c r="T1036" s="79">
        <f t="shared" ca="1" si="111"/>
        <v>0</v>
      </c>
      <c r="U1036" s="79">
        <f t="shared" ca="1" si="191"/>
        <v>1274.8026733900379</v>
      </c>
      <c r="V1036" s="79">
        <f t="shared" ca="1" si="113"/>
        <v>0</v>
      </c>
      <c r="W1036" s="85">
        <f t="shared" ca="1" si="192"/>
        <v>16199.525714057667</v>
      </c>
      <c r="X1036" s="79">
        <f t="shared" ca="1" si="115"/>
        <v>0</v>
      </c>
    </row>
    <row r="1037" spans="1:24" ht="12.75" customHeight="1">
      <c r="A1037" s="2">
        <v>3</v>
      </c>
      <c r="B1037" s="2">
        <v>3</v>
      </c>
      <c r="C1037" s="2">
        <f t="shared" ca="1" si="97"/>
        <v>8</v>
      </c>
      <c r="D1037" s="2">
        <f t="shared" ca="1" si="98"/>
        <v>6</v>
      </c>
      <c r="E1037" s="2">
        <f t="shared" ca="1" si="99"/>
        <v>3</v>
      </c>
      <c r="F1037" s="84">
        <f t="shared" ca="1" si="182"/>
        <v>0</v>
      </c>
      <c r="G1037" s="2">
        <v>1</v>
      </c>
      <c r="H1037" s="2">
        <v>1</v>
      </c>
      <c r="I1037" s="2">
        <v>1</v>
      </c>
      <c r="J1037" s="84">
        <f t="shared" ca="1" si="183"/>
        <v>5.8217940000000265E-10</v>
      </c>
      <c r="K1037" s="84">
        <f t="shared" ca="1" si="102"/>
        <v>0</v>
      </c>
      <c r="L1037" s="85">
        <f t="shared" ca="1" si="184"/>
        <v>195</v>
      </c>
      <c r="M1037" s="38">
        <f t="shared" ca="1" si="185"/>
        <v>805</v>
      </c>
      <c r="N1037" s="4">
        <f t="shared" ca="1" si="186"/>
        <v>9</v>
      </c>
      <c r="O1037" s="79">
        <f t="shared" ca="1" si="187"/>
        <v>2.8940432293255012</v>
      </c>
      <c r="P1037" s="79">
        <f t="shared" ca="1" si="188"/>
        <v>28.940432293255011</v>
      </c>
      <c r="Q1037" s="79">
        <f t="shared" ca="1" si="189"/>
        <v>28.940432293255011</v>
      </c>
      <c r="R1037" s="79">
        <f t="shared" ca="1" si="109"/>
        <v>2.8940432293255012</v>
      </c>
      <c r="S1037" s="79">
        <f t="shared" ca="1" si="190"/>
        <v>2.8940432293255007</v>
      </c>
      <c r="T1037" s="79">
        <f t="shared" ca="1" si="111"/>
        <v>0</v>
      </c>
      <c r="U1037" s="79">
        <f t="shared" ca="1" si="191"/>
        <v>1259.5026733900379</v>
      </c>
      <c r="V1037" s="79">
        <f t="shared" ca="1" si="113"/>
        <v>0</v>
      </c>
      <c r="W1037" s="85">
        <f t="shared" ca="1" si="192"/>
        <v>12023.461511582493</v>
      </c>
      <c r="X1037" s="79">
        <f t="shared" ca="1" si="115"/>
        <v>0</v>
      </c>
    </row>
    <row r="1038" spans="1:24" ht="12.75" customHeight="1">
      <c r="A1038" s="2">
        <v>3</v>
      </c>
      <c r="B1038" s="2">
        <v>3</v>
      </c>
      <c r="C1038" s="2">
        <f t="shared" ca="1" si="97"/>
        <v>8</v>
      </c>
      <c r="D1038" s="2">
        <f t="shared" ca="1" si="98"/>
        <v>6</v>
      </c>
      <c r="E1038" s="2">
        <f t="shared" ca="1" si="99"/>
        <v>3</v>
      </c>
      <c r="F1038" s="84">
        <f t="shared" ca="1" si="182"/>
        <v>0</v>
      </c>
      <c r="G1038" s="2">
        <v>1</v>
      </c>
      <c r="H1038" s="2">
        <v>1</v>
      </c>
      <c r="I1038" s="2">
        <v>0</v>
      </c>
      <c r="J1038" s="84">
        <f t="shared" ca="1" si="183"/>
        <v>9.8010000000000529E-13</v>
      </c>
      <c r="K1038" s="84">
        <f t="shared" ca="1" si="102"/>
        <v>0</v>
      </c>
      <c r="L1038" s="85">
        <f t="shared" ca="1" si="184"/>
        <v>180</v>
      </c>
      <c r="M1038" s="38">
        <f t="shared" ca="1" si="185"/>
        <v>820</v>
      </c>
      <c r="N1038" s="4">
        <f t="shared" ca="1" si="186"/>
        <v>9</v>
      </c>
      <c r="O1038" s="79">
        <f t="shared" ca="1" si="187"/>
        <v>2.8940432293255012</v>
      </c>
      <c r="P1038" s="79">
        <f t="shared" ca="1" si="188"/>
        <v>28.940432293255011</v>
      </c>
      <c r="Q1038" s="79">
        <f t="shared" ca="1" si="189"/>
        <v>28.940432293255011</v>
      </c>
      <c r="R1038" s="79">
        <f t="shared" ca="1" si="109"/>
        <v>2.8940432293255012</v>
      </c>
      <c r="S1038" s="79">
        <f t="shared" ca="1" si="190"/>
        <v>2.8940432293255007</v>
      </c>
      <c r="T1038" s="79">
        <f t="shared" ca="1" si="111"/>
        <v>0</v>
      </c>
      <c r="U1038" s="79">
        <f t="shared" ca="1" si="191"/>
        <v>1244.2026733900377</v>
      </c>
      <c r="V1038" s="79">
        <f t="shared" ca="1" si="113"/>
        <v>0</v>
      </c>
      <c r="W1038" s="85">
        <f t="shared" ca="1" si="192"/>
        <v>7847.3973091073167</v>
      </c>
      <c r="X1038" s="79">
        <f t="shared" ca="1" si="115"/>
        <v>0</v>
      </c>
    </row>
    <row r="1039" spans="1:24" ht="12.75" customHeight="1">
      <c r="A1039" s="2">
        <v>3</v>
      </c>
      <c r="B1039" s="2">
        <v>3</v>
      </c>
      <c r="C1039" s="2">
        <f t="shared" ca="1" si="97"/>
        <v>8</v>
      </c>
      <c r="D1039" s="2">
        <f t="shared" ca="1" si="98"/>
        <v>6</v>
      </c>
      <c r="E1039" s="2">
        <f t="shared" ca="1" si="99"/>
        <v>3</v>
      </c>
      <c r="F1039" s="84">
        <f t="shared" ca="1" si="182"/>
        <v>0</v>
      </c>
      <c r="G1039" s="2">
        <v>1</v>
      </c>
      <c r="H1039" s="2">
        <v>0</v>
      </c>
      <c r="I1039" s="2">
        <v>7</v>
      </c>
      <c r="J1039" s="84">
        <f t="shared" ca="1" si="183"/>
        <v>0</v>
      </c>
      <c r="K1039" s="84">
        <f t="shared" ca="1" si="102"/>
        <v>0</v>
      </c>
      <c r="L1039" s="85">
        <f t="shared" ca="1" si="184"/>
        <v>195</v>
      </c>
      <c r="M1039" s="38">
        <f t="shared" ca="1" si="185"/>
        <v>805</v>
      </c>
      <c r="N1039" s="4">
        <f t="shared" ca="1" si="186"/>
        <v>9</v>
      </c>
      <c r="O1039" s="79">
        <f t="shared" ca="1" si="187"/>
        <v>2.8940432293255012</v>
      </c>
      <c r="P1039" s="79">
        <f t="shared" ca="1" si="188"/>
        <v>28.940432293255011</v>
      </c>
      <c r="Q1039" s="79">
        <f t="shared" ca="1" si="189"/>
        <v>28.940432293255011</v>
      </c>
      <c r="R1039" s="79">
        <f t="shared" ca="1" si="109"/>
        <v>2.8940432293255012</v>
      </c>
      <c r="S1039" s="79">
        <f t="shared" ca="1" si="190"/>
        <v>2.8940432293255007</v>
      </c>
      <c r="T1039" s="79">
        <f t="shared" ca="1" si="111"/>
        <v>0</v>
      </c>
      <c r="U1039" s="79">
        <f t="shared" ca="1" si="191"/>
        <v>1259.5026733900379</v>
      </c>
      <c r="V1039" s="79">
        <f t="shared" ca="1" si="113"/>
        <v>0</v>
      </c>
      <c r="W1039" s="85">
        <f t="shared" ca="1" si="192"/>
        <v>33408.513619801401</v>
      </c>
      <c r="X1039" s="79">
        <f t="shared" ca="1" si="115"/>
        <v>0</v>
      </c>
    </row>
    <row r="1040" spans="1:24" ht="12.75" customHeight="1">
      <c r="A1040" s="2">
        <v>3</v>
      </c>
      <c r="B1040" s="2">
        <v>3</v>
      </c>
      <c r="C1040" s="2">
        <f t="shared" ca="1" si="97"/>
        <v>8</v>
      </c>
      <c r="D1040" s="2">
        <f t="shared" ca="1" si="98"/>
        <v>6</v>
      </c>
      <c r="E1040" s="2">
        <f t="shared" ca="1" si="99"/>
        <v>3</v>
      </c>
      <c r="F1040" s="84">
        <f t="shared" ca="1" si="182"/>
        <v>0</v>
      </c>
      <c r="G1040" s="2">
        <v>1</v>
      </c>
      <c r="H1040" s="2">
        <v>0</v>
      </c>
      <c r="I1040" s="2">
        <v>6</v>
      </c>
      <c r="J1040" s="84">
        <f t="shared" ca="1" si="183"/>
        <v>9.3206534790699087E-3</v>
      </c>
      <c r="K1040" s="84">
        <f t="shared" ca="1" si="102"/>
        <v>0</v>
      </c>
      <c r="L1040" s="85">
        <f t="shared" ca="1" si="184"/>
        <v>180</v>
      </c>
      <c r="M1040" s="38">
        <f t="shared" ca="1" si="185"/>
        <v>820</v>
      </c>
      <c r="N1040" s="4">
        <f t="shared" ca="1" si="186"/>
        <v>9</v>
      </c>
      <c r="O1040" s="79">
        <f t="shared" ca="1" si="187"/>
        <v>2.8940432293255012</v>
      </c>
      <c r="P1040" s="79">
        <f t="shared" ca="1" si="188"/>
        <v>28.940432293255011</v>
      </c>
      <c r="Q1040" s="79">
        <f t="shared" ca="1" si="189"/>
        <v>28.940432293255011</v>
      </c>
      <c r="R1040" s="79">
        <f t="shared" ca="1" si="109"/>
        <v>2.8940432293255012</v>
      </c>
      <c r="S1040" s="79">
        <f t="shared" ca="1" si="190"/>
        <v>2.8940432293255007</v>
      </c>
      <c r="T1040" s="79">
        <f t="shared" ca="1" si="111"/>
        <v>0</v>
      </c>
      <c r="U1040" s="79">
        <f t="shared" ca="1" si="191"/>
        <v>1244.2026733900377</v>
      </c>
      <c r="V1040" s="79">
        <f t="shared" ca="1" si="113"/>
        <v>0</v>
      </c>
      <c r="W1040" s="85">
        <f t="shared" ca="1" si="192"/>
        <v>29232.449417326228</v>
      </c>
      <c r="X1040" s="79">
        <f t="shared" ca="1" si="115"/>
        <v>0</v>
      </c>
    </row>
    <row r="1041" spans="1:24" ht="12.75" customHeight="1">
      <c r="A1041" s="2">
        <v>3</v>
      </c>
      <c r="B1041" s="2">
        <v>3</v>
      </c>
      <c r="C1041" s="2">
        <f t="shared" ca="1" si="97"/>
        <v>8</v>
      </c>
      <c r="D1041" s="2">
        <f t="shared" ca="1" si="98"/>
        <v>6</v>
      </c>
      <c r="E1041" s="2">
        <f t="shared" ca="1" si="99"/>
        <v>3</v>
      </c>
      <c r="F1041" s="84">
        <f t="shared" ca="1" si="182"/>
        <v>0</v>
      </c>
      <c r="G1041" s="2">
        <v>1</v>
      </c>
      <c r="H1041" s="2">
        <v>0</v>
      </c>
      <c r="I1041" s="2">
        <v>5</v>
      </c>
      <c r="J1041" s="84">
        <f t="shared" ca="1" si="183"/>
        <v>5.6488808964060098E-4</v>
      </c>
      <c r="K1041" s="84">
        <f t="shared" ca="1" si="102"/>
        <v>0</v>
      </c>
      <c r="L1041" s="85">
        <f t="shared" ca="1" si="184"/>
        <v>165</v>
      </c>
      <c r="M1041" s="38">
        <f t="shared" ca="1" si="185"/>
        <v>835</v>
      </c>
      <c r="N1041" s="4">
        <f t="shared" ca="1" si="186"/>
        <v>9</v>
      </c>
      <c r="O1041" s="79">
        <f t="shared" ca="1" si="187"/>
        <v>2.8940432293255012</v>
      </c>
      <c r="P1041" s="79">
        <f t="shared" ca="1" si="188"/>
        <v>28.940432293255011</v>
      </c>
      <c r="Q1041" s="79">
        <f t="shared" ca="1" si="189"/>
        <v>28.940432293255011</v>
      </c>
      <c r="R1041" s="79">
        <f t="shared" ca="1" si="109"/>
        <v>2.8940432293255012</v>
      </c>
      <c r="S1041" s="79">
        <f t="shared" ca="1" si="190"/>
        <v>2.8940432293255007</v>
      </c>
      <c r="T1041" s="79">
        <f t="shared" ca="1" si="111"/>
        <v>0</v>
      </c>
      <c r="U1041" s="79">
        <f t="shared" ca="1" si="191"/>
        <v>1228.9026733900378</v>
      </c>
      <c r="V1041" s="79">
        <f t="shared" ca="1" si="113"/>
        <v>0</v>
      </c>
      <c r="W1041" s="85">
        <f t="shared" ca="1" si="192"/>
        <v>25056.385214851052</v>
      </c>
      <c r="X1041" s="79">
        <f t="shared" ca="1" si="115"/>
        <v>0</v>
      </c>
    </row>
    <row r="1042" spans="1:24" ht="12.75" customHeight="1">
      <c r="A1042" s="2">
        <v>3</v>
      </c>
      <c r="B1042" s="2">
        <v>3</v>
      </c>
      <c r="C1042" s="2">
        <f t="shared" ca="1" si="97"/>
        <v>8</v>
      </c>
      <c r="D1042" s="2">
        <f t="shared" ca="1" si="98"/>
        <v>6</v>
      </c>
      <c r="E1042" s="2">
        <f t="shared" ca="1" si="99"/>
        <v>3</v>
      </c>
      <c r="F1042" s="84">
        <f t="shared" ca="1" si="182"/>
        <v>0</v>
      </c>
      <c r="G1042" s="2">
        <v>1</v>
      </c>
      <c r="H1042" s="2">
        <v>0</v>
      </c>
      <c r="I1042" s="2">
        <v>4</v>
      </c>
      <c r="J1042" s="84">
        <f t="shared" ca="1" si="183"/>
        <v>1.426485074850004E-5</v>
      </c>
      <c r="K1042" s="84">
        <f t="shared" ca="1" si="102"/>
        <v>0</v>
      </c>
      <c r="L1042" s="85">
        <f t="shared" ca="1" si="184"/>
        <v>150</v>
      </c>
      <c r="M1042" s="38">
        <f t="shared" ca="1" si="185"/>
        <v>850</v>
      </c>
      <c r="N1042" s="4">
        <f t="shared" ca="1" si="186"/>
        <v>10</v>
      </c>
      <c r="O1042" s="79">
        <f t="shared" ca="1" si="187"/>
        <v>3.1594744304049844</v>
      </c>
      <c r="P1042" s="79">
        <f t="shared" ca="1" si="188"/>
        <v>31.594744304049843</v>
      </c>
      <c r="Q1042" s="79">
        <f t="shared" ca="1" si="189"/>
        <v>29.471294695413977</v>
      </c>
      <c r="R1042" s="79">
        <f t="shared" ca="1" si="109"/>
        <v>3.053301949973191</v>
      </c>
      <c r="S1042" s="79">
        <f t="shared" ca="1" si="190"/>
        <v>3.1520423567747589</v>
      </c>
      <c r="T1042" s="79">
        <f t="shared" ca="1" si="111"/>
        <v>0</v>
      </c>
      <c r="U1042" s="79">
        <f t="shared" ca="1" si="191"/>
        <v>1301.3033039928096</v>
      </c>
      <c r="V1042" s="79">
        <f t="shared" ca="1" si="113"/>
        <v>0</v>
      </c>
      <c r="W1042" s="85">
        <f t="shared" ca="1" si="192"/>
        <v>20880.321012375876</v>
      </c>
      <c r="X1042" s="79">
        <f t="shared" ca="1" si="115"/>
        <v>0</v>
      </c>
    </row>
    <row r="1043" spans="1:24" ht="12.75" customHeight="1">
      <c r="A1043" s="2">
        <v>3</v>
      </c>
      <c r="B1043" s="2">
        <v>3</v>
      </c>
      <c r="C1043" s="2">
        <f t="shared" ca="1" si="97"/>
        <v>8</v>
      </c>
      <c r="D1043" s="2">
        <f t="shared" ca="1" si="98"/>
        <v>6</v>
      </c>
      <c r="E1043" s="2">
        <f t="shared" ca="1" si="99"/>
        <v>3</v>
      </c>
      <c r="F1043" s="84">
        <f t="shared" ca="1" si="182"/>
        <v>0</v>
      </c>
      <c r="G1043" s="2">
        <v>1</v>
      </c>
      <c r="H1043" s="2">
        <v>0</v>
      </c>
      <c r="I1043" s="2">
        <v>3</v>
      </c>
      <c r="J1043" s="84">
        <f t="shared" ca="1" si="183"/>
        <v>1.9211920200000068E-7</v>
      </c>
      <c r="K1043" s="84">
        <f t="shared" ca="1" si="102"/>
        <v>0</v>
      </c>
      <c r="L1043" s="85">
        <f t="shared" ca="1" si="184"/>
        <v>135</v>
      </c>
      <c r="M1043" s="38">
        <f t="shared" ca="1" si="185"/>
        <v>865</v>
      </c>
      <c r="N1043" s="4">
        <f t="shared" ca="1" si="186"/>
        <v>10</v>
      </c>
      <c r="O1043" s="79">
        <f t="shared" ca="1" si="187"/>
        <v>3.1594744304049844</v>
      </c>
      <c r="P1043" s="79">
        <f t="shared" ca="1" si="188"/>
        <v>31.594744304049843</v>
      </c>
      <c r="Q1043" s="79">
        <f t="shared" ca="1" si="189"/>
        <v>31.594744304049843</v>
      </c>
      <c r="R1043" s="79">
        <f t="shared" ca="1" si="109"/>
        <v>3.1594744304049844</v>
      </c>
      <c r="S1043" s="79">
        <f t="shared" ca="1" si="190"/>
        <v>3.159474430404984</v>
      </c>
      <c r="T1043" s="79">
        <f t="shared" ca="1" si="111"/>
        <v>0</v>
      </c>
      <c r="U1043" s="79">
        <f t="shared" ca="1" si="191"/>
        <v>1288.5296596068811</v>
      </c>
      <c r="V1043" s="79">
        <f t="shared" ca="1" si="113"/>
        <v>0</v>
      </c>
      <c r="W1043" s="85">
        <f t="shared" ca="1" si="192"/>
        <v>16704.2568099007</v>
      </c>
      <c r="X1043" s="79">
        <f t="shared" ca="1" si="115"/>
        <v>0</v>
      </c>
    </row>
    <row r="1044" spans="1:24" ht="12.75" customHeight="1">
      <c r="A1044" s="2">
        <v>3</v>
      </c>
      <c r="B1044" s="2">
        <v>3</v>
      </c>
      <c r="C1044" s="2">
        <f t="shared" ca="1" si="97"/>
        <v>8</v>
      </c>
      <c r="D1044" s="2">
        <f t="shared" ca="1" si="98"/>
        <v>6</v>
      </c>
      <c r="E1044" s="2">
        <f t="shared" ca="1" si="99"/>
        <v>3</v>
      </c>
      <c r="F1044" s="84">
        <f t="shared" ca="1" si="182"/>
        <v>0</v>
      </c>
      <c r="G1044" s="2">
        <v>1</v>
      </c>
      <c r="H1044" s="2">
        <v>0</v>
      </c>
      <c r="I1044" s="2">
        <v>2</v>
      </c>
      <c r="J1044" s="84">
        <f t="shared" ca="1" si="183"/>
        <v>1.4554485000000069E-9</v>
      </c>
      <c r="K1044" s="84">
        <f t="shared" ca="1" si="102"/>
        <v>0</v>
      </c>
      <c r="L1044" s="85">
        <f t="shared" ca="1" si="184"/>
        <v>120</v>
      </c>
      <c r="M1044" s="38">
        <f t="shared" ca="1" si="185"/>
        <v>880</v>
      </c>
      <c r="N1044" s="4">
        <f t="shared" ca="1" si="186"/>
        <v>10</v>
      </c>
      <c r="O1044" s="79">
        <f t="shared" ca="1" si="187"/>
        <v>3.1594744304049844</v>
      </c>
      <c r="P1044" s="79">
        <f t="shared" ca="1" si="188"/>
        <v>31.594744304049843</v>
      </c>
      <c r="Q1044" s="79">
        <f t="shared" ca="1" si="189"/>
        <v>31.594744304049843</v>
      </c>
      <c r="R1044" s="79">
        <f t="shared" ca="1" si="109"/>
        <v>3.1594744304049844</v>
      </c>
      <c r="S1044" s="79">
        <f t="shared" ca="1" si="190"/>
        <v>3.159474430404984</v>
      </c>
      <c r="T1044" s="79">
        <f t="shared" ca="1" si="111"/>
        <v>0</v>
      </c>
      <c r="U1044" s="79">
        <f t="shared" ca="1" si="191"/>
        <v>1273.2296596068811</v>
      </c>
      <c r="V1044" s="79">
        <f t="shared" ca="1" si="113"/>
        <v>0</v>
      </c>
      <c r="W1044" s="85">
        <f t="shared" ca="1" si="192"/>
        <v>12528.192607425524</v>
      </c>
      <c r="X1044" s="79">
        <f t="shared" ca="1" si="115"/>
        <v>0</v>
      </c>
    </row>
    <row r="1045" spans="1:24" ht="12.75" customHeight="1">
      <c r="A1045" s="2">
        <v>3</v>
      </c>
      <c r="B1045" s="2">
        <v>3</v>
      </c>
      <c r="C1045" s="2">
        <f t="shared" ca="1" si="97"/>
        <v>8</v>
      </c>
      <c r="D1045" s="2">
        <f t="shared" ca="1" si="98"/>
        <v>6</v>
      </c>
      <c r="E1045" s="2">
        <f t="shared" ca="1" si="99"/>
        <v>3</v>
      </c>
      <c r="F1045" s="84">
        <f t="shared" ca="1" si="182"/>
        <v>0</v>
      </c>
      <c r="G1045" s="2">
        <v>1</v>
      </c>
      <c r="H1045" s="2">
        <v>0</v>
      </c>
      <c r="I1045" s="2">
        <v>1</v>
      </c>
      <c r="J1045" s="84">
        <f t="shared" ca="1" si="183"/>
        <v>5.8806000000000321E-12</v>
      </c>
      <c r="K1045" s="84">
        <f t="shared" ca="1" si="102"/>
        <v>0</v>
      </c>
      <c r="L1045" s="85">
        <f t="shared" ca="1" si="184"/>
        <v>105</v>
      </c>
      <c r="M1045" s="38">
        <f t="shared" ca="1" si="185"/>
        <v>895</v>
      </c>
      <c r="N1045" s="4">
        <f t="shared" ca="1" si="186"/>
        <v>10</v>
      </c>
      <c r="O1045" s="79">
        <f t="shared" ca="1" si="187"/>
        <v>3.1594744304049844</v>
      </c>
      <c r="P1045" s="79">
        <f t="shared" ca="1" si="188"/>
        <v>31.594744304049843</v>
      </c>
      <c r="Q1045" s="79">
        <f t="shared" ca="1" si="189"/>
        <v>31.594744304049843</v>
      </c>
      <c r="R1045" s="79">
        <f t="shared" ca="1" si="109"/>
        <v>3.1594744304049844</v>
      </c>
      <c r="S1045" s="79">
        <f t="shared" ca="1" si="190"/>
        <v>3.159474430404984</v>
      </c>
      <c r="T1045" s="79">
        <f t="shared" ca="1" si="111"/>
        <v>0</v>
      </c>
      <c r="U1045" s="79">
        <f t="shared" ca="1" si="191"/>
        <v>1257.9296596068809</v>
      </c>
      <c r="V1045" s="79">
        <f t="shared" ca="1" si="113"/>
        <v>0</v>
      </c>
      <c r="W1045" s="85">
        <f t="shared" ca="1" si="192"/>
        <v>8352.1284049503502</v>
      </c>
      <c r="X1045" s="79">
        <f t="shared" ca="1" si="115"/>
        <v>0</v>
      </c>
    </row>
    <row r="1046" spans="1:24" ht="12.75" customHeight="1">
      <c r="A1046" s="2">
        <v>3</v>
      </c>
      <c r="B1046" s="2">
        <v>3</v>
      </c>
      <c r="C1046" s="2">
        <f t="shared" ca="1" si="97"/>
        <v>8</v>
      </c>
      <c r="D1046" s="2">
        <f t="shared" ca="1" si="98"/>
        <v>6</v>
      </c>
      <c r="E1046" s="2">
        <f t="shared" ca="1" si="99"/>
        <v>3</v>
      </c>
      <c r="F1046" s="84">
        <f t="shared" ca="1" si="182"/>
        <v>0</v>
      </c>
      <c r="G1046" s="2">
        <v>1</v>
      </c>
      <c r="H1046" s="2">
        <v>0</v>
      </c>
      <c r="I1046" s="2">
        <v>0</v>
      </c>
      <c r="J1046" s="84">
        <f t="shared" ca="1" si="183"/>
        <v>9.9000000000000638E-15</v>
      </c>
      <c r="K1046" s="84">
        <f t="shared" ca="1" si="102"/>
        <v>0</v>
      </c>
      <c r="L1046" s="85">
        <f t="shared" ca="1" si="184"/>
        <v>90</v>
      </c>
      <c r="M1046" s="38">
        <f t="shared" ca="1" si="185"/>
        <v>910</v>
      </c>
      <c r="N1046" s="4">
        <f t="shared" ca="1" si="186"/>
        <v>10</v>
      </c>
      <c r="O1046" s="79">
        <f t="shared" ca="1" si="187"/>
        <v>3.1594744304049844</v>
      </c>
      <c r="P1046" s="79">
        <f t="shared" ca="1" si="188"/>
        <v>31.594744304049843</v>
      </c>
      <c r="Q1046" s="79">
        <f t="shared" ca="1" si="189"/>
        <v>31.594744304049843</v>
      </c>
      <c r="R1046" s="79">
        <f t="shared" ca="1" si="109"/>
        <v>3.1594744304049844</v>
      </c>
      <c r="S1046" s="79">
        <f t="shared" ca="1" si="190"/>
        <v>3.159474430404984</v>
      </c>
      <c r="T1046" s="79">
        <f t="shared" ca="1" si="111"/>
        <v>0</v>
      </c>
      <c r="U1046" s="79">
        <f t="shared" ca="1" si="191"/>
        <v>1242.629659606881</v>
      </c>
      <c r="V1046" s="79">
        <f t="shared" ca="1" si="113"/>
        <v>0</v>
      </c>
      <c r="W1046" s="85">
        <f t="shared" ca="1" si="192"/>
        <v>4176.0642024751751</v>
      </c>
      <c r="X1046" s="79">
        <f t="shared" ca="1" si="115"/>
        <v>0</v>
      </c>
    </row>
    <row r="1047" spans="1:24" ht="12.75" customHeight="1">
      <c r="A1047" s="2">
        <v>3</v>
      </c>
      <c r="B1047" s="2">
        <v>3</v>
      </c>
      <c r="C1047" s="2">
        <f t="shared" ca="1" si="97"/>
        <v>8</v>
      </c>
      <c r="D1047" s="2">
        <f t="shared" ca="1" si="98"/>
        <v>6</v>
      </c>
      <c r="E1047" s="2">
        <f t="shared" ca="1" si="99"/>
        <v>3</v>
      </c>
      <c r="F1047" s="84">
        <f t="shared" ca="1" si="182"/>
        <v>0</v>
      </c>
      <c r="G1047" s="2">
        <v>0</v>
      </c>
      <c r="H1047" s="2">
        <v>1</v>
      </c>
      <c r="I1047" s="2">
        <v>7</v>
      </c>
      <c r="J1047" s="84">
        <f t="shared" ca="1" si="183"/>
        <v>0</v>
      </c>
      <c r="K1047" s="84">
        <f t="shared" ca="1" si="102"/>
        <v>0</v>
      </c>
      <c r="L1047" s="85">
        <f t="shared" ca="1" si="184"/>
        <v>195</v>
      </c>
      <c r="M1047" s="38">
        <f t="shared" ca="1" si="185"/>
        <v>805</v>
      </c>
      <c r="N1047" s="4">
        <f t="shared" ca="1" si="186"/>
        <v>9</v>
      </c>
      <c r="O1047" s="79">
        <f t="shared" ca="1" si="187"/>
        <v>2.8940432293255012</v>
      </c>
      <c r="P1047" s="79">
        <f t="shared" ca="1" si="188"/>
        <v>28.940432293255011</v>
      </c>
      <c r="Q1047" s="79">
        <f t="shared" ca="1" si="189"/>
        <v>28.940432293255011</v>
      </c>
      <c r="R1047" s="79">
        <f t="shared" ca="1" si="109"/>
        <v>2.8940432293255012</v>
      </c>
      <c r="S1047" s="79">
        <f t="shared" ca="1" si="190"/>
        <v>2.8940432293255007</v>
      </c>
      <c r="T1047" s="79">
        <f t="shared" ca="1" si="111"/>
        <v>0</v>
      </c>
      <c r="U1047" s="79">
        <f t="shared" ca="1" si="191"/>
        <v>1259.5026733900379</v>
      </c>
      <c r="V1047" s="79">
        <f t="shared" ca="1" si="113"/>
        <v>0</v>
      </c>
      <c r="W1047" s="85">
        <f t="shared" ca="1" si="192"/>
        <v>32903.782523958369</v>
      </c>
      <c r="X1047" s="79">
        <f t="shared" ca="1" si="115"/>
        <v>0</v>
      </c>
    </row>
    <row r="1048" spans="1:24" ht="12.75" customHeight="1">
      <c r="A1048" s="2">
        <v>3</v>
      </c>
      <c r="B1048" s="2">
        <v>3</v>
      </c>
      <c r="C1048" s="2">
        <f t="shared" ca="1" si="97"/>
        <v>8</v>
      </c>
      <c r="D1048" s="2">
        <f t="shared" ca="1" si="98"/>
        <v>6</v>
      </c>
      <c r="E1048" s="2">
        <f t="shared" ca="1" si="99"/>
        <v>3</v>
      </c>
      <c r="F1048" s="84">
        <f t="shared" ca="1" si="182"/>
        <v>0</v>
      </c>
      <c r="G1048" s="2">
        <v>0</v>
      </c>
      <c r="H1048" s="2">
        <v>1</v>
      </c>
      <c r="I1048" s="2">
        <v>6</v>
      </c>
      <c r="J1048" s="84">
        <f t="shared" ca="1" si="183"/>
        <v>9.3206534790699087E-3</v>
      </c>
      <c r="K1048" s="84">
        <f t="shared" ca="1" si="102"/>
        <v>0</v>
      </c>
      <c r="L1048" s="85">
        <f t="shared" ca="1" si="184"/>
        <v>180</v>
      </c>
      <c r="M1048" s="38">
        <f t="shared" ca="1" si="185"/>
        <v>820</v>
      </c>
      <c r="N1048" s="4">
        <f t="shared" ca="1" si="186"/>
        <v>9</v>
      </c>
      <c r="O1048" s="79">
        <f t="shared" ca="1" si="187"/>
        <v>2.8940432293255012</v>
      </c>
      <c r="P1048" s="79">
        <f t="shared" ca="1" si="188"/>
        <v>28.940432293255011</v>
      </c>
      <c r="Q1048" s="79">
        <f t="shared" ca="1" si="189"/>
        <v>28.940432293255011</v>
      </c>
      <c r="R1048" s="79">
        <f t="shared" ca="1" si="109"/>
        <v>2.8940432293255012</v>
      </c>
      <c r="S1048" s="79">
        <f t="shared" ca="1" si="190"/>
        <v>2.8940432293255007</v>
      </c>
      <c r="T1048" s="79">
        <f t="shared" ca="1" si="111"/>
        <v>0</v>
      </c>
      <c r="U1048" s="79">
        <f t="shared" ca="1" si="191"/>
        <v>1244.2026733900377</v>
      </c>
      <c r="V1048" s="79">
        <f t="shared" ca="1" si="113"/>
        <v>0</v>
      </c>
      <c r="W1048" s="85">
        <f t="shared" ca="1" si="192"/>
        <v>28727.718321483193</v>
      </c>
      <c r="X1048" s="79">
        <f t="shared" ca="1" si="115"/>
        <v>0</v>
      </c>
    </row>
    <row r="1049" spans="1:24" ht="12.75" customHeight="1">
      <c r="A1049" s="2">
        <v>3</v>
      </c>
      <c r="B1049" s="2">
        <v>3</v>
      </c>
      <c r="C1049" s="2">
        <f t="shared" ca="1" si="97"/>
        <v>8</v>
      </c>
      <c r="D1049" s="2">
        <f t="shared" ca="1" si="98"/>
        <v>6</v>
      </c>
      <c r="E1049" s="2">
        <f t="shared" ca="1" si="99"/>
        <v>3</v>
      </c>
      <c r="F1049" s="84">
        <f t="shared" ca="1" si="182"/>
        <v>0</v>
      </c>
      <c r="G1049" s="2">
        <v>0</v>
      </c>
      <c r="H1049" s="2">
        <v>1</v>
      </c>
      <c r="I1049" s="2">
        <v>5</v>
      </c>
      <c r="J1049" s="84">
        <f t="shared" ca="1" si="183"/>
        <v>5.6488808964060098E-4</v>
      </c>
      <c r="K1049" s="84">
        <f t="shared" ca="1" si="102"/>
        <v>0</v>
      </c>
      <c r="L1049" s="85">
        <f t="shared" ca="1" si="184"/>
        <v>165</v>
      </c>
      <c r="M1049" s="38">
        <f t="shared" ca="1" si="185"/>
        <v>835</v>
      </c>
      <c r="N1049" s="4">
        <f t="shared" ca="1" si="186"/>
        <v>9</v>
      </c>
      <c r="O1049" s="79">
        <f t="shared" ca="1" si="187"/>
        <v>2.8940432293255012</v>
      </c>
      <c r="P1049" s="79">
        <f t="shared" ca="1" si="188"/>
        <v>28.940432293255011</v>
      </c>
      <c r="Q1049" s="79">
        <f t="shared" ca="1" si="189"/>
        <v>28.940432293255011</v>
      </c>
      <c r="R1049" s="79">
        <f t="shared" ca="1" si="109"/>
        <v>2.8940432293255012</v>
      </c>
      <c r="S1049" s="79">
        <f t="shared" ca="1" si="190"/>
        <v>2.8940432293255007</v>
      </c>
      <c r="T1049" s="79">
        <f t="shared" ca="1" si="111"/>
        <v>0</v>
      </c>
      <c r="U1049" s="79">
        <f t="shared" ca="1" si="191"/>
        <v>1228.9026733900378</v>
      </c>
      <c r="V1049" s="79">
        <f t="shared" ca="1" si="113"/>
        <v>0</v>
      </c>
      <c r="W1049" s="85">
        <f t="shared" ca="1" si="192"/>
        <v>24551.654119008017</v>
      </c>
      <c r="X1049" s="79">
        <f t="shared" ca="1" si="115"/>
        <v>0</v>
      </c>
    </row>
    <row r="1050" spans="1:24" ht="12.75" customHeight="1">
      <c r="A1050" s="2">
        <v>3</v>
      </c>
      <c r="B1050" s="2">
        <v>3</v>
      </c>
      <c r="C1050" s="2">
        <f t="shared" ca="1" si="97"/>
        <v>8</v>
      </c>
      <c r="D1050" s="2">
        <f t="shared" ca="1" si="98"/>
        <v>6</v>
      </c>
      <c r="E1050" s="2">
        <f t="shared" ca="1" si="99"/>
        <v>3</v>
      </c>
      <c r="F1050" s="84">
        <f t="shared" ca="1" si="182"/>
        <v>0</v>
      </c>
      <c r="G1050" s="2">
        <v>0</v>
      </c>
      <c r="H1050" s="2">
        <v>1</v>
      </c>
      <c r="I1050" s="2">
        <v>4</v>
      </c>
      <c r="J1050" s="84">
        <f t="shared" ca="1" si="183"/>
        <v>1.426485074850004E-5</v>
      </c>
      <c r="K1050" s="84">
        <f t="shared" ca="1" si="102"/>
        <v>0</v>
      </c>
      <c r="L1050" s="85">
        <f t="shared" ca="1" si="184"/>
        <v>150</v>
      </c>
      <c r="M1050" s="38">
        <f t="shared" ca="1" si="185"/>
        <v>850</v>
      </c>
      <c r="N1050" s="4">
        <f t="shared" ca="1" si="186"/>
        <v>10</v>
      </c>
      <c r="O1050" s="79">
        <f t="shared" ca="1" si="187"/>
        <v>3.1594744304049844</v>
      </c>
      <c r="P1050" s="79">
        <f t="shared" ca="1" si="188"/>
        <v>31.594744304049843</v>
      </c>
      <c r="Q1050" s="79">
        <f t="shared" ca="1" si="189"/>
        <v>29.471294695413977</v>
      </c>
      <c r="R1050" s="79">
        <f t="shared" ca="1" si="109"/>
        <v>3.053301949973191</v>
      </c>
      <c r="S1050" s="79">
        <f t="shared" ca="1" si="190"/>
        <v>3.1520423567747589</v>
      </c>
      <c r="T1050" s="79">
        <f t="shared" ca="1" si="111"/>
        <v>0</v>
      </c>
      <c r="U1050" s="79">
        <f t="shared" ca="1" si="191"/>
        <v>1301.3033039928096</v>
      </c>
      <c r="V1050" s="79">
        <f t="shared" ca="1" si="113"/>
        <v>0</v>
      </c>
      <c r="W1050" s="85">
        <f t="shared" ca="1" si="192"/>
        <v>20375.589916532841</v>
      </c>
      <c r="X1050" s="79">
        <f t="shared" ca="1" si="115"/>
        <v>0</v>
      </c>
    </row>
    <row r="1051" spans="1:24" ht="12.75" customHeight="1">
      <c r="A1051" s="2">
        <v>3</v>
      </c>
      <c r="B1051" s="2">
        <v>3</v>
      </c>
      <c r="C1051" s="2">
        <f t="shared" ca="1" si="97"/>
        <v>8</v>
      </c>
      <c r="D1051" s="2">
        <f t="shared" ca="1" si="98"/>
        <v>6</v>
      </c>
      <c r="E1051" s="2">
        <f t="shared" ca="1" si="99"/>
        <v>3</v>
      </c>
      <c r="F1051" s="84">
        <f t="shared" ca="1" si="182"/>
        <v>0</v>
      </c>
      <c r="G1051" s="2">
        <v>0</v>
      </c>
      <c r="H1051" s="2">
        <v>1</v>
      </c>
      <c r="I1051" s="2">
        <v>3</v>
      </c>
      <c r="J1051" s="84">
        <f t="shared" ca="1" si="183"/>
        <v>1.9211920200000068E-7</v>
      </c>
      <c r="K1051" s="84">
        <f t="shared" ca="1" si="102"/>
        <v>0</v>
      </c>
      <c r="L1051" s="85">
        <f t="shared" ca="1" si="184"/>
        <v>135</v>
      </c>
      <c r="M1051" s="38">
        <f t="shared" ca="1" si="185"/>
        <v>865</v>
      </c>
      <c r="N1051" s="4">
        <f t="shared" ca="1" si="186"/>
        <v>10</v>
      </c>
      <c r="O1051" s="79">
        <f t="shared" ca="1" si="187"/>
        <v>3.1594744304049844</v>
      </c>
      <c r="P1051" s="79">
        <f t="shared" ca="1" si="188"/>
        <v>31.594744304049843</v>
      </c>
      <c r="Q1051" s="79">
        <f t="shared" ca="1" si="189"/>
        <v>31.594744304049843</v>
      </c>
      <c r="R1051" s="79">
        <f t="shared" ca="1" si="109"/>
        <v>3.1594744304049844</v>
      </c>
      <c r="S1051" s="79">
        <f t="shared" ca="1" si="190"/>
        <v>3.159474430404984</v>
      </c>
      <c r="T1051" s="79">
        <f t="shared" ca="1" si="111"/>
        <v>0</v>
      </c>
      <c r="U1051" s="79">
        <f t="shared" ca="1" si="191"/>
        <v>1288.5296596068811</v>
      </c>
      <c r="V1051" s="79">
        <f t="shared" ca="1" si="113"/>
        <v>0</v>
      </c>
      <c r="W1051" s="85">
        <f t="shared" ca="1" si="192"/>
        <v>16199.525714057669</v>
      </c>
      <c r="X1051" s="79">
        <f t="shared" ca="1" si="115"/>
        <v>0</v>
      </c>
    </row>
    <row r="1052" spans="1:24" ht="12.75" customHeight="1">
      <c r="A1052" s="2">
        <v>3</v>
      </c>
      <c r="B1052" s="2">
        <v>3</v>
      </c>
      <c r="C1052" s="2">
        <f t="shared" ca="1" si="97"/>
        <v>8</v>
      </c>
      <c r="D1052" s="2">
        <f t="shared" ca="1" si="98"/>
        <v>6</v>
      </c>
      <c r="E1052" s="2">
        <f t="shared" ca="1" si="99"/>
        <v>3</v>
      </c>
      <c r="F1052" s="84">
        <f t="shared" ca="1" si="182"/>
        <v>0</v>
      </c>
      <c r="G1052" s="2">
        <v>0</v>
      </c>
      <c r="H1052" s="2">
        <v>1</v>
      </c>
      <c r="I1052" s="2">
        <v>2</v>
      </c>
      <c r="J1052" s="84">
        <f t="shared" ca="1" si="183"/>
        <v>1.4554485000000069E-9</v>
      </c>
      <c r="K1052" s="84">
        <f t="shared" ca="1" si="102"/>
        <v>0</v>
      </c>
      <c r="L1052" s="85">
        <f t="shared" ca="1" si="184"/>
        <v>120</v>
      </c>
      <c r="M1052" s="38">
        <f t="shared" ca="1" si="185"/>
        <v>880</v>
      </c>
      <c r="N1052" s="4">
        <f t="shared" ca="1" si="186"/>
        <v>10</v>
      </c>
      <c r="O1052" s="79">
        <f t="shared" ca="1" si="187"/>
        <v>3.1594744304049844</v>
      </c>
      <c r="P1052" s="79">
        <f t="shared" ca="1" si="188"/>
        <v>31.594744304049843</v>
      </c>
      <c r="Q1052" s="79">
        <f t="shared" ca="1" si="189"/>
        <v>31.594744304049843</v>
      </c>
      <c r="R1052" s="79">
        <f t="shared" ca="1" si="109"/>
        <v>3.1594744304049844</v>
      </c>
      <c r="S1052" s="79">
        <f t="shared" ca="1" si="190"/>
        <v>3.159474430404984</v>
      </c>
      <c r="T1052" s="79">
        <f t="shared" ca="1" si="111"/>
        <v>0</v>
      </c>
      <c r="U1052" s="79">
        <f t="shared" ca="1" si="191"/>
        <v>1273.2296596068811</v>
      </c>
      <c r="V1052" s="79">
        <f t="shared" ca="1" si="113"/>
        <v>0</v>
      </c>
      <c r="W1052" s="85">
        <f t="shared" ca="1" si="192"/>
        <v>12023.461511582493</v>
      </c>
      <c r="X1052" s="79">
        <f t="shared" ca="1" si="115"/>
        <v>0</v>
      </c>
    </row>
    <row r="1053" spans="1:24" ht="12.75" customHeight="1">
      <c r="A1053" s="2">
        <v>3</v>
      </c>
      <c r="B1053" s="2">
        <v>3</v>
      </c>
      <c r="C1053" s="2">
        <f t="shared" ca="1" si="97"/>
        <v>8</v>
      </c>
      <c r="D1053" s="2">
        <f t="shared" ca="1" si="98"/>
        <v>6</v>
      </c>
      <c r="E1053" s="2">
        <f t="shared" ca="1" si="99"/>
        <v>3</v>
      </c>
      <c r="F1053" s="84">
        <f t="shared" ca="1" si="182"/>
        <v>0</v>
      </c>
      <c r="G1053" s="2">
        <v>0</v>
      </c>
      <c r="H1053" s="2">
        <v>1</v>
      </c>
      <c r="I1053" s="2">
        <v>1</v>
      </c>
      <c r="J1053" s="84">
        <f t="shared" ca="1" si="183"/>
        <v>5.8806000000000321E-12</v>
      </c>
      <c r="K1053" s="84">
        <f t="shared" ca="1" si="102"/>
        <v>0</v>
      </c>
      <c r="L1053" s="85">
        <f t="shared" ca="1" si="184"/>
        <v>105</v>
      </c>
      <c r="M1053" s="38">
        <f t="shared" ca="1" si="185"/>
        <v>895</v>
      </c>
      <c r="N1053" s="4">
        <f t="shared" ca="1" si="186"/>
        <v>10</v>
      </c>
      <c r="O1053" s="79">
        <f t="shared" ca="1" si="187"/>
        <v>3.1594744304049844</v>
      </c>
      <c r="P1053" s="79">
        <f t="shared" ca="1" si="188"/>
        <v>31.594744304049843</v>
      </c>
      <c r="Q1053" s="79">
        <f t="shared" ca="1" si="189"/>
        <v>31.594744304049843</v>
      </c>
      <c r="R1053" s="79">
        <f t="shared" ca="1" si="109"/>
        <v>3.1594744304049844</v>
      </c>
      <c r="S1053" s="79">
        <f t="shared" ca="1" si="190"/>
        <v>3.159474430404984</v>
      </c>
      <c r="T1053" s="79">
        <f t="shared" ca="1" si="111"/>
        <v>0</v>
      </c>
      <c r="U1053" s="79">
        <f t="shared" ca="1" si="191"/>
        <v>1257.9296596068809</v>
      </c>
      <c r="V1053" s="79">
        <f t="shared" ca="1" si="113"/>
        <v>0</v>
      </c>
      <c r="W1053" s="85">
        <f t="shared" ca="1" si="192"/>
        <v>7847.3973091073167</v>
      </c>
      <c r="X1053" s="79">
        <f t="shared" ca="1" si="115"/>
        <v>0</v>
      </c>
    </row>
    <row r="1054" spans="1:24" ht="12.75" customHeight="1">
      <c r="A1054" s="2">
        <v>3</v>
      </c>
      <c r="B1054" s="2">
        <v>3</v>
      </c>
      <c r="C1054" s="2">
        <f t="shared" ca="1" si="97"/>
        <v>8</v>
      </c>
      <c r="D1054" s="2">
        <f t="shared" ca="1" si="98"/>
        <v>6</v>
      </c>
      <c r="E1054" s="2">
        <f t="shared" ca="1" si="99"/>
        <v>3</v>
      </c>
      <c r="F1054" s="84">
        <f t="shared" ca="1" si="182"/>
        <v>0</v>
      </c>
      <c r="G1054" s="2">
        <v>0</v>
      </c>
      <c r="H1054" s="2">
        <v>1</v>
      </c>
      <c r="I1054" s="2">
        <v>0</v>
      </c>
      <c r="J1054" s="84">
        <f t="shared" ca="1" si="183"/>
        <v>9.9000000000000638E-15</v>
      </c>
      <c r="K1054" s="84">
        <f t="shared" ca="1" si="102"/>
        <v>0</v>
      </c>
      <c r="L1054" s="85">
        <f t="shared" ca="1" si="184"/>
        <v>90</v>
      </c>
      <c r="M1054" s="38">
        <f t="shared" ca="1" si="185"/>
        <v>910</v>
      </c>
      <c r="N1054" s="4">
        <f t="shared" ca="1" si="186"/>
        <v>10</v>
      </c>
      <c r="O1054" s="79">
        <f t="shared" ca="1" si="187"/>
        <v>3.1594744304049844</v>
      </c>
      <c r="P1054" s="79">
        <f t="shared" ca="1" si="188"/>
        <v>31.594744304049843</v>
      </c>
      <c r="Q1054" s="79">
        <f t="shared" ca="1" si="189"/>
        <v>31.594744304049843</v>
      </c>
      <c r="R1054" s="79">
        <f t="shared" ca="1" si="109"/>
        <v>3.1594744304049844</v>
      </c>
      <c r="S1054" s="79">
        <f t="shared" ca="1" si="190"/>
        <v>3.159474430404984</v>
      </c>
      <c r="T1054" s="79">
        <f t="shared" ca="1" si="111"/>
        <v>0</v>
      </c>
      <c r="U1054" s="79">
        <f t="shared" ca="1" si="191"/>
        <v>1242.629659606881</v>
      </c>
      <c r="V1054" s="79">
        <f t="shared" ca="1" si="113"/>
        <v>0</v>
      </c>
      <c r="W1054" s="85">
        <f t="shared" ca="1" si="192"/>
        <v>3671.3331066321421</v>
      </c>
      <c r="X1054" s="79">
        <f t="shared" ca="1" si="115"/>
        <v>0</v>
      </c>
    </row>
    <row r="1055" spans="1:24" ht="12.75" customHeight="1">
      <c r="A1055" s="2">
        <v>3</v>
      </c>
      <c r="B1055" s="2">
        <v>3</v>
      </c>
      <c r="C1055" s="2">
        <f t="shared" ca="1" si="97"/>
        <v>8</v>
      </c>
      <c r="D1055" s="2">
        <f t="shared" ca="1" si="98"/>
        <v>6</v>
      </c>
      <c r="E1055" s="2">
        <f t="shared" ca="1" si="99"/>
        <v>3</v>
      </c>
      <c r="F1055" s="84">
        <f t="shared" ca="1" si="182"/>
        <v>0</v>
      </c>
      <c r="G1055" s="2">
        <v>0</v>
      </c>
      <c r="H1055" s="2">
        <v>0</v>
      </c>
      <c r="I1055" s="2">
        <v>7</v>
      </c>
      <c r="J1055" s="84">
        <f t="shared" ca="1" si="183"/>
        <v>0</v>
      </c>
      <c r="K1055" s="84">
        <f t="shared" ca="1" si="102"/>
        <v>0</v>
      </c>
      <c r="L1055" s="85">
        <f t="shared" ca="1" si="184"/>
        <v>105</v>
      </c>
      <c r="M1055" s="38">
        <f t="shared" ca="1" si="185"/>
        <v>895</v>
      </c>
      <c r="N1055" s="4">
        <f t="shared" ca="1" si="186"/>
        <v>10</v>
      </c>
      <c r="O1055" s="79">
        <f t="shared" ca="1" si="187"/>
        <v>3.1594744304049844</v>
      </c>
      <c r="P1055" s="79">
        <f t="shared" ca="1" si="188"/>
        <v>31.594744304049843</v>
      </c>
      <c r="Q1055" s="79">
        <f t="shared" ca="1" si="189"/>
        <v>31.594744304049843</v>
      </c>
      <c r="R1055" s="79">
        <f t="shared" ca="1" si="109"/>
        <v>3.1594744304049844</v>
      </c>
      <c r="S1055" s="79">
        <f t="shared" ca="1" si="190"/>
        <v>3.159474430404984</v>
      </c>
      <c r="T1055" s="79">
        <f t="shared" ca="1" si="111"/>
        <v>0</v>
      </c>
      <c r="U1055" s="79">
        <f t="shared" ca="1" si="191"/>
        <v>1257.9296596068809</v>
      </c>
      <c r="V1055" s="79">
        <f t="shared" ca="1" si="113"/>
        <v>0</v>
      </c>
      <c r="W1055" s="85">
        <f t="shared" ca="1" si="192"/>
        <v>29232.449417326225</v>
      </c>
      <c r="X1055" s="79">
        <f t="shared" ca="1" si="115"/>
        <v>0</v>
      </c>
    </row>
    <row r="1056" spans="1:24" ht="12.75" customHeight="1">
      <c r="A1056" s="2">
        <v>3</v>
      </c>
      <c r="B1056" s="2">
        <v>3</v>
      </c>
      <c r="C1056" s="2">
        <f t="shared" ca="1" si="97"/>
        <v>8</v>
      </c>
      <c r="D1056" s="2">
        <f t="shared" ca="1" si="98"/>
        <v>6</v>
      </c>
      <c r="E1056" s="2">
        <f t="shared" ca="1" si="99"/>
        <v>3</v>
      </c>
      <c r="F1056" s="84">
        <f t="shared" ca="1" si="182"/>
        <v>0</v>
      </c>
      <c r="G1056" s="2">
        <v>0</v>
      </c>
      <c r="H1056" s="2">
        <v>0</v>
      </c>
      <c r="I1056" s="2">
        <v>6</v>
      </c>
      <c r="J1056" s="84">
        <f t="shared" ca="1" si="183"/>
        <v>9.4148014940100163E-5</v>
      </c>
      <c r="K1056" s="84">
        <f t="shared" ca="1" si="102"/>
        <v>0</v>
      </c>
      <c r="L1056" s="85">
        <f t="shared" ca="1" si="184"/>
        <v>90</v>
      </c>
      <c r="M1056" s="38">
        <f t="shared" ca="1" si="185"/>
        <v>910</v>
      </c>
      <c r="N1056" s="4">
        <f t="shared" ca="1" si="186"/>
        <v>10</v>
      </c>
      <c r="O1056" s="79">
        <f t="shared" ca="1" si="187"/>
        <v>3.1594744304049844</v>
      </c>
      <c r="P1056" s="79">
        <f t="shared" ca="1" si="188"/>
        <v>31.594744304049843</v>
      </c>
      <c r="Q1056" s="79">
        <f t="shared" ca="1" si="189"/>
        <v>31.594744304049843</v>
      </c>
      <c r="R1056" s="79">
        <f t="shared" ca="1" si="109"/>
        <v>3.1594744304049844</v>
      </c>
      <c r="S1056" s="79">
        <f t="shared" ca="1" si="190"/>
        <v>3.159474430404984</v>
      </c>
      <c r="T1056" s="79">
        <f t="shared" ca="1" si="111"/>
        <v>0</v>
      </c>
      <c r="U1056" s="79">
        <f t="shared" ca="1" si="191"/>
        <v>1242.629659606881</v>
      </c>
      <c r="V1056" s="79">
        <f t="shared" ca="1" si="113"/>
        <v>0</v>
      </c>
      <c r="W1056" s="85">
        <f t="shared" ca="1" si="192"/>
        <v>25056.385214851052</v>
      </c>
      <c r="X1056" s="79">
        <f t="shared" ca="1" si="115"/>
        <v>0</v>
      </c>
    </row>
    <row r="1057" spans="1:24" ht="12.75" customHeight="1">
      <c r="A1057" s="2">
        <v>3</v>
      </c>
      <c r="B1057" s="2">
        <v>3</v>
      </c>
      <c r="C1057" s="2">
        <f t="shared" ca="1" si="97"/>
        <v>8</v>
      </c>
      <c r="D1057" s="2">
        <f t="shared" ca="1" si="98"/>
        <v>6</v>
      </c>
      <c r="E1057" s="2">
        <f t="shared" ca="1" si="99"/>
        <v>3</v>
      </c>
      <c r="F1057" s="84">
        <f t="shared" ca="1" si="182"/>
        <v>0</v>
      </c>
      <c r="G1057" s="2">
        <v>0</v>
      </c>
      <c r="H1057" s="2">
        <v>0</v>
      </c>
      <c r="I1057" s="2">
        <v>5</v>
      </c>
      <c r="J1057" s="84">
        <f t="shared" ca="1" si="183"/>
        <v>5.7059402994000143E-6</v>
      </c>
      <c r="K1057" s="84">
        <f t="shared" ca="1" si="102"/>
        <v>0</v>
      </c>
      <c r="L1057" s="85">
        <f t="shared" ca="1" si="184"/>
        <v>75</v>
      </c>
      <c r="M1057" s="38">
        <f t="shared" ca="1" si="185"/>
        <v>925</v>
      </c>
      <c r="N1057" s="4">
        <f t="shared" ca="1" si="186"/>
        <v>10</v>
      </c>
      <c r="O1057" s="79">
        <f t="shared" ca="1" si="187"/>
        <v>3.1594744304049844</v>
      </c>
      <c r="P1057" s="79">
        <f t="shared" ca="1" si="188"/>
        <v>31.594744304049843</v>
      </c>
      <c r="Q1057" s="79">
        <f t="shared" ca="1" si="189"/>
        <v>31.594744304049843</v>
      </c>
      <c r="R1057" s="79">
        <f t="shared" ca="1" si="109"/>
        <v>3.1594744304049844</v>
      </c>
      <c r="S1057" s="79">
        <f t="shared" ca="1" si="190"/>
        <v>3.159474430404984</v>
      </c>
      <c r="T1057" s="79">
        <f t="shared" ca="1" si="111"/>
        <v>0</v>
      </c>
      <c r="U1057" s="79">
        <f t="shared" ca="1" si="191"/>
        <v>1227.329659606881</v>
      </c>
      <c r="V1057" s="79">
        <f t="shared" ca="1" si="113"/>
        <v>0</v>
      </c>
      <c r="W1057" s="85">
        <f t="shared" ca="1" si="192"/>
        <v>20880.321012375876</v>
      </c>
      <c r="X1057" s="79">
        <f t="shared" ca="1" si="115"/>
        <v>0</v>
      </c>
    </row>
    <row r="1058" spans="1:24" ht="12.75" customHeight="1">
      <c r="A1058" s="2">
        <v>3</v>
      </c>
      <c r="B1058" s="2">
        <v>3</v>
      </c>
      <c r="C1058" s="2">
        <f t="shared" ca="1" si="97"/>
        <v>8</v>
      </c>
      <c r="D1058" s="2">
        <f t="shared" ca="1" si="98"/>
        <v>6</v>
      </c>
      <c r="E1058" s="2">
        <f t="shared" ca="1" si="99"/>
        <v>3</v>
      </c>
      <c r="F1058" s="84">
        <f t="shared" ca="1" si="182"/>
        <v>0</v>
      </c>
      <c r="G1058" s="2">
        <v>0</v>
      </c>
      <c r="H1058" s="2">
        <v>0</v>
      </c>
      <c r="I1058" s="2">
        <v>4</v>
      </c>
      <c r="J1058" s="84">
        <f t="shared" ca="1" si="183"/>
        <v>1.4408940150000052E-7</v>
      </c>
      <c r="K1058" s="84">
        <f t="shared" ca="1" si="102"/>
        <v>0</v>
      </c>
      <c r="L1058" s="85">
        <f t="shared" ca="1" si="184"/>
        <v>60</v>
      </c>
      <c r="M1058" s="38">
        <f t="shared" ca="1" si="185"/>
        <v>940</v>
      </c>
      <c r="N1058" s="4">
        <f t="shared" ca="1" si="186"/>
        <v>11</v>
      </c>
      <c r="O1058" s="79">
        <f t="shared" ca="1" si="187"/>
        <v>3.443707573616813</v>
      </c>
      <c r="P1058" s="79">
        <f t="shared" ca="1" si="188"/>
        <v>34.152842592956304</v>
      </c>
      <c r="Q1058" s="79">
        <f t="shared" ca="1" si="189"/>
        <v>31.594744304049843</v>
      </c>
      <c r="R1058" s="79">
        <f t="shared" ca="1" si="109"/>
        <v>3.287379344850307</v>
      </c>
      <c r="S1058" s="79">
        <f t="shared" ca="1" si="190"/>
        <v>3.4327645976031573</v>
      </c>
      <c r="T1058" s="79">
        <f t="shared" ca="1" si="111"/>
        <v>0</v>
      </c>
      <c r="U1058" s="79">
        <f t="shared" ca="1" si="191"/>
        <v>1304.9281133256075</v>
      </c>
      <c r="V1058" s="79">
        <f t="shared" ca="1" si="113"/>
        <v>0</v>
      </c>
      <c r="W1058" s="85">
        <f t="shared" ca="1" si="192"/>
        <v>16704.2568099007</v>
      </c>
      <c r="X1058" s="79">
        <f t="shared" ca="1" si="115"/>
        <v>0</v>
      </c>
    </row>
    <row r="1059" spans="1:24" ht="12.75" customHeight="1">
      <c r="A1059" s="2">
        <v>3</v>
      </c>
      <c r="B1059" s="2">
        <v>3</v>
      </c>
      <c r="C1059" s="2">
        <f t="shared" ca="1" si="97"/>
        <v>8</v>
      </c>
      <c r="D1059" s="2">
        <f t="shared" ca="1" si="98"/>
        <v>6</v>
      </c>
      <c r="E1059" s="2">
        <f t="shared" ca="1" si="99"/>
        <v>3</v>
      </c>
      <c r="F1059" s="84">
        <f t="shared" ca="1" si="182"/>
        <v>0</v>
      </c>
      <c r="G1059" s="2">
        <v>0</v>
      </c>
      <c r="H1059" s="2">
        <v>0</v>
      </c>
      <c r="I1059" s="2">
        <v>3</v>
      </c>
      <c r="J1059" s="84">
        <f t="shared" ca="1" si="183"/>
        <v>1.9405980000000086E-9</v>
      </c>
      <c r="K1059" s="84">
        <f t="shared" ca="1" si="102"/>
        <v>0</v>
      </c>
      <c r="L1059" s="85">
        <f t="shared" ca="1" si="184"/>
        <v>45</v>
      </c>
      <c r="M1059" s="38">
        <f t="shared" ca="1" si="185"/>
        <v>955</v>
      </c>
      <c r="N1059" s="4">
        <f t="shared" ca="1" si="186"/>
        <v>11</v>
      </c>
      <c r="O1059" s="79">
        <f t="shared" ca="1" si="187"/>
        <v>3.443707573616813</v>
      </c>
      <c r="P1059" s="79">
        <f t="shared" ca="1" si="188"/>
        <v>34.437075736168133</v>
      </c>
      <c r="Q1059" s="79">
        <f t="shared" ca="1" si="189"/>
        <v>34.437075736168133</v>
      </c>
      <c r="R1059" s="79">
        <f t="shared" ca="1" si="109"/>
        <v>3.4437075736168135</v>
      </c>
      <c r="S1059" s="79">
        <f t="shared" ca="1" si="190"/>
        <v>3.4437075736168126</v>
      </c>
      <c r="T1059" s="79">
        <f t="shared" ca="1" si="111"/>
        <v>0</v>
      </c>
      <c r="U1059" s="79">
        <f t="shared" ca="1" si="191"/>
        <v>1293.3479162046203</v>
      </c>
      <c r="V1059" s="79">
        <f t="shared" ca="1" si="113"/>
        <v>0</v>
      </c>
      <c r="W1059" s="85">
        <f t="shared" ca="1" si="192"/>
        <v>12528.192607425526</v>
      </c>
      <c r="X1059" s="79">
        <f t="shared" ca="1" si="115"/>
        <v>0</v>
      </c>
    </row>
    <row r="1060" spans="1:24" ht="12.75" customHeight="1">
      <c r="A1060" s="2">
        <v>3</v>
      </c>
      <c r="B1060" s="2">
        <v>3</v>
      </c>
      <c r="C1060" s="2">
        <f t="shared" ca="1" si="97"/>
        <v>8</v>
      </c>
      <c r="D1060" s="2">
        <f t="shared" ca="1" si="98"/>
        <v>6</v>
      </c>
      <c r="E1060" s="2">
        <f t="shared" ca="1" si="99"/>
        <v>3</v>
      </c>
      <c r="F1060" s="84">
        <f t="shared" ca="1" si="182"/>
        <v>0</v>
      </c>
      <c r="G1060" s="2">
        <v>0</v>
      </c>
      <c r="H1060" s="2">
        <v>0</v>
      </c>
      <c r="I1060" s="2">
        <v>2</v>
      </c>
      <c r="J1060" s="84">
        <f t="shared" ca="1" si="183"/>
        <v>1.4701500000000082E-11</v>
      </c>
      <c r="K1060" s="84">
        <f t="shared" ca="1" si="102"/>
        <v>0</v>
      </c>
      <c r="L1060" s="85">
        <f t="shared" ca="1" si="184"/>
        <v>30</v>
      </c>
      <c r="M1060" s="38">
        <f t="shared" ca="1" si="185"/>
        <v>970</v>
      </c>
      <c r="N1060" s="4">
        <f t="shared" ca="1" si="186"/>
        <v>11</v>
      </c>
      <c r="O1060" s="79">
        <f t="shared" ca="1" si="187"/>
        <v>3.443707573616813</v>
      </c>
      <c r="P1060" s="79">
        <f t="shared" ca="1" si="188"/>
        <v>34.437075736168133</v>
      </c>
      <c r="Q1060" s="79">
        <f t="shared" ca="1" si="189"/>
        <v>34.437075736168133</v>
      </c>
      <c r="R1060" s="79">
        <f t="shared" ca="1" si="109"/>
        <v>3.4437075736168135</v>
      </c>
      <c r="S1060" s="79">
        <f t="shared" ca="1" si="190"/>
        <v>3.4437075736168126</v>
      </c>
      <c r="T1060" s="79">
        <f t="shared" ca="1" si="111"/>
        <v>0</v>
      </c>
      <c r="U1060" s="79">
        <f t="shared" ca="1" si="191"/>
        <v>1278.0479162046202</v>
      </c>
      <c r="V1060" s="79">
        <f t="shared" ca="1" si="113"/>
        <v>0</v>
      </c>
      <c r="W1060" s="85">
        <f t="shared" ca="1" si="192"/>
        <v>8352.1284049503502</v>
      </c>
      <c r="X1060" s="79">
        <f t="shared" ca="1" si="115"/>
        <v>0</v>
      </c>
    </row>
    <row r="1061" spans="1:24" ht="12.75" customHeight="1">
      <c r="A1061" s="2">
        <v>3</v>
      </c>
      <c r="B1061" s="2">
        <v>3</v>
      </c>
      <c r="C1061" s="2">
        <f t="shared" ca="1" si="97"/>
        <v>8</v>
      </c>
      <c r="D1061" s="2">
        <f t="shared" ca="1" si="98"/>
        <v>6</v>
      </c>
      <c r="E1061" s="2">
        <f t="shared" ca="1" si="99"/>
        <v>3</v>
      </c>
      <c r="F1061" s="84">
        <f t="shared" ca="1" si="182"/>
        <v>0</v>
      </c>
      <c r="G1061" s="2">
        <v>0</v>
      </c>
      <c r="H1061" s="2">
        <v>0</v>
      </c>
      <c r="I1061" s="2">
        <v>1</v>
      </c>
      <c r="J1061" s="84">
        <f t="shared" ca="1" si="183"/>
        <v>5.9400000000000383E-14</v>
      </c>
      <c r="K1061" s="84">
        <f t="shared" ca="1" si="102"/>
        <v>0</v>
      </c>
      <c r="L1061" s="85">
        <f t="shared" ca="1" si="184"/>
        <v>15</v>
      </c>
      <c r="M1061" s="38">
        <f t="shared" ca="1" si="185"/>
        <v>985</v>
      </c>
      <c r="N1061" s="4">
        <f t="shared" ca="1" si="186"/>
        <v>11</v>
      </c>
      <c r="O1061" s="79">
        <f t="shared" ca="1" si="187"/>
        <v>3.443707573616813</v>
      </c>
      <c r="P1061" s="79">
        <f t="shared" ca="1" si="188"/>
        <v>34.437075736168133</v>
      </c>
      <c r="Q1061" s="79">
        <f t="shared" ca="1" si="189"/>
        <v>34.437075736168133</v>
      </c>
      <c r="R1061" s="79">
        <f t="shared" ca="1" si="109"/>
        <v>3.4437075736168135</v>
      </c>
      <c r="S1061" s="79">
        <f t="shared" ca="1" si="190"/>
        <v>3.4437075736168126</v>
      </c>
      <c r="T1061" s="79">
        <f t="shared" ca="1" si="111"/>
        <v>0</v>
      </c>
      <c r="U1061" s="79">
        <f t="shared" ca="1" si="191"/>
        <v>1262.7479162046202</v>
      </c>
      <c r="V1061" s="79">
        <f t="shared" ca="1" si="113"/>
        <v>0</v>
      </c>
      <c r="W1061" s="85">
        <f t="shared" ca="1" si="192"/>
        <v>4176.0642024751751</v>
      </c>
      <c r="X1061" s="79">
        <f t="shared" ca="1" si="115"/>
        <v>0</v>
      </c>
    </row>
    <row r="1062" spans="1:24" ht="12.75" customHeight="1">
      <c r="A1062" s="2">
        <v>3</v>
      </c>
      <c r="B1062" s="2">
        <v>3</v>
      </c>
      <c r="C1062" s="2">
        <f t="shared" ca="1" si="97"/>
        <v>8</v>
      </c>
      <c r="D1062" s="2">
        <f t="shared" ca="1" si="98"/>
        <v>6</v>
      </c>
      <c r="E1062" s="2">
        <f t="shared" ca="1" si="99"/>
        <v>3</v>
      </c>
      <c r="F1062" s="84">
        <f t="shared" ca="1" si="182"/>
        <v>0</v>
      </c>
      <c r="G1062" s="2">
        <v>0</v>
      </c>
      <c r="H1062" s="2">
        <v>0</v>
      </c>
      <c r="I1062" s="2">
        <v>0</v>
      </c>
      <c r="J1062" s="84">
        <f t="shared" ca="1" si="183"/>
        <v>1.0000000000000073E-16</v>
      </c>
      <c r="K1062" s="84">
        <f t="shared" ca="1" si="102"/>
        <v>0</v>
      </c>
      <c r="L1062" s="85">
        <f t="shared" ca="1" si="184"/>
        <v>0</v>
      </c>
      <c r="M1062" s="38">
        <f t="shared" ca="1" si="185"/>
        <v>1000</v>
      </c>
      <c r="N1062" s="4">
        <f t="shared" ca="1" si="186"/>
        <v>11</v>
      </c>
      <c r="O1062" s="79">
        <f t="shared" ca="1" si="187"/>
        <v>3.443707573616813</v>
      </c>
      <c r="P1062" s="79">
        <f t="shared" ca="1" si="188"/>
        <v>34.437075736168133</v>
      </c>
      <c r="Q1062" s="79">
        <f t="shared" ca="1" si="189"/>
        <v>34.437075736168133</v>
      </c>
      <c r="R1062" s="79">
        <f t="shared" ca="1" si="109"/>
        <v>3.4437075736168135</v>
      </c>
      <c r="S1062" s="79">
        <f t="shared" ca="1" si="190"/>
        <v>3.4437075736168126</v>
      </c>
      <c r="T1062" s="79">
        <f t="shared" ca="1" si="111"/>
        <v>0</v>
      </c>
      <c r="U1062" s="79">
        <f t="shared" ca="1" si="191"/>
        <v>1247.4479162046202</v>
      </c>
      <c r="V1062" s="79">
        <f t="shared" ca="1" si="113"/>
        <v>0</v>
      </c>
      <c r="W1062" s="85">
        <f t="shared" ca="1" si="192"/>
        <v>0</v>
      </c>
      <c r="X1062" s="79">
        <f t="shared" ca="1" si="115"/>
        <v>0</v>
      </c>
    </row>
    <row r="1063" spans="1:24" ht="12.75" customHeight="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P1063" s="2"/>
      <c r="Q1063" s="2"/>
      <c r="S1063" s="2"/>
      <c r="T1063" s="4" t="s">
        <v>1363</v>
      </c>
      <c r="U1063" s="2"/>
      <c r="V1063" s="2" t="s">
        <v>382</v>
      </c>
      <c r="W1063" s="2"/>
      <c r="X1063" s="2" t="s">
        <v>1364</v>
      </c>
    </row>
    <row r="1064" spans="1:24" ht="12.75" customHeight="1">
      <c r="A1064" s="2"/>
      <c r="B1064" s="2"/>
      <c r="C1064" s="2"/>
      <c r="D1064" s="2"/>
      <c r="E1064" s="2"/>
      <c r="F1064" s="2"/>
      <c r="G1064" s="2"/>
      <c r="H1064" s="2"/>
      <c r="I1064" s="2"/>
      <c r="J1064" s="18" t="s">
        <v>1365</v>
      </c>
      <c r="K1064" s="84">
        <f ca="1">SUM(K551:K1062)</f>
        <v>1.0000000000000002</v>
      </c>
      <c r="L1064" s="2"/>
      <c r="M1064" s="2"/>
      <c r="N1064" s="2"/>
      <c r="O1064" s="4"/>
      <c r="P1064" s="4"/>
      <c r="Q1064" s="4"/>
      <c r="R1064" s="4"/>
      <c r="T1064" s="79">
        <f ca="1">SUM(T551:T1062)</f>
        <v>2.8842092277611373</v>
      </c>
      <c r="V1064" s="79">
        <f ca="1">SUM(V551:V1062)</f>
        <v>1286.8277718422289</v>
      </c>
      <c r="X1064" s="79">
        <f ca="1">SUM(X551:X1062)</f>
        <v>20816.785372797782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U112"/>
  <sheetViews>
    <sheetView workbookViewId="0"/>
  </sheetViews>
  <sheetFormatPr defaultColWidth="17.28515625" defaultRowHeight="15" customHeight="1"/>
  <cols>
    <col min="1" max="1" width="13.42578125" customWidth="1"/>
    <col min="2" max="16" width="8.7109375" customWidth="1"/>
    <col min="17" max="17" width="13.7109375" customWidth="1"/>
    <col min="18" max="18" width="10.28515625" customWidth="1"/>
    <col min="19" max="19" width="8.7109375" customWidth="1"/>
    <col min="20" max="20" width="13.28515625" customWidth="1"/>
    <col min="21" max="21" width="10.28515625" customWidth="1"/>
  </cols>
  <sheetData>
    <row r="1" spans="1:21" ht="12.75" customHeight="1">
      <c r="A1" s="2" t="s">
        <v>1</v>
      </c>
      <c r="Q1" s="2"/>
      <c r="R1" s="2"/>
      <c r="T1" s="2"/>
      <c r="U1" s="2"/>
    </row>
    <row r="2" spans="1:21" ht="12.75" customHeight="1">
      <c r="A2" s="2"/>
      <c r="Q2" s="2"/>
      <c r="R2" s="2"/>
      <c r="T2" s="2"/>
      <c r="U2" s="2"/>
    </row>
    <row r="3" spans="1:21" ht="12.75" customHeight="1">
      <c r="A3" s="2" t="s">
        <v>544</v>
      </c>
      <c r="B3" s="82">
        <f ca="1">Data!B108</f>
        <v>0.99</v>
      </c>
      <c r="D3" s="4" t="s">
        <v>398</v>
      </c>
      <c r="E3" s="4"/>
      <c r="F3" s="4"/>
      <c r="G3" s="4"/>
      <c r="H3" s="4"/>
      <c r="I3" s="4"/>
      <c r="Q3" s="2"/>
      <c r="R3" s="2" t="s">
        <v>545</v>
      </c>
      <c r="T3" s="2"/>
      <c r="U3" s="2" t="s">
        <v>545</v>
      </c>
    </row>
    <row r="4" spans="1:21" ht="12.75" customHeight="1">
      <c r="A4" s="2" t="s">
        <v>360</v>
      </c>
      <c r="B4" s="18">
        <f ca="1">Data!B177</f>
        <v>0.27</v>
      </c>
      <c r="D4" s="2" t="s">
        <v>411</v>
      </c>
      <c r="E4" s="2" t="s">
        <v>546</v>
      </c>
      <c r="F4" s="3">
        <v>0</v>
      </c>
      <c r="G4" s="3">
        <v>1</v>
      </c>
      <c r="H4" s="3">
        <v>2</v>
      </c>
      <c r="I4" s="3">
        <v>3</v>
      </c>
      <c r="J4" s="3">
        <v>4</v>
      </c>
      <c r="K4" s="3">
        <v>5</v>
      </c>
      <c r="L4" s="3">
        <v>6</v>
      </c>
      <c r="M4" s="3">
        <v>7</v>
      </c>
      <c r="N4" s="3">
        <v>8</v>
      </c>
      <c r="Q4" s="79"/>
      <c r="R4" s="79"/>
      <c r="T4" s="79"/>
      <c r="U4" s="79"/>
    </row>
    <row r="5" spans="1:21" ht="12.75" customHeight="1">
      <c r="A5" s="2" t="s">
        <v>364</v>
      </c>
      <c r="B5" s="18">
        <f ca="1">Data!B178</f>
        <v>0.32999999999999996</v>
      </c>
      <c r="D5" s="2">
        <v>0</v>
      </c>
      <c r="E5" s="117">
        <v>0</v>
      </c>
      <c r="F5" s="135">
        <f t="shared" ref="F5:N5" ca="1" si="0">IF($D5&gt;=F$4, POWER($B$3, F$4) * POWER((1-$B$3), $D5-F$4) * COMBIN($D5,F$4) * $E5, 0)</f>
        <v>0</v>
      </c>
      <c r="G5" s="135">
        <f t="shared" si="0"/>
        <v>0</v>
      </c>
      <c r="H5" s="135">
        <f t="shared" si="0"/>
        <v>0</v>
      </c>
      <c r="I5" s="135">
        <f t="shared" si="0"/>
        <v>0</v>
      </c>
      <c r="J5" s="135">
        <f t="shared" si="0"/>
        <v>0</v>
      </c>
      <c r="K5" s="135">
        <f t="shared" si="0"/>
        <v>0</v>
      </c>
      <c r="L5" s="135">
        <f t="shared" si="0"/>
        <v>0</v>
      </c>
      <c r="M5" s="135">
        <f t="shared" si="0"/>
        <v>0</v>
      </c>
      <c r="N5" s="135">
        <f t="shared" si="0"/>
        <v>0</v>
      </c>
      <c r="Q5" s="2"/>
      <c r="R5" s="4">
        <v>0</v>
      </c>
      <c r="T5" s="2"/>
      <c r="U5" s="4">
        <v>0</v>
      </c>
    </row>
    <row r="6" spans="1:21" ht="12.75" customHeight="1">
      <c r="A6" s="2" t="s">
        <v>366</v>
      </c>
      <c r="B6" s="18">
        <f ca="1">Data!B179</f>
        <v>0.02</v>
      </c>
      <c r="D6" s="2">
        <v>1</v>
      </c>
      <c r="E6" s="109">
        <f ca="1">(1-B6)*(1-B5)*(1-B4)*(1-B8)*(1-B25)*(1-B7)</f>
        <v>0.19172720000000001</v>
      </c>
      <c r="F6" s="135">
        <f ca="1">IF($D6&gt;=F$4, POWER($B$3, F$4) * POWER((1-$B$3), $D6-F$4) * COMBIN($D6,F$4) * $E6, 0) * (1 - B28*B29*(1-E19))</f>
        <v>1.9172720000000018E-3</v>
      </c>
      <c r="G6" s="135">
        <f ca="1">IF($D6&gt;=G$4, POWER($B$3, G$4) * POWER((1-$B$3), $D6-G$4) * COMBIN($D6,G$4) * $E6, 0) + IF($D6&gt;=F$4, POWER($B$3, F$4) * POWER((1-$B$3), $D6-F$4) * COMBIN($D6,F$4) * $E6, 0) * B28 * B29 * (1-E19)</f>
        <v>0.18980992800000002</v>
      </c>
      <c r="H6" s="135">
        <f t="shared" ref="H6:N6" si="1">IF($D6&gt;=H$4, POWER($B$3, H$4) * POWER((1-$B$3), $D6-H$4) * COMBIN($D6,H$4) * $E6, 0)</f>
        <v>0</v>
      </c>
      <c r="I6" s="135">
        <f t="shared" si="1"/>
        <v>0</v>
      </c>
      <c r="J6" s="135">
        <f t="shared" si="1"/>
        <v>0</v>
      </c>
      <c r="K6" s="135">
        <f t="shared" si="1"/>
        <v>0</v>
      </c>
      <c r="L6" s="135">
        <f t="shared" si="1"/>
        <v>0</v>
      </c>
      <c r="M6" s="135">
        <f t="shared" si="1"/>
        <v>0</v>
      </c>
      <c r="N6" s="135">
        <f t="shared" si="1"/>
        <v>0</v>
      </c>
      <c r="Q6" s="2"/>
      <c r="R6" s="2">
        <v>0</v>
      </c>
      <c r="T6" s="2"/>
      <c r="U6" s="2">
        <v>0</v>
      </c>
    </row>
    <row r="7" spans="1:21" ht="12.75" customHeight="1">
      <c r="A7" s="2" t="s">
        <v>547</v>
      </c>
      <c r="B7" s="18">
        <v>0</v>
      </c>
      <c r="D7" s="2">
        <v>2</v>
      </c>
      <c r="E7" s="109">
        <f ca="1">(1-B6)*(1-B5)*(B4)*(1-B7) + (1-B6)*(1-B5)*(1-B4)*(B8)*(B9)*(1-B7) + (1-B6)*(1-B5)*(1-B4)*(1-B8)*(B25)*(B26)*(1-B7) + (1-B6)*(1-B5)*(1-B4)*(1-B8)*(1-B25)*(B7)</f>
        <v>0.36996783600000005</v>
      </c>
      <c r="F7" s="135">
        <f t="shared" ref="F7:N7" ca="1" si="2">IF($D7&gt;=F$4, POWER($B$3, F$4) * POWER((1-$B$3), $D7-F$4) * COMBIN($D7,F$4) * $E7, 0)</f>
        <v>3.6996783600000069E-5</v>
      </c>
      <c r="G7" s="135">
        <f t="shared" ca="1" si="2"/>
        <v>7.3253631528000084E-3</v>
      </c>
      <c r="H7" s="135">
        <f t="shared" ca="1" si="2"/>
        <v>0.36260547606360005</v>
      </c>
      <c r="I7" s="135">
        <f t="shared" si="2"/>
        <v>0</v>
      </c>
      <c r="J7" s="135">
        <f t="shared" si="2"/>
        <v>0</v>
      </c>
      <c r="K7" s="135">
        <f t="shared" si="2"/>
        <v>0</v>
      </c>
      <c r="L7" s="135">
        <f t="shared" si="2"/>
        <v>0</v>
      </c>
      <c r="M7" s="135">
        <f t="shared" si="2"/>
        <v>0</v>
      </c>
      <c r="N7" s="135">
        <f t="shared" si="2"/>
        <v>0</v>
      </c>
      <c r="Q7" s="2"/>
      <c r="R7" s="2">
        <v>0</v>
      </c>
      <c r="T7" s="2"/>
      <c r="U7" s="2">
        <v>0</v>
      </c>
    </row>
    <row r="8" spans="1:21" ht="12.75" customHeight="1">
      <c r="A8" s="2" t="s">
        <v>548</v>
      </c>
      <c r="B8" s="18">
        <f ca="1">IF(ISBLANK(Gear!$B$3), 0, VLOOKUP(Gear!$B$3, INDIRECT(Gear!$A$3), MATCH("OAx", StatHeader, 0), 0))</f>
        <v>0</v>
      </c>
      <c r="D8" s="2">
        <v>3</v>
      </c>
      <c r="E8" s="109">
        <f ca="1">(1-B6)*(B5)*(1-B7) + (1-B6)*(1-B5)*(B4)*(B7) + (1-B6)*(1-B5)*(1-B4)*(B8)*(B10)*(1-B7) + (1-B6)*(1-B5)*(1-B4)*(B8)*(B9)*(B7) + (1-B6)*(1-B5)*(1-B4)*(1-B8)*(B25)*(B27)*(1-B7) + (1-B6)*(1-B5)*(1-B4)*(1-B8)*(B25)*(B26)*(B7)</f>
        <v>0.41830496399999995</v>
      </c>
      <c r="F8" s="135">
        <f t="shared" ref="F8:N8" ca="1" si="3">IF($D8&gt;=F$4, POWER($B$3, F$4) * POWER((1-$B$3), $D8-F$4) * COMBIN($D8,F$4) * $E8, 0)</f>
        <v>4.183049640000011E-7</v>
      </c>
      <c r="G8" s="135">
        <f t="shared" ca="1" si="3"/>
        <v>1.2423657430800023E-4</v>
      </c>
      <c r="H8" s="135">
        <f t="shared" ca="1" si="3"/>
        <v>1.2299420856492008E-2</v>
      </c>
      <c r="I8" s="135">
        <f t="shared" ca="1" si="3"/>
        <v>0.40588088826423591</v>
      </c>
      <c r="J8" s="135">
        <f t="shared" si="3"/>
        <v>0</v>
      </c>
      <c r="K8" s="135">
        <f t="shared" si="3"/>
        <v>0</v>
      </c>
      <c r="L8" s="135">
        <f t="shared" si="3"/>
        <v>0</v>
      </c>
      <c r="M8" s="135">
        <f t="shared" si="3"/>
        <v>0</v>
      </c>
      <c r="N8" s="135">
        <f t="shared" si="3"/>
        <v>0</v>
      </c>
      <c r="Q8" s="2"/>
      <c r="R8" s="2">
        <v>0</v>
      </c>
      <c r="T8" s="2"/>
      <c r="U8" s="2">
        <v>0</v>
      </c>
    </row>
    <row r="9" spans="1:21" ht="12.75" customHeight="1">
      <c r="A9" s="2" t="s">
        <v>549</v>
      </c>
      <c r="B9" s="18">
        <f ca="1">IF(ISBLANK(Gear!$B$3), 0, VLOOKUP(Gear!$B$3, INDIRECT(Gear!$A$3), MATCH(A9, StatHeader, 0), 0))</f>
        <v>0</v>
      </c>
      <c r="D9" s="2">
        <v>4</v>
      </c>
      <c r="E9" s="109">
        <f ca="1">(B6)*(1-B7) + (1-B6)*(B5)*(B7) + (1-B6)*(1-B5)*(1-B4)*(B8)*(B11)*(1-B7) + (1-B6)*(1-B5)*(1-B4)*(B8)*(B10)*(B7) + (1-B6)*(1-B5)*(1-B4)*(1-B8)*(B25)*(B27)*(B7)</f>
        <v>0.02</v>
      </c>
      <c r="F9" s="135">
        <f t="shared" ref="F9:N9" ca="1" si="4">IF($D9&gt;=F$4, POWER($B$3, F$4) * POWER((1-$B$3), $D9-F$4) * COMBIN($D9,F$4) * $E9, 0)</f>
        <v>2.0000000000000073E-10</v>
      </c>
      <c r="G9" s="135">
        <f t="shared" ca="1" si="4"/>
        <v>7.9200000000000206E-8</v>
      </c>
      <c r="H9" s="135">
        <f t="shared" ca="1" si="4"/>
        <v>1.176120000000002E-5</v>
      </c>
      <c r="I9" s="135">
        <f t="shared" ca="1" si="4"/>
        <v>7.7623920000000068E-4</v>
      </c>
      <c r="J9" s="135">
        <f t="shared" ca="1" si="4"/>
        <v>1.92119202E-2</v>
      </c>
      <c r="K9" s="135">
        <f t="shared" si="4"/>
        <v>0</v>
      </c>
      <c r="L9" s="135">
        <f t="shared" si="4"/>
        <v>0</v>
      </c>
      <c r="M9" s="135">
        <f t="shared" si="4"/>
        <v>0</v>
      </c>
      <c r="N9" s="135">
        <f t="shared" si="4"/>
        <v>0</v>
      </c>
      <c r="Q9" s="2"/>
      <c r="R9" s="2">
        <v>0</v>
      </c>
      <c r="T9" s="2"/>
      <c r="U9" s="2">
        <v>0</v>
      </c>
    </row>
    <row r="10" spans="1:21" ht="12.75" customHeight="1">
      <c r="A10" s="2" t="s">
        <v>550</v>
      </c>
      <c r="B10" s="18">
        <f ca="1">IF(ISBLANK(Gear!$B$3), 0, VLOOKUP(Gear!$B$3, INDIRECT(Gear!$A$3), MATCH(A10, StatHeader, 0), 0))</f>
        <v>0</v>
      </c>
      <c r="D10" s="2">
        <v>5</v>
      </c>
      <c r="E10" s="109">
        <f ca="1">(1-B6)*(1-B5)*(1-B4)*(1-B7)*(B8)*(B12) + (1-B6)*(1-B5)*(1-B4)*(B7)*(B8)*(B11) + (B6)*(B7)</f>
        <v>0</v>
      </c>
      <c r="F10" s="135">
        <f t="shared" ref="F10:N10" ca="1" si="5">IF($D10&gt;=F$4, POWER($B$3, F$4) * POWER((1-$B$3), $D10-F$4) * COMBIN($D10,F$4) * $E10, 0)</f>
        <v>0</v>
      </c>
      <c r="G10" s="135">
        <f t="shared" ca="1" si="5"/>
        <v>0</v>
      </c>
      <c r="H10" s="135">
        <f t="shared" ca="1" si="5"/>
        <v>0</v>
      </c>
      <c r="I10" s="135">
        <f t="shared" ca="1" si="5"/>
        <v>0</v>
      </c>
      <c r="J10" s="135">
        <f t="shared" ca="1" si="5"/>
        <v>0</v>
      </c>
      <c r="K10" s="135">
        <f t="shared" ca="1" si="5"/>
        <v>0</v>
      </c>
      <c r="L10" s="135">
        <f t="shared" si="5"/>
        <v>0</v>
      </c>
      <c r="M10" s="135">
        <f t="shared" si="5"/>
        <v>0</v>
      </c>
      <c r="N10" s="135">
        <f t="shared" si="5"/>
        <v>0</v>
      </c>
      <c r="Q10" s="2"/>
      <c r="R10" s="2">
        <v>0</v>
      </c>
      <c r="T10" s="2"/>
      <c r="U10" s="2">
        <v>0</v>
      </c>
    </row>
    <row r="11" spans="1:21" ht="12.75" customHeight="1">
      <c r="A11" s="2" t="s">
        <v>551</v>
      </c>
      <c r="B11" s="18">
        <f ca="1">IF(ISBLANK(Gear!$B$3), 0, VLOOKUP(Gear!$B$3, INDIRECT(Gear!$A$3), MATCH(A11, StatHeader, 0), 0))</f>
        <v>0</v>
      </c>
      <c r="D11" s="4">
        <v>6</v>
      </c>
      <c r="E11" s="109">
        <f ca="1">(1-B6)*(1-B5)*(1-B4)*(1-B7)*(B8)*(B13) + (1-B6)*(1-B5)*(1-B4)*(B7)*(B8)*(B12)</f>
        <v>0</v>
      </c>
      <c r="F11" s="135">
        <f t="shared" ref="F11:N11" ca="1" si="6">IF($D11&gt;=F$4, POWER($B$3, F$4) * POWER((1-$B$3), $D11-F$4) * COMBIN($D11,F$4) * $E11, 0)</f>
        <v>0</v>
      </c>
      <c r="G11" s="135">
        <f t="shared" ca="1" si="6"/>
        <v>0</v>
      </c>
      <c r="H11" s="135">
        <f t="shared" ca="1" si="6"/>
        <v>0</v>
      </c>
      <c r="I11" s="135">
        <f t="shared" ca="1" si="6"/>
        <v>0</v>
      </c>
      <c r="J11" s="135">
        <f t="shared" ca="1" si="6"/>
        <v>0</v>
      </c>
      <c r="K11" s="135">
        <f t="shared" ca="1" si="6"/>
        <v>0</v>
      </c>
      <c r="L11" s="135">
        <f t="shared" ca="1" si="6"/>
        <v>0</v>
      </c>
      <c r="M11" s="135">
        <f t="shared" si="6"/>
        <v>0</v>
      </c>
      <c r="N11" s="135">
        <f t="shared" si="6"/>
        <v>0</v>
      </c>
      <c r="Q11" s="2" t="s">
        <v>552</v>
      </c>
      <c r="R11" s="2">
        <v>0</v>
      </c>
      <c r="T11" s="2" t="s">
        <v>552</v>
      </c>
      <c r="U11" s="2">
        <v>0</v>
      </c>
    </row>
    <row r="12" spans="1:21" ht="12.75" customHeight="1">
      <c r="A12" s="2" t="s">
        <v>553</v>
      </c>
      <c r="B12" s="18">
        <f ca="1">IF(ISBLANK(Gear!$B$3), 0, VLOOKUP(Gear!$B$3, INDIRECT(Gear!$A$3), MATCH(A12, StatHeader, 0), 0))</f>
        <v>0</v>
      </c>
      <c r="D12" s="4">
        <v>7</v>
      </c>
      <c r="E12" s="109">
        <f ca="1">(1-B6)*(1-B5)*(1-B4)*(1-B7)*(B8)*(B14) + (1-B6)*(1-B5)*(1-B4)*(B7)*(B8)*(B13)</f>
        <v>0</v>
      </c>
      <c r="F12" s="135">
        <f t="shared" ref="F12:N12" ca="1" si="7">IF($D12&gt;=F$4, POWER($B$3, F$4) * POWER((1-$B$3), $D12-F$4) * COMBIN($D12,F$4) * $E12, 0)</f>
        <v>0</v>
      </c>
      <c r="G12" s="135">
        <f t="shared" ca="1" si="7"/>
        <v>0</v>
      </c>
      <c r="H12" s="135">
        <f t="shared" ca="1" si="7"/>
        <v>0</v>
      </c>
      <c r="I12" s="135">
        <f t="shared" ca="1" si="7"/>
        <v>0</v>
      </c>
      <c r="J12" s="135">
        <f t="shared" ca="1" si="7"/>
        <v>0</v>
      </c>
      <c r="K12" s="135">
        <f t="shared" ca="1" si="7"/>
        <v>0</v>
      </c>
      <c r="L12" s="135">
        <f t="shared" ca="1" si="7"/>
        <v>0</v>
      </c>
      <c r="M12" s="135">
        <f t="shared" ca="1" si="7"/>
        <v>0</v>
      </c>
      <c r="N12" s="135">
        <f t="shared" si="7"/>
        <v>0</v>
      </c>
      <c r="O12" s="4"/>
      <c r="P12" s="4"/>
      <c r="Q12" s="2">
        <v>0</v>
      </c>
      <c r="R12" s="2">
        <v>0</v>
      </c>
      <c r="T12" s="2">
        <v>0</v>
      </c>
      <c r="U12" s="2">
        <v>0</v>
      </c>
    </row>
    <row r="13" spans="1:21" ht="12.75" customHeight="1">
      <c r="A13" s="2" t="s">
        <v>554</v>
      </c>
      <c r="B13" s="18">
        <f ca="1">IF(ISBLANK(Gear!$B$3), 0, VLOOKUP(Gear!$B$3, INDIRECT(Gear!$A$3), MATCH(A13, StatHeader, 0), 0))</f>
        <v>0</v>
      </c>
      <c r="D13" s="4">
        <v>8</v>
      </c>
      <c r="E13" s="109">
        <f ca="1">(1-B6)*(1-B5)*(1-B4)*(B8)*(B15) + (1-B6)*(1-B5)*(1-B4)*(B7)*(B8)*(B14)</f>
        <v>0</v>
      </c>
      <c r="F13" s="136">
        <f t="shared" ref="F13:N13" ca="1" si="8">IF($D13&gt;=F$4, POWER($B$3, F$4) * POWER((1-$B$3), $D13-F$4) * COMBIN($D13,F$4) * $E13, 0)</f>
        <v>0</v>
      </c>
      <c r="G13" s="137">
        <f t="shared" ca="1" si="8"/>
        <v>0</v>
      </c>
      <c r="H13" s="137">
        <f t="shared" ca="1" si="8"/>
        <v>0</v>
      </c>
      <c r="I13" s="137">
        <f t="shared" ca="1" si="8"/>
        <v>0</v>
      </c>
      <c r="J13" s="137">
        <f t="shared" ca="1" si="8"/>
        <v>0</v>
      </c>
      <c r="K13" s="137">
        <f t="shared" ca="1" si="8"/>
        <v>0</v>
      </c>
      <c r="L13" s="137">
        <f t="shared" ca="1" si="8"/>
        <v>0</v>
      </c>
      <c r="M13" s="137">
        <f t="shared" ca="1" si="8"/>
        <v>0</v>
      </c>
      <c r="N13" s="137">
        <f t="shared" ca="1" si="8"/>
        <v>0</v>
      </c>
      <c r="O13" s="4"/>
      <c r="P13" s="4"/>
      <c r="Q13" s="2">
        <v>1</v>
      </c>
      <c r="R13" s="81">
        <f t="shared" ref="R13:R112" ca="1" si="9">(1+R12*$F$37+R11*$G$37+R10*$H$37+R9*$I$37+R8*$J$37+R7*$K$37+R6*$L$37+R5*$M$37)/(1-$E$37)</f>
        <v>1.0000477937139682</v>
      </c>
      <c r="T13" s="2">
        <v>1</v>
      </c>
      <c r="U13" s="81">
        <f t="shared" ref="U13:U112" ca="1" si="10">(1+U12*$F$77+U11*$G$77+U10*$H$77+U9*$I$77+U8*$J$77+U7*$K$77+U6*$L$77+U5*$M$77)/(1-$E$77)</f>
        <v>1.0001176467967756</v>
      </c>
    </row>
    <row r="14" spans="1:21" ht="12.75" customHeight="1">
      <c r="A14" s="2" t="s">
        <v>555</v>
      </c>
      <c r="B14" s="18">
        <f ca="1">IF(ISBLANK(Gear!$B$3), 0, VLOOKUP(Gear!$B$3, INDIRECT(Gear!$A$3), MATCH(A14, StatHeader, 0), 0))</f>
        <v>0</v>
      </c>
      <c r="E14" s="18">
        <f ca="1">SUM(E5:E13)</f>
        <v>1</v>
      </c>
      <c r="O14" s="84"/>
      <c r="P14" s="84"/>
      <c r="Q14" s="2">
        <v>2</v>
      </c>
      <c r="R14" s="81">
        <f t="shared" ca="1" si="9"/>
        <v>1.0057987867353624</v>
      </c>
      <c r="T14" s="2">
        <v>2</v>
      </c>
      <c r="U14" s="81">
        <f t="shared" ca="1" si="10"/>
        <v>1.0140940421362781</v>
      </c>
    </row>
    <row r="15" spans="1:21" ht="12.75" customHeight="1">
      <c r="A15" s="2" t="s">
        <v>556</v>
      </c>
      <c r="B15" s="18">
        <f ca="1">IF(ISBLANK(Gear!$B$3), 0, VLOOKUP(Gear!$B$3, INDIRECT(Gear!$A$3), MATCH(A15, StatHeader, 0), 0))</f>
        <v>0</v>
      </c>
      <c r="E15" s="2" t="s">
        <v>557</v>
      </c>
      <c r="F15" s="84">
        <f t="shared" ref="F15:N15" ca="1" si="11">SUM(F5:F13)</f>
        <v>1.9546872885640022E-3</v>
      </c>
      <c r="G15" s="84">
        <f t="shared" ca="1" si="11"/>
        <v>0.19725960692710801</v>
      </c>
      <c r="H15" s="84">
        <f t="shared" ca="1" si="11"/>
        <v>0.37491665812009206</v>
      </c>
      <c r="I15" s="84">
        <f t="shared" ca="1" si="11"/>
        <v>0.40665712746423588</v>
      </c>
      <c r="J15" s="84">
        <f t="shared" ca="1" si="11"/>
        <v>1.92119202E-2</v>
      </c>
      <c r="K15" s="84">
        <f t="shared" ca="1" si="11"/>
        <v>0</v>
      </c>
      <c r="L15" s="84">
        <f t="shared" ca="1" si="11"/>
        <v>0</v>
      </c>
      <c r="M15" s="84">
        <f t="shared" ca="1" si="11"/>
        <v>0</v>
      </c>
      <c r="N15" s="84">
        <f t="shared" ca="1" si="11"/>
        <v>0</v>
      </c>
      <c r="O15" s="84">
        <f ca="1">SUM(F15:N15)</f>
        <v>0.99999999999999989</v>
      </c>
      <c r="P15" s="4"/>
      <c r="Q15" s="2">
        <v>3</v>
      </c>
      <c r="R15" s="81">
        <f t="shared" ca="1" si="9"/>
        <v>1.1090083393969341</v>
      </c>
      <c r="T15" s="2">
        <v>3</v>
      </c>
      <c r="U15" s="81">
        <f t="shared" ca="1" si="10"/>
        <v>1.2466836209069685</v>
      </c>
    </row>
    <row r="16" spans="1:21" ht="12.75" customHeight="1">
      <c r="A16" s="4" t="s">
        <v>558</v>
      </c>
      <c r="B16" s="82">
        <f ca="1">Data!B170</f>
        <v>0.95</v>
      </c>
      <c r="E16" s="84" t="s">
        <v>559</v>
      </c>
      <c r="F16" s="81">
        <f ca="1">F4*F15+G4*G15+H4*H15+I4*I15+J15*J4+K15*K4+L15*L4+M15*M4+N15*N4</f>
        <v>2.2439119863599997</v>
      </c>
      <c r="G16" s="84"/>
      <c r="H16" s="84"/>
      <c r="I16" s="84"/>
      <c r="O16" s="4"/>
      <c r="P16" s="4"/>
      <c r="Q16" s="2">
        <v>4</v>
      </c>
      <c r="R16" s="81">
        <f t="shared" ca="1" si="9"/>
        <v>1.3388596227787422</v>
      </c>
      <c r="T16" s="2">
        <v>4</v>
      </c>
      <c r="U16" s="81">
        <f t="shared" ca="1" si="10"/>
        <v>1.4467958824476972</v>
      </c>
    </row>
    <row r="17" spans="1:21" ht="12.75" customHeight="1">
      <c r="A17" s="2" t="s">
        <v>560</v>
      </c>
      <c r="B17" s="18">
        <f ca="1">IF(ISBLANK(Gear!$B$4), 0, VLOOKUP(Gear!$B$4, INDIRECT(Gear!$A$4), MATCH("OAx", StatHeader, 0), 0))</f>
        <v>0</v>
      </c>
      <c r="Q17" s="2">
        <v>5</v>
      </c>
      <c r="R17" s="81">
        <f t="shared" ca="1" si="9"/>
        <v>1.6775119558152558</v>
      </c>
      <c r="T17" s="2">
        <v>5</v>
      </c>
      <c r="U17" s="81">
        <f t="shared" ca="1" si="10"/>
        <v>1.827844730022774</v>
      </c>
    </row>
    <row r="18" spans="1:21" ht="12.75" customHeight="1">
      <c r="A18" s="2" t="s">
        <v>549</v>
      </c>
      <c r="B18" s="18">
        <f ca="1">IF(ISBLANK(Gear!$B$4), 0, VLOOKUP(Gear!$B$4, INDIRECT(Gear!$A$4), MATCH(A18, StatHeader, 0), 0))</f>
        <v>0</v>
      </c>
      <c r="Q18" s="2">
        <v>6</v>
      </c>
      <c r="R18" s="81">
        <f t="shared" ca="1" si="9"/>
        <v>1.9292110457956058</v>
      </c>
      <c r="T18" s="2">
        <v>6</v>
      </c>
      <c r="U18" s="81">
        <f t="shared" ca="1" si="10"/>
        <v>2.0617593621067463</v>
      </c>
    </row>
    <row r="19" spans="1:21" ht="12.75" customHeight="1">
      <c r="A19" s="2" t="s">
        <v>550</v>
      </c>
      <c r="B19" s="18">
        <f ca="1">IF(ISBLANK(Gear!$B$4), 0, VLOOKUP(Gear!$B$4, INDIRECT(Gear!$A$4), MATCH(A19, StatHeader, 0), 0))</f>
        <v>0</v>
      </c>
      <c r="D19" s="4" t="s">
        <v>561</v>
      </c>
      <c r="E19" s="4">
        <f ca="1">IF(Data!J20&gt;0, 1, 0)</f>
        <v>1</v>
      </c>
      <c r="F19" s="4"/>
      <c r="G19" s="4"/>
      <c r="H19" s="4"/>
      <c r="I19" s="4"/>
      <c r="J19" s="4"/>
      <c r="Q19" s="2">
        <v>7</v>
      </c>
      <c r="R19" s="81">
        <f t="shared" ca="1" si="9"/>
        <v>2.1770768682713335</v>
      </c>
      <c r="T19" s="2">
        <v>7</v>
      </c>
      <c r="U19" s="81">
        <f t="shared" ca="1" si="10"/>
        <v>2.3641625591770512</v>
      </c>
    </row>
    <row r="20" spans="1:21" ht="12.75" customHeight="1">
      <c r="A20" s="2" t="s">
        <v>551</v>
      </c>
      <c r="B20" s="18">
        <f ca="1">IF(ISBLANK(Gear!$B$4), 0, VLOOKUP(Gear!$B$4, INDIRECT(Gear!$A$4), MATCH(A20, StatHeader, 0), 0))</f>
        <v>0</v>
      </c>
      <c r="D20" s="2" t="s">
        <v>411</v>
      </c>
      <c r="E20" s="2" t="s">
        <v>546</v>
      </c>
      <c r="F20" s="3">
        <v>0</v>
      </c>
      <c r="G20" s="3">
        <v>1</v>
      </c>
      <c r="H20" s="3">
        <v>2</v>
      </c>
      <c r="I20" s="3">
        <v>3</v>
      </c>
      <c r="J20" s="3">
        <v>4</v>
      </c>
      <c r="K20" s="3">
        <v>5</v>
      </c>
      <c r="L20" s="3">
        <v>6</v>
      </c>
      <c r="M20" s="3">
        <v>7</v>
      </c>
      <c r="N20" s="3">
        <v>8</v>
      </c>
      <c r="O20" s="4"/>
      <c r="Q20" s="2">
        <v>8</v>
      </c>
      <c r="R20" s="81">
        <f t="shared" ca="1" si="9"/>
        <v>2.3901191599415448</v>
      </c>
      <c r="T20" s="2">
        <v>8</v>
      </c>
      <c r="U20" s="81">
        <f t="shared" ca="1" si="10"/>
        <v>2.6035203133068636</v>
      </c>
    </row>
    <row r="21" spans="1:21" ht="12.75" customHeight="1">
      <c r="A21" s="2" t="s">
        <v>553</v>
      </c>
      <c r="B21" s="18">
        <f ca="1">IF(ISBLANK(Gear!$B$4), 0, VLOOKUP(Gear!$B$4, INDIRECT(Gear!$A$4), MATCH(A21, StatHeader, 0), 0))</f>
        <v>0</v>
      </c>
      <c r="D21" s="2">
        <v>0</v>
      </c>
      <c r="E21" s="117">
        <f ca="1">IF(E19=0, 100%, 0)</f>
        <v>0</v>
      </c>
      <c r="F21" s="84">
        <f t="shared" ref="F21:N21" ca="1" si="12">IF($D21&gt;=F$20, POWER($B$16, F$20) * POWER((1-$B$16), $D21-F$20) * COMBIN($D21,F$20) * $E21, 0)</f>
        <v>0</v>
      </c>
      <c r="G21" s="84">
        <f t="shared" si="12"/>
        <v>0</v>
      </c>
      <c r="H21" s="84">
        <f t="shared" si="12"/>
        <v>0</v>
      </c>
      <c r="I21" s="84">
        <f t="shared" si="12"/>
        <v>0</v>
      </c>
      <c r="J21" s="84">
        <f t="shared" si="12"/>
        <v>0</v>
      </c>
      <c r="K21" s="84">
        <f t="shared" si="12"/>
        <v>0</v>
      </c>
      <c r="L21" s="84">
        <f t="shared" si="12"/>
        <v>0</v>
      </c>
      <c r="M21" s="84">
        <f t="shared" si="12"/>
        <v>0</v>
      </c>
      <c r="N21" s="84">
        <f t="shared" si="12"/>
        <v>0</v>
      </c>
      <c r="O21" s="4"/>
      <c r="Q21" s="2">
        <v>9</v>
      </c>
      <c r="R21" s="81">
        <f t="shared" ca="1" si="9"/>
        <v>2.643947499734443</v>
      </c>
      <c r="T21" s="2">
        <v>9</v>
      </c>
      <c r="U21" s="81">
        <f t="shared" ca="1" si="10"/>
        <v>2.8940432293255012</v>
      </c>
    </row>
    <row r="22" spans="1:21" ht="12.75" customHeight="1">
      <c r="A22" s="2" t="s">
        <v>554</v>
      </c>
      <c r="B22" s="18">
        <f ca="1">IF(ISBLANK(Gear!$B$4), 0, VLOOKUP(Gear!$B$4, INDIRECT(Gear!$A$4), MATCH(A22, StatHeader, 0), 0))</f>
        <v>0</v>
      </c>
      <c r="D22" s="2">
        <v>1</v>
      </c>
      <c r="E22" s="109">
        <f ca="1">IF(E19=1, (1-B6)*(1-B5)*(1-B4)*(1-B17), 0)</f>
        <v>0.47931800000000002</v>
      </c>
      <c r="F22" s="84">
        <f t="shared" ref="F22:N22" ca="1" si="13">IF($D22&gt;=F$20, POWER($B$16, F$20) * POWER((1-$B$16), $D22-F$20) * COMBIN($D22,F$20) * $E22, 0)</f>
        <v>2.3965900000000023E-2</v>
      </c>
      <c r="G22" s="84">
        <f t="shared" ca="1" si="13"/>
        <v>0.45535209999999998</v>
      </c>
      <c r="H22" s="84">
        <f t="shared" si="13"/>
        <v>0</v>
      </c>
      <c r="I22" s="84">
        <f t="shared" si="13"/>
        <v>0</v>
      </c>
      <c r="J22" s="84">
        <f t="shared" si="13"/>
        <v>0</v>
      </c>
      <c r="K22" s="84">
        <f t="shared" si="13"/>
        <v>0</v>
      </c>
      <c r="L22" s="84">
        <f t="shared" si="13"/>
        <v>0</v>
      </c>
      <c r="M22" s="84">
        <f t="shared" si="13"/>
        <v>0</v>
      </c>
      <c r="N22" s="84">
        <f t="shared" si="13"/>
        <v>0</v>
      </c>
      <c r="O22" s="4"/>
      <c r="Q22" s="2">
        <v>10</v>
      </c>
      <c r="R22" s="81">
        <f t="shared" ca="1" si="9"/>
        <v>2.9036585298817519</v>
      </c>
      <c r="T22" s="2">
        <v>10</v>
      </c>
      <c r="U22" s="81">
        <f t="shared" ca="1" si="10"/>
        <v>3.1594744304049844</v>
      </c>
    </row>
    <row r="23" spans="1:21" ht="12.75" customHeight="1">
      <c r="A23" s="2" t="s">
        <v>555</v>
      </c>
      <c r="B23" s="18">
        <f ca="1">IF(ISBLANK(Gear!$B$4), 0, VLOOKUP(Gear!$B$4, INDIRECT(Gear!$A$4), MATCH(A23, StatHeader, 0), 0))</f>
        <v>0</v>
      </c>
      <c r="D23" s="2">
        <v>2</v>
      </c>
      <c r="E23" s="109">
        <f ca="1">IF(E19=1, (1-B6)*(1-B5)*(1-B4)*(B17)*(B18) + (1-B6)*(1-B5)*B4, 0)</f>
        <v>0.17728200000000002</v>
      </c>
      <c r="F23" s="84">
        <f t="shared" ref="F23:N23" ca="1" si="14">IF($D23&gt;=F$20, POWER($B$16, F$20) * POWER((1-$B$16), $D23-F$20) * COMBIN($D23,F$20) * $E23, 0)</f>
        <v>4.4320500000000082E-4</v>
      </c>
      <c r="G23" s="84">
        <f t="shared" ca="1" si="14"/>
        <v>1.6841790000000016E-2</v>
      </c>
      <c r="H23" s="84">
        <f t="shared" ca="1" si="14"/>
        <v>0.15999700500000003</v>
      </c>
      <c r="I23" s="84">
        <f t="shared" si="14"/>
        <v>0</v>
      </c>
      <c r="J23" s="84">
        <f t="shared" si="14"/>
        <v>0</v>
      </c>
      <c r="K23" s="84">
        <f t="shared" si="14"/>
        <v>0</v>
      </c>
      <c r="L23" s="84">
        <f t="shared" si="14"/>
        <v>0</v>
      </c>
      <c r="M23" s="84">
        <f t="shared" si="14"/>
        <v>0</v>
      </c>
      <c r="N23" s="84">
        <f t="shared" si="14"/>
        <v>0</v>
      </c>
      <c r="O23" s="4"/>
      <c r="Q23" s="2">
        <v>11</v>
      </c>
      <c r="R23" s="81">
        <f t="shared" ca="1" si="9"/>
        <v>3.1560263659691077</v>
      </c>
      <c r="T23" s="2">
        <v>11</v>
      </c>
      <c r="U23" s="81">
        <f t="shared" ca="1" si="10"/>
        <v>3.443707573616813</v>
      </c>
    </row>
    <row r="24" spans="1:21" ht="12.75" customHeight="1">
      <c r="A24" s="2" t="s">
        <v>556</v>
      </c>
      <c r="B24" s="18">
        <f ca="1">IF(ISBLANK(Gear!$B$4), 0, VLOOKUP(Gear!$B$4, INDIRECT(Gear!$A$4), MATCH(A24, StatHeader, 0), 0))</f>
        <v>0</v>
      </c>
      <c r="D24" s="2">
        <v>3</v>
      </c>
      <c r="E24" s="109">
        <f ca="1">IF(E19=1, (1-B6)*(1-B5)*(1-B4)*(B17)*(B19) + (1-B6)*(B5), 0)</f>
        <v>0.32339999999999997</v>
      </c>
      <c r="F24" s="84">
        <f t="shared" ref="F24:N24" ca="1" si="15">IF($D24&gt;=F$20, POWER($B$16, F$20) * POWER((1-$B$16), $D24-F$20) * COMBIN($D24,F$20) * $E24, 0)</f>
        <v>4.0425000000000102E-5</v>
      </c>
      <c r="G24" s="84">
        <f t="shared" ca="1" si="15"/>
        <v>2.3042250000000035E-3</v>
      </c>
      <c r="H24" s="84">
        <f t="shared" ca="1" si="15"/>
        <v>4.3780275000000042E-2</v>
      </c>
      <c r="I24" s="84">
        <f t="shared" ca="1" si="15"/>
        <v>0.27727507499999993</v>
      </c>
      <c r="J24" s="84">
        <f t="shared" si="15"/>
        <v>0</v>
      </c>
      <c r="K24" s="84">
        <f t="shared" si="15"/>
        <v>0</v>
      </c>
      <c r="L24" s="84">
        <f t="shared" si="15"/>
        <v>0</v>
      </c>
      <c r="M24" s="84">
        <f t="shared" si="15"/>
        <v>0</v>
      </c>
      <c r="N24" s="84">
        <f t="shared" si="15"/>
        <v>0</v>
      </c>
      <c r="O24" s="4"/>
      <c r="Q24" s="2">
        <v>12</v>
      </c>
      <c r="R24" s="81">
        <f t="shared" ca="1" si="9"/>
        <v>3.3967350817932065</v>
      </c>
      <c r="T24" s="2">
        <v>12</v>
      </c>
      <c r="U24" s="81">
        <f t="shared" ca="1" si="10"/>
        <v>3.708972946815106</v>
      </c>
    </row>
    <row r="25" spans="1:21" ht="12.75" customHeight="1">
      <c r="A25" s="2" t="s">
        <v>369</v>
      </c>
      <c r="B25" s="18">
        <f>IF(Setup!B$36=1, IF(ISBLANK(Gear!$B$3), 0, VLOOKUP(Gear!$B$3, Weapon, MATCH(A25, StatHeader, 0), 0)), 0)</f>
        <v>0.6</v>
      </c>
      <c r="D25" s="2">
        <v>4</v>
      </c>
      <c r="E25" s="109">
        <f ca="1">IF(E19=1, (1-B6)*(1-B5)*(1-B4)*(B17)*(B20) + (B6), 0)</f>
        <v>0.02</v>
      </c>
      <c r="F25" s="84">
        <f t="shared" ref="F25:N25" ca="1" si="16">IF($D25&gt;=F$20, POWER($B$16, F$20) * POWER((1-$B$16), $D25-F$20) * COMBIN($D25,F$20) * $E25, 0)</f>
        <v>1.2500000000000044E-7</v>
      </c>
      <c r="G25" s="84">
        <f t="shared" ca="1" si="16"/>
        <v>9.5000000000000259E-6</v>
      </c>
      <c r="H25" s="84">
        <f t="shared" ca="1" si="16"/>
        <v>2.7075000000000048E-4</v>
      </c>
      <c r="I25" s="84">
        <f t="shared" ca="1" si="16"/>
        <v>3.4295000000000024E-3</v>
      </c>
      <c r="J25" s="84">
        <f t="shared" ca="1" si="16"/>
        <v>1.6290124999999999E-2</v>
      </c>
      <c r="K25" s="84">
        <f t="shared" si="16"/>
        <v>0</v>
      </c>
      <c r="L25" s="84">
        <f t="shared" si="16"/>
        <v>0</v>
      </c>
      <c r="M25" s="84">
        <f t="shared" si="16"/>
        <v>0</v>
      </c>
      <c r="N25" s="84">
        <f t="shared" si="16"/>
        <v>0</v>
      </c>
      <c r="O25" s="4"/>
      <c r="Q25" s="2">
        <v>13</v>
      </c>
      <c r="R25" s="81">
        <f t="shared" ca="1" si="9"/>
        <v>3.6427629479872086</v>
      </c>
      <c r="T25" s="2">
        <v>13</v>
      </c>
      <c r="U25" s="81">
        <f t="shared" ca="1" si="10"/>
        <v>3.9866057796106515</v>
      </c>
    </row>
    <row r="26" spans="1:21" ht="12.75" customHeight="1">
      <c r="A26" s="2" t="s">
        <v>376</v>
      </c>
      <c r="B26" s="18">
        <f>IF(Setup!B$36=1, IF(ISBLANK(Gear!$B$3), 0, VLOOKUP(Gear!$B$3, Weapon, MATCH(A26, StatHeader, 0), 0)), 0)</f>
        <v>0.67</v>
      </c>
      <c r="D26" s="2">
        <v>5</v>
      </c>
      <c r="E26" s="109">
        <f ca="1">IF(E19=1, (1-B6)*(1-B5)*(1-B4)*(B17)*(B21), 0)</f>
        <v>0</v>
      </c>
      <c r="F26" s="84">
        <f t="shared" ref="F26:N26" ca="1" si="17">IF($D26&gt;=F$20, POWER($B$16, F$20) * POWER((1-$B$16), $D26-F$20) * COMBIN($D26,F$20) * $E26, 0)</f>
        <v>0</v>
      </c>
      <c r="G26" s="84">
        <f t="shared" ca="1" si="17"/>
        <v>0</v>
      </c>
      <c r="H26" s="84">
        <f t="shared" ca="1" si="17"/>
        <v>0</v>
      </c>
      <c r="I26" s="84">
        <f t="shared" ca="1" si="17"/>
        <v>0</v>
      </c>
      <c r="J26" s="84">
        <f t="shared" ca="1" si="17"/>
        <v>0</v>
      </c>
      <c r="K26" s="84">
        <f t="shared" ca="1" si="17"/>
        <v>0</v>
      </c>
      <c r="L26" s="84">
        <f t="shared" si="17"/>
        <v>0</v>
      </c>
      <c r="M26" s="84">
        <f t="shared" si="17"/>
        <v>0</v>
      </c>
      <c r="N26" s="84">
        <f t="shared" si="17"/>
        <v>0</v>
      </c>
      <c r="O26" s="4"/>
      <c r="Q26" s="4">
        <v>14</v>
      </c>
      <c r="R26" s="81">
        <f t="shared" ca="1" si="9"/>
        <v>3.8916355515255687</v>
      </c>
      <c r="T26" s="4">
        <v>14</v>
      </c>
      <c r="U26" s="81">
        <f t="shared" ca="1" si="10"/>
        <v>4.2570312245988742</v>
      </c>
    </row>
    <row r="27" spans="1:21" ht="12.75" customHeight="1">
      <c r="A27" s="2" t="s">
        <v>381</v>
      </c>
      <c r="B27" s="18">
        <f>IF(Setup!B$36=1, IF(ISBLANK(Gear!$B$3), 0, VLOOKUP(Gear!$B$3, Weapon, MATCH(A27, StatHeader, 0), 0)), 0)</f>
        <v>0.33</v>
      </c>
      <c r="D27" s="4">
        <v>6</v>
      </c>
      <c r="E27" s="109">
        <f ca="1">IF(E19=1, (1-B6)*(1-B5)*(1-B4)*(B17)*(B22), 0)</f>
        <v>0</v>
      </c>
      <c r="F27" s="84">
        <f t="shared" ref="F27:N27" ca="1" si="18">IF($D27&gt;=F$20, POWER($B$16, F$20) * POWER((1-$B$16), $D27-F$20) * COMBIN($D27,F$20) * $E27, 0)</f>
        <v>0</v>
      </c>
      <c r="G27" s="84">
        <f t="shared" ca="1" si="18"/>
        <v>0</v>
      </c>
      <c r="H27" s="84">
        <f t="shared" ca="1" si="18"/>
        <v>0</v>
      </c>
      <c r="I27" s="84">
        <f t="shared" ca="1" si="18"/>
        <v>0</v>
      </c>
      <c r="J27" s="84">
        <f t="shared" ca="1" si="18"/>
        <v>0</v>
      </c>
      <c r="K27" s="84">
        <f t="shared" ca="1" si="18"/>
        <v>0</v>
      </c>
      <c r="L27" s="84">
        <f t="shared" ca="1" si="18"/>
        <v>0</v>
      </c>
      <c r="M27" s="84">
        <f t="shared" si="18"/>
        <v>0</v>
      </c>
      <c r="N27" s="84">
        <f t="shared" si="18"/>
        <v>0</v>
      </c>
      <c r="O27" s="4"/>
      <c r="Q27" s="2">
        <v>15</v>
      </c>
      <c r="R27" s="81">
        <f t="shared" ca="1" si="9"/>
        <v>4.1418433677481481</v>
      </c>
      <c r="T27" s="2">
        <v>15</v>
      </c>
      <c r="U27" s="81">
        <f t="shared" ca="1" si="10"/>
        <v>4.5335060063893238</v>
      </c>
    </row>
    <row r="28" spans="1:21" ht="12.75" customHeight="1">
      <c r="A28" s="138" t="s">
        <v>562</v>
      </c>
      <c r="B28" s="139">
        <f ca="1">Data!$B$180</f>
        <v>0</v>
      </c>
      <c r="D28" s="2">
        <v>7</v>
      </c>
      <c r="E28" s="109">
        <f ca="1">IF(E19=1, (1-B6)*(1-B5)*(1-B4)*(B17)*(B23), 0)</f>
        <v>0</v>
      </c>
      <c r="F28" s="84">
        <f t="shared" ref="F28:N28" ca="1" si="19">IF($D28&gt;=F$20, POWER($B$16, F$20) * POWER((1-$B$16), $D28-F$20) * COMBIN($D28,F$20) * $E28, 0)</f>
        <v>0</v>
      </c>
      <c r="G28" s="84">
        <f t="shared" ca="1" si="19"/>
        <v>0</v>
      </c>
      <c r="H28" s="84">
        <f t="shared" ca="1" si="19"/>
        <v>0</v>
      </c>
      <c r="I28" s="84">
        <f t="shared" ca="1" si="19"/>
        <v>0</v>
      </c>
      <c r="J28" s="84">
        <f t="shared" ca="1" si="19"/>
        <v>0</v>
      </c>
      <c r="K28" s="84">
        <f t="shared" ca="1" si="19"/>
        <v>0</v>
      </c>
      <c r="L28" s="84">
        <f t="shared" ca="1" si="19"/>
        <v>0</v>
      </c>
      <c r="M28" s="84">
        <f t="shared" ca="1" si="19"/>
        <v>0</v>
      </c>
      <c r="N28" s="84">
        <f t="shared" si="19"/>
        <v>0</v>
      </c>
      <c r="O28" s="4"/>
      <c r="Q28" s="2">
        <v>16</v>
      </c>
      <c r="R28" s="81">
        <f t="shared" ca="1" si="9"/>
        <v>4.389512354498156</v>
      </c>
      <c r="T28" s="2">
        <v>16</v>
      </c>
      <c r="U28" s="81">
        <f t="shared" ca="1" si="10"/>
        <v>4.8053089039770418</v>
      </c>
    </row>
    <row r="29" spans="1:21" ht="12.75" customHeight="1">
      <c r="A29" s="138" t="s">
        <v>494</v>
      </c>
      <c r="B29" s="139">
        <f ca="1">Data!$B$109</f>
        <v>0.99</v>
      </c>
      <c r="D29" s="2">
        <v>8</v>
      </c>
      <c r="E29" s="109">
        <f ca="1">IF(E19=1, (1-B6)*(1-B5)*(1-B4)*(B17)*(B24), 0)</f>
        <v>0</v>
      </c>
      <c r="F29" s="140">
        <f t="shared" ref="F29:N29" ca="1" si="20">IF($D29&gt;=F$20, POWER($B$16, F$20) * POWER((1-$B$16), $D29-F$20) * COMBIN($D29,F$20) * $E29, 0)</f>
        <v>0</v>
      </c>
      <c r="G29" s="141">
        <f t="shared" ca="1" si="20"/>
        <v>0</v>
      </c>
      <c r="H29" s="141">
        <f t="shared" ca="1" si="20"/>
        <v>0</v>
      </c>
      <c r="I29" s="141">
        <f t="shared" ca="1" si="20"/>
        <v>0</v>
      </c>
      <c r="J29" s="141">
        <f t="shared" ca="1" si="20"/>
        <v>0</v>
      </c>
      <c r="K29" s="141">
        <f t="shared" ca="1" si="20"/>
        <v>0</v>
      </c>
      <c r="L29" s="141">
        <f t="shared" ca="1" si="20"/>
        <v>0</v>
      </c>
      <c r="M29" s="141">
        <f t="shared" ca="1" si="20"/>
        <v>0</v>
      </c>
      <c r="N29" s="141">
        <f t="shared" ca="1" si="20"/>
        <v>0</v>
      </c>
      <c r="O29" s="4"/>
      <c r="Q29" s="2">
        <v>17</v>
      </c>
      <c r="R29" s="81">
        <f t="shared" ca="1" si="9"/>
        <v>4.6365187814214854</v>
      </c>
      <c r="T29" s="2">
        <v>17</v>
      </c>
      <c r="U29" s="81">
        <f t="shared" ca="1" si="10"/>
        <v>5.0800606867769851</v>
      </c>
    </row>
    <row r="30" spans="1:21" ht="12.75" customHeight="1">
      <c r="A30" s="2"/>
      <c r="E30" s="18">
        <f ca="1">SUM(E21:E29)</f>
        <v>1</v>
      </c>
      <c r="O30" s="4"/>
      <c r="Q30" s="2">
        <v>18</v>
      </c>
      <c r="R30" s="81">
        <f t="shared" ca="1" si="9"/>
        <v>4.88402281461636</v>
      </c>
      <c r="T30" s="2">
        <v>18</v>
      </c>
      <c r="U30" s="81">
        <f t="shared" ca="1" si="10"/>
        <v>5.3526454748523316</v>
      </c>
    </row>
    <row r="31" spans="1:21" ht="12.75" customHeight="1">
      <c r="A31" s="2"/>
      <c r="E31" s="2" t="s">
        <v>557</v>
      </c>
      <c r="F31" s="84">
        <f t="shared" ref="F31:N31" ca="1" si="21">SUM(F21:F29)</f>
        <v>2.4449655000000025E-2</v>
      </c>
      <c r="G31" s="84">
        <f t="shared" ca="1" si="21"/>
        <v>0.47450761499999999</v>
      </c>
      <c r="H31" s="84">
        <f t="shared" ca="1" si="21"/>
        <v>0.20404803000000007</v>
      </c>
      <c r="I31" s="84">
        <f t="shared" ca="1" si="21"/>
        <v>0.28070457499999996</v>
      </c>
      <c r="J31" s="84">
        <f t="shared" ca="1" si="21"/>
        <v>1.6290124999999999E-2</v>
      </c>
      <c r="K31" s="84">
        <f t="shared" ca="1" si="21"/>
        <v>0</v>
      </c>
      <c r="L31" s="84">
        <f t="shared" ca="1" si="21"/>
        <v>0</v>
      </c>
      <c r="M31" s="84">
        <f t="shared" ca="1" si="21"/>
        <v>0</v>
      </c>
      <c r="N31" s="84">
        <f t="shared" ca="1" si="21"/>
        <v>0</v>
      </c>
      <c r="O31" s="84">
        <f ca="1">SUM(F31:N31)</f>
        <v>1</v>
      </c>
      <c r="Q31" s="2">
        <v>19</v>
      </c>
      <c r="R31" s="81">
        <f t="shared" ca="1" si="9"/>
        <v>5.1324039239030173</v>
      </c>
      <c r="T31" s="2">
        <v>19</v>
      </c>
      <c r="U31" s="81">
        <f t="shared" ca="1" si="10"/>
        <v>5.6269540146413712</v>
      </c>
    </row>
    <row r="32" spans="1:21" ht="12.75" customHeight="1">
      <c r="A32" s="2"/>
      <c r="E32" s="2" t="s">
        <v>559</v>
      </c>
      <c r="F32" s="81">
        <f ca="1">F20*F31+G20*G31+H20*H31+I20*I31+J31*J20+K31*K20+L31*L20+M31*M20+N31*N20</f>
        <v>1.7898779</v>
      </c>
      <c r="I32" s="4"/>
      <c r="J32" s="4"/>
      <c r="K32" s="84"/>
      <c r="O32" s="84"/>
      <c r="P32" s="84"/>
      <c r="Q32" s="2">
        <v>20</v>
      </c>
      <c r="R32" s="81">
        <f t="shared" ca="1" si="9"/>
        <v>5.3805452409144241</v>
      </c>
      <c r="T32" s="2">
        <v>20</v>
      </c>
      <c r="U32" s="81">
        <f t="shared" ca="1" si="10"/>
        <v>5.9000918876852344</v>
      </c>
    </row>
    <row r="33" spans="1:21" ht="12.75" customHeight="1">
      <c r="A33" s="2"/>
      <c r="K33" s="84"/>
      <c r="O33" s="4"/>
      <c r="Q33" s="2">
        <v>21</v>
      </c>
      <c r="R33" s="81">
        <f t="shared" ca="1" si="9"/>
        <v>5.6283663659915089</v>
      </c>
      <c r="T33" s="2">
        <v>21</v>
      </c>
      <c r="U33" s="81">
        <f t="shared" ca="1" si="10"/>
        <v>6.1740271789197729</v>
      </c>
    </row>
    <row r="34" spans="1:21" ht="12.75" customHeight="1">
      <c r="A34" s="2"/>
      <c r="Q34" s="2">
        <v>22</v>
      </c>
      <c r="R34" s="81">
        <f t="shared" ca="1" si="9"/>
        <v>5.8760921268959336</v>
      </c>
      <c r="T34" s="2">
        <v>22</v>
      </c>
      <c r="U34" s="81">
        <f t="shared" ca="1" si="10"/>
        <v>6.4473460972581158</v>
      </c>
    </row>
    <row r="35" spans="1:21" ht="12.75" customHeight="1">
      <c r="A35" s="2"/>
      <c r="D35" s="4" t="s">
        <v>563</v>
      </c>
      <c r="E35" s="4"/>
      <c r="F35" s="84"/>
      <c r="G35" s="84"/>
      <c r="H35" s="84"/>
      <c r="I35" s="84"/>
      <c r="J35" s="84"/>
      <c r="K35" s="84"/>
      <c r="L35" s="84"/>
      <c r="M35" s="84"/>
      <c r="N35" s="84"/>
      <c r="Q35" s="2">
        <v>23</v>
      </c>
      <c r="R35" s="81">
        <f t="shared" ca="1" si="9"/>
        <v>6.1240022592808252</v>
      </c>
      <c r="T35" s="2">
        <v>23</v>
      </c>
      <c r="U35" s="81">
        <f t="shared" ca="1" si="10"/>
        <v>6.7211154823192221</v>
      </c>
    </row>
    <row r="36" spans="1:21" ht="12.75" customHeight="1">
      <c r="A36" s="2"/>
      <c r="D36" s="4" t="s">
        <v>564</v>
      </c>
      <c r="E36" s="4">
        <v>0</v>
      </c>
      <c r="F36" s="4">
        <v>1</v>
      </c>
      <c r="G36" s="4">
        <v>2</v>
      </c>
      <c r="H36" s="4">
        <v>3</v>
      </c>
      <c r="I36" s="4">
        <v>4</v>
      </c>
      <c r="J36" s="4">
        <v>5</v>
      </c>
      <c r="K36" s="4">
        <v>6</v>
      </c>
      <c r="L36" s="4">
        <v>7</v>
      </c>
      <c r="M36" s="4">
        <v>8</v>
      </c>
      <c r="N36" s="2" t="s">
        <v>285</v>
      </c>
      <c r="Q36" s="2">
        <v>24</v>
      </c>
      <c r="R36" s="81">
        <f t="shared" ca="1" si="9"/>
        <v>6.3719813250458701</v>
      </c>
      <c r="T36" s="2">
        <v>24</v>
      </c>
      <c r="U36" s="81">
        <f t="shared" ca="1" si="10"/>
        <v>6.9945776939334889</v>
      </c>
    </row>
    <row r="37" spans="1:21" ht="12.75" customHeight="1">
      <c r="A37" s="2"/>
      <c r="D37" s="4" t="s">
        <v>565</v>
      </c>
      <c r="E37" s="84">
        <f ca="1">F15*F31</f>
        <v>4.7791429838275349E-5</v>
      </c>
      <c r="F37" s="84">
        <f ca="1">F15*G31+G15*F31</f>
        <v>5.7504433381707267E-3</v>
      </c>
      <c r="G37" s="84">
        <f ca="1">F15*H31+G15*G31+H15*F31</f>
        <v>0.10316661865410624</v>
      </c>
      <c r="H37" s="84">
        <f ca="1">F15*I31+G15*H31+H15*G31+I15*F31</f>
        <v>0.22864255959477189</v>
      </c>
      <c r="I37" s="84">
        <f ca="1">F15*J31+G15*I31+H15*H31+I15*G31+J15*F31</f>
        <v>0.32533615022757895</v>
      </c>
      <c r="J37" s="84">
        <f ca="1">F15*K31+G15*J31+H15*I31+I15*H31+J15*G31+K15*F31</f>
        <v>0.20054799301052276</v>
      </c>
      <c r="K37" s="84">
        <f ca="1">F15*L31+G15*K31+H15*J31+I15*I31+J15*H31+K15*G31+L15*F31</f>
        <v>0.12417810983025492</v>
      </c>
      <c r="L37" s="84">
        <f ca="1">F15*M31+G15*L31+H15*K31+I15*J31+J15*I31+K15*H31+L15*G31+M15*F31</f>
        <v>1.2017369333208249E-2</v>
      </c>
      <c r="M37" s="84">
        <f ca="1">F15*N31+G15*M31+H15*L31+I15*K31+J15*J31+K15*I31+L15*H31+M15*G31+N15*F31+G15*N31+H15*M31+I15*L31+J15*K31+K15*J31+L15*I31+M15*H31+N15*G31+H15*N31+I15*M31+J15*L31+K15*K31+L15*J31+M15*I31+N15*H31+I15*N31+J15*M31+K15*L31+L15*K31+M15*J31+N15*I31+J15*N31+K15*M31+L15*L31+M15*K31+N15*J31+K15*N31+L15*M31+M15*L31+N15*K31+L15*N31+M15*M31+N15*L31+M15*N31+N15*M31+N15*N31</f>
        <v>3.1296458154802495E-4</v>
      </c>
      <c r="N37" s="84">
        <f ca="1">SUM(E37:M37)</f>
        <v>1</v>
      </c>
      <c r="Q37" s="2">
        <v>25</v>
      </c>
      <c r="R37" s="81">
        <f t="shared" ca="1" si="9"/>
        <v>6.6199204283132875</v>
      </c>
      <c r="T37" s="2">
        <v>25</v>
      </c>
      <c r="U37" s="81">
        <f t="shared" ca="1" si="10"/>
        <v>7.2682643876083235</v>
      </c>
    </row>
    <row r="38" spans="1:21" ht="12.75" customHeight="1">
      <c r="A38" s="2"/>
      <c r="D38" s="4" t="s">
        <v>559</v>
      </c>
      <c r="E38" s="81">
        <f ca="1">E36*E37+F36*F37+G36*G37+H36*H37+I36*I37+J36*J37+K36*K37+L36*L37+M36*M37</f>
        <v>4.0337898863600001</v>
      </c>
      <c r="Q38" s="2">
        <v>26</v>
      </c>
      <c r="R38" s="81">
        <f t="shared" ca="1" si="9"/>
        <v>6.8677942451158112</v>
      </c>
      <c r="T38" s="2">
        <v>26</v>
      </c>
      <c r="U38" s="81">
        <f t="shared" ca="1" si="10"/>
        <v>7.5417835922062899</v>
      </c>
    </row>
    <row r="39" spans="1:21" ht="12.75" customHeight="1">
      <c r="A39" s="2"/>
      <c r="D39" s="4"/>
      <c r="E39" s="84"/>
      <c r="F39" s="4"/>
      <c r="G39" s="4"/>
      <c r="H39" s="4"/>
      <c r="Q39" s="2">
        <v>27</v>
      </c>
      <c r="R39" s="81">
        <f t="shared" ca="1" si="9"/>
        <v>7.115677814873516</v>
      </c>
      <c r="T39" s="2">
        <v>27</v>
      </c>
      <c r="U39" s="81">
        <f t="shared" ca="1" si="10"/>
        <v>7.8154204123922595</v>
      </c>
    </row>
    <row r="40" spans="1:21" ht="12.75" customHeight="1">
      <c r="A40" s="2"/>
      <c r="D40" s="4"/>
      <c r="E40" s="4"/>
      <c r="F40" s="84"/>
      <c r="G40" s="84"/>
      <c r="H40" s="4"/>
      <c r="Q40" s="2">
        <v>28</v>
      </c>
      <c r="R40" s="81">
        <f t="shared" ca="1" si="9"/>
        <v>7.363589206330075</v>
      </c>
      <c r="T40" s="2">
        <v>28</v>
      </c>
      <c r="U40" s="81">
        <f t="shared" ca="1" si="10"/>
        <v>8.0889737127740897</v>
      </c>
    </row>
    <row r="41" spans="1:21" ht="12.75" customHeight="1">
      <c r="A41" s="2" t="s">
        <v>3</v>
      </c>
      <c r="Q41" s="2">
        <v>29</v>
      </c>
      <c r="R41" s="81">
        <f t="shared" ca="1" si="9"/>
        <v>7.6115093089776638</v>
      </c>
      <c r="T41" s="2">
        <v>29</v>
      </c>
      <c r="U41" s="81">
        <f t="shared" ca="1" si="10"/>
        <v>8.3625888559605013</v>
      </c>
    </row>
    <row r="42" spans="1:21" ht="12.75" customHeight="1">
      <c r="A42" s="2"/>
      <c r="Q42" s="2">
        <v>30</v>
      </c>
      <c r="R42" s="81">
        <f t="shared" ca="1" si="9"/>
        <v>7.8594160526768277</v>
      </c>
      <c r="T42" s="2">
        <v>30</v>
      </c>
      <c r="U42" s="81">
        <f t="shared" ca="1" si="10"/>
        <v>8.6361594368259329</v>
      </c>
    </row>
    <row r="43" spans="1:21" ht="12.75" customHeight="1">
      <c r="A43" s="2" t="s">
        <v>544</v>
      </c>
      <c r="B43" s="82">
        <f ca="1">Data!C108</f>
        <v>0.99</v>
      </c>
      <c r="D43" s="4" t="s">
        <v>398</v>
      </c>
      <c r="E43" s="4"/>
      <c r="F43" s="4"/>
      <c r="G43" s="4"/>
      <c r="H43" s="4"/>
      <c r="I43" s="4"/>
      <c r="Q43" s="2">
        <v>31</v>
      </c>
      <c r="R43" s="81">
        <f t="shared" ca="1" si="9"/>
        <v>8.1073159827106416</v>
      </c>
      <c r="T43" s="2">
        <v>31</v>
      </c>
      <c r="U43" s="81">
        <f t="shared" ca="1" si="10"/>
        <v>8.909761488894576</v>
      </c>
    </row>
    <row r="44" spans="1:21" ht="12.75" customHeight="1">
      <c r="A44" s="2" t="s">
        <v>360</v>
      </c>
      <c r="B44" s="18">
        <f ca="1">Data!C177</f>
        <v>0.27</v>
      </c>
      <c r="D44" s="2" t="s">
        <v>411</v>
      </c>
      <c r="E44" s="2" t="s">
        <v>546</v>
      </c>
      <c r="F44" s="3">
        <v>0</v>
      </c>
      <c r="G44" s="3">
        <v>1</v>
      </c>
      <c r="H44" s="3">
        <v>2</v>
      </c>
      <c r="I44" s="3">
        <v>3</v>
      </c>
      <c r="J44" s="3">
        <v>4</v>
      </c>
      <c r="K44" s="3">
        <v>5</v>
      </c>
      <c r="L44" s="3">
        <v>6</v>
      </c>
      <c r="M44" s="3">
        <v>7</v>
      </c>
      <c r="N44" s="3">
        <v>8</v>
      </c>
      <c r="Q44" s="2">
        <v>32</v>
      </c>
      <c r="R44" s="81">
        <f t="shared" ca="1" si="9"/>
        <v>8.3552189287782639</v>
      </c>
      <c r="T44" s="2">
        <v>32</v>
      </c>
      <c r="U44" s="81">
        <f t="shared" ca="1" si="10"/>
        <v>9.183340657167216</v>
      </c>
    </row>
    <row r="45" spans="1:21" ht="12.75" customHeight="1">
      <c r="A45" s="2" t="s">
        <v>364</v>
      </c>
      <c r="B45" s="18">
        <f ca="1">Data!C178</f>
        <v>0.32999999999999996</v>
      </c>
      <c r="D45" s="2">
        <v>0</v>
      </c>
      <c r="E45" s="117">
        <v>0</v>
      </c>
      <c r="F45" s="135">
        <f t="shared" ref="F45:N45" ca="1" si="22">IF($D45&gt;=F$44, POWER($B$43, F$44) * POWER((1-$B$43), $D45-F$44) * COMBIN($D45,F$44) * $E45, 0)</f>
        <v>0</v>
      </c>
      <c r="G45" s="135">
        <f t="shared" si="22"/>
        <v>0</v>
      </c>
      <c r="H45" s="135">
        <f t="shared" si="22"/>
        <v>0</v>
      </c>
      <c r="I45" s="135">
        <f t="shared" si="22"/>
        <v>0</v>
      </c>
      <c r="J45" s="135">
        <f t="shared" si="22"/>
        <v>0</v>
      </c>
      <c r="K45" s="135">
        <f t="shared" si="22"/>
        <v>0</v>
      </c>
      <c r="L45" s="135">
        <f t="shared" si="22"/>
        <v>0</v>
      </c>
      <c r="M45" s="135">
        <f t="shared" si="22"/>
        <v>0</v>
      </c>
      <c r="N45" s="135">
        <f t="shared" si="22"/>
        <v>0</v>
      </c>
      <c r="Q45" s="2">
        <v>33</v>
      </c>
      <c r="R45" s="81">
        <f t="shared" ca="1" si="9"/>
        <v>8.6031269627419533</v>
      </c>
      <c r="T45" s="2">
        <v>33</v>
      </c>
      <c r="U45" s="81">
        <f t="shared" ca="1" si="10"/>
        <v>9.4569365085727881</v>
      </c>
    </row>
    <row r="46" spans="1:21" ht="12.75" customHeight="1">
      <c r="A46" s="2" t="s">
        <v>366</v>
      </c>
      <c r="B46" s="18">
        <f ca="1">Data!C179</f>
        <v>0.02</v>
      </c>
      <c r="D46" s="2">
        <v>1</v>
      </c>
      <c r="E46" s="109">
        <f ca="1">(1-B46)*(1-B45)*(1-B44)*(1-B48)*(1-B65)*(1-B47)</f>
        <v>0.47931800000000002</v>
      </c>
      <c r="F46" s="135">
        <f ca="1">IF($D46&gt;=F$44, POWER($B$43, F$44) * POWER((1-$B$43), $D46-F$44) * COMBIN($D46,F$44) * $E46, 0) * (1 - B68*B69*(1-E59))</f>
        <v>4.7931800000000045E-3</v>
      </c>
      <c r="G46" s="135">
        <f ca="1">IF($D46&gt;=G$44, POWER($B$43, G$44) * POWER((1-$B$43), $D46-G$44) * COMBIN($D46,G$44) * $E46, 0) + IF($D46&gt;=F$44, POWER($B$43, F$44) * POWER((1-$B$43), $D46-F$44) * COMBIN($D46,F$44) * $E46, 0) * B68 * B69 * (1-E59)</f>
        <v>0.47452482000000001</v>
      </c>
      <c r="H46" s="135">
        <f t="shared" ref="H46:N46" si="23">IF($D46&gt;=H$44, POWER($B$43, H$44) * POWER((1-$B$43), $D46-H$44) * COMBIN($D46,H$44) * $E46, 0)</f>
        <v>0</v>
      </c>
      <c r="I46" s="135">
        <f t="shared" si="23"/>
        <v>0</v>
      </c>
      <c r="J46" s="135">
        <f t="shared" si="23"/>
        <v>0</v>
      </c>
      <c r="K46" s="135">
        <f t="shared" si="23"/>
        <v>0</v>
      </c>
      <c r="L46" s="135">
        <f t="shared" si="23"/>
        <v>0</v>
      </c>
      <c r="M46" s="135">
        <f t="shared" si="23"/>
        <v>0</v>
      </c>
      <c r="N46" s="135">
        <f t="shared" si="23"/>
        <v>0</v>
      </c>
      <c r="Q46" s="2">
        <v>34</v>
      </c>
      <c r="R46" s="81">
        <f t="shared" ca="1" si="9"/>
        <v>8.8510347316922768</v>
      </c>
      <c r="T46" s="2">
        <v>34</v>
      </c>
      <c r="U46" s="81">
        <f t="shared" ca="1" si="10"/>
        <v>9.7305204727363126</v>
      </c>
    </row>
    <row r="47" spans="1:21" ht="12.75" customHeight="1">
      <c r="A47" s="2" t="s">
        <v>547</v>
      </c>
      <c r="B47" s="18">
        <v>0</v>
      </c>
      <c r="D47" s="2">
        <v>2</v>
      </c>
      <c r="E47" s="109">
        <f ca="1">(1-B46)*(1-B45)*(B44)*(1-B47) + (1-B46)*(1-B45)*(1-B44)*(B48)*(B49)*(1-B47) + (1-B46)*(1-B45)*(1-B44)*(1-B48)*(B65)*(B66)*(1-B47) + (1-B46)*(1-B45)*(1-B44)*(1-B48)*(1-B65)*(B47)</f>
        <v>0.17728200000000002</v>
      </c>
      <c r="F47" s="135">
        <f t="shared" ref="F47:N47" ca="1" si="24">IF($D47&gt;=F$44, POWER($B$43, F$44) * POWER((1-$B$43), $D47-F$44) * COMBIN($D47,F$44) * $E47, 0)</f>
        <v>1.7728200000000035E-5</v>
      </c>
      <c r="G47" s="135">
        <f t="shared" ca="1" si="24"/>
        <v>3.5101836000000037E-3</v>
      </c>
      <c r="H47" s="135">
        <f t="shared" ca="1" si="24"/>
        <v>0.17375408820000002</v>
      </c>
      <c r="I47" s="135">
        <f t="shared" si="24"/>
        <v>0</v>
      </c>
      <c r="J47" s="135">
        <f t="shared" si="24"/>
        <v>0</v>
      </c>
      <c r="K47" s="135">
        <f t="shared" si="24"/>
        <v>0</v>
      </c>
      <c r="L47" s="135">
        <f t="shared" si="24"/>
        <v>0</v>
      </c>
      <c r="M47" s="135">
        <f t="shared" si="24"/>
        <v>0</v>
      </c>
      <c r="N47" s="135">
        <f t="shared" si="24"/>
        <v>0</v>
      </c>
      <c r="Q47" s="2">
        <v>35</v>
      </c>
      <c r="R47" s="81">
        <f t="shared" ca="1" si="9"/>
        <v>9.0989402367984304</v>
      </c>
      <c r="T47" s="2">
        <v>35</v>
      </c>
      <c r="U47" s="81">
        <f t="shared" ca="1" si="10"/>
        <v>10.004112974055539</v>
      </c>
    </row>
    <row r="48" spans="1:21" ht="12.75" customHeight="1">
      <c r="A48" s="2" t="s">
        <v>548</v>
      </c>
      <c r="B48" s="18">
        <f ca="1">IF(ISBLANK(Gear!$AA$3), 0, VLOOKUP(Gear!$AA$3, INDIRECT(Gear!$Z$3), MATCH("OAx", StatHeader, 0), 0))</f>
        <v>0</v>
      </c>
      <c r="D48" s="2">
        <v>3</v>
      </c>
      <c r="E48" s="109">
        <f ca="1">(1-B46)*(B45)*(1-B47) + (1-B46)*(1-B45)*(B44)*(B47) + (1-B46)*(1-B45)*(1-B44)*(B48)*(B50)*(1-B47) + (1-B46)*(1-B45)*(1-B44)*(B48)*(B49)*(B47) + (1-B46)*(1-B45)*(1-B44)*(1-B48)*(B65)*(B67)*(1-B47) + (1-B46)*(1-B45)*(1-B44)*(1-B48)*(B65)*(B66)*(B47)</f>
        <v>0.32339999999999997</v>
      </c>
      <c r="F48" s="135">
        <f t="shared" ref="F48:N48" ca="1" si="25">IF($D48&gt;=F$44, POWER($B$43, F$44) * POWER((1-$B$43), $D48-F$44) * COMBIN($D48,F$44) * $E48, 0)</f>
        <v>3.2340000000000084E-7</v>
      </c>
      <c r="G48" s="135">
        <f t="shared" ca="1" si="25"/>
        <v>9.6049800000000166E-5</v>
      </c>
      <c r="H48" s="135">
        <f t="shared" ca="1" si="25"/>
        <v>9.5089302000000066E-3</v>
      </c>
      <c r="I48" s="135">
        <f t="shared" ca="1" si="25"/>
        <v>0.31379469659999992</v>
      </c>
      <c r="J48" s="135">
        <f t="shared" si="25"/>
        <v>0</v>
      </c>
      <c r="K48" s="135">
        <f t="shared" si="25"/>
        <v>0</v>
      </c>
      <c r="L48" s="135">
        <f t="shared" si="25"/>
        <v>0</v>
      </c>
      <c r="M48" s="135">
        <f t="shared" si="25"/>
        <v>0</v>
      </c>
      <c r="N48" s="135">
        <f t="shared" si="25"/>
        <v>0</v>
      </c>
      <c r="Q48" s="2">
        <v>36</v>
      </c>
      <c r="R48" s="81">
        <f t="shared" ca="1" si="9"/>
        <v>9.3468449340786783</v>
      </c>
      <c r="T48" s="2">
        <v>36</v>
      </c>
      <c r="U48" s="81">
        <f t="shared" ca="1" si="10"/>
        <v>10.27769925874364</v>
      </c>
    </row>
    <row r="49" spans="1:21" ht="12.75" customHeight="1">
      <c r="A49" s="2" t="s">
        <v>549</v>
      </c>
      <c r="B49" s="18">
        <f ca="1">IF(ISBLANK(Gear!$AA$3), 0, VLOOKUP(Gear!$AA$3, INDIRECT(Gear!$Z$3), MATCH(A49, StatHeader, 0), 0))</f>
        <v>0</v>
      </c>
      <c r="D49" s="2">
        <v>4</v>
      </c>
      <c r="E49" s="109">
        <f ca="1">(B46)*(1-B47) + (1-B46)*(B45)*(B47) + (1-B46)*(1-B45)*(1-B44)*(B48)*(B51)*(1-B47) + (1-B46)*(1-B45)*(1-B44)*(B48)*(B50)*(B47) + (1-B46)*(1-B45)*(1-B44)*(1-B48)*(B65)*(B67)*(B47)</f>
        <v>0.02</v>
      </c>
      <c r="F49" s="135">
        <f t="shared" ref="F49:N49" ca="1" si="26">IF($D49&gt;=F$44, POWER($B$43, F$44) * POWER((1-$B$43), $D49-F$44) * COMBIN($D49,F$44) * $E49, 0)</f>
        <v>2.0000000000000073E-10</v>
      </c>
      <c r="G49" s="135">
        <f t="shared" ca="1" si="26"/>
        <v>7.9200000000000206E-8</v>
      </c>
      <c r="H49" s="135">
        <f t="shared" ca="1" si="26"/>
        <v>1.176120000000002E-5</v>
      </c>
      <c r="I49" s="135">
        <f t="shared" ca="1" si="26"/>
        <v>7.7623920000000068E-4</v>
      </c>
      <c r="J49" s="135">
        <f t="shared" ca="1" si="26"/>
        <v>1.92119202E-2</v>
      </c>
      <c r="K49" s="135">
        <f t="shared" si="26"/>
        <v>0</v>
      </c>
      <c r="L49" s="135">
        <f t="shared" si="26"/>
        <v>0</v>
      </c>
      <c r="M49" s="135">
        <f t="shared" si="26"/>
        <v>0</v>
      </c>
      <c r="N49" s="135">
        <f t="shared" si="26"/>
        <v>0</v>
      </c>
      <c r="Q49" s="2">
        <v>37</v>
      </c>
      <c r="R49" s="81">
        <f t="shared" ca="1" si="9"/>
        <v>9.5947505888276812</v>
      </c>
      <c r="T49" s="2">
        <v>37</v>
      </c>
      <c r="U49" s="81">
        <f t="shared" ca="1" si="10"/>
        <v>10.551290015965927</v>
      </c>
    </row>
    <row r="50" spans="1:21" ht="12.75" customHeight="1">
      <c r="A50" s="2" t="s">
        <v>550</v>
      </c>
      <c r="B50" s="18">
        <f ca="1">IF(ISBLANK(Gear!$AA$3), 0, VLOOKUP(Gear!$AA$3, INDIRECT(Gear!$Z$3), MATCH(A50, StatHeader, 0), 0))</f>
        <v>0</v>
      </c>
      <c r="D50" s="2">
        <v>5</v>
      </c>
      <c r="E50" s="109">
        <f ca="1">(1-B46)*(1-B45)*(1-B44)*(1-B47)*(B48)*(B52) + (1-B46)*(1-B45)*(1-B44)*(B47)*(B48)*(B51) + (B46)*(B47)</f>
        <v>0</v>
      </c>
      <c r="F50" s="135">
        <f t="shared" ref="F50:N50" ca="1" si="27">IF($D50&gt;=F$44, POWER($B$43, F$44) * POWER((1-$B$43), $D50-F$44) * COMBIN($D50,F$44) * $E50, 0)</f>
        <v>0</v>
      </c>
      <c r="G50" s="135">
        <f t="shared" ca="1" si="27"/>
        <v>0</v>
      </c>
      <c r="H50" s="135">
        <f t="shared" ca="1" si="27"/>
        <v>0</v>
      </c>
      <c r="I50" s="135">
        <f t="shared" ca="1" si="27"/>
        <v>0</v>
      </c>
      <c r="J50" s="135">
        <f t="shared" ca="1" si="27"/>
        <v>0</v>
      </c>
      <c r="K50" s="135">
        <f t="shared" ca="1" si="27"/>
        <v>0</v>
      </c>
      <c r="L50" s="135">
        <f t="shared" si="27"/>
        <v>0</v>
      </c>
      <c r="M50" s="135">
        <f t="shared" si="27"/>
        <v>0</v>
      </c>
      <c r="N50" s="135">
        <f t="shared" si="27"/>
        <v>0</v>
      </c>
      <c r="Q50" s="2">
        <v>38</v>
      </c>
      <c r="R50" s="81">
        <f t="shared" ca="1" si="9"/>
        <v>9.842656870771826</v>
      </c>
      <c r="T50" s="2">
        <v>38</v>
      </c>
      <c r="U50" s="81">
        <f t="shared" ca="1" si="10"/>
        <v>10.824877572110523</v>
      </c>
    </row>
    <row r="51" spans="1:21" ht="12.75" customHeight="1">
      <c r="A51" s="2" t="s">
        <v>551</v>
      </c>
      <c r="B51" s="18">
        <f ca="1">IF(ISBLANK(Gear!$AA$3), 0, VLOOKUP(Gear!$AA$3, INDIRECT(Gear!$Z$3), MATCH(A51, StatHeader, 0), 0))</f>
        <v>0</v>
      </c>
      <c r="D51" s="4">
        <v>6</v>
      </c>
      <c r="E51" s="109">
        <f ca="1">(1-B46)*(1-B45)*(1-B44)*(1-B47)*(B48)*(B53) + (1-B46)*(1-B45)*(1-B44)*(B47)*(B48)*(B52)</f>
        <v>0</v>
      </c>
      <c r="F51" s="135">
        <f t="shared" ref="F51:N51" ca="1" si="28">IF($D51&gt;=F$44, POWER($B$43, F$44) * POWER((1-$B$43), $D51-F$44) * COMBIN($D51,F$44) * $E51, 0)</f>
        <v>0</v>
      </c>
      <c r="G51" s="135">
        <f t="shared" ca="1" si="28"/>
        <v>0</v>
      </c>
      <c r="H51" s="135">
        <f t="shared" ca="1" si="28"/>
        <v>0</v>
      </c>
      <c r="I51" s="135">
        <f t="shared" ca="1" si="28"/>
        <v>0</v>
      </c>
      <c r="J51" s="135">
        <f t="shared" ca="1" si="28"/>
        <v>0</v>
      </c>
      <c r="K51" s="135">
        <f t="shared" ca="1" si="28"/>
        <v>0</v>
      </c>
      <c r="L51" s="135">
        <f t="shared" ca="1" si="28"/>
        <v>0</v>
      </c>
      <c r="M51" s="135">
        <f t="shared" si="28"/>
        <v>0</v>
      </c>
      <c r="N51" s="135">
        <f t="shared" si="28"/>
        <v>0</v>
      </c>
      <c r="Q51" s="2">
        <v>39</v>
      </c>
      <c r="R51" s="81">
        <f t="shared" ca="1" si="9"/>
        <v>10.090562946647626</v>
      </c>
      <c r="T51" s="2">
        <v>39</v>
      </c>
      <c r="U51" s="81">
        <f t="shared" ca="1" si="10"/>
        <v>11.098467445664268</v>
      </c>
    </row>
    <row r="52" spans="1:21" ht="12.75" customHeight="1">
      <c r="A52" s="2" t="s">
        <v>553</v>
      </c>
      <c r="B52" s="18">
        <f ca="1">IF(ISBLANK(Gear!$AA$3), 0, VLOOKUP(Gear!$AA$3, INDIRECT(Gear!$Z$3), MATCH(A52, StatHeader, 0), 0))</f>
        <v>0</v>
      </c>
      <c r="D52" s="4">
        <v>7</v>
      </c>
      <c r="E52" s="109">
        <f ca="1">(1-B46)*(1-B45)*(1-B44)*(1-B47)*(B48)*(B54) + (1-B46)*(1-B45)*(1-B44)*(B47)*(B48)*(B53)</f>
        <v>0</v>
      </c>
      <c r="F52" s="135">
        <f t="shared" ref="F52:N52" ca="1" si="29">IF($D52&gt;=F$44, POWER($B$43, F$44) * POWER((1-$B$43), $D52-F$44) * COMBIN($D52,F$44) * $E52, 0)</f>
        <v>0</v>
      </c>
      <c r="G52" s="135">
        <f t="shared" ca="1" si="29"/>
        <v>0</v>
      </c>
      <c r="H52" s="135">
        <f t="shared" ca="1" si="29"/>
        <v>0</v>
      </c>
      <c r="I52" s="135">
        <f t="shared" ca="1" si="29"/>
        <v>0</v>
      </c>
      <c r="J52" s="135">
        <f t="shared" ca="1" si="29"/>
        <v>0</v>
      </c>
      <c r="K52" s="135">
        <f t="shared" ca="1" si="29"/>
        <v>0</v>
      </c>
      <c r="L52" s="135">
        <f t="shared" ca="1" si="29"/>
        <v>0</v>
      </c>
      <c r="M52" s="135">
        <f t="shared" ca="1" si="29"/>
        <v>0</v>
      </c>
      <c r="N52" s="135">
        <f t="shared" si="29"/>
        <v>0</v>
      </c>
      <c r="O52" s="4"/>
      <c r="P52" s="4"/>
      <c r="Q52" s="2">
        <v>40</v>
      </c>
      <c r="R52" s="81">
        <f t="shared" ca="1" si="9"/>
        <v>10.338468617296588</v>
      </c>
      <c r="T52" s="2">
        <v>40</v>
      </c>
      <c r="U52" s="81">
        <f t="shared" ca="1" si="10"/>
        <v>11.372055643279113</v>
      </c>
    </row>
    <row r="53" spans="1:21" ht="12.75" customHeight="1">
      <c r="A53" s="2" t="s">
        <v>554</v>
      </c>
      <c r="B53" s="18">
        <f ca="1">IF(ISBLANK(Gear!$AA$3), 0, VLOOKUP(Gear!$AA$3, INDIRECT(Gear!$Z$3), MATCH(A53, StatHeader, 0), 0))</f>
        <v>0</v>
      </c>
      <c r="D53" s="4">
        <v>8</v>
      </c>
      <c r="E53" s="109">
        <f ca="1">(1-B46)*(1-B45)*(1-B44)*(B48)*(B55) + (1-B46)*(1-B45)*(1-B44)*(B47)*(B48)*(B54)</f>
        <v>0</v>
      </c>
      <c r="F53" s="136">
        <f t="shared" ref="F53:N53" ca="1" si="30">IF($D53&gt;=F$44, POWER($B$43, F$44) * POWER((1-$B$43), $D53-F$44) * COMBIN($D53,F$44) * $E53, 0)</f>
        <v>0</v>
      </c>
      <c r="G53" s="137">
        <f t="shared" ca="1" si="30"/>
        <v>0</v>
      </c>
      <c r="H53" s="137">
        <f t="shared" ca="1" si="30"/>
        <v>0</v>
      </c>
      <c r="I53" s="137">
        <f t="shared" ca="1" si="30"/>
        <v>0</v>
      </c>
      <c r="J53" s="137">
        <f t="shared" ca="1" si="30"/>
        <v>0</v>
      </c>
      <c r="K53" s="137">
        <f t="shared" ca="1" si="30"/>
        <v>0</v>
      </c>
      <c r="L53" s="137">
        <f t="shared" ca="1" si="30"/>
        <v>0</v>
      </c>
      <c r="M53" s="137">
        <f t="shared" ca="1" si="30"/>
        <v>0</v>
      </c>
      <c r="N53" s="137">
        <f t="shared" ca="1" si="30"/>
        <v>0</v>
      </c>
      <c r="O53" s="4"/>
      <c r="P53" s="4"/>
      <c r="Q53" s="2">
        <v>41</v>
      </c>
      <c r="R53" s="81">
        <f t="shared" ca="1" si="9"/>
        <v>10.586374274537816</v>
      </c>
      <c r="T53" s="2">
        <v>41</v>
      </c>
      <c r="U53" s="81">
        <f t="shared" ca="1" si="10"/>
        <v>11.645645043053232</v>
      </c>
    </row>
    <row r="54" spans="1:21" ht="12.75" customHeight="1">
      <c r="A54" s="2" t="s">
        <v>555</v>
      </c>
      <c r="B54" s="18">
        <f ca="1">IF(ISBLANK(Gear!$AA$3), 0, VLOOKUP(Gear!$AA$3, INDIRECT(Gear!$Z$3), MATCH(A54, StatHeader, 0), 0))</f>
        <v>0</v>
      </c>
      <c r="E54" s="18">
        <f ca="1">SUM(E45:E53)</f>
        <v>1</v>
      </c>
      <c r="O54" s="84"/>
      <c r="P54" s="84"/>
      <c r="Q54" s="2">
        <v>42</v>
      </c>
      <c r="R54" s="81">
        <f t="shared" ca="1" si="9"/>
        <v>10.83428011125365</v>
      </c>
      <c r="T54" s="2">
        <v>42</v>
      </c>
      <c r="U54" s="81">
        <f t="shared" ca="1" si="10"/>
        <v>11.919233576791141</v>
      </c>
    </row>
    <row r="55" spans="1:21" ht="12.75" customHeight="1">
      <c r="A55" s="2" t="s">
        <v>556</v>
      </c>
      <c r="B55" s="18">
        <f ca="1">IF(ISBLANK(Gear!$AA$3), 0, VLOOKUP(Gear!$AA$3, INDIRECT(Gear!$Z$3), MATCH(A55, StatHeader, 0), 0))</f>
        <v>0</v>
      </c>
      <c r="E55" s="2" t="s">
        <v>557</v>
      </c>
      <c r="F55" s="84">
        <f t="shared" ref="F55:N55" ca="1" si="31">SUM(F45:F53)</f>
        <v>4.8112318000000046E-3</v>
      </c>
      <c r="G55" s="84">
        <f t="shared" ca="1" si="31"/>
        <v>0.47813113260000001</v>
      </c>
      <c r="H55" s="84">
        <f t="shared" ca="1" si="31"/>
        <v>0.18327477960000002</v>
      </c>
      <c r="I55" s="84">
        <f t="shared" ca="1" si="31"/>
        <v>0.31457093579999995</v>
      </c>
      <c r="J55" s="84">
        <f t="shared" ca="1" si="31"/>
        <v>1.92119202E-2</v>
      </c>
      <c r="K55" s="84">
        <f t="shared" ca="1" si="31"/>
        <v>0</v>
      </c>
      <c r="L55" s="84">
        <f t="shared" ca="1" si="31"/>
        <v>0</v>
      </c>
      <c r="M55" s="84">
        <f t="shared" ca="1" si="31"/>
        <v>0</v>
      </c>
      <c r="N55" s="84">
        <f t="shared" ca="1" si="31"/>
        <v>0</v>
      </c>
      <c r="O55" s="84">
        <f ca="1">SUM(F55:N55)</f>
        <v>0.99999999999999989</v>
      </c>
      <c r="P55" s="4"/>
      <c r="Q55" s="2">
        <v>43</v>
      </c>
      <c r="R55" s="81">
        <f t="shared" ca="1" si="9"/>
        <v>11.08218602219122</v>
      </c>
      <c r="T55" s="2">
        <v>43</v>
      </c>
      <c r="U55" s="81">
        <f t="shared" ca="1" si="10"/>
        <v>12.192822737115176</v>
      </c>
    </row>
    <row r="56" spans="1:21" ht="12.75" customHeight="1">
      <c r="A56" s="4" t="s">
        <v>558</v>
      </c>
      <c r="B56" s="82">
        <f ca="1">Data!C170</f>
        <v>0.95</v>
      </c>
      <c r="E56" s="84" t="s">
        <v>559</v>
      </c>
      <c r="F56" s="81">
        <f ca="1">F44*F55+G44*G55+H44*H55+I44*I55+J55*J44+K55*K44+L55*L44+M55*M44+N55*N44</f>
        <v>1.8652411799999999</v>
      </c>
      <c r="G56" s="84"/>
      <c r="H56" s="84"/>
      <c r="I56" s="84"/>
      <c r="O56" s="4"/>
      <c r="P56" s="4"/>
      <c r="Q56" s="2">
        <v>44</v>
      </c>
      <c r="R56" s="81">
        <f t="shared" ca="1" si="9"/>
        <v>11.330091864978357</v>
      </c>
      <c r="T56" s="2">
        <v>44</v>
      </c>
      <c r="U56" s="81">
        <f t="shared" ca="1" si="10"/>
        <v>12.466411446412849</v>
      </c>
    </row>
    <row r="57" spans="1:21" ht="12.75" customHeight="1">
      <c r="A57" s="2" t="s">
        <v>560</v>
      </c>
      <c r="B57" s="18">
        <f ca="1">IF(ISBLANK(Gear!$AA$4), 0, VLOOKUP(Gear!$AA$4, INDIRECT(Gear!$Z$4), MATCH("OAx", StatHeader, 0), 0))</f>
        <v>0</v>
      </c>
      <c r="Q57" s="2">
        <v>45</v>
      </c>
      <c r="R57" s="81">
        <f t="shared" ca="1" si="9"/>
        <v>11.577997652681967</v>
      </c>
      <c r="T57" s="2">
        <v>45</v>
      </c>
      <c r="U57" s="81">
        <f t="shared" ca="1" si="10"/>
        <v>12.740000480034109</v>
      </c>
    </row>
    <row r="58" spans="1:21" ht="12.75" customHeight="1">
      <c r="A58" s="2" t="s">
        <v>549</v>
      </c>
      <c r="B58" s="18">
        <f ca="1">IF(ISBLANK(Gear!$AA$4), 0, VLOOKUP(Gear!$AA$4, INDIRECT(Gear!$Z$4), MATCH(A58, StatHeader, 0), 0))</f>
        <v>0</v>
      </c>
      <c r="Q58" s="2">
        <v>46</v>
      </c>
      <c r="R58" s="81">
        <f t="shared" ca="1" si="9"/>
        <v>11.825903453109101</v>
      </c>
      <c r="T58" s="2">
        <v>46</v>
      </c>
      <c r="U58" s="81">
        <f t="shared" ca="1" si="10"/>
        <v>13.013589279432322</v>
      </c>
    </row>
    <row r="59" spans="1:21" ht="12.75" customHeight="1">
      <c r="A59" s="2" t="s">
        <v>550</v>
      </c>
      <c r="B59" s="18">
        <f ca="1">IF(ISBLANK(Gear!$AA$4), 0, VLOOKUP(Gear!$AA$4, INDIRECT(Gear!$Z$4), MATCH(A59, StatHeader, 0), 0))</f>
        <v>0</v>
      </c>
      <c r="D59" s="4" t="s">
        <v>561</v>
      </c>
      <c r="E59" s="4">
        <f ca="1">IF(Data!K20&gt;0, 1, 0)</f>
        <v>1</v>
      </c>
      <c r="F59" s="4"/>
      <c r="G59" s="4"/>
      <c r="H59" s="4"/>
      <c r="I59" s="4"/>
      <c r="J59" s="4"/>
      <c r="Q59" s="2">
        <v>47</v>
      </c>
      <c r="R59" s="81">
        <f t="shared" ca="1" si="9"/>
        <v>12.07380928588716</v>
      </c>
      <c r="T59" s="2">
        <v>47</v>
      </c>
      <c r="U59" s="81">
        <f t="shared" ca="1" si="10"/>
        <v>13.287178247796501</v>
      </c>
    </row>
    <row r="60" spans="1:21" ht="12.75" customHeight="1">
      <c r="A60" s="2" t="s">
        <v>551</v>
      </c>
      <c r="B60" s="18">
        <f ca="1">IF(ISBLANK(Gear!$AA$4), 0, VLOOKUP(Gear!$AA$4, INDIRECT(Gear!$Z$4), MATCH(A60, StatHeader, 0), 0))</f>
        <v>0</v>
      </c>
      <c r="D60" s="2" t="s">
        <v>411</v>
      </c>
      <c r="E60" s="2" t="s">
        <v>546</v>
      </c>
      <c r="F60" s="3">
        <v>0</v>
      </c>
      <c r="G60" s="3">
        <v>1</v>
      </c>
      <c r="H60" s="3">
        <v>2</v>
      </c>
      <c r="I60" s="3">
        <v>3</v>
      </c>
      <c r="J60" s="3">
        <v>4</v>
      </c>
      <c r="K60" s="3">
        <v>5</v>
      </c>
      <c r="L60" s="3">
        <v>6</v>
      </c>
      <c r="M60" s="3">
        <v>7</v>
      </c>
      <c r="N60" s="3">
        <v>8</v>
      </c>
      <c r="O60" s="4"/>
      <c r="Q60" s="2">
        <v>48</v>
      </c>
      <c r="R60" s="81">
        <f t="shared" ca="1" si="9"/>
        <v>12.32171512228172</v>
      </c>
      <c r="T60" s="2">
        <v>48</v>
      </c>
      <c r="U60" s="81">
        <f t="shared" ca="1" si="10"/>
        <v>13.560767094608792</v>
      </c>
    </row>
    <row r="61" spans="1:21" ht="12.75" customHeight="1">
      <c r="A61" s="2" t="s">
        <v>553</v>
      </c>
      <c r="B61" s="18">
        <f ca="1">IF(ISBLANK(Gear!$AA$4), 0, VLOOKUP(Gear!$AA$4, INDIRECT(Gear!$Z$4), MATCH(A61, StatHeader, 0), 0))</f>
        <v>0</v>
      </c>
      <c r="D61" s="2">
        <v>0</v>
      </c>
      <c r="E61" s="117">
        <f ca="1">IF(E59=0, 100%, 0)</f>
        <v>0</v>
      </c>
      <c r="F61" s="84">
        <f t="shared" ref="F61:N61" ca="1" si="32">IF($D61&gt;=F$60, POWER($B$56, F$60) * POWER((1-$B$56), $D61-F$60) * COMBIN($D61,F$60) * $E61, 0)</f>
        <v>0</v>
      </c>
      <c r="G61" s="84">
        <f t="shared" si="32"/>
        <v>0</v>
      </c>
      <c r="H61" s="84">
        <f t="shared" si="32"/>
        <v>0</v>
      </c>
      <c r="I61" s="84">
        <f t="shared" si="32"/>
        <v>0</v>
      </c>
      <c r="J61" s="84">
        <f t="shared" si="32"/>
        <v>0</v>
      </c>
      <c r="K61" s="84">
        <f t="shared" si="32"/>
        <v>0</v>
      </c>
      <c r="L61" s="84">
        <f t="shared" si="32"/>
        <v>0</v>
      </c>
      <c r="M61" s="84">
        <f t="shared" si="32"/>
        <v>0</v>
      </c>
      <c r="N61" s="84">
        <f t="shared" si="32"/>
        <v>0</v>
      </c>
      <c r="O61" s="4"/>
      <c r="Q61" s="2">
        <v>49</v>
      </c>
      <c r="R61" s="81">
        <f t="shared" ca="1" si="9"/>
        <v>12.569620944724324</v>
      </c>
      <c r="T61" s="2">
        <v>49</v>
      </c>
      <c r="U61" s="81">
        <f t="shared" ca="1" si="10"/>
        <v>13.834356029042818</v>
      </c>
    </row>
    <row r="62" spans="1:21" ht="12.75" customHeight="1">
      <c r="A62" s="2" t="s">
        <v>554</v>
      </c>
      <c r="B62" s="18">
        <f ca="1">IF(ISBLANK(Gear!$AA$4), 0, VLOOKUP(Gear!$AA$4, INDIRECT(Gear!$Z$4), MATCH(A62, StatHeader, 0), 0))</f>
        <v>0</v>
      </c>
      <c r="D62" s="2">
        <v>1</v>
      </c>
      <c r="E62" s="109">
        <f ca="1">IF(E59=1, (1-B46)*(1-B45)*(1-B44)*(1-B57), 0)</f>
        <v>0.47931800000000002</v>
      </c>
      <c r="F62" s="84">
        <f t="shared" ref="F62:N62" ca="1" si="33">IF($D62&gt;=F$60, POWER($B$56, F$60) * POWER((1-$B$56), $D62-F$60) * COMBIN($D62,F$60) * $E62, 0)</f>
        <v>2.3965900000000023E-2</v>
      </c>
      <c r="G62" s="84">
        <f t="shared" ca="1" si="33"/>
        <v>0.45535209999999998</v>
      </c>
      <c r="H62" s="84">
        <f t="shared" si="33"/>
        <v>0</v>
      </c>
      <c r="I62" s="84">
        <f t="shared" si="33"/>
        <v>0</v>
      </c>
      <c r="J62" s="84">
        <f t="shared" si="33"/>
        <v>0</v>
      </c>
      <c r="K62" s="84">
        <f t="shared" si="33"/>
        <v>0</v>
      </c>
      <c r="L62" s="84">
        <f t="shared" si="33"/>
        <v>0</v>
      </c>
      <c r="M62" s="84">
        <f t="shared" si="33"/>
        <v>0</v>
      </c>
      <c r="N62" s="84">
        <f t="shared" si="33"/>
        <v>0</v>
      </c>
      <c r="O62" s="4"/>
      <c r="Q62" s="2">
        <v>50</v>
      </c>
      <c r="R62" s="81">
        <f t="shared" ca="1" si="9"/>
        <v>12.817526760434131</v>
      </c>
      <c r="T62" s="2">
        <v>50</v>
      </c>
      <c r="U62" s="81">
        <f t="shared" ca="1" si="10"/>
        <v>14.107944900237234</v>
      </c>
    </row>
    <row r="63" spans="1:21" ht="12.75" customHeight="1">
      <c r="A63" s="2" t="s">
        <v>555</v>
      </c>
      <c r="B63" s="18">
        <f ca="1">IF(ISBLANK(Gear!$AA$4), 0, VLOOKUP(Gear!$AA$4, INDIRECT(Gear!$Z$4), MATCH(A63, StatHeader, 0), 0))</f>
        <v>0</v>
      </c>
      <c r="D63" s="2">
        <v>2</v>
      </c>
      <c r="E63" s="109">
        <f ca="1">IF(E59=1, (1-B46)*(1-B45)*(1-B44)*(B57)*(B58) + (1-B46)*(1-B45)*B44, 0)</f>
        <v>0.17728200000000002</v>
      </c>
      <c r="F63" s="84">
        <f t="shared" ref="F63:N63" ca="1" si="34">IF($D63&gt;=F$60, POWER($B$56, F$60) * POWER((1-$B$56), $D63-F$60) * COMBIN($D63,F$60) * $E63, 0)</f>
        <v>4.4320500000000082E-4</v>
      </c>
      <c r="G63" s="84">
        <f t="shared" ca="1" si="34"/>
        <v>1.6841790000000016E-2</v>
      </c>
      <c r="H63" s="84">
        <f t="shared" ca="1" si="34"/>
        <v>0.15999700500000003</v>
      </c>
      <c r="I63" s="84">
        <f t="shared" si="34"/>
        <v>0</v>
      </c>
      <c r="J63" s="84">
        <f t="shared" si="34"/>
        <v>0</v>
      </c>
      <c r="K63" s="84">
        <f t="shared" si="34"/>
        <v>0</v>
      </c>
      <c r="L63" s="84">
        <f t="shared" si="34"/>
        <v>0</v>
      </c>
      <c r="M63" s="84">
        <f t="shared" si="34"/>
        <v>0</v>
      </c>
      <c r="N63" s="84">
        <f t="shared" si="34"/>
        <v>0</v>
      </c>
      <c r="O63" s="4"/>
      <c r="Q63" s="2">
        <v>51</v>
      </c>
      <c r="R63" s="81">
        <f t="shared" ca="1" si="9"/>
        <v>13.065432580933638</v>
      </c>
      <c r="T63" s="2">
        <v>51</v>
      </c>
      <c r="U63" s="81">
        <f t="shared" ca="1" si="10"/>
        <v>14.381533816979443</v>
      </c>
    </row>
    <row r="64" spans="1:21" ht="12.75" customHeight="1">
      <c r="A64" s="2" t="s">
        <v>556</v>
      </c>
      <c r="B64" s="18">
        <f ca="1">IF(ISBLANK(Gear!$AA$4), 0, VLOOKUP(Gear!$AA$4, INDIRECT(Gear!$Z$4), MATCH(A64, StatHeader, 0), 0))</f>
        <v>0</v>
      </c>
      <c r="D64" s="2">
        <v>3</v>
      </c>
      <c r="E64" s="109">
        <f ca="1">IF(E59=1, (1-B46)*(1-B45)*(1-B44)*(B57)*(B59) + (1-B46)*(B45), 0)</f>
        <v>0.32339999999999997</v>
      </c>
      <c r="F64" s="84">
        <f t="shared" ref="F64:N64" ca="1" si="35">IF($D64&gt;=F$60, POWER($B$56, F$60) * POWER((1-$B$56), $D64-F$60) * COMBIN($D64,F$60) * $E64, 0)</f>
        <v>4.0425000000000102E-5</v>
      </c>
      <c r="G64" s="84">
        <f t="shared" ca="1" si="35"/>
        <v>2.3042250000000035E-3</v>
      </c>
      <c r="H64" s="84">
        <f t="shared" ca="1" si="35"/>
        <v>4.3780275000000042E-2</v>
      </c>
      <c r="I64" s="84">
        <f t="shared" ca="1" si="35"/>
        <v>0.27727507499999993</v>
      </c>
      <c r="J64" s="84">
        <f t="shared" si="35"/>
        <v>0</v>
      </c>
      <c r="K64" s="84">
        <f t="shared" si="35"/>
        <v>0</v>
      </c>
      <c r="L64" s="84">
        <f t="shared" si="35"/>
        <v>0</v>
      </c>
      <c r="M64" s="84">
        <f t="shared" si="35"/>
        <v>0</v>
      </c>
      <c r="N64" s="84">
        <f t="shared" si="35"/>
        <v>0</v>
      </c>
      <c r="O64" s="4"/>
      <c r="Q64" s="2">
        <v>52</v>
      </c>
      <c r="R64" s="81">
        <f t="shared" ca="1" si="9"/>
        <v>13.313338406137488</v>
      </c>
      <c r="T64" s="2">
        <v>52</v>
      </c>
      <c r="U64" s="81">
        <f t="shared" ca="1" si="10"/>
        <v>14.655122700916845</v>
      </c>
    </row>
    <row r="65" spans="1:21" ht="12.75" customHeight="1">
      <c r="A65" s="2" t="s">
        <v>369</v>
      </c>
      <c r="B65" s="18">
        <f>IF(Setup!C$36=1, IF(ISBLANK(Gear!$AA$3), 0, VLOOKUP(Gear!$AA$3, Weapon, MATCH(A65, StatHeader, 0), 0)), 0)</f>
        <v>0</v>
      </c>
      <c r="D65" s="2">
        <v>4</v>
      </c>
      <c r="E65" s="109">
        <f ca="1">IF(E59=1, (1-B46)*(1-B45)*(1-B44)*(B57)*(B60) + (B46), 0)</f>
        <v>0.02</v>
      </c>
      <c r="F65" s="84">
        <f t="shared" ref="F65:N65" ca="1" si="36">IF($D65&gt;=F$60, POWER($B$56, F$60) * POWER((1-$B$56), $D65-F$60) * COMBIN($D65,F$60) * $E65, 0)</f>
        <v>1.2500000000000044E-7</v>
      </c>
      <c r="G65" s="84">
        <f t="shared" ca="1" si="36"/>
        <v>9.5000000000000259E-6</v>
      </c>
      <c r="H65" s="84">
        <f t="shared" ca="1" si="36"/>
        <v>2.7075000000000048E-4</v>
      </c>
      <c r="I65" s="84">
        <f t="shared" ca="1" si="36"/>
        <v>3.4295000000000024E-3</v>
      </c>
      <c r="J65" s="84">
        <f t="shared" ca="1" si="36"/>
        <v>1.6290124999999999E-2</v>
      </c>
      <c r="K65" s="84">
        <f t="shared" si="36"/>
        <v>0</v>
      </c>
      <c r="L65" s="84">
        <f t="shared" si="36"/>
        <v>0</v>
      </c>
      <c r="M65" s="84">
        <f t="shared" si="36"/>
        <v>0</v>
      </c>
      <c r="N65" s="84">
        <f t="shared" si="36"/>
        <v>0</v>
      </c>
      <c r="O65" s="4"/>
      <c r="Q65" s="2">
        <v>53</v>
      </c>
      <c r="R65" s="81">
        <f t="shared" ca="1" si="9"/>
        <v>13.561244230662235</v>
      </c>
      <c r="T65" s="2">
        <v>53</v>
      </c>
      <c r="U65" s="81">
        <f t="shared" ca="1" si="10"/>
        <v>14.928711608518364</v>
      </c>
    </row>
    <row r="66" spans="1:21" ht="12.75" customHeight="1">
      <c r="A66" s="2" t="s">
        <v>376</v>
      </c>
      <c r="B66" s="18">
        <f>IF(Setup!C$36=1, IF(ISBLANK(Gear!$AA$3), 0, VLOOKUP(Gear!$AA$3, Weapon, MATCH(A66, StatHeader, 0), 0)), 0)</f>
        <v>0</v>
      </c>
      <c r="D66" s="2">
        <v>5</v>
      </c>
      <c r="E66" s="109">
        <f ca="1">IF(E59=1, (1-B46)*(1-B45)*(1-B44)*(B57)*(B61), 0)</f>
        <v>0</v>
      </c>
      <c r="F66" s="84">
        <f t="shared" ref="F66:N66" ca="1" si="37">IF($D66&gt;=F$60, POWER($B$56, F$60) * POWER((1-$B$56), $D66-F$60) * COMBIN($D66,F$60) * $E66, 0)</f>
        <v>0</v>
      </c>
      <c r="G66" s="84">
        <f t="shared" ca="1" si="37"/>
        <v>0</v>
      </c>
      <c r="H66" s="84">
        <f t="shared" ca="1" si="37"/>
        <v>0</v>
      </c>
      <c r="I66" s="84">
        <f t="shared" ca="1" si="37"/>
        <v>0</v>
      </c>
      <c r="J66" s="84">
        <f t="shared" ca="1" si="37"/>
        <v>0</v>
      </c>
      <c r="K66" s="84">
        <f t="shared" ca="1" si="37"/>
        <v>0</v>
      </c>
      <c r="L66" s="84">
        <f t="shared" si="37"/>
        <v>0</v>
      </c>
      <c r="M66" s="84">
        <f t="shared" si="37"/>
        <v>0</v>
      </c>
      <c r="N66" s="84">
        <f t="shared" si="37"/>
        <v>0</v>
      </c>
      <c r="O66" s="4"/>
      <c r="Q66" s="2">
        <v>54</v>
      </c>
      <c r="R66" s="81">
        <f t="shared" ca="1" si="9"/>
        <v>13.809150052616802</v>
      </c>
      <c r="T66" s="2">
        <v>54</v>
      </c>
      <c r="U66" s="81">
        <f t="shared" ca="1" si="10"/>
        <v>15.202300499060934</v>
      </c>
    </row>
    <row r="67" spans="1:21" ht="12.75" customHeight="1">
      <c r="A67" s="2" t="s">
        <v>381</v>
      </c>
      <c r="B67" s="18">
        <f>IF(Setup!C$36=1, IF(ISBLANK(Gear!$AA$3), 0, VLOOKUP(Gear!$AA$3, Weapon, MATCH(A67, StatHeader, 0), 0)), 0)</f>
        <v>0</v>
      </c>
      <c r="D67" s="4">
        <v>6</v>
      </c>
      <c r="E67" s="109">
        <f ca="1">IF(E59=1, (1-B46)*(1-B45)*(1-B44)*(B57)*(B62), 0)</f>
        <v>0</v>
      </c>
      <c r="F67" s="84">
        <f t="shared" ref="F67:N67" ca="1" si="38">IF($D67&gt;=F$60, POWER($B$56, F$60) * POWER((1-$B$56), $D67-F$60) * COMBIN($D67,F$60) * $E67, 0)</f>
        <v>0</v>
      </c>
      <c r="G67" s="84">
        <f t="shared" ca="1" si="38"/>
        <v>0</v>
      </c>
      <c r="H67" s="84">
        <f t="shared" ca="1" si="38"/>
        <v>0</v>
      </c>
      <c r="I67" s="84">
        <f t="shared" ca="1" si="38"/>
        <v>0</v>
      </c>
      <c r="J67" s="84">
        <f t="shared" ca="1" si="38"/>
        <v>0</v>
      </c>
      <c r="K67" s="84">
        <f t="shared" ca="1" si="38"/>
        <v>0</v>
      </c>
      <c r="L67" s="84">
        <f t="shared" ca="1" si="38"/>
        <v>0</v>
      </c>
      <c r="M67" s="84">
        <f t="shared" si="38"/>
        <v>0</v>
      </c>
      <c r="N67" s="84">
        <f t="shared" si="38"/>
        <v>0</v>
      </c>
      <c r="O67" s="4"/>
      <c r="Q67" s="2">
        <v>55</v>
      </c>
      <c r="R67" s="81">
        <f t="shared" ca="1" si="9"/>
        <v>14.057055874091192</v>
      </c>
      <c r="T67" s="2">
        <v>55</v>
      </c>
      <c r="U67" s="81">
        <f t="shared" ca="1" si="10"/>
        <v>15.475889401889917</v>
      </c>
    </row>
    <row r="68" spans="1:21" ht="12.75" customHeight="1">
      <c r="A68" s="138" t="s">
        <v>562</v>
      </c>
      <c r="B68" s="139">
        <f ca="1">Data!$C$180</f>
        <v>0</v>
      </c>
      <c r="D68" s="2">
        <v>7</v>
      </c>
      <c r="E68" s="109">
        <f ca="1">IF(E59=1, (1-B46)*(1-B45)*(1-B44)*(B57)*(B63), 0)</f>
        <v>0</v>
      </c>
      <c r="F68" s="84">
        <f t="shared" ref="F68:N68" ca="1" si="39">IF($D68&gt;=F$60, POWER($B$56, F$60) * POWER((1-$B$56), $D68-F$60) * COMBIN($D68,F$60) * $E68, 0)</f>
        <v>0</v>
      </c>
      <c r="G68" s="84">
        <f t="shared" ca="1" si="39"/>
        <v>0</v>
      </c>
      <c r="H68" s="84">
        <f t="shared" ca="1" si="39"/>
        <v>0</v>
      </c>
      <c r="I68" s="84">
        <f t="shared" ca="1" si="39"/>
        <v>0</v>
      </c>
      <c r="J68" s="84">
        <f t="shared" ca="1" si="39"/>
        <v>0</v>
      </c>
      <c r="K68" s="84">
        <f t="shared" ca="1" si="39"/>
        <v>0</v>
      </c>
      <c r="L68" s="84">
        <f t="shared" ca="1" si="39"/>
        <v>0</v>
      </c>
      <c r="M68" s="84">
        <f t="shared" ca="1" si="39"/>
        <v>0</v>
      </c>
      <c r="N68" s="84">
        <f t="shared" si="39"/>
        <v>0</v>
      </c>
      <c r="O68" s="4"/>
      <c r="Q68" s="2">
        <v>56</v>
      </c>
      <c r="R68" s="81">
        <f t="shared" ca="1" si="9"/>
        <v>14.304961696630899</v>
      </c>
      <c r="T68" s="2">
        <v>56</v>
      </c>
      <c r="U68" s="81">
        <f t="shared" ca="1" si="10"/>
        <v>15.749478295861897</v>
      </c>
    </row>
    <row r="69" spans="1:21" ht="12.75" customHeight="1">
      <c r="A69" s="138" t="s">
        <v>494</v>
      </c>
      <c r="B69" s="139">
        <f ca="1">Data!$C$109</f>
        <v>0.99</v>
      </c>
      <c r="D69" s="2">
        <v>8</v>
      </c>
      <c r="E69" s="109">
        <f ca="1">IF(E59=1, (1-B46)*(1-B45)*(1-B44)*(B57)*(B64), 0)</f>
        <v>0</v>
      </c>
      <c r="F69" s="140">
        <f t="shared" ref="F69:N69" ca="1" si="40">IF($D69&gt;=F$60, POWER($B$56, F$60) * POWER((1-$B$56), $D69-F$60) * COMBIN($D69,F$60) * $E69, 0)</f>
        <v>0</v>
      </c>
      <c r="G69" s="141">
        <f t="shared" ca="1" si="40"/>
        <v>0</v>
      </c>
      <c r="H69" s="141">
        <f t="shared" ca="1" si="40"/>
        <v>0</v>
      </c>
      <c r="I69" s="141">
        <f t="shared" ca="1" si="40"/>
        <v>0</v>
      </c>
      <c r="J69" s="141">
        <f t="shared" ca="1" si="40"/>
        <v>0</v>
      </c>
      <c r="K69" s="141">
        <f t="shared" ca="1" si="40"/>
        <v>0</v>
      </c>
      <c r="L69" s="141">
        <f t="shared" ca="1" si="40"/>
        <v>0</v>
      </c>
      <c r="M69" s="141">
        <f t="shared" ca="1" si="40"/>
        <v>0</v>
      </c>
      <c r="N69" s="141">
        <f t="shared" ca="1" si="40"/>
        <v>0</v>
      </c>
      <c r="O69" s="4"/>
      <c r="Q69" s="2">
        <v>57</v>
      </c>
      <c r="R69" s="81">
        <f t="shared" ca="1" si="9"/>
        <v>14.55286751977158</v>
      </c>
      <c r="T69" s="2">
        <v>57</v>
      </c>
      <c r="U69" s="81">
        <f t="shared" ca="1" si="10"/>
        <v>16.023067196220531</v>
      </c>
    </row>
    <row r="70" spans="1:21" ht="12.75" customHeight="1">
      <c r="A70" s="2"/>
      <c r="E70" s="18">
        <f ca="1">SUM(E61:E69)</f>
        <v>1</v>
      </c>
      <c r="O70" s="4"/>
      <c r="Q70" s="2">
        <v>58</v>
      </c>
      <c r="R70" s="81">
        <f t="shared" ca="1" si="9"/>
        <v>14.800773342583083</v>
      </c>
      <c r="T70" s="2">
        <v>58</v>
      </c>
      <c r="U70" s="81">
        <f t="shared" ca="1" si="10"/>
        <v>16.296656091977535</v>
      </c>
    </row>
    <row r="71" spans="1:21" ht="12.75" customHeight="1">
      <c r="A71" s="2"/>
      <c r="E71" s="2" t="s">
        <v>557</v>
      </c>
      <c r="F71" s="84">
        <f t="shared" ref="F71:N71" ca="1" si="41">SUM(F61:F69)</f>
        <v>2.4449655000000025E-2</v>
      </c>
      <c r="G71" s="84">
        <f t="shared" ca="1" si="41"/>
        <v>0.47450761499999999</v>
      </c>
      <c r="H71" s="84">
        <f t="shared" ca="1" si="41"/>
        <v>0.20404803000000007</v>
      </c>
      <c r="I71" s="84">
        <f t="shared" ca="1" si="41"/>
        <v>0.28070457499999996</v>
      </c>
      <c r="J71" s="84">
        <f t="shared" ca="1" si="41"/>
        <v>1.6290124999999999E-2</v>
      </c>
      <c r="K71" s="84">
        <f t="shared" ca="1" si="41"/>
        <v>0</v>
      </c>
      <c r="L71" s="84">
        <f t="shared" ca="1" si="41"/>
        <v>0</v>
      </c>
      <c r="M71" s="84">
        <f t="shared" ca="1" si="41"/>
        <v>0</v>
      </c>
      <c r="N71" s="84">
        <f t="shared" ca="1" si="41"/>
        <v>0</v>
      </c>
      <c r="O71" s="84">
        <f ca="1">SUM(F71:N71)</f>
        <v>1</v>
      </c>
      <c r="Q71" s="2">
        <v>59</v>
      </c>
      <c r="R71" s="81">
        <f t="shared" ca="1" si="9"/>
        <v>15.048679165000285</v>
      </c>
      <c r="T71" s="2">
        <v>59</v>
      </c>
      <c r="U71" s="81">
        <f t="shared" ca="1" si="10"/>
        <v>16.570244991050476</v>
      </c>
    </row>
    <row r="72" spans="1:21" ht="12.75" customHeight="1">
      <c r="A72" s="2"/>
      <c r="E72" s="2" t="s">
        <v>559</v>
      </c>
      <c r="F72" s="81">
        <f ca="1">F60*F71+G60*G71+H60*H71+I60*I71+J71*J60+K71*K60+L71*L60+M71*M60+N71*N60</f>
        <v>1.7898779</v>
      </c>
      <c r="I72" s="4"/>
      <c r="J72" s="4"/>
      <c r="K72" s="84"/>
      <c r="O72" s="84"/>
      <c r="P72" s="84"/>
      <c r="Q72" s="2">
        <v>60</v>
      </c>
      <c r="R72" s="81">
        <f t="shared" ca="1" si="9"/>
        <v>15.296584987443111</v>
      </c>
      <c r="T72" s="2">
        <v>60</v>
      </c>
      <c r="U72" s="81">
        <f t="shared" ca="1" si="10"/>
        <v>16.843833887732636</v>
      </c>
    </row>
    <row r="73" spans="1:21" ht="12.75" customHeight="1">
      <c r="A73" s="2"/>
      <c r="K73" s="84"/>
      <c r="O73" s="4"/>
      <c r="Q73" s="2">
        <v>61</v>
      </c>
      <c r="R73" s="81">
        <f t="shared" ca="1" si="9"/>
        <v>15.544490810088593</v>
      </c>
      <c r="T73" s="2">
        <v>61</v>
      </c>
      <c r="U73" s="81">
        <f t="shared" ca="1" si="10"/>
        <v>17.117422786137965</v>
      </c>
    </row>
    <row r="74" spans="1:21" ht="12.75" customHeight="1">
      <c r="A74" s="2"/>
      <c r="Q74" s="2">
        <v>62</v>
      </c>
      <c r="R74" s="81">
        <f t="shared" ca="1" si="9"/>
        <v>15.792396632786875</v>
      </c>
      <c r="T74" s="2">
        <v>62</v>
      </c>
      <c r="U74" s="81">
        <f t="shared" ca="1" si="10"/>
        <v>17.391011683301645</v>
      </c>
    </row>
    <row r="75" spans="1:21" ht="12.75" customHeight="1">
      <c r="A75" s="2"/>
      <c r="D75" s="4" t="s">
        <v>563</v>
      </c>
      <c r="E75" s="4"/>
      <c r="F75" s="84"/>
      <c r="G75" s="84"/>
      <c r="H75" s="84"/>
      <c r="I75" s="84"/>
      <c r="J75" s="84"/>
      <c r="K75" s="84"/>
      <c r="L75" s="84"/>
      <c r="M75" s="84"/>
      <c r="N75" s="84"/>
      <c r="Q75" s="2">
        <v>63</v>
      </c>
      <c r="R75" s="81">
        <f t="shared" ca="1" si="9"/>
        <v>16.040302455405204</v>
      </c>
      <c r="T75" s="2">
        <v>63</v>
      </c>
      <c r="U75" s="81">
        <f t="shared" ca="1" si="10"/>
        <v>17.664600581360343</v>
      </c>
    </row>
    <row r="76" spans="1:21" ht="12.75" customHeight="1">
      <c r="A76" s="2"/>
      <c r="D76" s="4" t="s">
        <v>564</v>
      </c>
      <c r="E76" s="4">
        <v>0</v>
      </c>
      <c r="F76" s="4">
        <v>1</v>
      </c>
      <c r="G76" s="4">
        <v>2</v>
      </c>
      <c r="H76" s="4">
        <v>3</v>
      </c>
      <c r="I76" s="4">
        <v>4</v>
      </c>
      <c r="J76" s="4">
        <v>5</v>
      </c>
      <c r="K76" s="4">
        <v>6</v>
      </c>
      <c r="L76" s="4">
        <v>7</v>
      </c>
      <c r="M76" s="4">
        <v>8</v>
      </c>
      <c r="N76" s="2" t="s">
        <v>285</v>
      </c>
      <c r="Q76" s="2">
        <v>64</v>
      </c>
      <c r="R76" s="81">
        <f t="shared" ca="1" si="9"/>
        <v>16.288208277970792</v>
      </c>
      <c r="T76" s="2">
        <v>64</v>
      </c>
      <c r="U76" s="81">
        <f t="shared" ca="1" si="10"/>
        <v>17.938189478773861</v>
      </c>
    </row>
    <row r="77" spans="1:21" ht="12.75" customHeight="1">
      <c r="A77" s="2"/>
      <c r="D77" s="4" t="s">
        <v>565</v>
      </c>
      <c r="E77" s="84">
        <f ca="1">F55*F71</f>
        <v>1.1763295763502923E-4</v>
      </c>
      <c r="F77" s="84">
        <f ca="1">F55*G71+G55*F71</f>
        <v>1.3973107363459424E-2</v>
      </c>
      <c r="G77" s="84">
        <f ca="1">F55*H71+G55*G71+H55*F71</f>
        <v>0.23233959088935915</v>
      </c>
      <c r="H77" s="84">
        <f ca="1">F55*I71+G55*H71+H55*G71+I55*F71</f>
        <v>0.19356867987732812</v>
      </c>
      <c r="I77" s="84">
        <f ca="1">F55*J71+G55*I71+H55*H71+I55*G71+J55*F71</f>
        <v>0.32142485897979539</v>
      </c>
      <c r="J77" s="84">
        <f ca="1">F55*K71+G55*J71+H55*I71+I55*H71+J55*G71+K55*F71</f>
        <v>0.13253866721120106</v>
      </c>
      <c r="K77" s="84">
        <f ca="1">F55*L71+G55*K71+H55*J71+I55*I71+J55*H71+K55*G71+L55*F71</f>
        <v>9.5207224379449923E-2</v>
      </c>
      <c r="L77" s="84">
        <f ca="1">F55*M71+G55*L71+H55*K71+I55*J71+J55*I71+K55*H71+L55*G71+M55*F71</f>
        <v>1.0517273760223888E-2</v>
      </c>
      <c r="M77" s="84">
        <f ca="1">F55*N71+G55*M71+H55*L71+I55*K71+J55*J71+K55*I71+L55*H71+M55*G71+N55*F71+G55*N71+H55*M71+I55*L71+J55*K71+K55*J71+L55*I71+M55*H71+N55*G71+H55*N71+I55*M71+J55*L71+K55*K71+L55*J71+M55*I71+N55*H71+I55*N71+J55*M71+K55*L71+L55*K71+M55*J71+N55*I71+J55*N71+K55*M71+L55*L71+M55*K71+N55*J71+K55*N71+L55*M71+M55*L71+N55*K71+L55*N71+M55*M71+N55*L71+M55*N71+N55*M71+N55*N71</f>
        <v>3.1296458154802495E-4</v>
      </c>
      <c r="N77" s="84">
        <f ca="1">SUM(E77:M77)</f>
        <v>1</v>
      </c>
      <c r="Q77" s="2">
        <v>65</v>
      </c>
      <c r="R77" s="81">
        <f t="shared" ca="1" si="9"/>
        <v>16.536114100558247</v>
      </c>
      <c r="T77" s="2">
        <v>65</v>
      </c>
      <c r="U77" s="81">
        <f t="shared" ca="1" si="10"/>
        <v>18.211778376652319</v>
      </c>
    </row>
    <row r="78" spans="1:21" ht="12.75" customHeight="1">
      <c r="A78" s="2"/>
      <c r="D78" s="4" t="s">
        <v>559</v>
      </c>
      <c r="E78" s="81">
        <f ca="1">E76*E77+F76*F77+G76*G77+H76*H77+I76*I77+J76*J77+K76*K77+L76*L77+M76*M77</f>
        <v>3.65511908</v>
      </c>
      <c r="Q78" s="2">
        <v>66</v>
      </c>
      <c r="R78" s="81">
        <f t="shared" ca="1" si="9"/>
        <v>16.784019923178263</v>
      </c>
      <c r="T78" s="2">
        <v>66</v>
      </c>
      <c r="U78" s="81">
        <f t="shared" ca="1" si="10"/>
        <v>18.485367274195681</v>
      </c>
    </row>
    <row r="79" spans="1:21" ht="12.75" customHeight="1">
      <c r="A79" s="2"/>
      <c r="D79" s="4"/>
      <c r="E79" s="84"/>
      <c r="F79" s="84"/>
      <c r="G79" s="84"/>
      <c r="H79" s="84"/>
      <c r="I79" s="84"/>
      <c r="J79" s="84"/>
      <c r="K79" s="84"/>
      <c r="L79" s="84"/>
      <c r="M79" s="84"/>
      <c r="N79" s="4"/>
      <c r="Q79" s="2">
        <v>67</v>
      </c>
      <c r="R79" s="81">
        <f t="shared" ca="1" si="9"/>
        <v>17.031925745798596</v>
      </c>
      <c r="T79" s="2">
        <v>67</v>
      </c>
      <c r="U79" s="81">
        <f t="shared" ca="1" si="10"/>
        <v>18.758956171980604</v>
      </c>
    </row>
    <row r="80" spans="1:21" ht="12.75" customHeight="1">
      <c r="A80" s="2"/>
      <c r="D80" s="4"/>
      <c r="E80" s="4"/>
      <c r="F80" s="84"/>
      <c r="G80" s="84"/>
      <c r="Q80" s="2">
        <v>68</v>
      </c>
      <c r="R80" s="81">
        <f t="shared" ca="1" si="9"/>
        <v>17.27983156840309</v>
      </c>
      <c r="T80" s="2">
        <v>68</v>
      </c>
      <c r="U80" s="81">
        <f t="shared" ca="1" si="10"/>
        <v>19.032545069591428</v>
      </c>
    </row>
    <row r="81" spans="1:21" ht="12.75" customHeight="1">
      <c r="A81" s="2"/>
      <c r="D81" s="4"/>
      <c r="E81" s="84"/>
      <c r="F81" s="81"/>
      <c r="G81" s="4"/>
      <c r="Q81" s="2">
        <v>69</v>
      </c>
      <c r="R81" s="81">
        <f t="shared" ca="1" si="9"/>
        <v>17.52773739100228</v>
      </c>
      <c r="T81" s="2">
        <v>69</v>
      </c>
      <c r="U81" s="81">
        <f t="shared" ca="1" si="10"/>
        <v>19.306133967327721</v>
      </c>
    </row>
    <row r="82" spans="1:21" ht="12.75" customHeight="1">
      <c r="A82" s="2"/>
      <c r="Q82" s="2">
        <v>70</v>
      </c>
      <c r="R82" s="81">
        <f t="shared" ca="1" si="9"/>
        <v>17.775643213607363</v>
      </c>
      <c r="T82" s="2">
        <v>70</v>
      </c>
      <c r="U82" s="81">
        <f t="shared" ca="1" si="10"/>
        <v>19.579722864973572</v>
      </c>
    </row>
    <row r="83" spans="1:21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2">
        <v>71</v>
      </c>
      <c r="R83" s="81">
        <f t="shared" ca="1" si="9"/>
        <v>18.023549036217002</v>
      </c>
      <c r="T83" s="2">
        <v>71</v>
      </c>
      <c r="U83" s="81">
        <f t="shared" ca="1" si="10"/>
        <v>19.853311762684616</v>
      </c>
    </row>
    <row r="84" spans="1:21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2">
        <v>72</v>
      </c>
      <c r="R84" s="81">
        <f t="shared" ca="1" si="9"/>
        <v>18.271454858825258</v>
      </c>
      <c r="T84" s="2">
        <v>72</v>
      </c>
      <c r="U84" s="81">
        <f t="shared" ca="1" si="10"/>
        <v>20.126900660348678</v>
      </c>
    </row>
    <row r="85" spans="1:21" ht="12.75" customHeight="1">
      <c r="A85" s="4"/>
      <c r="B85" s="82"/>
      <c r="C85" s="4"/>
      <c r="O85" s="4"/>
      <c r="P85" s="4"/>
      <c r="Q85" s="2">
        <v>73</v>
      </c>
      <c r="R85" s="81">
        <f t="shared" ca="1" si="9"/>
        <v>18.519360681430861</v>
      </c>
      <c r="T85" s="2">
        <v>73</v>
      </c>
      <c r="U85" s="81">
        <f t="shared" ca="1" si="10"/>
        <v>20.400489558046598</v>
      </c>
    </row>
    <row r="86" spans="1:21" ht="12.75" customHeight="1">
      <c r="A86" s="4"/>
      <c r="B86" s="84"/>
      <c r="C86" s="4"/>
      <c r="O86" s="4"/>
      <c r="P86" s="4"/>
      <c r="Q86" s="2">
        <v>74</v>
      </c>
      <c r="R86" s="81">
        <f t="shared" ca="1" si="9"/>
        <v>18.76726650403625</v>
      </c>
      <c r="T86" s="2">
        <v>74</v>
      </c>
      <c r="U86" s="81">
        <f t="shared" ca="1" si="10"/>
        <v>20.674078455720114</v>
      </c>
    </row>
    <row r="87" spans="1:21" ht="12.75" customHeight="1">
      <c r="A87" s="4"/>
      <c r="B87" s="84"/>
      <c r="C87" s="4"/>
      <c r="O87" s="4"/>
      <c r="P87" s="4"/>
      <c r="Q87" s="2">
        <v>75</v>
      </c>
      <c r="R87" s="81">
        <f t="shared" ca="1" si="9"/>
        <v>19.015172326642862</v>
      </c>
      <c r="T87" s="2">
        <v>75</v>
      </c>
      <c r="U87" s="81">
        <f t="shared" ca="1" si="10"/>
        <v>20.947667353411219</v>
      </c>
    </row>
    <row r="88" spans="1:21" ht="12.75" customHeight="1">
      <c r="A88" s="4"/>
      <c r="B88" s="84"/>
      <c r="C88" s="4"/>
      <c r="O88" s="4"/>
      <c r="P88" s="4"/>
      <c r="Q88" s="2">
        <v>76</v>
      </c>
      <c r="R88" s="81">
        <f t="shared" ca="1" si="9"/>
        <v>19.263078149249981</v>
      </c>
      <c r="T88" s="2">
        <v>76</v>
      </c>
      <c r="U88" s="81">
        <f t="shared" ca="1" si="10"/>
        <v>21.221256251089645</v>
      </c>
    </row>
    <row r="89" spans="1:21" ht="12.75" customHeight="1">
      <c r="A89" s="4"/>
      <c r="B89" s="84"/>
      <c r="C89" s="4"/>
      <c r="O89" s="4"/>
      <c r="P89" s="4"/>
      <c r="Q89" s="2">
        <v>77</v>
      </c>
      <c r="R89" s="81">
        <f t="shared" ca="1" si="9"/>
        <v>19.510983971856668</v>
      </c>
      <c r="T89" s="2">
        <v>77</v>
      </c>
      <c r="U89" s="81">
        <f t="shared" ca="1" si="10"/>
        <v>21.494845148777213</v>
      </c>
    </row>
    <row r="90" spans="1:21" ht="12.75" customHeight="1">
      <c r="A90" s="4"/>
      <c r="B90" s="84"/>
      <c r="C90" s="4"/>
      <c r="D90" s="4"/>
      <c r="E90" s="84"/>
      <c r="F90" s="84"/>
      <c r="G90" s="84"/>
      <c r="H90" s="84"/>
      <c r="I90" s="84"/>
      <c r="J90" s="84"/>
      <c r="K90" s="84"/>
      <c r="L90" s="84"/>
      <c r="M90" s="84"/>
      <c r="N90" s="4"/>
      <c r="O90" s="4"/>
      <c r="P90" s="4"/>
      <c r="Q90" s="2">
        <v>78</v>
      </c>
      <c r="R90" s="81">
        <f t="shared" ca="1" si="9"/>
        <v>19.758889794462977</v>
      </c>
      <c r="T90" s="2">
        <v>78</v>
      </c>
      <c r="U90" s="81">
        <f t="shared" ca="1" si="10"/>
        <v>21.768434046458193</v>
      </c>
    </row>
    <row r="91" spans="1:2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2">
        <v>79</v>
      </c>
      <c r="R91" s="81">
        <f t="shared" ca="1" si="9"/>
        <v>20.006795617069361</v>
      </c>
      <c r="T91" s="2">
        <v>79</v>
      </c>
      <c r="U91" s="81">
        <f t="shared" ca="1" si="10"/>
        <v>22.04202294414392</v>
      </c>
    </row>
    <row r="92" spans="1:21" ht="12.75" customHeight="1">
      <c r="A92" s="2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2">
        <v>80</v>
      </c>
      <c r="R92" s="81">
        <f t="shared" ca="1" si="9"/>
        <v>20.254701439675959</v>
      </c>
      <c r="T92" s="2">
        <v>80</v>
      </c>
      <c r="U92" s="81">
        <f t="shared" ca="1" si="10"/>
        <v>22.315611841826222</v>
      </c>
    </row>
    <row r="93" spans="1:21" ht="12.75" customHeight="1">
      <c r="A93" s="2"/>
      <c r="C93" s="4"/>
      <c r="Q93" s="2">
        <v>81</v>
      </c>
      <c r="R93" s="81">
        <f t="shared" ca="1" si="9"/>
        <v>20.502607262282591</v>
      </c>
      <c r="T93" s="2">
        <v>81</v>
      </c>
      <c r="U93" s="81">
        <f t="shared" ca="1" si="10"/>
        <v>22.589200739511</v>
      </c>
    </row>
    <row r="94" spans="1:21" ht="12.75" customHeight="1">
      <c r="A94" s="2"/>
      <c r="Q94" s="2">
        <v>82</v>
      </c>
      <c r="R94" s="81">
        <f t="shared" ca="1" si="9"/>
        <v>20.750513084889125</v>
      </c>
      <c r="T94" s="2">
        <v>82</v>
      </c>
      <c r="U94" s="81">
        <f t="shared" ca="1" si="10"/>
        <v>22.862789637193984</v>
      </c>
    </row>
    <row r="95" spans="1:21" ht="12.75" customHeight="1">
      <c r="A95" s="2"/>
      <c r="Q95" s="2">
        <v>83</v>
      </c>
      <c r="R95" s="81">
        <f t="shared" ca="1" si="9"/>
        <v>20.998418907495612</v>
      </c>
      <c r="T95" s="2">
        <v>83</v>
      </c>
      <c r="U95" s="81">
        <f t="shared" ca="1" si="10"/>
        <v>23.136378534878268</v>
      </c>
    </row>
    <row r="96" spans="1:21" ht="12.75" customHeight="1">
      <c r="A96" s="2"/>
      <c r="Q96" s="2">
        <v>84</v>
      </c>
      <c r="R96" s="81">
        <f t="shared" ca="1" si="9"/>
        <v>21.246324730102138</v>
      </c>
      <c r="T96" s="2">
        <v>84</v>
      </c>
      <c r="U96" s="81">
        <f t="shared" ca="1" si="10"/>
        <v>23.409967432561615</v>
      </c>
    </row>
    <row r="97" spans="1:21" ht="12.75" customHeight="1">
      <c r="A97" s="2"/>
      <c r="Q97" s="2">
        <v>85</v>
      </c>
      <c r="R97" s="81">
        <f t="shared" ca="1" si="9"/>
        <v>21.494230552708689</v>
      </c>
      <c r="T97" s="2">
        <v>85</v>
      </c>
      <c r="U97" s="81">
        <f t="shared" ca="1" si="10"/>
        <v>23.683556330245636</v>
      </c>
    </row>
    <row r="98" spans="1:21" ht="12.75" customHeight="1">
      <c r="A98" s="2"/>
      <c r="Q98" s="2">
        <v>86</v>
      </c>
      <c r="R98" s="81">
        <f t="shared" ca="1" si="9"/>
        <v>21.742136375315237</v>
      </c>
      <c r="T98" s="2">
        <v>86</v>
      </c>
      <c r="U98" s="81">
        <f t="shared" ca="1" si="10"/>
        <v>23.957145227929171</v>
      </c>
    </row>
    <row r="99" spans="1:21" ht="12.75" customHeight="1">
      <c r="A99" s="2"/>
      <c r="Q99" s="2">
        <v>87</v>
      </c>
      <c r="R99" s="81">
        <f t="shared" ca="1" si="9"/>
        <v>21.99004219792177</v>
      </c>
      <c r="T99" s="2">
        <v>87</v>
      </c>
      <c r="U99" s="81">
        <f t="shared" ca="1" si="10"/>
        <v>24.230734125613058</v>
      </c>
    </row>
    <row r="100" spans="1:21" ht="12.75" customHeight="1">
      <c r="A100" s="2"/>
      <c r="Q100" s="2">
        <v>88</v>
      </c>
      <c r="R100" s="81">
        <f t="shared" ca="1" si="9"/>
        <v>22.2379480205283</v>
      </c>
      <c r="T100" s="2">
        <v>88</v>
      </c>
      <c r="U100" s="81">
        <f t="shared" ca="1" si="10"/>
        <v>24.504323023296688</v>
      </c>
    </row>
    <row r="101" spans="1:21" ht="12.75" customHeight="1">
      <c r="A101" s="2"/>
      <c r="Q101" s="2">
        <v>89</v>
      </c>
      <c r="R101" s="81">
        <f t="shared" ca="1" si="9"/>
        <v>22.48585384313483</v>
      </c>
      <c r="T101" s="2">
        <v>89</v>
      </c>
      <c r="U101" s="81">
        <f t="shared" ca="1" si="10"/>
        <v>24.777911920980504</v>
      </c>
    </row>
    <row r="102" spans="1:21" ht="12.75" customHeight="1">
      <c r="A102" s="2"/>
      <c r="Q102" s="2">
        <v>90</v>
      </c>
      <c r="R102" s="81">
        <f t="shared" ca="1" si="9"/>
        <v>22.733759665741374</v>
      </c>
      <c r="T102" s="2">
        <v>90</v>
      </c>
      <c r="U102" s="81">
        <f t="shared" ca="1" si="10"/>
        <v>25.051500818664188</v>
      </c>
    </row>
    <row r="103" spans="1:21" ht="12.75" customHeight="1">
      <c r="A103" s="2"/>
      <c r="Q103" s="2">
        <v>91</v>
      </c>
      <c r="R103" s="81">
        <f t="shared" ca="1" si="9"/>
        <v>22.981665488347911</v>
      </c>
      <c r="T103" s="2">
        <v>91</v>
      </c>
      <c r="U103" s="81">
        <f t="shared" ca="1" si="10"/>
        <v>25.325089716347968</v>
      </c>
    </row>
    <row r="104" spans="1:21" ht="12.75" customHeight="1">
      <c r="A104" s="2"/>
      <c r="Q104" s="2">
        <v>92</v>
      </c>
      <c r="R104" s="81">
        <f t="shared" ca="1" si="9"/>
        <v>23.229571310954448</v>
      </c>
      <c r="T104" s="2">
        <v>92</v>
      </c>
      <c r="U104" s="81">
        <f t="shared" ca="1" si="10"/>
        <v>25.59867861403167</v>
      </c>
    </row>
    <row r="105" spans="1:21" ht="12.75" customHeight="1">
      <c r="A105" s="2"/>
      <c r="Q105" s="2">
        <v>93</v>
      </c>
      <c r="R105" s="81">
        <f t="shared" ca="1" si="9"/>
        <v>23.477477133560978</v>
      </c>
      <c r="T105" s="2">
        <v>93</v>
      </c>
      <c r="U105" s="81">
        <f t="shared" ca="1" si="10"/>
        <v>25.872267511715435</v>
      </c>
    </row>
    <row r="106" spans="1:21" ht="12.75" customHeight="1">
      <c r="A106" s="2"/>
      <c r="Q106" s="2">
        <v>94</v>
      </c>
      <c r="R106" s="81">
        <f t="shared" ca="1" si="9"/>
        <v>23.725382956167518</v>
      </c>
      <c r="T106" s="2">
        <v>94</v>
      </c>
      <c r="U106" s="81">
        <f t="shared" ca="1" si="10"/>
        <v>26.145856409399158</v>
      </c>
    </row>
    <row r="107" spans="1:21" ht="12.75" customHeight="1">
      <c r="A107" s="2"/>
      <c r="Q107" s="2">
        <v>95</v>
      </c>
      <c r="R107" s="81">
        <f t="shared" ca="1" si="9"/>
        <v>23.973288778774055</v>
      </c>
      <c r="T107" s="2">
        <v>95</v>
      </c>
      <c r="U107" s="81">
        <f t="shared" ca="1" si="10"/>
        <v>26.419445307082906</v>
      </c>
    </row>
    <row r="108" spans="1:21" ht="12.75" customHeight="1">
      <c r="A108" s="2"/>
      <c r="Q108" s="2">
        <v>96</v>
      </c>
      <c r="R108" s="81">
        <f t="shared" ca="1" si="9"/>
        <v>24.221194601380585</v>
      </c>
      <c r="T108" s="2">
        <v>96</v>
      </c>
      <c r="U108" s="81">
        <f t="shared" ca="1" si="10"/>
        <v>26.693034204766636</v>
      </c>
    </row>
    <row r="109" spans="1:21" ht="12.75" customHeight="1">
      <c r="A109" s="2"/>
      <c r="Q109" s="2">
        <v>97</v>
      </c>
      <c r="R109" s="81">
        <f t="shared" ca="1" si="9"/>
        <v>24.469100423987122</v>
      </c>
      <c r="T109" s="2">
        <v>97</v>
      </c>
      <c r="U109" s="81">
        <f t="shared" ca="1" si="10"/>
        <v>26.966623102450381</v>
      </c>
    </row>
    <row r="110" spans="1:21" ht="12.75" customHeight="1">
      <c r="A110" s="2"/>
      <c r="Q110" s="2">
        <v>98</v>
      </c>
      <c r="R110" s="81">
        <f t="shared" ca="1" si="9"/>
        <v>24.717006246593662</v>
      </c>
      <c r="T110" s="2">
        <v>98</v>
      </c>
      <c r="U110" s="81">
        <f t="shared" ca="1" si="10"/>
        <v>27.240212000134115</v>
      </c>
    </row>
    <row r="111" spans="1:21" ht="12.75" customHeight="1">
      <c r="A111" s="2"/>
      <c r="Q111" s="2">
        <v>99</v>
      </c>
      <c r="R111" s="81">
        <f t="shared" ca="1" si="9"/>
        <v>24.964912069200189</v>
      </c>
      <c r="T111" s="2">
        <v>99</v>
      </c>
      <c r="U111" s="81">
        <f t="shared" ca="1" si="10"/>
        <v>27.513800897817859</v>
      </c>
    </row>
    <row r="112" spans="1:21" ht="12.75" customHeight="1">
      <c r="A112" s="2"/>
      <c r="Q112" s="2">
        <v>100</v>
      </c>
      <c r="R112" s="81">
        <f t="shared" ca="1" si="9"/>
        <v>25.212817891806729</v>
      </c>
      <c r="T112" s="2">
        <v>100</v>
      </c>
      <c r="U112" s="81">
        <f t="shared" ca="1" si="10"/>
        <v>27.787389795501593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BJ6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7.28515625" defaultRowHeight="15" customHeight="1"/>
  <cols>
    <col min="1" max="1" width="23.42578125" customWidth="1"/>
    <col min="2" max="2" width="5" customWidth="1"/>
    <col min="3" max="3" width="5.28515625" customWidth="1"/>
    <col min="4" max="4" width="5.85546875" customWidth="1"/>
    <col min="5" max="6" width="5.28515625" customWidth="1"/>
    <col min="7" max="15" width="4.7109375" customWidth="1"/>
    <col min="16" max="18" width="5.28515625" customWidth="1"/>
    <col min="19" max="19" width="6" customWidth="1"/>
    <col min="20" max="21" width="5.28515625" customWidth="1"/>
    <col min="22" max="27" width="4.7109375" customWidth="1"/>
    <col min="28" max="30" width="6.7109375" customWidth="1"/>
    <col min="31" max="31" width="7.140625" customWidth="1"/>
    <col min="32" max="32" width="6.28515625" customWidth="1"/>
    <col min="33" max="33" width="8.140625" customWidth="1"/>
    <col min="34" max="34" width="7.5703125" customWidth="1"/>
    <col min="35" max="37" width="4.7109375" customWidth="1"/>
    <col min="38" max="38" width="5.140625" customWidth="1"/>
    <col min="39" max="41" width="6.85546875" customWidth="1"/>
    <col min="42" max="43" width="5.28515625" customWidth="1"/>
    <col min="44" max="49" width="6.85546875" customWidth="1"/>
    <col min="50" max="60" width="5.7109375" customWidth="1"/>
    <col min="61" max="61" width="7" customWidth="1"/>
    <col min="62" max="62" width="7.5703125" customWidth="1"/>
  </cols>
  <sheetData>
    <row r="1" spans="1:62" ht="12.75" customHeight="1">
      <c r="A1" s="4" t="s">
        <v>566</v>
      </c>
      <c r="B1" s="2" t="s">
        <v>9</v>
      </c>
      <c r="C1" s="4" t="s">
        <v>11</v>
      </c>
      <c r="D1" s="2" t="s">
        <v>233</v>
      </c>
      <c r="E1" s="8" t="s">
        <v>567</v>
      </c>
      <c r="F1" s="4" t="s">
        <v>20</v>
      </c>
      <c r="G1" s="2" t="s">
        <v>25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31</v>
      </c>
      <c r="N1" s="2" t="s">
        <v>32</v>
      </c>
      <c r="O1" s="2" t="s">
        <v>34</v>
      </c>
      <c r="P1" s="2" t="s">
        <v>234</v>
      </c>
      <c r="Q1" s="2" t="s">
        <v>568</v>
      </c>
      <c r="R1" s="2" t="s">
        <v>569</v>
      </c>
      <c r="S1" s="9" t="s">
        <v>301</v>
      </c>
      <c r="T1" s="4" t="s">
        <v>165</v>
      </c>
      <c r="U1" s="4" t="s">
        <v>302</v>
      </c>
      <c r="V1" s="48" t="s">
        <v>35</v>
      </c>
      <c r="W1" s="2" t="s">
        <v>36</v>
      </c>
      <c r="X1" s="2" t="s">
        <v>37</v>
      </c>
      <c r="Y1" s="2" t="s">
        <v>570</v>
      </c>
      <c r="Z1" s="2" t="s">
        <v>44</v>
      </c>
      <c r="AA1" s="2" t="s">
        <v>38</v>
      </c>
      <c r="AB1" s="2" t="s">
        <v>43</v>
      </c>
      <c r="AC1" s="2" t="s">
        <v>41</v>
      </c>
      <c r="AD1" s="2" t="s">
        <v>42</v>
      </c>
      <c r="AE1" s="2" t="s">
        <v>39</v>
      </c>
      <c r="AF1" s="2" t="s">
        <v>45</v>
      </c>
      <c r="AG1" s="2" t="s">
        <v>322</v>
      </c>
      <c r="AH1" s="2" t="s">
        <v>319</v>
      </c>
      <c r="AI1" s="4" t="s">
        <v>321</v>
      </c>
      <c r="AJ1" s="4" t="s">
        <v>571</v>
      </c>
      <c r="AK1" s="4" t="s">
        <v>195</v>
      </c>
      <c r="AL1" s="2" t="s">
        <v>320</v>
      </c>
      <c r="AM1" s="142" t="s">
        <v>572</v>
      </c>
      <c r="AN1" s="143" t="s">
        <v>303</v>
      </c>
      <c r="AO1" s="143" t="s">
        <v>304</v>
      </c>
      <c r="AP1" s="2" t="s">
        <v>79</v>
      </c>
      <c r="AQ1" s="8" t="s">
        <v>327</v>
      </c>
      <c r="AR1" s="2" t="s">
        <v>573</v>
      </c>
      <c r="AS1" s="142" t="s">
        <v>235</v>
      </c>
      <c r="AT1" s="9" t="s">
        <v>236</v>
      </c>
      <c r="AU1" s="8" t="s">
        <v>305</v>
      </c>
      <c r="AV1" s="8" t="s">
        <v>328</v>
      </c>
      <c r="AW1" s="8" t="s">
        <v>329</v>
      </c>
      <c r="AX1" s="2" t="s">
        <v>46</v>
      </c>
      <c r="AY1" s="2" t="s">
        <v>47</v>
      </c>
      <c r="AZ1" s="2" t="s">
        <v>574</v>
      </c>
      <c r="BA1" s="2" t="s">
        <v>549</v>
      </c>
      <c r="BB1" s="2" t="s">
        <v>550</v>
      </c>
      <c r="BC1" s="2" t="s">
        <v>551</v>
      </c>
      <c r="BD1" s="2" t="s">
        <v>553</v>
      </c>
      <c r="BE1" s="2" t="s">
        <v>554</v>
      </c>
      <c r="BF1" s="2" t="s">
        <v>555</v>
      </c>
      <c r="BG1" s="2" t="s">
        <v>556</v>
      </c>
      <c r="BH1" s="2" t="s">
        <v>369</v>
      </c>
      <c r="BI1" s="2" t="s">
        <v>376</v>
      </c>
      <c r="BJ1" s="2" t="s">
        <v>381</v>
      </c>
    </row>
    <row r="2" spans="1:6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49"/>
      <c r="T2" s="2"/>
      <c r="U2" s="2"/>
      <c r="V2" s="48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4"/>
      <c r="AJ2" s="4"/>
      <c r="AK2" s="4"/>
      <c r="AL2" s="2"/>
      <c r="AM2" s="48"/>
      <c r="AN2" s="76"/>
      <c r="AO2" s="76"/>
      <c r="AP2" s="2"/>
      <c r="AQ2" s="2"/>
      <c r="AR2" s="2"/>
      <c r="AS2" s="48"/>
      <c r="AT2" s="49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49"/>
      <c r="T3" s="2"/>
      <c r="U3" s="2"/>
      <c r="V3" s="48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4"/>
      <c r="AJ3" s="4"/>
      <c r="AK3" s="4"/>
      <c r="AL3" s="2"/>
      <c r="AM3" s="48"/>
      <c r="AN3" s="76"/>
      <c r="AO3" s="76"/>
      <c r="AP3" s="2"/>
      <c r="AQ3" s="2"/>
      <c r="AR3" s="2"/>
      <c r="AS3" s="48"/>
      <c r="AT3" s="49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ht="12.75" customHeight="1">
      <c r="A4" s="2" t="s">
        <v>575</v>
      </c>
      <c r="B4" s="2" t="str">
        <f t="shared" ref="B4:BJ4" si="0">B$1</f>
        <v>Skill</v>
      </c>
      <c r="C4" s="2" t="str">
        <f t="shared" si="0"/>
        <v>CSkill</v>
      </c>
      <c r="D4" s="2" t="str">
        <f t="shared" si="0"/>
        <v>MSkill</v>
      </c>
      <c r="E4" s="2" t="str">
        <f t="shared" si="0"/>
        <v>HSkill</v>
      </c>
      <c r="F4" s="2" t="str">
        <f t="shared" si="0"/>
        <v>CombatSkill</v>
      </c>
      <c r="G4" s="2" t="str">
        <f t="shared" si="0"/>
        <v>Str</v>
      </c>
      <c r="H4" s="2" t="str">
        <f t="shared" si="0"/>
        <v>Dex</v>
      </c>
      <c r="I4" s="2" t="str">
        <f t="shared" si="0"/>
        <v>Vit</v>
      </c>
      <c r="J4" s="2" t="str">
        <f t="shared" si="0"/>
        <v>Agi</v>
      </c>
      <c r="K4" s="2" t="str">
        <f t="shared" si="0"/>
        <v>Int</v>
      </c>
      <c r="L4" s="2" t="str">
        <f t="shared" si="0"/>
        <v>Mnd</v>
      </c>
      <c r="M4" s="2" t="str">
        <f t="shared" si="0"/>
        <v>Chr</v>
      </c>
      <c r="N4" s="2" t="str">
        <f t="shared" si="0"/>
        <v>Acc</v>
      </c>
      <c r="O4" s="2" t="str">
        <f t="shared" si="0"/>
        <v>Att</v>
      </c>
      <c r="P4" s="2" t="str">
        <f t="shared" si="0"/>
        <v>Att%</v>
      </c>
      <c r="Q4" s="2" t="str">
        <f t="shared" si="0"/>
        <v>R.Acc</v>
      </c>
      <c r="R4" s="2" t="str">
        <f t="shared" si="0"/>
        <v>R.Att</v>
      </c>
      <c r="S4" s="49" t="str">
        <f t="shared" si="0"/>
        <v>MAcc</v>
      </c>
      <c r="T4" s="2" t="str">
        <f t="shared" si="0"/>
        <v>MAB</v>
      </c>
      <c r="U4" s="2" t="str">
        <f t="shared" si="0"/>
        <v>MDmg</v>
      </c>
      <c r="V4" s="48" t="str">
        <f t="shared" si="0"/>
        <v>DA</v>
      </c>
      <c r="W4" s="2" t="str">
        <f t="shared" si="0"/>
        <v>TA</v>
      </c>
      <c r="X4" s="2" t="str">
        <f t="shared" si="0"/>
        <v>QA</v>
      </c>
      <c r="Y4" s="2" t="str">
        <f t="shared" si="0"/>
        <v>KA</v>
      </c>
      <c r="Z4" s="2" t="str">
        <f t="shared" si="0"/>
        <v>Zan</v>
      </c>
      <c r="AA4" s="2" t="str">
        <f t="shared" si="0"/>
        <v>DW</v>
      </c>
      <c r="AB4" s="2" t="str">
        <f t="shared" si="0"/>
        <v>Haste</v>
      </c>
      <c r="AC4" s="2" t="str">
        <f t="shared" si="0"/>
        <v>C.Rate</v>
      </c>
      <c r="AD4" s="2" t="str">
        <f t="shared" si="0"/>
        <v>C.Dmg</v>
      </c>
      <c r="AE4" s="2" t="str">
        <f t="shared" si="0"/>
        <v>Store TP</v>
      </c>
      <c r="AF4" s="2" t="str">
        <f t="shared" si="0"/>
        <v>Regain</v>
      </c>
      <c r="AG4" s="2" t="str">
        <f t="shared" si="0"/>
        <v>TPBonus</v>
      </c>
      <c r="AH4" s="2" t="str">
        <f t="shared" si="0"/>
        <v>WSDmg</v>
      </c>
      <c r="AI4" s="2" t="str">
        <f t="shared" si="0"/>
        <v>fTP</v>
      </c>
      <c r="AJ4" s="2" t="str">
        <f t="shared" si="0"/>
        <v>DfTP</v>
      </c>
      <c r="AK4" s="2" t="str">
        <f t="shared" si="0"/>
        <v>Save TP</v>
      </c>
      <c r="AL4" s="2" t="str">
        <f t="shared" si="0"/>
        <v>CTP</v>
      </c>
      <c r="AM4" s="48" t="str">
        <f t="shared" si="0"/>
        <v>SCB</v>
      </c>
      <c r="AN4" s="144" t="str">
        <f t="shared" si="0"/>
        <v>MBB</v>
      </c>
      <c r="AO4" s="144" t="str">
        <f t="shared" si="0"/>
        <v>MBB II</v>
      </c>
      <c r="AP4" s="2" t="str">
        <f t="shared" si="0"/>
        <v>HP</v>
      </c>
      <c r="AQ4" s="2" t="str">
        <f t="shared" si="0"/>
        <v>HPP</v>
      </c>
      <c r="AR4" s="2" t="str">
        <f t="shared" si="0"/>
        <v>BrDmg</v>
      </c>
      <c r="AS4" s="48" t="str">
        <f t="shared" si="0"/>
        <v>CA</v>
      </c>
      <c r="AT4" s="49" t="str">
        <f t="shared" si="0"/>
        <v>Efflux</v>
      </c>
      <c r="AU4" s="2" t="str">
        <f t="shared" si="0"/>
        <v>BA</v>
      </c>
      <c r="AV4" s="2" t="str">
        <f t="shared" si="0"/>
        <v>Curepot</v>
      </c>
      <c r="AW4" s="2" t="str">
        <f t="shared" si="0"/>
        <v>Curerec</v>
      </c>
      <c r="AX4" s="2" t="str">
        <f t="shared" si="0"/>
        <v>Dmg</v>
      </c>
      <c r="AY4" s="2" t="str">
        <f t="shared" si="0"/>
        <v>Dly</v>
      </c>
      <c r="AZ4" s="2" t="str">
        <f t="shared" si="0"/>
        <v>OAx</v>
      </c>
      <c r="BA4" s="2" t="str">
        <f t="shared" si="0"/>
        <v>OA2</v>
      </c>
      <c r="BB4" s="2" t="str">
        <f t="shared" si="0"/>
        <v>OA3</v>
      </c>
      <c r="BC4" s="2" t="str">
        <f t="shared" si="0"/>
        <v>OA4</v>
      </c>
      <c r="BD4" s="2" t="str">
        <f t="shared" si="0"/>
        <v>OA5</v>
      </c>
      <c r="BE4" s="2" t="str">
        <f t="shared" si="0"/>
        <v>OA6</v>
      </c>
      <c r="BF4" s="2" t="str">
        <f t="shared" si="0"/>
        <v>OA7</v>
      </c>
      <c r="BG4" s="2" t="str">
        <f t="shared" si="0"/>
        <v>OA8</v>
      </c>
      <c r="BH4" s="2" t="str">
        <f t="shared" si="0"/>
        <v>AM3</v>
      </c>
      <c r="BI4" s="2" t="str">
        <f t="shared" si="0"/>
        <v>AM3-2</v>
      </c>
      <c r="BJ4" s="2" t="str">
        <f t="shared" si="0"/>
        <v>AM3-3</v>
      </c>
    </row>
    <row r="5" spans="1:62" ht="12.75" customHeight="1">
      <c r="A5" s="2" t="s">
        <v>106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49"/>
      <c r="T5" s="2"/>
      <c r="U5" s="2"/>
      <c r="V5" s="71"/>
      <c r="W5" s="18"/>
      <c r="X5" s="18"/>
      <c r="Y5" s="18"/>
      <c r="Z5" s="18"/>
      <c r="AA5" s="18"/>
      <c r="AB5" s="4"/>
      <c r="AC5" s="18"/>
      <c r="AD5" s="18"/>
      <c r="AE5" s="2"/>
      <c r="AF5" s="4"/>
      <c r="AG5" s="4"/>
      <c r="AH5" s="18"/>
      <c r="AI5" s="4"/>
      <c r="AJ5" s="4"/>
      <c r="AK5" s="4"/>
      <c r="AL5" s="18"/>
      <c r="AM5" s="71"/>
      <c r="AN5" s="66"/>
      <c r="AO5" s="66"/>
      <c r="AP5" s="2"/>
      <c r="AQ5" s="2"/>
      <c r="AR5" s="18"/>
      <c r="AS5" s="71"/>
      <c r="AT5" s="21"/>
      <c r="AU5" s="18"/>
      <c r="AV5" s="18"/>
      <c r="AW5" s="18"/>
      <c r="AX5" s="2">
        <v>0</v>
      </c>
      <c r="AY5" s="2">
        <v>0</v>
      </c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ht="12.75" customHeight="1">
      <c r="A6" s="6" t="s">
        <v>576</v>
      </c>
      <c r="B6" s="2"/>
      <c r="C6" s="2"/>
      <c r="D6" s="2"/>
      <c r="E6" s="2"/>
      <c r="F6" s="8">
        <v>242</v>
      </c>
      <c r="G6" s="2"/>
      <c r="H6" s="2"/>
      <c r="I6" s="2"/>
      <c r="J6" s="2"/>
      <c r="K6" s="2"/>
      <c r="L6" s="2"/>
      <c r="M6" s="2"/>
      <c r="N6" s="8">
        <v>15</v>
      </c>
      <c r="O6" s="2"/>
      <c r="P6" s="2"/>
      <c r="Q6" s="2"/>
      <c r="R6" s="2"/>
      <c r="S6" s="9">
        <v>15</v>
      </c>
      <c r="T6" s="2"/>
      <c r="U6" s="8">
        <v>96</v>
      </c>
      <c r="V6" s="71"/>
      <c r="W6" s="18"/>
      <c r="X6" s="18"/>
      <c r="Y6" s="18"/>
      <c r="Z6" s="18"/>
      <c r="AA6" s="18"/>
      <c r="AB6" s="4"/>
      <c r="AC6" s="18"/>
      <c r="AD6" s="18"/>
      <c r="AE6" s="2"/>
      <c r="AF6" s="4"/>
      <c r="AG6" s="4"/>
      <c r="AH6" s="18"/>
      <c r="AI6" s="4"/>
      <c r="AJ6" s="4"/>
      <c r="AK6" s="4"/>
      <c r="AL6" s="18"/>
      <c r="AM6" s="94">
        <v>0.1</v>
      </c>
      <c r="AN6" s="66"/>
      <c r="AO6" s="66"/>
      <c r="AP6" s="2"/>
      <c r="AQ6" s="2"/>
      <c r="AR6" s="18"/>
      <c r="AS6" s="94">
        <v>0.1</v>
      </c>
      <c r="AT6" s="21"/>
      <c r="AU6" s="18"/>
      <c r="AV6" s="18"/>
      <c r="AW6" s="18"/>
      <c r="AX6" s="8">
        <v>130</v>
      </c>
      <c r="AY6" s="8">
        <v>240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ht="12.75" customHeight="1">
      <c r="A7" s="4" t="s">
        <v>577</v>
      </c>
      <c r="B7" s="2"/>
      <c r="C7" s="2"/>
      <c r="D7" s="2"/>
      <c r="E7" s="2"/>
      <c r="F7" s="2">
        <v>242</v>
      </c>
      <c r="G7" s="2"/>
      <c r="H7" s="2">
        <v>20</v>
      </c>
      <c r="I7" s="2"/>
      <c r="J7" s="2"/>
      <c r="K7" s="2"/>
      <c r="L7" s="2"/>
      <c r="M7" s="2"/>
      <c r="N7" s="2"/>
      <c r="O7" s="2"/>
      <c r="P7" s="2"/>
      <c r="Q7" s="2"/>
      <c r="R7" s="2"/>
      <c r="S7" s="49"/>
      <c r="T7" s="2"/>
      <c r="U7" s="2"/>
      <c r="V7" s="71"/>
      <c r="W7" s="18"/>
      <c r="X7" s="18"/>
      <c r="Y7" s="18"/>
      <c r="Z7" s="18"/>
      <c r="AA7" s="18"/>
      <c r="AB7" s="4"/>
      <c r="AC7" s="18"/>
      <c r="AD7" s="18"/>
      <c r="AE7" s="2"/>
      <c r="AF7" s="4"/>
      <c r="AG7" s="4"/>
      <c r="AH7" s="18"/>
      <c r="AI7" s="4"/>
      <c r="AJ7" s="4"/>
      <c r="AK7" s="4"/>
      <c r="AL7" s="18"/>
      <c r="AM7" s="71"/>
      <c r="AN7" s="66"/>
      <c r="AO7" s="66"/>
      <c r="AP7" s="2"/>
      <c r="AQ7" s="2"/>
      <c r="AR7" s="18"/>
      <c r="AS7" s="71"/>
      <c r="AT7" s="21"/>
      <c r="AU7" s="18"/>
      <c r="AV7" s="18"/>
      <c r="AW7" s="18"/>
      <c r="AX7" s="2">
        <v>114</v>
      </c>
      <c r="AY7" s="2">
        <v>224</v>
      </c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ht="12.75" customHeight="1">
      <c r="A8" s="6" t="s">
        <v>73</v>
      </c>
      <c r="B8" s="2"/>
      <c r="C8" s="2"/>
      <c r="D8" s="2"/>
      <c r="E8" s="2"/>
      <c r="F8" s="2">
        <v>269</v>
      </c>
      <c r="G8" s="2"/>
      <c r="H8" s="8">
        <v>50</v>
      </c>
      <c r="I8" s="2"/>
      <c r="J8" s="2"/>
      <c r="K8" s="2"/>
      <c r="L8" s="2"/>
      <c r="M8" s="2"/>
      <c r="N8" s="2"/>
      <c r="O8" s="2"/>
      <c r="P8" s="2"/>
      <c r="Q8" s="2"/>
      <c r="R8" s="2"/>
      <c r="S8" s="49"/>
      <c r="T8" s="2"/>
      <c r="U8" s="8">
        <v>186</v>
      </c>
      <c r="V8" s="71"/>
      <c r="W8" s="18"/>
      <c r="X8" s="18"/>
      <c r="Y8" s="18"/>
      <c r="Z8" s="18"/>
      <c r="AA8" s="18"/>
      <c r="AB8" s="4"/>
      <c r="AC8" s="18"/>
      <c r="AD8" s="18"/>
      <c r="AE8" s="2"/>
      <c r="AF8" s="4"/>
      <c r="AG8" s="4"/>
      <c r="AH8" s="18"/>
      <c r="AI8" s="4"/>
      <c r="AJ8" s="4"/>
      <c r="AK8" s="4"/>
      <c r="AL8" s="18"/>
      <c r="AM8" s="71"/>
      <c r="AN8" s="66"/>
      <c r="AO8" s="66"/>
      <c r="AP8" s="2"/>
      <c r="AQ8" s="2"/>
      <c r="AR8" s="18"/>
      <c r="AS8" s="71"/>
      <c r="AT8" s="21"/>
      <c r="AU8" s="18"/>
      <c r="AV8" s="18"/>
      <c r="AW8" s="18"/>
      <c r="AX8" s="8">
        <v>158</v>
      </c>
      <c r="AY8" s="2">
        <v>224</v>
      </c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ht="12.75" customHeight="1">
      <c r="A9" s="4" t="s">
        <v>578</v>
      </c>
      <c r="B9" s="2"/>
      <c r="C9" s="2"/>
      <c r="D9" s="2"/>
      <c r="E9" s="2"/>
      <c r="F9" s="2">
        <v>242</v>
      </c>
      <c r="G9" s="2">
        <v>10</v>
      </c>
      <c r="H9" s="2"/>
      <c r="I9" s="2"/>
      <c r="J9" s="2">
        <v>10</v>
      </c>
      <c r="K9" s="2"/>
      <c r="L9" s="2"/>
      <c r="M9" s="2"/>
      <c r="N9" s="2"/>
      <c r="O9" s="2"/>
      <c r="P9" s="2"/>
      <c r="Q9" s="2"/>
      <c r="R9" s="2"/>
      <c r="S9" s="49"/>
      <c r="T9" s="2"/>
      <c r="U9" s="8">
        <v>93</v>
      </c>
      <c r="V9" s="71">
        <v>0.02</v>
      </c>
      <c r="W9" s="18"/>
      <c r="X9" s="18"/>
      <c r="Y9" s="18"/>
      <c r="Z9" s="18"/>
      <c r="AA9" s="18"/>
      <c r="AB9" s="4"/>
      <c r="AC9" s="18"/>
      <c r="AD9" s="18"/>
      <c r="AE9" s="2"/>
      <c r="AF9" s="4"/>
      <c r="AG9" s="4"/>
      <c r="AH9" s="18"/>
      <c r="AI9" s="4"/>
      <c r="AJ9" s="4"/>
      <c r="AK9" s="4"/>
      <c r="AL9" s="18"/>
      <c r="AM9" s="71"/>
      <c r="AN9" s="66"/>
      <c r="AO9" s="66"/>
      <c r="AP9" s="2"/>
      <c r="AQ9" s="2"/>
      <c r="AR9" s="18"/>
      <c r="AS9" s="71"/>
      <c r="AT9" s="21"/>
      <c r="AU9" s="18"/>
      <c r="AV9" s="18"/>
      <c r="AW9" s="18"/>
      <c r="AX9" s="2">
        <v>130</v>
      </c>
      <c r="AY9" s="2">
        <v>240</v>
      </c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ht="12.75" customHeight="1">
      <c r="A10" s="8" t="s">
        <v>579</v>
      </c>
      <c r="B10" s="2"/>
      <c r="C10" s="2"/>
      <c r="D10" s="2"/>
      <c r="E10" s="2"/>
      <c r="F10" s="8">
        <v>242</v>
      </c>
      <c r="G10" s="2"/>
      <c r="H10" s="8">
        <v>6</v>
      </c>
      <c r="I10" s="8">
        <v>6</v>
      </c>
      <c r="J10" s="2"/>
      <c r="K10" s="2"/>
      <c r="L10" s="8">
        <v>6</v>
      </c>
      <c r="M10" s="2"/>
      <c r="N10" s="8">
        <v>10</v>
      </c>
      <c r="O10" s="2"/>
      <c r="P10" s="2"/>
      <c r="Q10" s="2"/>
      <c r="R10" s="2"/>
      <c r="S10" s="49"/>
      <c r="T10" s="2"/>
      <c r="U10" s="2"/>
      <c r="V10" s="71"/>
      <c r="W10" s="18"/>
      <c r="X10" s="18"/>
      <c r="Y10" s="18"/>
      <c r="Z10" s="18"/>
      <c r="AA10" s="18"/>
      <c r="AB10" s="4"/>
      <c r="AC10" s="18"/>
      <c r="AD10" s="18"/>
      <c r="AE10" s="2"/>
      <c r="AF10" s="4"/>
      <c r="AG10" s="4"/>
      <c r="AH10" s="18"/>
      <c r="AI10" s="4"/>
      <c r="AJ10" s="18"/>
      <c r="AK10" s="18"/>
      <c r="AL10" s="18"/>
      <c r="AM10" s="48"/>
      <c r="AN10" s="76"/>
      <c r="AO10" s="76"/>
      <c r="AP10" s="2"/>
      <c r="AQ10" s="2"/>
      <c r="AR10" s="2"/>
      <c r="AS10" s="48"/>
      <c r="AT10" s="49"/>
      <c r="AU10" s="2"/>
      <c r="AV10" s="2"/>
      <c r="AW10" s="2"/>
      <c r="AX10" s="8">
        <v>123</v>
      </c>
      <c r="AY10" s="8">
        <v>240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ht="12.75" customHeight="1">
      <c r="A11" s="8" t="s">
        <v>580</v>
      </c>
      <c r="B11" s="2"/>
      <c r="C11" s="2"/>
      <c r="D11" s="2"/>
      <c r="E11" s="2"/>
      <c r="F11" s="8">
        <v>242</v>
      </c>
      <c r="G11" s="2"/>
      <c r="H11" s="8">
        <v>11</v>
      </c>
      <c r="I11" s="8">
        <v>11</v>
      </c>
      <c r="J11" s="2"/>
      <c r="K11" s="2"/>
      <c r="L11" s="8">
        <v>11</v>
      </c>
      <c r="M11" s="2"/>
      <c r="N11" s="8">
        <v>15</v>
      </c>
      <c r="O11" s="2"/>
      <c r="P11" s="2"/>
      <c r="Q11" s="2"/>
      <c r="R11" s="2"/>
      <c r="S11" s="49"/>
      <c r="T11" s="2"/>
      <c r="U11" s="2"/>
      <c r="V11" s="71"/>
      <c r="W11" s="18"/>
      <c r="X11" s="18"/>
      <c r="Y11" s="18"/>
      <c r="Z11" s="18"/>
      <c r="AA11" s="18"/>
      <c r="AB11" s="4"/>
      <c r="AC11" s="18"/>
      <c r="AD11" s="18"/>
      <c r="AE11" s="2"/>
      <c r="AF11" s="4"/>
      <c r="AG11" s="4"/>
      <c r="AH11" s="18"/>
      <c r="AI11" s="4"/>
      <c r="AJ11" s="18"/>
      <c r="AK11" s="18"/>
      <c r="AL11" s="18"/>
      <c r="AM11" s="48"/>
      <c r="AN11" s="76"/>
      <c r="AO11" s="76"/>
      <c r="AP11" s="2"/>
      <c r="AQ11" s="2"/>
      <c r="AR11" s="2"/>
      <c r="AS11" s="48"/>
      <c r="AT11" s="49"/>
      <c r="AU11" s="2"/>
      <c r="AV11" s="2"/>
      <c r="AW11" s="2"/>
      <c r="AX11" s="8">
        <v>124</v>
      </c>
      <c r="AY11" s="8">
        <v>236</v>
      </c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ht="12.75" customHeight="1">
      <c r="A12" s="2" t="s">
        <v>581</v>
      </c>
      <c r="B12" s="2"/>
      <c r="C12" s="2"/>
      <c r="D12" s="2"/>
      <c r="E12" s="2"/>
      <c r="F12" s="2">
        <v>242</v>
      </c>
      <c r="G12" s="2">
        <v>13</v>
      </c>
      <c r="H12" s="2"/>
      <c r="I12" s="2"/>
      <c r="J12" s="2"/>
      <c r="K12" s="2"/>
      <c r="L12" s="2"/>
      <c r="M12" s="2"/>
      <c r="N12" s="2">
        <v>10</v>
      </c>
      <c r="O12" s="2">
        <v>10</v>
      </c>
      <c r="P12" s="2"/>
      <c r="Q12" s="2"/>
      <c r="R12" s="2"/>
      <c r="S12" s="49"/>
      <c r="T12" s="2"/>
      <c r="U12" s="2"/>
      <c r="V12" s="71">
        <v>0.03</v>
      </c>
      <c r="W12" s="18"/>
      <c r="X12" s="18"/>
      <c r="Y12" s="18"/>
      <c r="Z12" s="18"/>
      <c r="AA12" s="18"/>
      <c r="AB12" s="4"/>
      <c r="AC12" s="18"/>
      <c r="AD12" s="18"/>
      <c r="AE12" s="2"/>
      <c r="AF12" s="4"/>
      <c r="AG12" s="4"/>
      <c r="AH12" s="18"/>
      <c r="AI12" s="4"/>
      <c r="AJ12" s="18"/>
      <c r="AK12" s="18"/>
      <c r="AL12" s="18"/>
      <c r="AM12" s="48"/>
      <c r="AN12" s="76"/>
      <c r="AO12" s="76"/>
      <c r="AP12" s="2"/>
      <c r="AQ12" s="2"/>
      <c r="AR12" s="2"/>
      <c r="AS12" s="48"/>
      <c r="AT12" s="49"/>
      <c r="AU12" s="2"/>
      <c r="AV12" s="2"/>
      <c r="AW12" s="2"/>
      <c r="AX12" s="2">
        <v>130</v>
      </c>
      <c r="AY12" s="2">
        <v>240</v>
      </c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ht="12.75" customHeight="1">
      <c r="A13" s="2" t="s">
        <v>582</v>
      </c>
      <c r="B13" s="2"/>
      <c r="C13" s="2"/>
      <c r="D13" s="2"/>
      <c r="E13" s="2"/>
      <c r="F13" s="2">
        <v>242</v>
      </c>
      <c r="G13" s="2"/>
      <c r="H13" s="2"/>
      <c r="I13" s="2"/>
      <c r="J13" s="2"/>
      <c r="K13" s="2"/>
      <c r="L13" s="2"/>
      <c r="M13" s="2"/>
      <c r="N13" s="2">
        <v>15</v>
      </c>
      <c r="O13" s="2">
        <v>15</v>
      </c>
      <c r="P13" s="2"/>
      <c r="Q13" s="2"/>
      <c r="R13" s="2"/>
      <c r="S13" s="21"/>
      <c r="T13" s="2"/>
      <c r="U13" s="2"/>
      <c r="V13" s="71">
        <v>0.04</v>
      </c>
      <c r="W13" s="18"/>
      <c r="X13" s="18"/>
      <c r="Y13" s="18"/>
      <c r="Z13" s="18"/>
      <c r="AA13" s="18"/>
      <c r="AB13" s="4"/>
      <c r="AC13" s="18"/>
      <c r="AD13" s="18"/>
      <c r="AE13" s="2"/>
      <c r="AF13" s="4"/>
      <c r="AG13" s="4"/>
      <c r="AH13" s="18"/>
      <c r="AI13" s="4"/>
      <c r="AJ13" s="18"/>
      <c r="AK13" s="18"/>
      <c r="AL13" s="18"/>
      <c r="AM13" s="48"/>
      <c r="AN13" s="76"/>
      <c r="AO13" s="76"/>
      <c r="AP13" s="2"/>
      <c r="AQ13" s="2"/>
      <c r="AR13" s="2"/>
      <c r="AS13" s="48"/>
      <c r="AT13" s="49"/>
      <c r="AU13" s="2"/>
      <c r="AV13" s="2"/>
      <c r="AW13" s="2"/>
      <c r="AX13" s="2">
        <v>161</v>
      </c>
      <c r="AY13" s="2">
        <v>270</v>
      </c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ht="12.75" customHeight="1">
      <c r="A14" s="2" t="s">
        <v>583</v>
      </c>
      <c r="B14" s="2"/>
      <c r="C14" s="2"/>
      <c r="D14" s="2"/>
      <c r="E14" s="2"/>
      <c r="F14" s="2">
        <v>242</v>
      </c>
      <c r="G14" s="2"/>
      <c r="H14" s="2"/>
      <c r="I14" s="2"/>
      <c r="J14" s="2"/>
      <c r="K14" s="2"/>
      <c r="L14" s="2"/>
      <c r="M14" s="2"/>
      <c r="N14" s="8">
        <v>20</v>
      </c>
      <c r="O14" s="8"/>
      <c r="P14" s="2"/>
      <c r="Q14" s="2"/>
      <c r="R14" s="2"/>
      <c r="S14" s="21"/>
      <c r="T14" s="8">
        <v>14</v>
      </c>
      <c r="U14" s="8">
        <v>123</v>
      </c>
      <c r="V14" s="71"/>
      <c r="W14" s="18"/>
      <c r="X14" s="18"/>
      <c r="Y14" s="18"/>
      <c r="Z14" s="18"/>
      <c r="AA14" s="18"/>
      <c r="AB14" s="4"/>
      <c r="AC14" s="18"/>
      <c r="AD14" s="18"/>
      <c r="AE14" s="2"/>
      <c r="AF14" s="4"/>
      <c r="AG14" s="4"/>
      <c r="AH14" s="18"/>
      <c r="AI14" s="4"/>
      <c r="AJ14" s="18"/>
      <c r="AK14" s="18"/>
      <c r="AL14" s="18"/>
      <c r="AM14" s="48"/>
      <c r="AN14" s="76"/>
      <c r="AO14" s="76"/>
      <c r="AP14" s="2"/>
      <c r="AQ14" s="2"/>
      <c r="AR14" s="2"/>
      <c r="AS14" s="48"/>
      <c r="AT14" s="49"/>
      <c r="AU14" s="2"/>
      <c r="AV14" s="2"/>
      <c r="AW14" s="2"/>
      <c r="AX14" s="8">
        <v>140</v>
      </c>
      <c r="AY14" s="2">
        <v>240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2.75" customHeight="1">
      <c r="A15" s="143" t="s">
        <v>584</v>
      </c>
      <c r="B15" s="2"/>
      <c r="C15" s="2"/>
      <c r="D15" s="2"/>
      <c r="E15" s="2"/>
      <c r="F15" s="2">
        <v>242</v>
      </c>
      <c r="G15" s="2"/>
      <c r="H15" s="2"/>
      <c r="I15" s="2"/>
      <c r="J15" s="2"/>
      <c r="K15" s="2"/>
      <c r="L15" s="2"/>
      <c r="M15" s="2"/>
      <c r="N15" s="8">
        <v>20</v>
      </c>
      <c r="O15" s="8"/>
      <c r="P15" s="2"/>
      <c r="Q15" s="2"/>
      <c r="R15" s="2"/>
      <c r="S15" s="21"/>
      <c r="T15" s="8">
        <v>14</v>
      </c>
      <c r="U15" s="8">
        <v>123</v>
      </c>
      <c r="V15" s="71"/>
      <c r="W15" s="18"/>
      <c r="X15" s="18"/>
      <c r="Y15" s="18"/>
      <c r="Z15" s="18"/>
      <c r="AA15" s="18"/>
      <c r="AB15" s="4"/>
      <c r="AC15" s="18"/>
      <c r="AD15" s="18"/>
      <c r="AE15" s="2"/>
      <c r="AF15" s="4"/>
      <c r="AG15" s="4"/>
      <c r="AH15" s="18"/>
      <c r="AI15" s="4"/>
      <c r="AJ15" s="18"/>
      <c r="AK15" s="18"/>
      <c r="AL15" s="18"/>
      <c r="AM15" s="48"/>
      <c r="AN15" s="76"/>
      <c r="AO15" s="76"/>
      <c r="AP15" s="2"/>
      <c r="AQ15" s="2"/>
      <c r="AR15" s="2"/>
      <c r="AS15" s="48"/>
      <c r="AT15" s="49"/>
      <c r="AU15" s="2"/>
      <c r="AV15" s="2"/>
      <c r="AW15" s="2"/>
      <c r="AX15" s="8">
        <v>140</v>
      </c>
      <c r="AY15" s="2">
        <v>240</v>
      </c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ht="12.75" customHeight="1">
      <c r="A16" s="143" t="s">
        <v>585</v>
      </c>
      <c r="B16" s="2"/>
      <c r="C16" s="2"/>
      <c r="D16" s="2"/>
      <c r="E16" s="2"/>
      <c r="F16" s="2">
        <v>242</v>
      </c>
      <c r="G16" s="2"/>
      <c r="H16" s="2"/>
      <c r="I16" s="2"/>
      <c r="J16" s="2"/>
      <c r="K16" s="2"/>
      <c r="L16" s="2"/>
      <c r="M16" s="2"/>
      <c r="N16" s="8">
        <v>20</v>
      </c>
      <c r="O16" s="8"/>
      <c r="P16" s="2"/>
      <c r="Q16" s="2"/>
      <c r="R16" s="2"/>
      <c r="S16" s="21"/>
      <c r="T16" s="8">
        <v>14</v>
      </c>
      <c r="U16" s="8">
        <v>123</v>
      </c>
      <c r="V16" s="71"/>
      <c r="W16" s="18"/>
      <c r="X16" s="18"/>
      <c r="Y16" s="18"/>
      <c r="Z16" s="18"/>
      <c r="AA16" s="18"/>
      <c r="AB16" s="4"/>
      <c r="AC16" s="18"/>
      <c r="AD16" s="18"/>
      <c r="AE16" s="2"/>
      <c r="AF16" s="4"/>
      <c r="AG16" s="4"/>
      <c r="AH16" s="18"/>
      <c r="AI16" s="4"/>
      <c r="AJ16" s="18"/>
      <c r="AK16" s="18"/>
      <c r="AL16" s="18"/>
      <c r="AM16" s="48"/>
      <c r="AN16" s="76"/>
      <c r="AO16" s="76"/>
      <c r="AP16" s="2"/>
      <c r="AQ16" s="2"/>
      <c r="AR16" s="2"/>
      <c r="AS16" s="48"/>
      <c r="AT16" s="49"/>
      <c r="AU16" s="2"/>
      <c r="AV16" s="2"/>
      <c r="AW16" s="2"/>
      <c r="AX16" s="8">
        <v>140</v>
      </c>
      <c r="AY16" s="2">
        <v>240</v>
      </c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2.75" customHeight="1">
      <c r="A17" s="143" t="s">
        <v>586</v>
      </c>
      <c r="B17" s="2"/>
      <c r="C17" s="2"/>
      <c r="D17" s="2"/>
      <c r="E17" s="2"/>
      <c r="F17" s="2">
        <v>242</v>
      </c>
      <c r="G17" s="2"/>
      <c r="H17" s="2"/>
      <c r="I17" s="2"/>
      <c r="J17" s="2"/>
      <c r="K17" s="2"/>
      <c r="L17" s="2"/>
      <c r="M17" s="2"/>
      <c r="N17" s="8">
        <v>20</v>
      </c>
      <c r="O17" s="8"/>
      <c r="P17" s="2"/>
      <c r="Q17" s="2"/>
      <c r="R17" s="2"/>
      <c r="S17" s="21"/>
      <c r="T17" s="8">
        <v>14</v>
      </c>
      <c r="U17" s="8">
        <v>123</v>
      </c>
      <c r="V17" s="71"/>
      <c r="W17" s="18"/>
      <c r="X17" s="18"/>
      <c r="Y17" s="18"/>
      <c r="Z17" s="18"/>
      <c r="AA17" s="18"/>
      <c r="AB17" s="4"/>
      <c r="AC17" s="18"/>
      <c r="AD17" s="18"/>
      <c r="AE17" s="2"/>
      <c r="AF17" s="4"/>
      <c r="AG17" s="4"/>
      <c r="AH17" s="18"/>
      <c r="AI17" s="4"/>
      <c r="AJ17" s="18"/>
      <c r="AK17" s="18"/>
      <c r="AL17" s="18"/>
      <c r="AM17" s="48"/>
      <c r="AN17" s="76"/>
      <c r="AO17" s="76"/>
      <c r="AP17" s="2"/>
      <c r="AQ17" s="2"/>
      <c r="AR17" s="2"/>
      <c r="AS17" s="48"/>
      <c r="AT17" s="49"/>
      <c r="AU17" s="2"/>
      <c r="AV17" s="2"/>
      <c r="AW17" s="2"/>
      <c r="AX17" s="8">
        <v>140</v>
      </c>
      <c r="AY17" s="2">
        <v>240</v>
      </c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2.75" customHeight="1">
      <c r="A18" s="143" t="s">
        <v>587</v>
      </c>
      <c r="B18" s="2"/>
      <c r="C18" s="2"/>
      <c r="D18" s="2"/>
      <c r="E18" s="2"/>
      <c r="F18" s="2">
        <v>242</v>
      </c>
      <c r="G18" s="2"/>
      <c r="H18" s="2"/>
      <c r="I18" s="2"/>
      <c r="J18" s="2"/>
      <c r="K18" s="2"/>
      <c r="L18" s="2"/>
      <c r="M18" s="2"/>
      <c r="N18" s="8">
        <v>20</v>
      </c>
      <c r="O18" s="8"/>
      <c r="P18" s="2"/>
      <c r="Q18" s="2"/>
      <c r="R18" s="2"/>
      <c r="S18" s="21"/>
      <c r="T18" s="8">
        <v>14</v>
      </c>
      <c r="U18" s="8">
        <v>123</v>
      </c>
      <c r="V18" s="71"/>
      <c r="W18" s="18"/>
      <c r="X18" s="18"/>
      <c r="Y18" s="18"/>
      <c r="Z18" s="18"/>
      <c r="AA18" s="18"/>
      <c r="AB18" s="4"/>
      <c r="AC18" s="18"/>
      <c r="AD18" s="18"/>
      <c r="AE18" s="2"/>
      <c r="AF18" s="4"/>
      <c r="AG18" s="4"/>
      <c r="AH18" s="18"/>
      <c r="AI18" s="4"/>
      <c r="AJ18" s="18"/>
      <c r="AK18" s="18"/>
      <c r="AL18" s="18"/>
      <c r="AM18" s="48"/>
      <c r="AN18" s="76"/>
      <c r="AO18" s="76"/>
      <c r="AP18" s="2"/>
      <c r="AQ18" s="2"/>
      <c r="AR18" s="2"/>
      <c r="AS18" s="48"/>
      <c r="AT18" s="49"/>
      <c r="AU18" s="2"/>
      <c r="AV18" s="2"/>
      <c r="AW18" s="2"/>
      <c r="AX18" s="8">
        <v>140</v>
      </c>
      <c r="AY18" s="2">
        <v>240</v>
      </c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ht="12.75" customHeight="1">
      <c r="A19" s="143" t="s">
        <v>588</v>
      </c>
      <c r="B19" s="2"/>
      <c r="C19" s="2"/>
      <c r="D19" s="2"/>
      <c r="E19" s="2"/>
      <c r="F19" s="2">
        <v>242</v>
      </c>
      <c r="G19" s="2"/>
      <c r="H19" s="2"/>
      <c r="I19" s="2"/>
      <c r="J19" s="2"/>
      <c r="K19" s="2"/>
      <c r="L19" s="2"/>
      <c r="M19" s="2"/>
      <c r="N19" s="8">
        <v>20</v>
      </c>
      <c r="O19" s="8"/>
      <c r="P19" s="2"/>
      <c r="Q19" s="2"/>
      <c r="R19" s="2"/>
      <c r="S19" s="21"/>
      <c r="T19" s="8">
        <v>14</v>
      </c>
      <c r="U19" s="8">
        <v>123</v>
      </c>
      <c r="V19" s="71"/>
      <c r="W19" s="18"/>
      <c r="X19" s="18"/>
      <c r="Y19" s="18"/>
      <c r="Z19" s="18"/>
      <c r="AA19" s="18"/>
      <c r="AB19" s="4"/>
      <c r="AC19" s="18"/>
      <c r="AD19" s="18"/>
      <c r="AE19" s="2"/>
      <c r="AF19" s="4"/>
      <c r="AG19" s="4"/>
      <c r="AH19" s="18"/>
      <c r="AI19" s="4"/>
      <c r="AJ19" s="18"/>
      <c r="AK19" s="18"/>
      <c r="AL19" s="18"/>
      <c r="AM19" s="48"/>
      <c r="AN19" s="76"/>
      <c r="AO19" s="76"/>
      <c r="AP19" s="2"/>
      <c r="AQ19" s="2"/>
      <c r="AR19" s="2"/>
      <c r="AS19" s="48"/>
      <c r="AT19" s="49"/>
      <c r="AU19" s="2"/>
      <c r="AV19" s="2"/>
      <c r="AW19" s="2"/>
      <c r="AX19" s="8">
        <v>140</v>
      </c>
      <c r="AY19" s="2">
        <v>240</v>
      </c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ht="12.75" customHeight="1">
      <c r="A20" s="143" t="s">
        <v>589</v>
      </c>
      <c r="B20" s="2"/>
      <c r="C20" s="2"/>
      <c r="D20" s="2"/>
      <c r="E20" s="2"/>
      <c r="F20" s="2">
        <v>242</v>
      </c>
      <c r="G20" s="2"/>
      <c r="H20" s="2"/>
      <c r="I20" s="2"/>
      <c r="J20" s="2"/>
      <c r="K20" s="2"/>
      <c r="L20" s="2"/>
      <c r="M20" s="2"/>
      <c r="N20" s="8">
        <v>20</v>
      </c>
      <c r="O20" s="8"/>
      <c r="P20" s="2"/>
      <c r="Q20" s="2"/>
      <c r="R20" s="2"/>
      <c r="S20" s="21"/>
      <c r="T20" s="8">
        <v>14</v>
      </c>
      <c r="U20" s="8">
        <v>123</v>
      </c>
      <c r="V20" s="71"/>
      <c r="W20" s="18"/>
      <c r="X20" s="18"/>
      <c r="Y20" s="18"/>
      <c r="Z20" s="18"/>
      <c r="AA20" s="18"/>
      <c r="AB20" s="4"/>
      <c r="AC20" s="18"/>
      <c r="AD20" s="18"/>
      <c r="AE20" s="2"/>
      <c r="AF20" s="4"/>
      <c r="AG20" s="4"/>
      <c r="AH20" s="18"/>
      <c r="AI20" s="4"/>
      <c r="AJ20" s="18"/>
      <c r="AK20" s="18"/>
      <c r="AL20" s="18"/>
      <c r="AM20" s="48"/>
      <c r="AN20" s="76"/>
      <c r="AO20" s="76"/>
      <c r="AP20" s="2"/>
      <c r="AQ20" s="2"/>
      <c r="AR20" s="2"/>
      <c r="AS20" s="48"/>
      <c r="AT20" s="49"/>
      <c r="AU20" s="2"/>
      <c r="AV20" s="2"/>
      <c r="AW20" s="2"/>
      <c r="AX20" s="8">
        <v>140</v>
      </c>
      <c r="AY20" s="2">
        <v>240</v>
      </c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2.75" customHeight="1">
      <c r="A21" s="143" t="s">
        <v>590</v>
      </c>
      <c r="B21" s="2"/>
      <c r="C21" s="2"/>
      <c r="D21" s="2"/>
      <c r="E21" s="2"/>
      <c r="F21" s="2">
        <v>242</v>
      </c>
      <c r="G21" s="2"/>
      <c r="H21" s="2"/>
      <c r="I21" s="2"/>
      <c r="J21" s="2"/>
      <c r="K21" s="2"/>
      <c r="L21" s="2"/>
      <c r="M21" s="2"/>
      <c r="N21" s="8">
        <v>20</v>
      </c>
      <c r="O21" s="8"/>
      <c r="P21" s="2"/>
      <c r="Q21" s="2"/>
      <c r="R21" s="2"/>
      <c r="S21" s="21"/>
      <c r="T21" s="8">
        <v>14</v>
      </c>
      <c r="U21" s="8">
        <v>123</v>
      </c>
      <c r="V21" s="71"/>
      <c r="W21" s="18"/>
      <c r="X21" s="18"/>
      <c r="Y21" s="18"/>
      <c r="Z21" s="18"/>
      <c r="AA21" s="18"/>
      <c r="AB21" s="4"/>
      <c r="AC21" s="18"/>
      <c r="AD21" s="18"/>
      <c r="AE21" s="2"/>
      <c r="AF21" s="4"/>
      <c r="AG21" s="4"/>
      <c r="AH21" s="18"/>
      <c r="AI21" s="4"/>
      <c r="AJ21" s="18"/>
      <c r="AK21" s="18"/>
      <c r="AL21" s="18"/>
      <c r="AM21" s="48"/>
      <c r="AN21" s="76"/>
      <c r="AO21" s="76"/>
      <c r="AP21" s="2"/>
      <c r="AQ21" s="2"/>
      <c r="AR21" s="2"/>
      <c r="AS21" s="48"/>
      <c r="AT21" s="49"/>
      <c r="AU21" s="2"/>
      <c r="AV21" s="2"/>
      <c r="AW21" s="2"/>
      <c r="AX21" s="8">
        <v>140</v>
      </c>
      <c r="AY21" s="2">
        <v>240</v>
      </c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2.75" customHeight="1">
      <c r="A22" s="2" t="s">
        <v>591</v>
      </c>
      <c r="B22" s="2"/>
      <c r="C22" s="2"/>
      <c r="D22" s="2"/>
      <c r="E22" s="2"/>
      <c r="F22" s="2">
        <v>215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1"/>
      <c r="T22" s="2"/>
      <c r="U22" s="2"/>
      <c r="V22" s="71"/>
      <c r="W22" s="18"/>
      <c r="X22" s="18"/>
      <c r="Y22" s="18"/>
      <c r="Z22" s="18"/>
      <c r="AA22" s="18"/>
      <c r="AB22" s="4"/>
      <c r="AC22" s="18"/>
      <c r="AD22" s="18"/>
      <c r="AE22" s="2"/>
      <c r="AF22" s="4"/>
      <c r="AG22" s="4"/>
      <c r="AH22" s="18"/>
      <c r="AI22" s="4"/>
      <c r="AJ22" s="18"/>
      <c r="AK22" s="18"/>
      <c r="AL22" s="18"/>
      <c r="AM22" s="48"/>
      <c r="AN22" s="76"/>
      <c r="AO22" s="76"/>
      <c r="AP22" s="2"/>
      <c r="AQ22" s="2"/>
      <c r="AR22" s="2"/>
      <c r="AS22" s="48"/>
      <c r="AT22" s="49"/>
      <c r="AU22" s="2"/>
      <c r="AV22" s="2"/>
      <c r="AW22" s="2"/>
      <c r="AX22" s="2">
        <v>122</v>
      </c>
      <c r="AY22" s="2">
        <v>264</v>
      </c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ht="12.75" customHeight="1">
      <c r="A23" s="2" t="s">
        <v>592</v>
      </c>
      <c r="B23" s="2"/>
      <c r="C23" s="2"/>
      <c r="D23" s="2"/>
      <c r="E23" s="2"/>
      <c r="F23" s="2">
        <v>215</v>
      </c>
      <c r="G23" s="2"/>
      <c r="H23" s="2"/>
      <c r="I23" s="2"/>
      <c r="J23" s="2"/>
      <c r="K23" s="2"/>
      <c r="L23" s="2"/>
      <c r="M23" s="2"/>
      <c r="N23" s="2">
        <v>15</v>
      </c>
      <c r="O23" s="2">
        <v>10</v>
      </c>
      <c r="P23" s="2"/>
      <c r="Q23" s="2"/>
      <c r="R23" s="2"/>
      <c r="S23" s="21"/>
      <c r="T23" s="2"/>
      <c r="U23" s="2"/>
      <c r="V23" s="71"/>
      <c r="W23" s="18"/>
      <c r="X23" s="18"/>
      <c r="Y23" s="18"/>
      <c r="Z23" s="18"/>
      <c r="AA23" s="18"/>
      <c r="AB23" s="4"/>
      <c r="AC23" s="18"/>
      <c r="AD23" s="18"/>
      <c r="AE23" s="2"/>
      <c r="AF23" s="4"/>
      <c r="AG23" s="4"/>
      <c r="AH23" s="18"/>
      <c r="AI23" s="4"/>
      <c r="AJ23" s="18"/>
      <c r="AK23" s="18"/>
      <c r="AL23" s="18"/>
      <c r="AM23" s="48"/>
      <c r="AN23" s="76"/>
      <c r="AO23" s="76"/>
      <c r="AP23" s="2"/>
      <c r="AQ23" s="2"/>
      <c r="AR23" s="2"/>
      <c r="AS23" s="48"/>
      <c r="AT23" s="49"/>
      <c r="AU23" s="2"/>
      <c r="AV23" s="2"/>
      <c r="AW23" s="2"/>
      <c r="AX23" s="2">
        <v>128</v>
      </c>
      <c r="AY23" s="2">
        <v>264</v>
      </c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ht="12.75" customHeight="1">
      <c r="A24" s="4" t="s">
        <v>593</v>
      </c>
      <c r="B24" s="2"/>
      <c r="C24" s="2"/>
      <c r="D24" s="2"/>
      <c r="E24" s="2"/>
      <c r="F24" s="2">
        <v>215</v>
      </c>
      <c r="G24" s="2"/>
      <c r="H24" s="2"/>
      <c r="I24" s="2"/>
      <c r="J24" s="2"/>
      <c r="K24" s="2"/>
      <c r="L24" s="2"/>
      <c r="M24" s="2"/>
      <c r="N24" s="2"/>
      <c r="O24" s="2">
        <v>23</v>
      </c>
      <c r="P24" s="2"/>
      <c r="Q24" s="2"/>
      <c r="R24" s="2"/>
      <c r="S24" s="21"/>
      <c r="T24" s="2"/>
      <c r="U24" s="2"/>
      <c r="V24" s="71"/>
      <c r="W24" s="18"/>
      <c r="X24" s="18"/>
      <c r="Y24" s="18"/>
      <c r="Z24" s="18"/>
      <c r="AA24" s="18"/>
      <c r="AB24" s="4"/>
      <c r="AC24" s="18"/>
      <c r="AD24" s="18"/>
      <c r="AE24" s="2"/>
      <c r="AF24" s="18"/>
      <c r="AG24" s="4"/>
      <c r="AH24" s="18"/>
      <c r="AI24" s="4"/>
      <c r="AJ24" s="4"/>
      <c r="AK24" s="4"/>
      <c r="AL24" s="4"/>
      <c r="AM24" s="48"/>
      <c r="AN24" s="76"/>
      <c r="AO24" s="76"/>
      <c r="AP24" s="2"/>
      <c r="AQ24" s="2"/>
      <c r="AR24" s="2"/>
      <c r="AS24" s="48"/>
      <c r="AT24" s="49"/>
      <c r="AU24" s="2"/>
      <c r="AV24" s="2"/>
      <c r="AW24" s="2"/>
      <c r="AX24" s="2">
        <v>126</v>
      </c>
      <c r="AY24" s="2">
        <v>247</v>
      </c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ht="12.75" customHeight="1">
      <c r="A25" s="4" t="s">
        <v>594</v>
      </c>
      <c r="B25" s="2"/>
      <c r="C25" s="2"/>
      <c r="D25" s="2"/>
      <c r="E25" s="2"/>
      <c r="F25" s="2">
        <v>215</v>
      </c>
      <c r="G25" s="2"/>
      <c r="H25" s="2"/>
      <c r="I25" s="2"/>
      <c r="J25" s="2"/>
      <c r="K25" s="2"/>
      <c r="L25" s="2"/>
      <c r="M25" s="2"/>
      <c r="N25" s="2"/>
      <c r="O25" s="2">
        <v>23</v>
      </c>
      <c r="P25" s="2"/>
      <c r="Q25" s="2"/>
      <c r="R25" s="2"/>
      <c r="S25" s="21"/>
      <c r="T25" s="2"/>
      <c r="U25" s="2"/>
      <c r="V25" s="71"/>
      <c r="W25" s="18"/>
      <c r="X25" s="18"/>
      <c r="Y25" s="18"/>
      <c r="Z25" s="18"/>
      <c r="AA25" s="18"/>
      <c r="AB25" s="4"/>
      <c r="AC25" s="18"/>
      <c r="AD25" s="18"/>
      <c r="AE25" s="2"/>
      <c r="AF25" s="18"/>
      <c r="AG25" s="4"/>
      <c r="AH25" s="18"/>
      <c r="AI25" s="4"/>
      <c r="AJ25" s="4"/>
      <c r="AK25" s="4">
        <v>40</v>
      </c>
      <c r="AL25" s="2"/>
      <c r="AM25" s="48"/>
      <c r="AN25" s="76"/>
      <c r="AO25" s="76"/>
      <c r="AP25" s="2"/>
      <c r="AQ25" s="2"/>
      <c r="AR25" s="2"/>
      <c r="AS25" s="48"/>
      <c r="AT25" s="49"/>
      <c r="AU25" s="2"/>
      <c r="AV25" s="2"/>
      <c r="AW25" s="2"/>
      <c r="AX25" s="2">
        <v>126</v>
      </c>
      <c r="AY25" s="2">
        <v>247</v>
      </c>
      <c r="AZ25" s="18">
        <v>0.4</v>
      </c>
      <c r="BA25" s="18">
        <v>1</v>
      </c>
      <c r="BB25" s="2"/>
      <c r="BC25" s="2"/>
      <c r="BD25" s="2"/>
      <c r="BE25" s="2"/>
      <c r="BF25" s="2"/>
      <c r="BG25" s="2"/>
      <c r="BH25" s="2"/>
      <c r="BI25" s="2"/>
      <c r="BJ25" s="2"/>
    </row>
    <row r="26" spans="1:62" ht="12.75" customHeight="1">
      <c r="A26" s="4" t="s">
        <v>595</v>
      </c>
      <c r="B26" s="2"/>
      <c r="C26" s="2"/>
      <c r="D26" s="2"/>
      <c r="E26" s="2"/>
      <c r="F26" s="2">
        <v>242</v>
      </c>
      <c r="G26" s="2">
        <v>15</v>
      </c>
      <c r="H26" s="2"/>
      <c r="I26" s="2"/>
      <c r="J26" s="2"/>
      <c r="K26" s="2"/>
      <c r="L26" s="2"/>
      <c r="M26" s="2"/>
      <c r="N26" s="2">
        <v>10</v>
      </c>
      <c r="O26" s="2">
        <v>25</v>
      </c>
      <c r="P26" s="2"/>
      <c r="Q26" s="2"/>
      <c r="R26" s="2"/>
      <c r="S26" s="21"/>
      <c r="T26" s="2">
        <v>14</v>
      </c>
      <c r="U26" s="2">
        <v>108</v>
      </c>
      <c r="V26" s="71"/>
      <c r="W26" s="18"/>
      <c r="X26" s="18"/>
      <c r="Y26" s="18"/>
      <c r="Z26" s="18"/>
      <c r="AA26" s="18"/>
      <c r="AB26" s="4"/>
      <c r="AC26" s="18"/>
      <c r="AD26" s="18"/>
      <c r="AE26" s="2"/>
      <c r="AF26" s="18"/>
      <c r="AG26" s="4"/>
      <c r="AH26" s="18"/>
      <c r="AI26" s="4"/>
      <c r="AJ26" s="4"/>
      <c r="AK26" s="4"/>
      <c r="AL26" s="2"/>
      <c r="AM26" s="48"/>
      <c r="AN26" s="76"/>
      <c r="AO26" s="76"/>
      <c r="AP26" s="2"/>
      <c r="AQ26" s="2"/>
      <c r="AR26" s="2"/>
      <c r="AS26" s="48"/>
      <c r="AT26" s="49"/>
      <c r="AU26" s="2"/>
      <c r="AV26" s="2"/>
      <c r="AW26" s="2"/>
      <c r="AX26" s="2">
        <v>143</v>
      </c>
      <c r="AY26" s="2">
        <v>240</v>
      </c>
      <c r="AZ26" s="18"/>
      <c r="BA26" s="18"/>
      <c r="BB26" s="2"/>
      <c r="BC26" s="2"/>
      <c r="BD26" s="2"/>
      <c r="BE26" s="2"/>
      <c r="BF26" s="2"/>
      <c r="BG26" s="2"/>
      <c r="BH26" s="2"/>
      <c r="BI26" s="2"/>
      <c r="BJ26" s="2"/>
    </row>
    <row r="27" spans="1:62" ht="12.75" customHeight="1">
      <c r="A27" s="4" t="s">
        <v>596</v>
      </c>
      <c r="B27" s="2"/>
      <c r="C27" s="2"/>
      <c r="D27" s="2"/>
      <c r="E27" s="2"/>
      <c r="F27" s="2">
        <v>242</v>
      </c>
      <c r="G27" s="2">
        <v>15</v>
      </c>
      <c r="H27" s="2"/>
      <c r="I27" s="2"/>
      <c r="J27" s="2"/>
      <c r="K27" s="2"/>
      <c r="L27" s="2"/>
      <c r="M27" s="2"/>
      <c r="N27" s="2">
        <v>25</v>
      </c>
      <c r="O27" s="2">
        <v>10</v>
      </c>
      <c r="P27" s="2"/>
      <c r="Q27" s="2"/>
      <c r="R27" s="2"/>
      <c r="S27" s="21"/>
      <c r="T27" s="2">
        <v>14</v>
      </c>
      <c r="U27" s="2">
        <v>108</v>
      </c>
      <c r="V27" s="71"/>
      <c r="W27" s="18"/>
      <c r="X27" s="18"/>
      <c r="Y27" s="18"/>
      <c r="Z27" s="18"/>
      <c r="AA27" s="18"/>
      <c r="AB27" s="4"/>
      <c r="AC27" s="18"/>
      <c r="AD27" s="18"/>
      <c r="AE27" s="2"/>
      <c r="AF27" s="18"/>
      <c r="AG27" s="4"/>
      <c r="AH27" s="18"/>
      <c r="AI27" s="4"/>
      <c r="AJ27" s="4"/>
      <c r="AK27" s="4"/>
      <c r="AL27" s="2"/>
      <c r="AM27" s="48"/>
      <c r="AN27" s="76"/>
      <c r="AO27" s="76"/>
      <c r="AP27" s="2"/>
      <c r="AQ27" s="2"/>
      <c r="AR27" s="2"/>
      <c r="AS27" s="48"/>
      <c r="AT27" s="49"/>
      <c r="AU27" s="2"/>
      <c r="AV27" s="2"/>
      <c r="AW27" s="2"/>
      <c r="AX27" s="2">
        <v>143</v>
      </c>
      <c r="AY27" s="2">
        <v>240</v>
      </c>
      <c r="AZ27" s="18"/>
      <c r="BA27" s="18"/>
      <c r="BB27" s="2"/>
      <c r="BC27" s="2"/>
      <c r="BD27" s="2"/>
      <c r="BE27" s="2"/>
      <c r="BF27" s="2"/>
      <c r="BG27" s="2"/>
      <c r="BH27" s="2"/>
      <c r="BI27" s="2"/>
      <c r="BJ27" s="2"/>
    </row>
    <row r="28" spans="1:62" ht="12.75" customHeight="1">
      <c r="A28" s="4" t="s">
        <v>597</v>
      </c>
      <c r="B28" s="2"/>
      <c r="C28" s="2"/>
      <c r="D28" s="2"/>
      <c r="E28" s="2"/>
      <c r="F28" s="2">
        <v>242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1"/>
      <c r="T28" s="2"/>
      <c r="U28" s="8">
        <v>108</v>
      </c>
      <c r="V28" s="71"/>
      <c r="W28" s="18"/>
      <c r="X28" s="18"/>
      <c r="Y28" s="18"/>
      <c r="Z28" s="18"/>
      <c r="AA28" s="18"/>
      <c r="AB28" s="4"/>
      <c r="AC28" s="18"/>
      <c r="AD28" s="18"/>
      <c r="AE28" s="2"/>
      <c r="AF28" s="18"/>
      <c r="AG28" s="4"/>
      <c r="AH28" s="18"/>
      <c r="AI28" s="4"/>
      <c r="AJ28" s="4"/>
      <c r="AK28" s="4"/>
      <c r="AL28" s="2"/>
      <c r="AM28" s="48"/>
      <c r="AN28" s="76"/>
      <c r="AO28" s="76"/>
      <c r="AP28" s="2"/>
      <c r="AQ28" s="2"/>
      <c r="AR28" s="2"/>
      <c r="AS28" s="48"/>
      <c r="AT28" s="49"/>
      <c r="AU28" s="2"/>
      <c r="AV28" s="2"/>
      <c r="AW28" s="2"/>
      <c r="AX28" s="8">
        <v>128</v>
      </c>
      <c r="AY28" s="8">
        <v>240</v>
      </c>
      <c r="AZ28" s="18"/>
      <c r="BA28" s="18"/>
      <c r="BB28" s="2"/>
      <c r="BC28" s="2"/>
      <c r="BD28" s="2"/>
      <c r="BE28" s="2"/>
      <c r="BF28" s="2"/>
      <c r="BG28" s="2"/>
      <c r="BH28" s="2"/>
      <c r="BI28" s="2"/>
      <c r="BJ28" s="2"/>
    </row>
    <row r="29" spans="1:62" ht="12.75" customHeight="1">
      <c r="A29" s="8" t="s">
        <v>598</v>
      </c>
      <c r="B29" s="2"/>
      <c r="C29" s="2"/>
      <c r="D29" s="8">
        <v>10</v>
      </c>
      <c r="E29" s="2"/>
      <c r="F29" s="8">
        <v>242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9"/>
      <c r="T29" s="8">
        <v>24</v>
      </c>
      <c r="U29" s="8">
        <v>123</v>
      </c>
      <c r="V29" s="71"/>
      <c r="W29" s="18"/>
      <c r="X29" s="18"/>
      <c r="Y29" s="18"/>
      <c r="Z29" s="18"/>
      <c r="AA29" s="18"/>
      <c r="AB29" s="4"/>
      <c r="AC29" s="18"/>
      <c r="AD29" s="18"/>
      <c r="AE29" s="2"/>
      <c r="AF29" s="4"/>
      <c r="AG29" s="4"/>
      <c r="AH29" s="18"/>
      <c r="AI29" s="4"/>
      <c r="AJ29" s="4"/>
      <c r="AK29" s="4"/>
      <c r="AL29" s="18"/>
      <c r="AM29" s="71"/>
      <c r="AN29" s="66"/>
      <c r="AO29" s="66"/>
      <c r="AP29" s="2"/>
      <c r="AQ29" s="2"/>
      <c r="AR29" s="18"/>
      <c r="AS29" s="71"/>
      <c r="AT29" s="21"/>
      <c r="AU29" s="18"/>
      <c r="AV29" s="18"/>
      <c r="AW29" s="18"/>
      <c r="AX29" s="8">
        <v>130</v>
      </c>
      <c r="AY29" s="8">
        <v>236</v>
      </c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ht="12.75" customHeight="1">
      <c r="A30" s="2" t="s">
        <v>599</v>
      </c>
      <c r="B30" s="2"/>
      <c r="C30" s="2"/>
      <c r="D30" s="2"/>
      <c r="E30" s="2"/>
      <c r="F30" s="2">
        <v>242</v>
      </c>
      <c r="G30" s="2">
        <v>10</v>
      </c>
      <c r="H30" s="2">
        <v>10</v>
      </c>
      <c r="I30" s="2">
        <v>10</v>
      </c>
      <c r="J30" s="2">
        <v>10</v>
      </c>
      <c r="K30" s="2">
        <v>10</v>
      </c>
      <c r="L30" s="2">
        <v>10</v>
      </c>
      <c r="M30" s="2">
        <v>10</v>
      </c>
      <c r="N30" s="2"/>
      <c r="O30" s="2"/>
      <c r="P30" s="2"/>
      <c r="Q30" s="2"/>
      <c r="R30" s="2"/>
      <c r="S30" s="9"/>
      <c r="T30" s="2"/>
      <c r="U30" s="2"/>
      <c r="V30" s="71"/>
      <c r="W30" s="18"/>
      <c r="X30" s="18"/>
      <c r="Y30" s="18"/>
      <c r="Z30" s="18"/>
      <c r="AA30" s="18"/>
      <c r="AB30" s="4"/>
      <c r="AC30" s="18"/>
      <c r="AD30" s="18"/>
      <c r="AE30" s="2"/>
      <c r="AF30" s="4"/>
      <c r="AG30" s="4"/>
      <c r="AH30" s="18"/>
      <c r="AI30" s="4"/>
      <c r="AJ30" s="4"/>
      <c r="AK30" s="4"/>
      <c r="AL30" s="18"/>
      <c r="AM30" s="71"/>
      <c r="AN30" s="66"/>
      <c r="AO30" s="66"/>
      <c r="AP30" s="2"/>
      <c r="AQ30" s="2"/>
      <c r="AR30" s="18"/>
      <c r="AS30" s="71"/>
      <c r="AT30" s="21"/>
      <c r="AU30" s="18"/>
      <c r="AV30" s="18"/>
      <c r="AW30" s="18"/>
      <c r="AX30" s="2">
        <v>128</v>
      </c>
      <c r="AY30" s="2">
        <v>236</v>
      </c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ht="12.75" customHeight="1">
      <c r="A31" s="8" t="s">
        <v>600</v>
      </c>
      <c r="B31" s="2"/>
      <c r="C31" s="2"/>
      <c r="D31" s="2"/>
      <c r="E31" s="2"/>
      <c r="F31" s="2">
        <v>242</v>
      </c>
      <c r="G31" s="2">
        <v>10</v>
      </c>
      <c r="H31" s="2">
        <v>10</v>
      </c>
      <c r="I31" s="2">
        <v>10</v>
      </c>
      <c r="J31" s="2">
        <v>10</v>
      </c>
      <c r="K31" s="2">
        <v>10</v>
      </c>
      <c r="L31" s="2">
        <v>10</v>
      </c>
      <c r="M31" s="2">
        <v>10</v>
      </c>
      <c r="N31" s="8">
        <v>50</v>
      </c>
      <c r="O31" s="2"/>
      <c r="P31" s="2"/>
      <c r="Q31" s="2"/>
      <c r="R31" s="2"/>
      <c r="S31" s="9">
        <v>50</v>
      </c>
      <c r="T31" s="2"/>
      <c r="U31" s="8">
        <v>80</v>
      </c>
      <c r="V31" s="71"/>
      <c r="W31" s="18"/>
      <c r="X31" s="18"/>
      <c r="Y31" s="18"/>
      <c r="Z31" s="18"/>
      <c r="AA31" s="18"/>
      <c r="AB31" s="4"/>
      <c r="AC31" s="18"/>
      <c r="AD31" s="18"/>
      <c r="AE31" s="2"/>
      <c r="AF31" s="4"/>
      <c r="AG31" s="4"/>
      <c r="AH31" s="18"/>
      <c r="AI31" s="4"/>
      <c r="AJ31" s="4"/>
      <c r="AK31" s="4"/>
      <c r="AL31" s="18"/>
      <c r="AM31" s="71"/>
      <c r="AN31" s="66"/>
      <c r="AO31" s="66"/>
      <c r="AP31" s="2"/>
      <c r="AQ31" s="2"/>
      <c r="AR31" s="18"/>
      <c r="AS31" s="71"/>
      <c r="AT31" s="21"/>
      <c r="AU31" s="18"/>
      <c r="AV31" s="18"/>
      <c r="AW31" s="18"/>
      <c r="AX31" s="2">
        <v>128</v>
      </c>
      <c r="AY31" s="2">
        <v>236</v>
      </c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ht="12.75" customHeight="1">
      <c r="A32" s="2" t="s">
        <v>601</v>
      </c>
      <c r="B32" s="2"/>
      <c r="C32" s="2"/>
      <c r="D32" s="2"/>
      <c r="E32" s="2"/>
      <c r="F32" s="2">
        <v>242</v>
      </c>
      <c r="G32" s="2">
        <v>5</v>
      </c>
      <c r="H32" s="2">
        <v>15</v>
      </c>
      <c r="I32" s="2"/>
      <c r="J32" s="2"/>
      <c r="K32" s="2"/>
      <c r="L32" s="2"/>
      <c r="M32" s="2"/>
      <c r="N32" s="2">
        <v>27</v>
      </c>
      <c r="O32" s="2"/>
      <c r="P32" s="2"/>
      <c r="Q32" s="2"/>
      <c r="R32" s="2"/>
      <c r="S32" s="49"/>
      <c r="T32" s="2"/>
      <c r="U32" s="2"/>
      <c r="V32" s="71">
        <v>0.02</v>
      </c>
      <c r="W32" s="18"/>
      <c r="X32" s="18"/>
      <c r="Y32" s="18"/>
      <c r="Z32" s="18"/>
      <c r="AA32" s="18"/>
      <c r="AB32" s="4"/>
      <c r="AC32" s="18"/>
      <c r="AD32" s="18"/>
      <c r="AE32" s="2"/>
      <c r="AF32" s="4"/>
      <c r="AG32" s="4"/>
      <c r="AH32" s="18"/>
      <c r="AI32" s="4"/>
      <c r="AJ32" s="4"/>
      <c r="AK32" s="4"/>
      <c r="AL32" s="18"/>
      <c r="AM32" s="71"/>
      <c r="AN32" s="66"/>
      <c r="AO32" s="66"/>
      <c r="AP32" s="2"/>
      <c r="AQ32" s="2"/>
      <c r="AR32" s="18"/>
      <c r="AS32" s="71"/>
      <c r="AT32" s="21"/>
      <c r="AU32" s="18"/>
      <c r="AV32" s="18"/>
      <c r="AW32" s="18"/>
      <c r="AX32" s="2">
        <v>133</v>
      </c>
      <c r="AY32" s="2">
        <v>236</v>
      </c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ht="12.75" customHeight="1">
      <c r="A33" s="2" t="s">
        <v>602</v>
      </c>
      <c r="B33" s="2"/>
      <c r="C33" s="2"/>
      <c r="D33" s="2"/>
      <c r="E33" s="2"/>
      <c r="F33" s="2">
        <v>242</v>
      </c>
      <c r="G33" s="2">
        <v>15</v>
      </c>
      <c r="H33" s="2">
        <v>5</v>
      </c>
      <c r="I33" s="2"/>
      <c r="J33" s="2"/>
      <c r="K33" s="2"/>
      <c r="L33" s="2"/>
      <c r="M33" s="2"/>
      <c r="N33" s="2">
        <v>7</v>
      </c>
      <c r="O33" s="2">
        <v>20</v>
      </c>
      <c r="P33" s="2"/>
      <c r="Q33" s="2"/>
      <c r="R33" s="2"/>
      <c r="S33" s="49"/>
      <c r="T33" s="2"/>
      <c r="U33" s="2"/>
      <c r="V33" s="71">
        <v>0.02</v>
      </c>
      <c r="W33" s="18"/>
      <c r="X33" s="18"/>
      <c r="Y33" s="18"/>
      <c r="Z33" s="18"/>
      <c r="AA33" s="18"/>
      <c r="AB33" s="4"/>
      <c r="AC33" s="18"/>
      <c r="AD33" s="18"/>
      <c r="AE33" s="2">
        <v>3</v>
      </c>
      <c r="AF33" s="4"/>
      <c r="AG33" s="4"/>
      <c r="AH33" s="18"/>
      <c r="AI33" s="4"/>
      <c r="AJ33" s="4"/>
      <c r="AK33" s="4"/>
      <c r="AL33" s="18"/>
      <c r="AM33" s="71"/>
      <c r="AN33" s="66"/>
      <c r="AO33" s="66"/>
      <c r="AP33" s="2"/>
      <c r="AQ33" s="2"/>
      <c r="AR33" s="18"/>
      <c r="AS33" s="71"/>
      <c r="AT33" s="21"/>
      <c r="AU33" s="18"/>
      <c r="AV33" s="18"/>
      <c r="AW33" s="18"/>
      <c r="AX33" s="2">
        <v>133</v>
      </c>
      <c r="AY33" s="2">
        <v>236</v>
      </c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2.75" customHeight="1">
      <c r="A34" s="2" t="s">
        <v>603</v>
      </c>
      <c r="B34" s="2"/>
      <c r="C34" s="2"/>
      <c r="D34" s="2"/>
      <c r="E34" s="2"/>
      <c r="F34" s="2">
        <v>242</v>
      </c>
      <c r="G34" s="2">
        <v>5</v>
      </c>
      <c r="H34" s="2">
        <v>5</v>
      </c>
      <c r="I34" s="2"/>
      <c r="J34" s="2"/>
      <c r="K34" s="2"/>
      <c r="L34" s="2"/>
      <c r="M34" s="2"/>
      <c r="N34" s="2">
        <v>7</v>
      </c>
      <c r="O34" s="2"/>
      <c r="P34" s="2"/>
      <c r="Q34" s="2"/>
      <c r="R34" s="2"/>
      <c r="S34" s="49"/>
      <c r="T34" s="2"/>
      <c r="U34" s="2"/>
      <c r="V34" s="71">
        <v>0.05</v>
      </c>
      <c r="W34" s="18"/>
      <c r="X34" s="18"/>
      <c r="Y34" s="18"/>
      <c r="Z34" s="18"/>
      <c r="AA34" s="18"/>
      <c r="AB34" s="4"/>
      <c r="AC34" s="18"/>
      <c r="AD34" s="18"/>
      <c r="AE34" s="2"/>
      <c r="AF34" s="4"/>
      <c r="AG34" s="4"/>
      <c r="AH34" s="18"/>
      <c r="AI34" s="4"/>
      <c r="AJ34" s="4"/>
      <c r="AK34" s="4"/>
      <c r="AL34" s="18"/>
      <c r="AM34" s="71"/>
      <c r="AN34" s="66"/>
      <c r="AO34" s="66"/>
      <c r="AP34" s="2"/>
      <c r="AQ34" s="2"/>
      <c r="AR34" s="18"/>
      <c r="AS34" s="71"/>
      <c r="AT34" s="21"/>
      <c r="AU34" s="18"/>
      <c r="AV34" s="18"/>
      <c r="AW34" s="18"/>
      <c r="AX34" s="2">
        <v>133</v>
      </c>
      <c r="AY34" s="2">
        <v>236</v>
      </c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ht="12.75" customHeight="1">
      <c r="A35" s="2" t="s">
        <v>604</v>
      </c>
      <c r="B35" s="2"/>
      <c r="C35" s="2"/>
      <c r="D35" s="2"/>
      <c r="E35" s="2"/>
      <c r="F35" s="2">
        <v>242</v>
      </c>
      <c r="G35" s="2">
        <v>5</v>
      </c>
      <c r="H35" s="2">
        <v>11</v>
      </c>
      <c r="I35" s="2"/>
      <c r="J35" s="2"/>
      <c r="K35" s="2"/>
      <c r="L35" s="2"/>
      <c r="M35" s="2"/>
      <c r="N35" s="2">
        <v>20</v>
      </c>
      <c r="O35" s="2"/>
      <c r="P35" s="2"/>
      <c r="Q35" s="2"/>
      <c r="R35" s="2"/>
      <c r="S35" s="49"/>
      <c r="T35" s="2"/>
      <c r="U35" s="2"/>
      <c r="V35" s="71">
        <v>0.02</v>
      </c>
      <c r="W35" s="18"/>
      <c r="X35" s="18"/>
      <c r="Y35" s="18"/>
      <c r="Z35" s="18"/>
      <c r="AA35" s="18"/>
      <c r="AB35" s="4"/>
      <c r="AC35" s="18"/>
      <c r="AD35" s="18"/>
      <c r="AE35" s="2"/>
      <c r="AF35" s="4"/>
      <c r="AG35" s="4"/>
      <c r="AH35" s="18"/>
      <c r="AI35" s="4"/>
      <c r="AJ35" s="4"/>
      <c r="AK35" s="4"/>
      <c r="AL35" s="18"/>
      <c r="AM35" s="71"/>
      <c r="AN35" s="66"/>
      <c r="AO35" s="66"/>
      <c r="AP35" s="2"/>
      <c r="AQ35" s="2"/>
      <c r="AR35" s="18"/>
      <c r="AS35" s="71"/>
      <c r="AT35" s="21"/>
      <c r="AU35" s="18"/>
      <c r="AV35" s="18"/>
      <c r="AW35" s="18"/>
      <c r="AX35" s="2">
        <v>133</v>
      </c>
      <c r="AY35" s="2">
        <v>236</v>
      </c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2.75" customHeight="1">
      <c r="A36" s="2" t="s">
        <v>605</v>
      </c>
      <c r="B36" s="2"/>
      <c r="C36" s="2"/>
      <c r="D36" s="2"/>
      <c r="E36" s="2"/>
      <c r="F36" s="2">
        <v>269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49"/>
      <c r="T36" s="2"/>
      <c r="U36" s="8">
        <v>186</v>
      </c>
      <c r="V36" s="71"/>
      <c r="W36" s="18"/>
      <c r="X36" s="18"/>
      <c r="Y36" s="18"/>
      <c r="Z36" s="18"/>
      <c r="AA36" s="18"/>
      <c r="AB36" s="4"/>
      <c r="AC36" s="18"/>
      <c r="AD36" s="18"/>
      <c r="AE36" s="2">
        <v>10</v>
      </c>
      <c r="AF36" s="4"/>
      <c r="AG36" s="4">
        <v>500</v>
      </c>
      <c r="AH36" s="18"/>
      <c r="AI36" s="4"/>
      <c r="AJ36" s="4"/>
      <c r="AK36" s="4"/>
      <c r="AL36" s="18"/>
      <c r="AM36" s="71"/>
      <c r="AN36" s="66"/>
      <c r="AO36" s="66"/>
      <c r="AP36" s="2"/>
      <c r="AQ36" s="2"/>
      <c r="AR36" s="18"/>
      <c r="AS36" s="71"/>
      <c r="AT36" s="21"/>
      <c r="AU36" s="18"/>
      <c r="AV36" s="18"/>
      <c r="AW36" s="18"/>
      <c r="AX36" s="2">
        <v>168</v>
      </c>
      <c r="AY36" s="2">
        <v>240</v>
      </c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2.75" customHeight="1">
      <c r="A37" s="8" t="s">
        <v>101</v>
      </c>
      <c r="B37" s="2"/>
      <c r="C37" s="2"/>
      <c r="D37" s="2"/>
      <c r="E37" s="2"/>
      <c r="F37" s="8">
        <v>269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49"/>
      <c r="T37" s="2"/>
      <c r="U37" s="8">
        <v>186</v>
      </c>
      <c r="V37" s="71"/>
      <c r="W37" s="18"/>
      <c r="X37" s="18"/>
      <c r="Y37" s="18"/>
      <c r="Z37" s="18"/>
      <c r="AA37" s="18"/>
      <c r="AB37" s="4"/>
      <c r="AC37" s="18"/>
      <c r="AD37" s="18"/>
      <c r="AE37" s="2">
        <v>10</v>
      </c>
      <c r="AF37" s="4"/>
      <c r="AG37" s="4"/>
      <c r="AH37" s="18"/>
      <c r="AI37" s="4"/>
      <c r="AJ37" s="4"/>
      <c r="AK37" s="4"/>
      <c r="AL37" s="18"/>
      <c r="AM37" s="71"/>
      <c r="AN37" s="66"/>
      <c r="AO37" s="66"/>
      <c r="AP37" s="2"/>
      <c r="AQ37" s="2"/>
      <c r="AR37" s="18"/>
      <c r="AS37" s="71"/>
      <c r="AT37" s="21"/>
      <c r="AU37" s="18"/>
      <c r="AV37" s="18"/>
      <c r="AW37" s="18"/>
      <c r="AX37" s="2">
        <v>168</v>
      </c>
      <c r="AY37" s="2">
        <v>240</v>
      </c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ht="12.75" customHeight="1">
      <c r="A38" s="2" t="s">
        <v>606</v>
      </c>
      <c r="B38" s="2"/>
      <c r="C38" s="2"/>
      <c r="D38" s="2"/>
      <c r="E38" s="2"/>
      <c r="F38" s="2">
        <v>242</v>
      </c>
      <c r="G38" s="2"/>
      <c r="H38" s="2"/>
      <c r="I38" s="2"/>
      <c r="J38" s="2"/>
      <c r="K38" s="2"/>
      <c r="L38" s="2"/>
      <c r="M38" s="2"/>
      <c r="N38" s="2">
        <v>35</v>
      </c>
      <c r="O38" s="2"/>
      <c r="P38" s="2"/>
      <c r="Q38" s="2"/>
      <c r="R38" s="2"/>
      <c r="S38" s="49"/>
      <c r="T38" s="2"/>
      <c r="U38" s="2"/>
      <c r="V38" s="71"/>
      <c r="W38" s="18"/>
      <c r="X38" s="18"/>
      <c r="Y38" s="18"/>
      <c r="Z38" s="18"/>
      <c r="AA38" s="18"/>
      <c r="AB38" s="4"/>
      <c r="AC38" s="18">
        <v>0.03</v>
      </c>
      <c r="AD38" s="18"/>
      <c r="AE38" s="2"/>
      <c r="AF38" s="4"/>
      <c r="AG38" s="4"/>
      <c r="AH38" s="18"/>
      <c r="AI38" s="4"/>
      <c r="AJ38" s="4"/>
      <c r="AK38" s="4"/>
      <c r="AL38" s="18"/>
      <c r="AM38" s="71"/>
      <c r="AN38" s="66"/>
      <c r="AO38" s="66"/>
      <c r="AP38" s="2"/>
      <c r="AQ38" s="2"/>
      <c r="AR38" s="18"/>
      <c r="AS38" s="71"/>
      <c r="AT38" s="21"/>
      <c r="AU38" s="18"/>
      <c r="AV38" s="18"/>
      <c r="AW38" s="18"/>
      <c r="AX38" s="2">
        <v>176</v>
      </c>
      <c r="AY38" s="2">
        <v>288</v>
      </c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2.75" customHeight="1">
      <c r="A39" s="2" t="s">
        <v>607</v>
      </c>
      <c r="B39" s="2"/>
      <c r="C39" s="2"/>
      <c r="D39" s="2"/>
      <c r="E39" s="2"/>
      <c r="F39" s="2">
        <v>242</v>
      </c>
      <c r="G39" s="2"/>
      <c r="H39" s="2"/>
      <c r="I39" s="2"/>
      <c r="J39" s="2"/>
      <c r="K39" s="2"/>
      <c r="L39" s="2"/>
      <c r="M39" s="2"/>
      <c r="N39" s="2">
        <v>36</v>
      </c>
      <c r="O39" s="2"/>
      <c r="P39" s="2"/>
      <c r="Q39" s="2"/>
      <c r="R39" s="2"/>
      <c r="S39" s="49"/>
      <c r="T39" s="2"/>
      <c r="U39" s="2"/>
      <c r="V39" s="71"/>
      <c r="W39" s="18"/>
      <c r="X39" s="18"/>
      <c r="Y39" s="18"/>
      <c r="Z39" s="18"/>
      <c r="AA39" s="18"/>
      <c r="AB39" s="4"/>
      <c r="AC39" s="18">
        <v>0.04</v>
      </c>
      <c r="AD39" s="18"/>
      <c r="AE39" s="2"/>
      <c r="AF39" s="4"/>
      <c r="AG39" s="4"/>
      <c r="AH39" s="18"/>
      <c r="AI39" s="4"/>
      <c r="AJ39" s="4"/>
      <c r="AK39" s="4"/>
      <c r="AL39" s="18"/>
      <c r="AM39" s="71"/>
      <c r="AN39" s="66"/>
      <c r="AO39" s="66"/>
      <c r="AP39" s="2"/>
      <c r="AQ39" s="2"/>
      <c r="AR39" s="18"/>
      <c r="AS39" s="71"/>
      <c r="AT39" s="21"/>
      <c r="AU39" s="18"/>
      <c r="AV39" s="18"/>
      <c r="AW39" s="18"/>
      <c r="AX39" s="2">
        <v>177</v>
      </c>
      <c r="AY39" s="2">
        <v>280</v>
      </c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2.75" customHeight="1">
      <c r="A40" s="4" t="s">
        <v>608</v>
      </c>
      <c r="B40" s="2"/>
      <c r="C40" s="2"/>
      <c r="D40" s="2"/>
      <c r="E40" s="2"/>
      <c r="F40" s="2">
        <v>242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49">
        <v>25</v>
      </c>
      <c r="T40" s="2"/>
      <c r="U40" s="2"/>
      <c r="V40" s="71"/>
      <c r="W40" s="18"/>
      <c r="X40" s="18"/>
      <c r="Y40" s="18"/>
      <c r="Z40" s="18"/>
      <c r="AA40" s="18"/>
      <c r="AB40" s="4"/>
      <c r="AC40" s="18"/>
      <c r="AD40" s="18"/>
      <c r="AE40" s="2"/>
      <c r="AF40" s="4"/>
      <c r="AG40" s="4"/>
      <c r="AH40" s="18"/>
      <c r="AI40" s="4"/>
      <c r="AJ40" s="4"/>
      <c r="AK40" s="4"/>
      <c r="AL40" s="18"/>
      <c r="AM40" s="71"/>
      <c r="AN40" s="66"/>
      <c r="AO40" s="66"/>
      <c r="AP40" s="2"/>
      <c r="AQ40" s="2"/>
      <c r="AR40" s="18"/>
      <c r="AS40" s="71"/>
      <c r="AT40" s="21"/>
      <c r="AU40" s="18"/>
      <c r="AV40" s="18"/>
      <c r="AW40" s="18"/>
      <c r="AX40" s="2">
        <v>117</v>
      </c>
      <c r="AY40" s="2">
        <v>236</v>
      </c>
      <c r="AZ40" s="2"/>
      <c r="BA40" s="2"/>
      <c r="BB40" s="2"/>
      <c r="BC40" s="2"/>
      <c r="BD40" s="2"/>
      <c r="BE40" s="2"/>
      <c r="BF40" s="2"/>
      <c r="BG40" s="2"/>
      <c r="BH40" s="18">
        <v>0.6</v>
      </c>
      <c r="BI40" s="18">
        <v>0.67</v>
      </c>
      <c r="BJ40" s="18">
        <v>0.33</v>
      </c>
    </row>
    <row r="41" spans="1:62" ht="12.75" customHeight="1">
      <c r="A41" s="6" t="s">
        <v>55</v>
      </c>
      <c r="B41" s="2"/>
      <c r="C41" s="2"/>
      <c r="D41" s="2"/>
      <c r="E41" s="2"/>
      <c r="F41" s="2">
        <v>269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9">
        <v>40</v>
      </c>
      <c r="T41" s="2"/>
      <c r="U41" s="8">
        <v>186</v>
      </c>
      <c r="V41" s="71"/>
      <c r="W41" s="18"/>
      <c r="X41" s="18"/>
      <c r="Y41" s="18"/>
      <c r="Z41" s="18"/>
      <c r="AA41" s="18"/>
      <c r="AB41" s="4"/>
      <c r="AC41" s="18"/>
      <c r="AD41" s="18"/>
      <c r="AE41" s="2"/>
      <c r="AF41" s="4"/>
      <c r="AG41" s="4"/>
      <c r="AH41" s="18"/>
      <c r="AI41" s="4"/>
      <c r="AJ41" s="4"/>
      <c r="AK41" s="4"/>
      <c r="AL41" s="18"/>
      <c r="AM41" s="71"/>
      <c r="AN41" s="66"/>
      <c r="AO41" s="66"/>
      <c r="AP41" s="2"/>
      <c r="AQ41" s="2"/>
      <c r="AR41" s="18"/>
      <c r="AS41" s="71"/>
      <c r="AT41" s="21"/>
      <c r="AU41" s="18"/>
      <c r="AV41" s="18"/>
      <c r="AW41" s="18"/>
      <c r="AX41" s="8">
        <v>147</v>
      </c>
      <c r="AY41" s="2">
        <v>236</v>
      </c>
      <c r="AZ41" s="2"/>
      <c r="BA41" s="2"/>
      <c r="BB41" s="2"/>
      <c r="BC41" s="2"/>
      <c r="BD41" s="2"/>
      <c r="BE41" s="2"/>
      <c r="BF41" s="2"/>
      <c r="BG41" s="2"/>
      <c r="BH41" s="18">
        <v>0.6</v>
      </c>
      <c r="BI41" s="18">
        <v>0.67</v>
      </c>
      <c r="BJ41" s="18">
        <v>0.33</v>
      </c>
    </row>
    <row r="42" spans="1:62" ht="12.75" customHeight="1">
      <c r="A42" s="4" t="s">
        <v>609</v>
      </c>
      <c r="B42" s="2"/>
      <c r="C42" s="2"/>
      <c r="D42" s="2"/>
      <c r="E42" s="2"/>
      <c r="F42" s="2">
        <v>242</v>
      </c>
      <c r="G42" s="2"/>
      <c r="H42" s="2"/>
      <c r="I42" s="2"/>
      <c r="J42" s="2"/>
      <c r="K42" s="2"/>
      <c r="L42" s="2"/>
      <c r="M42" s="2"/>
      <c r="N42" s="2">
        <v>4</v>
      </c>
      <c r="O42" s="2"/>
      <c r="P42" s="2"/>
      <c r="Q42" s="2"/>
      <c r="R42" s="2"/>
      <c r="S42" s="21"/>
      <c r="T42" s="2"/>
      <c r="U42" s="2"/>
      <c r="V42" s="71"/>
      <c r="W42" s="18"/>
      <c r="X42" s="18"/>
      <c r="Y42" s="18"/>
      <c r="Z42" s="18"/>
      <c r="AA42" s="18"/>
      <c r="AB42" s="4"/>
      <c r="AC42" s="18"/>
      <c r="AD42" s="18"/>
      <c r="AE42" s="2"/>
      <c r="AF42" s="4"/>
      <c r="AG42" s="4"/>
      <c r="AH42" s="18"/>
      <c r="AI42" s="4"/>
      <c r="AJ42" s="18"/>
      <c r="AK42" s="18"/>
      <c r="AL42" s="18"/>
      <c r="AM42" s="48"/>
      <c r="AN42" s="76"/>
      <c r="AO42" s="76"/>
      <c r="AP42" s="2"/>
      <c r="AQ42" s="2"/>
      <c r="AR42" s="2"/>
      <c r="AS42" s="48"/>
      <c r="AT42" s="49"/>
      <c r="AU42" s="2"/>
      <c r="AV42" s="2"/>
      <c r="AW42" s="2"/>
      <c r="AX42" s="2">
        <v>132</v>
      </c>
      <c r="AY42" s="2">
        <v>231</v>
      </c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ht="12.75" customHeight="1">
      <c r="A43" s="4" t="s">
        <v>610</v>
      </c>
      <c r="B43" s="2"/>
      <c r="C43" s="2"/>
      <c r="D43" s="2"/>
      <c r="E43" s="2"/>
      <c r="F43" s="2">
        <v>242</v>
      </c>
      <c r="G43" s="2">
        <v>7</v>
      </c>
      <c r="H43" s="2"/>
      <c r="I43" s="2"/>
      <c r="J43" s="2"/>
      <c r="K43" s="2"/>
      <c r="L43" s="2"/>
      <c r="M43" s="2"/>
      <c r="N43" s="2">
        <v>4</v>
      </c>
      <c r="O43" s="2">
        <v>10</v>
      </c>
      <c r="P43" s="2"/>
      <c r="Q43" s="2"/>
      <c r="R43" s="2"/>
      <c r="S43" s="21"/>
      <c r="T43" s="2"/>
      <c r="U43" s="2"/>
      <c r="V43" s="71"/>
      <c r="W43" s="18"/>
      <c r="X43" s="18"/>
      <c r="Y43" s="18"/>
      <c r="Z43" s="18"/>
      <c r="AA43" s="18"/>
      <c r="AB43" s="4"/>
      <c r="AC43" s="18"/>
      <c r="AD43" s="18"/>
      <c r="AE43" s="2"/>
      <c r="AF43" s="4"/>
      <c r="AG43" s="4"/>
      <c r="AH43" s="18"/>
      <c r="AI43" s="4"/>
      <c r="AJ43" s="18"/>
      <c r="AK43" s="18"/>
      <c r="AL43" s="18"/>
      <c r="AM43" s="48"/>
      <c r="AN43" s="76"/>
      <c r="AO43" s="76"/>
      <c r="AP43" s="2"/>
      <c r="AQ43" s="2"/>
      <c r="AR43" s="2"/>
      <c r="AS43" s="48"/>
      <c r="AT43" s="49"/>
      <c r="AU43" s="2"/>
      <c r="AV43" s="2"/>
      <c r="AW43" s="2"/>
      <c r="AX43" s="2">
        <v>135</v>
      </c>
      <c r="AY43" s="2">
        <v>231</v>
      </c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ht="12.75" customHeight="1">
      <c r="A44" s="4" t="s">
        <v>611</v>
      </c>
      <c r="B44" s="2"/>
      <c r="C44" s="2"/>
      <c r="D44" s="2"/>
      <c r="E44" s="2"/>
      <c r="F44" s="2">
        <v>242</v>
      </c>
      <c r="G44" s="2"/>
      <c r="H44" s="2">
        <v>7</v>
      </c>
      <c r="I44" s="2"/>
      <c r="J44" s="2"/>
      <c r="K44" s="2"/>
      <c r="L44" s="2"/>
      <c r="M44" s="2"/>
      <c r="N44" s="2">
        <v>14</v>
      </c>
      <c r="O44" s="2"/>
      <c r="P44" s="2"/>
      <c r="Q44" s="2"/>
      <c r="R44" s="2"/>
      <c r="S44" s="21"/>
      <c r="T44" s="2"/>
      <c r="U44" s="2"/>
      <c r="V44" s="71"/>
      <c r="W44" s="18"/>
      <c r="X44" s="18"/>
      <c r="Y44" s="18"/>
      <c r="Z44" s="18"/>
      <c r="AA44" s="18"/>
      <c r="AB44" s="4"/>
      <c r="AC44" s="18"/>
      <c r="AD44" s="18"/>
      <c r="AE44" s="2"/>
      <c r="AF44" s="4"/>
      <c r="AG44" s="4"/>
      <c r="AH44" s="18"/>
      <c r="AI44" s="4"/>
      <c r="AJ44" s="18"/>
      <c r="AK44" s="18"/>
      <c r="AL44" s="18"/>
      <c r="AM44" s="48"/>
      <c r="AN44" s="76"/>
      <c r="AO44" s="76"/>
      <c r="AP44" s="2"/>
      <c r="AQ44" s="2"/>
      <c r="AR44" s="2"/>
      <c r="AS44" s="48"/>
      <c r="AT44" s="49"/>
      <c r="AU44" s="2"/>
      <c r="AV44" s="2"/>
      <c r="AW44" s="2"/>
      <c r="AX44" s="2">
        <v>135</v>
      </c>
      <c r="AY44" s="2">
        <v>231</v>
      </c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ht="12.75" customHeight="1">
      <c r="A45" s="4" t="s">
        <v>612</v>
      </c>
      <c r="B45" s="2"/>
      <c r="C45" s="2"/>
      <c r="D45" s="2"/>
      <c r="E45" s="2"/>
      <c r="F45" s="2">
        <v>242</v>
      </c>
      <c r="G45" s="2"/>
      <c r="H45" s="2"/>
      <c r="I45" s="2"/>
      <c r="J45" s="2"/>
      <c r="K45" s="2"/>
      <c r="L45" s="2"/>
      <c r="M45" s="2"/>
      <c r="N45" s="2">
        <v>14</v>
      </c>
      <c r="O45" s="2"/>
      <c r="P45" s="2"/>
      <c r="Q45" s="2"/>
      <c r="R45" s="2"/>
      <c r="S45" s="21"/>
      <c r="T45" s="2"/>
      <c r="U45" s="2"/>
      <c r="V45" s="71"/>
      <c r="W45" s="18"/>
      <c r="X45" s="18"/>
      <c r="Y45" s="18"/>
      <c r="Z45" s="18"/>
      <c r="AA45" s="18"/>
      <c r="AB45" s="4"/>
      <c r="AC45" s="18"/>
      <c r="AD45" s="18"/>
      <c r="AE45" s="2"/>
      <c r="AF45" s="4"/>
      <c r="AG45" s="4"/>
      <c r="AH45" s="18"/>
      <c r="AI45" s="4"/>
      <c r="AJ45" s="18"/>
      <c r="AK45" s="18"/>
      <c r="AL45" s="18"/>
      <c r="AM45" s="48"/>
      <c r="AN45" s="76"/>
      <c r="AO45" s="76"/>
      <c r="AP45" s="2"/>
      <c r="AQ45" s="2"/>
      <c r="AR45" s="2"/>
      <c r="AS45" s="48"/>
      <c r="AT45" s="49"/>
      <c r="AU45" s="2"/>
      <c r="AV45" s="2"/>
      <c r="AW45" s="2"/>
      <c r="AX45" s="2">
        <v>132</v>
      </c>
      <c r="AY45" s="2">
        <v>231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ht="12.75" customHeight="1">
      <c r="A46" s="4" t="s">
        <v>613</v>
      </c>
      <c r="B46" s="2"/>
      <c r="C46" s="2"/>
      <c r="D46" s="2"/>
      <c r="E46" s="2"/>
      <c r="F46" s="2">
        <v>242</v>
      </c>
      <c r="G46" s="2">
        <v>25</v>
      </c>
      <c r="H46" s="2"/>
      <c r="I46" s="2"/>
      <c r="J46" s="2"/>
      <c r="K46" s="2">
        <v>10</v>
      </c>
      <c r="L46" s="2"/>
      <c r="M46" s="2"/>
      <c r="N46" s="2"/>
      <c r="O46" s="2">
        <v>23</v>
      </c>
      <c r="P46" s="2"/>
      <c r="Q46" s="2"/>
      <c r="R46" s="2"/>
      <c r="S46" s="21"/>
      <c r="T46" s="2">
        <v>34</v>
      </c>
      <c r="U46" s="2">
        <v>108</v>
      </c>
      <c r="V46" s="71"/>
      <c r="W46" s="18"/>
      <c r="X46" s="18"/>
      <c r="Y46" s="18"/>
      <c r="Z46" s="18"/>
      <c r="AA46" s="18"/>
      <c r="AB46" s="4"/>
      <c r="AC46" s="18"/>
      <c r="AD46" s="18"/>
      <c r="AE46" s="2"/>
      <c r="AF46" s="4"/>
      <c r="AG46" s="4"/>
      <c r="AH46" s="18"/>
      <c r="AI46" s="4"/>
      <c r="AJ46" s="18"/>
      <c r="AK46" s="18"/>
      <c r="AL46" s="18"/>
      <c r="AM46" s="48"/>
      <c r="AN46" s="76"/>
      <c r="AO46" s="76"/>
      <c r="AP46" s="2"/>
      <c r="AQ46" s="2"/>
      <c r="AR46" s="2"/>
      <c r="AS46" s="48"/>
      <c r="AT46" s="49"/>
      <c r="AU46" s="2"/>
      <c r="AV46" s="2"/>
      <c r="AW46" s="2"/>
      <c r="AX46" s="2">
        <v>142</v>
      </c>
      <c r="AY46" s="2">
        <v>240</v>
      </c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ht="12.75" customHeight="1">
      <c r="A47" s="4" t="s">
        <v>614</v>
      </c>
      <c r="B47" s="2"/>
      <c r="C47" s="2"/>
      <c r="D47" s="2"/>
      <c r="E47" s="2"/>
      <c r="F47" s="2">
        <v>188</v>
      </c>
      <c r="G47" s="2">
        <v>12</v>
      </c>
      <c r="H47" s="2"/>
      <c r="I47" s="2">
        <v>12</v>
      </c>
      <c r="J47" s="2"/>
      <c r="K47" s="2"/>
      <c r="L47" s="2"/>
      <c r="M47" s="2"/>
      <c r="N47" s="2"/>
      <c r="O47" s="2"/>
      <c r="P47" s="2"/>
      <c r="Q47" s="2"/>
      <c r="R47" s="2"/>
      <c r="S47" s="49">
        <v>146</v>
      </c>
      <c r="T47" s="2"/>
      <c r="U47" s="2"/>
      <c r="V47" s="71"/>
      <c r="W47" s="18"/>
      <c r="X47" s="18"/>
      <c r="Y47" s="18"/>
      <c r="Z47" s="18"/>
      <c r="AA47" s="18"/>
      <c r="AB47" s="4"/>
      <c r="AC47" s="18"/>
      <c r="AD47" s="18"/>
      <c r="AE47" s="2"/>
      <c r="AF47" s="4"/>
      <c r="AG47" s="4"/>
      <c r="AH47" s="18"/>
      <c r="AI47" s="4"/>
      <c r="AJ47" s="4"/>
      <c r="AK47" s="4"/>
      <c r="AL47" s="18"/>
      <c r="AM47" s="71"/>
      <c r="AN47" s="66"/>
      <c r="AO47" s="66"/>
      <c r="AP47" s="2"/>
      <c r="AQ47" s="2"/>
      <c r="AR47" s="18"/>
      <c r="AS47" s="71"/>
      <c r="AT47" s="21"/>
      <c r="AU47" s="18"/>
      <c r="AV47" s="18"/>
      <c r="AW47" s="18"/>
      <c r="AX47" s="2">
        <v>116</v>
      </c>
      <c r="AY47" s="2">
        <v>240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ht="12.75" customHeight="1">
      <c r="A48" s="4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9"/>
      <c r="T48" s="2"/>
      <c r="U48" s="2"/>
      <c r="V48" s="71"/>
      <c r="W48" s="18"/>
      <c r="X48" s="18"/>
      <c r="Y48" s="18"/>
      <c r="Z48" s="18"/>
      <c r="AA48" s="18"/>
      <c r="AB48" s="4"/>
      <c r="AC48" s="18"/>
      <c r="AD48" s="18"/>
      <c r="AE48" s="2"/>
      <c r="AF48" s="4"/>
      <c r="AG48" s="4"/>
      <c r="AH48" s="18"/>
      <c r="AI48" s="4"/>
      <c r="AJ48" s="4"/>
      <c r="AK48" s="4"/>
      <c r="AL48" s="18"/>
      <c r="AM48" s="71"/>
      <c r="AN48" s="66"/>
      <c r="AO48" s="66"/>
      <c r="AP48" s="2"/>
      <c r="AQ48" s="2"/>
      <c r="AR48" s="18"/>
      <c r="AS48" s="71"/>
      <c r="AT48" s="21"/>
      <c r="AU48" s="18"/>
      <c r="AV48" s="18"/>
      <c r="AW48" s="18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9"/>
      <c r="T49" s="2"/>
      <c r="U49" s="2"/>
      <c r="V49" s="71"/>
      <c r="W49" s="18"/>
      <c r="X49" s="18"/>
      <c r="Y49" s="18"/>
      <c r="Z49" s="18"/>
      <c r="AA49" s="18"/>
      <c r="AB49" s="4"/>
      <c r="AC49" s="18"/>
      <c r="AD49" s="18"/>
      <c r="AE49" s="2"/>
      <c r="AF49" s="4"/>
      <c r="AG49" s="4"/>
      <c r="AH49" s="18"/>
      <c r="AI49" s="4"/>
      <c r="AJ49" s="4"/>
      <c r="AK49" s="4"/>
      <c r="AL49" s="18"/>
      <c r="AM49" s="71"/>
      <c r="AN49" s="66"/>
      <c r="AO49" s="66"/>
      <c r="AP49" s="2"/>
      <c r="AQ49" s="2"/>
      <c r="AR49" s="18"/>
      <c r="AS49" s="71"/>
      <c r="AT49" s="21"/>
      <c r="AU49" s="18"/>
      <c r="AV49" s="18"/>
      <c r="AW49" s="18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ht="12.75" customHeight="1">
      <c r="A50" s="4" t="s">
        <v>615</v>
      </c>
      <c r="B50" s="2" t="str">
        <f t="shared" ref="B50:BJ50" si="1">B$1</f>
        <v>Skill</v>
      </c>
      <c r="C50" s="2" t="str">
        <f t="shared" si="1"/>
        <v>CSkill</v>
      </c>
      <c r="D50" s="2" t="str">
        <f t="shared" si="1"/>
        <v>MSkill</v>
      </c>
      <c r="E50" s="2" t="str">
        <f t="shared" si="1"/>
        <v>HSkill</v>
      </c>
      <c r="F50" s="2" t="str">
        <f t="shared" si="1"/>
        <v>CombatSkill</v>
      </c>
      <c r="G50" s="2" t="str">
        <f t="shared" si="1"/>
        <v>Str</v>
      </c>
      <c r="H50" s="2" t="str">
        <f t="shared" si="1"/>
        <v>Dex</v>
      </c>
      <c r="I50" s="2" t="str">
        <f t="shared" si="1"/>
        <v>Vit</v>
      </c>
      <c r="J50" s="2" t="str">
        <f t="shared" si="1"/>
        <v>Agi</v>
      </c>
      <c r="K50" s="2" t="str">
        <f t="shared" si="1"/>
        <v>Int</v>
      </c>
      <c r="L50" s="2" t="str">
        <f t="shared" si="1"/>
        <v>Mnd</v>
      </c>
      <c r="M50" s="2" t="str">
        <f t="shared" si="1"/>
        <v>Chr</v>
      </c>
      <c r="N50" s="2" t="str">
        <f t="shared" si="1"/>
        <v>Acc</v>
      </c>
      <c r="O50" s="2" t="str">
        <f t="shared" si="1"/>
        <v>Att</v>
      </c>
      <c r="P50" s="2" t="str">
        <f t="shared" si="1"/>
        <v>Att%</v>
      </c>
      <c r="Q50" s="2" t="str">
        <f t="shared" si="1"/>
        <v>R.Acc</v>
      </c>
      <c r="R50" s="2" t="str">
        <f t="shared" si="1"/>
        <v>R.Att</v>
      </c>
      <c r="S50" s="49" t="str">
        <f t="shared" si="1"/>
        <v>MAcc</v>
      </c>
      <c r="T50" s="2" t="str">
        <f t="shared" si="1"/>
        <v>MAB</v>
      </c>
      <c r="U50" s="2" t="str">
        <f t="shared" si="1"/>
        <v>MDmg</v>
      </c>
      <c r="V50" s="48" t="str">
        <f t="shared" si="1"/>
        <v>DA</v>
      </c>
      <c r="W50" s="2" t="str">
        <f t="shared" si="1"/>
        <v>TA</v>
      </c>
      <c r="X50" s="2" t="str">
        <f t="shared" si="1"/>
        <v>QA</v>
      </c>
      <c r="Y50" s="2" t="str">
        <f t="shared" si="1"/>
        <v>KA</v>
      </c>
      <c r="Z50" s="2" t="str">
        <f t="shared" si="1"/>
        <v>Zan</v>
      </c>
      <c r="AA50" s="2" t="str">
        <f t="shared" si="1"/>
        <v>DW</v>
      </c>
      <c r="AB50" s="2" t="str">
        <f t="shared" si="1"/>
        <v>Haste</v>
      </c>
      <c r="AC50" s="2" t="str">
        <f t="shared" si="1"/>
        <v>C.Rate</v>
      </c>
      <c r="AD50" s="2" t="str">
        <f t="shared" si="1"/>
        <v>C.Dmg</v>
      </c>
      <c r="AE50" s="2" t="str">
        <f t="shared" si="1"/>
        <v>Store TP</v>
      </c>
      <c r="AF50" s="2" t="str">
        <f t="shared" si="1"/>
        <v>Regain</v>
      </c>
      <c r="AG50" s="2" t="str">
        <f t="shared" si="1"/>
        <v>TPBonus</v>
      </c>
      <c r="AH50" s="2" t="str">
        <f t="shared" si="1"/>
        <v>WSDmg</v>
      </c>
      <c r="AI50" s="2" t="str">
        <f t="shared" si="1"/>
        <v>fTP</v>
      </c>
      <c r="AJ50" s="2" t="str">
        <f t="shared" si="1"/>
        <v>DfTP</v>
      </c>
      <c r="AK50" s="2" t="str">
        <f t="shared" si="1"/>
        <v>Save TP</v>
      </c>
      <c r="AL50" s="2" t="str">
        <f t="shared" si="1"/>
        <v>CTP</v>
      </c>
      <c r="AM50" s="48" t="str">
        <f t="shared" si="1"/>
        <v>SCB</v>
      </c>
      <c r="AN50" s="144" t="str">
        <f t="shared" si="1"/>
        <v>MBB</v>
      </c>
      <c r="AO50" s="144" t="str">
        <f t="shared" si="1"/>
        <v>MBB II</v>
      </c>
      <c r="AP50" s="2" t="str">
        <f t="shared" si="1"/>
        <v>HP</v>
      </c>
      <c r="AQ50" s="2" t="str">
        <f t="shared" si="1"/>
        <v>HPP</v>
      </c>
      <c r="AR50" s="2" t="str">
        <f t="shared" si="1"/>
        <v>BrDmg</v>
      </c>
      <c r="AS50" s="48" t="str">
        <f t="shared" si="1"/>
        <v>CA</v>
      </c>
      <c r="AT50" s="49" t="str">
        <f t="shared" si="1"/>
        <v>Efflux</v>
      </c>
      <c r="AU50" s="2" t="str">
        <f t="shared" si="1"/>
        <v>BA</v>
      </c>
      <c r="AV50" s="2" t="str">
        <f t="shared" si="1"/>
        <v>Curepot</v>
      </c>
      <c r="AW50" s="2" t="str">
        <f t="shared" si="1"/>
        <v>Curerec</v>
      </c>
      <c r="AX50" s="2" t="str">
        <f t="shared" si="1"/>
        <v>Dmg</v>
      </c>
      <c r="AY50" s="2" t="str">
        <f t="shared" si="1"/>
        <v>Dly</v>
      </c>
      <c r="AZ50" s="2" t="str">
        <f t="shared" si="1"/>
        <v>OAx</v>
      </c>
      <c r="BA50" s="2" t="str">
        <f t="shared" si="1"/>
        <v>OA2</v>
      </c>
      <c r="BB50" s="2" t="str">
        <f t="shared" si="1"/>
        <v>OA3</v>
      </c>
      <c r="BC50" s="2" t="str">
        <f t="shared" si="1"/>
        <v>OA4</v>
      </c>
      <c r="BD50" s="2" t="str">
        <f t="shared" si="1"/>
        <v>OA5</v>
      </c>
      <c r="BE50" s="2" t="str">
        <f t="shared" si="1"/>
        <v>OA6</v>
      </c>
      <c r="BF50" s="2" t="str">
        <f t="shared" si="1"/>
        <v>OA7</v>
      </c>
      <c r="BG50" s="2" t="str">
        <f t="shared" si="1"/>
        <v>OA8</v>
      </c>
      <c r="BH50" s="2" t="str">
        <f t="shared" si="1"/>
        <v>AM3</v>
      </c>
      <c r="BI50" s="2" t="str">
        <f t="shared" si="1"/>
        <v>AM3-2</v>
      </c>
      <c r="BJ50" s="2" t="str">
        <f t="shared" si="1"/>
        <v>AM3-3</v>
      </c>
    </row>
    <row r="51" spans="1:62" ht="12.75" customHeight="1">
      <c r="A51" s="6" t="s">
        <v>616</v>
      </c>
      <c r="B51" s="2"/>
      <c r="C51" s="2"/>
      <c r="D51" s="2"/>
      <c r="E51" s="2"/>
      <c r="F51" s="2">
        <v>242</v>
      </c>
      <c r="G51" s="2"/>
      <c r="H51" s="2"/>
      <c r="I51" s="2"/>
      <c r="J51" s="2"/>
      <c r="K51" s="8">
        <v>25</v>
      </c>
      <c r="L51" s="8">
        <v>25</v>
      </c>
      <c r="M51" s="2"/>
      <c r="N51" s="2"/>
      <c r="O51" s="2"/>
      <c r="P51" s="2"/>
      <c r="Q51" s="2"/>
      <c r="R51" s="2"/>
      <c r="S51" s="49"/>
      <c r="T51" s="2">
        <v>16</v>
      </c>
      <c r="U51" s="8">
        <v>124</v>
      </c>
      <c r="V51" s="71"/>
      <c r="W51" s="18"/>
      <c r="X51" s="18"/>
      <c r="Y51" s="18"/>
      <c r="Z51" s="18"/>
      <c r="AA51" s="18"/>
      <c r="AB51" s="4"/>
      <c r="AC51" s="18"/>
      <c r="AD51" s="18"/>
      <c r="AE51" s="2"/>
      <c r="AF51" s="4"/>
      <c r="AG51" s="4"/>
      <c r="AH51" s="18"/>
      <c r="AI51" s="4"/>
      <c r="AJ51" s="4"/>
      <c r="AK51" s="4"/>
      <c r="AL51" s="18"/>
      <c r="AM51" s="71"/>
      <c r="AN51" s="66"/>
      <c r="AO51" s="66"/>
      <c r="AP51" s="2"/>
      <c r="AQ51" s="2"/>
      <c r="AR51" s="18"/>
      <c r="AS51" s="71"/>
      <c r="AT51" s="21"/>
      <c r="AU51" s="18"/>
      <c r="AV51" s="18"/>
      <c r="AW51" s="18"/>
      <c r="AX51" s="8">
        <v>141</v>
      </c>
      <c r="AY51" s="2">
        <v>216</v>
      </c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2.75" customHeight="1">
      <c r="A52" s="6" t="s">
        <v>617</v>
      </c>
      <c r="B52" s="2"/>
      <c r="C52" s="2"/>
      <c r="D52" s="2"/>
      <c r="E52" s="2"/>
      <c r="F52" s="8">
        <v>242</v>
      </c>
      <c r="G52" s="2"/>
      <c r="H52" s="2"/>
      <c r="I52" s="2"/>
      <c r="J52" s="2"/>
      <c r="K52" s="8">
        <v>30</v>
      </c>
      <c r="L52" s="8">
        <v>30</v>
      </c>
      <c r="M52" s="2"/>
      <c r="N52" s="2"/>
      <c r="O52" s="2"/>
      <c r="P52" s="2"/>
      <c r="Q52" s="2"/>
      <c r="R52" s="2"/>
      <c r="S52" s="49"/>
      <c r="T52" s="8">
        <v>16</v>
      </c>
      <c r="U52" s="8">
        <v>124</v>
      </c>
      <c r="V52" s="71"/>
      <c r="W52" s="18"/>
      <c r="X52" s="18"/>
      <c r="Y52" s="18"/>
      <c r="Z52" s="18"/>
      <c r="AA52" s="18"/>
      <c r="AB52" s="4"/>
      <c r="AC52" s="18"/>
      <c r="AD52" s="18"/>
      <c r="AE52" s="2"/>
      <c r="AF52" s="4"/>
      <c r="AG52" s="4"/>
      <c r="AH52" s="18"/>
      <c r="AI52" s="18"/>
      <c r="AJ52" s="18"/>
      <c r="AK52" s="18"/>
      <c r="AL52" s="18"/>
      <c r="AM52" s="48"/>
      <c r="AN52" s="76"/>
      <c r="AO52" s="76"/>
      <c r="AP52" s="2"/>
      <c r="AQ52" s="2"/>
      <c r="AR52" s="2"/>
      <c r="AS52" s="48"/>
      <c r="AT52" s="49"/>
      <c r="AU52" s="2"/>
      <c r="AV52" s="2"/>
      <c r="AW52" s="2"/>
      <c r="AX52" s="8">
        <v>142</v>
      </c>
      <c r="AY52" s="8">
        <v>210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ht="12.75" customHeight="1">
      <c r="A53" s="4" t="s">
        <v>618</v>
      </c>
      <c r="B53" s="2"/>
      <c r="C53" s="2"/>
      <c r="D53" s="2"/>
      <c r="E53" s="2"/>
      <c r="F53" s="2">
        <v>242</v>
      </c>
      <c r="G53" s="2"/>
      <c r="H53" s="2"/>
      <c r="I53" s="2"/>
      <c r="J53" s="2"/>
      <c r="K53" s="2">
        <v>6</v>
      </c>
      <c r="L53" s="2">
        <v>6</v>
      </c>
      <c r="M53" s="2"/>
      <c r="N53" s="2"/>
      <c r="O53" s="2"/>
      <c r="P53" s="2"/>
      <c r="Q53" s="2"/>
      <c r="R53" s="2"/>
      <c r="S53" s="49"/>
      <c r="T53" s="2">
        <v>16</v>
      </c>
      <c r="U53" s="8">
        <v>124</v>
      </c>
      <c r="V53" s="71"/>
      <c r="W53" s="18"/>
      <c r="X53" s="18"/>
      <c r="Y53" s="18"/>
      <c r="Z53" s="18"/>
      <c r="AA53" s="18"/>
      <c r="AB53" s="4"/>
      <c r="AC53" s="18"/>
      <c r="AD53" s="18"/>
      <c r="AE53" s="2"/>
      <c r="AF53" s="4"/>
      <c r="AG53" s="4"/>
      <c r="AH53" s="18"/>
      <c r="AI53" s="4"/>
      <c r="AJ53" s="4"/>
      <c r="AK53" s="4"/>
      <c r="AL53" s="18"/>
      <c r="AM53" s="71"/>
      <c r="AN53" s="66"/>
      <c r="AO53" s="66"/>
      <c r="AP53" s="2"/>
      <c r="AQ53" s="2"/>
      <c r="AR53" s="18"/>
      <c r="AS53" s="71"/>
      <c r="AT53" s="21"/>
      <c r="AU53" s="18"/>
      <c r="AV53" s="18"/>
      <c r="AW53" s="18"/>
      <c r="AX53" s="2">
        <v>100</v>
      </c>
      <c r="AY53" s="2">
        <v>216</v>
      </c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2.75" customHeight="1">
      <c r="A54" s="4" t="s">
        <v>619</v>
      </c>
      <c r="B54" s="2"/>
      <c r="C54" s="2"/>
      <c r="D54" s="2"/>
      <c r="E54" s="2"/>
      <c r="F54" s="2">
        <v>242</v>
      </c>
      <c r="G54" s="2"/>
      <c r="H54" s="2"/>
      <c r="I54" s="2"/>
      <c r="J54" s="2"/>
      <c r="K54" s="2">
        <v>6</v>
      </c>
      <c r="L54" s="2">
        <v>6</v>
      </c>
      <c r="M54" s="2"/>
      <c r="N54" s="2"/>
      <c r="O54" s="2"/>
      <c r="P54" s="2"/>
      <c r="Q54" s="2"/>
      <c r="R54" s="2"/>
      <c r="S54" s="49">
        <v>10</v>
      </c>
      <c r="T54" s="2"/>
      <c r="U54" s="8">
        <v>100</v>
      </c>
      <c r="V54" s="71"/>
      <c r="W54" s="18"/>
      <c r="X54" s="18"/>
      <c r="Y54" s="18"/>
      <c r="Z54" s="18"/>
      <c r="AA54" s="18"/>
      <c r="AB54" s="4"/>
      <c r="AC54" s="18"/>
      <c r="AD54" s="18"/>
      <c r="AE54" s="2"/>
      <c r="AF54" s="4"/>
      <c r="AG54" s="4"/>
      <c r="AH54" s="18"/>
      <c r="AI54" s="18"/>
      <c r="AJ54" s="18"/>
      <c r="AK54" s="18"/>
      <c r="AL54" s="18"/>
      <c r="AM54" s="48"/>
      <c r="AN54" s="76"/>
      <c r="AO54" s="76"/>
      <c r="AP54" s="2"/>
      <c r="AQ54" s="2"/>
      <c r="AR54" s="2"/>
      <c r="AS54" s="48"/>
      <c r="AT54" s="49"/>
      <c r="AU54" s="2"/>
      <c r="AV54" s="2"/>
      <c r="AW54" s="2"/>
      <c r="AX54" s="2">
        <v>130</v>
      </c>
      <c r="AY54" s="2">
        <v>264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2.75" customHeight="1">
      <c r="A55" s="4" t="s">
        <v>620</v>
      </c>
      <c r="B55" s="2"/>
      <c r="C55" s="2"/>
      <c r="D55" s="2"/>
      <c r="E55" s="2"/>
      <c r="F55" s="2">
        <v>242</v>
      </c>
      <c r="G55" s="2"/>
      <c r="H55" s="2"/>
      <c r="I55" s="2"/>
      <c r="J55" s="2"/>
      <c r="K55" s="2">
        <v>6</v>
      </c>
      <c r="L55" s="2">
        <v>9</v>
      </c>
      <c r="M55" s="2"/>
      <c r="N55" s="2"/>
      <c r="O55" s="2"/>
      <c r="P55" s="2"/>
      <c r="Q55" s="2"/>
      <c r="R55" s="2"/>
      <c r="S55" s="49">
        <v>4</v>
      </c>
      <c r="T55" s="2">
        <v>16</v>
      </c>
      <c r="U55" s="8">
        <v>124</v>
      </c>
      <c r="V55" s="71"/>
      <c r="W55" s="18"/>
      <c r="X55" s="18"/>
      <c r="Y55" s="18"/>
      <c r="Z55" s="18"/>
      <c r="AA55" s="18"/>
      <c r="AB55" s="4"/>
      <c r="AC55" s="18"/>
      <c r="AD55" s="18"/>
      <c r="AE55" s="2"/>
      <c r="AF55" s="4"/>
      <c r="AG55" s="4"/>
      <c r="AH55" s="18"/>
      <c r="AI55" s="4"/>
      <c r="AJ55" s="4"/>
      <c r="AK55" s="4"/>
      <c r="AL55" s="18"/>
      <c r="AM55" s="71"/>
      <c r="AN55" s="66"/>
      <c r="AO55" s="66"/>
      <c r="AP55" s="2"/>
      <c r="AQ55" s="2"/>
      <c r="AR55" s="18"/>
      <c r="AS55" s="71"/>
      <c r="AT55" s="21"/>
      <c r="AU55" s="18"/>
      <c r="AV55" s="18"/>
      <c r="AW55" s="18"/>
      <c r="AX55" s="2">
        <v>112</v>
      </c>
      <c r="AY55" s="2">
        <v>216</v>
      </c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ht="12.75" customHeight="1">
      <c r="A56" s="4" t="s">
        <v>621</v>
      </c>
      <c r="B56" s="2"/>
      <c r="C56" s="2"/>
      <c r="D56" s="2"/>
      <c r="E56" s="2"/>
      <c r="F56" s="2">
        <v>242</v>
      </c>
      <c r="G56" s="2"/>
      <c r="H56" s="2"/>
      <c r="I56" s="2"/>
      <c r="J56" s="2"/>
      <c r="K56" s="2">
        <v>13</v>
      </c>
      <c r="L56" s="2">
        <v>9</v>
      </c>
      <c r="M56" s="2"/>
      <c r="N56" s="2"/>
      <c r="O56" s="2"/>
      <c r="P56" s="2"/>
      <c r="Q56" s="2"/>
      <c r="R56" s="2"/>
      <c r="S56" s="49">
        <v>4</v>
      </c>
      <c r="T56" s="2">
        <v>26</v>
      </c>
      <c r="U56" s="8">
        <v>124</v>
      </c>
      <c r="V56" s="71"/>
      <c r="W56" s="18"/>
      <c r="X56" s="18"/>
      <c r="Y56" s="18"/>
      <c r="Z56" s="18"/>
      <c r="AA56" s="18"/>
      <c r="AB56" s="4"/>
      <c r="AC56" s="18"/>
      <c r="AD56" s="18"/>
      <c r="AE56" s="2"/>
      <c r="AF56" s="4"/>
      <c r="AG56" s="4"/>
      <c r="AH56" s="18"/>
      <c r="AI56" s="4"/>
      <c r="AJ56" s="4"/>
      <c r="AK56" s="4"/>
      <c r="AL56" s="18"/>
      <c r="AM56" s="71"/>
      <c r="AN56" s="66"/>
      <c r="AO56" s="66"/>
      <c r="AP56" s="2"/>
      <c r="AQ56" s="2"/>
      <c r="AR56" s="18"/>
      <c r="AS56" s="71"/>
      <c r="AT56" s="21"/>
      <c r="AU56" s="18"/>
      <c r="AV56" s="18"/>
      <c r="AW56" s="18"/>
      <c r="AX56" s="2">
        <v>112</v>
      </c>
      <c r="AY56" s="2">
        <v>216</v>
      </c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ht="12.75" customHeight="1">
      <c r="A57" s="4" t="s">
        <v>622</v>
      </c>
      <c r="B57" s="2"/>
      <c r="C57" s="2"/>
      <c r="D57" s="2"/>
      <c r="E57" s="2"/>
      <c r="F57" s="2">
        <v>242</v>
      </c>
      <c r="G57" s="2"/>
      <c r="H57" s="2"/>
      <c r="I57" s="2"/>
      <c r="J57" s="2"/>
      <c r="K57" s="2">
        <v>6</v>
      </c>
      <c r="L57" s="2">
        <v>16</v>
      </c>
      <c r="M57" s="2"/>
      <c r="N57" s="2"/>
      <c r="O57" s="2"/>
      <c r="P57" s="2"/>
      <c r="Q57" s="2"/>
      <c r="R57" s="2"/>
      <c r="S57" s="49">
        <v>14</v>
      </c>
      <c r="T57" s="2">
        <v>16</v>
      </c>
      <c r="U57" s="8">
        <v>124</v>
      </c>
      <c r="V57" s="71"/>
      <c r="W57" s="18"/>
      <c r="X57" s="18"/>
      <c r="Y57" s="18"/>
      <c r="Z57" s="18"/>
      <c r="AA57" s="18"/>
      <c r="AB57" s="4"/>
      <c r="AC57" s="18"/>
      <c r="AD57" s="18"/>
      <c r="AE57" s="2"/>
      <c r="AF57" s="4"/>
      <c r="AG57" s="4"/>
      <c r="AH57" s="18"/>
      <c r="AI57" s="4"/>
      <c r="AJ57" s="4"/>
      <c r="AK57" s="4"/>
      <c r="AL57" s="18"/>
      <c r="AM57" s="71"/>
      <c r="AN57" s="66"/>
      <c r="AO57" s="66"/>
      <c r="AP57" s="2"/>
      <c r="AQ57" s="2"/>
      <c r="AR57" s="18"/>
      <c r="AS57" s="71"/>
      <c r="AT57" s="21"/>
      <c r="AU57" s="18"/>
      <c r="AV57" s="18"/>
      <c r="AW57" s="18"/>
      <c r="AX57" s="2">
        <v>112</v>
      </c>
      <c r="AY57" s="2">
        <v>216</v>
      </c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ht="12.75" customHeight="1">
      <c r="A58" s="4" t="s">
        <v>623</v>
      </c>
      <c r="B58" s="2"/>
      <c r="C58" s="2"/>
      <c r="D58" s="2"/>
      <c r="E58" s="2"/>
      <c r="F58" s="2">
        <v>242</v>
      </c>
      <c r="G58" s="2"/>
      <c r="H58" s="2"/>
      <c r="I58" s="2"/>
      <c r="J58" s="2"/>
      <c r="K58" s="2">
        <v>6</v>
      </c>
      <c r="L58" s="2">
        <v>9</v>
      </c>
      <c r="M58" s="2"/>
      <c r="N58" s="2">
        <v>15</v>
      </c>
      <c r="O58" s="2"/>
      <c r="P58" s="2"/>
      <c r="Q58" s="2"/>
      <c r="R58" s="2"/>
      <c r="S58" s="49">
        <v>4</v>
      </c>
      <c r="T58" s="2">
        <v>16</v>
      </c>
      <c r="U58" s="8">
        <v>124</v>
      </c>
      <c r="V58" s="71"/>
      <c r="W58" s="18"/>
      <c r="X58" s="18"/>
      <c r="Y58" s="18"/>
      <c r="Z58" s="18"/>
      <c r="AA58" s="18"/>
      <c r="AB58" s="4"/>
      <c r="AC58" s="18"/>
      <c r="AD58" s="18"/>
      <c r="AE58" s="2"/>
      <c r="AF58" s="4"/>
      <c r="AG58" s="4"/>
      <c r="AH58" s="18"/>
      <c r="AI58" s="4"/>
      <c r="AJ58" s="4"/>
      <c r="AK58" s="4"/>
      <c r="AL58" s="18"/>
      <c r="AM58" s="71"/>
      <c r="AN58" s="66"/>
      <c r="AO58" s="66"/>
      <c r="AP58" s="2"/>
      <c r="AQ58" s="2"/>
      <c r="AR58" s="18"/>
      <c r="AS58" s="71"/>
      <c r="AT58" s="21"/>
      <c r="AU58" s="18"/>
      <c r="AV58" s="18"/>
      <c r="AW58" s="18"/>
      <c r="AX58" s="2">
        <v>112</v>
      </c>
      <c r="AY58" s="2">
        <v>216</v>
      </c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ht="12.75" customHeight="1">
      <c r="A59" s="4" t="s">
        <v>593</v>
      </c>
      <c r="B59" s="2"/>
      <c r="C59" s="2"/>
      <c r="D59" s="2"/>
      <c r="E59" s="2"/>
      <c r="F59" s="2">
        <v>215</v>
      </c>
      <c r="G59" s="2"/>
      <c r="H59" s="2"/>
      <c r="I59" s="2"/>
      <c r="J59" s="2"/>
      <c r="K59" s="2">
        <v>6</v>
      </c>
      <c r="L59" s="2">
        <v>6</v>
      </c>
      <c r="M59" s="2"/>
      <c r="N59" s="2"/>
      <c r="O59" s="2"/>
      <c r="P59" s="2"/>
      <c r="Q59" s="2"/>
      <c r="R59" s="2"/>
      <c r="S59" s="21"/>
      <c r="T59" s="2">
        <v>14</v>
      </c>
      <c r="U59" s="8">
        <v>111</v>
      </c>
      <c r="V59" s="71"/>
      <c r="W59" s="18"/>
      <c r="X59" s="18"/>
      <c r="Y59" s="18"/>
      <c r="Z59" s="18"/>
      <c r="AA59" s="18"/>
      <c r="AB59" s="4"/>
      <c r="AC59" s="18"/>
      <c r="AD59" s="18"/>
      <c r="AE59" s="2"/>
      <c r="AF59" s="18"/>
      <c r="AG59" s="4"/>
      <c r="AH59" s="18"/>
      <c r="AI59" s="4"/>
      <c r="AJ59" s="4"/>
      <c r="AK59" s="4"/>
      <c r="AL59" s="4"/>
      <c r="AM59" s="48"/>
      <c r="AN59" s="76"/>
      <c r="AO59" s="76"/>
      <c r="AP59" s="2"/>
      <c r="AQ59" s="2"/>
      <c r="AR59" s="2"/>
      <c r="AS59" s="48"/>
      <c r="AT59" s="49"/>
      <c r="AU59" s="2"/>
      <c r="AV59" s="2"/>
      <c r="AW59" s="2"/>
      <c r="AX59" s="2">
        <v>111</v>
      </c>
      <c r="AY59" s="2">
        <v>216</v>
      </c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ht="12.75" customHeight="1">
      <c r="A60" s="4" t="s">
        <v>594</v>
      </c>
      <c r="B60" s="2"/>
      <c r="C60" s="2"/>
      <c r="D60" s="2"/>
      <c r="E60" s="2"/>
      <c r="F60" s="2">
        <v>215</v>
      </c>
      <c r="G60" s="2"/>
      <c r="H60" s="2"/>
      <c r="I60" s="2"/>
      <c r="J60" s="2"/>
      <c r="K60" s="2">
        <v>6</v>
      </c>
      <c r="L60" s="2">
        <v>6</v>
      </c>
      <c r="M60" s="2"/>
      <c r="N60" s="2"/>
      <c r="O60" s="2"/>
      <c r="P60" s="2"/>
      <c r="Q60" s="2"/>
      <c r="R60" s="2"/>
      <c r="S60" s="21"/>
      <c r="T60" s="2">
        <v>14</v>
      </c>
      <c r="U60" s="8">
        <v>111</v>
      </c>
      <c r="V60" s="71"/>
      <c r="W60" s="18"/>
      <c r="X60" s="18"/>
      <c r="Y60" s="18"/>
      <c r="Z60" s="18"/>
      <c r="AA60" s="18"/>
      <c r="AB60" s="4"/>
      <c r="AC60" s="18"/>
      <c r="AD60" s="18"/>
      <c r="AE60" s="2"/>
      <c r="AF60" s="18"/>
      <c r="AG60" s="4"/>
      <c r="AH60" s="18"/>
      <c r="AI60" s="4"/>
      <c r="AJ60" s="4"/>
      <c r="AK60" s="4">
        <v>40</v>
      </c>
      <c r="AL60" s="2"/>
      <c r="AM60" s="48"/>
      <c r="AN60" s="76"/>
      <c r="AO60" s="76"/>
      <c r="AP60" s="2"/>
      <c r="AQ60" s="2"/>
      <c r="AR60" s="2"/>
      <c r="AS60" s="48"/>
      <c r="AT60" s="49"/>
      <c r="AU60" s="2"/>
      <c r="AV60" s="2"/>
      <c r="AW60" s="2"/>
      <c r="AX60" s="2">
        <v>111</v>
      </c>
      <c r="AY60" s="2">
        <v>216</v>
      </c>
      <c r="AZ60" s="18">
        <v>0.4</v>
      </c>
      <c r="BA60" s="18">
        <v>1</v>
      </c>
      <c r="BB60" s="2"/>
      <c r="BC60" s="2"/>
      <c r="BD60" s="2"/>
      <c r="BE60" s="2"/>
      <c r="BF60" s="2"/>
      <c r="BG60" s="2"/>
      <c r="BH60" s="2"/>
      <c r="BI60" s="2"/>
      <c r="BJ60" s="2"/>
    </row>
    <row r="61" spans="1:62" ht="12.75" customHeight="1">
      <c r="A61" s="6" t="s">
        <v>624</v>
      </c>
      <c r="B61" s="2"/>
      <c r="C61" s="2"/>
      <c r="D61" s="2"/>
      <c r="E61" s="2"/>
      <c r="F61" s="8">
        <v>228</v>
      </c>
      <c r="G61" s="2"/>
      <c r="H61" s="2"/>
      <c r="I61" s="2"/>
      <c r="J61" s="2"/>
      <c r="K61" s="8">
        <v>6</v>
      </c>
      <c r="L61" s="8">
        <v>6</v>
      </c>
      <c r="M61" s="2"/>
      <c r="N61" s="8">
        <v>27</v>
      </c>
      <c r="O61" s="2"/>
      <c r="P61" s="2"/>
      <c r="Q61" s="2"/>
      <c r="R61" s="2"/>
      <c r="S61" s="49"/>
      <c r="T61" s="2"/>
      <c r="U61" s="8">
        <v>130</v>
      </c>
      <c r="V61" s="71"/>
      <c r="W61" s="18"/>
      <c r="X61" s="18"/>
      <c r="Y61" s="18"/>
      <c r="Z61" s="18"/>
      <c r="AA61" s="18"/>
      <c r="AB61" s="4"/>
      <c r="AC61" s="18"/>
      <c r="AD61" s="18"/>
      <c r="AE61" s="2"/>
      <c r="AF61" s="4"/>
      <c r="AG61" s="4"/>
      <c r="AH61" s="18"/>
      <c r="AI61" s="4"/>
      <c r="AJ61" s="4"/>
      <c r="AK61" s="4"/>
      <c r="AL61" s="18"/>
      <c r="AM61" s="71"/>
      <c r="AN61" s="66"/>
      <c r="AO61" s="66"/>
      <c r="AP61" s="2"/>
      <c r="AQ61" s="2"/>
      <c r="AR61" s="18"/>
      <c r="AS61" s="71"/>
      <c r="AT61" s="21"/>
      <c r="AU61" s="18"/>
      <c r="AV61" s="18"/>
      <c r="AW61" s="18"/>
      <c r="AX61" s="8">
        <v>184</v>
      </c>
      <c r="AY61" s="8">
        <v>352</v>
      </c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ht="12.75" customHeight="1">
      <c r="A62" s="4" t="s">
        <v>602</v>
      </c>
      <c r="B62" s="2"/>
      <c r="C62" s="2"/>
      <c r="D62" s="2"/>
      <c r="E62" s="2"/>
      <c r="F62" s="2">
        <v>242</v>
      </c>
      <c r="G62" s="2"/>
      <c r="H62" s="2"/>
      <c r="I62" s="2"/>
      <c r="J62" s="2"/>
      <c r="K62" s="2">
        <v>21</v>
      </c>
      <c r="L62" s="2">
        <v>11</v>
      </c>
      <c r="M62" s="2"/>
      <c r="N62" s="2"/>
      <c r="O62" s="2"/>
      <c r="P62" s="2"/>
      <c r="Q62" s="2"/>
      <c r="R62" s="2"/>
      <c r="S62" s="49">
        <v>7</v>
      </c>
      <c r="T62" s="2">
        <v>31</v>
      </c>
      <c r="U62" s="8">
        <v>124</v>
      </c>
      <c r="V62" s="71"/>
      <c r="W62" s="18"/>
      <c r="X62" s="18"/>
      <c r="Y62" s="18"/>
      <c r="Z62" s="18"/>
      <c r="AA62" s="18"/>
      <c r="AB62" s="4"/>
      <c r="AC62" s="18"/>
      <c r="AD62" s="18"/>
      <c r="AE62" s="2"/>
      <c r="AF62" s="4"/>
      <c r="AG62" s="4"/>
      <c r="AH62" s="18"/>
      <c r="AI62" s="4"/>
      <c r="AJ62" s="4"/>
      <c r="AK62" s="4"/>
      <c r="AL62" s="18"/>
      <c r="AM62" s="71"/>
      <c r="AN62" s="66"/>
      <c r="AO62" s="66"/>
      <c r="AP62" s="2"/>
      <c r="AQ62" s="2"/>
      <c r="AR62" s="18"/>
      <c r="AS62" s="71"/>
      <c r="AT62" s="21"/>
      <c r="AU62" s="18"/>
      <c r="AV62" s="18"/>
      <c r="AW62" s="18"/>
      <c r="AX62" s="2">
        <v>123</v>
      </c>
      <c r="AY62" s="2">
        <v>216</v>
      </c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ht="12.75" customHeight="1">
      <c r="A63" s="4" t="s">
        <v>625</v>
      </c>
      <c r="B63" s="2"/>
      <c r="C63" s="2"/>
      <c r="D63" s="2"/>
      <c r="E63" s="2"/>
      <c r="F63" s="2">
        <v>188</v>
      </c>
      <c r="G63" s="2"/>
      <c r="H63" s="2"/>
      <c r="I63" s="2"/>
      <c r="J63" s="2"/>
      <c r="K63" s="2">
        <v>5</v>
      </c>
      <c r="L63" s="2">
        <v>5</v>
      </c>
      <c r="M63" s="2"/>
      <c r="N63" s="2"/>
      <c r="O63" s="2"/>
      <c r="P63" s="2"/>
      <c r="Q63" s="2"/>
      <c r="R63" s="2"/>
      <c r="S63" s="49">
        <v>90</v>
      </c>
      <c r="T63" s="2">
        <v>12</v>
      </c>
      <c r="U63" s="8">
        <v>99</v>
      </c>
      <c r="V63" s="71"/>
      <c r="W63" s="18"/>
      <c r="X63" s="18"/>
      <c r="Y63" s="18"/>
      <c r="Z63" s="18"/>
      <c r="AA63" s="18"/>
      <c r="AB63" s="4"/>
      <c r="AC63" s="18"/>
      <c r="AD63" s="18"/>
      <c r="AE63" s="2"/>
      <c r="AF63" s="4"/>
      <c r="AG63" s="4"/>
      <c r="AH63" s="18"/>
      <c r="AI63" s="4"/>
      <c r="AJ63" s="4"/>
      <c r="AK63" s="4"/>
      <c r="AL63" s="18"/>
      <c r="AM63" s="71"/>
      <c r="AN63" s="66"/>
      <c r="AO63" s="66"/>
      <c r="AP63" s="2"/>
      <c r="AQ63" s="2"/>
      <c r="AR63" s="18"/>
      <c r="AS63" s="71"/>
      <c r="AT63" s="21"/>
      <c r="AU63" s="18"/>
      <c r="AV63" s="18"/>
      <c r="AW63" s="18"/>
      <c r="AX63" s="2">
        <v>88</v>
      </c>
      <c r="AY63" s="2">
        <v>216</v>
      </c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9"/>
      <c r="T64" s="2"/>
      <c r="U64" s="2"/>
      <c r="V64" s="71"/>
      <c r="W64" s="18"/>
      <c r="X64" s="18"/>
      <c r="Y64" s="18"/>
      <c r="Z64" s="18"/>
      <c r="AA64" s="18"/>
      <c r="AB64" s="4"/>
      <c r="AC64" s="18"/>
      <c r="AD64" s="18"/>
      <c r="AE64" s="2"/>
      <c r="AF64" s="4"/>
      <c r="AG64" s="4"/>
      <c r="AH64" s="18"/>
      <c r="AI64" s="4"/>
      <c r="AJ64" s="4"/>
      <c r="AK64" s="4"/>
      <c r="AL64" s="18"/>
      <c r="AM64" s="71"/>
      <c r="AN64" s="66"/>
      <c r="AO64" s="66"/>
      <c r="AP64" s="2"/>
      <c r="AQ64" s="2"/>
      <c r="AR64" s="18"/>
      <c r="AS64" s="71"/>
      <c r="AT64" s="21"/>
      <c r="AU64" s="18"/>
      <c r="AV64" s="18"/>
      <c r="AW64" s="18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9"/>
      <c r="T65" s="2"/>
      <c r="U65" s="2"/>
      <c r="V65" s="71"/>
      <c r="W65" s="18"/>
      <c r="X65" s="18"/>
      <c r="Y65" s="18"/>
      <c r="Z65" s="18"/>
      <c r="AA65" s="18"/>
      <c r="AB65" s="4"/>
      <c r="AC65" s="18"/>
      <c r="AD65" s="18"/>
      <c r="AE65" s="2"/>
      <c r="AF65" s="4"/>
      <c r="AG65" s="4"/>
      <c r="AH65" s="18"/>
      <c r="AI65" s="4"/>
      <c r="AJ65" s="4"/>
      <c r="AK65" s="4"/>
      <c r="AL65" s="18"/>
      <c r="AM65" s="71"/>
      <c r="AN65" s="66"/>
      <c r="AO65" s="66"/>
      <c r="AP65" s="2"/>
      <c r="AQ65" s="2"/>
      <c r="AR65" s="18"/>
      <c r="AS65" s="71"/>
      <c r="AT65" s="21"/>
      <c r="AU65" s="18"/>
      <c r="AV65" s="18"/>
      <c r="AW65" s="18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ht="12.75" customHeight="1">
      <c r="A66" s="8" t="s">
        <v>626</v>
      </c>
      <c r="B66" s="2" t="str">
        <f t="shared" ref="B66:BJ66" si="2">B$1</f>
        <v>Skill</v>
      </c>
      <c r="C66" s="2" t="str">
        <f t="shared" si="2"/>
        <v>CSkill</v>
      </c>
      <c r="D66" s="2" t="str">
        <f t="shared" si="2"/>
        <v>MSkill</v>
      </c>
      <c r="E66" s="2" t="str">
        <f t="shared" si="2"/>
        <v>HSkill</v>
      </c>
      <c r="F66" s="2" t="str">
        <f t="shared" si="2"/>
        <v>CombatSkill</v>
      </c>
      <c r="G66" s="2" t="str">
        <f t="shared" si="2"/>
        <v>Str</v>
      </c>
      <c r="H66" s="2" t="str">
        <f t="shared" si="2"/>
        <v>Dex</v>
      </c>
      <c r="I66" s="2" t="str">
        <f t="shared" si="2"/>
        <v>Vit</v>
      </c>
      <c r="J66" s="2" t="str">
        <f t="shared" si="2"/>
        <v>Agi</v>
      </c>
      <c r="K66" s="2" t="str">
        <f t="shared" si="2"/>
        <v>Int</v>
      </c>
      <c r="L66" s="2" t="str">
        <f t="shared" si="2"/>
        <v>Mnd</v>
      </c>
      <c r="M66" s="2" t="str">
        <f t="shared" si="2"/>
        <v>Chr</v>
      </c>
      <c r="N66" s="2" t="str">
        <f t="shared" si="2"/>
        <v>Acc</v>
      </c>
      <c r="O66" s="2" t="str">
        <f t="shared" si="2"/>
        <v>Att</v>
      </c>
      <c r="P66" s="2" t="str">
        <f t="shared" si="2"/>
        <v>Att%</v>
      </c>
      <c r="Q66" s="2" t="str">
        <f t="shared" si="2"/>
        <v>R.Acc</v>
      </c>
      <c r="R66" s="2" t="str">
        <f t="shared" si="2"/>
        <v>R.Att</v>
      </c>
      <c r="S66" s="49" t="str">
        <f t="shared" si="2"/>
        <v>MAcc</v>
      </c>
      <c r="T66" s="2" t="str">
        <f t="shared" si="2"/>
        <v>MAB</v>
      </c>
      <c r="U66" s="2" t="str">
        <f t="shared" si="2"/>
        <v>MDmg</v>
      </c>
      <c r="V66" s="48" t="str">
        <f t="shared" si="2"/>
        <v>DA</v>
      </c>
      <c r="W66" s="2" t="str">
        <f t="shared" si="2"/>
        <v>TA</v>
      </c>
      <c r="X66" s="2" t="str">
        <f t="shared" si="2"/>
        <v>QA</v>
      </c>
      <c r="Y66" s="2" t="str">
        <f t="shared" si="2"/>
        <v>KA</v>
      </c>
      <c r="Z66" s="2" t="str">
        <f t="shared" si="2"/>
        <v>Zan</v>
      </c>
      <c r="AA66" s="2" t="str">
        <f t="shared" si="2"/>
        <v>DW</v>
      </c>
      <c r="AB66" s="2" t="str">
        <f t="shared" si="2"/>
        <v>Haste</v>
      </c>
      <c r="AC66" s="2" t="str">
        <f t="shared" si="2"/>
        <v>C.Rate</v>
      </c>
      <c r="AD66" s="2" t="str">
        <f t="shared" si="2"/>
        <v>C.Dmg</v>
      </c>
      <c r="AE66" s="2" t="str">
        <f t="shared" si="2"/>
        <v>Store TP</v>
      </c>
      <c r="AF66" s="2" t="str">
        <f t="shared" si="2"/>
        <v>Regain</v>
      </c>
      <c r="AG66" s="2" t="str">
        <f t="shared" si="2"/>
        <v>TPBonus</v>
      </c>
      <c r="AH66" s="2" t="str">
        <f t="shared" si="2"/>
        <v>WSDmg</v>
      </c>
      <c r="AI66" s="2" t="str">
        <f t="shared" si="2"/>
        <v>fTP</v>
      </c>
      <c r="AJ66" s="2" t="str">
        <f t="shared" si="2"/>
        <v>DfTP</v>
      </c>
      <c r="AK66" s="2" t="str">
        <f t="shared" si="2"/>
        <v>Save TP</v>
      </c>
      <c r="AL66" s="2" t="str">
        <f t="shared" si="2"/>
        <v>CTP</v>
      </c>
      <c r="AM66" s="48" t="str">
        <f t="shared" si="2"/>
        <v>SCB</v>
      </c>
      <c r="AN66" s="144" t="str">
        <f t="shared" si="2"/>
        <v>MBB</v>
      </c>
      <c r="AO66" s="144" t="str">
        <f t="shared" si="2"/>
        <v>MBB II</v>
      </c>
      <c r="AP66" s="2" t="str">
        <f t="shared" si="2"/>
        <v>HP</v>
      </c>
      <c r="AQ66" s="2" t="str">
        <f t="shared" si="2"/>
        <v>HPP</v>
      </c>
      <c r="AR66" s="2" t="str">
        <f t="shared" si="2"/>
        <v>BrDmg</v>
      </c>
      <c r="AS66" s="48" t="str">
        <f t="shared" si="2"/>
        <v>CA</v>
      </c>
      <c r="AT66" s="49" t="str">
        <f t="shared" si="2"/>
        <v>Efflux</v>
      </c>
      <c r="AU66" s="2" t="str">
        <f t="shared" si="2"/>
        <v>BA</v>
      </c>
      <c r="AV66" s="2" t="str">
        <f t="shared" si="2"/>
        <v>Curepot</v>
      </c>
      <c r="AW66" s="2" t="str">
        <f t="shared" si="2"/>
        <v>Curerec</v>
      </c>
      <c r="AX66" s="2" t="str">
        <f t="shared" si="2"/>
        <v>Dmg</v>
      </c>
      <c r="AY66" s="2" t="str">
        <f t="shared" si="2"/>
        <v>Dly</v>
      </c>
      <c r="AZ66" s="2" t="str">
        <f t="shared" si="2"/>
        <v>OAx</v>
      </c>
      <c r="BA66" s="2" t="str">
        <f t="shared" si="2"/>
        <v>OA2</v>
      </c>
      <c r="BB66" s="2" t="str">
        <f t="shared" si="2"/>
        <v>OA3</v>
      </c>
      <c r="BC66" s="2" t="str">
        <f t="shared" si="2"/>
        <v>OA4</v>
      </c>
      <c r="BD66" s="2" t="str">
        <f t="shared" si="2"/>
        <v>OA5</v>
      </c>
      <c r="BE66" s="2" t="str">
        <f t="shared" si="2"/>
        <v>OA6</v>
      </c>
      <c r="BF66" s="2" t="str">
        <f t="shared" si="2"/>
        <v>OA7</v>
      </c>
      <c r="BG66" s="2" t="str">
        <f t="shared" si="2"/>
        <v>OA8</v>
      </c>
      <c r="BH66" s="2" t="str">
        <f t="shared" si="2"/>
        <v>AM3</v>
      </c>
      <c r="BI66" s="2" t="str">
        <f t="shared" si="2"/>
        <v>AM3-2</v>
      </c>
      <c r="BJ66" s="2" t="str">
        <f t="shared" si="2"/>
        <v>AM3-3</v>
      </c>
    </row>
    <row r="67" spans="1:62" ht="12.75" customHeight="1">
      <c r="A67" s="2" t="s">
        <v>106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9"/>
      <c r="T67" s="2"/>
      <c r="U67" s="2"/>
      <c r="V67" s="48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4"/>
      <c r="AJ67" s="4"/>
      <c r="AK67" s="4"/>
      <c r="AL67" s="2"/>
      <c r="AM67" s="48"/>
      <c r="AN67" s="76"/>
      <c r="AO67" s="76"/>
      <c r="AP67" s="2"/>
      <c r="AQ67" s="2"/>
      <c r="AR67" s="2"/>
      <c r="AS67" s="48"/>
      <c r="AT67" s="49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ht="12.75" customHeight="1">
      <c r="A68" s="8" t="s">
        <v>627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9"/>
      <c r="T68" s="8">
        <v>20</v>
      </c>
      <c r="U68" s="8">
        <v>75</v>
      </c>
      <c r="V68" s="48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4"/>
      <c r="AJ68" s="4"/>
      <c r="AK68" s="4"/>
      <c r="AL68" s="2"/>
      <c r="AM68" s="48"/>
      <c r="AN68" s="76"/>
      <c r="AO68" s="76"/>
      <c r="AP68" s="8">
        <v>57</v>
      </c>
      <c r="AQ68" s="8"/>
      <c r="AR68" s="2"/>
      <c r="AS68" s="48"/>
      <c r="AT68" s="49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ht="12.75" customHeight="1">
      <c r="A69" s="8" t="s">
        <v>628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8">
        <v>15</v>
      </c>
      <c r="O69" s="8">
        <v>15</v>
      </c>
      <c r="P69" s="2"/>
      <c r="Q69" s="2"/>
      <c r="R69" s="2"/>
      <c r="S69" s="49"/>
      <c r="T69" s="2"/>
      <c r="U69" s="2"/>
      <c r="V69" s="48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4"/>
      <c r="AJ69" s="4"/>
      <c r="AK69" s="4"/>
      <c r="AL69" s="2"/>
      <c r="AM69" s="48"/>
      <c r="AN69" s="76"/>
      <c r="AO69" s="76"/>
      <c r="AP69" s="2"/>
      <c r="AQ69" s="2"/>
      <c r="AR69" s="2"/>
      <c r="AS69" s="48"/>
      <c r="AT69" s="49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ht="12.75" customHeight="1">
      <c r="A70" s="8" t="s">
        <v>629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9"/>
      <c r="T70" s="2"/>
      <c r="U70" s="2"/>
      <c r="V70" s="48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4"/>
      <c r="AJ70" s="4"/>
      <c r="AK70" s="4"/>
      <c r="AL70" s="2"/>
      <c r="AM70" s="48"/>
      <c r="AN70" s="76"/>
      <c r="AO70" s="76"/>
      <c r="AP70" s="8">
        <v>10</v>
      </c>
      <c r="AQ70" s="8"/>
      <c r="AR70" s="2"/>
      <c r="AS70" s="48"/>
      <c r="AT70" s="49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ht="12.75" customHeight="1">
      <c r="A71" s="2" t="s">
        <v>630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9"/>
      <c r="T71" s="2"/>
      <c r="U71" s="2"/>
      <c r="V71" s="48"/>
      <c r="W71" s="2"/>
      <c r="X71" s="2"/>
      <c r="Y71" s="2"/>
      <c r="Z71" s="2"/>
      <c r="AA71" s="2"/>
      <c r="AB71" s="2">
        <v>10</v>
      </c>
      <c r="AC71" s="2"/>
      <c r="AD71" s="2"/>
      <c r="AE71" s="2"/>
      <c r="AF71" s="2"/>
      <c r="AG71" s="2"/>
      <c r="AH71" s="2"/>
      <c r="AI71" s="4"/>
      <c r="AJ71" s="4"/>
      <c r="AK71" s="4"/>
      <c r="AL71" s="2"/>
      <c r="AM71" s="48"/>
      <c r="AN71" s="76"/>
      <c r="AO71" s="76"/>
      <c r="AP71" s="2"/>
      <c r="AQ71" s="2"/>
      <c r="AR71" s="2"/>
      <c r="AS71" s="48"/>
      <c r="AT71" s="49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9"/>
      <c r="T72" s="2"/>
      <c r="U72" s="2"/>
      <c r="V72" s="71"/>
      <c r="W72" s="18"/>
      <c r="X72" s="18"/>
      <c r="Y72" s="18"/>
      <c r="Z72" s="18"/>
      <c r="AA72" s="18"/>
      <c r="AB72" s="4"/>
      <c r="AC72" s="18"/>
      <c r="AD72" s="18"/>
      <c r="AE72" s="2"/>
      <c r="AF72" s="4"/>
      <c r="AG72" s="4"/>
      <c r="AH72" s="18"/>
      <c r="AI72" s="4"/>
      <c r="AJ72" s="4"/>
      <c r="AK72" s="4"/>
      <c r="AL72" s="18"/>
      <c r="AM72" s="71"/>
      <c r="AN72" s="66"/>
      <c r="AO72" s="66"/>
      <c r="AP72" s="2"/>
      <c r="AQ72" s="2"/>
      <c r="AR72" s="18"/>
      <c r="AS72" s="71"/>
      <c r="AT72" s="21"/>
      <c r="AU72" s="18"/>
      <c r="AV72" s="18"/>
      <c r="AW72" s="18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9"/>
      <c r="T73" s="2"/>
      <c r="U73" s="2"/>
      <c r="V73" s="48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4"/>
      <c r="AJ73" s="4"/>
      <c r="AK73" s="4"/>
      <c r="AL73" s="2"/>
      <c r="AM73" s="48"/>
      <c r="AN73" s="76"/>
      <c r="AO73" s="76"/>
      <c r="AP73" s="2"/>
      <c r="AQ73" s="2"/>
      <c r="AR73" s="2"/>
      <c r="AS73" s="48"/>
      <c r="AT73" s="49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ht="12.75" customHeight="1">
      <c r="A74" s="2" t="s">
        <v>123</v>
      </c>
      <c r="B74" s="2" t="str">
        <f t="shared" ref="B74:AW74" si="3">B$1</f>
        <v>Skill</v>
      </c>
      <c r="C74" s="2" t="str">
        <f t="shared" si="3"/>
        <v>CSkill</v>
      </c>
      <c r="D74" s="2" t="str">
        <f t="shared" si="3"/>
        <v>MSkill</v>
      </c>
      <c r="E74" s="2" t="str">
        <f t="shared" si="3"/>
        <v>HSkill</v>
      </c>
      <c r="F74" s="2" t="str">
        <f t="shared" si="3"/>
        <v>CombatSkill</v>
      </c>
      <c r="G74" s="2" t="str">
        <f t="shared" si="3"/>
        <v>Str</v>
      </c>
      <c r="H74" s="2" t="str">
        <f t="shared" si="3"/>
        <v>Dex</v>
      </c>
      <c r="I74" s="2" t="str">
        <f t="shared" si="3"/>
        <v>Vit</v>
      </c>
      <c r="J74" s="2" t="str">
        <f t="shared" si="3"/>
        <v>Agi</v>
      </c>
      <c r="K74" s="2" t="str">
        <f t="shared" si="3"/>
        <v>Int</v>
      </c>
      <c r="L74" s="2" t="str">
        <f t="shared" si="3"/>
        <v>Mnd</v>
      </c>
      <c r="M74" s="2" t="str">
        <f t="shared" si="3"/>
        <v>Chr</v>
      </c>
      <c r="N74" s="2" t="str">
        <f t="shared" si="3"/>
        <v>Acc</v>
      </c>
      <c r="O74" s="2" t="str">
        <f t="shared" si="3"/>
        <v>Att</v>
      </c>
      <c r="P74" s="2" t="str">
        <f t="shared" si="3"/>
        <v>Att%</v>
      </c>
      <c r="Q74" s="2" t="str">
        <f t="shared" si="3"/>
        <v>R.Acc</v>
      </c>
      <c r="R74" s="2" t="str">
        <f t="shared" si="3"/>
        <v>R.Att</v>
      </c>
      <c r="S74" s="49" t="str">
        <f t="shared" si="3"/>
        <v>MAcc</v>
      </c>
      <c r="T74" s="2" t="str">
        <f t="shared" si="3"/>
        <v>MAB</v>
      </c>
      <c r="U74" s="2" t="str">
        <f t="shared" si="3"/>
        <v>MDmg</v>
      </c>
      <c r="V74" s="48" t="str">
        <f t="shared" si="3"/>
        <v>DA</v>
      </c>
      <c r="W74" s="2" t="str">
        <f t="shared" si="3"/>
        <v>TA</v>
      </c>
      <c r="X74" s="2" t="str">
        <f t="shared" si="3"/>
        <v>QA</v>
      </c>
      <c r="Y74" s="2" t="str">
        <f t="shared" si="3"/>
        <v>KA</v>
      </c>
      <c r="Z74" s="2" t="str">
        <f t="shared" si="3"/>
        <v>Zan</v>
      </c>
      <c r="AA74" s="2" t="str">
        <f t="shared" si="3"/>
        <v>DW</v>
      </c>
      <c r="AB74" s="2" t="str">
        <f t="shared" si="3"/>
        <v>Haste</v>
      </c>
      <c r="AC74" s="2" t="str">
        <f t="shared" si="3"/>
        <v>C.Rate</v>
      </c>
      <c r="AD74" s="2" t="str">
        <f t="shared" si="3"/>
        <v>C.Dmg</v>
      </c>
      <c r="AE74" s="2" t="str">
        <f t="shared" si="3"/>
        <v>Store TP</v>
      </c>
      <c r="AF74" s="2" t="str">
        <f t="shared" si="3"/>
        <v>Regain</v>
      </c>
      <c r="AG74" s="2" t="str">
        <f t="shared" si="3"/>
        <v>TPBonus</v>
      </c>
      <c r="AH74" s="2" t="str">
        <f t="shared" si="3"/>
        <v>WSDmg</v>
      </c>
      <c r="AI74" s="2" t="str">
        <f t="shared" si="3"/>
        <v>fTP</v>
      </c>
      <c r="AJ74" s="2" t="str">
        <f t="shared" si="3"/>
        <v>DfTP</v>
      </c>
      <c r="AK74" s="2" t="str">
        <f t="shared" si="3"/>
        <v>Save TP</v>
      </c>
      <c r="AL74" s="2" t="str">
        <f t="shared" si="3"/>
        <v>CTP</v>
      </c>
      <c r="AM74" s="48" t="str">
        <f t="shared" si="3"/>
        <v>SCB</v>
      </c>
      <c r="AN74" s="144" t="str">
        <f t="shared" si="3"/>
        <v>MBB</v>
      </c>
      <c r="AO74" s="144" t="str">
        <f t="shared" si="3"/>
        <v>MBB II</v>
      </c>
      <c r="AP74" s="2" t="str">
        <f t="shared" si="3"/>
        <v>HP</v>
      </c>
      <c r="AQ74" s="2" t="str">
        <f t="shared" si="3"/>
        <v>HPP</v>
      </c>
      <c r="AR74" s="2" t="str">
        <f t="shared" si="3"/>
        <v>BrDmg</v>
      </c>
      <c r="AS74" s="48" t="str">
        <f t="shared" si="3"/>
        <v>CA</v>
      </c>
      <c r="AT74" s="49" t="str">
        <f t="shared" si="3"/>
        <v>Efflux</v>
      </c>
      <c r="AU74" s="2" t="str">
        <f t="shared" si="3"/>
        <v>BA</v>
      </c>
      <c r="AV74" s="2" t="str">
        <f t="shared" si="3"/>
        <v>Curepot</v>
      </c>
      <c r="AW74" s="2" t="str">
        <f t="shared" si="3"/>
        <v>Curerec</v>
      </c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ht="12.75" customHeight="1">
      <c r="A75" s="8" t="s">
        <v>631</v>
      </c>
      <c r="B75" s="2"/>
      <c r="C75" s="8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8">
        <v>20</v>
      </c>
      <c r="R75" s="8">
        <v>20</v>
      </c>
      <c r="S75" s="9">
        <v>5</v>
      </c>
      <c r="T75" s="2"/>
      <c r="U75" s="2"/>
      <c r="V75" s="48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4"/>
      <c r="AJ75" s="4"/>
      <c r="AK75" s="4"/>
      <c r="AL75" s="2"/>
      <c r="AM75" s="48"/>
      <c r="AN75" s="76"/>
      <c r="AO75" s="76"/>
      <c r="AP75" s="8">
        <v>15</v>
      </c>
      <c r="AQ75" s="2"/>
      <c r="AR75" s="2"/>
      <c r="AS75" s="48"/>
      <c r="AT75" s="49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ht="12.75" customHeight="1">
      <c r="A76" s="2" t="s">
        <v>632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9"/>
      <c r="T76" s="2"/>
      <c r="U76" s="2"/>
      <c r="V76" s="48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4"/>
      <c r="AJ76" s="4"/>
      <c r="AK76" s="4"/>
      <c r="AL76" s="2"/>
      <c r="AM76" s="48"/>
      <c r="AN76" s="76"/>
      <c r="AO76" s="76"/>
      <c r="AP76" s="2"/>
      <c r="AQ76" s="2"/>
      <c r="AR76" s="2"/>
      <c r="AS76" s="48"/>
      <c r="AT76" s="49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ht="12.75" customHeight="1">
      <c r="A77" s="2" t="s">
        <v>633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>
        <v>5</v>
      </c>
      <c r="O77" s="2"/>
      <c r="P77" s="2"/>
      <c r="Q77" s="2"/>
      <c r="R77" s="2"/>
      <c r="S77" s="49"/>
      <c r="T77" s="2"/>
      <c r="U77" s="2"/>
      <c r="V77" s="48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4"/>
      <c r="AJ77" s="4"/>
      <c r="AK77" s="4"/>
      <c r="AL77" s="2"/>
      <c r="AM77" s="48"/>
      <c r="AN77" s="76"/>
      <c r="AO77" s="76"/>
      <c r="AP77" s="2"/>
      <c r="AQ77" s="2"/>
      <c r="AR77" s="2"/>
      <c r="AS77" s="48"/>
      <c r="AT77" s="49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9"/>
      <c r="T78" s="2"/>
      <c r="U78" s="2"/>
      <c r="V78" s="48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4"/>
      <c r="AJ78" s="4"/>
      <c r="AK78" s="4"/>
      <c r="AL78" s="2"/>
      <c r="AM78" s="48"/>
      <c r="AN78" s="76"/>
      <c r="AO78" s="76"/>
      <c r="AP78" s="2"/>
      <c r="AQ78" s="2"/>
      <c r="AR78" s="2"/>
      <c r="AS78" s="48"/>
      <c r="AT78" s="49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9"/>
      <c r="T79" s="2"/>
      <c r="U79" s="2"/>
      <c r="V79" s="48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4"/>
      <c r="AJ79" s="4"/>
      <c r="AK79" s="4"/>
      <c r="AL79" s="2"/>
      <c r="AM79" s="48"/>
      <c r="AN79" s="76"/>
      <c r="AO79" s="76"/>
      <c r="AP79" s="2"/>
      <c r="AQ79" s="2"/>
      <c r="AR79" s="2"/>
      <c r="AS79" s="48"/>
      <c r="AT79" s="49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ht="12.75" customHeight="1">
      <c r="A80" s="2" t="s">
        <v>175</v>
      </c>
      <c r="B80" s="2" t="str">
        <f t="shared" ref="B80:AW80" si="4">B$1</f>
        <v>Skill</v>
      </c>
      <c r="C80" s="2" t="str">
        <f t="shared" si="4"/>
        <v>CSkill</v>
      </c>
      <c r="D80" s="2" t="str">
        <f t="shared" si="4"/>
        <v>MSkill</v>
      </c>
      <c r="E80" s="2" t="str">
        <f t="shared" si="4"/>
        <v>HSkill</v>
      </c>
      <c r="F80" s="2" t="str">
        <f t="shared" si="4"/>
        <v>CombatSkill</v>
      </c>
      <c r="G80" s="2" t="str">
        <f t="shared" si="4"/>
        <v>Str</v>
      </c>
      <c r="H80" s="2" t="str">
        <f t="shared" si="4"/>
        <v>Dex</v>
      </c>
      <c r="I80" s="2" t="str">
        <f t="shared" si="4"/>
        <v>Vit</v>
      </c>
      <c r="J80" s="2" t="str">
        <f t="shared" si="4"/>
        <v>Agi</v>
      </c>
      <c r="K80" s="2" t="str">
        <f t="shared" si="4"/>
        <v>Int</v>
      </c>
      <c r="L80" s="2" t="str">
        <f t="shared" si="4"/>
        <v>Mnd</v>
      </c>
      <c r="M80" s="2" t="str">
        <f t="shared" si="4"/>
        <v>Chr</v>
      </c>
      <c r="N80" s="2" t="str">
        <f t="shared" si="4"/>
        <v>Acc</v>
      </c>
      <c r="O80" s="2" t="str">
        <f t="shared" si="4"/>
        <v>Att</v>
      </c>
      <c r="P80" s="2" t="str">
        <f t="shared" si="4"/>
        <v>Att%</v>
      </c>
      <c r="Q80" s="2" t="str">
        <f t="shared" si="4"/>
        <v>R.Acc</v>
      </c>
      <c r="R80" s="2" t="str">
        <f t="shared" si="4"/>
        <v>R.Att</v>
      </c>
      <c r="S80" s="49" t="str">
        <f t="shared" si="4"/>
        <v>MAcc</v>
      </c>
      <c r="T80" s="2" t="str">
        <f t="shared" si="4"/>
        <v>MAB</v>
      </c>
      <c r="U80" s="2" t="str">
        <f t="shared" si="4"/>
        <v>MDmg</v>
      </c>
      <c r="V80" s="48" t="str">
        <f t="shared" si="4"/>
        <v>DA</v>
      </c>
      <c r="W80" s="2" t="str">
        <f t="shared" si="4"/>
        <v>TA</v>
      </c>
      <c r="X80" s="2" t="str">
        <f t="shared" si="4"/>
        <v>QA</v>
      </c>
      <c r="Y80" s="2" t="str">
        <f t="shared" si="4"/>
        <v>KA</v>
      </c>
      <c r="Z80" s="2" t="str">
        <f t="shared" si="4"/>
        <v>Zan</v>
      </c>
      <c r="AA80" s="2" t="str">
        <f t="shared" si="4"/>
        <v>DW</v>
      </c>
      <c r="AB80" s="2" t="str">
        <f t="shared" si="4"/>
        <v>Haste</v>
      </c>
      <c r="AC80" s="2" t="str">
        <f t="shared" si="4"/>
        <v>C.Rate</v>
      </c>
      <c r="AD80" s="2" t="str">
        <f t="shared" si="4"/>
        <v>C.Dmg</v>
      </c>
      <c r="AE80" s="2" t="str">
        <f t="shared" si="4"/>
        <v>Store TP</v>
      </c>
      <c r="AF80" s="2" t="str">
        <f t="shared" si="4"/>
        <v>Regain</v>
      </c>
      <c r="AG80" s="2" t="str">
        <f t="shared" si="4"/>
        <v>TPBonus</v>
      </c>
      <c r="AH80" s="2" t="str">
        <f t="shared" si="4"/>
        <v>WSDmg</v>
      </c>
      <c r="AI80" s="2" t="str">
        <f t="shared" si="4"/>
        <v>fTP</v>
      </c>
      <c r="AJ80" s="2" t="str">
        <f t="shared" si="4"/>
        <v>DfTP</v>
      </c>
      <c r="AK80" s="2" t="str">
        <f t="shared" si="4"/>
        <v>Save TP</v>
      </c>
      <c r="AL80" s="2" t="str">
        <f t="shared" si="4"/>
        <v>CTP</v>
      </c>
      <c r="AM80" s="48" t="str">
        <f t="shared" si="4"/>
        <v>SCB</v>
      </c>
      <c r="AN80" s="144" t="str">
        <f t="shared" si="4"/>
        <v>MBB</v>
      </c>
      <c r="AO80" s="144" t="str">
        <f t="shared" si="4"/>
        <v>MBB II</v>
      </c>
      <c r="AP80" s="2" t="str">
        <f t="shared" si="4"/>
        <v>HP</v>
      </c>
      <c r="AQ80" s="2" t="str">
        <f t="shared" si="4"/>
        <v>HPP</v>
      </c>
      <c r="AR80" s="2" t="str">
        <f t="shared" si="4"/>
        <v>BrDmg</v>
      </c>
      <c r="AS80" s="48" t="str">
        <f t="shared" si="4"/>
        <v>CA</v>
      </c>
      <c r="AT80" s="49" t="str">
        <f t="shared" si="4"/>
        <v>Efflux</v>
      </c>
      <c r="AU80" s="2" t="str">
        <f t="shared" si="4"/>
        <v>BA</v>
      </c>
      <c r="AV80" s="2" t="str">
        <f t="shared" si="4"/>
        <v>Curepot</v>
      </c>
      <c r="AW80" s="2" t="str">
        <f t="shared" si="4"/>
        <v>Curerec</v>
      </c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ht="12.75" customHeight="1">
      <c r="A81" s="2" t="s">
        <v>306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>
        <v>2</v>
      </c>
      <c r="M81" s="2"/>
      <c r="N81" s="2"/>
      <c r="O81" s="2"/>
      <c r="P81" s="2"/>
      <c r="Q81" s="2"/>
      <c r="R81" s="2"/>
      <c r="S81" s="49"/>
      <c r="T81" s="2"/>
      <c r="U81" s="2"/>
      <c r="V81" s="71"/>
      <c r="W81" s="18"/>
      <c r="X81" s="18"/>
      <c r="Y81" s="18"/>
      <c r="Z81" s="18"/>
      <c r="AA81" s="18"/>
      <c r="AB81" s="4"/>
      <c r="AC81" s="18"/>
      <c r="AD81" s="18"/>
      <c r="AE81" s="2"/>
      <c r="AF81" s="4"/>
      <c r="AG81" s="4"/>
      <c r="AH81" s="18"/>
      <c r="AI81" s="4"/>
      <c r="AJ81" s="4"/>
      <c r="AK81" s="4"/>
      <c r="AL81" s="18"/>
      <c r="AM81" s="71"/>
      <c r="AN81" s="66"/>
      <c r="AO81" s="66"/>
      <c r="AP81" s="2"/>
      <c r="AQ81" s="2"/>
      <c r="AR81" s="18"/>
      <c r="AS81" s="71"/>
      <c r="AT81" s="21"/>
      <c r="AU81" s="18"/>
      <c r="AV81" s="18"/>
      <c r="AW81" s="18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ht="12.75" customHeight="1">
      <c r="A82" s="2" t="s">
        <v>634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9"/>
      <c r="T82" s="2"/>
      <c r="U82" s="2"/>
      <c r="V82" s="71"/>
      <c r="W82" s="18"/>
      <c r="X82" s="18"/>
      <c r="Y82" s="18"/>
      <c r="Z82" s="18"/>
      <c r="AA82" s="18"/>
      <c r="AB82" s="4"/>
      <c r="AC82" s="18"/>
      <c r="AD82" s="18"/>
      <c r="AE82" s="2"/>
      <c r="AF82" s="4"/>
      <c r="AG82" s="4"/>
      <c r="AH82" s="18"/>
      <c r="AI82" s="4"/>
      <c r="AJ82" s="4"/>
      <c r="AK82" s="4"/>
      <c r="AL82" s="18"/>
      <c r="AM82" s="71"/>
      <c r="AN82" s="66"/>
      <c r="AO82" s="66"/>
      <c r="AP82" s="2">
        <v>45</v>
      </c>
      <c r="AQ82" s="2"/>
      <c r="AR82" s="18"/>
      <c r="AS82" s="71"/>
      <c r="AT82" s="21"/>
      <c r="AU82" s="18"/>
      <c r="AV82" s="18"/>
      <c r="AW82" s="18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ht="12.75" customHeight="1">
      <c r="A83" s="2" t="s">
        <v>635</v>
      </c>
      <c r="B83" s="2"/>
      <c r="C83" s="2"/>
      <c r="D83" s="2"/>
      <c r="E83" s="2"/>
      <c r="F83" s="2"/>
      <c r="G83" s="2"/>
      <c r="H83" s="2">
        <v>4</v>
      </c>
      <c r="I83" s="2"/>
      <c r="J83" s="2">
        <v>4</v>
      </c>
      <c r="K83" s="2"/>
      <c r="L83" s="2"/>
      <c r="M83" s="2"/>
      <c r="N83" s="2"/>
      <c r="O83" s="2"/>
      <c r="P83" s="2"/>
      <c r="Q83" s="2"/>
      <c r="R83" s="2"/>
      <c r="S83" s="49"/>
      <c r="T83" s="2"/>
      <c r="U83" s="2"/>
      <c r="V83" s="71"/>
      <c r="W83" s="18"/>
      <c r="X83" s="18"/>
      <c r="Y83" s="18"/>
      <c r="Z83" s="18"/>
      <c r="AA83" s="18"/>
      <c r="AB83" s="4"/>
      <c r="AC83" s="18"/>
      <c r="AD83" s="18"/>
      <c r="AE83" s="2"/>
      <c r="AF83" s="4"/>
      <c r="AG83" s="4"/>
      <c r="AH83" s="18"/>
      <c r="AI83" s="4"/>
      <c r="AJ83" s="4"/>
      <c r="AK83" s="4"/>
      <c r="AL83" s="18"/>
      <c r="AM83" s="71"/>
      <c r="AN83" s="66"/>
      <c r="AO83" s="66"/>
      <c r="AP83" s="2"/>
      <c r="AQ83" s="2"/>
      <c r="AR83" s="18"/>
      <c r="AS83" s="71"/>
      <c r="AT83" s="21"/>
      <c r="AU83" s="18"/>
      <c r="AV83" s="18"/>
      <c r="AW83" s="18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ht="12.75" customHeight="1">
      <c r="A84" s="2" t="s">
        <v>243</v>
      </c>
      <c r="B84" s="2"/>
      <c r="C84" s="2"/>
      <c r="D84" s="2"/>
      <c r="E84" s="2"/>
      <c r="F84" s="2"/>
      <c r="G84" s="2">
        <v>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9"/>
      <c r="T84" s="2"/>
      <c r="U84" s="2"/>
      <c r="V84" s="71"/>
      <c r="W84" s="18"/>
      <c r="X84" s="18"/>
      <c r="Y84" s="18"/>
      <c r="Z84" s="18"/>
      <c r="AA84" s="18"/>
      <c r="AB84" s="4"/>
      <c r="AC84" s="18"/>
      <c r="AD84" s="18"/>
      <c r="AE84" s="2"/>
      <c r="AF84" s="4"/>
      <c r="AG84" s="4"/>
      <c r="AH84" s="18"/>
      <c r="AI84" s="4"/>
      <c r="AJ84" s="4"/>
      <c r="AK84" s="4"/>
      <c r="AL84" s="18"/>
      <c r="AM84" s="71"/>
      <c r="AN84" s="66"/>
      <c r="AO84" s="66"/>
      <c r="AP84" s="2"/>
      <c r="AQ84" s="2"/>
      <c r="AR84" s="18"/>
      <c r="AS84" s="71"/>
      <c r="AT84" s="21"/>
      <c r="AU84" s="18"/>
      <c r="AV84" s="18"/>
      <c r="AW84" s="18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ht="12.75" customHeight="1">
      <c r="A85" s="8" t="s">
        <v>241</v>
      </c>
      <c r="B85" s="2"/>
      <c r="C85" s="2"/>
      <c r="D85" s="2"/>
      <c r="E85" s="2"/>
      <c r="F85" s="2"/>
      <c r="G85" s="8">
        <v>3</v>
      </c>
      <c r="H85" s="2"/>
      <c r="I85" s="2"/>
      <c r="J85" s="2"/>
      <c r="K85" s="8">
        <v>5</v>
      </c>
      <c r="L85" s="2"/>
      <c r="M85" s="2"/>
      <c r="N85" s="2"/>
      <c r="O85" s="8">
        <v>10</v>
      </c>
      <c r="P85" s="2"/>
      <c r="Q85" s="2"/>
      <c r="R85" s="2"/>
      <c r="S85" s="49"/>
      <c r="T85" s="2"/>
      <c r="U85" s="2"/>
      <c r="V85" s="71"/>
      <c r="W85" s="18"/>
      <c r="X85" s="18"/>
      <c r="Y85" s="18"/>
      <c r="Z85" s="18"/>
      <c r="AA85" s="18"/>
      <c r="AB85" s="4"/>
      <c r="AC85" s="18"/>
      <c r="AD85" s="18"/>
      <c r="AE85" s="2"/>
      <c r="AF85" s="4"/>
      <c r="AG85" s="4"/>
      <c r="AH85" s="18"/>
      <c r="AI85" s="4"/>
      <c r="AJ85" s="4"/>
      <c r="AK85" s="4"/>
      <c r="AL85" s="18"/>
      <c r="AM85" s="71"/>
      <c r="AN85" s="66"/>
      <c r="AO85" s="66"/>
      <c r="AP85" s="2"/>
      <c r="AQ85" s="2"/>
      <c r="AR85" s="18"/>
      <c r="AS85" s="71"/>
      <c r="AT85" s="21"/>
      <c r="AU85" s="18"/>
      <c r="AV85" s="18"/>
      <c r="AW85" s="18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ht="12.75" customHeight="1">
      <c r="A86" s="2" t="s">
        <v>176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>
        <v>5</v>
      </c>
      <c r="O86" s="2">
        <v>10</v>
      </c>
      <c r="P86" s="2"/>
      <c r="Q86" s="2"/>
      <c r="R86" s="2"/>
      <c r="S86" s="49"/>
      <c r="T86" s="2"/>
      <c r="U86" s="2"/>
      <c r="V86" s="71"/>
      <c r="W86" s="18"/>
      <c r="X86" s="18"/>
      <c r="Y86" s="18"/>
      <c r="Z86" s="18"/>
      <c r="AA86" s="18"/>
      <c r="AB86" s="4"/>
      <c r="AC86" s="18"/>
      <c r="AD86" s="18"/>
      <c r="AE86" s="2">
        <v>3</v>
      </c>
      <c r="AF86" s="4"/>
      <c r="AG86" s="4"/>
      <c r="AH86" s="18"/>
      <c r="AI86" s="4"/>
      <c r="AJ86" s="4"/>
      <c r="AK86" s="4"/>
      <c r="AL86" s="18"/>
      <c r="AM86" s="71"/>
      <c r="AN86" s="66"/>
      <c r="AO86" s="66"/>
      <c r="AP86" s="2"/>
      <c r="AQ86" s="2"/>
      <c r="AR86" s="18"/>
      <c r="AS86" s="71"/>
      <c r="AT86" s="21"/>
      <c r="AU86" s="18"/>
      <c r="AV86" s="18"/>
      <c r="AW86" s="18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ht="12.75" customHeight="1">
      <c r="A87" s="2" t="s">
        <v>636</v>
      </c>
      <c r="B87" s="2"/>
      <c r="C87" s="2"/>
      <c r="D87" s="2"/>
      <c r="E87" s="2"/>
      <c r="F87" s="2"/>
      <c r="G87" s="2"/>
      <c r="H87" s="2">
        <v>3</v>
      </c>
      <c r="I87" s="2"/>
      <c r="J87" s="2"/>
      <c r="K87" s="2"/>
      <c r="L87" s="2"/>
      <c r="M87" s="2"/>
      <c r="N87" s="2">
        <v>13</v>
      </c>
      <c r="O87" s="2"/>
      <c r="P87" s="2"/>
      <c r="Q87" s="2"/>
      <c r="R87" s="2"/>
      <c r="S87" s="49"/>
      <c r="T87" s="2"/>
      <c r="U87" s="2"/>
      <c r="V87" s="71"/>
      <c r="W87" s="18"/>
      <c r="X87" s="18"/>
      <c r="Y87" s="18"/>
      <c r="Z87" s="18"/>
      <c r="AA87" s="18"/>
      <c r="AB87" s="4"/>
      <c r="AC87" s="18"/>
      <c r="AD87" s="18"/>
      <c r="AE87" s="2"/>
      <c r="AF87" s="4"/>
      <c r="AG87" s="4"/>
      <c r="AH87" s="18"/>
      <c r="AI87" s="4"/>
      <c r="AJ87" s="4"/>
      <c r="AK87" s="4"/>
      <c r="AL87" s="18"/>
      <c r="AM87" s="71"/>
      <c r="AN87" s="66"/>
      <c r="AO87" s="66"/>
      <c r="AP87" s="2"/>
      <c r="AQ87" s="2"/>
      <c r="AR87" s="18"/>
      <c r="AS87" s="71"/>
      <c r="AT87" s="21"/>
      <c r="AU87" s="18"/>
      <c r="AV87" s="18"/>
      <c r="AW87" s="18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ht="12.75" customHeight="1">
      <c r="A88" s="2" t="s">
        <v>637</v>
      </c>
      <c r="B88" s="2"/>
      <c r="C88" s="2"/>
      <c r="D88" s="2"/>
      <c r="E88" s="2"/>
      <c r="F88" s="2"/>
      <c r="G88" s="2"/>
      <c r="H88" s="2"/>
      <c r="I88" s="2"/>
      <c r="J88" s="2"/>
      <c r="K88" s="8">
        <v>6</v>
      </c>
      <c r="L88" s="2"/>
      <c r="M88" s="2"/>
      <c r="N88" s="2"/>
      <c r="O88" s="2"/>
      <c r="P88" s="2"/>
      <c r="Q88" s="2"/>
      <c r="R88" s="2"/>
      <c r="S88" s="49"/>
      <c r="T88" s="2"/>
      <c r="U88" s="2">
        <v>11</v>
      </c>
      <c r="V88" s="71"/>
      <c r="W88" s="18"/>
      <c r="X88" s="18"/>
      <c r="Y88" s="18"/>
      <c r="Z88" s="18"/>
      <c r="AA88" s="18"/>
      <c r="AB88" s="4"/>
      <c r="AC88" s="18"/>
      <c r="AD88" s="18"/>
      <c r="AE88" s="2"/>
      <c r="AF88" s="4"/>
      <c r="AG88" s="4"/>
      <c r="AH88" s="18"/>
      <c r="AI88" s="4"/>
      <c r="AJ88" s="4"/>
      <c r="AK88" s="4"/>
      <c r="AL88" s="18"/>
      <c r="AM88" s="71"/>
      <c r="AN88" s="66"/>
      <c r="AO88" s="66"/>
      <c r="AP88" s="2"/>
      <c r="AQ88" s="2"/>
      <c r="AR88" s="18"/>
      <c r="AS88" s="71"/>
      <c r="AT88" s="21"/>
      <c r="AU88" s="18"/>
      <c r="AV88" s="18"/>
      <c r="AW88" s="18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ht="12.75" customHeight="1">
      <c r="A89" s="2" t="s">
        <v>638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>
        <v>10</v>
      </c>
      <c r="O89" s="2">
        <v>10</v>
      </c>
      <c r="P89" s="2"/>
      <c r="Q89" s="2"/>
      <c r="R89" s="2"/>
      <c r="S89" s="49"/>
      <c r="T89" s="2"/>
      <c r="U89" s="2"/>
      <c r="V89" s="71"/>
      <c r="W89" s="18"/>
      <c r="X89" s="18"/>
      <c r="Y89" s="18"/>
      <c r="Z89" s="18"/>
      <c r="AA89" s="18"/>
      <c r="AB89" s="4">
        <v>20</v>
      </c>
      <c r="AC89" s="18"/>
      <c r="AD89" s="18"/>
      <c r="AE89" s="2">
        <v>-3</v>
      </c>
      <c r="AF89" s="4"/>
      <c r="AG89" s="4"/>
      <c r="AH89" s="18"/>
      <c r="AI89" s="4"/>
      <c r="AJ89" s="4"/>
      <c r="AK89" s="4"/>
      <c r="AL89" s="18"/>
      <c r="AM89" s="71"/>
      <c r="AN89" s="66"/>
      <c r="AO89" s="66"/>
      <c r="AP89" s="2"/>
      <c r="AQ89" s="2"/>
      <c r="AR89" s="18"/>
      <c r="AS89" s="71"/>
      <c r="AT89" s="21"/>
      <c r="AU89" s="18"/>
      <c r="AV89" s="18"/>
      <c r="AW89" s="18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ht="12.75" customHeight="1">
      <c r="A90" s="2" t="s">
        <v>639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>
        <v>15</v>
      </c>
      <c r="O90" s="2"/>
      <c r="P90" s="2"/>
      <c r="Q90" s="2"/>
      <c r="R90" s="2"/>
      <c r="S90" s="49"/>
      <c r="T90" s="2"/>
      <c r="U90" s="2"/>
      <c r="V90" s="71"/>
      <c r="W90" s="18"/>
      <c r="X90" s="18"/>
      <c r="Y90" s="18"/>
      <c r="Z90" s="18"/>
      <c r="AA90" s="18"/>
      <c r="AB90" s="4"/>
      <c r="AC90" s="18"/>
      <c r="AD90" s="18"/>
      <c r="AE90" s="2"/>
      <c r="AF90" s="4"/>
      <c r="AG90" s="4"/>
      <c r="AH90" s="18"/>
      <c r="AI90" s="4"/>
      <c r="AJ90" s="4"/>
      <c r="AK90" s="4"/>
      <c r="AL90" s="18"/>
      <c r="AM90" s="71"/>
      <c r="AN90" s="66"/>
      <c r="AO90" s="66"/>
      <c r="AP90" s="2"/>
      <c r="AQ90" s="2"/>
      <c r="AR90" s="18"/>
      <c r="AS90" s="71"/>
      <c r="AT90" s="21"/>
      <c r="AU90" s="18"/>
      <c r="AV90" s="18"/>
      <c r="AW90" s="18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spans="1:62" ht="12.75" customHeight="1">
      <c r="A91" s="2" t="s">
        <v>640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>
        <v>10</v>
      </c>
      <c r="O91" s="2"/>
      <c r="P91" s="2"/>
      <c r="Q91" s="2"/>
      <c r="R91" s="2"/>
      <c r="S91" s="49"/>
      <c r="T91" s="2"/>
      <c r="U91" s="2"/>
      <c r="V91" s="71"/>
      <c r="W91" s="18"/>
      <c r="X91" s="18"/>
      <c r="Y91" s="18"/>
      <c r="Z91" s="18"/>
      <c r="AA91" s="18"/>
      <c r="AB91" s="4"/>
      <c r="AC91" s="18"/>
      <c r="AD91" s="18"/>
      <c r="AE91" s="2"/>
      <c r="AF91" s="18"/>
      <c r="AG91" s="4"/>
      <c r="AH91" s="18"/>
      <c r="AI91" s="4"/>
      <c r="AJ91" s="4"/>
      <c r="AK91" s="4"/>
      <c r="AL91" s="18"/>
      <c r="AM91" s="48"/>
      <c r="AN91" s="76"/>
      <c r="AO91" s="76"/>
      <c r="AP91" s="2"/>
      <c r="AQ91" s="2"/>
      <c r="AR91" s="2"/>
      <c r="AS91" s="48"/>
      <c r="AT91" s="49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</row>
    <row r="92" spans="1:62" ht="12.75" customHeight="1">
      <c r="A92" s="2" t="s">
        <v>641</v>
      </c>
      <c r="B92" s="2"/>
      <c r="C92" s="2"/>
      <c r="D92" s="2"/>
      <c r="E92" s="2"/>
      <c r="F92" s="2"/>
      <c r="G92" s="2"/>
      <c r="H92" s="2"/>
      <c r="I92" s="2">
        <v>5</v>
      </c>
      <c r="J92" s="2"/>
      <c r="K92" s="2"/>
      <c r="L92" s="2"/>
      <c r="M92" s="2"/>
      <c r="N92" s="2"/>
      <c r="O92" s="2"/>
      <c r="P92" s="2"/>
      <c r="Q92" s="2"/>
      <c r="R92" s="2"/>
      <c r="S92" s="49"/>
      <c r="T92" s="2"/>
      <c r="U92" s="2"/>
      <c r="V92" s="71"/>
      <c r="W92" s="18"/>
      <c r="X92" s="18"/>
      <c r="Y92" s="18"/>
      <c r="Z92" s="18"/>
      <c r="AA92" s="18"/>
      <c r="AB92" s="4"/>
      <c r="AC92" s="18"/>
      <c r="AD92" s="18"/>
      <c r="AE92" s="2"/>
      <c r="AF92" s="4"/>
      <c r="AG92" s="4"/>
      <c r="AH92" s="18"/>
      <c r="AI92" s="4"/>
      <c r="AJ92" s="4"/>
      <c r="AK92" s="4"/>
      <c r="AL92" s="18"/>
      <c r="AM92" s="71"/>
      <c r="AN92" s="66"/>
      <c r="AO92" s="66"/>
      <c r="AP92" s="2"/>
      <c r="AQ92" s="2"/>
      <c r="AR92" s="18"/>
      <c r="AS92" s="71"/>
      <c r="AT92" s="21"/>
      <c r="AU92" s="18"/>
      <c r="AV92" s="18"/>
      <c r="AW92" s="18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spans="1:62" ht="12.75" customHeight="1">
      <c r="A93" s="4" t="s">
        <v>330</v>
      </c>
      <c r="B93" s="2"/>
      <c r="C93" s="2"/>
      <c r="D93" s="2"/>
      <c r="E93" s="2"/>
      <c r="F93" s="2"/>
      <c r="G93" s="2"/>
      <c r="H93" s="2">
        <v>4</v>
      </c>
      <c r="I93" s="2"/>
      <c r="J93" s="2"/>
      <c r="K93" s="2"/>
      <c r="L93" s="2"/>
      <c r="M93" s="2"/>
      <c r="N93" s="2">
        <v>4</v>
      </c>
      <c r="O93" s="2"/>
      <c r="P93" s="2"/>
      <c r="Q93" s="2"/>
      <c r="R93" s="2"/>
      <c r="S93" s="49"/>
      <c r="T93" s="2"/>
      <c r="U93" s="2"/>
      <c r="V93" s="71"/>
      <c r="W93" s="18"/>
      <c r="X93" s="18"/>
      <c r="Y93" s="18"/>
      <c r="Z93" s="18"/>
      <c r="AA93" s="18"/>
      <c r="AB93" s="4"/>
      <c r="AC93" s="18"/>
      <c r="AD93" s="18"/>
      <c r="AE93" s="2"/>
      <c r="AF93" s="4"/>
      <c r="AG93" s="4"/>
      <c r="AH93" s="18"/>
      <c r="AI93" s="4"/>
      <c r="AJ93" s="4"/>
      <c r="AK93" s="4"/>
      <c r="AL93" s="18"/>
      <c r="AM93" s="48"/>
      <c r="AN93" s="76"/>
      <c r="AO93" s="76"/>
      <c r="AP93" s="2"/>
      <c r="AQ93" s="2"/>
      <c r="AR93" s="2"/>
      <c r="AS93" s="48"/>
      <c r="AT93" s="49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</row>
    <row r="94" spans="1:62" ht="12.75" customHeight="1">
      <c r="A94" s="2" t="s">
        <v>642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>
        <v>10</v>
      </c>
      <c r="O94" s="2"/>
      <c r="P94" s="2"/>
      <c r="Q94" s="2"/>
      <c r="R94" s="2"/>
      <c r="S94" s="49"/>
      <c r="T94" s="2"/>
      <c r="U94" s="2"/>
      <c r="V94" s="71"/>
      <c r="W94" s="18"/>
      <c r="X94" s="18"/>
      <c r="Y94" s="18"/>
      <c r="Z94" s="18"/>
      <c r="AA94" s="18"/>
      <c r="AB94" s="4"/>
      <c r="AC94" s="18"/>
      <c r="AD94" s="18"/>
      <c r="AE94" s="2"/>
      <c r="AF94" s="4"/>
      <c r="AG94" s="4"/>
      <c r="AH94" s="18"/>
      <c r="AI94" s="4"/>
      <c r="AJ94" s="4"/>
      <c r="AK94" s="4"/>
      <c r="AL94" s="18"/>
      <c r="AM94" s="71"/>
      <c r="AN94" s="66"/>
      <c r="AO94" s="66"/>
      <c r="AP94" s="2"/>
      <c r="AQ94" s="2"/>
      <c r="AR94" s="18"/>
      <c r="AS94" s="71"/>
      <c r="AT94" s="21"/>
      <c r="AU94" s="18"/>
      <c r="AV94" s="18"/>
      <c r="AW94" s="18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spans="1:62" ht="12.75" customHeight="1">
      <c r="A95" s="2" t="s">
        <v>643</v>
      </c>
      <c r="B95" s="2"/>
      <c r="C95" s="2"/>
      <c r="D95" s="2">
        <v>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9"/>
      <c r="T95" s="2"/>
      <c r="U95" s="2"/>
      <c r="V95" s="71"/>
      <c r="W95" s="18"/>
      <c r="X95" s="18"/>
      <c r="Y95" s="18"/>
      <c r="Z95" s="18"/>
      <c r="AA95" s="18"/>
      <c r="AB95" s="4"/>
      <c r="AC95" s="18"/>
      <c r="AD95" s="18"/>
      <c r="AE95" s="2"/>
      <c r="AF95" s="4"/>
      <c r="AG95" s="4"/>
      <c r="AH95" s="18"/>
      <c r="AI95" s="4"/>
      <c r="AJ95" s="4"/>
      <c r="AK95" s="4"/>
      <c r="AL95" s="18"/>
      <c r="AM95" s="71"/>
      <c r="AN95" s="66"/>
      <c r="AO95" s="66"/>
      <c r="AP95" s="2"/>
      <c r="AQ95" s="2"/>
      <c r="AR95" s="18">
        <v>0.05</v>
      </c>
      <c r="AS95" s="71"/>
      <c r="AT95" s="21"/>
      <c r="AU95" s="18"/>
      <c r="AV95" s="18"/>
      <c r="AW95" s="18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</row>
    <row r="96" spans="1:62" ht="12.75" customHeight="1">
      <c r="A96" s="2" t="s">
        <v>644</v>
      </c>
      <c r="B96" s="2"/>
      <c r="C96" s="2"/>
      <c r="D96" s="2"/>
      <c r="E96" s="2"/>
      <c r="F96" s="2"/>
      <c r="G96" s="2"/>
      <c r="H96" s="2"/>
      <c r="I96" s="2"/>
      <c r="J96" s="2"/>
      <c r="K96" s="2">
        <v>6</v>
      </c>
      <c r="L96" s="2"/>
      <c r="M96" s="2"/>
      <c r="N96" s="2"/>
      <c r="O96" s="2"/>
      <c r="P96" s="2"/>
      <c r="Q96" s="2"/>
      <c r="R96" s="2"/>
      <c r="S96" s="49">
        <v>3</v>
      </c>
      <c r="T96" s="2"/>
      <c r="U96" s="2"/>
      <c r="V96" s="71"/>
      <c r="W96" s="18"/>
      <c r="X96" s="18"/>
      <c r="Y96" s="18"/>
      <c r="Z96" s="18"/>
      <c r="AA96" s="18"/>
      <c r="AB96" s="4"/>
      <c r="AC96" s="18"/>
      <c r="AD96" s="18"/>
      <c r="AE96" s="2"/>
      <c r="AF96" s="4"/>
      <c r="AG96" s="4"/>
      <c r="AH96" s="18"/>
      <c r="AI96" s="4"/>
      <c r="AJ96" s="4"/>
      <c r="AK96" s="4"/>
      <c r="AL96" s="18"/>
      <c r="AM96" s="71"/>
      <c r="AN96" s="66"/>
      <c r="AO96" s="66"/>
      <c r="AP96" s="2"/>
      <c r="AQ96" s="2"/>
      <c r="AR96" s="18"/>
      <c r="AS96" s="71"/>
      <c r="AT96" s="21"/>
      <c r="AU96" s="18"/>
      <c r="AV96" s="18"/>
      <c r="AW96" s="18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spans="1:62" ht="12.75" customHeight="1">
      <c r="A97" s="2" t="s">
        <v>645</v>
      </c>
      <c r="B97" s="2"/>
      <c r="C97" s="2"/>
      <c r="D97" s="2"/>
      <c r="E97" s="2"/>
      <c r="F97" s="2"/>
      <c r="G97" s="2"/>
      <c r="H97" s="2"/>
      <c r="I97" s="2"/>
      <c r="J97" s="2"/>
      <c r="K97" s="2">
        <v>4</v>
      </c>
      <c r="L97" s="2"/>
      <c r="M97" s="2"/>
      <c r="N97" s="2"/>
      <c r="O97" s="2"/>
      <c r="P97" s="2"/>
      <c r="Q97" s="2"/>
      <c r="R97" s="2"/>
      <c r="S97" s="49">
        <v>8</v>
      </c>
      <c r="T97" s="2">
        <v>4</v>
      </c>
      <c r="U97" s="2"/>
      <c r="V97" s="71"/>
      <c r="W97" s="18"/>
      <c r="X97" s="18"/>
      <c r="Y97" s="18"/>
      <c r="Z97" s="18"/>
      <c r="AA97" s="18"/>
      <c r="AB97" s="4"/>
      <c r="AC97" s="18"/>
      <c r="AD97" s="18"/>
      <c r="AE97" s="2"/>
      <c r="AF97" s="4"/>
      <c r="AG97" s="4"/>
      <c r="AH97" s="18"/>
      <c r="AI97" s="4"/>
      <c r="AJ97" s="4"/>
      <c r="AK97" s="4"/>
      <c r="AL97" s="18"/>
      <c r="AM97" s="71"/>
      <c r="AN97" s="66"/>
      <c r="AO97" s="66"/>
      <c r="AP97" s="2"/>
      <c r="AQ97" s="2"/>
      <c r="AR97" s="18"/>
      <c r="AS97" s="71"/>
      <c r="AT97" s="21"/>
      <c r="AU97" s="18"/>
      <c r="AV97" s="18"/>
      <c r="AW97" s="18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</row>
    <row r="98" spans="1:62" ht="12.75" customHeight="1">
      <c r="A98" s="2" t="s">
        <v>646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>
        <v>4</v>
      </c>
      <c r="M98" s="2"/>
      <c r="N98" s="2"/>
      <c r="O98" s="2"/>
      <c r="P98" s="2"/>
      <c r="Q98" s="2"/>
      <c r="R98" s="2"/>
      <c r="S98" s="49"/>
      <c r="T98" s="2"/>
      <c r="U98" s="2"/>
      <c r="V98" s="71"/>
      <c r="W98" s="18"/>
      <c r="X98" s="18"/>
      <c r="Y98" s="18"/>
      <c r="Z98" s="18"/>
      <c r="AA98" s="18"/>
      <c r="AB98" s="4"/>
      <c r="AC98" s="18"/>
      <c r="AD98" s="18"/>
      <c r="AE98" s="2"/>
      <c r="AF98" s="4"/>
      <c r="AG98" s="4"/>
      <c r="AH98" s="18"/>
      <c r="AI98" s="18"/>
      <c r="AJ98" s="18"/>
      <c r="AK98" s="18"/>
      <c r="AL98" s="18"/>
      <c r="AM98" s="48"/>
      <c r="AN98" s="76"/>
      <c r="AO98" s="76"/>
      <c r="AP98" s="2"/>
      <c r="AQ98" s="2"/>
      <c r="AR98" s="2"/>
      <c r="AS98" s="48"/>
      <c r="AT98" s="49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spans="1:62" ht="12.75" customHeight="1">
      <c r="A99" s="4" t="s">
        <v>647</v>
      </c>
      <c r="B99" s="4"/>
      <c r="C99" s="4"/>
      <c r="D99" s="4"/>
      <c r="E99" s="4"/>
      <c r="F99" s="4"/>
      <c r="G99" s="4"/>
      <c r="H99" s="4"/>
      <c r="I99" s="4"/>
      <c r="J99" s="4">
        <v>3</v>
      </c>
      <c r="K99" s="4"/>
      <c r="L99" s="4"/>
      <c r="M99" s="4"/>
      <c r="N99" s="4">
        <v>15</v>
      </c>
      <c r="O99" s="4">
        <v>15</v>
      </c>
      <c r="P99" s="4"/>
      <c r="Q99" s="4"/>
      <c r="R99" s="4"/>
      <c r="S99" s="21"/>
      <c r="T99" s="4"/>
      <c r="U99" s="4"/>
      <c r="V99" s="71"/>
      <c r="W99" s="18"/>
      <c r="X99" s="18"/>
      <c r="Y99" s="18"/>
      <c r="Z99" s="18"/>
      <c r="AA99" s="18"/>
      <c r="AB99" s="4"/>
      <c r="AC99" s="18"/>
      <c r="AD99" s="18"/>
      <c r="AE99" s="4"/>
      <c r="AF99" s="4"/>
      <c r="AG99" s="18"/>
      <c r="AH99" s="18"/>
      <c r="AI99" s="4"/>
      <c r="AJ99" s="4"/>
      <c r="AK99" s="4"/>
      <c r="AL99" s="4"/>
      <c r="AM99" s="71"/>
      <c r="AN99" s="76"/>
      <c r="AO99" s="76"/>
      <c r="AP99" s="4"/>
      <c r="AQ99" s="4"/>
      <c r="AR99" s="4"/>
      <c r="AS99" s="71"/>
      <c r="AT99" s="21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</row>
    <row r="100" spans="1:62" ht="12.75" customHeight="1">
      <c r="A100" s="2" t="s">
        <v>648</v>
      </c>
      <c r="B100" s="2"/>
      <c r="C100" s="2"/>
      <c r="D100" s="2"/>
      <c r="E100" s="2"/>
      <c r="F100" s="2"/>
      <c r="G100" s="2"/>
      <c r="H100" s="2">
        <v>2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9"/>
      <c r="T100" s="2"/>
      <c r="U100" s="2"/>
      <c r="V100" s="71"/>
      <c r="W100" s="18"/>
      <c r="X100" s="18"/>
      <c r="Y100" s="18"/>
      <c r="Z100" s="18"/>
      <c r="AA100" s="18"/>
      <c r="AB100" s="4"/>
      <c r="AC100" s="18"/>
      <c r="AD100" s="18"/>
      <c r="AE100" s="2"/>
      <c r="AF100" s="4"/>
      <c r="AG100" s="4"/>
      <c r="AH100" s="18"/>
      <c r="AI100" s="4"/>
      <c r="AJ100" s="4"/>
      <c r="AK100" s="4"/>
      <c r="AL100" s="18"/>
      <c r="AM100" s="71"/>
      <c r="AN100" s="66"/>
      <c r="AO100" s="66"/>
      <c r="AP100" s="2"/>
      <c r="AQ100" s="2"/>
      <c r="AR100" s="18"/>
      <c r="AS100" s="71"/>
      <c r="AT100" s="21"/>
      <c r="AU100" s="18"/>
      <c r="AV100" s="18"/>
      <c r="AW100" s="18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spans="1:62" ht="12.75" customHeight="1">
      <c r="A101" s="8" t="s">
        <v>649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9"/>
      <c r="T101" s="2"/>
      <c r="U101" s="2"/>
      <c r="V101" s="94">
        <v>0.01</v>
      </c>
      <c r="W101" s="18"/>
      <c r="X101" s="18"/>
      <c r="Y101" s="18"/>
      <c r="Z101" s="18"/>
      <c r="AA101" s="18"/>
      <c r="AB101" s="4"/>
      <c r="AC101" s="18"/>
      <c r="AD101" s="18"/>
      <c r="AE101" s="2"/>
      <c r="AF101" s="4"/>
      <c r="AG101" s="4"/>
      <c r="AH101" s="18"/>
      <c r="AI101" s="4"/>
      <c r="AJ101" s="4"/>
      <c r="AK101" s="4"/>
      <c r="AL101" s="18"/>
      <c r="AM101" s="71"/>
      <c r="AN101" s="66"/>
      <c r="AO101" s="66"/>
      <c r="AP101" s="2"/>
      <c r="AQ101" s="2"/>
      <c r="AR101" s="18"/>
      <c r="AS101" s="71"/>
      <c r="AT101" s="21"/>
      <c r="AU101" s="18"/>
      <c r="AV101" s="18"/>
      <c r="AW101" s="18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</row>
    <row r="102" spans="1:62" ht="12.75" customHeight="1">
      <c r="A102" s="2" t="s">
        <v>650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9"/>
      <c r="T102" s="2"/>
      <c r="U102" s="2"/>
      <c r="V102" s="71"/>
      <c r="W102" s="18"/>
      <c r="X102" s="18"/>
      <c r="Y102" s="18"/>
      <c r="Z102" s="18"/>
      <c r="AA102" s="18"/>
      <c r="AB102" s="4"/>
      <c r="AC102" s="18"/>
      <c r="AD102" s="18"/>
      <c r="AE102" s="2">
        <v>2</v>
      </c>
      <c r="AF102" s="4"/>
      <c r="AG102" s="4"/>
      <c r="AH102" s="18"/>
      <c r="AI102" s="4"/>
      <c r="AJ102" s="4"/>
      <c r="AK102" s="4"/>
      <c r="AL102" s="18"/>
      <c r="AM102" s="71"/>
      <c r="AN102" s="66"/>
      <c r="AO102" s="66"/>
      <c r="AP102" s="2">
        <v>15</v>
      </c>
      <c r="AQ102" s="2"/>
      <c r="AR102" s="18"/>
      <c r="AS102" s="71"/>
      <c r="AT102" s="21"/>
      <c r="AU102" s="18"/>
      <c r="AV102" s="18"/>
      <c r="AW102" s="18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spans="1:62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9"/>
      <c r="T103" s="2"/>
      <c r="U103" s="2"/>
      <c r="V103" s="48"/>
      <c r="W103" s="2"/>
      <c r="X103" s="2"/>
      <c r="Y103" s="2"/>
      <c r="Z103" s="2"/>
      <c r="AA103" s="2"/>
      <c r="AB103" s="4"/>
      <c r="AC103" s="2"/>
      <c r="AD103" s="2"/>
      <c r="AE103" s="2"/>
      <c r="AF103" s="4"/>
      <c r="AG103" s="4"/>
      <c r="AH103" s="2"/>
      <c r="AI103" s="4"/>
      <c r="AJ103" s="4"/>
      <c r="AK103" s="4"/>
      <c r="AL103" s="2"/>
      <c r="AM103" s="48"/>
      <c r="AN103" s="76"/>
      <c r="AO103" s="76"/>
      <c r="AP103" s="2"/>
      <c r="AQ103" s="2"/>
      <c r="AR103" s="2"/>
      <c r="AS103" s="48"/>
      <c r="AT103" s="49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</row>
    <row r="104" spans="1:62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9"/>
      <c r="T104" s="2"/>
      <c r="U104" s="2"/>
      <c r="V104" s="48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4"/>
      <c r="AJ104" s="4"/>
      <c r="AK104" s="4"/>
      <c r="AL104" s="2"/>
      <c r="AM104" s="48"/>
      <c r="AN104" s="76"/>
      <c r="AO104" s="76"/>
      <c r="AP104" s="2"/>
      <c r="AQ104" s="2"/>
      <c r="AR104" s="2"/>
      <c r="AS104" s="48"/>
      <c r="AT104" s="49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spans="1:62" ht="12.75" customHeight="1">
      <c r="A105" s="2" t="s">
        <v>196</v>
      </c>
      <c r="B105" s="2" t="str">
        <f t="shared" ref="B105:AW105" si="5">B$1</f>
        <v>Skill</v>
      </c>
      <c r="C105" s="2" t="str">
        <f t="shared" si="5"/>
        <v>CSkill</v>
      </c>
      <c r="D105" s="2" t="str">
        <f t="shared" si="5"/>
        <v>MSkill</v>
      </c>
      <c r="E105" s="2" t="str">
        <f t="shared" si="5"/>
        <v>HSkill</v>
      </c>
      <c r="F105" s="2" t="str">
        <f t="shared" si="5"/>
        <v>CombatSkill</v>
      </c>
      <c r="G105" s="2" t="str">
        <f t="shared" si="5"/>
        <v>Str</v>
      </c>
      <c r="H105" s="2" t="str">
        <f t="shared" si="5"/>
        <v>Dex</v>
      </c>
      <c r="I105" s="2" t="str">
        <f t="shared" si="5"/>
        <v>Vit</v>
      </c>
      <c r="J105" s="2" t="str">
        <f t="shared" si="5"/>
        <v>Agi</v>
      </c>
      <c r="K105" s="2" t="str">
        <f t="shared" si="5"/>
        <v>Int</v>
      </c>
      <c r="L105" s="2" t="str">
        <f t="shared" si="5"/>
        <v>Mnd</v>
      </c>
      <c r="M105" s="2" t="str">
        <f t="shared" si="5"/>
        <v>Chr</v>
      </c>
      <c r="N105" s="2" t="str">
        <f t="shared" si="5"/>
        <v>Acc</v>
      </c>
      <c r="O105" s="2" t="str">
        <f t="shared" si="5"/>
        <v>Att</v>
      </c>
      <c r="P105" s="2" t="str">
        <f t="shared" si="5"/>
        <v>Att%</v>
      </c>
      <c r="Q105" s="2" t="str">
        <f t="shared" si="5"/>
        <v>R.Acc</v>
      </c>
      <c r="R105" s="2" t="str">
        <f t="shared" si="5"/>
        <v>R.Att</v>
      </c>
      <c r="S105" s="49" t="str">
        <f t="shared" si="5"/>
        <v>MAcc</v>
      </c>
      <c r="T105" s="2" t="str">
        <f t="shared" si="5"/>
        <v>MAB</v>
      </c>
      <c r="U105" s="2" t="str">
        <f t="shared" si="5"/>
        <v>MDmg</v>
      </c>
      <c r="V105" s="48" t="str">
        <f t="shared" si="5"/>
        <v>DA</v>
      </c>
      <c r="W105" s="2" t="str">
        <f t="shared" si="5"/>
        <v>TA</v>
      </c>
      <c r="X105" s="2" t="str">
        <f t="shared" si="5"/>
        <v>QA</v>
      </c>
      <c r="Y105" s="2" t="str">
        <f t="shared" si="5"/>
        <v>KA</v>
      </c>
      <c r="Z105" s="2" t="str">
        <f t="shared" si="5"/>
        <v>Zan</v>
      </c>
      <c r="AA105" s="2" t="str">
        <f t="shared" si="5"/>
        <v>DW</v>
      </c>
      <c r="AB105" s="2" t="str">
        <f t="shared" si="5"/>
        <v>Haste</v>
      </c>
      <c r="AC105" s="2" t="str">
        <f t="shared" si="5"/>
        <v>C.Rate</v>
      </c>
      <c r="AD105" s="2" t="str">
        <f t="shared" si="5"/>
        <v>C.Dmg</v>
      </c>
      <c r="AE105" s="2" t="str">
        <f t="shared" si="5"/>
        <v>Store TP</v>
      </c>
      <c r="AF105" s="2" t="str">
        <f t="shared" si="5"/>
        <v>Regain</v>
      </c>
      <c r="AG105" s="2" t="str">
        <f t="shared" si="5"/>
        <v>TPBonus</v>
      </c>
      <c r="AH105" s="2" t="str">
        <f t="shared" si="5"/>
        <v>WSDmg</v>
      </c>
      <c r="AI105" s="2" t="str">
        <f t="shared" si="5"/>
        <v>fTP</v>
      </c>
      <c r="AJ105" s="2" t="str">
        <f t="shared" si="5"/>
        <v>DfTP</v>
      </c>
      <c r="AK105" s="2" t="str">
        <f t="shared" si="5"/>
        <v>Save TP</v>
      </c>
      <c r="AL105" s="2" t="str">
        <f t="shared" si="5"/>
        <v>CTP</v>
      </c>
      <c r="AM105" s="48" t="str">
        <f t="shared" si="5"/>
        <v>SCB</v>
      </c>
      <c r="AN105" s="144" t="str">
        <f t="shared" si="5"/>
        <v>MBB</v>
      </c>
      <c r="AO105" s="144" t="str">
        <f t="shared" si="5"/>
        <v>MBB II</v>
      </c>
      <c r="AP105" s="2" t="str">
        <f t="shared" si="5"/>
        <v>HP</v>
      </c>
      <c r="AQ105" s="2" t="str">
        <f t="shared" si="5"/>
        <v>HPP</v>
      </c>
      <c r="AR105" s="2" t="str">
        <f t="shared" si="5"/>
        <v>BrDmg</v>
      </c>
      <c r="AS105" s="48" t="str">
        <f t="shared" si="5"/>
        <v>CA</v>
      </c>
      <c r="AT105" s="49" t="str">
        <f t="shared" si="5"/>
        <v>Efflux</v>
      </c>
      <c r="AU105" s="2" t="str">
        <f t="shared" si="5"/>
        <v>BA</v>
      </c>
      <c r="AV105" s="2" t="str">
        <f t="shared" si="5"/>
        <v>Curepot</v>
      </c>
      <c r="AW105" s="2" t="str">
        <f t="shared" si="5"/>
        <v>Curerec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</row>
    <row r="106" spans="1:62" ht="12.75" customHeight="1">
      <c r="A106" s="2" t="s">
        <v>263</v>
      </c>
      <c r="B106" s="2"/>
      <c r="C106" s="2"/>
      <c r="D106" s="2"/>
      <c r="E106" s="2"/>
      <c r="F106" s="2"/>
      <c r="G106" s="2">
        <v>19</v>
      </c>
      <c r="H106" s="2">
        <v>33</v>
      </c>
      <c r="I106" s="2">
        <v>15</v>
      </c>
      <c r="J106" s="2">
        <v>31</v>
      </c>
      <c r="K106" s="2">
        <v>14</v>
      </c>
      <c r="L106" s="2">
        <v>14</v>
      </c>
      <c r="M106" s="2">
        <v>14</v>
      </c>
      <c r="N106" s="2">
        <v>20</v>
      </c>
      <c r="O106" s="8">
        <v>36</v>
      </c>
      <c r="P106" s="2"/>
      <c r="Q106" s="2"/>
      <c r="R106" s="2">
        <v>20</v>
      </c>
      <c r="S106" s="49"/>
      <c r="T106" s="2"/>
      <c r="U106" s="2"/>
      <c r="V106" s="71"/>
      <c r="W106" s="18">
        <v>0.04</v>
      </c>
      <c r="X106" s="18"/>
      <c r="Y106" s="18"/>
      <c r="Z106" s="18"/>
      <c r="AA106" s="18"/>
      <c r="AB106" s="4">
        <v>81</v>
      </c>
      <c r="AC106" s="18"/>
      <c r="AD106" s="18">
        <v>0.06</v>
      </c>
      <c r="AE106" s="4"/>
      <c r="AF106" s="4"/>
      <c r="AG106" s="4"/>
      <c r="AH106" s="18"/>
      <c r="AI106" s="4"/>
      <c r="AJ106" s="4"/>
      <c r="AK106" s="4"/>
      <c r="AL106" s="18"/>
      <c r="AM106" s="71"/>
      <c r="AN106" s="66"/>
      <c r="AO106" s="66"/>
      <c r="AP106" s="2"/>
      <c r="AQ106" s="2"/>
      <c r="AR106" s="18"/>
      <c r="AS106" s="71"/>
      <c r="AT106" s="21"/>
      <c r="AU106" s="18"/>
      <c r="AV106" s="18"/>
      <c r="AW106" s="18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spans="1:62" ht="12.75" customHeight="1">
      <c r="A107" s="2" t="s">
        <v>197</v>
      </c>
      <c r="B107" s="2"/>
      <c r="C107" s="2"/>
      <c r="D107" s="2"/>
      <c r="E107" s="2"/>
      <c r="F107" s="2"/>
      <c r="G107" s="2">
        <v>31</v>
      </c>
      <c r="H107" s="2">
        <v>33</v>
      </c>
      <c r="I107" s="2">
        <v>15</v>
      </c>
      <c r="J107" s="2">
        <v>19</v>
      </c>
      <c r="K107" s="2">
        <v>14</v>
      </c>
      <c r="L107" s="2">
        <v>14</v>
      </c>
      <c r="M107" s="2">
        <v>14</v>
      </c>
      <c r="N107" s="2"/>
      <c r="O107" s="8">
        <v>56</v>
      </c>
      <c r="P107" s="2"/>
      <c r="Q107" s="2"/>
      <c r="R107" s="2">
        <v>20</v>
      </c>
      <c r="S107" s="49"/>
      <c r="T107" s="2"/>
      <c r="U107" s="2"/>
      <c r="V107" s="71"/>
      <c r="W107" s="18">
        <v>0.04</v>
      </c>
      <c r="X107" s="18"/>
      <c r="Y107" s="18"/>
      <c r="Z107" s="18"/>
      <c r="AA107" s="18"/>
      <c r="AB107" s="4">
        <v>81</v>
      </c>
      <c r="AC107" s="18"/>
      <c r="AD107" s="18">
        <v>0.06</v>
      </c>
      <c r="AE107" s="4"/>
      <c r="AF107" s="4"/>
      <c r="AG107" s="4"/>
      <c r="AH107" s="18"/>
      <c r="AI107" s="4"/>
      <c r="AJ107" s="4"/>
      <c r="AK107" s="4"/>
      <c r="AL107" s="18"/>
      <c r="AM107" s="71"/>
      <c r="AN107" s="66"/>
      <c r="AO107" s="66"/>
      <c r="AP107" s="2"/>
      <c r="AQ107" s="2"/>
      <c r="AR107" s="18"/>
      <c r="AS107" s="71"/>
      <c r="AT107" s="21"/>
      <c r="AU107" s="18"/>
      <c r="AV107" s="18"/>
      <c r="AW107" s="18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</row>
    <row r="108" spans="1:62" ht="12.75" customHeight="1">
      <c r="A108" s="2" t="s">
        <v>651</v>
      </c>
      <c r="B108" s="2"/>
      <c r="C108" s="2"/>
      <c r="D108" s="2"/>
      <c r="E108" s="2"/>
      <c r="F108" s="2"/>
      <c r="G108" s="2">
        <v>19</v>
      </c>
      <c r="H108" s="2">
        <v>31</v>
      </c>
      <c r="I108" s="2">
        <v>15</v>
      </c>
      <c r="J108" s="2">
        <v>29</v>
      </c>
      <c r="K108" s="2">
        <v>14</v>
      </c>
      <c r="L108" s="2">
        <v>14</v>
      </c>
      <c r="M108" s="2">
        <v>14</v>
      </c>
      <c r="N108" s="2">
        <v>15</v>
      </c>
      <c r="O108" s="8">
        <v>26</v>
      </c>
      <c r="P108" s="2"/>
      <c r="Q108" s="2"/>
      <c r="R108" s="2">
        <v>20</v>
      </c>
      <c r="S108" s="49"/>
      <c r="T108" s="2"/>
      <c r="U108" s="2"/>
      <c r="V108" s="71"/>
      <c r="W108" s="18">
        <v>0.03</v>
      </c>
      <c r="X108" s="18"/>
      <c r="Y108" s="18"/>
      <c r="Z108" s="18"/>
      <c r="AA108" s="18"/>
      <c r="AB108" s="4">
        <v>81</v>
      </c>
      <c r="AC108" s="18"/>
      <c r="AD108" s="18">
        <v>0.05</v>
      </c>
      <c r="AE108" s="4"/>
      <c r="AF108" s="4"/>
      <c r="AG108" s="4"/>
      <c r="AH108" s="18"/>
      <c r="AI108" s="4"/>
      <c r="AJ108" s="4"/>
      <c r="AK108" s="4"/>
      <c r="AL108" s="18"/>
      <c r="AM108" s="71"/>
      <c r="AN108" s="66"/>
      <c r="AO108" s="66"/>
      <c r="AP108" s="2"/>
      <c r="AQ108" s="2"/>
      <c r="AR108" s="18"/>
      <c r="AS108" s="71"/>
      <c r="AT108" s="21"/>
      <c r="AU108" s="18"/>
      <c r="AV108" s="18"/>
      <c r="AW108" s="18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ht="12.75" customHeight="1">
      <c r="A109" s="2" t="s">
        <v>261</v>
      </c>
      <c r="B109" s="2"/>
      <c r="C109" s="2"/>
      <c r="D109" s="2"/>
      <c r="E109" s="2"/>
      <c r="F109" s="2"/>
      <c r="G109" s="2">
        <v>29</v>
      </c>
      <c r="H109" s="2">
        <v>31</v>
      </c>
      <c r="I109" s="2">
        <v>15</v>
      </c>
      <c r="J109" s="2">
        <v>19</v>
      </c>
      <c r="K109" s="2">
        <v>14</v>
      </c>
      <c r="L109" s="2">
        <v>14</v>
      </c>
      <c r="M109" s="2">
        <v>14</v>
      </c>
      <c r="N109" s="2"/>
      <c r="O109" s="8">
        <v>41</v>
      </c>
      <c r="P109" s="2"/>
      <c r="Q109" s="2"/>
      <c r="R109" s="2">
        <v>20</v>
      </c>
      <c r="S109" s="49"/>
      <c r="T109" s="2"/>
      <c r="U109" s="2"/>
      <c r="V109" s="71"/>
      <c r="W109" s="18">
        <v>0.03</v>
      </c>
      <c r="X109" s="18"/>
      <c r="Y109" s="18"/>
      <c r="Z109" s="18"/>
      <c r="AA109" s="18"/>
      <c r="AB109" s="4">
        <v>81</v>
      </c>
      <c r="AC109" s="18"/>
      <c r="AD109" s="18">
        <v>0.05</v>
      </c>
      <c r="AE109" s="4"/>
      <c r="AF109" s="4"/>
      <c r="AG109" s="4"/>
      <c r="AH109" s="18"/>
      <c r="AI109" s="4"/>
      <c r="AJ109" s="4"/>
      <c r="AK109" s="4"/>
      <c r="AL109" s="18"/>
      <c r="AM109" s="71"/>
      <c r="AN109" s="66"/>
      <c r="AO109" s="66"/>
      <c r="AP109" s="2"/>
      <c r="AQ109" s="2"/>
      <c r="AR109" s="18"/>
      <c r="AS109" s="71"/>
      <c r="AT109" s="21"/>
      <c r="AU109" s="18"/>
      <c r="AV109" s="18"/>
      <c r="AW109" s="18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ht="12.75" customHeight="1">
      <c r="A110" s="2" t="s">
        <v>652</v>
      </c>
      <c r="B110" s="2"/>
      <c r="C110" s="2"/>
      <c r="D110" s="2"/>
      <c r="E110" s="2"/>
      <c r="F110" s="2"/>
      <c r="G110" s="2">
        <v>10</v>
      </c>
      <c r="H110" s="2">
        <v>10</v>
      </c>
      <c r="I110" s="2">
        <v>10</v>
      </c>
      <c r="J110" s="2">
        <v>1</v>
      </c>
      <c r="K110" s="2">
        <v>24</v>
      </c>
      <c r="L110" s="2">
        <v>20</v>
      </c>
      <c r="M110" s="2">
        <v>19</v>
      </c>
      <c r="N110" s="2"/>
      <c r="O110" s="2"/>
      <c r="P110" s="2"/>
      <c r="Q110" s="2"/>
      <c r="R110" s="2"/>
      <c r="S110" s="9">
        <v>56</v>
      </c>
      <c r="T110" s="2">
        <v>20</v>
      </c>
      <c r="U110" s="2"/>
      <c r="V110" s="71"/>
      <c r="W110" s="18"/>
      <c r="X110" s="18"/>
      <c r="Y110" s="18"/>
      <c r="Z110" s="18"/>
      <c r="AA110" s="18"/>
      <c r="AB110" s="4">
        <v>61</v>
      </c>
      <c r="AC110" s="18"/>
      <c r="AD110" s="18"/>
      <c r="AE110" s="4"/>
      <c r="AF110" s="4"/>
      <c r="AG110" s="4"/>
      <c r="AH110" s="18"/>
      <c r="AI110" s="4"/>
      <c r="AJ110" s="4"/>
      <c r="AK110" s="4"/>
      <c r="AL110" s="18"/>
      <c r="AM110" s="71"/>
      <c r="AN110" s="66"/>
      <c r="AO110" s="66"/>
      <c r="AP110" s="2"/>
      <c r="AQ110" s="2"/>
      <c r="AR110" s="18"/>
      <c r="AS110" s="71"/>
      <c r="AT110" s="21"/>
      <c r="AU110" s="18"/>
      <c r="AV110" s="18"/>
      <c r="AW110" s="18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spans="1:62" ht="12.75" customHeight="1">
      <c r="A111" s="2" t="s">
        <v>653</v>
      </c>
      <c r="B111" s="2"/>
      <c r="C111" s="2"/>
      <c r="D111" s="2"/>
      <c r="E111" s="2"/>
      <c r="F111" s="2"/>
      <c r="G111" s="2">
        <v>10</v>
      </c>
      <c r="H111" s="2">
        <v>10</v>
      </c>
      <c r="I111" s="2">
        <v>10</v>
      </c>
      <c r="J111" s="2">
        <v>1</v>
      </c>
      <c r="K111" s="2">
        <v>24</v>
      </c>
      <c r="L111" s="2">
        <v>20</v>
      </c>
      <c r="M111" s="2">
        <v>19</v>
      </c>
      <c r="N111" s="2"/>
      <c r="O111" s="2"/>
      <c r="P111" s="2"/>
      <c r="Q111" s="2"/>
      <c r="R111" s="2"/>
      <c r="S111" s="9">
        <v>41</v>
      </c>
      <c r="T111" s="2">
        <v>15</v>
      </c>
      <c r="U111" s="2"/>
      <c r="V111" s="71"/>
      <c r="W111" s="18"/>
      <c r="X111" s="18"/>
      <c r="Y111" s="18"/>
      <c r="Z111" s="18"/>
      <c r="AA111" s="18"/>
      <c r="AB111" s="4">
        <v>61</v>
      </c>
      <c r="AC111" s="18"/>
      <c r="AD111" s="18"/>
      <c r="AE111" s="4"/>
      <c r="AF111" s="4"/>
      <c r="AG111" s="4"/>
      <c r="AH111" s="18"/>
      <c r="AI111" s="4"/>
      <c r="AJ111" s="4"/>
      <c r="AK111" s="4"/>
      <c r="AL111" s="18"/>
      <c r="AM111" s="71"/>
      <c r="AN111" s="66"/>
      <c r="AO111" s="66"/>
      <c r="AP111" s="2"/>
      <c r="AQ111" s="2"/>
      <c r="AR111" s="18"/>
      <c r="AS111" s="71"/>
      <c r="AT111" s="21"/>
      <c r="AU111" s="18"/>
      <c r="AV111" s="18"/>
      <c r="AW111" s="18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</row>
    <row r="112" spans="1:62" ht="12.75" customHeight="1">
      <c r="A112" s="6" t="s">
        <v>654</v>
      </c>
      <c r="B112" s="2"/>
      <c r="C112" s="2"/>
      <c r="D112" s="2"/>
      <c r="E112" s="2"/>
      <c r="F112" s="2"/>
      <c r="G112" s="2">
        <v>14</v>
      </c>
      <c r="H112" s="2">
        <v>17</v>
      </c>
      <c r="I112" s="2">
        <v>14</v>
      </c>
      <c r="J112" s="2">
        <v>17</v>
      </c>
      <c r="K112" s="2">
        <v>17</v>
      </c>
      <c r="L112" s="2">
        <v>17</v>
      </c>
      <c r="M112" s="2">
        <v>15</v>
      </c>
      <c r="N112" s="2"/>
      <c r="O112" s="2"/>
      <c r="P112" s="2"/>
      <c r="Q112" s="2"/>
      <c r="R112" s="2"/>
      <c r="S112" s="49">
        <v>15</v>
      </c>
      <c r="T112" s="2">
        <v>15</v>
      </c>
      <c r="U112" s="2"/>
      <c r="V112" s="71"/>
      <c r="W112" s="18"/>
      <c r="X112" s="18"/>
      <c r="Y112" s="18"/>
      <c r="Z112" s="18"/>
      <c r="AA112" s="18"/>
      <c r="AB112" s="4">
        <v>71</v>
      </c>
      <c r="AC112" s="18"/>
      <c r="AD112" s="18"/>
      <c r="AE112" s="4"/>
      <c r="AF112" s="4"/>
      <c r="AG112" s="4"/>
      <c r="AH112" s="18"/>
      <c r="AI112" s="4"/>
      <c r="AJ112" s="4"/>
      <c r="AK112" s="4"/>
      <c r="AL112" s="18"/>
      <c r="AM112" s="71"/>
      <c r="AN112" s="66"/>
      <c r="AO112" s="66"/>
      <c r="AP112" s="2">
        <v>27</v>
      </c>
      <c r="AQ112" s="2"/>
      <c r="AR112" s="18"/>
      <c r="AS112" s="71"/>
      <c r="AT112" s="21"/>
      <c r="AU112" s="18"/>
      <c r="AV112" s="18"/>
      <c r="AW112" s="18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</row>
    <row r="113" spans="1:62" ht="12.75" customHeight="1">
      <c r="A113" s="6" t="s">
        <v>655</v>
      </c>
      <c r="B113" s="2"/>
      <c r="C113" s="2"/>
      <c r="D113" s="2"/>
      <c r="E113" s="2"/>
      <c r="F113" s="2"/>
      <c r="G113" s="2">
        <v>20</v>
      </c>
      <c r="H113" s="2">
        <v>24</v>
      </c>
      <c r="I113" s="2">
        <v>20</v>
      </c>
      <c r="J113" s="2">
        <v>24</v>
      </c>
      <c r="K113" s="2">
        <v>23</v>
      </c>
      <c r="L113" s="2">
        <v>23</v>
      </c>
      <c r="M113" s="2">
        <v>21</v>
      </c>
      <c r="N113" s="2"/>
      <c r="O113" s="2"/>
      <c r="P113" s="2"/>
      <c r="Q113" s="2"/>
      <c r="R113" s="2"/>
      <c r="S113" s="49">
        <v>18</v>
      </c>
      <c r="T113" s="2">
        <v>18</v>
      </c>
      <c r="U113" s="2"/>
      <c r="V113" s="71"/>
      <c r="W113" s="18"/>
      <c r="X113" s="18"/>
      <c r="Y113" s="18"/>
      <c r="Z113" s="18"/>
      <c r="AA113" s="18"/>
      <c r="AB113" s="4">
        <v>81</v>
      </c>
      <c r="AC113" s="18"/>
      <c r="AD113" s="18"/>
      <c r="AE113" s="4"/>
      <c r="AF113" s="4"/>
      <c r="AG113" s="4"/>
      <c r="AH113" s="18"/>
      <c r="AI113" s="4"/>
      <c r="AJ113" s="4"/>
      <c r="AK113" s="4"/>
      <c r="AL113" s="18"/>
      <c r="AM113" s="71"/>
      <c r="AN113" s="66"/>
      <c r="AO113" s="66"/>
      <c r="AP113" s="2">
        <v>46</v>
      </c>
      <c r="AQ113" s="2"/>
      <c r="AR113" s="18"/>
      <c r="AS113" s="71"/>
      <c r="AT113" s="21"/>
      <c r="AU113" s="18"/>
      <c r="AV113" s="18"/>
      <c r="AW113" s="18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</row>
    <row r="114" spans="1:62" ht="12.75" customHeight="1">
      <c r="A114" s="8" t="s">
        <v>656</v>
      </c>
      <c r="B114" s="2"/>
      <c r="C114" s="2"/>
      <c r="D114" s="2"/>
      <c r="E114" s="2"/>
      <c r="F114" s="2"/>
      <c r="G114" s="8">
        <v>25</v>
      </c>
      <c r="H114" s="8">
        <v>29</v>
      </c>
      <c r="I114" s="8">
        <v>25</v>
      </c>
      <c r="J114" s="8">
        <v>29</v>
      </c>
      <c r="K114" s="8">
        <v>28</v>
      </c>
      <c r="L114" s="8">
        <v>28</v>
      </c>
      <c r="M114" s="8">
        <v>26</v>
      </c>
      <c r="N114" s="8"/>
      <c r="O114" s="2"/>
      <c r="P114" s="2"/>
      <c r="Q114" s="2"/>
      <c r="R114" s="2"/>
      <c r="S114" s="9">
        <v>46</v>
      </c>
      <c r="T114" s="8">
        <v>23</v>
      </c>
      <c r="U114" s="2"/>
      <c r="V114" s="71"/>
      <c r="W114" s="18"/>
      <c r="X114" s="18"/>
      <c r="Y114" s="18"/>
      <c r="Z114" s="18"/>
      <c r="AA114" s="18"/>
      <c r="AB114" s="6">
        <v>81</v>
      </c>
      <c r="AC114" s="18"/>
      <c r="AD114" s="18"/>
      <c r="AE114" s="6"/>
      <c r="AF114" s="4"/>
      <c r="AG114" s="4"/>
      <c r="AH114" s="18"/>
      <c r="AI114" s="4"/>
      <c r="AJ114" s="4"/>
      <c r="AK114" s="4"/>
      <c r="AL114" s="18"/>
      <c r="AM114" s="71"/>
      <c r="AN114" s="66"/>
      <c r="AO114" s="66"/>
      <c r="AP114" s="2"/>
      <c r="AQ114" s="2"/>
      <c r="AR114" s="18"/>
      <c r="AS114" s="71"/>
      <c r="AT114" s="21"/>
      <c r="AU114" s="18"/>
      <c r="AV114" s="18"/>
      <c r="AW114" s="18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</row>
    <row r="115" spans="1:62" ht="12.75" customHeight="1">
      <c r="A115" s="8" t="s">
        <v>336</v>
      </c>
      <c r="B115" s="2"/>
      <c r="C115" s="2"/>
      <c r="D115" s="2"/>
      <c r="E115" s="2"/>
      <c r="F115" s="2"/>
      <c r="G115" s="8">
        <v>30</v>
      </c>
      <c r="H115" s="8">
        <v>34</v>
      </c>
      <c r="I115" s="8">
        <v>30</v>
      </c>
      <c r="J115" s="8">
        <v>34</v>
      </c>
      <c r="K115" s="8">
        <v>33</v>
      </c>
      <c r="L115" s="8">
        <v>33</v>
      </c>
      <c r="M115" s="8">
        <v>31</v>
      </c>
      <c r="N115" s="8"/>
      <c r="O115" s="2"/>
      <c r="P115" s="2"/>
      <c r="Q115" s="2"/>
      <c r="R115" s="2"/>
      <c r="S115" s="9">
        <v>56</v>
      </c>
      <c r="T115" s="8">
        <v>28</v>
      </c>
      <c r="U115" s="2"/>
      <c r="V115" s="71"/>
      <c r="W115" s="18"/>
      <c r="X115" s="18"/>
      <c r="Y115" s="18"/>
      <c r="Z115" s="18"/>
      <c r="AA115" s="18"/>
      <c r="AB115" s="6">
        <v>81</v>
      </c>
      <c r="AC115" s="18"/>
      <c r="AD115" s="18"/>
      <c r="AE115" s="6"/>
      <c r="AF115" s="4"/>
      <c r="AG115" s="4"/>
      <c r="AH115" s="18"/>
      <c r="AI115" s="4"/>
      <c r="AJ115" s="4"/>
      <c r="AK115" s="4"/>
      <c r="AL115" s="18"/>
      <c r="AM115" s="71"/>
      <c r="AN115" s="66"/>
      <c r="AO115" s="66"/>
      <c r="AP115" s="2"/>
      <c r="AQ115" s="2"/>
      <c r="AR115" s="18"/>
      <c r="AS115" s="71"/>
      <c r="AT115" s="21"/>
      <c r="AU115" s="18"/>
      <c r="AV115" s="18"/>
      <c r="AW115" s="18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2" ht="12.75" customHeight="1">
      <c r="A116" s="8" t="s">
        <v>657</v>
      </c>
      <c r="B116" s="2"/>
      <c r="C116" s="2"/>
      <c r="D116" s="2"/>
      <c r="E116" s="2"/>
      <c r="F116" s="2"/>
      <c r="G116" s="8">
        <v>20</v>
      </c>
      <c r="H116" s="8">
        <v>35</v>
      </c>
      <c r="I116" s="8">
        <v>16</v>
      </c>
      <c r="J116" s="8">
        <v>23</v>
      </c>
      <c r="K116" s="8">
        <v>15</v>
      </c>
      <c r="L116" s="8">
        <v>21</v>
      </c>
      <c r="M116" s="8">
        <v>15</v>
      </c>
      <c r="N116" s="8">
        <v>38</v>
      </c>
      <c r="O116" s="2"/>
      <c r="P116" s="2"/>
      <c r="Q116" s="2"/>
      <c r="R116" s="2"/>
      <c r="S116" s="9">
        <v>38</v>
      </c>
      <c r="T116" s="2"/>
      <c r="U116" s="2"/>
      <c r="V116" s="71"/>
      <c r="W116" s="18"/>
      <c r="X116" s="18"/>
      <c r="Y116" s="18"/>
      <c r="Z116" s="18"/>
      <c r="AA116" s="18"/>
      <c r="AB116" s="6">
        <v>61</v>
      </c>
      <c r="AC116" s="18"/>
      <c r="AD116" s="18"/>
      <c r="AE116" s="6">
        <v>5</v>
      </c>
      <c r="AF116" s="4"/>
      <c r="AG116" s="4"/>
      <c r="AH116" s="18"/>
      <c r="AI116" s="4"/>
      <c r="AJ116" s="4"/>
      <c r="AK116" s="4"/>
      <c r="AL116" s="18"/>
      <c r="AM116" s="71"/>
      <c r="AN116" s="66"/>
      <c r="AO116" s="66"/>
      <c r="AP116" s="2"/>
      <c r="AQ116" s="2"/>
      <c r="AR116" s="18"/>
      <c r="AS116" s="71"/>
      <c r="AT116" s="21"/>
      <c r="AU116" s="18"/>
      <c r="AV116" s="18"/>
      <c r="AW116" s="18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2" ht="12.75" customHeight="1">
      <c r="A117" s="2" t="s">
        <v>658</v>
      </c>
      <c r="B117" s="2"/>
      <c r="C117" s="2"/>
      <c r="D117" s="2"/>
      <c r="E117" s="2"/>
      <c r="F117" s="2"/>
      <c r="G117" s="2">
        <v>37</v>
      </c>
      <c r="H117" s="2">
        <v>25</v>
      </c>
      <c r="I117" s="2">
        <v>25</v>
      </c>
      <c r="J117" s="2">
        <v>21</v>
      </c>
      <c r="K117" s="2">
        <v>37</v>
      </c>
      <c r="L117" s="2">
        <v>21</v>
      </c>
      <c r="M117" s="2">
        <v>21</v>
      </c>
      <c r="N117" s="8">
        <v>38</v>
      </c>
      <c r="O117" s="2"/>
      <c r="P117" s="2"/>
      <c r="Q117" s="2"/>
      <c r="R117" s="2"/>
      <c r="S117" s="9">
        <v>38</v>
      </c>
      <c r="T117" s="2"/>
      <c r="U117" s="2"/>
      <c r="V117" s="71"/>
      <c r="W117" s="18"/>
      <c r="X117" s="18"/>
      <c r="Y117" s="18"/>
      <c r="Z117" s="18"/>
      <c r="AA117" s="18"/>
      <c r="AB117" s="4">
        <v>81</v>
      </c>
      <c r="AC117" s="18"/>
      <c r="AD117" s="18"/>
      <c r="AE117" s="4"/>
      <c r="AF117" s="4"/>
      <c r="AG117" s="4"/>
      <c r="AH117" s="18"/>
      <c r="AI117" s="4"/>
      <c r="AJ117" s="4"/>
      <c r="AK117" s="4"/>
      <c r="AL117" s="18"/>
      <c r="AM117" s="71"/>
      <c r="AN117" s="66"/>
      <c r="AO117" s="66"/>
      <c r="AP117" s="2"/>
      <c r="AQ117" s="2"/>
      <c r="AR117" s="18"/>
      <c r="AS117" s="71"/>
      <c r="AT117" s="21"/>
      <c r="AU117" s="18"/>
      <c r="AV117" s="18"/>
      <c r="AW117" s="18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2" ht="12.75" customHeight="1">
      <c r="A118" s="2" t="s">
        <v>659</v>
      </c>
      <c r="B118" s="2"/>
      <c r="C118" s="2"/>
      <c r="D118" s="2"/>
      <c r="E118" s="2"/>
      <c r="F118" s="2"/>
      <c r="G118" s="2">
        <v>25</v>
      </c>
      <c r="H118" s="2">
        <v>37</v>
      </c>
      <c r="I118" s="2">
        <v>25</v>
      </c>
      <c r="J118" s="2">
        <v>21</v>
      </c>
      <c r="K118" s="2">
        <v>25</v>
      </c>
      <c r="L118" s="8">
        <v>41</v>
      </c>
      <c r="M118" s="2">
        <v>21</v>
      </c>
      <c r="N118" s="8">
        <v>50</v>
      </c>
      <c r="O118" s="2"/>
      <c r="P118" s="2"/>
      <c r="Q118" s="2"/>
      <c r="R118" s="2"/>
      <c r="S118" s="9">
        <v>38</v>
      </c>
      <c r="T118" s="2"/>
      <c r="U118" s="2"/>
      <c r="V118" s="71"/>
      <c r="W118" s="18"/>
      <c r="X118" s="18"/>
      <c r="Y118" s="18"/>
      <c r="Z118" s="18"/>
      <c r="AA118" s="18"/>
      <c r="AB118" s="4">
        <v>81</v>
      </c>
      <c r="AC118" s="18"/>
      <c r="AD118" s="18"/>
      <c r="AE118" s="4"/>
      <c r="AF118" s="4"/>
      <c r="AG118" s="4"/>
      <c r="AH118" s="18"/>
      <c r="AI118" s="4"/>
      <c r="AJ118" s="4"/>
      <c r="AK118" s="4"/>
      <c r="AL118" s="18"/>
      <c r="AM118" s="71"/>
      <c r="AN118" s="66"/>
      <c r="AO118" s="66"/>
      <c r="AP118" s="2"/>
      <c r="AQ118" s="2"/>
      <c r="AR118" s="18"/>
      <c r="AS118" s="71"/>
      <c r="AT118" s="21"/>
      <c r="AU118" s="18"/>
      <c r="AV118" s="18"/>
      <c r="AW118" s="18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2" ht="12.75" customHeight="1">
      <c r="A119" s="2" t="s">
        <v>660</v>
      </c>
      <c r="B119" s="2"/>
      <c r="C119" s="2"/>
      <c r="D119" s="2"/>
      <c r="E119" s="2"/>
      <c r="F119" s="2"/>
      <c r="G119" s="2">
        <v>35</v>
      </c>
      <c r="H119" s="2">
        <v>25</v>
      </c>
      <c r="I119" s="2">
        <v>25</v>
      </c>
      <c r="J119" s="2">
        <v>25</v>
      </c>
      <c r="K119" s="2">
        <v>35</v>
      </c>
      <c r="L119" s="2">
        <v>21</v>
      </c>
      <c r="M119" s="2">
        <v>21</v>
      </c>
      <c r="N119" s="8">
        <v>28</v>
      </c>
      <c r="O119" s="2"/>
      <c r="P119" s="2"/>
      <c r="Q119" s="2"/>
      <c r="R119" s="2"/>
      <c r="S119" s="9">
        <v>28</v>
      </c>
      <c r="T119" s="2"/>
      <c r="U119" s="2"/>
      <c r="V119" s="71"/>
      <c r="W119" s="18"/>
      <c r="X119" s="18"/>
      <c r="Y119" s="18"/>
      <c r="Z119" s="18"/>
      <c r="AA119" s="18"/>
      <c r="AB119" s="4">
        <v>81</v>
      </c>
      <c r="AC119" s="18"/>
      <c r="AD119" s="18"/>
      <c r="AE119" s="4"/>
      <c r="AF119" s="4"/>
      <c r="AG119" s="4"/>
      <c r="AH119" s="18"/>
      <c r="AI119" s="4"/>
      <c r="AJ119" s="4"/>
      <c r="AK119" s="4"/>
      <c r="AL119" s="18"/>
      <c r="AM119" s="71"/>
      <c r="AN119" s="66"/>
      <c r="AO119" s="66"/>
      <c r="AP119" s="2"/>
      <c r="AQ119" s="2"/>
      <c r="AR119" s="18"/>
      <c r="AS119" s="71"/>
      <c r="AT119" s="21"/>
      <c r="AU119" s="18"/>
      <c r="AV119" s="18"/>
      <c r="AW119" s="18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2" ht="12.75" customHeight="1">
      <c r="A120" s="2" t="s">
        <v>661</v>
      </c>
      <c r="B120" s="2"/>
      <c r="C120" s="2"/>
      <c r="D120" s="2"/>
      <c r="E120" s="2"/>
      <c r="F120" s="2"/>
      <c r="G120" s="2">
        <v>25</v>
      </c>
      <c r="H120" s="2">
        <v>35</v>
      </c>
      <c r="I120" s="2">
        <v>25</v>
      </c>
      <c r="J120" s="8">
        <v>25</v>
      </c>
      <c r="K120" s="2">
        <v>25</v>
      </c>
      <c r="L120" s="2">
        <v>36</v>
      </c>
      <c r="M120" s="2">
        <v>21</v>
      </c>
      <c r="N120" s="8">
        <v>38</v>
      </c>
      <c r="O120" s="2"/>
      <c r="P120" s="2"/>
      <c r="Q120" s="2"/>
      <c r="R120" s="2"/>
      <c r="S120" s="9">
        <v>28</v>
      </c>
      <c r="T120" s="2"/>
      <c r="U120" s="2"/>
      <c r="V120" s="71"/>
      <c r="W120" s="18"/>
      <c r="X120" s="18"/>
      <c r="Y120" s="18"/>
      <c r="Z120" s="18"/>
      <c r="AA120" s="18"/>
      <c r="AB120" s="4">
        <v>81</v>
      </c>
      <c r="AC120" s="18"/>
      <c r="AD120" s="18"/>
      <c r="AE120" s="4"/>
      <c r="AF120" s="4"/>
      <c r="AG120" s="4"/>
      <c r="AH120" s="18"/>
      <c r="AI120" s="4"/>
      <c r="AJ120" s="4"/>
      <c r="AK120" s="4"/>
      <c r="AL120" s="18"/>
      <c r="AM120" s="71"/>
      <c r="AN120" s="66"/>
      <c r="AO120" s="66"/>
      <c r="AP120" s="2"/>
      <c r="AQ120" s="2"/>
      <c r="AR120" s="18"/>
      <c r="AS120" s="71"/>
      <c r="AT120" s="21"/>
      <c r="AU120" s="18"/>
      <c r="AV120" s="18"/>
      <c r="AW120" s="18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2" ht="12.75" customHeight="1">
      <c r="A121" s="8" t="s">
        <v>662</v>
      </c>
      <c r="B121" s="2"/>
      <c r="C121" s="2"/>
      <c r="D121" s="2"/>
      <c r="E121" s="2"/>
      <c r="F121" s="2"/>
      <c r="G121" s="8">
        <v>18</v>
      </c>
      <c r="H121" s="8">
        <v>24</v>
      </c>
      <c r="I121" s="8">
        <v>18</v>
      </c>
      <c r="J121" s="8">
        <v>20</v>
      </c>
      <c r="K121" s="8">
        <v>18</v>
      </c>
      <c r="L121" s="8">
        <v>22</v>
      </c>
      <c r="M121" s="8">
        <v>18</v>
      </c>
      <c r="N121" s="8">
        <v>20</v>
      </c>
      <c r="O121" s="2"/>
      <c r="P121" s="2"/>
      <c r="Q121" s="8">
        <v>20</v>
      </c>
      <c r="R121" s="2"/>
      <c r="S121" s="9">
        <v>20</v>
      </c>
      <c r="T121" s="2"/>
      <c r="U121" s="2"/>
      <c r="V121" s="71"/>
      <c r="W121" s="18"/>
      <c r="X121" s="18"/>
      <c r="Y121" s="18"/>
      <c r="Z121" s="18"/>
      <c r="AA121" s="18"/>
      <c r="AB121" s="6">
        <v>71</v>
      </c>
      <c r="AC121" s="18"/>
      <c r="AD121" s="18"/>
      <c r="AE121" s="4"/>
      <c r="AF121" s="4"/>
      <c r="AG121" s="4"/>
      <c r="AH121" s="18"/>
      <c r="AI121" s="4"/>
      <c r="AJ121" s="4"/>
      <c r="AK121" s="4"/>
      <c r="AL121" s="18"/>
      <c r="AM121" s="71"/>
      <c r="AN121" s="66"/>
      <c r="AO121" s="66"/>
      <c r="AP121" s="2"/>
      <c r="AQ121" s="2"/>
      <c r="AR121" s="18"/>
      <c r="AS121" s="71"/>
      <c r="AT121" s="21"/>
      <c r="AU121" s="18"/>
      <c r="AV121" s="18"/>
      <c r="AW121" s="18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2" ht="12.75" customHeight="1">
      <c r="A122" s="2" t="s">
        <v>663</v>
      </c>
      <c r="B122" s="2"/>
      <c r="C122" s="2"/>
      <c r="D122" s="2"/>
      <c r="E122" s="2"/>
      <c r="F122" s="2"/>
      <c r="G122" s="2">
        <v>18</v>
      </c>
      <c r="H122" s="2">
        <v>34</v>
      </c>
      <c r="I122" s="2">
        <v>18</v>
      </c>
      <c r="J122" s="2">
        <v>20</v>
      </c>
      <c r="K122" s="2">
        <v>18</v>
      </c>
      <c r="L122" s="2">
        <v>22</v>
      </c>
      <c r="M122" s="2">
        <v>18</v>
      </c>
      <c r="N122" s="2">
        <v>35</v>
      </c>
      <c r="O122" s="2"/>
      <c r="P122" s="2"/>
      <c r="Q122" s="2">
        <v>20</v>
      </c>
      <c r="R122" s="2"/>
      <c r="S122" s="49">
        <v>35</v>
      </c>
      <c r="T122" s="2"/>
      <c r="U122" s="2"/>
      <c r="V122" s="71"/>
      <c r="W122" s="18"/>
      <c r="X122" s="18">
        <v>0.03</v>
      </c>
      <c r="Y122" s="18"/>
      <c r="Z122" s="18"/>
      <c r="AA122" s="18"/>
      <c r="AB122" s="4">
        <v>71</v>
      </c>
      <c r="AC122" s="18"/>
      <c r="AD122" s="18"/>
      <c r="AE122" s="4"/>
      <c r="AF122" s="4"/>
      <c r="AG122" s="4"/>
      <c r="AH122" s="18"/>
      <c r="AI122" s="4"/>
      <c r="AJ122" s="4"/>
      <c r="AK122" s="4"/>
      <c r="AL122" s="18"/>
      <c r="AM122" s="71"/>
      <c r="AN122" s="66"/>
      <c r="AO122" s="66"/>
      <c r="AP122" s="2"/>
      <c r="AQ122" s="2"/>
      <c r="AR122" s="18"/>
      <c r="AS122" s="71"/>
      <c r="AT122" s="21"/>
      <c r="AU122" s="18"/>
      <c r="AV122" s="18"/>
      <c r="AW122" s="18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2" ht="12.75" customHeight="1">
      <c r="A123" s="4" t="s">
        <v>664</v>
      </c>
      <c r="B123" s="4"/>
      <c r="C123" s="4"/>
      <c r="D123" s="4"/>
      <c r="E123" s="4"/>
      <c r="F123" s="4"/>
      <c r="G123" s="4">
        <v>20</v>
      </c>
      <c r="H123" s="4">
        <v>22</v>
      </c>
      <c r="I123" s="4">
        <v>20</v>
      </c>
      <c r="J123" s="4">
        <v>22</v>
      </c>
      <c r="K123" s="4">
        <v>20</v>
      </c>
      <c r="L123" s="4">
        <v>20</v>
      </c>
      <c r="M123" s="4">
        <v>20</v>
      </c>
      <c r="N123" s="4">
        <v>5</v>
      </c>
      <c r="O123" s="4"/>
      <c r="P123" s="4"/>
      <c r="Q123" s="4"/>
      <c r="R123" s="4"/>
      <c r="S123" s="21"/>
      <c r="T123" s="4"/>
      <c r="U123" s="4"/>
      <c r="V123" s="71"/>
      <c r="W123" s="18"/>
      <c r="X123" s="18"/>
      <c r="Y123" s="18"/>
      <c r="Z123" s="18"/>
      <c r="AA123" s="18"/>
      <c r="AB123" s="4">
        <v>71</v>
      </c>
      <c r="AC123" s="18"/>
      <c r="AD123" s="18"/>
      <c r="AE123" s="4"/>
      <c r="AF123" s="4"/>
      <c r="AG123" s="18"/>
      <c r="AH123" s="18"/>
      <c r="AI123" s="4"/>
      <c r="AJ123" s="4"/>
      <c r="AK123" s="4"/>
      <c r="AL123" s="4"/>
      <c r="AM123" s="71"/>
      <c r="AN123" s="76"/>
      <c r="AO123" s="76"/>
      <c r="AP123" s="4"/>
      <c r="AQ123" s="4"/>
      <c r="AR123" s="4"/>
      <c r="AS123" s="71"/>
      <c r="AT123" s="21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</row>
    <row r="124" spans="1:62" ht="12.75" customHeight="1">
      <c r="A124" s="4" t="s">
        <v>665</v>
      </c>
      <c r="B124" s="4"/>
      <c r="C124" s="4"/>
      <c r="D124" s="4"/>
      <c r="E124" s="4"/>
      <c r="F124" s="4"/>
      <c r="G124" s="4">
        <v>20</v>
      </c>
      <c r="H124" s="4">
        <v>18</v>
      </c>
      <c r="I124" s="4">
        <v>14</v>
      </c>
      <c r="J124" s="4">
        <v>24</v>
      </c>
      <c r="K124" s="4">
        <v>20</v>
      </c>
      <c r="L124" s="4">
        <v>14</v>
      </c>
      <c r="M124" s="4">
        <v>16</v>
      </c>
      <c r="N124" s="4"/>
      <c r="O124" s="4"/>
      <c r="P124" s="4"/>
      <c r="Q124" s="4"/>
      <c r="R124" s="4"/>
      <c r="S124" s="21"/>
      <c r="T124" s="4">
        <v>6</v>
      </c>
      <c r="U124" s="4"/>
      <c r="V124" s="71"/>
      <c r="W124" s="18"/>
      <c r="X124" s="18"/>
      <c r="Y124" s="18"/>
      <c r="Z124" s="18"/>
      <c r="AA124" s="18"/>
      <c r="AB124" s="4">
        <v>81</v>
      </c>
      <c r="AC124" s="18"/>
      <c r="AD124" s="18"/>
      <c r="AE124" s="4"/>
      <c r="AF124" s="4"/>
      <c r="AG124" s="18"/>
      <c r="AH124" s="18"/>
      <c r="AI124" s="4"/>
      <c r="AJ124" s="4"/>
      <c r="AK124" s="4"/>
      <c r="AL124" s="4"/>
      <c r="AM124" s="71"/>
      <c r="AN124" s="76"/>
      <c r="AO124" s="76"/>
      <c r="AP124" s="4"/>
      <c r="AQ124" s="4"/>
      <c r="AR124" s="4"/>
      <c r="AS124" s="71"/>
      <c r="AT124" s="21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</row>
    <row r="125" spans="1:62" ht="12.75" customHeight="1">
      <c r="A125" s="4" t="s">
        <v>666</v>
      </c>
      <c r="B125" s="2"/>
      <c r="C125" s="2"/>
      <c r="D125" s="2"/>
      <c r="E125" s="2"/>
      <c r="F125" s="2"/>
      <c r="G125" s="2">
        <v>16</v>
      </c>
      <c r="H125" s="2">
        <v>16</v>
      </c>
      <c r="I125" s="2">
        <v>16</v>
      </c>
      <c r="J125" s="2">
        <v>16</v>
      </c>
      <c r="K125" s="2">
        <v>21</v>
      </c>
      <c r="L125" s="2">
        <v>21</v>
      </c>
      <c r="M125" s="2">
        <v>21</v>
      </c>
      <c r="N125" s="2"/>
      <c r="O125" s="2"/>
      <c r="P125" s="2"/>
      <c r="Q125" s="2"/>
      <c r="R125" s="2"/>
      <c r="S125" s="21"/>
      <c r="T125" s="2">
        <v>13</v>
      </c>
      <c r="U125" s="2"/>
      <c r="V125" s="71"/>
      <c r="W125" s="18"/>
      <c r="X125" s="18"/>
      <c r="Y125" s="18"/>
      <c r="Z125" s="18"/>
      <c r="AA125" s="18"/>
      <c r="AB125" s="4">
        <v>61</v>
      </c>
      <c r="AC125" s="18"/>
      <c r="AD125" s="18"/>
      <c r="AE125" s="4"/>
      <c r="AF125" s="4"/>
      <c r="AG125" s="4"/>
      <c r="AH125" s="18"/>
      <c r="AI125" s="18"/>
      <c r="AJ125" s="18"/>
      <c r="AK125" s="18"/>
      <c r="AL125" s="18"/>
      <c r="AM125" s="48"/>
      <c r="AN125" s="76"/>
      <c r="AO125" s="76"/>
      <c r="AP125" s="2"/>
      <c r="AQ125" s="2"/>
      <c r="AR125" s="2"/>
      <c r="AS125" s="48"/>
      <c r="AT125" s="49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</row>
    <row r="126" spans="1:62" ht="12.75" customHeight="1">
      <c r="A126" s="6" t="s">
        <v>667</v>
      </c>
      <c r="B126" s="2"/>
      <c r="C126" s="2"/>
      <c r="D126" s="2"/>
      <c r="E126" s="2"/>
      <c r="F126" s="2"/>
      <c r="G126" s="8">
        <v>22</v>
      </c>
      <c r="H126" s="8">
        <v>28</v>
      </c>
      <c r="I126" s="8">
        <v>18</v>
      </c>
      <c r="J126" s="8">
        <v>25</v>
      </c>
      <c r="K126" s="8">
        <v>20</v>
      </c>
      <c r="L126" s="8">
        <v>16</v>
      </c>
      <c r="M126" s="8">
        <v>17</v>
      </c>
      <c r="N126" s="2"/>
      <c r="O126" s="8">
        <v>15</v>
      </c>
      <c r="P126" s="2"/>
      <c r="Q126" s="2"/>
      <c r="R126" s="2"/>
      <c r="S126" s="21"/>
      <c r="T126" s="8">
        <v>10</v>
      </c>
      <c r="U126" s="2"/>
      <c r="V126" s="71"/>
      <c r="W126" s="18"/>
      <c r="X126" s="18"/>
      <c r="Y126" s="18"/>
      <c r="Z126" s="18"/>
      <c r="AA126" s="18"/>
      <c r="AB126" s="6">
        <v>81</v>
      </c>
      <c r="AC126" s="18"/>
      <c r="AD126" s="18"/>
      <c r="AE126" s="4"/>
      <c r="AF126" s="4"/>
      <c r="AG126" s="4"/>
      <c r="AH126" s="18"/>
      <c r="AI126" s="18"/>
      <c r="AJ126" s="18"/>
      <c r="AK126" s="18"/>
      <c r="AL126" s="18"/>
      <c r="AM126" s="48"/>
      <c r="AN126" s="76"/>
      <c r="AO126" s="76"/>
      <c r="AP126" s="2"/>
      <c r="AQ126" s="2"/>
      <c r="AR126" s="2"/>
      <c r="AS126" s="48"/>
      <c r="AT126" s="49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</row>
    <row r="127" spans="1:62" ht="12.75" customHeight="1">
      <c r="A127" s="138" t="s">
        <v>668</v>
      </c>
      <c r="B127" s="2"/>
      <c r="C127" s="2"/>
      <c r="D127" s="2"/>
      <c r="E127" s="2"/>
      <c r="F127" s="2"/>
      <c r="G127" s="8">
        <v>22</v>
      </c>
      <c r="H127" s="8">
        <v>28</v>
      </c>
      <c r="I127" s="8">
        <v>18</v>
      </c>
      <c r="J127" s="8">
        <v>25</v>
      </c>
      <c r="K127" s="8">
        <v>20</v>
      </c>
      <c r="L127" s="8">
        <v>16</v>
      </c>
      <c r="M127" s="8">
        <v>17</v>
      </c>
      <c r="N127" s="2"/>
      <c r="O127" s="8">
        <v>15</v>
      </c>
      <c r="P127" s="2"/>
      <c r="Q127" s="2"/>
      <c r="R127" s="2"/>
      <c r="S127" s="21"/>
      <c r="T127" s="8">
        <v>10</v>
      </c>
      <c r="U127" s="2"/>
      <c r="V127" s="71"/>
      <c r="W127" s="18"/>
      <c r="X127" s="18"/>
      <c r="Y127" s="18"/>
      <c r="Z127" s="18"/>
      <c r="AA127" s="18"/>
      <c r="AB127" s="6">
        <v>81</v>
      </c>
      <c r="AC127" s="18"/>
      <c r="AD127" s="18"/>
      <c r="AE127" s="4"/>
      <c r="AF127" s="4"/>
      <c r="AG127" s="4"/>
      <c r="AH127" s="18"/>
      <c r="AI127" s="18"/>
      <c r="AJ127" s="18"/>
      <c r="AK127" s="18"/>
      <c r="AL127" s="18"/>
      <c r="AM127" s="48"/>
      <c r="AN127" s="76"/>
      <c r="AO127" s="76"/>
      <c r="AP127" s="2"/>
      <c r="AQ127" s="2"/>
      <c r="AR127" s="2"/>
      <c r="AS127" s="48"/>
      <c r="AT127" s="49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</row>
    <row r="128" spans="1:62" ht="12.75" customHeight="1">
      <c r="A128" s="138" t="s">
        <v>669</v>
      </c>
      <c r="B128" s="2"/>
      <c r="C128" s="2"/>
      <c r="D128" s="2"/>
      <c r="E128" s="2"/>
      <c r="F128" s="2"/>
      <c r="G128" s="8">
        <v>22</v>
      </c>
      <c r="H128" s="8">
        <v>28</v>
      </c>
      <c r="I128" s="8">
        <v>18</v>
      </c>
      <c r="J128" s="8">
        <v>25</v>
      </c>
      <c r="K128" s="8">
        <v>20</v>
      </c>
      <c r="L128" s="8">
        <v>16</v>
      </c>
      <c r="M128" s="8">
        <v>17</v>
      </c>
      <c r="N128" s="2"/>
      <c r="O128" s="8">
        <v>15</v>
      </c>
      <c r="P128" s="2"/>
      <c r="Q128" s="2"/>
      <c r="R128" s="2"/>
      <c r="S128" s="21"/>
      <c r="T128" s="8">
        <v>10</v>
      </c>
      <c r="U128" s="2"/>
      <c r="V128" s="71"/>
      <c r="W128" s="18"/>
      <c r="X128" s="18"/>
      <c r="Y128" s="18"/>
      <c r="Z128" s="18"/>
      <c r="AA128" s="18"/>
      <c r="AB128" s="6">
        <v>81</v>
      </c>
      <c r="AC128" s="18"/>
      <c r="AD128" s="18"/>
      <c r="AE128" s="4"/>
      <c r="AF128" s="4"/>
      <c r="AG128" s="4"/>
      <c r="AH128" s="18"/>
      <c r="AI128" s="18"/>
      <c r="AJ128" s="18"/>
      <c r="AK128" s="18"/>
      <c r="AL128" s="18"/>
      <c r="AM128" s="48"/>
      <c r="AN128" s="76"/>
      <c r="AO128" s="76"/>
      <c r="AP128" s="2"/>
      <c r="AQ128" s="2"/>
      <c r="AR128" s="2"/>
      <c r="AS128" s="48"/>
      <c r="AT128" s="49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</row>
    <row r="129" spans="1:62" ht="12.75" customHeight="1">
      <c r="A129" s="138" t="s">
        <v>670</v>
      </c>
      <c r="B129" s="2"/>
      <c r="C129" s="2"/>
      <c r="D129" s="2"/>
      <c r="E129" s="2"/>
      <c r="F129" s="2"/>
      <c r="G129" s="8">
        <v>22</v>
      </c>
      <c r="H129" s="8">
        <v>28</v>
      </c>
      <c r="I129" s="8">
        <v>18</v>
      </c>
      <c r="J129" s="8">
        <v>25</v>
      </c>
      <c r="K129" s="8">
        <v>20</v>
      </c>
      <c r="L129" s="8">
        <v>16</v>
      </c>
      <c r="M129" s="8">
        <v>17</v>
      </c>
      <c r="N129" s="2"/>
      <c r="O129" s="8">
        <v>15</v>
      </c>
      <c r="P129" s="2"/>
      <c r="Q129" s="2"/>
      <c r="R129" s="2"/>
      <c r="S129" s="21"/>
      <c r="T129" s="8">
        <v>10</v>
      </c>
      <c r="U129" s="2"/>
      <c r="V129" s="71"/>
      <c r="W129" s="18"/>
      <c r="X129" s="18"/>
      <c r="Y129" s="18"/>
      <c r="Z129" s="18"/>
      <c r="AA129" s="18"/>
      <c r="AB129" s="6">
        <v>81</v>
      </c>
      <c r="AC129" s="18"/>
      <c r="AD129" s="18"/>
      <c r="AE129" s="4"/>
      <c r="AF129" s="4"/>
      <c r="AG129" s="4"/>
      <c r="AH129" s="18"/>
      <c r="AI129" s="18"/>
      <c r="AJ129" s="18"/>
      <c r="AK129" s="18"/>
      <c r="AL129" s="18"/>
      <c r="AM129" s="48"/>
      <c r="AN129" s="76"/>
      <c r="AO129" s="76"/>
      <c r="AP129" s="2"/>
      <c r="AQ129" s="2"/>
      <c r="AR129" s="2"/>
      <c r="AS129" s="48"/>
      <c r="AT129" s="49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</row>
    <row r="130" spans="1:62" ht="12.75" customHeight="1">
      <c r="A130" s="138" t="s">
        <v>671</v>
      </c>
      <c r="B130" s="2"/>
      <c r="C130" s="2"/>
      <c r="D130" s="2"/>
      <c r="E130" s="2"/>
      <c r="F130" s="2"/>
      <c r="G130" s="8">
        <v>22</v>
      </c>
      <c r="H130" s="8">
        <v>28</v>
      </c>
      <c r="I130" s="8">
        <v>18</v>
      </c>
      <c r="J130" s="8">
        <v>25</v>
      </c>
      <c r="K130" s="8">
        <v>20</v>
      </c>
      <c r="L130" s="8">
        <v>16</v>
      </c>
      <c r="M130" s="8">
        <v>17</v>
      </c>
      <c r="N130" s="2"/>
      <c r="O130" s="8">
        <v>15</v>
      </c>
      <c r="P130" s="2"/>
      <c r="Q130" s="2"/>
      <c r="R130" s="2"/>
      <c r="S130" s="21"/>
      <c r="T130" s="8">
        <v>10</v>
      </c>
      <c r="U130" s="2"/>
      <c r="V130" s="71"/>
      <c r="W130" s="18"/>
      <c r="X130" s="18"/>
      <c r="Y130" s="18"/>
      <c r="Z130" s="18"/>
      <c r="AA130" s="18"/>
      <c r="AB130" s="6">
        <v>81</v>
      </c>
      <c r="AC130" s="18"/>
      <c r="AD130" s="18"/>
      <c r="AE130" s="4"/>
      <c r="AF130" s="4"/>
      <c r="AG130" s="4"/>
      <c r="AH130" s="18"/>
      <c r="AI130" s="18"/>
      <c r="AJ130" s="18"/>
      <c r="AK130" s="18"/>
      <c r="AL130" s="18"/>
      <c r="AM130" s="48"/>
      <c r="AN130" s="76"/>
      <c r="AO130" s="76"/>
      <c r="AP130" s="2"/>
      <c r="AQ130" s="2"/>
      <c r="AR130" s="2"/>
      <c r="AS130" s="48"/>
      <c r="AT130" s="49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</row>
    <row r="131" spans="1:62" ht="12.75" customHeight="1">
      <c r="A131" s="138" t="s">
        <v>272</v>
      </c>
      <c r="B131" s="2"/>
      <c r="C131" s="2"/>
      <c r="D131" s="2"/>
      <c r="E131" s="2"/>
      <c r="F131" s="2"/>
      <c r="G131" s="8">
        <v>22</v>
      </c>
      <c r="H131" s="8">
        <v>28</v>
      </c>
      <c r="I131" s="8">
        <v>18</v>
      </c>
      <c r="J131" s="8">
        <v>25</v>
      </c>
      <c r="K131" s="8">
        <v>20</v>
      </c>
      <c r="L131" s="8">
        <v>16</v>
      </c>
      <c r="M131" s="8">
        <v>17</v>
      </c>
      <c r="N131" s="2"/>
      <c r="O131" s="8">
        <v>15</v>
      </c>
      <c r="P131" s="2"/>
      <c r="Q131" s="2"/>
      <c r="R131" s="2"/>
      <c r="S131" s="21"/>
      <c r="T131" s="8">
        <v>10</v>
      </c>
      <c r="U131" s="2"/>
      <c r="V131" s="71"/>
      <c r="W131" s="18"/>
      <c r="X131" s="18"/>
      <c r="Y131" s="18"/>
      <c r="Z131" s="18"/>
      <c r="AA131" s="18"/>
      <c r="AB131" s="6">
        <v>81</v>
      </c>
      <c r="AC131" s="18"/>
      <c r="AD131" s="18"/>
      <c r="AE131" s="4"/>
      <c r="AF131" s="4"/>
      <c r="AG131" s="4"/>
      <c r="AH131" s="18"/>
      <c r="AI131" s="18"/>
      <c r="AJ131" s="18"/>
      <c r="AK131" s="18"/>
      <c r="AL131" s="18"/>
      <c r="AM131" s="48"/>
      <c r="AN131" s="76"/>
      <c r="AO131" s="76"/>
      <c r="AP131" s="2"/>
      <c r="AQ131" s="2"/>
      <c r="AR131" s="2"/>
      <c r="AS131" s="48"/>
      <c r="AT131" s="49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</row>
    <row r="132" spans="1:62" ht="12.75" customHeight="1">
      <c r="A132" s="138" t="s">
        <v>672</v>
      </c>
      <c r="B132" s="2"/>
      <c r="C132" s="2"/>
      <c r="D132" s="2"/>
      <c r="E132" s="2"/>
      <c r="F132" s="2"/>
      <c r="G132" s="8">
        <v>22</v>
      </c>
      <c r="H132" s="8">
        <v>28</v>
      </c>
      <c r="I132" s="8">
        <v>18</v>
      </c>
      <c r="J132" s="8">
        <v>25</v>
      </c>
      <c r="K132" s="8">
        <v>20</v>
      </c>
      <c r="L132" s="8">
        <v>16</v>
      </c>
      <c r="M132" s="8">
        <v>17</v>
      </c>
      <c r="N132" s="2"/>
      <c r="O132" s="8">
        <v>15</v>
      </c>
      <c r="P132" s="2"/>
      <c r="Q132" s="2"/>
      <c r="R132" s="2"/>
      <c r="S132" s="21"/>
      <c r="T132" s="8">
        <v>10</v>
      </c>
      <c r="U132" s="2"/>
      <c r="V132" s="71"/>
      <c r="W132" s="18"/>
      <c r="X132" s="18"/>
      <c r="Y132" s="18"/>
      <c r="Z132" s="18"/>
      <c r="AA132" s="18"/>
      <c r="AB132" s="6">
        <v>81</v>
      </c>
      <c r="AC132" s="18"/>
      <c r="AD132" s="18"/>
      <c r="AE132" s="4"/>
      <c r="AF132" s="4"/>
      <c r="AG132" s="4"/>
      <c r="AH132" s="18"/>
      <c r="AI132" s="18"/>
      <c r="AJ132" s="18"/>
      <c r="AK132" s="18"/>
      <c r="AL132" s="18"/>
      <c r="AM132" s="48"/>
      <c r="AN132" s="76"/>
      <c r="AO132" s="76"/>
      <c r="AP132" s="2"/>
      <c r="AQ132" s="2"/>
      <c r="AR132" s="2"/>
      <c r="AS132" s="48"/>
      <c r="AT132" s="49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</row>
    <row r="133" spans="1:62" ht="12.75" customHeight="1">
      <c r="A133" s="138" t="s">
        <v>331</v>
      </c>
      <c r="B133" s="2"/>
      <c r="C133" s="2"/>
      <c r="D133" s="2"/>
      <c r="E133" s="2"/>
      <c r="F133" s="2"/>
      <c r="G133" s="8">
        <v>22</v>
      </c>
      <c r="H133" s="8">
        <v>28</v>
      </c>
      <c r="I133" s="8">
        <v>18</v>
      </c>
      <c r="J133" s="8">
        <v>25</v>
      </c>
      <c r="K133" s="8">
        <v>20</v>
      </c>
      <c r="L133" s="8">
        <v>16</v>
      </c>
      <c r="M133" s="8">
        <v>17</v>
      </c>
      <c r="N133" s="2"/>
      <c r="O133" s="8">
        <v>15</v>
      </c>
      <c r="P133" s="2"/>
      <c r="Q133" s="2"/>
      <c r="R133" s="2"/>
      <c r="S133" s="21"/>
      <c r="T133" s="8">
        <v>10</v>
      </c>
      <c r="U133" s="2"/>
      <c r="V133" s="71"/>
      <c r="W133" s="18"/>
      <c r="X133" s="18"/>
      <c r="Y133" s="18"/>
      <c r="Z133" s="18"/>
      <c r="AA133" s="18"/>
      <c r="AB133" s="6">
        <v>81</v>
      </c>
      <c r="AC133" s="18"/>
      <c r="AD133" s="18"/>
      <c r="AE133" s="4"/>
      <c r="AF133" s="4"/>
      <c r="AG133" s="4"/>
      <c r="AH133" s="18"/>
      <c r="AI133" s="18"/>
      <c r="AJ133" s="18"/>
      <c r="AK133" s="18"/>
      <c r="AL133" s="18"/>
      <c r="AM133" s="48"/>
      <c r="AN133" s="76"/>
      <c r="AO133" s="76"/>
      <c r="AP133" s="2"/>
      <c r="AQ133" s="2"/>
      <c r="AR133" s="2"/>
      <c r="AS133" s="48"/>
      <c r="AT133" s="49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</row>
    <row r="134" spans="1:62" ht="12.75" customHeight="1">
      <c r="A134" s="4" t="s">
        <v>673</v>
      </c>
      <c r="B134" s="2"/>
      <c r="C134" s="2"/>
      <c r="D134" s="2"/>
      <c r="E134" s="2"/>
      <c r="F134" s="2"/>
      <c r="G134" s="2">
        <v>18</v>
      </c>
      <c r="H134" s="2">
        <v>22</v>
      </c>
      <c r="I134" s="2">
        <v>18</v>
      </c>
      <c r="J134" s="2">
        <v>22</v>
      </c>
      <c r="K134" s="2">
        <v>18</v>
      </c>
      <c r="L134" s="2">
        <v>18</v>
      </c>
      <c r="M134" s="2">
        <v>19</v>
      </c>
      <c r="N134" s="2">
        <v>0</v>
      </c>
      <c r="O134" s="2">
        <v>0</v>
      </c>
      <c r="P134" s="2"/>
      <c r="Q134" s="2"/>
      <c r="R134" s="2"/>
      <c r="S134" s="49"/>
      <c r="T134" s="2"/>
      <c r="U134" s="2"/>
      <c r="V134" s="71">
        <v>0.02</v>
      </c>
      <c r="W134" s="18">
        <v>0.02</v>
      </c>
      <c r="X134" s="18"/>
      <c r="Y134" s="18"/>
      <c r="Z134" s="18"/>
      <c r="AA134" s="18"/>
      <c r="AB134" s="4">
        <v>71</v>
      </c>
      <c r="AC134" s="18"/>
      <c r="AD134" s="18"/>
      <c r="AE134" s="4"/>
      <c r="AF134" s="18"/>
      <c r="AG134" s="4"/>
      <c r="AH134" s="18"/>
      <c r="AI134" s="4"/>
      <c r="AJ134" s="4"/>
      <c r="AK134" s="4"/>
      <c r="AL134" s="18"/>
      <c r="AM134" s="48"/>
      <c r="AN134" s="76"/>
      <c r="AO134" s="76"/>
      <c r="AP134" s="2"/>
      <c r="AQ134" s="2"/>
      <c r="AR134" s="2"/>
      <c r="AS134" s="48"/>
      <c r="AT134" s="49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</row>
    <row r="135" spans="1:62" ht="12.75" customHeight="1">
      <c r="A135" s="8" t="s">
        <v>674</v>
      </c>
      <c r="B135" s="2"/>
      <c r="C135" s="2"/>
      <c r="D135" s="2"/>
      <c r="E135" s="2"/>
      <c r="F135" s="2"/>
      <c r="G135" s="8">
        <v>28</v>
      </c>
      <c r="H135" s="8">
        <v>24</v>
      </c>
      <c r="I135" s="8">
        <v>7</v>
      </c>
      <c r="J135" s="8">
        <v>1</v>
      </c>
      <c r="K135" s="8">
        <v>33</v>
      </c>
      <c r="L135" s="8">
        <v>21</v>
      </c>
      <c r="M135" s="8">
        <v>20</v>
      </c>
      <c r="N135" s="8">
        <v>38</v>
      </c>
      <c r="O135" s="8">
        <v>38</v>
      </c>
      <c r="P135" s="2"/>
      <c r="Q135" s="2"/>
      <c r="R135" s="2"/>
      <c r="S135" s="9">
        <v>38</v>
      </c>
      <c r="T135" s="8">
        <v>38</v>
      </c>
      <c r="U135" s="2"/>
      <c r="V135" s="71"/>
      <c r="W135" s="18"/>
      <c r="X135" s="18"/>
      <c r="Y135" s="18"/>
      <c r="Z135" s="18"/>
      <c r="AA135" s="18"/>
      <c r="AB135" s="6">
        <v>30</v>
      </c>
      <c r="AC135" s="18"/>
      <c r="AD135" s="18"/>
      <c r="AE135" s="4"/>
      <c r="AF135" s="4"/>
      <c r="AG135" s="4"/>
      <c r="AH135" s="18"/>
      <c r="AI135" s="4"/>
      <c r="AJ135" s="4"/>
      <c r="AK135" s="4"/>
      <c r="AL135" s="18"/>
      <c r="AM135" s="94">
        <v>0.05</v>
      </c>
      <c r="AN135" s="66"/>
      <c r="AO135" s="66"/>
      <c r="AP135" s="2"/>
      <c r="AQ135" s="2"/>
      <c r="AR135" s="18"/>
      <c r="AS135" s="71"/>
      <c r="AT135" s="21"/>
      <c r="AU135" s="18"/>
      <c r="AV135" s="18"/>
      <c r="AW135" s="18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</row>
    <row r="136" spans="1:62" ht="12.75" customHeight="1">
      <c r="A136" s="8" t="s">
        <v>675</v>
      </c>
      <c r="B136" s="2"/>
      <c r="C136" s="2"/>
      <c r="D136" s="2"/>
      <c r="E136" s="2"/>
      <c r="F136" s="2"/>
      <c r="G136" s="8">
        <v>22</v>
      </c>
      <c r="H136" s="8">
        <v>26</v>
      </c>
      <c r="I136" s="8">
        <v>18</v>
      </c>
      <c r="J136" s="8">
        <v>22</v>
      </c>
      <c r="K136" s="8">
        <v>18</v>
      </c>
      <c r="L136" s="8">
        <v>18</v>
      </c>
      <c r="M136" s="8">
        <v>19</v>
      </c>
      <c r="N136" s="2"/>
      <c r="O136" s="8">
        <v>20</v>
      </c>
      <c r="P136" s="2"/>
      <c r="Q136" s="2"/>
      <c r="R136" s="2"/>
      <c r="S136" s="49"/>
      <c r="T136" s="2"/>
      <c r="U136" s="2"/>
      <c r="V136" s="71"/>
      <c r="W136" s="18"/>
      <c r="X136" s="18"/>
      <c r="Y136" s="18"/>
      <c r="Z136" s="18"/>
      <c r="AA136" s="18"/>
      <c r="AB136" s="6">
        <v>81</v>
      </c>
      <c r="AC136" s="18"/>
      <c r="AD136" s="18"/>
      <c r="AE136" s="4"/>
      <c r="AF136" s="4"/>
      <c r="AG136" s="4"/>
      <c r="AH136" s="18"/>
      <c r="AI136" s="4"/>
      <c r="AJ136" s="4"/>
      <c r="AK136" s="4"/>
      <c r="AL136" s="18"/>
      <c r="AM136" s="71"/>
      <c r="AN136" s="66"/>
      <c r="AO136" s="66"/>
      <c r="AP136" s="2"/>
      <c r="AQ136" s="2"/>
      <c r="AR136" s="18"/>
      <c r="AS136" s="71"/>
      <c r="AT136" s="21"/>
      <c r="AU136" s="18"/>
      <c r="AV136" s="18"/>
      <c r="AW136" s="18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</row>
    <row r="137" spans="1:62" ht="12.75" customHeight="1">
      <c r="A137" s="2" t="s">
        <v>676</v>
      </c>
      <c r="B137" s="2"/>
      <c r="C137" s="2"/>
      <c r="D137" s="2"/>
      <c r="E137" s="2"/>
      <c r="F137" s="2"/>
      <c r="G137" s="2">
        <v>32</v>
      </c>
      <c r="H137" s="2">
        <v>36</v>
      </c>
      <c r="I137" s="2">
        <v>18</v>
      </c>
      <c r="J137" s="2">
        <v>22</v>
      </c>
      <c r="K137" s="2">
        <v>18</v>
      </c>
      <c r="L137" s="2">
        <v>18</v>
      </c>
      <c r="M137" s="2">
        <v>19</v>
      </c>
      <c r="N137" s="2"/>
      <c r="O137" s="2">
        <v>35</v>
      </c>
      <c r="P137" s="2"/>
      <c r="Q137" s="2"/>
      <c r="R137" s="2"/>
      <c r="S137" s="49"/>
      <c r="T137" s="2"/>
      <c r="U137" s="2"/>
      <c r="V137" s="71"/>
      <c r="W137" s="18"/>
      <c r="X137" s="18"/>
      <c r="Y137" s="18"/>
      <c r="Z137" s="18"/>
      <c r="AA137" s="18"/>
      <c r="AB137" s="4">
        <v>81</v>
      </c>
      <c r="AC137" s="18"/>
      <c r="AD137" s="18"/>
      <c r="AE137" s="4"/>
      <c r="AF137" s="4"/>
      <c r="AG137" s="4"/>
      <c r="AH137" s="18">
        <v>0.03</v>
      </c>
      <c r="AI137" s="4"/>
      <c r="AJ137" s="4"/>
      <c r="AK137" s="4"/>
      <c r="AL137" s="18"/>
      <c r="AM137" s="71"/>
      <c r="AN137" s="66"/>
      <c r="AO137" s="66"/>
      <c r="AP137" s="2"/>
      <c r="AQ137" s="2"/>
      <c r="AR137" s="18"/>
      <c r="AS137" s="71"/>
      <c r="AT137" s="21"/>
      <c r="AU137" s="18"/>
      <c r="AV137" s="18"/>
      <c r="AW137" s="18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</row>
    <row r="138" spans="1:62" ht="12.75" customHeight="1">
      <c r="A138" s="4" t="s">
        <v>677</v>
      </c>
      <c r="B138" s="2"/>
      <c r="C138" s="2"/>
      <c r="D138" s="2"/>
      <c r="E138" s="2"/>
      <c r="F138" s="2"/>
      <c r="G138" s="2">
        <v>24</v>
      </c>
      <c r="H138" s="2">
        <v>20</v>
      </c>
      <c r="I138" s="2">
        <v>24</v>
      </c>
      <c r="J138" s="2">
        <v>31</v>
      </c>
      <c r="K138" s="2">
        <v>20</v>
      </c>
      <c r="L138" s="2">
        <v>20</v>
      </c>
      <c r="M138" s="2">
        <v>20</v>
      </c>
      <c r="N138" s="2">
        <v>15</v>
      </c>
      <c r="O138" s="2"/>
      <c r="P138" s="2"/>
      <c r="Q138" s="2"/>
      <c r="R138" s="2"/>
      <c r="S138" s="21"/>
      <c r="T138" s="4"/>
      <c r="U138" s="4"/>
      <c r="V138" s="71"/>
      <c r="W138" s="18"/>
      <c r="X138" s="18"/>
      <c r="Y138" s="18"/>
      <c r="Z138" s="18"/>
      <c r="AA138" s="18"/>
      <c r="AB138" s="4">
        <v>81</v>
      </c>
      <c r="AC138" s="18"/>
      <c r="AD138" s="18"/>
      <c r="AE138" s="4"/>
      <c r="AF138" s="18"/>
      <c r="AG138" s="18"/>
      <c r="AH138" s="18"/>
      <c r="AI138" s="4"/>
      <c r="AJ138" s="4"/>
      <c r="AK138" s="4"/>
      <c r="AL138" s="4"/>
      <c r="AM138" s="48"/>
      <c r="AN138" s="76"/>
      <c r="AO138" s="76"/>
      <c r="AP138" s="2"/>
      <c r="AQ138" s="2"/>
      <c r="AR138" s="2"/>
      <c r="AS138" s="48"/>
      <c r="AT138" s="49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</row>
    <row r="139" spans="1:62" ht="12.75" customHeight="1">
      <c r="A139" s="4" t="s">
        <v>678</v>
      </c>
      <c r="B139" s="2"/>
      <c r="C139" s="2"/>
      <c r="D139" s="2"/>
      <c r="E139" s="2"/>
      <c r="F139" s="2"/>
      <c r="G139" s="2">
        <v>14</v>
      </c>
      <c r="H139" s="2">
        <v>12</v>
      </c>
      <c r="I139" s="2">
        <v>14</v>
      </c>
      <c r="J139" s="2">
        <v>12</v>
      </c>
      <c r="K139" s="2">
        <v>14</v>
      </c>
      <c r="L139" s="2">
        <v>14</v>
      </c>
      <c r="M139" s="2">
        <v>10</v>
      </c>
      <c r="N139" s="2"/>
      <c r="O139" s="2"/>
      <c r="P139" s="2"/>
      <c r="Q139" s="2"/>
      <c r="R139" s="2"/>
      <c r="S139" s="21"/>
      <c r="T139" s="4"/>
      <c r="U139" s="4"/>
      <c r="V139" s="71"/>
      <c r="W139" s="18"/>
      <c r="X139" s="18"/>
      <c r="Y139" s="18"/>
      <c r="Z139" s="18"/>
      <c r="AA139" s="18"/>
      <c r="AB139" s="4">
        <v>71</v>
      </c>
      <c r="AC139" s="18"/>
      <c r="AD139" s="18"/>
      <c r="AE139" s="4"/>
      <c r="AF139" s="18"/>
      <c r="AG139" s="18"/>
      <c r="AH139" s="18"/>
      <c r="AI139" s="4"/>
      <c r="AJ139" s="4"/>
      <c r="AK139" s="4"/>
      <c r="AL139" s="4"/>
      <c r="AM139" s="48"/>
      <c r="AN139" s="76"/>
      <c r="AO139" s="76"/>
      <c r="AP139" s="2"/>
      <c r="AQ139" s="2"/>
      <c r="AR139" s="2"/>
      <c r="AS139" s="48"/>
      <c r="AT139" s="49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</row>
    <row r="140" spans="1:62" ht="12.75" customHeight="1">
      <c r="A140" s="4" t="s">
        <v>679</v>
      </c>
      <c r="B140" s="2"/>
      <c r="C140" s="2"/>
      <c r="D140" s="2"/>
      <c r="E140" s="2"/>
      <c r="F140" s="2"/>
      <c r="G140" s="2">
        <v>20</v>
      </c>
      <c r="H140" s="2">
        <v>19</v>
      </c>
      <c r="I140" s="2">
        <v>20</v>
      </c>
      <c r="J140" s="2">
        <v>19</v>
      </c>
      <c r="K140" s="2">
        <v>20</v>
      </c>
      <c r="L140" s="2">
        <v>20</v>
      </c>
      <c r="M140" s="2">
        <v>16</v>
      </c>
      <c r="N140" s="2"/>
      <c r="O140" s="2"/>
      <c r="P140" s="2"/>
      <c r="Q140" s="2"/>
      <c r="R140" s="2"/>
      <c r="S140" s="21"/>
      <c r="T140" s="4"/>
      <c r="U140" s="4"/>
      <c r="V140" s="71"/>
      <c r="W140" s="18"/>
      <c r="X140" s="18"/>
      <c r="Y140" s="18"/>
      <c r="Z140" s="18"/>
      <c r="AA140" s="18"/>
      <c r="AB140" s="4">
        <v>81</v>
      </c>
      <c r="AC140" s="18"/>
      <c r="AD140" s="18"/>
      <c r="AE140" s="4"/>
      <c r="AF140" s="18"/>
      <c r="AG140" s="18"/>
      <c r="AH140" s="18"/>
      <c r="AI140" s="4"/>
      <c r="AJ140" s="4"/>
      <c r="AK140" s="4"/>
      <c r="AL140" s="4"/>
      <c r="AM140" s="48"/>
      <c r="AN140" s="76"/>
      <c r="AO140" s="76"/>
      <c r="AP140" s="2"/>
      <c r="AQ140" s="2"/>
      <c r="AR140" s="2"/>
      <c r="AS140" s="48"/>
      <c r="AT140" s="49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</row>
    <row r="141" spans="1:62" ht="12.75" customHeight="1">
      <c r="A141" s="4" t="s">
        <v>680</v>
      </c>
      <c r="B141" s="2"/>
      <c r="C141" s="2"/>
      <c r="D141" s="2"/>
      <c r="E141" s="2"/>
      <c r="F141" s="2"/>
      <c r="G141" s="2"/>
      <c r="H141" s="2"/>
      <c r="I141" s="2"/>
      <c r="J141" s="2"/>
      <c r="K141" s="2">
        <v>27</v>
      </c>
      <c r="L141" s="2"/>
      <c r="M141" s="2"/>
      <c r="N141" s="2"/>
      <c r="O141" s="2"/>
      <c r="P141" s="2"/>
      <c r="Q141" s="2"/>
      <c r="R141" s="2"/>
      <c r="S141" s="49"/>
      <c r="T141" s="2">
        <v>28</v>
      </c>
      <c r="U141" s="2"/>
      <c r="V141" s="71"/>
      <c r="W141" s="18"/>
      <c r="X141" s="18"/>
      <c r="Y141" s="18"/>
      <c r="Z141" s="18"/>
      <c r="AA141" s="18"/>
      <c r="AB141" s="4"/>
      <c r="AC141" s="18"/>
      <c r="AD141" s="18"/>
      <c r="AE141" s="4"/>
      <c r="AF141" s="4"/>
      <c r="AG141" s="4"/>
      <c r="AH141" s="18"/>
      <c r="AI141" s="18"/>
      <c r="AJ141" s="18"/>
      <c r="AK141" s="18"/>
      <c r="AL141" s="18"/>
      <c r="AM141" s="48"/>
      <c r="AN141" s="76"/>
      <c r="AO141" s="76"/>
      <c r="AP141" s="2"/>
      <c r="AQ141" s="2"/>
      <c r="AR141" s="2"/>
      <c r="AS141" s="48"/>
      <c r="AT141" s="49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</row>
    <row r="142" spans="1:62" ht="12.75" customHeight="1">
      <c r="A142" s="138" t="s">
        <v>681</v>
      </c>
      <c r="B142" s="41"/>
      <c r="C142" s="41"/>
      <c r="D142" s="41"/>
      <c r="E142" s="41"/>
      <c r="F142" s="41"/>
      <c r="G142" s="45">
        <v>25</v>
      </c>
      <c r="H142" s="45">
        <v>36</v>
      </c>
      <c r="I142" s="45">
        <v>18</v>
      </c>
      <c r="J142" s="45">
        <v>26</v>
      </c>
      <c r="K142" s="45">
        <v>25</v>
      </c>
      <c r="L142" s="45">
        <v>18</v>
      </c>
      <c r="M142" s="45">
        <v>19</v>
      </c>
      <c r="N142" s="41"/>
      <c r="O142" s="45">
        <v>18</v>
      </c>
      <c r="P142" s="41"/>
      <c r="Q142" s="41"/>
      <c r="R142" s="41"/>
      <c r="S142" s="145"/>
      <c r="T142" s="41"/>
      <c r="U142" s="41"/>
      <c r="V142" s="146"/>
      <c r="W142" s="147"/>
      <c r="X142" s="147"/>
      <c r="Y142" s="147"/>
      <c r="Z142" s="147"/>
      <c r="AA142" s="147"/>
      <c r="AB142" s="45">
        <v>81</v>
      </c>
      <c r="AC142" s="147"/>
      <c r="AD142" s="147"/>
      <c r="AE142" s="41"/>
      <c r="AF142" s="41"/>
      <c r="AG142" s="41"/>
      <c r="AH142" s="147"/>
      <c r="AI142" s="147"/>
      <c r="AJ142" s="147"/>
      <c r="AK142" s="147"/>
      <c r="AL142" s="147"/>
      <c r="AM142" s="146"/>
      <c r="AN142" s="147"/>
      <c r="AO142" s="147"/>
      <c r="AP142" s="41"/>
      <c r="AQ142" s="41"/>
      <c r="AR142" s="147"/>
      <c r="AS142" s="146"/>
      <c r="AT142" s="145"/>
      <c r="AU142" s="147"/>
      <c r="AV142" s="147"/>
      <c r="AW142" s="147"/>
      <c r="AX142" s="41"/>
      <c r="AY142" s="41"/>
      <c r="AZ142" s="41"/>
      <c r="BA142" s="41"/>
      <c r="BB142" s="41"/>
      <c r="BC142" s="41"/>
      <c r="BD142" s="41"/>
      <c r="BE142" s="2"/>
      <c r="BF142" s="2"/>
      <c r="BG142" s="2"/>
      <c r="BH142" s="2"/>
      <c r="BI142" s="2"/>
      <c r="BJ142" s="2"/>
    </row>
    <row r="143" spans="1:62" ht="12.75" customHeight="1">
      <c r="A143" s="4" t="s">
        <v>682</v>
      </c>
      <c r="B143" s="4"/>
      <c r="C143" s="4"/>
      <c r="D143" s="4"/>
      <c r="E143" s="4"/>
      <c r="F143" s="4"/>
      <c r="G143" s="4">
        <v>25</v>
      </c>
      <c r="H143" s="4">
        <v>20</v>
      </c>
      <c r="I143" s="4">
        <v>20</v>
      </c>
      <c r="J143" s="4">
        <v>20</v>
      </c>
      <c r="K143" s="4">
        <v>20</v>
      </c>
      <c r="L143" s="4">
        <v>20</v>
      </c>
      <c r="M143" s="4">
        <v>20</v>
      </c>
      <c r="N143" s="4">
        <v>30</v>
      </c>
      <c r="O143" s="4"/>
      <c r="P143" s="2"/>
      <c r="Q143" s="2"/>
      <c r="R143" s="2"/>
      <c r="S143" s="49"/>
      <c r="T143" s="2"/>
      <c r="U143" s="2"/>
      <c r="V143" s="71"/>
      <c r="W143" s="18"/>
      <c r="X143" s="18"/>
      <c r="Y143" s="18"/>
      <c r="Z143" s="18"/>
      <c r="AA143" s="18"/>
      <c r="AB143" s="4"/>
      <c r="AC143" s="18"/>
      <c r="AD143" s="18"/>
      <c r="AE143" s="4"/>
      <c r="AF143" s="18"/>
      <c r="AG143" s="4"/>
      <c r="AH143" s="18"/>
      <c r="AI143" s="4"/>
      <c r="AJ143" s="4"/>
      <c r="AK143" s="4"/>
      <c r="AL143" s="18">
        <v>0.08</v>
      </c>
      <c r="AM143" s="48"/>
      <c r="AN143" s="76"/>
      <c r="AO143" s="76"/>
      <c r="AP143" s="2"/>
      <c r="AQ143" s="2"/>
      <c r="AR143" s="2"/>
      <c r="AS143" s="48"/>
      <c r="AT143" s="49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</row>
    <row r="144" spans="1:62" ht="12.75" customHeight="1">
      <c r="A144" s="138" t="s">
        <v>683</v>
      </c>
      <c r="B144" s="41"/>
      <c r="C144" s="41"/>
      <c r="D144" s="41"/>
      <c r="E144" s="41"/>
      <c r="F144" s="41"/>
      <c r="G144" s="45">
        <v>16</v>
      </c>
      <c r="H144" s="45">
        <v>23</v>
      </c>
      <c r="I144" s="45">
        <v>16</v>
      </c>
      <c r="J144" s="45">
        <v>23</v>
      </c>
      <c r="K144" s="45">
        <v>16</v>
      </c>
      <c r="L144" s="45">
        <v>16</v>
      </c>
      <c r="M144" s="45">
        <v>17</v>
      </c>
      <c r="N144" s="45">
        <v>10</v>
      </c>
      <c r="O144" s="41"/>
      <c r="P144" s="41"/>
      <c r="Q144" s="41"/>
      <c r="R144" s="41"/>
      <c r="S144" s="145"/>
      <c r="T144" s="41"/>
      <c r="U144" s="41"/>
      <c r="V144" s="146"/>
      <c r="W144" s="147"/>
      <c r="X144" s="147"/>
      <c r="Y144" s="147"/>
      <c r="Z144" s="147"/>
      <c r="AA144" s="147"/>
      <c r="AB144" s="45">
        <v>81</v>
      </c>
      <c r="AC144" s="139">
        <v>0.02</v>
      </c>
      <c r="AD144" s="147"/>
      <c r="AE144" s="41"/>
      <c r="AF144" s="147"/>
      <c r="AG144" s="41"/>
      <c r="AH144" s="147"/>
      <c r="AI144" s="41"/>
      <c r="AJ144" s="41"/>
      <c r="AK144" s="41"/>
      <c r="AL144" s="147"/>
      <c r="AM144" s="146"/>
      <c r="AN144" s="41"/>
      <c r="AO144" s="41"/>
      <c r="AP144" s="41"/>
      <c r="AQ144" s="41"/>
      <c r="AR144" s="41"/>
      <c r="AS144" s="146"/>
      <c r="AT144" s="145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2"/>
      <c r="BF144" s="2"/>
      <c r="BG144" s="2"/>
      <c r="BH144" s="2"/>
      <c r="BI144" s="2"/>
      <c r="BJ144" s="2"/>
    </row>
    <row r="145" spans="1:62" ht="12.75" customHeight="1">
      <c r="A145" s="4" t="s">
        <v>684</v>
      </c>
      <c r="B145" s="4"/>
      <c r="C145" s="4"/>
      <c r="D145" s="4"/>
      <c r="E145" s="4"/>
      <c r="F145" s="4"/>
      <c r="G145" s="4"/>
      <c r="H145" s="4">
        <v>24</v>
      </c>
      <c r="I145" s="4"/>
      <c r="J145" s="4">
        <v>24</v>
      </c>
      <c r="K145" s="4"/>
      <c r="L145" s="4"/>
      <c r="M145" s="4"/>
      <c r="N145" s="4">
        <v>20</v>
      </c>
      <c r="O145" s="4"/>
      <c r="P145" s="2"/>
      <c r="Q145" s="2"/>
      <c r="R145" s="2"/>
      <c r="S145" s="49"/>
      <c r="T145" s="2"/>
      <c r="U145" s="2"/>
      <c r="V145" s="71"/>
      <c r="W145" s="18"/>
      <c r="X145" s="18"/>
      <c r="Y145" s="18"/>
      <c r="Z145" s="18"/>
      <c r="AA145" s="18"/>
      <c r="AB145" s="4"/>
      <c r="AC145" s="18"/>
      <c r="AD145" s="18"/>
      <c r="AE145" s="4"/>
      <c r="AF145" s="18"/>
      <c r="AG145" s="4"/>
      <c r="AH145" s="18"/>
      <c r="AI145" s="4"/>
      <c r="AJ145" s="4"/>
      <c r="AK145" s="4"/>
      <c r="AL145" s="18"/>
      <c r="AM145" s="48"/>
      <c r="AN145" s="76"/>
      <c r="AO145" s="76"/>
      <c r="AP145" s="2"/>
      <c r="AQ145" s="2"/>
      <c r="AR145" s="2"/>
      <c r="AS145" s="48"/>
      <c r="AT145" s="49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</row>
    <row r="146" spans="1:62" ht="12.75" customHeight="1">
      <c r="A146" s="2" t="s">
        <v>685</v>
      </c>
      <c r="B146" s="2"/>
      <c r="C146" s="2"/>
      <c r="D146" s="2"/>
      <c r="E146" s="2"/>
      <c r="F146" s="2"/>
      <c r="G146" s="2">
        <v>24</v>
      </c>
      <c r="H146" s="2">
        <v>20</v>
      </c>
      <c r="I146" s="2">
        <v>22</v>
      </c>
      <c r="J146" s="2">
        <v>20</v>
      </c>
      <c r="K146" s="2">
        <v>19</v>
      </c>
      <c r="L146" s="2">
        <v>19</v>
      </c>
      <c r="M146" s="2">
        <v>19</v>
      </c>
      <c r="N146" s="2">
        <v>25</v>
      </c>
      <c r="O146" s="2">
        <v>25</v>
      </c>
      <c r="P146" s="2"/>
      <c r="Q146" s="2"/>
      <c r="R146" s="2"/>
      <c r="S146" s="49"/>
      <c r="T146" s="2"/>
      <c r="U146" s="2"/>
      <c r="V146" s="71"/>
      <c r="W146" s="18"/>
      <c r="X146" s="18"/>
      <c r="Y146" s="18"/>
      <c r="Z146" s="18"/>
      <c r="AA146" s="18"/>
      <c r="AB146" s="4">
        <v>71</v>
      </c>
      <c r="AC146" s="18"/>
      <c r="AD146" s="18"/>
      <c r="AE146" s="4"/>
      <c r="AF146" s="18"/>
      <c r="AG146" s="4"/>
      <c r="AH146" s="18"/>
      <c r="AI146" s="4"/>
      <c r="AJ146" s="4"/>
      <c r="AK146" s="4"/>
      <c r="AL146" s="18"/>
      <c r="AM146" s="48"/>
      <c r="AN146" s="76"/>
      <c r="AO146" s="76"/>
      <c r="AP146" s="2"/>
      <c r="AQ146" s="2"/>
      <c r="AR146" s="2"/>
      <c r="AS146" s="48"/>
      <c r="AT146" s="49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</row>
    <row r="147" spans="1:62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9"/>
      <c r="T147" s="2"/>
      <c r="U147" s="2"/>
      <c r="V147" s="48"/>
      <c r="W147" s="2"/>
      <c r="X147" s="2"/>
      <c r="Y147" s="2"/>
      <c r="Z147" s="2"/>
      <c r="AA147" s="2"/>
      <c r="AB147" s="4"/>
      <c r="AC147" s="2"/>
      <c r="AD147" s="2"/>
      <c r="AE147" s="2"/>
      <c r="AF147" s="2"/>
      <c r="AG147" s="2"/>
      <c r="AH147" s="2"/>
      <c r="AI147" s="4"/>
      <c r="AJ147" s="4"/>
      <c r="AK147" s="4"/>
      <c r="AL147" s="2"/>
      <c r="AM147" s="48"/>
      <c r="AN147" s="76"/>
      <c r="AO147" s="76"/>
      <c r="AP147" s="2"/>
      <c r="AQ147" s="2"/>
      <c r="AR147" s="2"/>
      <c r="AS147" s="48"/>
      <c r="AT147" s="49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</row>
    <row r="148" spans="1:62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9"/>
      <c r="T148" s="2"/>
      <c r="U148" s="2"/>
      <c r="V148" s="48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4"/>
      <c r="AJ148" s="4"/>
      <c r="AK148" s="4"/>
      <c r="AL148" s="2"/>
      <c r="AM148" s="48"/>
      <c r="AN148" s="76"/>
      <c r="AO148" s="76"/>
      <c r="AP148" s="2"/>
      <c r="AQ148" s="2"/>
      <c r="AR148" s="2"/>
      <c r="AS148" s="48"/>
      <c r="AT148" s="49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</row>
    <row r="149" spans="1:62" ht="12.75" customHeight="1">
      <c r="A149" s="2" t="s">
        <v>219</v>
      </c>
      <c r="B149" s="2" t="str">
        <f t="shared" ref="B149:AW149" si="6">B$1</f>
        <v>Skill</v>
      </c>
      <c r="C149" s="2" t="str">
        <f t="shared" si="6"/>
        <v>CSkill</v>
      </c>
      <c r="D149" s="2" t="str">
        <f t="shared" si="6"/>
        <v>MSkill</v>
      </c>
      <c r="E149" s="2" t="str">
        <f t="shared" si="6"/>
        <v>HSkill</v>
      </c>
      <c r="F149" s="2" t="str">
        <f t="shared" si="6"/>
        <v>CombatSkill</v>
      </c>
      <c r="G149" s="2" t="str">
        <f t="shared" si="6"/>
        <v>Str</v>
      </c>
      <c r="H149" s="2" t="str">
        <f t="shared" si="6"/>
        <v>Dex</v>
      </c>
      <c r="I149" s="2" t="str">
        <f t="shared" si="6"/>
        <v>Vit</v>
      </c>
      <c r="J149" s="2" t="str">
        <f t="shared" si="6"/>
        <v>Agi</v>
      </c>
      <c r="K149" s="2" t="str">
        <f t="shared" si="6"/>
        <v>Int</v>
      </c>
      <c r="L149" s="2" t="str">
        <f t="shared" si="6"/>
        <v>Mnd</v>
      </c>
      <c r="M149" s="2" t="str">
        <f t="shared" si="6"/>
        <v>Chr</v>
      </c>
      <c r="N149" s="2" t="str">
        <f t="shared" si="6"/>
        <v>Acc</v>
      </c>
      <c r="O149" s="2" t="str">
        <f t="shared" si="6"/>
        <v>Att</v>
      </c>
      <c r="P149" s="2" t="str">
        <f t="shared" si="6"/>
        <v>Att%</v>
      </c>
      <c r="Q149" s="2" t="str">
        <f t="shared" si="6"/>
        <v>R.Acc</v>
      </c>
      <c r="R149" s="2" t="str">
        <f t="shared" si="6"/>
        <v>R.Att</v>
      </c>
      <c r="S149" s="49" t="str">
        <f t="shared" si="6"/>
        <v>MAcc</v>
      </c>
      <c r="T149" s="2" t="str">
        <f t="shared" si="6"/>
        <v>MAB</v>
      </c>
      <c r="U149" s="2" t="str">
        <f t="shared" si="6"/>
        <v>MDmg</v>
      </c>
      <c r="V149" s="48" t="str">
        <f t="shared" si="6"/>
        <v>DA</v>
      </c>
      <c r="W149" s="2" t="str">
        <f t="shared" si="6"/>
        <v>TA</v>
      </c>
      <c r="X149" s="2" t="str">
        <f t="shared" si="6"/>
        <v>QA</v>
      </c>
      <c r="Y149" s="2" t="str">
        <f t="shared" si="6"/>
        <v>KA</v>
      </c>
      <c r="Z149" s="2" t="str">
        <f t="shared" si="6"/>
        <v>Zan</v>
      </c>
      <c r="AA149" s="2" t="str">
        <f t="shared" si="6"/>
        <v>DW</v>
      </c>
      <c r="AB149" s="2" t="str">
        <f t="shared" si="6"/>
        <v>Haste</v>
      </c>
      <c r="AC149" s="2" t="str">
        <f t="shared" si="6"/>
        <v>C.Rate</v>
      </c>
      <c r="AD149" s="2" t="str">
        <f t="shared" si="6"/>
        <v>C.Dmg</v>
      </c>
      <c r="AE149" s="2" t="str">
        <f t="shared" si="6"/>
        <v>Store TP</v>
      </c>
      <c r="AF149" s="2" t="str">
        <f t="shared" si="6"/>
        <v>Regain</v>
      </c>
      <c r="AG149" s="2" t="str">
        <f t="shared" si="6"/>
        <v>TPBonus</v>
      </c>
      <c r="AH149" s="2" t="str">
        <f t="shared" si="6"/>
        <v>WSDmg</v>
      </c>
      <c r="AI149" s="2" t="str">
        <f t="shared" si="6"/>
        <v>fTP</v>
      </c>
      <c r="AJ149" s="2" t="str">
        <f t="shared" si="6"/>
        <v>DfTP</v>
      </c>
      <c r="AK149" s="2" t="str">
        <f t="shared" si="6"/>
        <v>Save TP</v>
      </c>
      <c r="AL149" s="2" t="str">
        <f t="shared" si="6"/>
        <v>CTP</v>
      </c>
      <c r="AM149" s="48" t="str">
        <f t="shared" si="6"/>
        <v>SCB</v>
      </c>
      <c r="AN149" s="144" t="str">
        <f t="shared" si="6"/>
        <v>MBB</v>
      </c>
      <c r="AO149" s="144" t="str">
        <f t="shared" si="6"/>
        <v>MBB II</v>
      </c>
      <c r="AP149" s="2" t="str">
        <f t="shared" si="6"/>
        <v>HP</v>
      </c>
      <c r="AQ149" s="2" t="str">
        <f t="shared" si="6"/>
        <v>HPP</v>
      </c>
      <c r="AR149" s="2" t="str">
        <f t="shared" si="6"/>
        <v>BrDmg</v>
      </c>
      <c r="AS149" s="48" t="str">
        <f t="shared" si="6"/>
        <v>CA</v>
      </c>
      <c r="AT149" s="49" t="str">
        <f t="shared" si="6"/>
        <v>Efflux</v>
      </c>
      <c r="AU149" s="2" t="str">
        <f t="shared" si="6"/>
        <v>BA</v>
      </c>
      <c r="AV149" s="2" t="str">
        <f t="shared" si="6"/>
        <v>Curepot</v>
      </c>
      <c r="AW149" s="2" t="str">
        <f t="shared" si="6"/>
        <v>Curerec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</row>
    <row r="150" spans="1:62" ht="12.75" customHeight="1">
      <c r="A150" s="2" t="s">
        <v>308</v>
      </c>
      <c r="B150" s="2"/>
      <c r="C150" s="2"/>
      <c r="D150" s="2"/>
      <c r="E150" s="2"/>
      <c r="F150" s="2"/>
      <c r="G150" s="2"/>
      <c r="H150" s="2"/>
      <c r="I150" s="2"/>
      <c r="J150" s="2"/>
      <c r="K150" s="2">
        <v>6</v>
      </c>
      <c r="L150" s="2">
        <v>6</v>
      </c>
      <c r="M150" s="2"/>
      <c r="N150" s="2"/>
      <c r="O150" s="2"/>
      <c r="P150" s="2"/>
      <c r="Q150" s="2"/>
      <c r="R150" s="2"/>
      <c r="S150" s="49"/>
      <c r="T150" s="2"/>
      <c r="U150" s="2"/>
      <c r="V150" s="71"/>
      <c r="W150" s="18"/>
      <c r="X150" s="18"/>
      <c r="Y150" s="18"/>
      <c r="Z150" s="18"/>
      <c r="AA150" s="18"/>
      <c r="AB150" s="4"/>
      <c r="AC150" s="18"/>
      <c r="AD150" s="18"/>
      <c r="AE150" s="2"/>
      <c r="AF150" s="4"/>
      <c r="AG150" s="4"/>
      <c r="AH150" s="18"/>
      <c r="AI150" s="4"/>
      <c r="AJ150" s="4"/>
      <c r="AK150" s="4"/>
      <c r="AL150" s="18"/>
      <c r="AM150" s="71"/>
      <c r="AN150" s="66"/>
      <c r="AO150" s="66"/>
      <c r="AP150" s="2"/>
      <c r="AQ150" s="2"/>
      <c r="AR150" s="18"/>
      <c r="AS150" s="71"/>
      <c r="AT150" s="21"/>
      <c r="AU150" s="18"/>
      <c r="AV150" s="18"/>
      <c r="AW150" s="18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</row>
    <row r="151" spans="1:62" ht="12.75" customHeight="1">
      <c r="A151" s="2" t="s">
        <v>221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>
        <v>-10</v>
      </c>
      <c r="O151" s="2">
        <v>-10</v>
      </c>
      <c r="P151" s="2"/>
      <c r="Q151" s="2"/>
      <c r="R151" s="2"/>
      <c r="S151" s="49"/>
      <c r="T151" s="2"/>
      <c r="U151" s="2"/>
      <c r="V151" s="71"/>
      <c r="W151" s="18"/>
      <c r="X151" s="18"/>
      <c r="Y151" s="18"/>
      <c r="Z151" s="18"/>
      <c r="AA151" s="18"/>
      <c r="AB151" s="4"/>
      <c r="AC151" s="18"/>
      <c r="AD151" s="18"/>
      <c r="AE151" s="2">
        <v>8</v>
      </c>
      <c r="AF151" s="4"/>
      <c r="AG151" s="4"/>
      <c r="AH151" s="18"/>
      <c r="AI151" s="4"/>
      <c r="AJ151" s="4"/>
      <c r="AK151" s="4"/>
      <c r="AL151" s="18"/>
      <c r="AM151" s="71"/>
      <c r="AN151" s="66"/>
      <c r="AO151" s="66"/>
      <c r="AP151" s="2"/>
      <c r="AQ151" s="2"/>
      <c r="AR151" s="18"/>
      <c r="AS151" s="71"/>
      <c r="AT151" s="21"/>
      <c r="AU151" s="18"/>
      <c r="AV151" s="18"/>
      <c r="AW151" s="18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</row>
    <row r="152" spans="1:62" ht="12.75" customHeight="1">
      <c r="A152" s="2" t="s">
        <v>686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>
        <v>8</v>
      </c>
      <c r="P152" s="2"/>
      <c r="Q152" s="2"/>
      <c r="R152" s="2"/>
      <c r="S152" s="49"/>
      <c r="T152" s="2"/>
      <c r="U152" s="2"/>
      <c r="V152" s="71">
        <v>0.02</v>
      </c>
      <c r="W152" s="2"/>
      <c r="X152" s="2"/>
      <c r="Y152" s="2"/>
      <c r="Z152" s="2"/>
      <c r="AA152" s="2"/>
      <c r="AB152" s="2"/>
      <c r="AC152" s="2"/>
      <c r="AD152" s="2"/>
      <c r="AE152" s="2">
        <v>3</v>
      </c>
      <c r="AF152" s="4"/>
      <c r="AG152" s="4"/>
      <c r="AH152" s="18"/>
      <c r="AI152" s="4"/>
      <c r="AJ152" s="4"/>
      <c r="AK152" s="4"/>
      <c r="AL152" s="18"/>
      <c r="AM152" s="71"/>
      <c r="AN152" s="66"/>
      <c r="AO152" s="66"/>
      <c r="AP152" s="2"/>
      <c r="AQ152" s="2"/>
      <c r="AR152" s="18"/>
      <c r="AS152" s="71"/>
      <c r="AT152" s="21"/>
      <c r="AU152" s="18"/>
      <c r="AV152" s="18"/>
      <c r="AW152" s="18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</row>
    <row r="153" spans="1:62" ht="12.75" customHeight="1">
      <c r="A153" s="2" t="s">
        <v>687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9"/>
      <c r="T153" s="2">
        <v>14</v>
      </c>
      <c r="U153" s="2"/>
      <c r="V153" s="71"/>
      <c r="W153" s="2"/>
      <c r="X153" s="2"/>
      <c r="Y153" s="2"/>
      <c r="Z153" s="2"/>
      <c r="AA153" s="2"/>
      <c r="AB153" s="2"/>
      <c r="AC153" s="2"/>
      <c r="AD153" s="2"/>
      <c r="AE153" s="2"/>
      <c r="AF153" s="4"/>
      <c r="AG153" s="4"/>
      <c r="AH153" s="18"/>
      <c r="AI153" s="4"/>
      <c r="AJ153" s="4"/>
      <c r="AK153" s="4"/>
      <c r="AL153" s="18"/>
      <c r="AM153" s="71"/>
      <c r="AN153" s="66"/>
      <c r="AO153" s="66"/>
      <c r="AP153" s="2"/>
      <c r="AQ153" s="2"/>
      <c r="AR153" s="18"/>
      <c r="AS153" s="71"/>
      <c r="AT153" s="21"/>
      <c r="AU153" s="18"/>
      <c r="AV153" s="18"/>
      <c r="AW153" s="18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</row>
    <row r="154" spans="1:62" ht="12.75" customHeight="1">
      <c r="A154" s="2" t="s">
        <v>688</v>
      </c>
      <c r="B154" s="2"/>
      <c r="C154" s="2"/>
      <c r="D154" s="2"/>
      <c r="E154" s="2"/>
      <c r="F154" s="2"/>
      <c r="G154" s="2">
        <v>6</v>
      </c>
      <c r="H154" s="2">
        <v>6</v>
      </c>
      <c r="I154" s="2"/>
      <c r="J154" s="2"/>
      <c r="K154" s="2"/>
      <c r="L154" s="2"/>
      <c r="M154" s="2"/>
      <c r="N154" s="2"/>
      <c r="O154" s="2">
        <v>10</v>
      </c>
      <c r="P154" s="2"/>
      <c r="Q154" s="2"/>
      <c r="R154" s="2"/>
      <c r="S154" s="49"/>
      <c r="T154" s="2"/>
      <c r="U154" s="2"/>
      <c r="V154" s="71"/>
      <c r="W154" s="2"/>
      <c r="X154" s="2"/>
      <c r="Y154" s="2"/>
      <c r="Z154" s="2"/>
      <c r="AA154" s="2"/>
      <c r="AB154" s="2"/>
      <c r="AC154" s="2"/>
      <c r="AD154" s="2"/>
      <c r="AE154" s="2"/>
      <c r="AF154" s="4"/>
      <c r="AG154" s="4"/>
      <c r="AH154" s="18"/>
      <c r="AI154" s="4"/>
      <c r="AJ154" s="4"/>
      <c r="AK154" s="4"/>
      <c r="AL154" s="18"/>
      <c r="AM154" s="71"/>
      <c r="AN154" s="66"/>
      <c r="AO154" s="66"/>
      <c r="AP154" s="2"/>
      <c r="AQ154" s="2"/>
      <c r="AR154" s="18"/>
      <c r="AS154" s="71"/>
      <c r="AT154" s="21"/>
      <c r="AU154" s="18"/>
      <c r="AV154" s="18"/>
      <c r="AW154" s="18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</row>
    <row r="155" spans="1:62" ht="12.75" customHeight="1">
      <c r="A155" s="2" t="s">
        <v>689</v>
      </c>
      <c r="B155" s="2"/>
      <c r="C155" s="2"/>
      <c r="D155" s="2"/>
      <c r="E155" s="2"/>
      <c r="F155" s="2"/>
      <c r="G155" s="2">
        <v>3</v>
      </c>
      <c r="H155" s="2"/>
      <c r="I155" s="2"/>
      <c r="J155" s="2"/>
      <c r="K155" s="2"/>
      <c r="L155" s="2"/>
      <c r="M155" s="2"/>
      <c r="N155" s="2">
        <v>5</v>
      </c>
      <c r="O155" s="2"/>
      <c r="P155" s="2"/>
      <c r="Q155" s="2"/>
      <c r="R155" s="2"/>
      <c r="S155" s="49"/>
      <c r="T155" s="2"/>
      <c r="U155" s="2"/>
      <c r="V155" s="71"/>
      <c r="W155" s="18"/>
      <c r="X155" s="18"/>
      <c r="Y155" s="18"/>
      <c r="Z155" s="18"/>
      <c r="AA155" s="18"/>
      <c r="AB155" s="4"/>
      <c r="AC155" s="18"/>
      <c r="AD155" s="18"/>
      <c r="AE155" s="2">
        <v>1</v>
      </c>
      <c r="AF155" s="4"/>
      <c r="AG155" s="4"/>
      <c r="AH155" s="18"/>
      <c r="AI155" s="4"/>
      <c r="AJ155" s="4"/>
      <c r="AK155" s="4"/>
      <c r="AL155" s="18"/>
      <c r="AM155" s="71"/>
      <c r="AN155" s="66"/>
      <c r="AO155" s="66"/>
      <c r="AP155" s="2"/>
      <c r="AQ155" s="2"/>
      <c r="AR155" s="18"/>
      <c r="AS155" s="71"/>
      <c r="AT155" s="21"/>
      <c r="AU155" s="18"/>
      <c r="AV155" s="18"/>
      <c r="AW155" s="18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</row>
    <row r="156" spans="1:62" ht="12.75" customHeight="1">
      <c r="A156" s="2" t="s">
        <v>690</v>
      </c>
      <c r="B156" s="2"/>
      <c r="C156" s="8"/>
      <c r="D156" s="2"/>
      <c r="E156" s="2"/>
      <c r="F156" s="8">
        <v>15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9"/>
      <c r="T156" s="2"/>
      <c r="U156" s="2"/>
      <c r="V156" s="71"/>
      <c r="W156" s="18"/>
      <c r="X156" s="18"/>
      <c r="Y156" s="18"/>
      <c r="Z156" s="18"/>
      <c r="AA156" s="18"/>
      <c r="AB156" s="4"/>
      <c r="AC156" s="18"/>
      <c r="AD156" s="18"/>
      <c r="AE156" s="2">
        <v>4</v>
      </c>
      <c r="AF156" s="4"/>
      <c r="AG156" s="4"/>
      <c r="AH156" s="18"/>
      <c r="AI156" s="4"/>
      <c r="AJ156" s="4"/>
      <c r="AK156" s="4"/>
      <c r="AL156" s="18"/>
      <c r="AM156" s="71"/>
      <c r="AN156" s="66"/>
      <c r="AO156" s="66"/>
      <c r="AP156" s="2"/>
      <c r="AQ156" s="2"/>
      <c r="AR156" s="18"/>
      <c r="AS156" s="71"/>
      <c r="AT156" s="21"/>
      <c r="AU156" s="18"/>
      <c r="AV156" s="18"/>
      <c r="AW156" s="18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</row>
    <row r="157" spans="1:62" ht="12.75" customHeight="1">
      <c r="A157" s="2" t="s">
        <v>691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>
        <v>8</v>
      </c>
      <c r="O157" s="2"/>
      <c r="P157" s="2"/>
      <c r="Q157" s="2">
        <v>8</v>
      </c>
      <c r="R157" s="2"/>
      <c r="S157" s="49"/>
      <c r="T157" s="2"/>
      <c r="U157" s="2"/>
      <c r="V157" s="71"/>
      <c r="W157" s="18">
        <v>0.01</v>
      </c>
      <c r="X157" s="18"/>
      <c r="Y157" s="18"/>
      <c r="Z157" s="18"/>
      <c r="AA157" s="18"/>
      <c r="AB157" s="4"/>
      <c r="AC157" s="18"/>
      <c r="AD157" s="18"/>
      <c r="AE157" s="2"/>
      <c r="AF157" s="4"/>
      <c r="AG157" s="4"/>
      <c r="AH157" s="18"/>
      <c r="AI157" s="4"/>
      <c r="AJ157" s="4"/>
      <c r="AK157" s="4"/>
      <c r="AL157" s="18"/>
      <c r="AM157" s="71"/>
      <c r="AN157" s="66"/>
      <c r="AO157" s="66"/>
      <c r="AP157" s="2"/>
      <c r="AQ157" s="2"/>
      <c r="AR157" s="18"/>
      <c r="AS157" s="71"/>
      <c r="AT157" s="21"/>
      <c r="AU157" s="18"/>
      <c r="AV157" s="18"/>
      <c r="AW157" s="18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</row>
    <row r="158" spans="1:62" ht="12.75" customHeight="1">
      <c r="A158" s="2" t="s">
        <v>692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>
        <v>8</v>
      </c>
      <c r="O158" s="2"/>
      <c r="P158" s="2"/>
      <c r="Q158" s="2"/>
      <c r="R158" s="2"/>
      <c r="S158" s="49"/>
      <c r="T158" s="2"/>
      <c r="U158" s="2"/>
      <c r="V158" s="71"/>
      <c r="W158" s="18">
        <v>0.01</v>
      </c>
      <c r="X158" s="18"/>
      <c r="Y158" s="18"/>
      <c r="Z158" s="18"/>
      <c r="AA158" s="18"/>
      <c r="AB158" s="4"/>
      <c r="AC158" s="18"/>
      <c r="AD158" s="18"/>
      <c r="AE158" s="2"/>
      <c r="AF158" s="4"/>
      <c r="AG158" s="4"/>
      <c r="AH158" s="18"/>
      <c r="AI158" s="4"/>
      <c r="AJ158" s="4"/>
      <c r="AK158" s="4"/>
      <c r="AL158" s="18"/>
      <c r="AM158" s="71"/>
      <c r="AN158" s="66"/>
      <c r="AO158" s="66"/>
      <c r="AP158" s="2"/>
      <c r="AQ158" s="2"/>
      <c r="AR158" s="18"/>
      <c r="AS158" s="71"/>
      <c r="AT158" s="21"/>
      <c r="AU158" s="18"/>
      <c r="AV158" s="18"/>
      <c r="AW158" s="18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</row>
    <row r="159" spans="1:62" ht="12.75" customHeight="1">
      <c r="A159" s="2" t="s">
        <v>693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9">
        <v>5</v>
      </c>
      <c r="T159" s="2">
        <v>15</v>
      </c>
      <c r="U159" s="2"/>
      <c r="V159" s="71"/>
      <c r="W159" s="18"/>
      <c r="X159" s="18"/>
      <c r="Y159" s="18"/>
      <c r="Z159" s="18"/>
      <c r="AA159" s="18"/>
      <c r="AB159" s="4"/>
      <c r="AC159" s="18"/>
      <c r="AD159" s="18"/>
      <c r="AE159" s="2"/>
      <c r="AF159" s="4"/>
      <c r="AG159" s="4"/>
      <c r="AH159" s="18"/>
      <c r="AI159" s="4"/>
      <c r="AJ159" s="4"/>
      <c r="AK159" s="4"/>
      <c r="AL159" s="18"/>
      <c r="AM159" s="71"/>
      <c r="AN159" s="66"/>
      <c r="AO159" s="66"/>
      <c r="AP159" s="2"/>
      <c r="AQ159" s="2"/>
      <c r="AR159" s="18"/>
      <c r="AS159" s="71"/>
      <c r="AT159" s="21"/>
      <c r="AU159" s="18"/>
      <c r="AV159" s="18"/>
      <c r="AW159" s="18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</row>
    <row r="160" spans="1:62" ht="12.75" customHeight="1">
      <c r="A160" s="2" t="s">
        <v>694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>
        <v>15</v>
      </c>
      <c r="O160" s="2"/>
      <c r="P160" s="2"/>
      <c r="Q160" s="2"/>
      <c r="R160" s="2"/>
      <c r="S160" s="49"/>
      <c r="T160" s="2"/>
      <c r="U160" s="2"/>
      <c r="V160" s="71"/>
      <c r="W160" s="18"/>
      <c r="X160" s="18"/>
      <c r="Y160" s="18"/>
      <c r="Z160" s="18"/>
      <c r="AA160" s="18"/>
      <c r="AB160" s="4"/>
      <c r="AC160" s="18"/>
      <c r="AD160" s="18"/>
      <c r="AE160" s="2"/>
      <c r="AF160" s="4"/>
      <c r="AG160" s="4"/>
      <c r="AH160" s="18"/>
      <c r="AI160" s="4"/>
      <c r="AJ160" s="4"/>
      <c r="AK160" s="4"/>
      <c r="AL160" s="18"/>
      <c r="AM160" s="71"/>
      <c r="AN160" s="66"/>
      <c r="AO160" s="66"/>
      <c r="AP160" s="2"/>
      <c r="AQ160" s="2"/>
      <c r="AR160" s="18"/>
      <c r="AS160" s="71"/>
      <c r="AT160" s="21"/>
      <c r="AU160" s="18"/>
      <c r="AV160" s="18"/>
      <c r="AW160" s="18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</row>
    <row r="161" spans="1:62" ht="12.75" customHeight="1">
      <c r="A161" s="2" t="s">
        <v>695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>
        <v>16</v>
      </c>
      <c r="O161" s="2"/>
      <c r="P161" s="2"/>
      <c r="Q161" s="2"/>
      <c r="R161" s="2"/>
      <c r="S161" s="49"/>
      <c r="T161" s="2"/>
      <c r="U161" s="2"/>
      <c r="V161" s="71"/>
      <c r="W161" s="18"/>
      <c r="X161" s="18"/>
      <c r="Y161" s="18"/>
      <c r="Z161" s="18"/>
      <c r="AA161" s="18"/>
      <c r="AB161" s="4"/>
      <c r="AC161" s="18"/>
      <c r="AD161" s="18"/>
      <c r="AE161" s="2"/>
      <c r="AF161" s="4"/>
      <c r="AG161" s="4"/>
      <c r="AH161" s="18"/>
      <c r="AI161" s="4"/>
      <c r="AJ161" s="4"/>
      <c r="AK161" s="4"/>
      <c r="AL161" s="18"/>
      <c r="AM161" s="71"/>
      <c r="AN161" s="66"/>
      <c r="AO161" s="66"/>
      <c r="AP161" s="2"/>
      <c r="AQ161" s="2"/>
      <c r="AR161" s="18"/>
      <c r="AS161" s="71"/>
      <c r="AT161" s="21"/>
      <c r="AU161" s="18"/>
      <c r="AV161" s="18"/>
      <c r="AW161" s="18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</row>
    <row r="162" spans="1:62" ht="12.75" customHeight="1">
      <c r="A162" s="2" t="s">
        <v>250</v>
      </c>
      <c r="B162" s="2">
        <v>7</v>
      </c>
      <c r="C162" s="2"/>
      <c r="D162" s="2"/>
      <c r="E162" s="2"/>
      <c r="F162" s="2"/>
      <c r="G162" s="2"/>
      <c r="H162" s="2"/>
      <c r="I162" s="2">
        <v>5</v>
      </c>
      <c r="J162" s="2"/>
      <c r="K162" s="2"/>
      <c r="L162" s="2"/>
      <c r="M162" s="2"/>
      <c r="N162" s="2"/>
      <c r="O162" s="2"/>
      <c r="P162" s="2"/>
      <c r="Q162" s="2"/>
      <c r="R162" s="2"/>
      <c r="S162" s="49"/>
      <c r="T162" s="2"/>
      <c r="U162" s="2"/>
      <c r="V162" s="71"/>
      <c r="W162" s="18"/>
      <c r="X162" s="18"/>
      <c r="Y162" s="18"/>
      <c r="Z162" s="18"/>
      <c r="AA162" s="18"/>
      <c r="AB162" s="4"/>
      <c r="AC162" s="18"/>
      <c r="AD162" s="18"/>
      <c r="AE162" s="2"/>
      <c r="AF162" s="4"/>
      <c r="AG162" s="4"/>
      <c r="AH162" s="18"/>
      <c r="AI162" s="4"/>
      <c r="AJ162" s="4"/>
      <c r="AK162" s="4"/>
      <c r="AL162" s="18"/>
      <c r="AM162" s="71"/>
      <c r="AN162" s="66"/>
      <c r="AO162" s="66"/>
      <c r="AP162" s="2"/>
      <c r="AQ162" s="2"/>
      <c r="AR162" s="18"/>
      <c r="AS162" s="71"/>
      <c r="AT162" s="21"/>
      <c r="AU162" s="18"/>
      <c r="AV162" s="18"/>
      <c r="AW162" s="18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</row>
    <row r="163" spans="1:62" ht="12.75" customHeight="1">
      <c r="A163" s="8" t="s">
        <v>332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>
        <v>10</v>
      </c>
      <c r="O163" s="2"/>
      <c r="P163" s="2"/>
      <c r="Q163" s="2"/>
      <c r="R163" s="2"/>
      <c r="S163" s="49"/>
      <c r="T163" s="2"/>
      <c r="U163" s="2"/>
      <c r="V163" s="71"/>
      <c r="W163" s="18"/>
      <c r="X163" s="18"/>
      <c r="Y163" s="18"/>
      <c r="Z163" s="18"/>
      <c r="AA163" s="18"/>
      <c r="AB163" s="4"/>
      <c r="AC163" s="18"/>
      <c r="AD163" s="18"/>
      <c r="AE163" s="2"/>
      <c r="AF163" s="4"/>
      <c r="AG163" s="4"/>
      <c r="AH163" s="18"/>
      <c r="AI163" s="4">
        <v>100</v>
      </c>
      <c r="AJ163" s="4"/>
      <c r="AK163" s="4"/>
      <c r="AL163" s="18"/>
      <c r="AM163" s="71"/>
      <c r="AN163" s="66"/>
      <c r="AO163" s="66"/>
      <c r="AP163" s="2"/>
      <c r="AQ163" s="2"/>
      <c r="AR163" s="18"/>
      <c r="AS163" s="71"/>
      <c r="AT163" s="21"/>
      <c r="AU163" s="18"/>
      <c r="AV163" s="18"/>
      <c r="AW163" s="18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</row>
    <row r="164" spans="1:62" ht="12.75" customHeight="1">
      <c r="A164" s="2" t="s">
        <v>696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>
        <v>10</v>
      </c>
      <c r="O164" s="2"/>
      <c r="P164" s="2"/>
      <c r="Q164" s="2"/>
      <c r="R164" s="2"/>
      <c r="S164" s="49"/>
      <c r="T164" s="2"/>
      <c r="U164" s="2"/>
      <c r="V164" s="71"/>
      <c r="W164" s="18"/>
      <c r="X164" s="18"/>
      <c r="Y164" s="18"/>
      <c r="Z164" s="18"/>
      <c r="AA164" s="18"/>
      <c r="AB164" s="4"/>
      <c r="AC164" s="18"/>
      <c r="AD164" s="18"/>
      <c r="AE164" s="2"/>
      <c r="AF164" s="4"/>
      <c r="AG164" s="4"/>
      <c r="AH164" s="18"/>
      <c r="AI164" s="4">
        <v>100</v>
      </c>
      <c r="AJ164" s="4"/>
      <c r="AK164" s="4"/>
      <c r="AL164" s="18"/>
      <c r="AM164" s="71"/>
      <c r="AN164" s="66"/>
      <c r="AO164" s="66"/>
      <c r="AP164" s="2"/>
      <c r="AQ164" s="2"/>
      <c r="AR164" s="18"/>
      <c r="AS164" s="71"/>
      <c r="AT164" s="21"/>
      <c r="AU164" s="18"/>
      <c r="AV164" s="18"/>
      <c r="AW164" s="18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</row>
    <row r="165" spans="1:62" ht="12.75" customHeight="1">
      <c r="A165" s="2" t="s">
        <v>697</v>
      </c>
      <c r="B165" s="2"/>
      <c r="C165" s="2"/>
      <c r="D165" s="2"/>
      <c r="E165" s="2"/>
      <c r="F165" s="2"/>
      <c r="G165" s="2"/>
      <c r="H165" s="2"/>
      <c r="I165" s="2"/>
      <c r="J165" s="2">
        <v>6</v>
      </c>
      <c r="K165" s="2"/>
      <c r="L165" s="2"/>
      <c r="M165" s="2"/>
      <c r="N165" s="2">
        <v>6</v>
      </c>
      <c r="O165" s="2"/>
      <c r="P165" s="2"/>
      <c r="Q165" s="2"/>
      <c r="R165" s="2"/>
      <c r="S165" s="49"/>
      <c r="T165" s="2"/>
      <c r="U165" s="2"/>
      <c r="V165" s="71"/>
      <c r="W165" s="18"/>
      <c r="X165" s="18"/>
      <c r="Y165" s="18"/>
      <c r="Z165" s="18"/>
      <c r="AA165" s="18"/>
      <c r="AB165" s="4"/>
      <c r="AC165" s="18"/>
      <c r="AD165" s="18"/>
      <c r="AE165" s="2">
        <v>3</v>
      </c>
      <c r="AF165" s="4"/>
      <c r="AG165" s="4"/>
      <c r="AH165" s="18"/>
      <c r="AI165" s="4"/>
      <c r="AJ165" s="4"/>
      <c r="AK165" s="4"/>
      <c r="AL165" s="18"/>
      <c r="AM165" s="71"/>
      <c r="AN165" s="66"/>
      <c r="AO165" s="66"/>
      <c r="AP165" s="2"/>
      <c r="AQ165" s="2"/>
      <c r="AR165" s="18"/>
      <c r="AS165" s="71"/>
      <c r="AT165" s="21"/>
      <c r="AU165" s="18"/>
      <c r="AV165" s="18"/>
      <c r="AW165" s="18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</row>
    <row r="166" spans="1:62" ht="12.75" customHeight="1">
      <c r="A166" s="4" t="s">
        <v>698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>
        <v>13</v>
      </c>
      <c r="O166" s="4"/>
      <c r="P166" s="2"/>
      <c r="Q166" s="2"/>
      <c r="R166" s="2"/>
      <c r="S166" s="49"/>
      <c r="T166" s="18"/>
      <c r="U166" s="18"/>
      <c r="V166" s="71"/>
      <c r="W166" s="18"/>
      <c r="X166" s="18"/>
      <c r="Y166" s="18"/>
      <c r="Z166" s="18"/>
      <c r="AA166" s="18"/>
      <c r="AB166" s="4"/>
      <c r="AC166" s="18"/>
      <c r="AD166" s="18"/>
      <c r="AE166" s="4"/>
      <c r="AF166" s="18"/>
      <c r="AG166" s="4"/>
      <c r="AH166" s="18"/>
      <c r="AI166" s="4"/>
      <c r="AJ166" s="4"/>
      <c r="AK166" s="4"/>
      <c r="AL166" s="18"/>
      <c r="AM166" s="48"/>
      <c r="AN166" s="76"/>
      <c r="AO166" s="76"/>
      <c r="AP166" s="2"/>
      <c r="AQ166" s="2"/>
      <c r="AR166" s="2"/>
      <c r="AS166" s="48"/>
      <c r="AT166" s="49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</row>
    <row r="167" spans="1:62" ht="12.75" customHeight="1">
      <c r="A167" s="2" t="s">
        <v>699</v>
      </c>
      <c r="B167" s="2"/>
      <c r="C167" s="2"/>
      <c r="D167" s="2"/>
      <c r="E167" s="2"/>
      <c r="F167" s="2"/>
      <c r="G167" s="2">
        <v>6</v>
      </c>
      <c r="H167" s="2"/>
      <c r="I167" s="2"/>
      <c r="J167" s="2"/>
      <c r="K167" s="2"/>
      <c r="L167" s="2"/>
      <c r="M167" s="2"/>
      <c r="N167" s="2">
        <v>-4</v>
      </c>
      <c r="O167" s="2"/>
      <c r="P167" s="2"/>
      <c r="Q167" s="2"/>
      <c r="R167" s="2"/>
      <c r="S167" s="49"/>
      <c r="T167" s="2"/>
      <c r="U167" s="2"/>
      <c r="V167" s="71"/>
      <c r="W167" s="18"/>
      <c r="X167" s="18"/>
      <c r="Y167" s="18"/>
      <c r="Z167" s="18"/>
      <c r="AA167" s="18"/>
      <c r="AB167" s="4"/>
      <c r="AC167" s="18"/>
      <c r="AD167" s="18"/>
      <c r="AE167" s="2"/>
      <c r="AF167" s="4"/>
      <c r="AG167" s="4"/>
      <c r="AH167" s="18"/>
      <c r="AI167" s="4"/>
      <c r="AJ167" s="4"/>
      <c r="AK167" s="4"/>
      <c r="AL167" s="18"/>
      <c r="AM167" s="71"/>
      <c r="AN167" s="66"/>
      <c r="AO167" s="66"/>
      <c r="AP167" s="2"/>
      <c r="AQ167" s="2"/>
      <c r="AR167" s="18"/>
      <c r="AS167" s="71"/>
      <c r="AT167" s="21"/>
      <c r="AU167" s="18"/>
      <c r="AV167" s="18"/>
      <c r="AW167" s="18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</row>
    <row r="168" spans="1:62" ht="12.75" customHeight="1">
      <c r="A168" s="2" t="s">
        <v>700</v>
      </c>
      <c r="B168" s="2"/>
      <c r="C168" s="2"/>
      <c r="D168" s="2"/>
      <c r="E168" s="2"/>
      <c r="F168" s="2"/>
      <c r="G168" s="2">
        <v>7</v>
      </c>
      <c r="H168" s="2"/>
      <c r="I168" s="2"/>
      <c r="J168" s="2"/>
      <c r="K168" s="2"/>
      <c r="L168" s="2"/>
      <c r="M168" s="2"/>
      <c r="N168" s="2">
        <v>-3</v>
      </c>
      <c r="O168" s="2"/>
      <c r="P168" s="2"/>
      <c r="Q168" s="2"/>
      <c r="R168" s="2"/>
      <c r="S168" s="49"/>
      <c r="T168" s="2"/>
      <c r="U168" s="2"/>
      <c r="V168" s="71"/>
      <c r="W168" s="18"/>
      <c r="X168" s="18"/>
      <c r="Y168" s="18"/>
      <c r="Z168" s="18"/>
      <c r="AA168" s="18"/>
      <c r="AB168" s="4"/>
      <c r="AC168" s="18"/>
      <c r="AD168" s="18"/>
      <c r="AE168" s="2"/>
      <c r="AF168" s="4"/>
      <c r="AG168" s="4"/>
      <c r="AH168" s="18"/>
      <c r="AI168" s="4"/>
      <c r="AJ168" s="4"/>
      <c r="AK168" s="4"/>
      <c r="AL168" s="18"/>
      <c r="AM168" s="71"/>
      <c r="AN168" s="66"/>
      <c r="AO168" s="66"/>
      <c r="AP168" s="2"/>
      <c r="AQ168" s="2"/>
      <c r="AR168" s="18"/>
      <c r="AS168" s="71"/>
      <c r="AT168" s="21"/>
      <c r="AU168" s="18"/>
      <c r="AV168" s="18"/>
      <c r="AW168" s="18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</row>
    <row r="169" spans="1:62" ht="12.75" customHeight="1">
      <c r="A169" s="2" t="s">
        <v>701</v>
      </c>
      <c r="B169" s="2"/>
      <c r="C169" s="2"/>
      <c r="D169" s="2"/>
      <c r="E169" s="2"/>
      <c r="F169" s="2"/>
      <c r="G169" s="2">
        <v>5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9"/>
      <c r="T169" s="2"/>
      <c r="U169" s="2"/>
      <c r="V169" s="71"/>
      <c r="W169" s="18"/>
      <c r="X169" s="18"/>
      <c r="Y169" s="18"/>
      <c r="Z169" s="18"/>
      <c r="AA169" s="18"/>
      <c r="AB169" s="4"/>
      <c r="AC169" s="18"/>
      <c r="AD169" s="18"/>
      <c r="AE169" s="2"/>
      <c r="AF169" s="4"/>
      <c r="AG169" s="4"/>
      <c r="AH169" s="18"/>
      <c r="AI169" s="4"/>
      <c r="AJ169" s="4"/>
      <c r="AK169" s="4"/>
      <c r="AL169" s="18"/>
      <c r="AM169" s="71"/>
      <c r="AN169" s="66"/>
      <c r="AO169" s="66"/>
      <c r="AP169" s="2"/>
      <c r="AQ169" s="2"/>
      <c r="AR169" s="18"/>
      <c r="AS169" s="71"/>
      <c r="AT169" s="21"/>
      <c r="AU169" s="18"/>
      <c r="AV169" s="18"/>
      <c r="AW169" s="18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</row>
    <row r="170" spans="1:62" ht="12.75" customHeight="1">
      <c r="A170" s="4" t="s">
        <v>249</v>
      </c>
      <c r="B170" s="2"/>
      <c r="C170" s="2"/>
      <c r="D170" s="2"/>
      <c r="E170" s="2"/>
      <c r="F170" s="2"/>
      <c r="G170" s="2">
        <v>7</v>
      </c>
      <c r="H170" s="2"/>
      <c r="I170" s="2">
        <v>-5</v>
      </c>
      <c r="J170" s="2"/>
      <c r="K170" s="2"/>
      <c r="L170" s="2"/>
      <c r="M170" s="2"/>
      <c r="N170" s="2"/>
      <c r="O170" s="2">
        <v>8</v>
      </c>
      <c r="P170" s="2"/>
      <c r="Q170" s="2"/>
      <c r="R170" s="2"/>
      <c r="S170" s="49"/>
      <c r="T170" s="2"/>
      <c r="U170" s="2"/>
      <c r="V170" s="71"/>
      <c r="W170" s="18"/>
      <c r="X170" s="18"/>
      <c r="Y170" s="18"/>
      <c r="Z170" s="18"/>
      <c r="AA170" s="18"/>
      <c r="AB170" s="4"/>
      <c r="AC170" s="18"/>
      <c r="AD170" s="18"/>
      <c r="AE170" s="2"/>
      <c r="AF170" s="4"/>
      <c r="AG170" s="4"/>
      <c r="AH170" s="18"/>
      <c r="AI170" s="18"/>
      <c r="AJ170" s="18"/>
      <c r="AK170" s="18"/>
      <c r="AL170" s="18"/>
      <c r="AM170" s="48"/>
      <c r="AN170" s="76"/>
      <c r="AO170" s="76"/>
      <c r="AP170" s="2"/>
      <c r="AQ170" s="2"/>
      <c r="AR170" s="2"/>
      <c r="AS170" s="48"/>
      <c r="AT170" s="49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</row>
    <row r="171" spans="1:62" ht="12.75" customHeight="1">
      <c r="A171" s="4" t="s">
        <v>702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>
        <v>8</v>
      </c>
      <c r="O171" s="2"/>
      <c r="P171" s="2"/>
      <c r="Q171" s="2"/>
      <c r="R171" s="2"/>
      <c r="S171" s="49"/>
      <c r="T171" s="2"/>
      <c r="U171" s="2"/>
      <c r="V171" s="71">
        <v>0.01</v>
      </c>
      <c r="W171" s="18"/>
      <c r="X171" s="18"/>
      <c r="Y171" s="18"/>
      <c r="Z171" s="18"/>
      <c r="AA171" s="18"/>
      <c r="AB171" s="4"/>
      <c r="AC171" s="18"/>
      <c r="AD171" s="18"/>
      <c r="AE171" s="2">
        <v>4</v>
      </c>
      <c r="AF171" s="4"/>
      <c r="AG171" s="4"/>
      <c r="AH171" s="18"/>
      <c r="AI171" s="18"/>
      <c r="AJ171" s="18"/>
      <c r="AK171" s="18"/>
      <c r="AL171" s="18"/>
      <c r="AM171" s="48"/>
      <c r="AN171" s="76"/>
      <c r="AO171" s="76"/>
      <c r="AP171" s="2"/>
      <c r="AQ171" s="2"/>
      <c r="AR171" s="2"/>
      <c r="AS171" s="48"/>
      <c r="AT171" s="49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</row>
    <row r="172" spans="1:62" ht="12.75" customHeight="1">
      <c r="A172" s="2" t="s">
        <v>703</v>
      </c>
      <c r="B172" s="2">
        <v>4</v>
      </c>
      <c r="C172" s="2"/>
      <c r="D172" s="2">
        <v>4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9"/>
      <c r="T172" s="2"/>
      <c r="U172" s="2"/>
      <c r="V172" s="71"/>
      <c r="W172" s="18"/>
      <c r="X172" s="18"/>
      <c r="Y172" s="18"/>
      <c r="Z172" s="18"/>
      <c r="AA172" s="18"/>
      <c r="AB172" s="4"/>
      <c r="AC172" s="18"/>
      <c r="AD172" s="18"/>
      <c r="AE172" s="2"/>
      <c r="AF172" s="4"/>
      <c r="AG172" s="4"/>
      <c r="AH172" s="18"/>
      <c r="AI172" s="4"/>
      <c r="AJ172" s="4"/>
      <c r="AK172" s="4"/>
      <c r="AL172" s="18"/>
      <c r="AM172" s="71"/>
      <c r="AN172" s="66"/>
      <c r="AO172" s="66"/>
      <c r="AP172" s="2"/>
      <c r="AQ172" s="2"/>
      <c r="AR172" s="18"/>
      <c r="AS172" s="71"/>
      <c r="AT172" s="21"/>
      <c r="AU172" s="18"/>
      <c r="AV172" s="18"/>
      <c r="AW172" s="18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</row>
    <row r="173" spans="1:62" ht="12.75" customHeight="1">
      <c r="A173" s="2" t="s">
        <v>704</v>
      </c>
      <c r="B173" s="2"/>
      <c r="C173" s="2"/>
      <c r="D173" s="2"/>
      <c r="E173" s="2"/>
      <c r="F173" s="2"/>
      <c r="G173" s="2"/>
      <c r="H173" s="2">
        <v>6</v>
      </c>
      <c r="I173" s="2"/>
      <c r="J173" s="2">
        <v>6</v>
      </c>
      <c r="K173" s="2"/>
      <c r="L173" s="2"/>
      <c r="M173" s="2"/>
      <c r="N173" s="2"/>
      <c r="O173" s="2"/>
      <c r="P173" s="2"/>
      <c r="Q173" s="2"/>
      <c r="R173" s="2"/>
      <c r="S173" s="49"/>
      <c r="T173" s="2"/>
      <c r="U173" s="2"/>
      <c r="V173" s="71"/>
      <c r="W173" s="18"/>
      <c r="X173" s="18"/>
      <c r="Y173" s="18"/>
      <c r="Z173" s="18"/>
      <c r="AA173" s="18"/>
      <c r="AB173" s="4"/>
      <c r="AC173" s="18"/>
      <c r="AD173" s="18"/>
      <c r="AE173" s="2"/>
      <c r="AF173" s="4"/>
      <c r="AG173" s="4"/>
      <c r="AH173" s="18"/>
      <c r="AI173" s="4"/>
      <c r="AJ173" s="4"/>
      <c r="AK173" s="4"/>
      <c r="AL173" s="18"/>
      <c r="AM173" s="71"/>
      <c r="AN173" s="66"/>
      <c r="AO173" s="66"/>
      <c r="AP173" s="2"/>
      <c r="AQ173" s="2"/>
      <c r="AR173" s="18"/>
      <c r="AS173" s="71"/>
      <c r="AT173" s="21"/>
      <c r="AU173" s="18"/>
      <c r="AV173" s="18"/>
      <c r="AW173" s="18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</row>
    <row r="174" spans="1:62" ht="12.75" customHeight="1">
      <c r="A174" s="2" t="s">
        <v>705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9"/>
      <c r="T174" s="2"/>
      <c r="U174" s="2"/>
      <c r="V174" s="71"/>
      <c r="W174" s="18"/>
      <c r="X174" s="18"/>
      <c r="Y174" s="18"/>
      <c r="Z174" s="18"/>
      <c r="AA174" s="18"/>
      <c r="AB174" s="4"/>
      <c r="AC174" s="18">
        <v>0.03</v>
      </c>
      <c r="AD174" s="18"/>
      <c r="AE174" s="2"/>
      <c r="AF174" s="4"/>
      <c r="AG174" s="4"/>
      <c r="AH174" s="18"/>
      <c r="AI174" s="4"/>
      <c r="AJ174" s="4"/>
      <c r="AK174" s="4"/>
      <c r="AL174" s="18"/>
      <c r="AM174" s="71"/>
      <c r="AN174" s="66"/>
      <c r="AO174" s="66"/>
      <c r="AP174" s="2"/>
      <c r="AQ174" s="2"/>
      <c r="AR174" s="18"/>
      <c r="AS174" s="71"/>
      <c r="AT174" s="21"/>
      <c r="AU174" s="18"/>
      <c r="AV174" s="18"/>
      <c r="AW174" s="18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</row>
    <row r="175" spans="1:62" ht="12.75" customHeight="1">
      <c r="A175" s="4" t="s">
        <v>706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>
        <v>3</v>
      </c>
      <c r="O175" s="2"/>
      <c r="P175" s="2"/>
      <c r="Q175" s="2"/>
      <c r="R175" s="2"/>
      <c r="S175" s="49">
        <v>3</v>
      </c>
      <c r="T175" s="2"/>
      <c r="U175" s="2"/>
      <c r="V175" s="71"/>
      <c r="W175" s="18"/>
      <c r="X175" s="18"/>
      <c r="Y175" s="18"/>
      <c r="Z175" s="18"/>
      <c r="AA175" s="18"/>
      <c r="AB175" s="4"/>
      <c r="AC175" s="18">
        <v>0.03</v>
      </c>
      <c r="AD175" s="18"/>
      <c r="AE175" s="2"/>
      <c r="AF175" s="4"/>
      <c r="AG175" s="4"/>
      <c r="AH175" s="18"/>
      <c r="AI175" s="18"/>
      <c r="AJ175" s="18"/>
      <c r="AK175" s="18"/>
      <c r="AL175" s="18"/>
      <c r="AM175" s="48"/>
      <c r="AN175" s="76"/>
      <c r="AO175" s="76"/>
      <c r="AP175" s="2"/>
      <c r="AQ175" s="2"/>
      <c r="AR175" s="2"/>
      <c r="AS175" s="48"/>
      <c r="AT175" s="49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</row>
    <row r="176" spans="1:62" ht="12.75" customHeight="1">
      <c r="A176" s="4" t="s">
        <v>707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2"/>
      <c r="Q176" s="2"/>
      <c r="R176" s="2"/>
      <c r="S176" s="49"/>
      <c r="T176" s="2"/>
      <c r="U176" s="2"/>
      <c r="V176" s="71"/>
      <c r="W176" s="18"/>
      <c r="X176" s="18"/>
      <c r="Y176" s="18"/>
      <c r="Z176" s="18"/>
      <c r="AA176" s="18"/>
      <c r="AB176" s="4"/>
      <c r="AC176" s="18"/>
      <c r="AD176" s="18"/>
      <c r="AE176" s="4">
        <v>5</v>
      </c>
      <c r="AF176" s="18"/>
      <c r="AG176" s="4"/>
      <c r="AH176" s="18"/>
      <c r="AI176" s="4"/>
      <c r="AJ176" s="4"/>
      <c r="AK176" s="4"/>
      <c r="AL176" s="18"/>
      <c r="AM176" s="48"/>
      <c r="AN176" s="76"/>
      <c r="AO176" s="76"/>
      <c r="AP176" s="2"/>
      <c r="AQ176" s="2"/>
      <c r="AR176" s="2"/>
      <c r="AS176" s="48"/>
      <c r="AT176" s="49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</row>
    <row r="177" spans="1:62" ht="12.75" customHeight="1">
      <c r="A177" s="2" t="s">
        <v>708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>
        <v>10</v>
      </c>
      <c r="O177" s="2"/>
      <c r="P177" s="2"/>
      <c r="Q177" s="2"/>
      <c r="R177" s="2"/>
      <c r="S177" s="49"/>
      <c r="T177" s="2"/>
      <c r="U177" s="2"/>
      <c r="V177" s="71"/>
      <c r="W177" s="18"/>
      <c r="X177" s="18"/>
      <c r="Y177" s="18"/>
      <c r="Z177" s="18"/>
      <c r="AA177" s="18"/>
      <c r="AB177" s="4"/>
      <c r="AC177" s="18"/>
      <c r="AD177" s="18"/>
      <c r="AE177" s="2"/>
      <c r="AF177" s="4"/>
      <c r="AG177" s="4"/>
      <c r="AH177" s="18"/>
      <c r="AI177" s="4"/>
      <c r="AJ177" s="4"/>
      <c r="AK177" s="4"/>
      <c r="AL177" s="18"/>
      <c r="AM177" s="71"/>
      <c r="AN177" s="66"/>
      <c r="AO177" s="66"/>
      <c r="AP177" s="2"/>
      <c r="AQ177" s="2"/>
      <c r="AR177" s="18"/>
      <c r="AS177" s="71"/>
      <c r="AT177" s="21"/>
      <c r="AU177" s="18"/>
      <c r="AV177" s="18"/>
      <c r="AW177" s="18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</row>
    <row r="178" spans="1:62" ht="12.75" customHeight="1">
      <c r="A178" s="2" t="s">
        <v>709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>
        <v>3</v>
      </c>
      <c r="O178" s="2"/>
      <c r="P178" s="2"/>
      <c r="Q178" s="2"/>
      <c r="R178" s="2"/>
      <c r="S178" s="49"/>
      <c r="T178" s="2"/>
      <c r="U178" s="2"/>
      <c r="V178" s="71">
        <v>0.03</v>
      </c>
      <c r="W178" s="18"/>
      <c r="X178" s="18"/>
      <c r="Y178" s="18"/>
      <c r="Z178" s="18"/>
      <c r="AA178" s="18"/>
      <c r="AB178" s="4"/>
      <c r="AC178" s="18"/>
      <c r="AD178" s="18"/>
      <c r="AE178" s="2"/>
      <c r="AF178" s="4"/>
      <c r="AG178" s="4"/>
      <c r="AH178" s="18"/>
      <c r="AI178" s="4"/>
      <c r="AJ178" s="4"/>
      <c r="AK178" s="4"/>
      <c r="AL178" s="18"/>
      <c r="AM178" s="71"/>
      <c r="AN178" s="66"/>
      <c r="AO178" s="66"/>
      <c r="AP178" s="2"/>
      <c r="AQ178" s="2"/>
      <c r="AR178" s="18"/>
      <c r="AS178" s="71"/>
      <c r="AT178" s="21"/>
      <c r="AU178" s="18"/>
      <c r="AV178" s="18"/>
      <c r="AW178" s="18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</row>
    <row r="179" spans="1:62" ht="12.75" customHeight="1">
      <c r="A179" s="2" t="s">
        <v>307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>
        <v>6</v>
      </c>
      <c r="O179" s="2"/>
      <c r="P179" s="2"/>
      <c r="Q179" s="2"/>
      <c r="R179" s="2"/>
      <c r="S179" s="49"/>
      <c r="T179" s="2"/>
      <c r="U179" s="2"/>
      <c r="V179" s="71"/>
      <c r="W179" s="18"/>
      <c r="X179" s="18"/>
      <c r="Y179" s="18"/>
      <c r="Z179" s="18"/>
      <c r="AA179" s="18"/>
      <c r="AB179" s="4"/>
      <c r="AC179" s="18">
        <v>0.05</v>
      </c>
      <c r="AD179" s="18"/>
      <c r="AE179" s="2"/>
      <c r="AF179" s="4"/>
      <c r="AG179" s="4"/>
      <c r="AH179" s="18"/>
      <c r="AI179" s="4"/>
      <c r="AJ179" s="4"/>
      <c r="AK179" s="4"/>
      <c r="AL179" s="18"/>
      <c r="AM179" s="71"/>
      <c r="AN179" s="66"/>
      <c r="AO179" s="66"/>
      <c r="AP179" s="2"/>
      <c r="AQ179" s="2"/>
      <c r="AR179" s="18"/>
      <c r="AS179" s="71"/>
      <c r="AT179" s="21"/>
      <c r="AU179" s="18"/>
      <c r="AV179" s="18"/>
      <c r="AW179" s="18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</row>
    <row r="180" spans="1:62" ht="12.75" customHeight="1">
      <c r="A180" s="2" t="s">
        <v>710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>
        <v>10</v>
      </c>
      <c r="O180" s="2">
        <v>10</v>
      </c>
      <c r="P180" s="2"/>
      <c r="Q180" s="2">
        <v>10</v>
      </c>
      <c r="R180" s="2">
        <v>10</v>
      </c>
      <c r="S180" s="49">
        <v>10</v>
      </c>
      <c r="T180" s="2">
        <v>10</v>
      </c>
      <c r="U180" s="2"/>
      <c r="V180" s="71"/>
      <c r="W180" s="18"/>
      <c r="X180" s="18"/>
      <c r="Y180" s="18"/>
      <c r="Z180" s="18"/>
      <c r="AA180" s="18"/>
      <c r="AB180" s="4"/>
      <c r="AC180" s="18"/>
      <c r="AD180" s="18"/>
      <c r="AE180" s="2"/>
      <c r="AF180" s="4"/>
      <c r="AG180" s="4"/>
      <c r="AH180" s="18"/>
      <c r="AI180" s="4"/>
      <c r="AJ180" s="4"/>
      <c r="AK180" s="4"/>
      <c r="AL180" s="18"/>
      <c r="AM180" s="71"/>
      <c r="AN180" s="66"/>
      <c r="AO180" s="66"/>
      <c r="AP180" s="2"/>
      <c r="AQ180" s="2"/>
      <c r="AR180" s="18"/>
      <c r="AS180" s="71"/>
      <c r="AT180" s="21"/>
      <c r="AU180" s="18"/>
      <c r="AV180" s="18"/>
      <c r="AW180" s="18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</row>
    <row r="181" spans="1:62" ht="12.75" customHeight="1">
      <c r="A181" s="4" t="s">
        <v>711</v>
      </c>
      <c r="B181" s="2"/>
      <c r="C181" s="2"/>
      <c r="D181" s="2"/>
      <c r="E181" s="2"/>
      <c r="F181" s="2"/>
      <c r="G181" s="2"/>
      <c r="H181" s="2">
        <v>7</v>
      </c>
      <c r="I181" s="2"/>
      <c r="J181" s="2">
        <v>-5</v>
      </c>
      <c r="K181" s="2"/>
      <c r="L181" s="2"/>
      <c r="M181" s="2"/>
      <c r="N181" s="2">
        <v>8</v>
      </c>
      <c r="O181" s="2"/>
      <c r="P181" s="2"/>
      <c r="Q181" s="2"/>
      <c r="R181" s="2"/>
      <c r="S181" s="21"/>
      <c r="T181" s="2"/>
      <c r="U181" s="2"/>
      <c r="V181" s="71"/>
      <c r="W181" s="18"/>
      <c r="X181" s="18"/>
      <c r="Y181" s="18"/>
      <c r="Z181" s="18"/>
      <c r="AA181" s="18"/>
      <c r="AB181" s="4"/>
      <c r="AC181" s="18"/>
      <c r="AD181" s="18"/>
      <c r="AE181" s="2"/>
      <c r="AF181" s="4"/>
      <c r="AG181" s="4"/>
      <c r="AH181" s="18"/>
      <c r="AI181" s="18"/>
      <c r="AJ181" s="18"/>
      <c r="AK181" s="18"/>
      <c r="AL181" s="18"/>
      <c r="AM181" s="48"/>
      <c r="AN181" s="76"/>
      <c r="AO181" s="76"/>
      <c r="AP181" s="2"/>
      <c r="AQ181" s="2"/>
      <c r="AR181" s="2"/>
      <c r="AS181" s="48"/>
      <c r="AT181" s="49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</row>
    <row r="182" spans="1:62" ht="12.75" customHeight="1">
      <c r="A182" s="2" t="s">
        <v>712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9">
        <v>2</v>
      </c>
      <c r="T182" s="2">
        <v>8</v>
      </c>
      <c r="U182" s="2"/>
      <c r="V182" s="71"/>
      <c r="W182" s="18"/>
      <c r="X182" s="18"/>
      <c r="Y182" s="18"/>
      <c r="Z182" s="18"/>
      <c r="AA182" s="18"/>
      <c r="AB182" s="4"/>
      <c r="AC182" s="18"/>
      <c r="AD182" s="18"/>
      <c r="AE182" s="2"/>
      <c r="AF182" s="4"/>
      <c r="AG182" s="4"/>
      <c r="AH182" s="18"/>
      <c r="AI182" s="4"/>
      <c r="AJ182" s="4"/>
      <c r="AK182" s="4"/>
      <c r="AL182" s="18"/>
      <c r="AM182" s="71"/>
      <c r="AN182" s="66"/>
      <c r="AO182" s="66"/>
      <c r="AP182" s="2"/>
      <c r="AQ182" s="2"/>
      <c r="AR182" s="18"/>
      <c r="AS182" s="71"/>
      <c r="AT182" s="21"/>
      <c r="AU182" s="18"/>
      <c r="AV182" s="18"/>
      <c r="AW182" s="18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</row>
    <row r="183" spans="1:62" ht="12.75" customHeight="1">
      <c r="A183" s="2" t="s">
        <v>713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>
        <v>15</v>
      </c>
      <c r="O183" s="2"/>
      <c r="P183" s="2"/>
      <c r="Q183" s="2">
        <v>15</v>
      </c>
      <c r="R183" s="2"/>
      <c r="S183" s="49"/>
      <c r="T183" s="2"/>
      <c r="U183" s="2"/>
      <c r="V183" s="71"/>
      <c r="W183" s="18"/>
      <c r="X183" s="18"/>
      <c r="Y183" s="18"/>
      <c r="Z183" s="18"/>
      <c r="AA183" s="18"/>
      <c r="AB183" s="4"/>
      <c r="AC183" s="18"/>
      <c r="AD183" s="18"/>
      <c r="AE183" s="2"/>
      <c r="AF183" s="4"/>
      <c r="AG183" s="4"/>
      <c r="AH183" s="18"/>
      <c r="AI183" s="4"/>
      <c r="AJ183" s="4"/>
      <c r="AK183" s="4"/>
      <c r="AL183" s="18"/>
      <c r="AM183" s="71"/>
      <c r="AN183" s="66"/>
      <c r="AO183" s="66"/>
      <c r="AP183" s="2"/>
      <c r="AQ183" s="2"/>
      <c r="AR183" s="18"/>
      <c r="AS183" s="71"/>
      <c r="AT183" s="21"/>
      <c r="AU183" s="18"/>
      <c r="AV183" s="18"/>
      <c r="AW183" s="18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</row>
    <row r="184" spans="1:62" ht="12.75" customHeight="1">
      <c r="A184" s="2" t="s">
        <v>714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9"/>
      <c r="T184" s="2"/>
      <c r="U184" s="2"/>
      <c r="V184" s="71"/>
      <c r="W184" s="18"/>
      <c r="X184" s="18"/>
      <c r="Y184" s="18"/>
      <c r="Z184" s="18"/>
      <c r="AA184" s="18"/>
      <c r="AB184" s="4">
        <v>11</v>
      </c>
      <c r="AC184" s="18"/>
      <c r="AD184" s="18"/>
      <c r="AE184" s="2"/>
      <c r="AF184" s="4"/>
      <c r="AG184" s="4"/>
      <c r="AH184" s="18"/>
      <c r="AI184" s="4"/>
      <c r="AJ184" s="4"/>
      <c r="AK184" s="4"/>
      <c r="AL184" s="18"/>
      <c r="AM184" s="71"/>
      <c r="AN184" s="66"/>
      <c r="AO184" s="66"/>
      <c r="AP184" s="2"/>
      <c r="AQ184" s="2"/>
      <c r="AR184" s="18"/>
      <c r="AS184" s="71"/>
      <c r="AT184" s="21"/>
      <c r="AU184" s="18"/>
      <c r="AV184" s="18"/>
      <c r="AW184" s="18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</row>
    <row r="185" spans="1:62" ht="12.75" customHeight="1">
      <c r="A185" s="2" t="s">
        <v>312</v>
      </c>
      <c r="B185" s="2"/>
      <c r="C185" s="2"/>
      <c r="D185" s="2"/>
      <c r="E185" s="2"/>
      <c r="F185" s="2"/>
      <c r="G185" s="2">
        <v>6</v>
      </c>
      <c r="H185" s="2"/>
      <c r="I185" s="2">
        <v>6</v>
      </c>
      <c r="J185" s="2"/>
      <c r="K185" s="2"/>
      <c r="L185" s="2"/>
      <c r="M185" s="2"/>
      <c r="N185" s="2"/>
      <c r="O185" s="2"/>
      <c r="P185" s="2"/>
      <c r="Q185" s="2"/>
      <c r="R185" s="2"/>
      <c r="S185" s="49"/>
      <c r="T185" s="2"/>
      <c r="U185" s="2"/>
      <c r="V185" s="71"/>
      <c r="W185" s="18"/>
      <c r="X185" s="18"/>
      <c r="Y185" s="18"/>
      <c r="Z185" s="18"/>
      <c r="AA185" s="18"/>
      <c r="AB185" s="4"/>
      <c r="AC185" s="18"/>
      <c r="AD185" s="18"/>
      <c r="AE185" s="2"/>
      <c r="AF185" s="4"/>
      <c r="AG185" s="4"/>
      <c r="AH185" s="18"/>
      <c r="AI185" s="4"/>
      <c r="AJ185" s="4"/>
      <c r="AK185" s="4"/>
      <c r="AL185" s="18"/>
      <c r="AM185" s="71"/>
      <c r="AN185" s="66"/>
      <c r="AO185" s="66"/>
      <c r="AP185" s="2"/>
      <c r="AQ185" s="2"/>
      <c r="AR185" s="18"/>
      <c r="AS185" s="71"/>
      <c r="AT185" s="21"/>
      <c r="AU185" s="18"/>
      <c r="AV185" s="18"/>
      <c r="AW185" s="18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</row>
    <row r="186" spans="1:62" ht="12.75" customHeight="1">
      <c r="A186" s="4" t="s">
        <v>715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>
        <v>20</v>
      </c>
      <c r="P186" s="4"/>
      <c r="Q186" s="4"/>
      <c r="R186" s="4"/>
      <c r="S186" s="21"/>
      <c r="T186" s="4"/>
      <c r="U186" s="4"/>
      <c r="V186" s="71">
        <v>-0.01</v>
      </c>
      <c r="W186" s="18"/>
      <c r="X186" s="18"/>
      <c r="Y186" s="18"/>
      <c r="Z186" s="18"/>
      <c r="AA186" s="18"/>
      <c r="AB186" s="4"/>
      <c r="AC186" s="18"/>
      <c r="AD186" s="18"/>
      <c r="AE186" s="4"/>
      <c r="AF186" s="4"/>
      <c r="AG186" s="18"/>
      <c r="AH186" s="18"/>
      <c r="AI186" s="4"/>
      <c r="AJ186" s="4"/>
      <c r="AK186" s="4"/>
      <c r="AL186" s="4"/>
      <c r="AM186" s="71"/>
      <c r="AN186" s="76"/>
      <c r="AO186" s="76"/>
      <c r="AP186" s="4"/>
      <c r="AQ186" s="4"/>
      <c r="AR186" s="4"/>
      <c r="AS186" s="71"/>
      <c r="AT186" s="21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</row>
    <row r="187" spans="1:62" ht="12.75" customHeight="1">
      <c r="A187" s="4" t="s">
        <v>716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21"/>
      <c r="T187" s="4"/>
      <c r="U187" s="4"/>
      <c r="V187" s="71"/>
      <c r="W187" s="18"/>
      <c r="X187" s="18"/>
      <c r="Y187" s="18"/>
      <c r="Z187" s="18"/>
      <c r="AA187" s="18"/>
      <c r="AB187" s="4"/>
      <c r="AC187" s="18"/>
      <c r="AD187" s="18"/>
      <c r="AE187" s="4"/>
      <c r="AF187" s="4">
        <v>30</v>
      </c>
      <c r="AG187" s="18"/>
      <c r="AH187" s="18"/>
      <c r="AI187" s="4"/>
      <c r="AJ187" s="4"/>
      <c r="AK187" s="4"/>
      <c r="AL187" s="4"/>
      <c r="AM187" s="71"/>
      <c r="AN187" s="76"/>
      <c r="AO187" s="76"/>
      <c r="AP187" s="4"/>
      <c r="AQ187" s="4"/>
      <c r="AR187" s="4"/>
      <c r="AS187" s="71"/>
      <c r="AT187" s="21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</row>
    <row r="188" spans="1:62" ht="12.75" customHeight="1">
      <c r="A188" s="4" t="s">
        <v>717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21"/>
      <c r="T188" s="4"/>
      <c r="U188" s="4"/>
      <c r="V188" s="71"/>
      <c r="W188" s="18"/>
      <c r="X188" s="18"/>
      <c r="Y188" s="18"/>
      <c r="Z188" s="18"/>
      <c r="AA188" s="18"/>
      <c r="AB188" s="4"/>
      <c r="AC188" s="18"/>
      <c r="AD188" s="18"/>
      <c r="AE188" s="4"/>
      <c r="AF188" s="4">
        <v>30</v>
      </c>
      <c r="AG188" s="18"/>
      <c r="AH188" s="18">
        <v>0.25</v>
      </c>
      <c r="AI188" s="4"/>
      <c r="AJ188" s="4"/>
      <c r="AK188" s="4"/>
      <c r="AL188" s="4"/>
      <c r="AM188" s="71"/>
      <c r="AN188" s="76"/>
      <c r="AO188" s="76"/>
      <c r="AP188" s="4"/>
      <c r="AQ188" s="4"/>
      <c r="AR188" s="4"/>
      <c r="AS188" s="71"/>
      <c r="AT188" s="21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</row>
    <row r="189" spans="1:62" ht="12.75" customHeight="1">
      <c r="A189" s="2" t="s">
        <v>718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>
        <v>12</v>
      </c>
      <c r="O189" s="2"/>
      <c r="P189" s="2"/>
      <c r="Q189" s="2"/>
      <c r="R189" s="2"/>
      <c r="S189" s="49"/>
      <c r="T189" s="2"/>
      <c r="U189" s="2"/>
      <c r="V189" s="71"/>
      <c r="W189" s="18"/>
      <c r="X189" s="18"/>
      <c r="Y189" s="18"/>
      <c r="Z189" s="18"/>
      <c r="AA189" s="18"/>
      <c r="AB189" s="4"/>
      <c r="AC189" s="18"/>
      <c r="AD189" s="18"/>
      <c r="AE189" s="2"/>
      <c r="AF189" s="4"/>
      <c r="AG189" s="4"/>
      <c r="AH189" s="18"/>
      <c r="AI189" s="4"/>
      <c r="AJ189" s="4"/>
      <c r="AK189" s="4"/>
      <c r="AL189" s="18"/>
      <c r="AM189" s="71"/>
      <c r="AN189" s="66"/>
      <c r="AO189" s="66"/>
      <c r="AP189" s="2"/>
      <c r="AQ189" s="2"/>
      <c r="AR189" s="18"/>
      <c r="AS189" s="71"/>
      <c r="AT189" s="21"/>
      <c r="AU189" s="18"/>
      <c r="AV189" s="18"/>
      <c r="AW189" s="18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</row>
    <row r="190" spans="1:62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9"/>
      <c r="T190" s="2"/>
      <c r="U190" s="2"/>
      <c r="V190" s="48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4"/>
      <c r="AJ190" s="4"/>
      <c r="AK190" s="4"/>
      <c r="AL190" s="2"/>
      <c r="AM190" s="48"/>
      <c r="AN190" s="76"/>
      <c r="AO190" s="76"/>
      <c r="AP190" s="2"/>
      <c r="AQ190" s="2"/>
      <c r="AR190" s="2"/>
      <c r="AS190" s="48"/>
      <c r="AT190" s="49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</row>
    <row r="191" spans="1:62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9"/>
      <c r="T191" s="2"/>
      <c r="U191" s="2"/>
      <c r="V191" s="48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4"/>
      <c r="AJ191" s="4"/>
      <c r="AK191" s="4"/>
      <c r="AL191" s="2"/>
      <c r="AM191" s="48"/>
      <c r="AN191" s="76"/>
      <c r="AO191" s="76"/>
      <c r="AP191" s="2"/>
      <c r="AQ191" s="2"/>
      <c r="AR191" s="2"/>
      <c r="AS191" s="48"/>
      <c r="AT191" s="49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</row>
    <row r="192" spans="1:62" ht="12.75" customHeight="1">
      <c r="A192" s="2" t="s">
        <v>719</v>
      </c>
      <c r="B192" s="2" t="str">
        <f t="shared" ref="B192:AW192" si="7">B$1</f>
        <v>Skill</v>
      </c>
      <c r="C192" s="2" t="str">
        <f t="shared" si="7"/>
        <v>CSkill</v>
      </c>
      <c r="D192" s="2" t="str">
        <f t="shared" si="7"/>
        <v>MSkill</v>
      </c>
      <c r="E192" s="2" t="str">
        <f t="shared" si="7"/>
        <v>HSkill</v>
      </c>
      <c r="F192" s="2" t="str">
        <f t="shared" si="7"/>
        <v>CombatSkill</v>
      </c>
      <c r="G192" s="2" t="str">
        <f t="shared" si="7"/>
        <v>Str</v>
      </c>
      <c r="H192" s="2" t="str">
        <f t="shared" si="7"/>
        <v>Dex</v>
      </c>
      <c r="I192" s="2" t="str">
        <f t="shared" si="7"/>
        <v>Vit</v>
      </c>
      <c r="J192" s="2" t="str">
        <f t="shared" si="7"/>
        <v>Agi</v>
      </c>
      <c r="K192" s="2" t="str">
        <f t="shared" si="7"/>
        <v>Int</v>
      </c>
      <c r="L192" s="2" t="str">
        <f t="shared" si="7"/>
        <v>Mnd</v>
      </c>
      <c r="M192" s="2" t="str">
        <f t="shared" si="7"/>
        <v>Chr</v>
      </c>
      <c r="N192" s="2" t="str">
        <f t="shared" si="7"/>
        <v>Acc</v>
      </c>
      <c r="O192" s="2" t="str">
        <f t="shared" si="7"/>
        <v>Att</v>
      </c>
      <c r="P192" s="2" t="str">
        <f t="shared" si="7"/>
        <v>Att%</v>
      </c>
      <c r="Q192" s="2" t="str">
        <f t="shared" si="7"/>
        <v>R.Acc</v>
      </c>
      <c r="R192" s="2" t="str">
        <f t="shared" si="7"/>
        <v>R.Att</v>
      </c>
      <c r="S192" s="49" t="str">
        <f t="shared" si="7"/>
        <v>MAcc</v>
      </c>
      <c r="T192" s="2" t="str">
        <f t="shared" si="7"/>
        <v>MAB</v>
      </c>
      <c r="U192" s="2" t="str">
        <f t="shared" si="7"/>
        <v>MDmg</v>
      </c>
      <c r="V192" s="48" t="str">
        <f t="shared" si="7"/>
        <v>DA</v>
      </c>
      <c r="W192" s="2" t="str">
        <f t="shared" si="7"/>
        <v>TA</v>
      </c>
      <c r="X192" s="2" t="str">
        <f t="shared" si="7"/>
        <v>QA</v>
      </c>
      <c r="Y192" s="2" t="str">
        <f t="shared" si="7"/>
        <v>KA</v>
      </c>
      <c r="Z192" s="2" t="str">
        <f t="shared" si="7"/>
        <v>Zan</v>
      </c>
      <c r="AA192" s="2" t="str">
        <f t="shared" si="7"/>
        <v>DW</v>
      </c>
      <c r="AB192" s="2" t="str">
        <f t="shared" si="7"/>
        <v>Haste</v>
      </c>
      <c r="AC192" s="2" t="str">
        <f t="shared" si="7"/>
        <v>C.Rate</v>
      </c>
      <c r="AD192" s="2" t="str">
        <f t="shared" si="7"/>
        <v>C.Dmg</v>
      </c>
      <c r="AE192" s="2" t="str">
        <f t="shared" si="7"/>
        <v>Store TP</v>
      </c>
      <c r="AF192" s="2" t="str">
        <f t="shared" si="7"/>
        <v>Regain</v>
      </c>
      <c r="AG192" s="2" t="str">
        <f t="shared" si="7"/>
        <v>TPBonus</v>
      </c>
      <c r="AH192" s="2" t="str">
        <f t="shared" si="7"/>
        <v>WSDmg</v>
      </c>
      <c r="AI192" s="2" t="str">
        <f t="shared" si="7"/>
        <v>fTP</v>
      </c>
      <c r="AJ192" s="2" t="str">
        <f t="shared" si="7"/>
        <v>DfTP</v>
      </c>
      <c r="AK192" s="2" t="str">
        <f t="shared" si="7"/>
        <v>Save TP</v>
      </c>
      <c r="AL192" s="2" t="str">
        <f t="shared" si="7"/>
        <v>CTP</v>
      </c>
      <c r="AM192" s="48" t="str">
        <f t="shared" si="7"/>
        <v>SCB</v>
      </c>
      <c r="AN192" s="144" t="str">
        <f t="shared" si="7"/>
        <v>MBB</v>
      </c>
      <c r="AO192" s="144" t="str">
        <f t="shared" si="7"/>
        <v>MBB II</v>
      </c>
      <c r="AP192" s="2" t="str">
        <f t="shared" si="7"/>
        <v>HP</v>
      </c>
      <c r="AQ192" s="2" t="str">
        <f t="shared" si="7"/>
        <v>HPP</v>
      </c>
      <c r="AR192" s="2" t="str">
        <f t="shared" si="7"/>
        <v>BrDmg</v>
      </c>
      <c r="AS192" s="48" t="str">
        <f t="shared" si="7"/>
        <v>CA</v>
      </c>
      <c r="AT192" s="49" t="str">
        <f t="shared" si="7"/>
        <v>Efflux</v>
      </c>
      <c r="AU192" s="2" t="str">
        <f t="shared" si="7"/>
        <v>BA</v>
      </c>
      <c r="AV192" s="2" t="str">
        <f t="shared" si="7"/>
        <v>Curepot</v>
      </c>
      <c r="AW192" s="2" t="str">
        <f t="shared" si="7"/>
        <v>Curerec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</row>
    <row r="193" spans="1:62" ht="12.75" customHeight="1">
      <c r="A193" s="2" t="s">
        <v>309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>
        <v>7</v>
      </c>
      <c r="P193" s="2"/>
      <c r="Q193" s="2"/>
      <c r="R193" s="2"/>
      <c r="S193" s="49"/>
      <c r="T193" s="2"/>
      <c r="U193" s="2"/>
      <c r="V193" s="71"/>
      <c r="W193" s="18"/>
      <c r="X193" s="18"/>
      <c r="Y193" s="18"/>
      <c r="Z193" s="18"/>
      <c r="AA193" s="18"/>
      <c r="AB193" s="4"/>
      <c r="AC193" s="18"/>
      <c r="AD193" s="18"/>
      <c r="AE193" s="2"/>
      <c r="AF193" s="4"/>
      <c r="AG193" s="4"/>
      <c r="AH193" s="18"/>
      <c r="AI193" s="4"/>
      <c r="AJ193" s="4"/>
      <c r="AK193" s="4"/>
      <c r="AL193" s="18">
        <v>0.03</v>
      </c>
      <c r="AM193" s="71"/>
      <c r="AN193" s="66"/>
      <c r="AO193" s="66"/>
      <c r="AP193" s="2"/>
      <c r="AQ193" s="2"/>
      <c r="AR193" s="18"/>
      <c r="AS193" s="71"/>
      <c r="AT193" s="21"/>
      <c r="AU193" s="18"/>
      <c r="AV193" s="18"/>
      <c r="AW193" s="18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</row>
    <row r="194" spans="1:62" ht="12.75" customHeight="1">
      <c r="A194" s="2" t="s">
        <v>720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>
        <v>2</v>
      </c>
      <c r="M194" s="2"/>
      <c r="N194" s="2"/>
      <c r="O194" s="2"/>
      <c r="P194" s="2"/>
      <c r="Q194" s="2"/>
      <c r="R194" s="2"/>
      <c r="S194" s="49"/>
      <c r="T194" s="2"/>
      <c r="U194" s="2"/>
      <c r="V194" s="71"/>
      <c r="W194" s="18"/>
      <c r="X194" s="18"/>
      <c r="Y194" s="18"/>
      <c r="Z194" s="18"/>
      <c r="AA194" s="18"/>
      <c r="AB194" s="4"/>
      <c r="AC194" s="18"/>
      <c r="AD194" s="18"/>
      <c r="AE194" s="2"/>
      <c r="AF194" s="4"/>
      <c r="AG194" s="4"/>
      <c r="AH194" s="18"/>
      <c r="AI194" s="4"/>
      <c r="AJ194" s="4"/>
      <c r="AK194" s="4"/>
      <c r="AL194" s="18"/>
      <c r="AM194" s="71"/>
      <c r="AN194" s="66"/>
      <c r="AO194" s="66"/>
      <c r="AP194" s="2"/>
      <c r="AQ194" s="2"/>
      <c r="AR194" s="18"/>
      <c r="AS194" s="71"/>
      <c r="AT194" s="21"/>
      <c r="AU194" s="18"/>
      <c r="AV194" s="18"/>
      <c r="AW194" s="18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</row>
    <row r="195" spans="1:62" ht="12.75" customHeight="1">
      <c r="A195" s="2" t="s">
        <v>721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>
        <v>7</v>
      </c>
      <c r="O195" s="2">
        <v>7</v>
      </c>
      <c r="P195" s="2"/>
      <c r="Q195" s="2"/>
      <c r="R195" s="2"/>
      <c r="S195" s="49"/>
      <c r="T195" s="2"/>
      <c r="U195" s="2"/>
      <c r="V195" s="71"/>
      <c r="W195" s="18"/>
      <c r="X195" s="18"/>
      <c r="Y195" s="18"/>
      <c r="Z195" s="18"/>
      <c r="AA195" s="18"/>
      <c r="AB195" s="4"/>
      <c r="AC195" s="18"/>
      <c r="AD195" s="18"/>
      <c r="AE195" s="2"/>
      <c r="AF195" s="4"/>
      <c r="AG195" s="4"/>
      <c r="AH195" s="18"/>
      <c r="AI195" s="4"/>
      <c r="AJ195" s="4"/>
      <c r="AK195" s="4"/>
      <c r="AL195" s="18"/>
      <c r="AM195" s="71"/>
      <c r="AN195" s="66"/>
      <c r="AO195" s="66"/>
      <c r="AP195" s="2"/>
      <c r="AQ195" s="2"/>
      <c r="AR195" s="18"/>
      <c r="AS195" s="71"/>
      <c r="AT195" s="21"/>
      <c r="AU195" s="18"/>
      <c r="AV195" s="18"/>
      <c r="AW195" s="18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</row>
    <row r="196" spans="1:62" ht="12.75" customHeight="1">
      <c r="A196" s="2" t="s">
        <v>722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>
        <v>8</v>
      </c>
      <c r="P196" s="2"/>
      <c r="Q196" s="2"/>
      <c r="R196" s="2"/>
      <c r="S196" s="49"/>
      <c r="T196" s="2"/>
      <c r="U196" s="2"/>
      <c r="V196" s="71"/>
      <c r="W196" s="18"/>
      <c r="X196" s="18"/>
      <c r="Y196" s="18"/>
      <c r="Z196" s="18"/>
      <c r="AA196" s="18"/>
      <c r="AB196" s="4"/>
      <c r="AC196" s="18"/>
      <c r="AD196" s="18"/>
      <c r="AE196" s="2">
        <v>1</v>
      </c>
      <c r="AF196" s="4"/>
      <c r="AG196" s="4"/>
      <c r="AH196" s="18"/>
      <c r="AI196" s="18"/>
      <c r="AJ196" s="18"/>
      <c r="AK196" s="18"/>
      <c r="AL196" s="18"/>
      <c r="AM196" s="48"/>
      <c r="AN196" s="76"/>
      <c r="AO196" s="76"/>
      <c r="AP196" s="2"/>
      <c r="AQ196" s="2"/>
      <c r="AR196" s="2"/>
      <c r="AS196" s="48"/>
      <c r="AT196" s="49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</row>
    <row r="197" spans="1:62" ht="12.75" customHeight="1">
      <c r="A197" s="2" t="s">
        <v>253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9"/>
      <c r="T197" s="2"/>
      <c r="U197" s="2"/>
      <c r="V197" s="71">
        <v>0.05</v>
      </c>
      <c r="W197" s="18"/>
      <c r="X197" s="18"/>
      <c r="Y197" s="18"/>
      <c r="Z197" s="18"/>
      <c r="AA197" s="18"/>
      <c r="AB197" s="4"/>
      <c r="AC197" s="18"/>
      <c r="AD197" s="18"/>
      <c r="AE197" s="2">
        <v>1</v>
      </c>
      <c r="AF197" s="4"/>
      <c r="AG197" s="4"/>
      <c r="AH197" s="18"/>
      <c r="AI197" s="4"/>
      <c r="AJ197" s="4"/>
      <c r="AK197" s="4"/>
      <c r="AL197" s="18"/>
      <c r="AM197" s="71"/>
      <c r="AN197" s="66"/>
      <c r="AO197" s="66"/>
      <c r="AP197" s="2"/>
      <c r="AQ197" s="2"/>
      <c r="AR197" s="18"/>
      <c r="AS197" s="71"/>
      <c r="AT197" s="21"/>
      <c r="AU197" s="18"/>
      <c r="AV197" s="18"/>
      <c r="AW197" s="18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</row>
    <row r="198" spans="1:62" ht="12.75" customHeight="1">
      <c r="A198" s="2" t="s">
        <v>723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>
        <v>6</v>
      </c>
      <c r="O198" s="2"/>
      <c r="P198" s="2"/>
      <c r="Q198" s="2"/>
      <c r="R198" s="2"/>
      <c r="S198" s="49"/>
      <c r="T198" s="2"/>
      <c r="U198" s="2"/>
      <c r="V198" s="71">
        <v>0.03</v>
      </c>
      <c r="W198" s="18"/>
      <c r="X198" s="18"/>
      <c r="Y198" s="18"/>
      <c r="Z198" s="18"/>
      <c r="AA198" s="18"/>
      <c r="AB198" s="4"/>
      <c r="AC198" s="18"/>
      <c r="AD198" s="18"/>
      <c r="AE198" s="2">
        <v>3</v>
      </c>
      <c r="AF198" s="4"/>
      <c r="AG198" s="4"/>
      <c r="AH198" s="18"/>
      <c r="AI198" s="4"/>
      <c r="AJ198" s="4"/>
      <c r="AK198" s="4"/>
      <c r="AL198" s="18"/>
      <c r="AM198" s="71"/>
      <c r="AN198" s="66"/>
      <c r="AO198" s="66"/>
      <c r="AP198" s="2"/>
      <c r="AQ198" s="2"/>
      <c r="AR198" s="18"/>
      <c r="AS198" s="71"/>
      <c r="AT198" s="21"/>
      <c r="AU198" s="18"/>
      <c r="AV198" s="18"/>
      <c r="AW198" s="18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</row>
    <row r="199" spans="1:62" ht="12.75" customHeight="1">
      <c r="A199" s="2" t="s">
        <v>724</v>
      </c>
      <c r="B199" s="2"/>
      <c r="C199" s="2"/>
      <c r="D199" s="2"/>
      <c r="E199" s="2"/>
      <c r="F199" s="2"/>
      <c r="G199" s="2">
        <v>2</v>
      </c>
      <c r="H199" s="2"/>
      <c r="I199" s="2"/>
      <c r="J199" s="2"/>
      <c r="K199" s="2"/>
      <c r="L199" s="2"/>
      <c r="M199" s="2"/>
      <c r="N199" s="2"/>
      <c r="O199" s="2">
        <v>4</v>
      </c>
      <c r="P199" s="2"/>
      <c r="Q199" s="2"/>
      <c r="R199" s="2"/>
      <c r="S199" s="49"/>
      <c r="T199" s="2"/>
      <c r="U199" s="2"/>
      <c r="V199" s="71"/>
      <c r="W199" s="18"/>
      <c r="X199" s="18"/>
      <c r="Y199" s="18"/>
      <c r="Z199" s="18"/>
      <c r="AA199" s="18"/>
      <c r="AB199" s="4"/>
      <c r="AC199" s="18"/>
      <c r="AD199" s="18"/>
      <c r="AE199" s="2"/>
      <c r="AF199" s="4"/>
      <c r="AG199" s="4"/>
      <c r="AH199" s="18"/>
      <c r="AI199" s="4"/>
      <c r="AJ199" s="4"/>
      <c r="AK199" s="4"/>
      <c r="AL199" s="18"/>
      <c r="AM199" s="71"/>
      <c r="AN199" s="66"/>
      <c r="AO199" s="66"/>
      <c r="AP199" s="2"/>
      <c r="AQ199" s="2"/>
      <c r="AR199" s="18"/>
      <c r="AS199" s="71"/>
      <c r="AT199" s="21"/>
      <c r="AU199" s="18"/>
      <c r="AV199" s="18"/>
      <c r="AW199" s="18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</row>
    <row r="200" spans="1:62" ht="12.75" customHeight="1">
      <c r="A200" s="2" t="s">
        <v>725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9"/>
      <c r="T200" s="2">
        <v>6</v>
      </c>
      <c r="U200" s="2">
        <v>6</v>
      </c>
      <c r="V200" s="71"/>
      <c r="W200" s="18"/>
      <c r="X200" s="18"/>
      <c r="Y200" s="18"/>
      <c r="Z200" s="18"/>
      <c r="AA200" s="18"/>
      <c r="AB200" s="4"/>
      <c r="AC200" s="18"/>
      <c r="AD200" s="18"/>
      <c r="AE200" s="2"/>
      <c r="AF200" s="4"/>
      <c r="AG200" s="4"/>
      <c r="AH200" s="18"/>
      <c r="AI200" s="4"/>
      <c r="AJ200" s="4"/>
      <c r="AK200" s="4"/>
      <c r="AL200" s="18"/>
      <c r="AM200" s="71"/>
      <c r="AN200" s="66"/>
      <c r="AO200" s="66"/>
      <c r="AP200" s="2"/>
      <c r="AQ200" s="2"/>
      <c r="AR200" s="18"/>
      <c r="AS200" s="71"/>
      <c r="AT200" s="21"/>
      <c r="AU200" s="18"/>
      <c r="AV200" s="18"/>
      <c r="AW200" s="18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</row>
    <row r="201" spans="1:62" ht="12.75" customHeight="1">
      <c r="A201" s="2" t="s">
        <v>726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>
        <v>-10</v>
      </c>
      <c r="O201" s="2">
        <v>-10</v>
      </c>
      <c r="P201" s="2"/>
      <c r="Q201" s="2">
        <v>-10</v>
      </c>
      <c r="R201" s="2">
        <v>-10</v>
      </c>
      <c r="S201" s="49"/>
      <c r="T201" s="2"/>
      <c r="U201" s="2"/>
      <c r="V201" s="71"/>
      <c r="W201" s="18"/>
      <c r="X201" s="18"/>
      <c r="Y201" s="18"/>
      <c r="Z201" s="18"/>
      <c r="AA201" s="18"/>
      <c r="AB201" s="4"/>
      <c r="AC201" s="18"/>
      <c r="AD201" s="18"/>
      <c r="AE201" s="2">
        <v>8</v>
      </c>
      <c r="AF201" s="4"/>
      <c r="AG201" s="4"/>
      <c r="AH201" s="18"/>
      <c r="AI201" s="4"/>
      <c r="AJ201" s="4"/>
      <c r="AK201" s="4"/>
      <c r="AL201" s="18"/>
      <c r="AM201" s="71"/>
      <c r="AN201" s="66"/>
      <c r="AO201" s="66"/>
      <c r="AP201" s="2"/>
      <c r="AQ201" s="2"/>
      <c r="AR201" s="18"/>
      <c r="AS201" s="71"/>
      <c r="AT201" s="21"/>
      <c r="AU201" s="18"/>
      <c r="AV201" s="18"/>
      <c r="AW201" s="18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</row>
    <row r="202" spans="1:62" ht="12.75" customHeight="1">
      <c r="A202" s="2" t="s">
        <v>727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>
        <v>10</v>
      </c>
      <c r="O202" s="2"/>
      <c r="P202" s="2"/>
      <c r="Q202" s="2"/>
      <c r="R202" s="2"/>
      <c r="S202" s="49">
        <v>10</v>
      </c>
      <c r="T202" s="2"/>
      <c r="U202" s="2"/>
      <c r="V202" s="71"/>
      <c r="W202" s="18"/>
      <c r="X202" s="18"/>
      <c r="Y202" s="18"/>
      <c r="Z202" s="18"/>
      <c r="AA202" s="18"/>
      <c r="AB202" s="4"/>
      <c r="AC202" s="18"/>
      <c r="AD202" s="18"/>
      <c r="AE202" s="2">
        <v>3</v>
      </c>
      <c r="AF202" s="4"/>
      <c r="AG202" s="4"/>
      <c r="AH202" s="18"/>
      <c r="AI202" s="4"/>
      <c r="AJ202" s="4"/>
      <c r="AK202" s="4"/>
      <c r="AL202" s="18"/>
      <c r="AM202" s="71"/>
      <c r="AN202" s="66"/>
      <c r="AO202" s="66"/>
      <c r="AP202" s="2"/>
      <c r="AQ202" s="2"/>
      <c r="AR202" s="18"/>
      <c r="AS202" s="71"/>
      <c r="AT202" s="21"/>
      <c r="AU202" s="18"/>
      <c r="AV202" s="18"/>
      <c r="AW202" s="18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</row>
    <row r="203" spans="1:62" ht="12.75" customHeight="1">
      <c r="A203" s="8" t="s">
        <v>728</v>
      </c>
      <c r="B203" s="2"/>
      <c r="C203" s="2"/>
      <c r="D203" s="2"/>
      <c r="E203" s="2"/>
      <c r="F203" s="2"/>
      <c r="G203" s="2"/>
      <c r="H203" s="8">
        <v>3</v>
      </c>
      <c r="I203" s="2"/>
      <c r="J203" s="2"/>
      <c r="K203" s="2"/>
      <c r="L203" s="2"/>
      <c r="M203" s="2"/>
      <c r="N203" s="10">
        <v>5</v>
      </c>
      <c r="O203" s="2"/>
      <c r="P203" s="2"/>
      <c r="Q203" s="2"/>
      <c r="R203" s="2"/>
      <c r="S203" s="49"/>
      <c r="T203" s="2"/>
      <c r="U203" s="2"/>
      <c r="V203" s="71"/>
      <c r="W203" s="18"/>
      <c r="X203" s="18"/>
      <c r="Y203" s="18"/>
      <c r="Z203" s="18"/>
      <c r="AA203" s="18"/>
      <c r="AB203" s="4"/>
      <c r="AC203" s="18"/>
      <c r="AD203" s="18"/>
      <c r="AE203" s="2"/>
      <c r="AF203" s="4"/>
      <c r="AG203" s="4"/>
      <c r="AH203" s="18"/>
      <c r="AI203" s="18"/>
      <c r="AJ203" s="18"/>
      <c r="AK203" s="18"/>
      <c r="AL203" s="18"/>
      <c r="AM203" s="48"/>
      <c r="AN203" s="76"/>
      <c r="AO203" s="76"/>
      <c r="AP203" s="2"/>
      <c r="AQ203" s="2"/>
      <c r="AR203" s="2"/>
      <c r="AS203" s="48"/>
      <c r="AT203" s="49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</row>
    <row r="204" spans="1:62" ht="12.75" customHeight="1">
      <c r="A204" s="8" t="s">
        <v>729</v>
      </c>
      <c r="B204" s="2"/>
      <c r="C204" s="2"/>
      <c r="D204" s="2"/>
      <c r="E204" s="2"/>
      <c r="F204" s="2"/>
      <c r="G204" s="2"/>
      <c r="H204" s="8">
        <v>4</v>
      </c>
      <c r="I204" s="2"/>
      <c r="J204" s="2"/>
      <c r="K204" s="2"/>
      <c r="L204" s="2"/>
      <c r="M204" s="2"/>
      <c r="N204" s="8">
        <v>5</v>
      </c>
      <c r="O204" s="2"/>
      <c r="P204" s="2"/>
      <c r="Q204" s="2"/>
      <c r="R204" s="2"/>
      <c r="S204" s="49"/>
      <c r="T204" s="2"/>
      <c r="U204" s="2"/>
      <c r="V204" s="71"/>
      <c r="W204" s="18"/>
      <c r="X204" s="18"/>
      <c r="Y204" s="18"/>
      <c r="Z204" s="18"/>
      <c r="AA204" s="18"/>
      <c r="AB204" s="4"/>
      <c r="AC204" s="18"/>
      <c r="AD204" s="18"/>
      <c r="AE204" s="2"/>
      <c r="AF204" s="4"/>
      <c r="AG204" s="4"/>
      <c r="AH204" s="18"/>
      <c r="AI204" s="18"/>
      <c r="AJ204" s="18"/>
      <c r="AK204" s="18"/>
      <c r="AL204" s="18"/>
      <c r="AM204" s="48"/>
      <c r="AN204" s="76"/>
      <c r="AO204" s="76"/>
      <c r="AP204" s="2"/>
      <c r="AQ204" s="2"/>
      <c r="AR204" s="2"/>
      <c r="AS204" s="48"/>
      <c r="AT204" s="49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</row>
    <row r="205" spans="1:62" ht="12.75" customHeight="1">
      <c r="A205" s="2" t="s">
        <v>730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>
        <v>8</v>
      </c>
      <c r="P205" s="2"/>
      <c r="Q205" s="2"/>
      <c r="R205" s="2"/>
      <c r="S205" s="49"/>
      <c r="T205" s="2"/>
      <c r="U205" s="2"/>
      <c r="V205" s="71"/>
      <c r="W205" s="18"/>
      <c r="X205" s="18"/>
      <c r="Y205" s="18"/>
      <c r="Z205" s="18"/>
      <c r="AA205" s="18"/>
      <c r="AB205" s="4"/>
      <c r="AC205" s="18"/>
      <c r="AD205" s="18"/>
      <c r="AE205" s="2"/>
      <c r="AF205" s="4"/>
      <c r="AG205" s="4"/>
      <c r="AH205" s="18"/>
      <c r="AI205" s="18"/>
      <c r="AJ205" s="18"/>
      <c r="AK205" s="18"/>
      <c r="AL205" s="18"/>
      <c r="AM205" s="48"/>
      <c r="AN205" s="76"/>
      <c r="AO205" s="76"/>
      <c r="AP205" s="2"/>
      <c r="AQ205" s="2"/>
      <c r="AR205" s="2"/>
      <c r="AS205" s="48"/>
      <c r="AT205" s="49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</row>
    <row r="206" spans="1:62" ht="12.75" customHeight="1">
      <c r="A206" s="2" t="s">
        <v>731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9"/>
      <c r="T206" s="2"/>
      <c r="U206" s="2"/>
      <c r="V206" s="71"/>
      <c r="W206" s="18"/>
      <c r="X206" s="18"/>
      <c r="Y206" s="18"/>
      <c r="Z206" s="18"/>
      <c r="AA206" s="18">
        <v>0.04</v>
      </c>
      <c r="AB206" s="4"/>
      <c r="AC206" s="18"/>
      <c r="AD206" s="18"/>
      <c r="AE206" s="2"/>
      <c r="AF206" s="4"/>
      <c r="AG206" s="4"/>
      <c r="AH206" s="18"/>
      <c r="AI206" s="18"/>
      <c r="AJ206" s="18"/>
      <c r="AK206" s="18"/>
      <c r="AL206" s="18"/>
      <c r="AM206" s="48"/>
      <c r="AN206" s="76"/>
      <c r="AO206" s="76"/>
      <c r="AP206" s="2"/>
      <c r="AQ206" s="2"/>
      <c r="AR206" s="2"/>
      <c r="AS206" s="48"/>
      <c r="AT206" s="49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</row>
    <row r="207" spans="1:62" ht="12.75" customHeight="1">
      <c r="A207" s="2" t="s">
        <v>732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9"/>
      <c r="T207" s="2">
        <v>10</v>
      </c>
      <c r="U207" s="2"/>
      <c r="V207" s="71"/>
      <c r="W207" s="18"/>
      <c r="X207" s="18"/>
      <c r="Y207" s="18"/>
      <c r="Z207" s="18"/>
      <c r="AA207" s="18"/>
      <c r="AB207" s="4"/>
      <c r="AC207" s="18"/>
      <c r="AD207" s="18"/>
      <c r="AE207" s="2"/>
      <c r="AF207" s="4"/>
      <c r="AG207" s="4"/>
      <c r="AH207" s="18"/>
      <c r="AI207" s="18"/>
      <c r="AJ207" s="18"/>
      <c r="AK207" s="18"/>
      <c r="AL207" s="18"/>
      <c r="AM207" s="48"/>
      <c r="AN207" s="76"/>
      <c r="AO207" s="76"/>
      <c r="AP207" s="2"/>
      <c r="AQ207" s="2"/>
      <c r="AR207" s="2"/>
      <c r="AS207" s="48"/>
      <c r="AT207" s="49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</row>
    <row r="208" spans="1:62" ht="12.75" customHeight="1">
      <c r="A208" s="2" t="s">
        <v>733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>
        <v>8</v>
      </c>
      <c r="O208" s="2"/>
      <c r="P208" s="2"/>
      <c r="Q208" s="2"/>
      <c r="R208" s="2"/>
      <c r="S208" s="49"/>
      <c r="T208" s="2"/>
      <c r="U208" s="2"/>
      <c r="V208" s="71"/>
      <c r="W208" s="18"/>
      <c r="X208" s="18"/>
      <c r="Y208" s="18"/>
      <c r="Z208" s="18"/>
      <c r="AA208" s="18"/>
      <c r="AB208" s="4"/>
      <c r="AC208" s="18"/>
      <c r="AD208" s="18"/>
      <c r="AE208" s="2"/>
      <c r="AF208" s="4"/>
      <c r="AG208" s="4"/>
      <c r="AH208" s="18"/>
      <c r="AI208" s="18"/>
      <c r="AJ208" s="18"/>
      <c r="AK208" s="18"/>
      <c r="AL208" s="18"/>
      <c r="AM208" s="48"/>
      <c r="AN208" s="76"/>
      <c r="AO208" s="76"/>
      <c r="AP208" s="2"/>
      <c r="AQ208" s="2"/>
      <c r="AR208" s="2"/>
      <c r="AS208" s="48"/>
      <c r="AT208" s="49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</row>
    <row r="209" spans="1:62" ht="12.75" customHeight="1">
      <c r="A209" s="2" t="s">
        <v>734</v>
      </c>
      <c r="B209" s="2"/>
      <c r="C209" s="2"/>
      <c r="D209" s="2"/>
      <c r="E209" s="2"/>
      <c r="F209" s="2"/>
      <c r="G209" s="2"/>
      <c r="H209" s="2">
        <v>2</v>
      </c>
      <c r="I209" s="2"/>
      <c r="J209" s="2"/>
      <c r="K209" s="2"/>
      <c r="L209" s="2"/>
      <c r="M209" s="2"/>
      <c r="N209" s="2">
        <v>3</v>
      </c>
      <c r="O209" s="2"/>
      <c r="P209" s="2"/>
      <c r="Q209" s="2"/>
      <c r="R209" s="2"/>
      <c r="S209" s="49"/>
      <c r="T209" s="2"/>
      <c r="U209" s="2"/>
      <c r="V209" s="71"/>
      <c r="W209" s="18"/>
      <c r="X209" s="18"/>
      <c r="Y209" s="18"/>
      <c r="Z209" s="18"/>
      <c r="AA209" s="18"/>
      <c r="AB209" s="4"/>
      <c r="AC209" s="18"/>
      <c r="AD209" s="18"/>
      <c r="AE209" s="2"/>
      <c r="AF209" s="4"/>
      <c r="AG209" s="4"/>
      <c r="AH209" s="18"/>
      <c r="AI209" s="4"/>
      <c r="AJ209" s="4"/>
      <c r="AK209" s="4"/>
      <c r="AL209" s="18"/>
      <c r="AM209" s="71"/>
      <c r="AN209" s="66"/>
      <c r="AO209" s="66"/>
      <c r="AP209" s="2"/>
      <c r="AQ209" s="2"/>
      <c r="AR209" s="18"/>
      <c r="AS209" s="71"/>
      <c r="AT209" s="21"/>
      <c r="AU209" s="18"/>
      <c r="AV209" s="18"/>
      <c r="AW209" s="18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</row>
    <row r="210" spans="1:62" ht="12.75" customHeight="1">
      <c r="A210" s="2" t="s">
        <v>335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9"/>
      <c r="T210" s="2"/>
      <c r="U210" s="2"/>
      <c r="V210" s="71"/>
      <c r="W210" s="18"/>
      <c r="X210" s="18"/>
      <c r="Y210" s="18"/>
      <c r="Z210" s="18"/>
      <c r="AA210" s="18"/>
      <c r="AB210" s="4"/>
      <c r="AC210" s="18"/>
      <c r="AD210" s="18"/>
      <c r="AE210" s="2"/>
      <c r="AF210" s="4"/>
      <c r="AG210" s="4"/>
      <c r="AH210" s="18">
        <v>0.02</v>
      </c>
      <c r="AI210" s="4"/>
      <c r="AJ210" s="4"/>
      <c r="AK210" s="4"/>
      <c r="AL210" s="18"/>
      <c r="AM210" s="71"/>
      <c r="AN210" s="66"/>
      <c r="AO210" s="66"/>
      <c r="AP210" s="2"/>
      <c r="AQ210" s="2"/>
      <c r="AR210" s="18"/>
      <c r="AS210" s="71"/>
      <c r="AT210" s="21"/>
      <c r="AU210" s="18"/>
      <c r="AV210" s="18"/>
      <c r="AW210" s="18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</row>
    <row r="211" spans="1:62" ht="12.75" customHeight="1">
      <c r="A211" s="2" t="s">
        <v>735</v>
      </c>
      <c r="B211" s="2"/>
      <c r="C211" s="2"/>
      <c r="D211" s="2"/>
      <c r="E211" s="2"/>
      <c r="F211" s="2"/>
      <c r="G211" s="2"/>
      <c r="H211" s="2">
        <v>3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9"/>
      <c r="T211" s="2"/>
      <c r="U211" s="2"/>
      <c r="V211" s="71"/>
      <c r="W211" s="18"/>
      <c r="X211" s="18"/>
      <c r="Y211" s="18"/>
      <c r="Z211" s="18"/>
      <c r="AA211" s="18"/>
      <c r="AB211" s="4"/>
      <c r="AC211" s="18"/>
      <c r="AD211" s="18"/>
      <c r="AE211" s="2"/>
      <c r="AF211" s="4"/>
      <c r="AG211" s="4"/>
      <c r="AH211" s="18"/>
      <c r="AI211" s="4"/>
      <c r="AJ211" s="4"/>
      <c r="AK211" s="4"/>
      <c r="AL211" s="18"/>
      <c r="AM211" s="71"/>
      <c r="AN211" s="66"/>
      <c r="AO211" s="66"/>
      <c r="AP211" s="2"/>
      <c r="AQ211" s="2"/>
      <c r="AR211" s="18"/>
      <c r="AS211" s="71"/>
      <c r="AT211" s="21"/>
      <c r="AU211" s="18"/>
      <c r="AV211" s="18"/>
      <c r="AW211" s="18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</row>
    <row r="212" spans="1:62" ht="12.75" customHeight="1">
      <c r="A212" s="2" t="s">
        <v>736</v>
      </c>
      <c r="B212" s="2"/>
      <c r="C212" s="2"/>
      <c r="D212" s="2"/>
      <c r="E212" s="2"/>
      <c r="F212" s="2"/>
      <c r="G212" s="2"/>
      <c r="H212" s="2">
        <v>4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9"/>
      <c r="T212" s="2"/>
      <c r="U212" s="2"/>
      <c r="V212" s="71"/>
      <c r="W212" s="18"/>
      <c r="X212" s="18"/>
      <c r="Y212" s="18"/>
      <c r="Z212" s="18"/>
      <c r="AA212" s="18"/>
      <c r="AB212" s="4"/>
      <c r="AC212" s="18"/>
      <c r="AD212" s="18"/>
      <c r="AE212" s="2"/>
      <c r="AF212" s="4"/>
      <c r="AG212" s="4"/>
      <c r="AH212" s="18"/>
      <c r="AI212" s="4"/>
      <c r="AJ212" s="4"/>
      <c r="AK212" s="4"/>
      <c r="AL212" s="18"/>
      <c r="AM212" s="71"/>
      <c r="AN212" s="66"/>
      <c r="AO212" s="66"/>
      <c r="AP212" s="2"/>
      <c r="AQ212" s="2"/>
      <c r="AR212" s="18"/>
      <c r="AS212" s="71"/>
      <c r="AT212" s="21"/>
      <c r="AU212" s="18"/>
      <c r="AV212" s="18"/>
      <c r="AW212" s="18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</row>
    <row r="213" spans="1:62" ht="12.75" customHeight="1">
      <c r="A213" s="2" t="s">
        <v>737</v>
      </c>
      <c r="B213" s="2"/>
      <c r="C213" s="2"/>
      <c r="D213" s="2"/>
      <c r="E213" s="2"/>
      <c r="F213" s="2"/>
      <c r="G213" s="2">
        <v>2</v>
      </c>
      <c r="H213" s="2">
        <v>2</v>
      </c>
      <c r="I213" s="2"/>
      <c r="J213" s="2"/>
      <c r="K213" s="2"/>
      <c r="L213" s="2"/>
      <c r="M213" s="2"/>
      <c r="N213" s="2"/>
      <c r="O213" s="2">
        <v>17</v>
      </c>
      <c r="P213" s="2"/>
      <c r="Q213" s="2"/>
      <c r="R213" s="2"/>
      <c r="S213" s="49"/>
      <c r="T213" s="2"/>
      <c r="U213" s="2"/>
      <c r="V213" s="71"/>
      <c r="W213" s="18"/>
      <c r="X213" s="18"/>
      <c r="Y213" s="18"/>
      <c r="Z213" s="18"/>
      <c r="AA213" s="18"/>
      <c r="AB213" s="4"/>
      <c r="AC213" s="18"/>
      <c r="AD213" s="18"/>
      <c r="AE213" s="2"/>
      <c r="AF213" s="18"/>
      <c r="AG213" s="4"/>
      <c r="AH213" s="18"/>
      <c r="AI213" s="4"/>
      <c r="AJ213" s="4"/>
      <c r="AK213" s="4"/>
      <c r="AL213" s="18"/>
      <c r="AM213" s="48"/>
      <c r="AN213" s="76"/>
      <c r="AO213" s="76"/>
      <c r="AP213" s="2"/>
      <c r="AQ213" s="2"/>
      <c r="AR213" s="2"/>
      <c r="AS213" s="48"/>
      <c r="AT213" s="49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</row>
    <row r="214" spans="1:62" ht="12.75" customHeight="1">
      <c r="A214" s="2" t="s">
        <v>738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>
        <v>5</v>
      </c>
      <c r="O214" s="2"/>
      <c r="P214" s="2"/>
      <c r="Q214" s="2"/>
      <c r="R214" s="2"/>
      <c r="S214" s="49">
        <v>5</v>
      </c>
      <c r="T214" s="2"/>
      <c r="U214" s="2"/>
      <c r="V214" s="71"/>
      <c r="W214" s="18"/>
      <c r="X214" s="18"/>
      <c r="Y214" s="18"/>
      <c r="Z214" s="18"/>
      <c r="AA214" s="18"/>
      <c r="AB214" s="4"/>
      <c r="AC214" s="18"/>
      <c r="AD214" s="18"/>
      <c r="AE214" s="2"/>
      <c r="AF214" s="18"/>
      <c r="AG214" s="4"/>
      <c r="AH214" s="18"/>
      <c r="AI214" s="4"/>
      <c r="AJ214" s="4"/>
      <c r="AK214" s="4"/>
      <c r="AL214" s="18"/>
      <c r="AM214" s="48"/>
      <c r="AN214" s="76"/>
      <c r="AO214" s="76"/>
      <c r="AP214" s="2"/>
      <c r="AQ214" s="2"/>
      <c r="AR214" s="2"/>
      <c r="AS214" s="48"/>
      <c r="AT214" s="49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</row>
    <row r="215" spans="1:62" ht="12.75" customHeight="1">
      <c r="A215" s="8" t="s">
        <v>739</v>
      </c>
      <c r="B215" s="2"/>
      <c r="C215" s="2"/>
      <c r="D215" s="2"/>
      <c r="E215" s="2"/>
      <c r="F215" s="2"/>
      <c r="G215" s="2"/>
      <c r="H215" s="8">
        <v>5</v>
      </c>
      <c r="I215" s="2"/>
      <c r="J215" s="2"/>
      <c r="K215" s="2"/>
      <c r="L215" s="2"/>
      <c r="M215" s="2"/>
      <c r="N215" s="8">
        <v>7</v>
      </c>
      <c r="O215" s="2"/>
      <c r="P215" s="2"/>
      <c r="Q215" s="2"/>
      <c r="R215" s="2"/>
      <c r="S215" s="49"/>
      <c r="T215" s="2"/>
      <c r="U215" s="2"/>
      <c r="V215" s="94">
        <v>0.01</v>
      </c>
      <c r="W215" s="18"/>
      <c r="X215" s="18"/>
      <c r="Y215" s="18"/>
      <c r="Z215" s="18"/>
      <c r="AA215" s="18"/>
      <c r="AB215" s="4"/>
      <c r="AC215" s="18"/>
      <c r="AD215" s="18"/>
      <c r="AE215" s="2"/>
      <c r="AF215" s="4"/>
      <c r="AG215" s="4"/>
      <c r="AH215" s="18"/>
      <c r="AI215" s="4"/>
      <c r="AJ215" s="4"/>
      <c r="AK215" s="4"/>
      <c r="AL215" s="18"/>
      <c r="AM215" s="71"/>
      <c r="AN215" s="66"/>
      <c r="AO215" s="66"/>
      <c r="AP215" s="2"/>
      <c r="AQ215" s="2"/>
      <c r="AR215" s="18"/>
      <c r="AS215" s="71"/>
      <c r="AT215" s="21"/>
      <c r="AU215" s="18"/>
      <c r="AV215" s="18"/>
      <c r="AW215" s="18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</row>
    <row r="216" spans="1:62" ht="12.75" customHeight="1">
      <c r="A216" s="8" t="s">
        <v>334</v>
      </c>
      <c r="B216" s="2"/>
      <c r="C216" s="2"/>
      <c r="D216" s="2"/>
      <c r="E216" s="2"/>
      <c r="F216" s="2"/>
      <c r="G216" s="2"/>
      <c r="H216" s="8">
        <v>8</v>
      </c>
      <c r="I216" s="2"/>
      <c r="J216" s="2"/>
      <c r="K216" s="2"/>
      <c r="L216" s="2"/>
      <c r="M216" s="2"/>
      <c r="N216" s="8">
        <v>10</v>
      </c>
      <c r="O216" s="2"/>
      <c r="P216" s="2"/>
      <c r="Q216" s="2"/>
      <c r="R216" s="2"/>
      <c r="S216" s="49"/>
      <c r="T216" s="2"/>
      <c r="U216" s="2"/>
      <c r="V216" s="94">
        <v>0.02</v>
      </c>
      <c r="W216" s="18"/>
      <c r="X216" s="18"/>
      <c r="Y216" s="18"/>
      <c r="Z216" s="18"/>
      <c r="AA216" s="18"/>
      <c r="AB216" s="4"/>
      <c r="AC216" s="18"/>
      <c r="AD216" s="18"/>
      <c r="AE216" s="2"/>
      <c r="AF216" s="4"/>
      <c r="AG216" s="4"/>
      <c r="AH216" s="18"/>
      <c r="AI216" s="4"/>
      <c r="AJ216" s="4"/>
      <c r="AK216" s="4"/>
      <c r="AL216" s="18"/>
      <c r="AM216" s="71"/>
      <c r="AN216" s="66"/>
      <c r="AO216" s="66"/>
      <c r="AP216" s="2"/>
      <c r="AQ216" s="2"/>
      <c r="AR216" s="18"/>
      <c r="AS216" s="71"/>
      <c r="AT216" s="21"/>
      <c r="AU216" s="18"/>
      <c r="AV216" s="18"/>
      <c r="AW216" s="18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</row>
    <row r="217" spans="1:62" ht="12.75" customHeight="1">
      <c r="A217" s="2" t="s">
        <v>740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>
        <v>6</v>
      </c>
      <c r="P217" s="2"/>
      <c r="Q217" s="2"/>
      <c r="R217" s="2"/>
      <c r="S217" s="49"/>
      <c r="T217" s="2"/>
      <c r="U217" s="2"/>
      <c r="V217" s="71"/>
      <c r="W217" s="18"/>
      <c r="X217" s="18"/>
      <c r="Y217" s="18"/>
      <c r="Z217" s="18"/>
      <c r="AA217" s="18"/>
      <c r="AB217" s="4"/>
      <c r="AC217" s="18"/>
      <c r="AD217" s="18"/>
      <c r="AE217" s="2"/>
      <c r="AF217" s="4"/>
      <c r="AG217" s="4"/>
      <c r="AH217" s="18"/>
      <c r="AI217" s="4"/>
      <c r="AJ217" s="4"/>
      <c r="AK217" s="4"/>
      <c r="AL217" s="18"/>
      <c r="AM217" s="71"/>
      <c r="AN217" s="66"/>
      <c r="AO217" s="66"/>
      <c r="AP217" s="2"/>
      <c r="AQ217" s="2"/>
      <c r="AR217" s="18"/>
      <c r="AS217" s="71"/>
      <c r="AT217" s="21"/>
      <c r="AU217" s="18"/>
      <c r="AV217" s="18"/>
      <c r="AW217" s="18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</row>
    <row r="218" spans="1:62" ht="12.75" customHeight="1">
      <c r="A218" s="2" t="s">
        <v>741</v>
      </c>
      <c r="B218" s="2"/>
      <c r="C218" s="2"/>
      <c r="D218" s="2"/>
      <c r="E218" s="2"/>
      <c r="F218" s="2"/>
      <c r="G218" s="2">
        <v>1</v>
      </c>
      <c r="H218" s="2">
        <v>1</v>
      </c>
      <c r="I218" s="2"/>
      <c r="J218" s="2"/>
      <c r="K218" s="2"/>
      <c r="L218" s="2"/>
      <c r="M218" s="2"/>
      <c r="N218" s="2">
        <v>3</v>
      </c>
      <c r="O218" s="2"/>
      <c r="P218" s="2"/>
      <c r="Q218" s="2"/>
      <c r="R218" s="2"/>
      <c r="S218" s="49"/>
      <c r="T218" s="2"/>
      <c r="U218" s="2"/>
      <c r="V218" s="71"/>
      <c r="W218" s="18"/>
      <c r="X218" s="18"/>
      <c r="Y218" s="18"/>
      <c r="Z218" s="18"/>
      <c r="AA218" s="18"/>
      <c r="AB218" s="4"/>
      <c r="AC218" s="18"/>
      <c r="AD218" s="18"/>
      <c r="AE218" s="2"/>
      <c r="AF218" s="4"/>
      <c r="AG218" s="4"/>
      <c r="AH218" s="18"/>
      <c r="AI218" s="4"/>
      <c r="AJ218" s="4"/>
      <c r="AK218" s="4"/>
      <c r="AL218" s="18"/>
      <c r="AM218" s="71"/>
      <c r="AN218" s="66"/>
      <c r="AO218" s="66"/>
      <c r="AP218" s="2"/>
      <c r="AQ218" s="2"/>
      <c r="AR218" s="18"/>
      <c r="AS218" s="71"/>
      <c r="AT218" s="21"/>
      <c r="AU218" s="18"/>
      <c r="AV218" s="18"/>
      <c r="AW218" s="18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</row>
    <row r="219" spans="1:62" ht="12.75" customHeight="1">
      <c r="A219" s="2" t="s">
        <v>742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>
        <v>4</v>
      </c>
      <c r="O219" s="2"/>
      <c r="P219" s="2"/>
      <c r="Q219" s="2"/>
      <c r="R219" s="2"/>
      <c r="S219" s="49"/>
      <c r="T219" s="2"/>
      <c r="U219" s="2"/>
      <c r="V219" s="71"/>
      <c r="W219" s="18"/>
      <c r="X219" s="18"/>
      <c r="Y219" s="18"/>
      <c r="Z219" s="18"/>
      <c r="AA219" s="18"/>
      <c r="AB219" s="4"/>
      <c r="AC219" s="18"/>
      <c r="AD219" s="18"/>
      <c r="AE219" s="2"/>
      <c r="AF219" s="4">
        <v>10</v>
      </c>
      <c r="AG219" s="4"/>
      <c r="AH219" s="18"/>
      <c r="AI219" s="4"/>
      <c r="AJ219" s="4"/>
      <c r="AK219" s="4"/>
      <c r="AL219" s="18"/>
      <c r="AM219" s="71"/>
      <c r="AN219" s="66"/>
      <c r="AO219" s="66"/>
      <c r="AP219" s="2"/>
      <c r="AQ219" s="2"/>
      <c r="AR219" s="18"/>
      <c r="AS219" s="71"/>
      <c r="AT219" s="21"/>
      <c r="AU219" s="18"/>
      <c r="AV219" s="18"/>
      <c r="AW219" s="18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</row>
    <row r="220" spans="1:62" ht="12.75" customHeight="1">
      <c r="A220" s="2" t="s">
        <v>333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>
        <v>4</v>
      </c>
      <c r="O220" s="2"/>
      <c r="P220" s="2"/>
      <c r="Q220" s="2"/>
      <c r="R220" s="2"/>
      <c r="S220" s="49"/>
      <c r="T220" s="2"/>
      <c r="U220" s="2"/>
      <c r="V220" s="71"/>
      <c r="W220" s="18"/>
      <c r="X220" s="18"/>
      <c r="Y220" s="18"/>
      <c r="Z220" s="18"/>
      <c r="AA220" s="18"/>
      <c r="AB220" s="4"/>
      <c r="AC220" s="18"/>
      <c r="AD220" s="18"/>
      <c r="AE220" s="2"/>
      <c r="AF220" s="4"/>
      <c r="AG220" s="4">
        <v>250</v>
      </c>
      <c r="AH220" s="18"/>
      <c r="AI220" s="4"/>
      <c r="AJ220" s="4"/>
      <c r="AK220" s="4"/>
      <c r="AL220" s="18"/>
      <c r="AM220" s="71"/>
      <c r="AN220" s="66"/>
      <c r="AO220" s="66"/>
      <c r="AP220" s="2"/>
      <c r="AQ220" s="2"/>
      <c r="AR220" s="18"/>
      <c r="AS220" s="71"/>
      <c r="AT220" s="21"/>
      <c r="AU220" s="18"/>
      <c r="AV220" s="18"/>
      <c r="AW220" s="18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</row>
    <row r="221" spans="1:62" ht="12.75" customHeight="1">
      <c r="A221" s="2" t="s">
        <v>743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>
        <v>4</v>
      </c>
      <c r="P221" s="2"/>
      <c r="Q221" s="2"/>
      <c r="R221" s="2"/>
      <c r="S221" s="49"/>
      <c r="T221" s="2"/>
      <c r="U221" s="2"/>
      <c r="V221" s="71"/>
      <c r="W221" s="18"/>
      <c r="X221" s="18"/>
      <c r="Y221" s="18"/>
      <c r="Z221" s="18"/>
      <c r="AA221" s="18"/>
      <c r="AB221" s="4"/>
      <c r="AC221" s="18"/>
      <c r="AD221" s="18"/>
      <c r="AE221" s="2"/>
      <c r="AF221" s="4">
        <v>10</v>
      </c>
      <c r="AG221" s="4"/>
      <c r="AH221" s="18"/>
      <c r="AI221" s="4"/>
      <c r="AJ221" s="4"/>
      <c r="AK221" s="4"/>
      <c r="AL221" s="18"/>
      <c r="AM221" s="71"/>
      <c r="AN221" s="66"/>
      <c r="AO221" s="66"/>
      <c r="AP221" s="2"/>
      <c r="AQ221" s="2"/>
      <c r="AR221" s="18"/>
      <c r="AS221" s="71"/>
      <c r="AT221" s="21"/>
      <c r="AU221" s="18"/>
      <c r="AV221" s="18"/>
      <c r="AW221" s="18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</row>
    <row r="222" spans="1:62" ht="12.75" customHeight="1">
      <c r="A222" s="2" t="s">
        <v>744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>
        <v>4</v>
      </c>
      <c r="P222" s="2"/>
      <c r="Q222" s="2"/>
      <c r="R222" s="2"/>
      <c r="S222" s="49"/>
      <c r="T222" s="2"/>
      <c r="U222" s="2"/>
      <c r="V222" s="71"/>
      <c r="W222" s="18"/>
      <c r="X222" s="18"/>
      <c r="Y222" s="18"/>
      <c r="Z222" s="18"/>
      <c r="AA222" s="18"/>
      <c r="AB222" s="4"/>
      <c r="AC222" s="18"/>
      <c r="AD222" s="18"/>
      <c r="AE222" s="2"/>
      <c r="AF222" s="4"/>
      <c r="AG222" s="4">
        <v>250</v>
      </c>
      <c r="AH222" s="18"/>
      <c r="AI222" s="4"/>
      <c r="AJ222" s="4"/>
      <c r="AK222" s="4"/>
      <c r="AL222" s="18"/>
      <c r="AM222" s="71"/>
      <c r="AN222" s="66"/>
      <c r="AO222" s="66"/>
      <c r="AP222" s="2"/>
      <c r="AQ222" s="2"/>
      <c r="AR222" s="18"/>
      <c r="AS222" s="71"/>
      <c r="AT222" s="21"/>
      <c r="AU222" s="18"/>
      <c r="AV222" s="18"/>
      <c r="AW222" s="18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</row>
    <row r="223" spans="1:62" ht="12.75" customHeight="1">
      <c r="A223" s="2" t="s">
        <v>745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>
        <v>3</v>
      </c>
      <c r="M223" s="2"/>
      <c r="N223" s="2"/>
      <c r="O223" s="2"/>
      <c r="P223" s="2"/>
      <c r="Q223" s="2"/>
      <c r="R223" s="2"/>
      <c r="S223" s="49"/>
      <c r="T223" s="2"/>
      <c r="U223" s="2"/>
      <c r="V223" s="71"/>
      <c r="W223" s="18"/>
      <c r="X223" s="18"/>
      <c r="Y223" s="18"/>
      <c r="Z223" s="18"/>
      <c r="AA223" s="18"/>
      <c r="AB223" s="4"/>
      <c r="AC223" s="18"/>
      <c r="AD223" s="18"/>
      <c r="AE223" s="2"/>
      <c r="AF223" s="4"/>
      <c r="AG223" s="4"/>
      <c r="AH223" s="18"/>
      <c r="AI223" s="4"/>
      <c r="AJ223" s="4"/>
      <c r="AK223" s="4"/>
      <c r="AL223" s="18"/>
      <c r="AM223" s="71"/>
      <c r="AN223" s="66"/>
      <c r="AO223" s="66"/>
      <c r="AP223" s="2"/>
      <c r="AQ223" s="2"/>
      <c r="AR223" s="18"/>
      <c r="AS223" s="71"/>
      <c r="AT223" s="21"/>
      <c r="AU223" s="18"/>
      <c r="AV223" s="18"/>
      <c r="AW223" s="18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</row>
    <row r="224" spans="1:62" ht="12.75" customHeight="1">
      <c r="A224" s="2" t="s">
        <v>746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>
        <v>4</v>
      </c>
      <c r="M224" s="2"/>
      <c r="N224" s="2"/>
      <c r="O224" s="2"/>
      <c r="P224" s="2"/>
      <c r="Q224" s="2"/>
      <c r="R224" s="2"/>
      <c r="S224" s="49"/>
      <c r="T224" s="2"/>
      <c r="U224" s="2"/>
      <c r="V224" s="71"/>
      <c r="W224" s="18"/>
      <c r="X224" s="18"/>
      <c r="Y224" s="18"/>
      <c r="Z224" s="18"/>
      <c r="AA224" s="18"/>
      <c r="AB224" s="4"/>
      <c r="AC224" s="18"/>
      <c r="AD224" s="18"/>
      <c r="AE224" s="2"/>
      <c r="AF224" s="4"/>
      <c r="AG224" s="4"/>
      <c r="AH224" s="18"/>
      <c r="AI224" s="4"/>
      <c r="AJ224" s="4"/>
      <c r="AK224" s="4"/>
      <c r="AL224" s="18"/>
      <c r="AM224" s="71"/>
      <c r="AN224" s="66"/>
      <c r="AO224" s="66"/>
      <c r="AP224" s="2"/>
      <c r="AQ224" s="2"/>
      <c r="AR224" s="18"/>
      <c r="AS224" s="71"/>
      <c r="AT224" s="21"/>
      <c r="AU224" s="18"/>
      <c r="AV224" s="18"/>
      <c r="AW224" s="18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</row>
    <row r="225" spans="1:62" ht="12.75" customHeight="1">
      <c r="A225" s="6" t="s">
        <v>747</v>
      </c>
      <c r="B225" s="2"/>
      <c r="C225" s="2"/>
      <c r="D225" s="2"/>
      <c r="E225" s="2"/>
      <c r="F225" s="2"/>
      <c r="G225" s="8">
        <v>2</v>
      </c>
      <c r="H225" s="8"/>
      <c r="I225" s="8">
        <v>2</v>
      </c>
      <c r="J225" s="2"/>
      <c r="K225" s="2"/>
      <c r="L225" s="2"/>
      <c r="M225" s="2"/>
      <c r="N225" s="10">
        <v>10</v>
      </c>
      <c r="O225" s="2"/>
      <c r="P225" s="2"/>
      <c r="Q225" s="2"/>
      <c r="R225" s="2"/>
      <c r="S225" s="49"/>
      <c r="T225" s="2"/>
      <c r="U225" s="2"/>
      <c r="V225" s="71"/>
      <c r="W225" s="18"/>
      <c r="X225" s="18"/>
      <c r="Y225" s="18"/>
      <c r="Z225" s="18"/>
      <c r="AA225" s="18"/>
      <c r="AB225" s="4"/>
      <c r="AC225" s="18"/>
      <c r="AD225" s="18"/>
      <c r="AE225" s="2"/>
      <c r="AF225" s="4"/>
      <c r="AG225" s="4"/>
      <c r="AH225" s="18"/>
      <c r="AI225" s="18"/>
      <c r="AJ225" s="18"/>
      <c r="AK225" s="18"/>
      <c r="AL225" s="18"/>
      <c r="AM225" s="48"/>
      <c r="AN225" s="76"/>
      <c r="AO225" s="76"/>
      <c r="AP225" s="2"/>
      <c r="AQ225" s="2"/>
      <c r="AR225" s="2"/>
      <c r="AS225" s="48"/>
      <c r="AT225" s="49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</row>
    <row r="226" spans="1:62" ht="12.75" customHeight="1">
      <c r="A226" s="6" t="s">
        <v>748</v>
      </c>
      <c r="B226" s="2"/>
      <c r="C226" s="2"/>
      <c r="D226" s="2"/>
      <c r="E226" s="2"/>
      <c r="F226" s="2"/>
      <c r="G226" s="8">
        <v>3</v>
      </c>
      <c r="H226" s="2"/>
      <c r="I226" s="8">
        <v>3</v>
      </c>
      <c r="J226" s="2"/>
      <c r="K226" s="2"/>
      <c r="L226" s="2"/>
      <c r="M226" s="2"/>
      <c r="N226" s="10">
        <v>10</v>
      </c>
      <c r="O226" s="2"/>
      <c r="P226" s="2"/>
      <c r="Q226" s="2"/>
      <c r="R226" s="2"/>
      <c r="S226" s="49"/>
      <c r="T226" s="2"/>
      <c r="U226" s="2"/>
      <c r="V226" s="71"/>
      <c r="W226" s="18"/>
      <c r="X226" s="18"/>
      <c r="Y226" s="18"/>
      <c r="Z226" s="18"/>
      <c r="AA226" s="18"/>
      <c r="AB226" s="4"/>
      <c r="AC226" s="18"/>
      <c r="AD226" s="18"/>
      <c r="AE226" s="2"/>
      <c r="AF226" s="4"/>
      <c r="AG226" s="4"/>
      <c r="AH226" s="18"/>
      <c r="AI226" s="18"/>
      <c r="AJ226" s="18"/>
      <c r="AK226" s="18"/>
      <c r="AL226" s="18"/>
      <c r="AM226" s="48"/>
      <c r="AN226" s="76"/>
      <c r="AO226" s="76"/>
      <c r="AP226" s="2"/>
      <c r="AQ226" s="2"/>
      <c r="AR226" s="2"/>
      <c r="AS226" s="48"/>
      <c r="AT226" s="49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</row>
    <row r="227" spans="1:62" ht="12.75" customHeight="1">
      <c r="A227" s="4" t="s">
        <v>749</v>
      </c>
      <c r="B227" s="2"/>
      <c r="C227" s="2">
        <v>5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9"/>
      <c r="T227" s="2"/>
      <c r="U227" s="2"/>
      <c r="V227" s="71"/>
      <c r="W227" s="18"/>
      <c r="X227" s="18"/>
      <c r="Y227" s="18"/>
      <c r="Z227" s="18"/>
      <c r="AA227" s="18"/>
      <c r="AB227" s="4"/>
      <c r="AC227" s="18"/>
      <c r="AD227" s="18"/>
      <c r="AE227" s="2"/>
      <c r="AF227" s="4"/>
      <c r="AG227" s="4"/>
      <c r="AH227" s="18"/>
      <c r="AI227" s="18"/>
      <c r="AJ227" s="18"/>
      <c r="AK227" s="18"/>
      <c r="AL227" s="18"/>
      <c r="AM227" s="48"/>
      <c r="AN227" s="76"/>
      <c r="AO227" s="76"/>
      <c r="AP227" s="2"/>
      <c r="AQ227" s="2"/>
      <c r="AR227" s="2"/>
      <c r="AS227" s="48"/>
      <c r="AT227" s="49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</row>
    <row r="228" spans="1:62" ht="12.75" customHeight="1">
      <c r="A228" s="2" t="s">
        <v>750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>
        <v>8</v>
      </c>
      <c r="O228" s="2"/>
      <c r="P228" s="2"/>
      <c r="Q228" s="2"/>
      <c r="R228" s="2"/>
      <c r="S228" s="49"/>
      <c r="T228" s="2"/>
      <c r="U228" s="2"/>
      <c r="V228" s="71"/>
      <c r="W228" s="18"/>
      <c r="X228" s="18"/>
      <c r="Y228" s="18"/>
      <c r="Z228" s="18"/>
      <c r="AA228" s="18"/>
      <c r="AB228" s="4"/>
      <c r="AC228" s="18"/>
      <c r="AD228" s="18"/>
      <c r="AE228" s="2">
        <v>1</v>
      </c>
      <c r="AF228" s="4"/>
      <c r="AG228" s="4"/>
      <c r="AH228" s="18"/>
      <c r="AI228" s="18"/>
      <c r="AJ228" s="18"/>
      <c r="AK228" s="18"/>
      <c r="AL228" s="18"/>
      <c r="AM228" s="48"/>
      <c r="AN228" s="76"/>
      <c r="AO228" s="76"/>
      <c r="AP228" s="2"/>
      <c r="AQ228" s="2"/>
      <c r="AR228" s="2"/>
      <c r="AS228" s="48"/>
      <c r="AT228" s="49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</row>
    <row r="229" spans="1:62" ht="12.75" customHeight="1">
      <c r="A229" s="2" t="s">
        <v>237</v>
      </c>
      <c r="B229" s="2">
        <v>5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9"/>
      <c r="T229" s="2"/>
      <c r="U229" s="2"/>
      <c r="V229" s="71"/>
      <c r="W229" s="18"/>
      <c r="X229" s="18"/>
      <c r="Y229" s="18"/>
      <c r="Z229" s="18"/>
      <c r="AA229" s="18">
        <v>0.05</v>
      </c>
      <c r="AB229" s="4"/>
      <c r="AC229" s="18"/>
      <c r="AD229" s="18"/>
      <c r="AE229" s="2"/>
      <c r="AF229" s="4"/>
      <c r="AG229" s="4"/>
      <c r="AH229" s="18"/>
      <c r="AI229" s="4"/>
      <c r="AJ229" s="4"/>
      <c r="AK229" s="4"/>
      <c r="AL229" s="18"/>
      <c r="AM229" s="71"/>
      <c r="AN229" s="66"/>
      <c r="AO229" s="66"/>
      <c r="AP229" s="2"/>
      <c r="AQ229" s="2"/>
      <c r="AR229" s="18"/>
      <c r="AS229" s="71"/>
      <c r="AT229" s="21"/>
      <c r="AU229" s="18"/>
      <c r="AV229" s="18"/>
      <c r="AW229" s="18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</row>
    <row r="230" spans="1:62" ht="12.75" customHeight="1">
      <c r="A230" s="2" t="s">
        <v>751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>
        <v>5</v>
      </c>
      <c r="O230" s="2">
        <v>15</v>
      </c>
      <c r="P230" s="2"/>
      <c r="Q230" s="2"/>
      <c r="R230" s="2"/>
      <c r="S230" s="49"/>
      <c r="T230" s="2"/>
      <c r="U230" s="2"/>
      <c r="V230" s="71"/>
      <c r="W230" s="18"/>
      <c r="X230" s="18"/>
      <c r="Y230" s="18"/>
      <c r="Z230" s="4"/>
      <c r="AA230" s="18"/>
      <c r="AB230" s="4"/>
      <c r="AC230" s="18"/>
      <c r="AD230" s="18"/>
      <c r="AE230" s="2"/>
      <c r="AF230" s="4"/>
      <c r="AG230" s="4"/>
      <c r="AH230" s="18"/>
      <c r="AI230" s="4"/>
      <c r="AJ230" s="4"/>
      <c r="AK230" s="4"/>
      <c r="AL230" s="4"/>
      <c r="AM230" s="48"/>
      <c r="AN230" s="76"/>
      <c r="AO230" s="76"/>
      <c r="AP230" s="2"/>
      <c r="AQ230" s="2"/>
      <c r="AR230" s="2"/>
      <c r="AS230" s="48"/>
      <c r="AT230" s="49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</row>
    <row r="231" spans="1:62" ht="12.75" customHeight="1">
      <c r="A231" s="2" t="s">
        <v>752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>
        <v>6</v>
      </c>
      <c r="O231" s="2">
        <v>16</v>
      </c>
      <c r="P231" s="2"/>
      <c r="Q231" s="2"/>
      <c r="R231" s="2"/>
      <c r="S231" s="49"/>
      <c r="T231" s="2"/>
      <c r="U231" s="2"/>
      <c r="V231" s="71"/>
      <c r="W231" s="18"/>
      <c r="X231" s="18"/>
      <c r="Y231" s="18"/>
      <c r="Z231" s="4"/>
      <c r="AA231" s="18"/>
      <c r="AB231" s="4"/>
      <c r="AC231" s="18"/>
      <c r="AD231" s="18"/>
      <c r="AE231" s="2"/>
      <c r="AF231" s="4"/>
      <c r="AG231" s="4"/>
      <c r="AH231" s="18"/>
      <c r="AI231" s="4"/>
      <c r="AJ231" s="4"/>
      <c r="AK231" s="4"/>
      <c r="AL231" s="4"/>
      <c r="AM231" s="48"/>
      <c r="AN231" s="76"/>
      <c r="AO231" s="76"/>
      <c r="AP231" s="2"/>
      <c r="AQ231" s="2"/>
      <c r="AR231" s="2"/>
      <c r="AS231" s="48"/>
      <c r="AT231" s="49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</row>
    <row r="232" spans="1:62" ht="12.75" customHeight="1">
      <c r="A232" s="2" t="s">
        <v>229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>
        <v>10</v>
      </c>
      <c r="O232" s="2">
        <v>10</v>
      </c>
      <c r="P232" s="2"/>
      <c r="Q232" s="2">
        <v>10</v>
      </c>
      <c r="R232" s="2">
        <v>10</v>
      </c>
      <c r="S232" s="49"/>
      <c r="T232" s="2"/>
      <c r="U232" s="2"/>
      <c r="V232" s="71">
        <v>0.01</v>
      </c>
      <c r="W232" s="18"/>
      <c r="X232" s="18"/>
      <c r="Y232" s="18"/>
      <c r="Z232" s="4"/>
      <c r="AA232" s="18"/>
      <c r="AB232" s="4"/>
      <c r="AC232" s="18"/>
      <c r="AD232" s="18"/>
      <c r="AE232" s="2">
        <v>5</v>
      </c>
      <c r="AF232" s="4"/>
      <c r="AG232" s="4"/>
      <c r="AH232" s="18"/>
      <c r="AI232" s="4"/>
      <c r="AJ232" s="4"/>
      <c r="AK232" s="4"/>
      <c r="AL232" s="4"/>
      <c r="AM232" s="48"/>
      <c r="AN232" s="76"/>
      <c r="AO232" s="76"/>
      <c r="AP232" s="2"/>
      <c r="AQ232" s="2"/>
      <c r="AR232" s="2"/>
      <c r="AS232" s="48"/>
      <c r="AT232" s="49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</row>
    <row r="233" spans="1:62" ht="12.75" customHeight="1">
      <c r="A233" s="2" t="s">
        <v>753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>
        <v>6</v>
      </c>
      <c r="P233" s="2"/>
      <c r="Q233" s="2"/>
      <c r="R233" s="2"/>
      <c r="S233" s="21"/>
      <c r="T233" s="4"/>
      <c r="U233" s="4"/>
      <c r="V233" s="71"/>
      <c r="W233" s="18"/>
      <c r="X233" s="18"/>
      <c r="Y233" s="18"/>
      <c r="Z233" s="4"/>
      <c r="AA233" s="18"/>
      <c r="AB233" s="4"/>
      <c r="AC233" s="18"/>
      <c r="AD233" s="18"/>
      <c r="AE233" s="4">
        <v>5</v>
      </c>
      <c r="AF233" s="4"/>
      <c r="AG233" s="4"/>
      <c r="AH233" s="18"/>
      <c r="AI233" s="4"/>
      <c r="AJ233" s="4"/>
      <c r="AK233" s="4"/>
      <c r="AL233" s="4"/>
      <c r="AM233" s="48"/>
      <c r="AN233" s="76"/>
      <c r="AO233" s="76"/>
      <c r="AP233" s="2"/>
      <c r="AQ233" s="2"/>
      <c r="AR233" s="2"/>
      <c r="AS233" s="48"/>
      <c r="AT233" s="49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</row>
    <row r="234" spans="1:62" ht="12.75" customHeight="1">
      <c r="A234" s="2" t="s">
        <v>754</v>
      </c>
      <c r="B234" s="2"/>
      <c r="C234" s="2"/>
      <c r="D234" s="2"/>
      <c r="E234" s="2"/>
      <c r="F234" s="2"/>
      <c r="G234" s="2">
        <v>2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9"/>
      <c r="T234" s="2"/>
      <c r="U234" s="2"/>
      <c r="V234" s="71"/>
      <c r="W234" s="18"/>
      <c r="X234" s="18"/>
      <c r="Y234" s="18"/>
      <c r="Z234" s="18"/>
      <c r="AA234" s="18"/>
      <c r="AB234" s="4"/>
      <c r="AC234" s="18"/>
      <c r="AD234" s="18"/>
      <c r="AE234" s="2"/>
      <c r="AF234" s="4"/>
      <c r="AG234" s="4"/>
      <c r="AH234" s="18"/>
      <c r="AI234" s="4"/>
      <c r="AJ234" s="4"/>
      <c r="AK234" s="4"/>
      <c r="AL234" s="18"/>
      <c r="AM234" s="71"/>
      <c r="AN234" s="66"/>
      <c r="AO234" s="66"/>
      <c r="AP234" s="2"/>
      <c r="AQ234" s="2"/>
      <c r="AR234" s="18"/>
      <c r="AS234" s="71"/>
      <c r="AT234" s="21"/>
      <c r="AU234" s="18"/>
      <c r="AV234" s="18"/>
      <c r="AW234" s="18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</row>
    <row r="235" spans="1:62" ht="12.75" customHeight="1">
      <c r="A235" s="4" t="s">
        <v>755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9"/>
      <c r="T235" s="2"/>
      <c r="U235" s="2"/>
      <c r="V235" s="71">
        <v>0.03</v>
      </c>
      <c r="W235" s="18"/>
      <c r="X235" s="18"/>
      <c r="Y235" s="18"/>
      <c r="Z235" s="18"/>
      <c r="AA235" s="18"/>
      <c r="AB235" s="4"/>
      <c r="AC235" s="18"/>
      <c r="AD235" s="18"/>
      <c r="AE235" s="2"/>
      <c r="AF235" s="4"/>
      <c r="AG235" s="4"/>
      <c r="AH235" s="18"/>
      <c r="AI235" s="4"/>
      <c r="AJ235" s="4"/>
      <c r="AK235" s="4"/>
      <c r="AL235" s="4"/>
      <c r="AM235" s="48"/>
      <c r="AN235" s="76"/>
      <c r="AO235" s="76"/>
      <c r="AP235" s="2"/>
      <c r="AQ235" s="2"/>
      <c r="AR235" s="2"/>
      <c r="AS235" s="48"/>
      <c r="AT235" s="49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</row>
    <row r="236" spans="1:62" ht="12.75" customHeight="1">
      <c r="A236" s="2" t="s">
        <v>756</v>
      </c>
      <c r="B236" s="2"/>
      <c r="C236" s="2"/>
      <c r="D236" s="2"/>
      <c r="E236" s="2"/>
      <c r="F236" s="2"/>
      <c r="G236" s="2">
        <v>3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9"/>
      <c r="T236" s="2"/>
      <c r="U236" s="2"/>
      <c r="V236" s="71"/>
      <c r="W236" s="18"/>
      <c r="X236" s="18"/>
      <c r="Y236" s="18"/>
      <c r="Z236" s="18"/>
      <c r="AA236" s="18"/>
      <c r="AB236" s="4"/>
      <c r="AC236" s="18"/>
      <c r="AD236" s="18"/>
      <c r="AE236" s="2"/>
      <c r="AF236" s="4"/>
      <c r="AG236" s="4"/>
      <c r="AH236" s="18"/>
      <c r="AI236" s="4"/>
      <c r="AJ236" s="4"/>
      <c r="AK236" s="4"/>
      <c r="AL236" s="18"/>
      <c r="AM236" s="71"/>
      <c r="AN236" s="66"/>
      <c r="AO236" s="66"/>
      <c r="AP236" s="2"/>
      <c r="AQ236" s="2"/>
      <c r="AR236" s="18"/>
      <c r="AS236" s="71"/>
      <c r="AT236" s="21"/>
      <c r="AU236" s="18"/>
      <c r="AV236" s="18"/>
      <c r="AW236" s="18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</row>
    <row r="237" spans="1:62" ht="12.75" customHeight="1">
      <c r="A237" s="2" t="s">
        <v>251</v>
      </c>
      <c r="B237" s="2"/>
      <c r="C237" s="2"/>
      <c r="D237" s="2"/>
      <c r="E237" s="2"/>
      <c r="F237" s="2"/>
      <c r="G237" s="2">
        <v>4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9"/>
      <c r="T237" s="2"/>
      <c r="U237" s="2"/>
      <c r="V237" s="71"/>
      <c r="W237" s="18"/>
      <c r="X237" s="18"/>
      <c r="Y237" s="18"/>
      <c r="Z237" s="18"/>
      <c r="AA237" s="18"/>
      <c r="AB237" s="4"/>
      <c r="AC237" s="18"/>
      <c r="AD237" s="18"/>
      <c r="AE237" s="2"/>
      <c r="AF237" s="4"/>
      <c r="AG237" s="4"/>
      <c r="AH237" s="18"/>
      <c r="AI237" s="4"/>
      <c r="AJ237" s="4"/>
      <c r="AK237" s="4"/>
      <c r="AL237" s="18"/>
      <c r="AM237" s="71"/>
      <c r="AN237" s="66"/>
      <c r="AO237" s="66"/>
      <c r="AP237" s="2"/>
      <c r="AQ237" s="2"/>
      <c r="AR237" s="18"/>
      <c r="AS237" s="71"/>
      <c r="AT237" s="21"/>
      <c r="AU237" s="18"/>
      <c r="AV237" s="18"/>
      <c r="AW237" s="18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</row>
    <row r="238" spans="1:62" ht="12.75" customHeight="1">
      <c r="A238" s="4" t="s">
        <v>757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>
        <v>12</v>
      </c>
      <c r="O238" s="2"/>
      <c r="P238" s="2"/>
      <c r="Q238" s="2"/>
      <c r="R238" s="2"/>
      <c r="S238" s="49"/>
      <c r="T238" s="2"/>
      <c r="U238" s="2"/>
      <c r="V238" s="71"/>
      <c r="W238" s="18"/>
      <c r="X238" s="18"/>
      <c r="Y238" s="18"/>
      <c r="Z238" s="18"/>
      <c r="AA238" s="18"/>
      <c r="AB238" s="4"/>
      <c r="AC238" s="18"/>
      <c r="AD238" s="18"/>
      <c r="AE238" s="2"/>
      <c r="AF238" s="4"/>
      <c r="AG238" s="4"/>
      <c r="AH238" s="18"/>
      <c r="AI238" s="18"/>
      <c r="AJ238" s="18"/>
      <c r="AK238" s="18"/>
      <c r="AL238" s="18"/>
      <c r="AM238" s="48"/>
      <c r="AN238" s="76"/>
      <c r="AO238" s="76"/>
      <c r="AP238" s="2"/>
      <c r="AQ238" s="2"/>
      <c r="AR238" s="2"/>
      <c r="AS238" s="48"/>
      <c r="AT238" s="49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</row>
    <row r="239" spans="1:62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9"/>
      <c r="T239" s="2"/>
      <c r="U239" s="2"/>
      <c r="V239" s="48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4"/>
      <c r="AJ239" s="4"/>
      <c r="AK239" s="4"/>
      <c r="AL239" s="2"/>
      <c r="AM239" s="48"/>
      <c r="AN239" s="76"/>
      <c r="AO239" s="76"/>
      <c r="AP239" s="2"/>
      <c r="AQ239" s="2"/>
      <c r="AR239" s="2"/>
      <c r="AS239" s="48"/>
      <c r="AT239" s="49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</row>
    <row r="240" spans="1:62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9"/>
      <c r="T240" s="2"/>
      <c r="U240" s="2"/>
      <c r="V240" s="48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4"/>
      <c r="AJ240" s="4"/>
      <c r="AK240" s="4"/>
      <c r="AL240" s="2"/>
      <c r="AM240" s="48"/>
      <c r="AN240" s="76"/>
      <c r="AO240" s="76"/>
      <c r="AP240" s="2"/>
      <c r="AQ240" s="2"/>
      <c r="AR240" s="2"/>
      <c r="AS240" s="48"/>
      <c r="AT240" s="49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</row>
    <row r="241" spans="1:62" ht="12.75" customHeight="1">
      <c r="A241" s="2" t="s">
        <v>238</v>
      </c>
      <c r="B241" s="2" t="str">
        <f t="shared" ref="B241:AW241" si="8">B$1</f>
        <v>Skill</v>
      </c>
      <c r="C241" s="2" t="str">
        <f t="shared" si="8"/>
        <v>CSkill</v>
      </c>
      <c r="D241" s="2" t="str">
        <f t="shared" si="8"/>
        <v>MSkill</v>
      </c>
      <c r="E241" s="2" t="str">
        <f t="shared" si="8"/>
        <v>HSkill</v>
      </c>
      <c r="F241" s="2" t="str">
        <f t="shared" si="8"/>
        <v>CombatSkill</v>
      </c>
      <c r="G241" s="2" t="str">
        <f t="shared" si="8"/>
        <v>Str</v>
      </c>
      <c r="H241" s="2" t="str">
        <f t="shared" si="8"/>
        <v>Dex</v>
      </c>
      <c r="I241" s="2" t="str">
        <f t="shared" si="8"/>
        <v>Vit</v>
      </c>
      <c r="J241" s="2" t="str">
        <f t="shared" si="8"/>
        <v>Agi</v>
      </c>
      <c r="K241" s="2" t="str">
        <f t="shared" si="8"/>
        <v>Int</v>
      </c>
      <c r="L241" s="2" t="str">
        <f t="shared" si="8"/>
        <v>Mnd</v>
      </c>
      <c r="M241" s="2" t="str">
        <f t="shared" si="8"/>
        <v>Chr</v>
      </c>
      <c r="N241" s="2" t="str">
        <f t="shared" si="8"/>
        <v>Acc</v>
      </c>
      <c r="O241" s="2" t="str">
        <f t="shared" si="8"/>
        <v>Att</v>
      </c>
      <c r="P241" s="2" t="str">
        <f t="shared" si="8"/>
        <v>Att%</v>
      </c>
      <c r="Q241" s="2" t="str">
        <f t="shared" si="8"/>
        <v>R.Acc</v>
      </c>
      <c r="R241" s="2" t="str">
        <f t="shared" si="8"/>
        <v>R.Att</v>
      </c>
      <c r="S241" s="49" t="str">
        <f t="shared" si="8"/>
        <v>MAcc</v>
      </c>
      <c r="T241" s="2" t="str">
        <f t="shared" si="8"/>
        <v>MAB</v>
      </c>
      <c r="U241" s="2" t="str">
        <f t="shared" si="8"/>
        <v>MDmg</v>
      </c>
      <c r="V241" s="48" t="str">
        <f t="shared" si="8"/>
        <v>DA</v>
      </c>
      <c r="W241" s="2" t="str">
        <f t="shared" si="8"/>
        <v>TA</v>
      </c>
      <c r="X241" s="2" t="str">
        <f t="shared" si="8"/>
        <v>QA</v>
      </c>
      <c r="Y241" s="2" t="str">
        <f t="shared" si="8"/>
        <v>KA</v>
      </c>
      <c r="Z241" s="2" t="str">
        <f t="shared" si="8"/>
        <v>Zan</v>
      </c>
      <c r="AA241" s="2" t="str">
        <f t="shared" si="8"/>
        <v>DW</v>
      </c>
      <c r="AB241" s="2" t="str">
        <f t="shared" si="8"/>
        <v>Haste</v>
      </c>
      <c r="AC241" s="2" t="str">
        <f t="shared" si="8"/>
        <v>C.Rate</v>
      </c>
      <c r="AD241" s="2" t="str">
        <f t="shared" si="8"/>
        <v>C.Dmg</v>
      </c>
      <c r="AE241" s="2" t="str">
        <f t="shared" si="8"/>
        <v>Store TP</v>
      </c>
      <c r="AF241" s="2" t="str">
        <f t="shared" si="8"/>
        <v>Regain</v>
      </c>
      <c r="AG241" s="2" t="str">
        <f t="shared" si="8"/>
        <v>TPBonus</v>
      </c>
      <c r="AH241" s="2" t="str">
        <f t="shared" si="8"/>
        <v>WSDmg</v>
      </c>
      <c r="AI241" s="2" t="str">
        <f t="shared" si="8"/>
        <v>fTP</v>
      </c>
      <c r="AJ241" s="2" t="str">
        <f t="shared" si="8"/>
        <v>DfTP</v>
      </c>
      <c r="AK241" s="2" t="str">
        <f t="shared" si="8"/>
        <v>Save TP</v>
      </c>
      <c r="AL241" s="2" t="str">
        <f t="shared" si="8"/>
        <v>CTP</v>
      </c>
      <c r="AM241" s="48" t="str">
        <f t="shared" si="8"/>
        <v>SCB</v>
      </c>
      <c r="AN241" s="144" t="str">
        <f t="shared" si="8"/>
        <v>MBB</v>
      </c>
      <c r="AO241" s="144" t="str">
        <f t="shared" si="8"/>
        <v>MBB II</v>
      </c>
      <c r="AP241" s="2" t="str">
        <f t="shared" si="8"/>
        <v>HP</v>
      </c>
      <c r="AQ241" s="2" t="str">
        <f t="shared" si="8"/>
        <v>HPP</v>
      </c>
      <c r="AR241" s="2" t="str">
        <f t="shared" si="8"/>
        <v>BrDmg</v>
      </c>
      <c r="AS241" s="48" t="str">
        <f t="shared" si="8"/>
        <v>CA</v>
      </c>
      <c r="AT241" s="49" t="str">
        <f t="shared" si="8"/>
        <v>Efflux</v>
      </c>
      <c r="AU241" s="2" t="str">
        <f t="shared" si="8"/>
        <v>BA</v>
      </c>
      <c r="AV241" s="2" t="str">
        <f t="shared" si="8"/>
        <v>Curepot</v>
      </c>
      <c r="AW241" s="2" t="str">
        <f t="shared" si="8"/>
        <v>Curerec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</row>
    <row r="242" spans="1:62" ht="12.75" customHeight="1">
      <c r="A242" s="2" t="s">
        <v>258</v>
      </c>
      <c r="B242" s="2"/>
      <c r="C242" s="2"/>
      <c r="D242" s="2"/>
      <c r="E242" s="2"/>
      <c r="F242" s="2"/>
      <c r="G242" s="2">
        <v>25</v>
      </c>
      <c r="H242" s="2">
        <v>38</v>
      </c>
      <c r="I242" s="2">
        <v>24</v>
      </c>
      <c r="J242" s="2">
        <v>28</v>
      </c>
      <c r="K242" s="2">
        <v>21</v>
      </c>
      <c r="L242" s="2">
        <v>21</v>
      </c>
      <c r="M242" s="2">
        <v>21</v>
      </c>
      <c r="N242" s="2">
        <v>22</v>
      </c>
      <c r="O242" s="2">
        <v>22</v>
      </c>
      <c r="P242" s="2"/>
      <c r="Q242" s="2"/>
      <c r="R242" s="2"/>
      <c r="S242" s="49"/>
      <c r="T242" s="2"/>
      <c r="U242" s="2"/>
      <c r="V242" s="71"/>
      <c r="W242" s="18"/>
      <c r="X242" s="18"/>
      <c r="Y242" s="18"/>
      <c r="Z242" s="18"/>
      <c r="AA242" s="18"/>
      <c r="AB242" s="4">
        <v>40</v>
      </c>
      <c r="AC242" s="18">
        <v>0.05</v>
      </c>
      <c r="AD242" s="18">
        <v>0.05</v>
      </c>
      <c r="AE242" s="2"/>
      <c r="AF242" s="4"/>
      <c r="AG242" s="4"/>
      <c r="AH242" s="18"/>
      <c r="AI242" s="4"/>
      <c r="AJ242" s="4"/>
      <c r="AK242" s="4"/>
      <c r="AL242" s="18"/>
      <c r="AM242" s="71"/>
      <c r="AN242" s="66"/>
      <c r="AO242" s="66"/>
      <c r="AP242" s="2"/>
      <c r="AQ242" s="2"/>
      <c r="AR242" s="18"/>
      <c r="AS242" s="71"/>
      <c r="AT242" s="21"/>
      <c r="AU242" s="18"/>
      <c r="AV242" s="18"/>
      <c r="AW242" s="18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</row>
    <row r="243" spans="1:62" ht="12.75" customHeight="1">
      <c r="A243" s="2" t="s">
        <v>263</v>
      </c>
      <c r="B243" s="2"/>
      <c r="C243" s="2"/>
      <c r="D243" s="2"/>
      <c r="E243" s="2"/>
      <c r="F243" s="2"/>
      <c r="G243" s="2">
        <v>26</v>
      </c>
      <c r="H243" s="8">
        <v>45</v>
      </c>
      <c r="I243" s="2">
        <v>23</v>
      </c>
      <c r="J243" s="2">
        <v>41</v>
      </c>
      <c r="K243" s="2">
        <v>20</v>
      </c>
      <c r="L243" s="2">
        <v>20</v>
      </c>
      <c r="M243" s="2">
        <v>20</v>
      </c>
      <c r="N243" s="8">
        <v>55</v>
      </c>
      <c r="O243" s="8">
        <v>35</v>
      </c>
      <c r="P243" s="2"/>
      <c r="Q243" s="8">
        <v>35</v>
      </c>
      <c r="R243" s="8">
        <v>35</v>
      </c>
      <c r="S243" s="49"/>
      <c r="T243" s="4"/>
      <c r="U243" s="4"/>
      <c r="V243" s="71"/>
      <c r="W243" s="18">
        <v>0.04</v>
      </c>
      <c r="X243" s="18"/>
      <c r="Y243" s="18"/>
      <c r="Z243" s="18"/>
      <c r="AA243" s="18">
        <v>0.06</v>
      </c>
      <c r="AB243" s="4">
        <v>40</v>
      </c>
      <c r="AC243" s="18"/>
      <c r="AD243" s="18"/>
      <c r="AE243" s="2"/>
      <c r="AF243" s="4"/>
      <c r="AG243" s="4"/>
      <c r="AH243" s="18"/>
      <c r="AI243" s="4"/>
      <c r="AJ243" s="4"/>
      <c r="AK243" s="4"/>
      <c r="AL243" s="18"/>
      <c r="AM243" s="71"/>
      <c r="AN243" s="66"/>
      <c r="AO243" s="66"/>
      <c r="AP243" s="2"/>
      <c r="AQ243" s="2"/>
      <c r="AR243" s="18"/>
      <c r="AS243" s="71"/>
      <c r="AT243" s="21"/>
      <c r="AU243" s="18"/>
      <c r="AV243" s="18"/>
      <c r="AW243" s="18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</row>
    <row r="244" spans="1:62" ht="12.75" customHeight="1">
      <c r="A244" s="2" t="s">
        <v>197</v>
      </c>
      <c r="B244" s="2"/>
      <c r="C244" s="2"/>
      <c r="D244" s="2"/>
      <c r="E244" s="2"/>
      <c r="F244" s="2"/>
      <c r="G244" s="2">
        <v>38</v>
      </c>
      <c r="H244" s="8">
        <v>45</v>
      </c>
      <c r="I244" s="2">
        <v>23</v>
      </c>
      <c r="J244" s="2">
        <v>29</v>
      </c>
      <c r="K244" s="2">
        <v>20</v>
      </c>
      <c r="L244" s="2">
        <v>20</v>
      </c>
      <c r="M244" s="2">
        <v>20</v>
      </c>
      <c r="N244" s="8">
        <v>35</v>
      </c>
      <c r="O244" s="8">
        <v>55</v>
      </c>
      <c r="P244" s="2"/>
      <c r="Q244" s="2">
        <v>21</v>
      </c>
      <c r="R244" s="2">
        <v>21</v>
      </c>
      <c r="S244" s="49"/>
      <c r="T244" s="4"/>
      <c r="U244" s="4"/>
      <c r="V244" s="71"/>
      <c r="W244" s="18">
        <v>0.04</v>
      </c>
      <c r="X244" s="18"/>
      <c r="Y244" s="18"/>
      <c r="Z244" s="18"/>
      <c r="AA244" s="18">
        <v>0.06</v>
      </c>
      <c r="AB244" s="4">
        <v>40</v>
      </c>
      <c r="AC244" s="18"/>
      <c r="AD244" s="18"/>
      <c r="AE244" s="2"/>
      <c r="AF244" s="4"/>
      <c r="AG244" s="4"/>
      <c r="AH244" s="18"/>
      <c r="AI244" s="4"/>
      <c r="AJ244" s="4"/>
      <c r="AK244" s="4"/>
      <c r="AL244" s="18"/>
      <c r="AM244" s="71"/>
      <c r="AN244" s="66"/>
      <c r="AO244" s="66"/>
      <c r="AP244" s="2"/>
      <c r="AQ244" s="2"/>
      <c r="AR244" s="18"/>
      <c r="AS244" s="71"/>
      <c r="AT244" s="21"/>
      <c r="AU244" s="18"/>
      <c r="AV244" s="18"/>
      <c r="AW244" s="18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</row>
    <row r="245" spans="1:62" ht="12.75" customHeight="1">
      <c r="A245" s="2" t="s">
        <v>651</v>
      </c>
      <c r="B245" s="2"/>
      <c r="C245" s="2"/>
      <c r="D245" s="2"/>
      <c r="E245" s="2"/>
      <c r="F245" s="2"/>
      <c r="G245" s="8">
        <v>26</v>
      </c>
      <c r="H245" s="2">
        <v>43</v>
      </c>
      <c r="I245" s="2">
        <v>23</v>
      </c>
      <c r="J245" s="2">
        <v>39</v>
      </c>
      <c r="K245" s="2">
        <v>20</v>
      </c>
      <c r="L245" s="2">
        <v>20</v>
      </c>
      <c r="M245" s="2">
        <v>20</v>
      </c>
      <c r="N245" s="8">
        <v>40</v>
      </c>
      <c r="O245" s="8">
        <v>25</v>
      </c>
      <c r="P245" s="2"/>
      <c r="Q245" s="8">
        <v>25</v>
      </c>
      <c r="R245" s="8">
        <v>25</v>
      </c>
      <c r="S245" s="49"/>
      <c r="T245" s="4"/>
      <c r="U245" s="4"/>
      <c r="V245" s="71"/>
      <c r="W245" s="18">
        <v>0.03</v>
      </c>
      <c r="X245" s="18"/>
      <c r="Y245" s="18"/>
      <c r="Z245" s="18"/>
      <c r="AA245" s="18">
        <v>0.05</v>
      </c>
      <c r="AB245" s="4">
        <v>40</v>
      </c>
      <c r="AC245" s="18"/>
      <c r="AD245" s="18"/>
      <c r="AE245" s="2"/>
      <c r="AF245" s="4"/>
      <c r="AG245" s="4"/>
      <c r="AH245" s="18"/>
      <c r="AI245" s="4"/>
      <c r="AJ245" s="4"/>
      <c r="AK245" s="4"/>
      <c r="AL245" s="18"/>
      <c r="AM245" s="71"/>
      <c r="AN245" s="66"/>
      <c r="AO245" s="66"/>
      <c r="AP245" s="2"/>
      <c r="AQ245" s="2"/>
      <c r="AR245" s="18"/>
      <c r="AS245" s="71"/>
      <c r="AT245" s="21"/>
      <c r="AU245" s="18"/>
      <c r="AV245" s="18"/>
      <c r="AW245" s="18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</row>
    <row r="246" spans="1:62" ht="12.75" customHeight="1">
      <c r="A246" s="2" t="s">
        <v>261</v>
      </c>
      <c r="B246" s="2"/>
      <c r="C246" s="2"/>
      <c r="D246" s="2"/>
      <c r="E246" s="2"/>
      <c r="F246" s="2"/>
      <c r="G246" s="8">
        <v>36</v>
      </c>
      <c r="H246" s="2">
        <v>43</v>
      </c>
      <c r="I246" s="2">
        <v>23</v>
      </c>
      <c r="J246" s="2">
        <v>29</v>
      </c>
      <c r="K246" s="2">
        <v>20</v>
      </c>
      <c r="L246" s="2">
        <v>20</v>
      </c>
      <c r="M246" s="2">
        <v>20</v>
      </c>
      <c r="N246" s="8">
        <v>25</v>
      </c>
      <c r="O246" s="8">
        <v>40</v>
      </c>
      <c r="P246" s="2"/>
      <c r="Q246" s="2">
        <v>20</v>
      </c>
      <c r="R246" s="2">
        <v>20</v>
      </c>
      <c r="S246" s="49"/>
      <c r="T246" s="4"/>
      <c r="U246" s="4"/>
      <c r="V246" s="71"/>
      <c r="W246" s="18">
        <v>0.03</v>
      </c>
      <c r="X246" s="18"/>
      <c r="Y246" s="18"/>
      <c r="Z246" s="18"/>
      <c r="AA246" s="18">
        <v>0.05</v>
      </c>
      <c r="AB246" s="4">
        <v>40</v>
      </c>
      <c r="AC246" s="18"/>
      <c r="AD246" s="18"/>
      <c r="AE246" s="2"/>
      <c r="AF246" s="4"/>
      <c r="AG246" s="4"/>
      <c r="AH246" s="18"/>
      <c r="AI246" s="4"/>
      <c r="AJ246" s="4"/>
      <c r="AK246" s="4"/>
      <c r="AL246" s="18"/>
      <c r="AM246" s="71"/>
      <c r="AN246" s="66"/>
      <c r="AO246" s="66"/>
      <c r="AP246" s="2"/>
      <c r="AQ246" s="2"/>
      <c r="AR246" s="18"/>
      <c r="AS246" s="71"/>
      <c r="AT246" s="21"/>
      <c r="AU246" s="18"/>
      <c r="AV246" s="18"/>
      <c r="AW246" s="18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</row>
    <row r="247" spans="1:62" ht="12.75" customHeight="1">
      <c r="A247" s="4" t="s">
        <v>652</v>
      </c>
      <c r="B247" s="2"/>
      <c r="C247" s="2"/>
      <c r="D247" s="2"/>
      <c r="E247" s="2"/>
      <c r="F247" s="2"/>
      <c r="G247" s="2">
        <v>16</v>
      </c>
      <c r="H247" s="2">
        <v>19</v>
      </c>
      <c r="I247" s="2">
        <v>16</v>
      </c>
      <c r="J247" s="2">
        <v>16</v>
      </c>
      <c r="K247" s="2">
        <v>38</v>
      </c>
      <c r="L247" s="2">
        <v>30</v>
      </c>
      <c r="M247" s="2">
        <v>29</v>
      </c>
      <c r="N247" s="2"/>
      <c r="O247" s="2"/>
      <c r="P247" s="2"/>
      <c r="Q247" s="2"/>
      <c r="R247" s="2"/>
      <c r="S247" s="57">
        <v>53</v>
      </c>
      <c r="T247" s="6">
        <v>53</v>
      </c>
      <c r="U247" s="4"/>
      <c r="V247" s="71"/>
      <c r="W247" s="18"/>
      <c r="X247" s="18"/>
      <c r="Y247" s="18"/>
      <c r="Z247" s="18"/>
      <c r="AA247" s="18"/>
      <c r="AB247" s="4">
        <v>30</v>
      </c>
      <c r="AC247" s="18"/>
      <c r="AD247" s="18"/>
      <c r="AE247" s="4"/>
      <c r="AF247" s="18"/>
      <c r="AG247" s="18"/>
      <c r="AH247" s="18"/>
      <c r="AI247" s="4"/>
      <c r="AJ247" s="4"/>
      <c r="AK247" s="4"/>
      <c r="AL247" s="4"/>
      <c r="AM247" s="48"/>
      <c r="AN247" s="76"/>
      <c r="AO247" s="76"/>
      <c r="AP247" s="2"/>
      <c r="AQ247" s="2"/>
      <c r="AR247" s="2"/>
      <c r="AS247" s="48"/>
      <c r="AT247" s="49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</row>
    <row r="248" spans="1:62" ht="12.75" customHeight="1">
      <c r="A248" s="6" t="s">
        <v>758</v>
      </c>
      <c r="B248" s="2"/>
      <c r="C248" s="2"/>
      <c r="D248" s="2"/>
      <c r="E248" s="2"/>
      <c r="F248" s="2"/>
      <c r="G248" s="2">
        <v>16</v>
      </c>
      <c r="H248" s="2">
        <v>19</v>
      </c>
      <c r="I248" s="2">
        <v>16</v>
      </c>
      <c r="J248" s="2">
        <v>16</v>
      </c>
      <c r="K248" s="2">
        <v>38</v>
      </c>
      <c r="L248" s="2">
        <v>30</v>
      </c>
      <c r="M248" s="2">
        <v>29</v>
      </c>
      <c r="N248" s="2"/>
      <c r="O248" s="2"/>
      <c r="P248" s="2"/>
      <c r="Q248" s="2"/>
      <c r="R248" s="2"/>
      <c r="S248" s="57">
        <v>33</v>
      </c>
      <c r="T248" s="6">
        <v>58</v>
      </c>
      <c r="U248" s="4"/>
      <c r="V248" s="71"/>
      <c r="W248" s="18"/>
      <c r="X248" s="18"/>
      <c r="Y248" s="18"/>
      <c r="Z248" s="18"/>
      <c r="AA248" s="18"/>
      <c r="AB248" s="4">
        <v>30</v>
      </c>
      <c r="AC248" s="18"/>
      <c r="AD248" s="18"/>
      <c r="AE248" s="4"/>
      <c r="AF248" s="18"/>
      <c r="AG248" s="18"/>
      <c r="AH248" s="18"/>
      <c r="AI248" s="4"/>
      <c r="AJ248" s="4"/>
      <c r="AK248" s="4"/>
      <c r="AL248" s="4"/>
      <c r="AM248" s="48"/>
      <c r="AN248" s="76"/>
      <c r="AO248" s="76"/>
      <c r="AP248" s="2"/>
      <c r="AQ248" s="2"/>
      <c r="AR248" s="2"/>
      <c r="AS248" s="48"/>
      <c r="AT248" s="49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</row>
    <row r="249" spans="1:62" ht="12.75" customHeight="1">
      <c r="A249" s="4" t="s">
        <v>653</v>
      </c>
      <c r="B249" s="2"/>
      <c r="C249" s="2"/>
      <c r="D249" s="2"/>
      <c r="E249" s="2"/>
      <c r="F249" s="2"/>
      <c r="G249" s="2">
        <v>16</v>
      </c>
      <c r="H249" s="2">
        <v>19</v>
      </c>
      <c r="I249" s="2">
        <v>16</v>
      </c>
      <c r="J249" s="2">
        <v>16</v>
      </c>
      <c r="K249" s="2">
        <v>38</v>
      </c>
      <c r="L249" s="2">
        <v>30</v>
      </c>
      <c r="M249" s="2">
        <v>29</v>
      </c>
      <c r="N249" s="2"/>
      <c r="O249" s="2"/>
      <c r="P249" s="2"/>
      <c r="Q249" s="2"/>
      <c r="R249" s="2"/>
      <c r="S249" s="57">
        <v>38</v>
      </c>
      <c r="T249" s="6">
        <v>38</v>
      </c>
      <c r="U249" s="4"/>
      <c r="V249" s="71"/>
      <c r="W249" s="18"/>
      <c r="X249" s="18"/>
      <c r="Y249" s="18"/>
      <c r="Z249" s="18"/>
      <c r="AA249" s="18"/>
      <c r="AB249" s="4">
        <v>30</v>
      </c>
      <c r="AC249" s="18"/>
      <c r="AD249" s="18"/>
      <c r="AE249" s="4"/>
      <c r="AF249" s="18"/>
      <c r="AG249" s="18"/>
      <c r="AH249" s="18"/>
      <c r="AI249" s="4"/>
      <c r="AJ249" s="4"/>
      <c r="AK249" s="4"/>
      <c r="AL249" s="4"/>
      <c r="AM249" s="48"/>
      <c r="AN249" s="76"/>
      <c r="AO249" s="76"/>
      <c r="AP249" s="2"/>
      <c r="AQ249" s="2"/>
      <c r="AR249" s="2"/>
      <c r="AS249" s="48"/>
      <c r="AT249" s="49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</row>
    <row r="250" spans="1:62" ht="12.75" customHeight="1">
      <c r="A250" s="6" t="s">
        <v>759</v>
      </c>
      <c r="B250" s="2"/>
      <c r="C250" s="2"/>
      <c r="D250" s="2"/>
      <c r="E250" s="2"/>
      <c r="F250" s="2"/>
      <c r="G250" s="2">
        <v>16</v>
      </c>
      <c r="H250" s="2">
        <v>19</v>
      </c>
      <c r="I250" s="2">
        <v>16</v>
      </c>
      <c r="J250" s="2">
        <v>16</v>
      </c>
      <c r="K250" s="2">
        <v>38</v>
      </c>
      <c r="L250" s="2">
        <v>30</v>
      </c>
      <c r="M250" s="2">
        <v>29</v>
      </c>
      <c r="N250" s="2"/>
      <c r="O250" s="2"/>
      <c r="P250" s="2"/>
      <c r="Q250" s="2"/>
      <c r="R250" s="2"/>
      <c r="S250" s="57">
        <v>23</v>
      </c>
      <c r="T250" s="6">
        <v>43</v>
      </c>
      <c r="U250" s="4"/>
      <c r="V250" s="71"/>
      <c r="W250" s="18"/>
      <c r="X250" s="18"/>
      <c r="Y250" s="18"/>
      <c r="Z250" s="18"/>
      <c r="AA250" s="18"/>
      <c r="AB250" s="4">
        <v>30</v>
      </c>
      <c r="AC250" s="18"/>
      <c r="AD250" s="18"/>
      <c r="AE250" s="4"/>
      <c r="AF250" s="18"/>
      <c r="AG250" s="18"/>
      <c r="AH250" s="18"/>
      <c r="AI250" s="4"/>
      <c r="AJ250" s="4"/>
      <c r="AK250" s="4"/>
      <c r="AL250" s="4"/>
      <c r="AM250" s="48"/>
      <c r="AN250" s="76"/>
      <c r="AO250" s="76"/>
      <c r="AP250" s="2"/>
      <c r="AQ250" s="2"/>
      <c r="AR250" s="2"/>
      <c r="AS250" s="48"/>
      <c r="AT250" s="49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</row>
    <row r="251" spans="1:62" ht="12.75" customHeight="1">
      <c r="A251" s="6" t="s">
        <v>654</v>
      </c>
      <c r="B251" s="2"/>
      <c r="C251" s="2"/>
      <c r="D251" s="2">
        <v>18</v>
      </c>
      <c r="E251" s="2"/>
      <c r="F251" s="2"/>
      <c r="G251" s="2">
        <v>20</v>
      </c>
      <c r="H251" s="2">
        <v>23</v>
      </c>
      <c r="I251" s="2">
        <v>15</v>
      </c>
      <c r="J251" s="2">
        <v>17</v>
      </c>
      <c r="K251" s="2">
        <v>14</v>
      </c>
      <c r="L251" s="2">
        <v>14</v>
      </c>
      <c r="M251" s="2">
        <v>14</v>
      </c>
      <c r="N251" s="2"/>
      <c r="O251" s="2"/>
      <c r="P251" s="2"/>
      <c r="Q251" s="2"/>
      <c r="R251" s="2"/>
      <c r="S251" s="49"/>
      <c r="T251" s="2"/>
      <c r="U251" s="2"/>
      <c r="V251" s="71"/>
      <c r="W251" s="18"/>
      <c r="X251" s="18"/>
      <c r="Y251" s="18"/>
      <c r="Z251" s="18"/>
      <c r="AA251" s="18"/>
      <c r="AB251" s="4">
        <v>40</v>
      </c>
      <c r="AC251" s="18"/>
      <c r="AD251" s="18"/>
      <c r="AE251" s="4"/>
      <c r="AF251" s="4"/>
      <c r="AG251" s="4"/>
      <c r="AH251" s="18"/>
      <c r="AI251" s="4"/>
      <c r="AJ251" s="4"/>
      <c r="AK251" s="4"/>
      <c r="AL251" s="18"/>
      <c r="AM251" s="71"/>
      <c r="AN251" s="66"/>
      <c r="AO251" s="66"/>
      <c r="AP251" s="2">
        <v>38</v>
      </c>
      <c r="AQ251" s="2"/>
      <c r="AR251" s="18"/>
      <c r="AS251" s="71"/>
      <c r="AT251" s="21"/>
      <c r="AU251" s="18"/>
      <c r="AV251" s="18"/>
      <c r="AW251" s="18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</row>
    <row r="252" spans="1:62" ht="12.75" customHeight="1">
      <c r="A252" s="6" t="s">
        <v>655</v>
      </c>
      <c r="B252" s="2"/>
      <c r="C252" s="2"/>
      <c r="D252" s="2">
        <v>20</v>
      </c>
      <c r="E252" s="2"/>
      <c r="F252" s="2"/>
      <c r="G252" s="2">
        <v>29</v>
      </c>
      <c r="H252" s="2">
        <v>34</v>
      </c>
      <c r="I252" s="2">
        <v>24</v>
      </c>
      <c r="J252" s="2">
        <v>28</v>
      </c>
      <c r="K252" s="2">
        <v>23</v>
      </c>
      <c r="L252" s="2">
        <v>23</v>
      </c>
      <c r="M252" s="2">
        <v>23</v>
      </c>
      <c r="N252" s="2"/>
      <c r="O252" s="2"/>
      <c r="P252" s="2"/>
      <c r="Q252" s="2"/>
      <c r="R252" s="2"/>
      <c r="S252" s="49"/>
      <c r="T252" s="2"/>
      <c r="U252" s="2"/>
      <c r="V252" s="71"/>
      <c r="W252" s="18"/>
      <c r="X252" s="18"/>
      <c r="Y252" s="18"/>
      <c r="Z252" s="18"/>
      <c r="AA252" s="18"/>
      <c r="AB252" s="4">
        <v>40</v>
      </c>
      <c r="AC252" s="18"/>
      <c r="AD252" s="18"/>
      <c r="AE252" s="4"/>
      <c r="AF252" s="4"/>
      <c r="AG252" s="4"/>
      <c r="AH252" s="18"/>
      <c r="AI252" s="4"/>
      <c r="AJ252" s="4"/>
      <c r="AK252" s="4"/>
      <c r="AL252" s="18"/>
      <c r="AM252" s="71"/>
      <c r="AN252" s="66"/>
      <c r="AO252" s="66"/>
      <c r="AP252" s="2">
        <v>69</v>
      </c>
      <c r="AQ252" s="2"/>
      <c r="AR252" s="18"/>
      <c r="AS252" s="71"/>
      <c r="AT252" s="21"/>
      <c r="AU252" s="18"/>
      <c r="AV252" s="18"/>
      <c r="AW252" s="18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</row>
    <row r="253" spans="1:62" ht="12.75" customHeight="1">
      <c r="A253" s="8" t="s">
        <v>656</v>
      </c>
      <c r="B253" s="2"/>
      <c r="C253" s="2"/>
      <c r="D253" s="8">
        <v>22</v>
      </c>
      <c r="E253" s="2"/>
      <c r="F253" s="2"/>
      <c r="G253" s="6">
        <v>34</v>
      </c>
      <c r="H253" s="8">
        <v>39</v>
      </c>
      <c r="I253" s="8">
        <v>29</v>
      </c>
      <c r="J253" s="8">
        <v>33</v>
      </c>
      <c r="K253" s="8">
        <v>28</v>
      </c>
      <c r="L253" s="8">
        <v>28</v>
      </c>
      <c r="M253" s="8">
        <v>28</v>
      </c>
      <c r="N253" s="8">
        <v>40</v>
      </c>
      <c r="O253" s="2"/>
      <c r="P253" s="2"/>
      <c r="Q253" s="2"/>
      <c r="R253" s="2"/>
      <c r="S253" s="9"/>
      <c r="T253" s="8"/>
      <c r="U253" s="2"/>
      <c r="V253" s="94"/>
      <c r="W253" s="18"/>
      <c r="X253" s="18"/>
      <c r="Y253" s="18"/>
      <c r="Z253" s="18"/>
      <c r="AA253" s="18"/>
      <c r="AB253" s="6">
        <v>40</v>
      </c>
      <c r="AC253" s="18"/>
      <c r="AD253" s="18"/>
      <c r="AE253" s="4"/>
      <c r="AF253" s="18"/>
      <c r="AG253" s="18"/>
      <c r="AH253" s="56">
        <v>0.05</v>
      </c>
      <c r="AI253" s="4"/>
      <c r="AJ253" s="4"/>
      <c r="AK253" s="4"/>
      <c r="AL253" s="18"/>
      <c r="AM253" s="71"/>
      <c r="AN253" s="66"/>
      <c r="AO253" s="66"/>
      <c r="AP253" s="2"/>
      <c r="AQ253" s="2"/>
      <c r="AR253" s="18"/>
      <c r="AS253" s="71"/>
      <c r="AT253" s="21"/>
      <c r="AU253" s="18"/>
      <c r="AV253" s="18"/>
      <c r="AW253" s="18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</row>
    <row r="254" spans="1:62" ht="12.75" customHeight="1">
      <c r="A254" s="8" t="s">
        <v>336</v>
      </c>
      <c r="B254" s="2"/>
      <c r="C254" s="2"/>
      <c r="D254" s="8">
        <v>24</v>
      </c>
      <c r="E254" s="2"/>
      <c r="F254" s="2"/>
      <c r="G254" s="6">
        <v>39</v>
      </c>
      <c r="H254" s="8">
        <v>44</v>
      </c>
      <c r="I254" s="8">
        <v>34</v>
      </c>
      <c r="J254" s="8">
        <v>38</v>
      </c>
      <c r="K254" s="8">
        <v>33</v>
      </c>
      <c r="L254" s="8">
        <v>33</v>
      </c>
      <c r="M254" s="8">
        <v>33</v>
      </c>
      <c r="N254" s="8">
        <v>50</v>
      </c>
      <c r="O254" s="2"/>
      <c r="P254" s="2"/>
      <c r="Q254" s="2"/>
      <c r="R254" s="2"/>
      <c r="S254" s="9"/>
      <c r="T254" s="8"/>
      <c r="U254" s="2"/>
      <c r="V254" s="94"/>
      <c r="W254" s="18"/>
      <c r="X254" s="18"/>
      <c r="Y254" s="18"/>
      <c r="Z254" s="18"/>
      <c r="AA254" s="18"/>
      <c r="AB254" s="6">
        <v>40</v>
      </c>
      <c r="AC254" s="18"/>
      <c r="AD254" s="18"/>
      <c r="AE254" s="4"/>
      <c r="AF254" s="18"/>
      <c r="AG254" s="18"/>
      <c r="AH254" s="56">
        <v>0.1</v>
      </c>
      <c r="AI254" s="4"/>
      <c r="AJ254" s="4"/>
      <c r="AK254" s="4"/>
      <c r="AL254" s="18"/>
      <c r="AM254" s="71"/>
      <c r="AN254" s="66"/>
      <c r="AO254" s="66"/>
      <c r="AP254" s="2"/>
      <c r="AQ254" s="2"/>
      <c r="AR254" s="18"/>
      <c r="AS254" s="71"/>
      <c r="AT254" s="21"/>
      <c r="AU254" s="18"/>
      <c r="AV254" s="18"/>
      <c r="AW254" s="18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</row>
    <row r="255" spans="1:62" ht="12.75" customHeight="1">
      <c r="A255" s="8" t="s">
        <v>657</v>
      </c>
      <c r="B255" s="2"/>
      <c r="C255" s="2"/>
      <c r="D255" s="2"/>
      <c r="E255" s="2"/>
      <c r="F255" s="2"/>
      <c r="G255" s="6">
        <v>28</v>
      </c>
      <c r="H255" s="8">
        <v>44</v>
      </c>
      <c r="I255" s="8">
        <v>24</v>
      </c>
      <c r="J255" s="8">
        <v>33</v>
      </c>
      <c r="K255" s="8">
        <v>21</v>
      </c>
      <c r="L255" s="8">
        <v>27</v>
      </c>
      <c r="M255" s="8">
        <v>21</v>
      </c>
      <c r="N255" s="8">
        <v>40</v>
      </c>
      <c r="O255" s="2"/>
      <c r="P255" s="2"/>
      <c r="Q255" s="2"/>
      <c r="R255" s="2"/>
      <c r="S255" s="9">
        <v>40</v>
      </c>
      <c r="T255" s="8"/>
      <c r="U255" s="2"/>
      <c r="V255" s="94">
        <v>0.06</v>
      </c>
      <c r="W255" s="18"/>
      <c r="X255" s="18"/>
      <c r="Y255" s="18"/>
      <c r="Z255" s="18"/>
      <c r="AA255" s="18"/>
      <c r="AB255" s="6">
        <v>40</v>
      </c>
      <c r="AC255" s="18"/>
      <c r="AD255" s="18"/>
      <c r="AE255" s="4"/>
      <c r="AF255" s="18"/>
      <c r="AG255" s="18"/>
      <c r="AH255" s="18"/>
      <c r="AI255" s="4"/>
      <c r="AJ255" s="4"/>
      <c r="AK255" s="4"/>
      <c r="AL255" s="18"/>
      <c r="AM255" s="71"/>
      <c r="AN255" s="66"/>
      <c r="AO255" s="66"/>
      <c r="AP255" s="2"/>
      <c r="AQ255" s="2"/>
      <c r="AR255" s="18"/>
      <c r="AS255" s="71"/>
      <c r="AT255" s="21"/>
      <c r="AU255" s="18"/>
      <c r="AV255" s="18"/>
      <c r="AW255" s="18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</row>
    <row r="256" spans="1:62" ht="12.75" customHeight="1">
      <c r="A256" s="2" t="s">
        <v>658</v>
      </c>
      <c r="B256" s="2"/>
      <c r="C256" s="2"/>
      <c r="D256" s="2"/>
      <c r="E256" s="2"/>
      <c r="F256" s="2"/>
      <c r="G256" s="4">
        <v>41</v>
      </c>
      <c r="H256" s="2">
        <v>28</v>
      </c>
      <c r="I256" s="2">
        <v>25</v>
      </c>
      <c r="J256" s="2">
        <v>23</v>
      </c>
      <c r="K256" s="2">
        <v>38</v>
      </c>
      <c r="L256" s="2">
        <v>26</v>
      </c>
      <c r="M256" s="2">
        <v>26</v>
      </c>
      <c r="N256" s="2"/>
      <c r="O256" s="2"/>
      <c r="P256" s="2"/>
      <c r="Q256" s="2"/>
      <c r="R256" s="2"/>
      <c r="S256" s="9">
        <v>38</v>
      </c>
      <c r="T256" s="8">
        <v>30</v>
      </c>
      <c r="U256" s="2"/>
      <c r="V256" s="71"/>
      <c r="W256" s="18"/>
      <c r="X256" s="18"/>
      <c r="Y256" s="18"/>
      <c r="Z256" s="18"/>
      <c r="AA256" s="18"/>
      <c r="AB256" s="4">
        <v>40</v>
      </c>
      <c r="AC256" s="18"/>
      <c r="AD256" s="18"/>
      <c r="AE256" s="4"/>
      <c r="AF256" s="18"/>
      <c r="AG256" s="18"/>
      <c r="AH256" s="18"/>
      <c r="AI256" s="4"/>
      <c r="AJ256" s="4"/>
      <c r="AK256" s="4"/>
      <c r="AL256" s="18"/>
      <c r="AM256" s="71"/>
      <c r="AN256" s="66"/>
      <c r="AO256" s="66"/>
      <c r="AP256" s="2"/>
      <c r="AQ256" s="2"/>
      <c r="AR256" s="18"/>
      <c r="AS256" s="71"/>
      <c r="AT256" s="21"/>
      <c r="AU256" s="18"/>
      <c r="AV256" s="18"/>
      <c r="AW256" s="18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</row>
    <row r="257" spans="1:62" ht="12.75" customHeight="1">
      <c r="A257" s="2" t="s">
        <v>659</v>
      </c>
      <c r="B257" s="2"/>
      <c r="C257" s="2"/>
      <c r="D257" s="2"/>
      <c r="E257" s="2"/>
      <c r="F257" s="2"/>
      <c r="G257" s="4">
        <v>29</v>
      </c>
      <c r="H257" s="2">
        <v>40</v>
      </c>
      <c r="I257" s="2">
        <v>25</v>
      </c>
      <c r="J257" s="2">
        <v>23</v>
      </c>
      <c r="K257" s="2">
        <v>26</v>
      </c>
      <c r="L257" s="8">
        <v>46</v>
      </c>
      <c r="M257" s="2">
        <v>26</v>
      </c>
      <c r="N257" s="8">
        <v>12</v>
      </c>
      <c r="O257" s="2"/>
      <c r="P257" s="2"/>
      <c r="Q257" s="2"/>
      <c r="R257" s="2"/>
      <c r="S257" s="9">
        <v>38</v>
      </c>
      <c r="T257" s="8">
        <v>30</v>
      </c>
      <c r="U257" s="2"/>
      <c r="V257" s="71"/>
      <c r="W257" s="18"/>
      <c r="X257" s="18"/>
      <c r="Y257" s="18"/>
      <c r="Z257" s="18"/>
      <c r="AA257" s="18"/>
      <c r="AB257" s="4">
        <v>40</v>
      </c>
      <c r="AC257" s="18"/>
      <c r="AD257" s="18"/>
      <c r="AE257" s="4"/>
      <c r="AF257" s="18"/>
      <c r="AG257" s="18"/>
      <c r="AH257" s="18"/>
      <c r="AI257" s="4"/>
      <c r="AJ257" s="4"/>
      <c r="AK257" s="4"/>
      <c r="AL257" s="18"/>
      <c r="AM257" s="71"/>
      <c r="AN257" s="66"/>
      <c r="AO257" s="66"/>
      <c r="AP257" s="2"/>
      <c r="AQ257" s="2"/>
      <c r="AR257" s="18"/>
      <c r="AS257" s="71"/>
      <c r="AT257" s="21"/>
      <c r="AU257" s="18"/>
      <c r="AV257" s="18"/>
      <c r="AW257" s="18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</row>
    <row r="258" spans="1:62" ht="12.75" customHeight="1">
      <c r="A258" s="2" t="s">
        <v>660</v>
      </c>
      <c r="B258" s="2"/>
      <c r="C258" s="2"/>
      <c r="D258" s="2"/>
      <c r="E258" s="2"/>
      <c r="F258" s="2"/>
      <c r="G258" s="4">
        <v>39</v>
      </c>
      <c r="H258" s="2">
        <v>28</v>
      </c>
      <c r="I258" s="2">
        <v>25</v>
      </c>
      <c r="J258" s="2">
        <v>23</v>
      </c>
      <c r="K258" s="2">
        <v>36</v>
      </c>
      <c r="L258" s="2">
        <v>26</v>
      </c>
      <c r="M258" s="2">
        <v>26</v>
      </c>
      <c r="N258" s="2"/>
      <c r="O258" s="2"/>
      <c r="P258" s="2"/>
      <c r="Q258" s="2"/>
      <c r="R258" s="2"/>
      <c r="S258" s="9">
        <v>28</v>
      </c>
      <c r="T258" s="8">
        <v>20</v>
      </c>
      <c r="U258" s="2"/>
      <c r="V258" s="71"/>
      <c r="W258" s="18"/>
      <c r="X258" s="18"/>
      <c r="Y258" s="18"/>
      <c r="Z258" s="18"/>
      <c r="AA258" s="18"/>
      <c r="AB258" s="4">
        <v>40</v>
      </c>
      <c r="AC258" s="18"/>
      <c r="AD258" s="18"/>
      <c r="AE258" s="4"/>
      <c r="AF258" s="18"/>
      <c r="AG258" s="18"/>
      <c r="AH258" s="18"/>
      <c r="AI258" s="4"/>
      <c r="AJ258" s="4"/>
      <c r="AK258" s="4"/>
      <c r="AL258" s="18"/>
      <c r="AM258" s="71"/>
      <c r="AN258" s="66"/>
      <c r="AO258" s="66"/>
      <c r="AP258" s="2"/>
      <c r="AQ258" s="2"/>
      <c r="AR258" s="18"/>
      <c r="AS258" s="71"/>
      <c r="AT258" s="21"/>
      <c r="AU258" s="18"/>
      <c r="AV258" s="18"/>
      <c r="AW258" s="18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</row>
    <row r="259" spans="1:62" ht="12.75" customHeight="1">
      <c r="A259" s="2" t="s">
        <v>661</v>
      </c>
      <c r="B259" s="2"/>
      <c r="C259" s="2"/>
      <c r="D259" s="2"/>
      <c r="E259" s="2"/>
      <c r="F259" s="2"/>
      <c r="G259" s="4">
        <v>29</v>
      </c>
      <c r="H259" s="2">
        <v>38</v>
      </c>
      <c r="I259" s="2">
        <v>25</v>
      </c>
      <c r="J259" s="2">
        <v>23</v>
      </c>
      <c r="K259" s="2">
        <v>26</v>
      </c>
      <c r="L259" s="2">
        <v>41</v>
      </c>
      <c r="M259" s="2">
        <v>26</v>
      </c>
      <c r="N259" s="2">
        <v>10</v>
      </c>
      <c r="O259" s="2"/>
      <c r="P259" s="2"/>
      <c r="Q259" s="2"/>
      <c r="R259" s="2"/>
      <c r="S259" s="9">
        <v>28</v>
      </c>
      <c r="T259" s="8">
        <v>20</v>
      </c>
      <c r="U259" s="2"/>
      <c r="V259" s="71"/>
      <c r="W259" s="18"/>
      <c r="X259" s="18"/>
      <c r="Y259" s="18"/>
      <c r="Z259" s="18"/>
      <c r="AA259" s="18"/>
      <c r="AB259" s="4">
        <v>40</v>
      </c>
      <c r="AC259" s="18"/>
      <c r="AD259" s="18"/>
      <c r="AE259" s="4"/>
      <c r="AF259" s="18"/>
      <c r="AG259" s="18"/>
      <c r="AH259" s="18"/>
      <c r="AI259" s="4"/>
      <c r="AJ259" s="4"/>
      <c r="AK259" s="4"/>
      <c r="AL259" s="18"/>
      <c r="AM259" s="71"/>
      <c r="AN259" s="66"/>
      <c r="AO259" s="66"/>
      <c r="AP259" s="2"/>
      <c r="AQ259" s="2"/>
      <c r="AR259" s="18"/>
      <c r="AS259" s="71"/>
      <c r="AT259" s="21"/>
      <c r="AU259" s="18"/>
      <c r="AV259" s="18"/>
      <c r="AW259" s="18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</row>
    <row r="260" spans="1:62" ht="12.75" customHeight="1">
      <c r="A260" s="4" t="s">
        <v>782</v>
      </c>
      <c r="B260" s="2"/>
      <c r="C260" s="2"/>
      <c r="D260" s="2"/>
      <c r="E260" s="2"/>
      <c r="F260" s="2"/>
      <c r="G260" s="2">
        <v>27</v>
      </c>
      <c r="H260" s="2">
        <v>37</v>
      </c>
      <c r="I260" s="2">
        <v>27</v>
      </c>
      <c r="J260" s="2">
        <v>36</v>
      </c>
      <c r="K260" s="2">
        <v>26</v>
      </c>
      <c r="L260" s="2">
        <v>26</v>
      </c>
      <c r="M260" s="2">
        <v>26</v>
      </c>
      <c r="N260" s="2">
        <v>10</v>
      </c>
      <c r="O260" s="2"/>
      <c r="P260" s="2"/>
      <c r="Q260" s="2"/>
      <c r="R260" s="2"/>
      <c r="S260" s="49"/>
      <c r="T260" s="2"/>
      <c r="U260" s="2"/>
      <c r="V260" s="71">
        <v>0.02</v>
      </c>
      <c r="W260" s="18"/>
      <c r="X260" s="18"/>
      <c r="Y260" s="18"/>
      <c r="Z260" s="18"/>
      <c r="AA260" s="18"/>
      <c r="AB260" s="4">
        <v>40</v>
      </c>
      <c r="AC260" s="18"/>
      <c r="AD260" s="18"/>
      <c r="AE260" s="2"/>
      <c r="AF260" s="18"/>
      <c r="AG260" s="4"/>
      <c r="AH260" s="18"/>
      <c r="AI260" s="4"/>
      <c r="AJ260" s="4"/>
      <c r="AK260" s="4"/>
      <c r="AL260" s="18"/>
      <c r="AM260" s="48"/>
      <c r="AN260" s="76"/>
      <c r="AO260" s="76"/>
      <c r="AP260" s="2"/>
      <c r="AQ260" s="2"/>
      <c r="AR260" s="2"/>
      <c r="AS260" s="48"/>
      <c r="AT260" s="49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</row>
    <row r="261" spans="1:62" ht="12.75" customHeight="1">
      <c r="A261" s="8" t="s">
        <v>787</v>
      </c>
      <c r="B261" s="2"/>
      <c r="C261" s="2"/>
      <c r="D261" s="2"/>
      <c r="E261" s="2"/>
      <c r="F261" s="2"/>
      <c r="G261" s="8">
        <v>25</v>
      </c>
      <c r="H261" s="8">
        <v>24</v>
      </c>
      <c r="I261" s="8">
        <v>25</v>
      </c>
      <c r="J261" s="8">
        <v>23</v>
      </c>
      <c r="K261" s="8">
        <v>23</v>
      </c>
      <c r="L261" s="8">
        <v>23</v>
      </c>
      <c r="M261" s="8">
        <v>23</v>
      </c>
      <c r="N261">
        <f>10+TRUNC((10*(1-(Setup!$B$29-1)/10)))</f>
        <v>21</v>
      </c>
      <c r="O261" s="2"/>
      <c r="P261" s="2"/>
      <c r="Q261" s="2"/>
      <c r="R261" s="2"/>
      <c r="S261" s="49"/>
      <c r="T261" s="2"/>
      <c r="U261" s="2"/>
      <c r="V261" s="71"/>
      <c r="W261" s="18"/>
      <c r="X261" s="18"/>
      <c r="Y261" s="18"/>
      <c r="Z261" s="18"/>
      <c r="AA261" s="18"/>
      <c r="AB261" s="6">
        <v>40</v>
      </c>
      <c r="AC261" s="18"/>
      <c r="AD261" s="18"/>
      <c r="AE261" s="4"/>
      <c r="AF261" s="4"/>
      <c r="AG261" s="4"/>
      <c r="AH261" s="18"/>
      <c r="AI261" s="4"/>
      <c r="AJ261" s="4"/>
      <c r="AK261" s="4"/>
      <c r="AL261" s="18"/>
      <c r="AM261" s="71"/>
      <c r="AN261" s="66"/>
      <c r="AO261" s="66"/>
      <c r="AP261" s="2"/>
      <c r="AQ261" s="2"/>
      <c r="AR261" s="18"/>
      <c r="AS261" s="71"/>
      <c r="AT261" s="21"/>
      <c r="AU261" s="18"/>
      <c r="AV261" s="18"/>
      <c r="AW261" s="18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</row>
    <row r="262" spans="1:62" ht="12.75" customHeight="1">
      <c r="A262" s="8" t="s">
        <v>796</v>
      </c>
      <c r="B262" s="2"/>
      <c r="C262" s="2"/>
      <c r="D262" s="2"/>
      <c r="E262" s="2"/>
      <c r="F262" s="2"/>
      <c r="G262" s="8">
        <v>25</v>
      </c>
      <c r="H262" s="8">
        <v>24</v>
      </c>
      <c r="I262" s="8">
        <v>25</v>
      </c>
      <c r="J262" s="8">
        <v>23</v>
      </c>
      <c r="K262" s="8">
        <v>23</v>
      </c>
      <c r="L262" s="8">
        <v>23</v>
      </c>
      <c r="M262" s="8">
        <v>23</v>
      </c>
      <c r="N262">
        <f>10+TRUNC((10*(1-(Setup!$B$29-1)/10)))</f>
        <v>21</v>
      </c>
      <c r="O262" s="2"/>
      <c r="P262" s="2"/>
      <c r="Q262" s="2"/>
      <c r="R262" s="2"/>
      <c r="S262" s="49"/>
      <c r="T262" s="2"/>
      <c r="U262" s="2"/>
      <c r="V262" s="71"/>
      <c r="W262" s="18"/>
      <c r="X262" s="18"/>
      <c r="Y262" s="18"/>
      <c r="Z262" s="18"/>
      <c r="AA262" s="18"/>
      <c r="AB262" s="6">
        <v>40</v>
      </c>
      <c r="AC262" s="18"/>
      <c r="AD262" s="18"/>
      <c r="AE262" s="4"/>
      <c r="AF262" s="4"/>
      <c r="AG262" s="4"/>
      <c r="AH262" s="18"/>
      <c r="AI262" s="4"/>
      <c r="AJ262" s="4"/>
      <c r="AK262" s="4"/>
      <c r="AL262" s="18"/>
      <c r="AM262" s="71"/>
      <c r="AN262" s="66"/>
      <c r="AO262" s="66"/>
      <c r="AP262" s="2"/>
      <c r="AQ262" s="2"/>
      <c r="AR262" s="18"/>
      <c r="AS262" s="71"/>
      <c r="AT262" s="21"/>
      <c r="AU262" s="18"/>
      <c r="AV262" s="18"/>
      <c r="AW262" s="18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</row>
    <row r="263" spans="1:62" ht="12.75" customHeight="1">
      <c r="A263" s="2" t="s">
        <v>800</v>
      </c>
      <c r="B263" s="2"/>
      <c r="C263" s="2"/>
      <c r="D263" s="2"/>
      <c r="E263" s="2"/>
      <c r="F263" s="2"/>
      <c r="G263" s="2">
        <v>25</v>
      </c>
      <c r="H263" s="2">
        <v>42</v>
      </c>
      <c r="I263" s="2">
        <v>24</v>
      </c>
      <c r="J263" s="2">
        <v>28</v>
      </c>
      <c r="K263" s="2">
        <v>21</v>
      </c>
      <c r="L263" s="2">
        <v>21</v>
      </c>
      <c r="M263" s="2">
        <v>21</v>
      </c>
      <c r="N263" s="2"/>
      <c r="O263" s="2"/>
      <c r="P263" s="2"/>
      <c r="Q263" s="2"/>
      <c r="R263" s="2"/>
      <c r="S263" s="49"/>
      <c r="T263" s="2"/>
      <c r="U263" s="2"/>
      <c r="V263" s="71"/>
      <c r="W263" s="18"/>
      <c r="X263" s="18"/>
      <c r="Y263" s="18"/>
      <c r="Z263" s="18"/>
      <c r="AA263" s="18"/>
      <c r="AB263" s="4">
        <v>40</v>
      </c>
      <c r="AC263" s="18">
        <v>0.04</v>
      </c>
      <c r="AD263" s="18">
        <v>0.05</v>
      </c>
      <c r="AE263" s="4"/>
      <c r="AF263" s="4"/>
      <c r="AG263" s="4"/>
      <c r="AH263" s="18"/>
      <c r="AI263" s="4"/>
      <c r="AJ263" s="4"/>
      <c r="AK263" s="4"/>
      <c r="AL263" s="18"/>
      <c r="AM263" s="71"/>
      <c r="AN263" s="66"/>
      <c r="AO263" s="66"/>
      <c r="AP263" s="2"/>
      <c r="AQ263" s="2"/>
      <c r="AR263" s="18"/>
      <c r="AS263" s="71"/>
      <c r="AT263" s="21"/>
      <c r="AU263" s="18"/>
      <c r="AV263" s="18"/>
      <c r="AW263" s="18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</row>
    <row r="264" spans="1:62" ht="12.75" customHeight="1">
      <c r="A264" s="4" t="s">
        <v>664</v>
      </c>
      <c r="B264" s="4"/>
      <c r="C264" s="4"/>
      <c r="D264" s="4"/>
      <c r="E264" s="4"/>
      <c r="F264" s="4"/>
      <c r="G264" s="4">
        <v>22</v>
      </c>
      <c r="H264" s="4">
        <v>27</v>
      </c>
      <c r="I264" s="4">
        <v>21</v>
      </c>
      <c r="J264" s="4">
        <v>27</v>
      </c>
      <c r="K264" s="4">
        <v>22</v>
      </c>
      <c r="L264" s="4">
        <v>22</v>
      </c>
      <c r="M264" s="4">
        <v>22</v>
      </c>
      <c r="N264" s="4">
        <v>6</v>
      </c>
      <c r="O264" s="4"/>
      <c r="P264" s="4"/>
      <c r="Q264" s="4"/>
      <c r="R264" s="4"/>
      <c r="S264" s="21"/>
      <c r="T264" s="4"/>
      <c r="U264" s="4"/>
      <c r="V264" s="71"/>
      <c r="W264" s="18"/>
      <c r="X264" s="18"/>
      <c r="Y264" s="18"/>
      <c r="Z264" s="18"/>
      <c r="AA264" s="18"/>
      <c r="AB264" s="4">
        <v>30</v>
      </c>
      <c r="AC264" s="18"/>
      <c r="AD264" s="18"/>
      <c r="AE264" s="4"/>
      <c r="AF264" s="4"/>
      <c r="AG264" s="18"/>
      <c r="AH264" s="18"/>
      <c r="AI264" s="4"/>
      <c r="AJ264" s="4"/>
      <c r="AK264" s="4"/>
      <c r="AL264" s="4"/>
      <c r="AM264" s="71"/>
      <c r="AN264" s="76"/>
      <c r="AO264" s="76"/>
      <c r="AP264" s="4"/>
      <c r="AQ264" s="4"/>
      <c r="AR264" s="4"/>
      <c r="AS264" s="71"/>
      <c r="AT264" s="21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</row>
    <row r="265" spans="1:62" ht="12.75" customHeight="1">
      <c r="A265" s="2" t="s">
        <v>806</v>
      </c>
      <c r="B265" s="2"/>
      <c r="C265" s="2"/>
      <c r="D265" s="2"/>
      <c r="E265" s="2"/>
      <c r="F265" s="2"/>
      <c r="G265" s="2">
        <v>29</v>
      </c>
      <c r="H265" s="2">
        <v>37</v>
      </c>
      <c r="I265" s="2">
        <v>29</v>
      </c>
      <c r="J265" s="2">
        <v>36</v>
      </c>
      <c r="K265" s="2">
        <v>28</v>
      </c>
      <c r="L265" s="2">
        <v>28</v>
      </c>
      <c r="M265" s="2">
        <v>28</v>
      </c>
      <c r="N265" s="2">
        <v>25</v>
      </c>
      <c r="O265" s="2"/>
      <c r="P265" s="2"/>
      <c r="Q265" s="2">
        <v>25</v>
      </c>
      <c r="R265" s="2"/>
      <c r="S265" s="49">
        <v>25</v>
      </c>
      <c r="T265" s="2"/>
      <c r="U265" s="2"/>
      <c r="V265" s="71"/>
      <c r="W265" s="18"/>
      <c r="X265" s="18"/>
      <c r="Y265" s="18"/>
      <c r="Z265" s="18"/>
      <c r="AA265" s="18"/>
      <c r="AB265" s="4">
        <v>40</v>
      </c>
      <c r="AC265" s="18">
        <v>0.03</v>
      </c>
      <c r="AD265" s="18"/>
      <c r="AE265" s="2"/>
      <c r="AF265" s="4"/>
      <c r="AG265" s="4"/>
      <c r="AH265" s="18"/>
      <c r="AI265" s="4"/>
      <c r="AJ265" s="4"/>
      <c r="AK265" s="4"/>
      <c r="AL265" s="18"/>
      <c r="AM265" s="71"/>
      <c r="AN265" s="66"/>
      <c r="AO265" s="66"/>
      <c r="AP265" s="2"/>
      <c r="AQ265" s="2"/>
      <c r="AR265" s="18"/>
      <c r="AS265" s="71"/>
      <c r="AT265" s="21"/>
      <c r="AU265" s="18"/>
      <c r="AV265" s="18"/>
      <c r="AW265" s="18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</row>
    <row r="266" spans="1:62" ht="12.75" customHeight="1">
      <c r="A266" s="2" t="s">
        <v>809</v>
      </c>
      <c r="B266" s="2"/>
      <c r="C266" s="2"/>
      <c r="D266" s="2"/>
      <c r="E266" s="2"/>
      <c r="F266" s="2"/>
      <c r="G266" s="2">
        <v>30</v>
      </c>
      <c r="H266" s="2">
        <v>38</v>
      </c>
      <c r="I266" s="2">
        <v>30</v>
      </c>
      <c r="J266" s="2">
        <v>37</v>
      </c>
      <c r="K266" s="2">
        <v>29</v>
      </c>
      <c r="L266" s="2">
        <v>29</v>
      </c>
      <c r="M266" s="2">
        <v>29</v>
      </c>
      <c r="N266" s="2">
        <v>26</v>
      </c>
      <c r="O266" s="2"/>
      <c r="P266" s="2"/>
      <c r="Q266" s="2">
        <v>26</v>
      </c>
      <c r="R266" s="2"/>
      <c r="S266" s="49">
        <v>26</v>
      </c>
      <c r="T266" s="2"/>
      <c r="U266" s="2"/>
      <c r="V266" s="71"/>
      <c r="W266" s="18"/>
      <c r="X266" s="18"/>
      <c r="Y266" s="18"/>
      <c r="Z266" s="18"/>
      <c r="AA266" s="18"/>
      <c r="AB266" s="4">
        <v>40</v>
      </c>
      <c r="AC266" s="18">
        <v>0.04</v>
      </c>
      <c r="AD266" s="18"/>
      <c r="AE266" s="2"/>
      <c r="AF266" s="4"/>
      <c r="AG266" s="4"/>
      <c r="AH266" s="18"/>
      <c r="AI266" s="4"/>
      <c r="AJ266" s="4"/>
      <c r="AK266" s="4"/>
      <c r="AL266" s="18"/>
      <c r="AM266" s="71"/>
      <c r="AN266" s="66"/>
      <c r="AO266" s="66"/>
      <c r="AP266" s="2"/>
      <c r="AQ266" s="2"/>
      <c r="AR266" s="18"/>
      <c r="AS266" s="71"/>
      <c r="AT266" s="21"/>
      <c r="AU266" s="18"/>
      <c r="AV266" s="18"/>
      <c r="AW266" s="18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</row>
    <row r="267" spans="1:62" ht="12.75" customHeight="1">
      <c r="A267" s="2" t="s">
        <v>811</v>
      </c>
      <c r="B267" s="2"/>
      <c r="C267" s="2"/>
      <c r="D267" s="2"/>
      <c r="E267" s="2"/>
      <c r="F267" s="2"/>
      <c r="G267" s="2">
        <v>19</v>
      </c>
      <c r="H267" s="2">
        <v>19</v>
      </c>
      <c r="I267" s="2">
        <v>19</v>
      </c>
      <c r="J267" s="2">
        <v>19</v>
      </c>
      <c r="K267" s="2">
        <v>39</v>
      </c>
      <c r="L267" s="2">
        <v>33</v>
      </c>
      <c r="M267" s="2">
        <v>33</v>
      </c>
      <c r="N267" s="2"/>
      <c r="O267" s="2"/>
      <c r="P267" s="2"/>
      <c r="Q267" s="2"/>
      <c r="R267" s="2"/>
      <c r="S267" s="49"/>
      <c r="T267" s="2">
        <v>42</v>
      </c>
      <c r="U267" s="2"/>
      <c r="V267" s="71"/>
      <c r="W267" s="18"/>
      <c r="X267" s="18"/>
      <c r="Y267" s="18"/>
      <c r="Z267" s="18"/>
      <c r="AA267" s="18"/>
      <c r="AB267" s="4">
        <v>30</v>
      </c>
      <c r="AC267" s="18"/>
      <c r="AD267" s="18"/>
      <c r="AE267" s="2"/>
      <c r="AF267" s="4"/>
      <c r="AG267" s="4"/>
      <c r="AH267" s="18"/>
      <c r="AI267" s="4"/>
      <c r="AJ267" s="4"/>
      <c r="AK267" s="4"/>
      <c r="AL267" s="18"/>
      <c r="AM267" s="71"/>
      <c r="AN267" s="66"/>
      <c r="AO267" s="66"/>
      <c r="AP267" s="2"/>
      <c r="AQ267" s="2"/>
      <c r="AR267" s="18"/>
      <c r="AS267" s="71"/>
      <c r="AT267" s="21"/>
      <c r="AU267" s="18"/>
      <c r="AV267" s="18"/>
      <c r="AW267" s="18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</row>
    <row r="268" spans="1:62" ht="12.75" customHeight="1">
      <c r="A268" s="4" t="s">
        <v>666</v>
      </c>
      <c r="B268" s="2"/>
      <c r="C268" s="2"/>
      <c r="D268" s="2"/>
      <c r="E268" s="2"/>
      <c r="F268" s="2"/>
      <c r="G268" s="2">
        <v>19</v>
      </c>
      <c r="H268" s="2">
        <v>19</v>
      </c>
      <c r="I268" s="2">
        <v>19</v>
      </c>
      <c r="J268" s="2">
        <v>19</v>
      </c>
      <c r="K268" s="2">
        <v>32</v>
      </c>
      <c r="L268" s="2">
        <v>27</v>
      </c>
      <c r="M268" s="2">
        <v>27</v>
      </c>
      <c r="N268" s="2"/>
      <c r="O268" s="2"/>
      <c r="P268" s="2"/>
      <c r="Q268" s="2"/>
      <c r="R268" s="2"/>
      <c r="S268" s="21"/>
      <c r="T268" s="2">
        <v>10</v>
      </c>
      <c r="U268" s="2"/>
      <c r="V268" s="71"/>
      <c r="W268" s="18"/>
      <c r="X268" s="18"/>
      <c r="Y268" s="18"/>
      <c r="Z268" s="18"/>
      <c r="AA268" s="18"/>
      <c r="AB268" s="4">
        <v>30</v>
      </c>
      <c r="AC268" s="18"/>
      <c r="AD268" s="18"/>
      <c r="AE268" s="2"/>
      <c r="AF268" s="4"/>
      <c r="AG268" s="4"/>
      <c r="AH268" s="18"/>
      <c r="AI268" s="4"/>
      <c r="AJ268" s="18"/>
      <c r="AK268" s="18"/>
      <c r="AL268" s="18"/>
      <c r="AM268" s="48"/>
      <c r="AN268" s="76"/>
      <c r="AO268" s="76"/>
      <c r="AP268" s="2"/>
      <c r="AQ268" s="2"/>
      <c r="AR268" s="2"/>
      <c r="AS268" s="48"/>
      <c r="AT268" s="49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</row>
    <row r="269" spans="1:62" ht="12.75" customHeight="1">
      <c r="A269" s="6" t="s">
        <v>667</v>
      </c>
      <c r="B269" s="2"/>
      <c r="C269" s="2"/>
      <c r="D269" s="2"/>
      <c r="E269" s="2"/>
      <c r="F269" s="2"/>
      <c r="G269" s="8">
        <v>28</v>
      </c>
      <c r="H269" s="8">
        <v>34</v>
      </c>
      <c r="I269" s="8">
        <v>24</v>
      </c>
      <c r="J269" s="8">
        <v>30</v>
      </c>
      <c r="K269" s="8">
        <v>21</v>
      </c>
      <c r="L269" s="8">
        <v>20</v>
      </c>
      <c r="M269" s="8">
        <v>21</v>
      </c>
      <c r="N269" s="8">
        <v>15</v>
      </c>
      <c r="O269" s="8"/>
      <c r="P269" s="2"/>
      <c r="Q269" s="2"/>
      <c r="R269" s="2"/>
      <c r="S269" s="21"/>
      <c r="T269" s="2"/>
      <c r="U269" s="2"/>
      <c r="V269" s="71"/>
      <c r="W269" s="18"/>
      <c r="X269" s="18"/>
      <c r="Y269" s="18"/>
      <c r="Z269" s="18"/>
      <c r="AA269" s="18"/>
      <c r="AB269" s="6">
        <v>40</v>
      </c>
      <c r="AC269" s="56">
        <v>0.03</v>
      </c>
      <c r="AD269" s="56"/>
      <c r="AE269" s="8">
        <v>3</v>
      </c>
      <c r="AF269" s="4"/>
      <c r="AG269" s="4"/>
      <c r="AH269" s="18"/>
      <c r="AI269" s="4"/>
      <c r="AJ269" s="18"/>
      <c r="AK269" s="18"/>
      <c r="AL269" s="18"/>
      <c r="AM269" s="48"/>
      <c r="AN269" s="76"/>
      <c r="AO269" s="76"/>
      <c r="AP269" s="2"/>
      <c r="AQ269" s="2"/>
      <c r="AR269" s="2"/>
      <c r="AS269" s="48"/>
      <c r="AT269" s="49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</row>
    <row r="270" spans="1:62" ht="12.75" customHeight="1">
      <c r="A270" s="138" t="s">
        <v>668</v>
      </c>
      <c r="B270" s="2"/>
      <c r="C270" s="2"/>
      <c r="D270" s="2"/>
      <c r="E270" s="2"/>
      <c r="F270" s="2"/>
      <c r="G270" s="8">
        <v>28</v>
      </c>
      <c r="H270" s="8">
        <v>34</v>
      </c>
      <c r="I270" s="8">
        <v>24</v>
      </c>
      <c r="J270" s="8">
        <v>30</v>
      </c>
      <c r="K270" s="8">
        <v>21</v>
      </c>
      <c r="L270" s="8">
        <v>20</v>
      </c>
      <c r="M270" s="8">
        <v>21</v>
      </c>
      <c r="N270" s="8">
        <v>15</v>
      </c>
      <c r="O270" s="8"/>
      <c r="P270" s="2"/>
      <c r="Q270" s="2"/>
      <c r="R270" s="2"/>
      <c r="S270" s="21"/>
      <c r="T270" s="2"/>
      <c r="U270" s="2"/>
      <c r="V270" s="71"/>
      <c r="W270" s="18"/>
      <c r="X270" s="18"/>
      <c r="Y270" s="18"/>
      <c r="Z270" s="18"/>
      <c r="AA270" s="18"/>
      <c r="AB270" s="6">
        <v>40</v>
      </c>
      <c r="AC270" s="56">
        <v>0.03</v>
      </c>
      <c r="AD270" s="56"/>
      <c r="AE270" s="8">
        <v>3</v>
      </c>
      <c r="AF270" s="4"/>
      <c r="AG270" s="4"/>
      <c r="AH270" s="18"/>
      <c r="AI270" s="4"/>
      <c r="AJ270" s="18"/>
      <c r="AK270" s="18"/>
      <c r="AL270" s="18"/>
      <c r="AM270" s="48"/>
      <c r="AN270" s="76"/>
      <c r="AO270" s="76"/>
      <c r="AP270" s="2"/>
      <c r="AQ270" s="2"/>
      <c r="AR270" s="2"/>
      <c r="AS270" s="48"/>
      <c r="AT270" s="49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</row>
    <row r="271" spans="1:62" ht="12.75" customHeight="1">
      <c r="A271" s="138" t="s">
        <v>669</v>
      </c>
      <c r="B271" s="2"/>
      <c r="C271" s="2"/>
      <c r="D271" s="2"/>
      <c r="E271" s="2"/>
      <c r="F271" s="2"/>
      <c r="G271" s="8">
        <v>28</v>
      </c>
      <c r="H271" s="8">
        <v>34</v>
      </c>
      <c r="I271" s="8">
        <v>24</v>
      </c>
      <c r="J271" s="8">
        <v>30</v>
      </c>
      <c r="K271" s="8">
        <v>21</v>
      </c>
      <c r="L271" s="8">
        <v>20</v>
      </c>
      <c r="M271" s="8">
        <v>21</v>
      </c>
      <c r="N271" s="8">
        <v>15</v>
      </c>
      <c r="O271" s="8"/>
      <c r="P271" s="2"/>
      <c r="Q271" s="2"/>
      <c r="R271" s="2"/>
      <c r="S271" s="21"/>
      <c r="T271" s="2"/>
      <c r="U271" s="2"/>
      <c r="V271" s="71"/>
      <c r="W271" s="18"/>
      <c r="X271" s="18"/>
      <c r="Y271" s="18"/>
      <c r="Z271" s="18"/>
      <c r="AA271" s="18"/>
      <c r="AB271" s="6">
        <v>40</v>
      </c>
      <c r="AC271" s="56">
        <v>0.03</v>
      </c>
      <c r="AD271" s="56"/>
      <c r="AE271" s="8">
        <v>3</v>
      </c>
      <c r="AF271" s="4"/>
      <c r="AG271" s="4"/>
      <c r="AH271" s="18"/>
      <c r="AI271" s="4"/>
      <c r="AJ271" s="18"/>
      <c r="AK271" s="18"/>
      <c r="AL271" s="18"/>
      <c r="AM271" s="48"/>
      <c r="AN271" s="76"/>
      <c r="AO271" s="76"/>
      <c r="AP271" s="2"/>
      <c r="AQ271" s="2"/>
      <c r="AR271" s="2"/>
      <c r="AS271" s="48"/>
      <c r="AT271" s="49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</row>
    <row r="272" spans="1:62" ht="12.75" customHeight="1">
      <c r="A272" s="138" t="s">
        <v>670</v>
      </c>
      <c r="B272" s="2"/>
      <c r="C272" s="2"/>
      <c r="D272" s="2"/>
      <c r="E272" s="2"/>
      <c r="F272" s="2"/>
      <c r="G272" s="8">
        <v>28</v>
      </c>
      <c r="H272" s="8">
        <v>34</v>
      </c>
      <c r="I272" s="8">
        <v>24</v>
      </c>
      <c r="J272" s="8">
        <v>30</v>
      </c>
      <c r="K272" s="8">
        <v>21</v>
      </c>
      <c r="L272" s="8">
        <v>20</v>
      </c>
      <c r="M272" s="8">
        <v>21</v>
      </c>
      <c r="N272" s="8">
        <v>15</v>
      </c>
      <c r="O272" s="8"/>
      <c r="P272" s="2"/>
      <c r="Q272" s="2"/>
      <c r="R272" s="2"/>
      <c r="S272" s="21"/>
      <c r="T272" s="2"/>
      <c r="U272" s="2"/>
      <c r="V272" s="71"/>
      <c r="W272" s="18"/>
      <c r="X272" s="18"/>
      <c r="Y272" s="18"/>
      <c r="Z272" s="18"/>
      <c r="AA272" s="18"/>
      <c r="AB272" s="6">
        <v>40</v>
      </c>
      <c r="AC272" s="56">
        <v>0.03</v>
      </c>
      <c r="AD272" s="56"/>
      <c r="AE272" s="8">
        <v>3</v>
      </c>
      <c r="AF272" s="4"/>
      <c r="AG272" s="4"/>
      <c r="AH272" s="18"/>
      <c r="AI272" s="4"/>
      <c r="AJ272" s="18"/>
      <c r="AK272" s="18"/>
      <c r="AL272" s="18"/>
      <c r="AM272" s="48"/>
      <c r="AN272" s="76"/>
      <c r="AO272" s="76"/>
      <c r="AP272" s="2"/>
      <c r="AQ272" s="2"/>
      <c r="AR272" s="2"/>
      <c r="AS272" s="48"/>
      <c r="AT272" s="49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</row>
    <row r="273" spans="1:62" ht="12.75" customHeight="1">
      <c r="A273" s="138" t="s">
        <v>671</v>
      </c>
      <c r="B273" s="2"/>
      <c r="C273" s="2"/>
      <c r="D273" s="2"/>
      <c r="E273" s="2"/>
      <c r="F273" s="2"/>
      <c r="G273" s="8">
        <v>28</v>
      </c>
      <c r="H273" s="8">
        <v>34</v>
      </c>
      <c r="I273" s="8">
        <v>24</v>
      </c>
      <c r="J273" s="8">
        <v>30</v>
      </c>
      <c r="K273" s="8">
        <v>21</v>
      </c>
      <c r="L273" s="8">
        <v>20</v>
      </c>
      <c r="M273" s="8">
        <v>21</v>
      </c>
      <c r="N273" s="8">
        <v>15</v>
      </c>
      <c r="O273" s="8"/>
      <c r="P273" s="2"/>
      <c r="Q273" s="2"/>
      <c r="R273" s="2"/>
      <c r="S273" s="21"/>
      <c r="T273" s="2"/>
      <c r="U273" s="2"/>
      <c r="V273" s="71"/>
      <c r="W273" s="18"/>
      <c r="X273" s="18"/>
      <c r="Y273" s="18"/>
      <c r="Z273" s="18"/>
      <c r="AA273" s="18"/>
      <c r="AB273" s="6">
        <v>40</v>
      </c>
      <c r="AC273" s="56">
        <v>0.03</v>
      </c>
      <c r="AD273" s="56"/>
      <c r="AE273" s="8">
        <v>3</v>
      </c>
      <c r="AF273" s="4"/>
      <c r="AG273" s="4"/>
      <c r="AH273" s="18"/>
      <c r="AI273" s="4"/>
      <c r="AJ273" s="18"/>
      <c r="AK273" s="18"/>
      <c r="AL273" s="18"/>
      <c r="AM273" s="48"/>
      <c r="AN273" s="76"/>
      <c r="AO273" s="76"/>
      <c r="AP273" s="2"/>
      <c r="AQ273" s="2"/>
      <c r="AR273" s="2"/>
      <c r="AS273" s="48"/>
      <c r="AT273" s="49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</row>
    <row r="274" spans="1:62" ht="12.75" customHeight="1">
      <c r="A274" s="138" t="s">
        <v>272</v>
      </c>
      <c r="B274" s="2"/>
      <c r="C274" s="2"/>
      <c r="D274" s="2"/>
      <c r="E274" s="2"/>
      <c r="F274" s="2"/>
      <c r="G274" s="8">
        <v>28</v>
      </c>
      <c r="H274" s="8">
        <v>34</v>
      </c>
      <c r="I274" s="8">
        <v>24</v>
      </c>
      <c r="J274" s="8">
        <v>30</v>
      </c>
      <c r="K274" s="8">
        <v>21</v>
      </c>
      <c r="L274" s="8">
        <v>20</v>
      </c>
      <c r="M274" s="8">
        <v>21</v>
      </c>
      <c r="N274" s="8">
        <v>15</v>
      </c>
      <c r="O274" s="8"/>
      <c r="P274" s="2"/>
      <c r="Q274" s="2"/>
      <c r="R274" s="2"/>
      <c r="S274" s="21"/>
      <c r="T274" s="2"/>
      <c r="U274" s="2"/>
      <c r="V274" s="71"/>
      <c r="W274" s="18"/>
      <c r="X274" s="18"/>
      <c r="Y274" s="18"/>
      <c r="Z274" s="18"/>
      <c r="AA274" s="18"/>
      <c r="AB274" s="6">
        <v>40</v>
      </c>
      <c r="AC274" s="56">
        <v>0.03</v>
      </c>
      <c r="AD274" s="56"/>
      <c r="AE274" s="8">
        <v>3</v>
      </c>
      <c r="AF274" s="4"/>
      <c r="AG274" s="4"/>
      <c r="AH274" s="18"/>
      <c r="AI274" s="4"/>
      <c r="AJ274" s="18"/>
      <c r="AK274" s="18"/>
      <c r="AL274" s="18"/>
      <c r="AM274" s="48"/>
      <c r="AN274" s="76"/>
      <c r="AO274" s="76"/>
      <c r="AP274" s="2"/>
      <c r="AQ274" s="2"/>
      <c r="AR274" s="2"/>
      <c r="AS274" s="48"/>
      <c r="AT274" s="49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</row>
    <row r="275" spans="1:62" ht="12.75" customHeight="1">
      <c r="A275" s="138" t="s">
        <v>672</v>
      </c>
      <c r="B275" s="2"/>
      <c r="C275" s="2"/>
      <c r="D275" s="2"/>
      <c r="E275" s="2"/>
      <c r="F275" s="2"/>
      <c r="G275" s="8">
        <v>28</v>
      </c>
      <c r="H275" s="8">
        <v>34</v>
      </c>
      <c r="I275" s="8">
        <v>24</v>
      </c>
      <c r="J275" s="8">
        <v>30</v>
      </c>
      <c r="K275" s="8">
        <v>21</v>
      </c>
      <c r="L275" s="8">
        <v>20</v>
      </c>
      <c r="M275" s="8">
        <v>21</v>
      </c>
      <c r="N275" s="8">
        <v>15</v>
      </c>
      <c r="O275" s="8"/>
      <c r="P275" s="2"/>
      <c r="Q275" s="2"/>
      <c r="R275" s="2"/>
      <c r="S275" s="21"/>
      <c r="T275" s="2"/>
      <c r="U275" s="2"/>
      <c r="V275" s="71"/>
      <c r="W275" s="18"/>
      <c r="X275" s="18"/>
      <c r="Y275" s="18"/>
      <c r="Z275" s="18"/>
      <c r="AA275" s="18"/>
      <c r="AB275" s="6">
        <v>40</v>
      </c>
      <c r="AC275" s="56">
        <v>0.03</v>
      </c>
      <c r="AD275" s="56"/>
      <c r="AE275" s="8">
        <v>3</v>
      </c>
      <c r="AF275" s="4"/>
      <c r="AG275" s="4"/>
      <c r="AH275" s="18"/>
      <c r="AI275" s="4"/>
      <c r="AJ275" s="18"/>
      <c r="AK275" s="18"/>
      <c r="AL275" s="18"/>
      <c r="AM275" s="48"/>
      <c r="AN275" s="76"/>
      <c r="AO275" s="76"/>
      <c r="AP275" s="2"/>
      <c r="AQ275" s="2"/>
      <c r="AR275" s="2"/>
      <c r="AS275" s="48"/>
      <c r="AT275" s="49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</row>
    <row r="276" spans="1:62" ht="12.75" customHeight="1">
      <c r="A276" s="138" t="s">
        <v>331</v>
      </c>
      <c r="B276" s="2"/>
      <c r="C276" s="2"/>
      <c r="D276" s="2"/>
      <c r="E276" s="2"/>
      <c r="F276" s="2"/>
      <c r="G276" s="8">
        <v>28</v>
      </c>
      <c r="H276" s="8">
        <v>34</v>
      </c>
      <c r="I276" s="8">
        <v>24</v>
      </c>
      <c r="J276" s="8">
        <v>30</v>
      </c>
      <c r="K276" s="8">
        <v>21</v>
      </c>
      <c r="L276" s="8">
        <v>20</v>
      </c>
      <c r="M276" s="8">
        <v>21</v>
      </c>
      <c r="N276" s="8">
        <v>15</v>
      </c>
      <c r="O276" s="8"/>
      <c r="P276" s="2"/>
      <c r="Q276" s="2"/>
      <c r="R276" s="2"/>
      <c r="S276" s="21"/>
      <c r="T276" s="2"/>
      <c r="U276" s="2"/>
      <c r="V276" s="71"/>
      <c r="W276" s="18"/>
      <c r="X276" s="18"/>
      <c r="Y276" s="18"/>
      <c r="Z276" s="18"/>
      <c r="AA276" s="18"/>
      <c r="AB276" s="6">
        <v>40</v>
      </c>
      <c r="AC276" s="56">
        <v>0.03</v>
      </c>
      <c r="AD276" s="56"/>
      <c r="AE276" s="8">
        <v>3</v>
      </c>
      <c r="AF276" s="4"/>
      <c r="AG276" s="4"/>
      <c r="AH276" s="18"/>
      <c r="AI276" s="4"/>
      <c r="AJ276" s="18"/>
      <c r="AK276" s="18"/>
      <c r="AL276" s="18"/>
      <c r="AM276" s="48"/>
      <c r="AN276" s="76"/>
      <c r="AO276" s="76"/>
      <c r="AP276" s="2"/>
      <c r="AQ276" s="2"/>
      <c r="AR276" s="2"/>
      <c r="AS276" s="48"/>
      <c r="AT276" s="49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</row>
    <row r="277" spans="1:62" ht="12.75" customHeight="1">
      <c r="A277" s="4" t="s">
        <v>829</v>
      </c>
      <c r="B277" s="2"/>
      <c r="C277" s="2"/>
      <c r="D277" s="2"/>
      <c r="E277" s="2"/>
      <c r="F277" s="2"/>
      <c r="G277" s="2">
        <v>21</v>
      </c>
      <c r="H277" s="2">
        <v>21</v>
      </c>
      <c r="I277" s="2">
        <v>21</v>
      </c>
      <c r="J277" s="2">
        <v>21</v>
      </c>
      <c r="K277" s="2">
        <v>29</v>
      </c>
      <c r="L277" s="2">
        <v>29</v>
      </c>
      <c r="M277" s="2">
        <v>29</v>
      </c>
      <c r="N277" s="2">
        <v>25</v>
      </c>
      <c r="O277" s="2"/>
      <c r="P277" s="2"/>
      <c r="Q277" s="2"/>
      <c r="R277" s="2"/>
      <c r="S277" s="49"/>
      <c r="T277" s="2"/>
      <c r="U277" s="2"/>
      <c r="V277" s="71"/>
      <c r="W277" s="18"/>
      <c r="X277" s="18"/>
      <c r="Y277" s="18"/>
      <c r="Z277" s="18"/>
      <c r="AA277" s="18"/>
      <c r="AB277" s="4">
        <v>30</v>
      </c>
      <c r="AC277" s="18"/>
      <c r="AD277" s="18"/>
      <c r="AE277" s="2"/>
      <c r="AF277" s="4"/>
      <c r="AG277" s="4"/>
      <c r="AH277" s="18"/>
      <c r="AI277" s="18"/>
      <c r="AJ277" s="18"/>
      <c r="AK277" s="18"/>
      <c r="AL277" s="18"/>
      <c r="AM277" s="48"/>
      <c r="AN277" s="76"/>
      <c r="AO277" s="76"/>
      <c r="AP277" s="2"/>
      <c r="AQ277" s="2"/>
      <c r="AR277" s="2"/>
      <c r="AS277" s="48"/>
      <c r="AT277" s="49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</row>
    <row r="278" spans="1:62" ht="12.75" customHeight="1">
      <c r="A278" s="4" t="s">
        <v>673</v>
      </c>
      <c r="B278" s="2"/>
      <c r="C278" s="2"/>
      <c r="D278" s="2"/>
      <c r="E278" s="2"/>
      <c r="F278" s="2"/>
      <c r="G278" s="2">
        <v>22</v>
      </c>
      <c r="H278" s="2">
        <v>27</v>
      </c>
      <c r="I278" s="2">
        <v>22</v>
      </c>
      <c r="J278" s="2">
        <v>26</v>
      </c>
      <c r="K278" s="2">
        <v>21</v>
      </c>
      <c r="L278" s="2">
        <v>21</v>
      </c>
      <c r="M278" s="2">
        <v>21</v>
      </c>
      <c r="N278" s="2">
        <v>10</v>
      </c>
      <c r="O278" s="2"/>
      <c r="P278" s="2"/>
      <c r="Q278" s="2"/>
      <c r="R278" s="2"/>
      <c r="S278" s="9"/>
      <c r="T278" s="18"/>
      <c r="U278" s="18"/>
      <c r="V278" s="71"/>
      <c r="W278" s="18"/>
      <c r="X278" s="18"/>
      <c r="Y278" s="18"/>
      <c r="Z278" s="18"/>
      <c r="AA278" s="18"/>
      <c r="AB278" s="4">
        <v>40</v>
      </c>
      <c r="AC278" s="18"/>
      <c r="AD278" s="18"/>
      <c r="AE278" s="2"/>
      <c r="AF278" s="18"/>
      <c r="AG278" s="4"/>
      <c r="AH278" s="18"/>
      <c r="AI278" s="4"/>
      <c r="AJ278" s="4"/>
      <c r="AK278" s="4"/>
      <c r="AL278" s="18"/>
      <c r="AM278" s="48"/>
      <c r="AN278" s="76"/>
      <c r="AO278" s="76"/>
      <c r="AP278" s="2"/>
      <c r="AQ278" s="2"/>
      <c r="AR278" s="2"/>
      <c r="AS278" s="48"/>
      <c r="AT278" s="49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</row>
    <row r="279" spans="1:62" ht="12.75" customHeight="1">
      <c r="A279" s="6" t="s">
        <v>674</v>
      </c>
      <c r="B279" s="2"/>
      <c r="C279" s="2"/>
      <c r="D279" s="2"/>
      <c r="E279" s="2"/>
      <c r="F279" s="2"/>
      <c r="G279" s="8">
        <v>34</v>
      </c>
      <c r="H279" s="8">
        <v>30</v>
      </c>
      <c r="I279" s="8">
        <v>14</v>
      </c>
      <c r="J279" s="8">
        <v>16</v>
      </c>
      <c r="K279" s="8">
        <v>47</v>
      </c>
      <c r="L279" s="8">
        <v>32</v>
      </c>
      <c r="M279" s="8">
        <v>30</v>
      </c>
      <c r="N279" s="8">
        <v>40</v>
      </c>
      <c r="O279" s="8">
        <v>40</v>
      </c>
      <c r="P279" s="2"/>
      <c r="Q279" s="2"/>
      <c r="R279" s="2"/>
      <c r="S279" s="57">
        <v>40</v>
      </c>
      <c r="T279" s="6">
        <v>40</v>
      </c>
      <c r="U279" s="4"/>
      <c r="V279" s="71"/>
      <c r="W279" s="18"/>
      <c r="X279" s="18"/>
      <c r="Y279" s="18"/>
      <c r="Z279" s="18"/>
      <c r="AA279" s="18"/>
      <c r="AB279" s="6">
        <v>11</v>
      </c>
      <c r="AC279" s="18"/>
      <c r="AD279" s="18"/>
      <c r="AE279" s="2"/>
      <c r="AF279" s="18"/>
      <c r="AG279" s="18"/>
      <c r="AH279" s="18"/>
      <c r="AI279" s="4"/>
      <c r="AJ279" s="4"/>
      <c r="AK279" s="4"/>
      <c r="AL279" s="4"/>
      <c r="AM279" s="48"/>
      <c r="AN279" s="76"/>
      <c r="AO279" s="76"/>
      <c r="AP279" s="2"/>
      <c r="AQ279" s="2"/>
      <c r="AR279" s="2"/>
      <c r="AS279" s="48"/>
      <c r="AT279" s="49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</row>
    <row r="280" spans="1:62" ht="12.75" customHeight="1">
      <c r="A280" s="4" t="s">
        <v>836</v>
      </c>
      <c r="B280" s="2"/>
      <c r="C280" s="2"/>
      <c r="D280" s="2"/>
      <c r="E280" s="2"/>
      <c r="F280" s="2"/>
      <c r="G280" s="2">
        <v>25</v>
      </c>
      <c r="H280" s="2">
        <v>30</v>
      </c>
      <c r="I280" s="2">
        <v>23</v>
      </c>
      <c r="J280" s="2">
        <v>29</v>
      </c>
      <c r="K280" s="2">
        <v>22</v>
      </c>
      <c r="L280" s="2">
        <v>22</v>
      </c>
      <c r="M280" s="2">
        <v>22</v>
      </c>
      <c r="N280" s="2">
        <v>23</v>
      </c>
      <c r="O280" s="2"/>
      <c r="P280" s="2"/>
      <c r="Q280" s="2"/>
      <c r="R280" s="2"/>
      <c r="S280" s="57"/>
      <c r="T280" s="4"/>
      <c r="U280" s="4"/>
      <c r="V280" s="71"/>
      <c r="W280" s="18"/>
      <c r="X280" s="18"/>
      <c r="Y280" s="18"/>
      <c r="Z280" s="18"/>
      <c r="AA280" s="18"/>
      <c r="AB280" s="4">
        <v>61</v>
      </c>
      <c r="AC280" s="18"/>
      <c r="AD280" s="18"/>
      <c r="AE280" s="2"/>
      <c r="AF280" s="18"/>
      <c r="AG280" s="18"/>
      <c r="AH280" s="18"/>
      <c r="AI280" s="4"/>
      <c r="AJ280" s="4"/>
      <c r="AK280" s="4"/>
      <c r="AL280" s="4"/>
      <c r="AM280" s="48"/>
      <c r="AN280" s="76"/>
      <c r="AO280" s="76"/>
      <c r="AP280" s="2"/>
      <c r="AQ280" s="2"/>
      <c r="AR280" s="2"/>
      <c r="AS280" s="48"/>
      <c r="AT280" s="49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</row>
    <row r="281" spans="1:62" ht="12.75" customHeight="1">
      <c r="A281" s="4" t="s">
        <v>678</v>
      </c>
      <c r="B281" s="2"/>
      <c r="C281" s="2"/>
      <c r="D281" s="2"/>
      <c r="E281" s="2"/>
      <c r="F281" s="2"/>
      <c r="G281" s="2">
        <v>18</v>
      </c>
      <c r="H281" s="2">
        <v>21</v>
      </c>
      <c r="I281" s="2">
        <v>15</v>
      </c>
      <c r="J281" s="2">
        <v>17</v>
      </c>
      <c r="K281" s="2">
        <v>14</v>
      </c>
      <c r="L281" s="2">
        <v>14</v>
      </c>
      <c r="M281" s="2">
        <v>14</v>
      </c>
      <c r="N281" s="2">
        <v>18</v>
      </c>
      <c r="O281" s="2">
        <v>18</v>
      </c>
      <c r="P281" s="2"/>
      <c r="Q281" s="2"/>
      <c r="R281" s="2"/>
      <c r="S281" s="9"/>
      <c r="T281" s="4"/>
      <c r="U281" s="4"/>
      <c r="V281" s="71"/>
      <c r="W281" s="18"/>
      <c r="X281" s="18"/>
      <c r="Y281" s="18"/>
      <c r="Z281" s="18"/>
      <c r="AA281" s="18"/>
      <c r="AB281" s="4">
        <v>40</v>
      </c>
      <c r="AC281" s="18"/>
      <c r="AD281" s="18"/>
      <c r="AE281" s="2"/>
      <c r="AF281" s="4"/>
      <c r="AG281" s="4"/>
      <c r="AH281" s="18"/>
      <c r="AI281" s="4"/>
      <c r="AJ281" s="4"/>
      <c r="AK281" s="4"/>
      <c r="AL281" s="18"/>
      <c r="AM281" s="71"/>
      <c r="AN281" s="66"/>
      <c r="AO281" s="66"/>
      <c r="AP281" s="2"/>
      <c r="AQ281" s="2"/>
      <c r="AR281" s="18"/>
      <c r="AS281" s="71"/>
      <c r="AT281" s="21"/>
      <c r="AU281" s="18"/>
      <c r="AV281" s="18"/>
      <c r="AW281" s="18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</row>
    <row r="282" spans="1:62" ht="12.75" customHeight="1">
      <c r="A282" s="4" t="s">
        <v>679</v>
      </c>
      <c r="B282" s="2"/>
      <c r="C282" s="2"/>
      <c r="D282" s="2"/>
      <c r="E282" s="2"/>
      <c r="F282" s="2"/>
      <c r="G282" s="2">
        <v>27</v>
      </c>
      <c r="H282" s="2">
        <v>32</v>
      </c>
      <c r="I282" s="2">
        <v>24</v>
      </c>
      <c r="J282" s="2">
        <v>28</v>
      </c>
      <c r="K282" s="2">
        <v>23</v>
      </c>
      <c r="L282" s="2">
        <v>23</v>
      </c>
      <c r="M282" s="2">
        <v>23</v>
      </c>
      <c r="N282" s="2">
        <v>21</v>
      </c>
      <c r="O282" s="2">
        <v>21</v>
      </c>
      <c r="P282" s="2"/>
      <c r="Q282" s="2"/>
      <c r="R282" s="2"/>
      <c r="S282" s="9" t="s">
        <v>841</v>
      </c>
      <c r="T282" s="4"/>
      <c r="U282" s="4"/>
      <c r="V282" s="71"/>
      <c r="W282" s="18"/>
      <c r="X282" s="18"/>
      <c r="Y282" s="18"/>
      <c r="Z282" s="18"/>
      <c r="AA282" s="18"/>
      <c r="AB282" s="4">
        <v>40</v>
      </c>
      <c r="AC282" s="18"/>
      <c r="AD282" s="18"/>
      <c r="AE282" s="2"/>
      <c r="AF282" s="4"/>
      <c r="AG282" s="4"/>
      <c r="AH282" s="18"/>
      <c r="AI282" s="4"/>
      <c r="AJ282" s="4"/>
      <c r="AK282" s="4"/>
      <c r="AL282" s="18"/>
      <c r="AM282" s="71"/>
      <c r="AN282" s="66"/>
      <c r="AO282" s="66"/>
      <c r="AP282" s="2"/>
      <c r="AQ282" s="2"/>
      <c r="AR282" s="18"/>
      <c r="AS282" s="71"/>
      <c r="AT282" s="21"/>
      <c r="AU282" s="18"/>
      <c r="AV282" s="18"/>
      <c r="AW282" s="18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</row>
    <row r="283" spans="1:62" ht="12.75" customHeight="1">
      <c r="A283" s="4" t="s">
        <v>842</v>
      </c>
      <c r="B283" s="2"/>
      <c r="C283" s="2"/>
      <c r="D283" s="2"/>
      <c r="E283" s="2"/>
      <c r="F283" s="2"/>
      <c r="G283" s="4">
        <v>24</v>
      </c>
      <c r="H283" s="4">
        <v>33</v>
      </c>
      <c r="I283" s="4">
        <v>24</v>
      </c>
      <c r="J283" s="4">
        <v>32</v>
      </c>
      <c r="K283" s="4">
        <v>27</v>
      </c>
      <c r="L283" s="4">
        <v>27</v>
      </c>
      <c r="M283" s="4">
        <v>23</v>
      </c>
      <c r="N283" s="4">
        <v>20</v>
      </c>
      <c r="O283" s="2"/>
      <c r="P283" s="2"/>
      <c r="Q283" s="2"/>
      <c r="R283" s="2"/>
      <c r="S283" s="49">
        <v>20</v>
      </c>
      <c r="T283" s="2"/>
      <c r="U283" s="2"/>
      <c r="V283" s="71"/>
      <c r="W283" s="18"/>
      <c r="X283" s="18"/>
      <c r="Y283" s="18"/>
      <c r="Z283" s="18"/>
      <c r="AA283" s="18"/>
      <c r="AB283" s="4">
        <v>40</v>
      </c>
      <c r="AC283" s="18"/>
      <c r="AD283" s="18"/>
      <c r="AE283" s="2"/>
      <c r="AF283" s="18"/>
      <c r="AG283" s="4"/>
      <c r="AH283" s="18"/>
      <c r="AI283" s="4"/>
      <c r="AJ283" s="4"/>
      <c r="AK283" s="4"/>
      <c r="AL283" s="18"/>
      <c r="AM283" s="48"/>
      <c r="AN283" s="76"/>
      <c r="AO283" s="76"/>
      <c r="AP283" s="2"/>
      <c r="AQ283" s="2"/>
      <c r="AR283" s="2"/>
      <c r="AS283" s="48"/>
      <c r="AT283" s="49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</row>
    <row r="284" spans="1:62" ht="12.75" customHeight="1">
      <c r="A284" s="4" t="s">
        <v>845</v>
      </c>
      <c r="B284" s="2"/>
      <c r="C284" s="2"/>
      <c r="D284" s="2"/>
      <c r="E284" s="2"/>
      <c r="F284" s="2"/>
      <c r="G284" s="2">
        <v>21</v>
      </c>
      <c r="H284" s="2">
        <v>21</v>
      </c>
      <c r="I284" s="2">
        <v>21</v>
      </c>
      <c r="J284" s="2">
        <v>21</v>
      </c>
      <c r="K284" s="2">
        <v>29</v>
      </c>
      <c r="L284" s="2">
        <v>29</v>
      </c>
      <c r="M284" s="2">
        <v>29</v>
      </c>
      <c r="N284" s="2">
        <v>24</v>
      </c>
      <c r="O284" s="2"/>
      <c r="P284" s="2"/>
      <c r="Q284" s="2"/>
      <c r="R284" s="2"/>
      <c r="S284" s="49"/>
      <c r="T284" s="2"/>
      <c r="U284" s="2"/>
      <c r="V284" s="71"/>
      <c r="W284" s="18"/>
      <c r="X284" s="18"/>
      <c r="Y284" s="18"/>
      <c r="Z284" s="18"/>
      <c r="AA284" s="18"/>
      <c r="AB284" s="4">
        <v>30</v>
      </c>
      <c r="AC284" s="18"/>
      <c r="AD284" s="18"/>
      <c r="AE284" s="2"/>
      <c r="AF284" s="4"/>
      <c r="AG284" s="4"/>
      <c r="AH284" s="18"/>
      <c r="AI284" s="18"/>
      <c r="AJ284" s="18"/>
      <c r="AK284" s="18"/>
      <c r="AL284" s="18"/>
      <c r="AM284" s="48"/>
      <c r="AN284" s="76"/>
      <c r="AO284" s="76"/>
      <c r="AP284" s="2"/>
      <c r="AQ284" s="2"/>
      <c r="AR284" s="2"/>
      <c r="AS284" s="48"/>
      <c r="AT284" s="49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</row>
    <row r="285" spans="1:62" ht="12.75" customHeight="1">
      <c r="A285" s="138" t="s">
        <v>681</v>
      </c>
      <c r="B285" s="41"/>
      <c r="C285" s="41"/>
      <c r="D285" s="41"/>
      <c r="E285" s="41"/>
      <c r="F285" s="41"/>
      <c r="G285" s="45">
        <v>37</v>
      </c>
      <c r="H285" s="45">
        <v>45</v>
      </c>
      <c r="I285" s="45">
        <v>26</v>
      </c>
      <c r="J285" s="45">
        <v>30</v>
      </c>
      <c r="K285" s="45">
        <v>32</v>
      </c>
      <c r="L285" s="45">
        <v>25</v>
      </c>
      <c r="M285" s="45">
        <v>25</v>
      </c>
      <c r="N285" s="41"/>
      <c r="O285" s="45">
        <v>15</v>
      </c>
      <c r="P285" s="41"/>
      <c r="Q285" s="41"/>
      <c r="R285" s="41"/>
      <c r="S285" s="145"/>
      <c r="T285" s="41"/>
      <c r="U285" s="41"/>
      <c r="V285" s="146"/>
      <c r="W285" s="148">
        <v>0.02</v>
      </c>
      <c r="X285" s="147"/>
      <c r="Y285" s="147"/>
      <c r="Z285" s="147"/>
      <c r="AA285" s="147"/>
      <c r="AB285" s="45">
        <v>40</v>
      </c>
      <c r="AC285" s="147"/>
      <c r="AD285" s="147"/>
      <c r="AE285" s="41"/>
      <c r="AF285" s="147"/>
      <c r="AG285" s="147"/>
      <c r="AH285" s="147"/>
      <c r="AI285" s="147"/>
      <c r="AJ285" s="147"/>
      <c r="AK285" s="147"/>
      <c r="AL285" s="147"/>
      <c r="AM285" s="147"/>
      <c r="AN285" s="147"/>
      <c r="AO285" s="41"/>
      <c r="AP285" s="41"/>
      <c r="AQ285" s="41"/>
      <c r="AR285" s="41"/>
      <c r="AS285" s="146"/>
      <c r="AT285" s="145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2"/>
      <c r="BF285" s="2"/>
      <c r="BG285" s="2"/>
      <c r="BH285" s="2"/>
      <c r="BI285" s="2"/>
      <c r="BJ285" s="2"/>
    </row>
    <row r="286" spans="1:62" ht="12.75" customHeight="1">
      <c r="A286" s="138" t="s">
        <v>857</v>
      </c>
      <c r="B286" s="41"/>
      <c r="C286" s="41"/>
      <c r="D286" s="41"/>
      <c r="E286" s="41"/>
      <c r="F286" s="41"/>
      <c r="G286" s="45">
        <v>30</v>
      </c>
      <c r="H286" s="45">
        <v>35</v>
      </c>
      <c r="I286" s="45">
        <v>26</v>
      </c>
      <c r="J286" s="45">
        <v>30</v>
      </c>
      <c r="K286" s="45">
        <v>25</v>
      </c>
      <c r="L286" s="45">
        <v>25</v>
      </c>
      <c r="M286" s="45">
        <v>25</v>
      </c>
      <c r="N286" s="45">
        <v>15</v>
      </c>
      <c r="O286" s="45">
        <v>15</v>
      </c>
      <c r="P286" s="41"/>
      <c r="Q286" s="41"/>
      <c r="R286" s="41"/>
      <c r="S286" s="145"/>
      <c r="T286" s="41"/>
      <c r="U286" s="41"/>
      <c r="V286" s="146"/>
      <c r="W286" s="148">
        <v>0.02</v>
      </c>
      <c r="X286" s="147"/>
      <c r="Y286" s="147"/>
      <c r="Z286" s="147"/>
      <c r="AA286" s="147"/>
      <c r="AB286" s="45">
        <v>40</v>
      </c>
      <c r="AC286" s="147"/>
      <c r="AD286" s="147"/>
      <c r="AE286" s="41"/>
      <c r="AF286" s="147"/>
      <c r="AG286" s="147"/>
      <c r="AH286" s="147"/>
      <c r="AI286" s="147"/>
      <c r="AJ286" s="147"/>
      <c r="AK286" s="147"/>
      <c r="AL286" s="147"/>
      <c r="AM286" s="147"/>
      <c r="AN286" s="147"/>
      <c r="AO286" s="41"/>
      <c r="AP286" s="41"/>
      <c r="AQ286" s="41"/>
      <c r="AR286" s="41"/>
      <c r="AS286" s="146"/>
      <c r="AT286" s="145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2"/>
      <c r="BF286" s="2"/>
      <c r="BG286" s="2"/>
      <c r="BH286" s="2"/>
      <c r="BI286" s="2"/>
      <c r="BJ286" s="2"/>
    </row>
    <row r="287" spans="1:62" ht="12.75" customHeight="1">
      <c r="A287" s="138" t="s">
        <v>860</v>
      </c>
      <c r="B287" s="41"/>
      <c r="C287" s="41"/>
      <c r="D287" s="41"/>
      <c r="E287" s="41"/>
      <c r="F287" s="41"/>
      <c r="G287" s="45">
        <v>30</v>
      </c>
      <c r="H287" s="45">
        <v>35</v>
      </c>
      <c r="I287" s="45">
        <v>26</v>
      </c>
      <c r="J287" s="45">
        <v>30</v>
      </c>
      <c r="K287" s="45">
        <v>25</v>
      </c>
      <c r="L287" s="45">
        <v>25</v>
      </c>
      <c r="M287" s="45">
        <v>25</v>
      </c>
      <c r="N287" s="41"/>
      <c r="O287" s="45">
        <v>15</v>
      </c>
      <c r="P287" s="41"/>
      <c r="Q287" s="41"/>
      <c r="R287" s="41"/>
      <c r="S287" s="145"/>
      <c r="T287" s="41"/>
      <c r="U287" s="41"/>
      <c r="V287" s="146"/>
      <c r="W287" s="148">
        <v>0.04</v>
      </c>
      <c r="X287" s="147"/>
      <c r="Y287" s="147"/>
      <c r="Z287" s="147"/>
      <c r="AA287" s="147"/>
      <c r="AB287" s="45">
        <v>40</v>
      </c>
      <c r="AC287" s="147"/>
      <c r="AD287" s="147"/>
      <c r="AE287" s="41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41"/>
      <c r="AP287" s="41"/>
      <c r="AQ287" s="41"/>
      <c r="AR287" s="41"/>
      <c r="AS287" s="146"/>
      <c r="AT287" s="145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2"/>
      <c r="BF287" s="2"/>
      <c r="BG287" s="2"/>
      <c r="BH287" s="2"/>
      <c r="BI287" s="2"/>
      <c r="BJ287" s="2"/>
    </row>
    <row r="288" spans="1:62" ht="12.75" customHeight="1">
      <c r="A288" s="6" t="s">
        <v>863</v>
      </c>
      <c r="B288" s="2"/>
      <c r="C288" s="2"/>
      <c r="D288" s="2"/>
      <c r="E288" s="2"/>
      <c r="F288" s="2"/>
      <c r="G288" s="6">
        <v>26</v>
      </c>
      <c r="H288" s="6">
        <v>33</v>
      </c>
      <c r="I288" s="8">
        <v>23</v>
      </c>
      <c r="J288" s="6">
        <v>29</v>
      </c>
      <c r="K288" s="6">
        <v>20</v>
      </c>
      <c r="L288" s="6">
        <v>20</v>
      </c>
      <c r="M288" s="6">
        <v>20</v>
      </c>
      <c r="N288" s="6">
        <v>23</v>
      </c>
      <c r="O288" s="4"/>
      <c r="P288" s="2"/>
      <c r="Q288" s="2"/>
      <c r="R288" s="2"/>
      <c r="S288" s="9">
        <v>23</v>
      </c>
      <c r="T288" s="8">
        <v>20</v>
      </c>
      <c r="U288" s="2"/>
      <c r="V288" s="71"/>
      <c r="W288" s="18"/>
      <c r="X288" s="18"/>
      <c r="Y288" s="18"/>
      <c r="Z288" s="18"/>
      <c r="AA288" s="18"/>
      <c r="AB288" s="6">
        <v>40</v>
      </c>
      <c r="AC288" s="18"/>
      <c r="AD288" s="18"/>
      <c r="AE288" s="4"/>
      <c r="AF288" s="18"/>
      <c r="AG288" s="4"/>
      <c r="AH288" s="18"/>
      <c r="AI288" s="4"/>
      <c r="AJ288" s="4"/>
      <c r="AK288" s="4"/>
      <c r="AL288" s="18"/>
      <c r="AM288" s="48"/>
      <c r="AN288" s="76"/>
      <c r="AO288" s="149">
        <v>8</v>
      </c>
      <c r="AP288" s="2"/>
      <c r="AQ288" s="2"/>
      <c r="AR288" s="2"/>
      <c r="AS288" s="48"/>
      <c r="AT288" s="49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</row>
    <row r="289" spans="1:62" ht="12.75" customHeight="1">
      <c r="A289" s="4" t="s">
        <v>267</v>
      </c>
      <c r="B289" s="2"/>
      <c r="C289" s="2"/>
      <c r="D289" s="2"/>
      <c r="E289" s="2"/>
      <c r="F289" s="2"/>
      <c r="G289" s="4">
        <v>26</v>
      </c>
      <c r="H289" s="4">
        <v>33</v>
      </c>
      <c r="I289" s="2">
        <v>23</v>
      </c>
      <c r="J289" s="4">
        <v>29</v>
      </c>
      <c r="K289" s="4">
        <v>20</v>
      </c>
      <c r="L289" s="4">
        <v>20</v>
      </c>
      <c r="M289" s="4">
        <v>20</v>
      </c>
      <c r="N289" s="4">
        <v>23</v>
      </c>
      <c r="O289" s="4"/>
      <c r="P289" s="2"/>
      <c r="Q289" s="2"/>
      <c r="R289" s="2"/>
      <c r="S289" s="49">
        <v>38</v>
      </c>
      <c r="T289" s="2">
        <v>35</v>
      </c>
      <c r="U289" s="2"/>
      <c r="V289" s="71"/>
      <c r="W289" s="18"/>
      <c r="X289" s="18"/>
      <c r="Y289" s="18"/>
      <c r="Z289" s="18"/>
      <c r="AA289" s="18">
        <v>0.05</v>
      </c>
      <c r="AB289" s="4">
        <v>40</v>
      </c>
      <c r="AC289" s="18"/>
      <c r="AD289" s="18"/>
      <c r="AE289" s="4"/>
      <c r="AF289" s="18"/>
      <c r="AG289" s="4"/>
      <c r="AH289" s="18"/>
      <c r="AI289" s="4"/>
      <c r="AJ289" s="4"/>
      <c r="AK289" s="4"/>
      <c r="AL289" s="18"/>
      <c r="AM289" s="48"/>
      <c r="AN289" s="76"/>
      <c r="AO289" s="149">
        <v>8</v>
      </c>
      <c r="AP289" s="2"/>
      <c r="AQ289" s="2"/>
      <c r="AR289" s="2"/>
      <c r="AS289" s="48"/>
      <c r="AT289" s="49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</row>
    <row r="290" spans="1:62" ht="12.75" customHeight="1">
      <c r="A290" s="6" t="s">
        <v>870</v>
      </c>
      <c r="B290" s="4"/>
      <c r="C290" s="4"/>
      <c r="D290" s="4"/>
      <c r="E290" s="4"/>
      <c r="F290" s="4"/>
      <c r="G290" s="6">
        <v>30</v>
      </c>
      <c r="H290" s="6">
        <v>30</v>
      </c>
      <c r="I290" s="6">
        <v>30</v>
      </c>
      <c r="J290" s="6">
        <v>30</v>
      </c>
      <c r="K290" s="6">
        <v>40</v>
      </c>
      <c r="L290" s="6">
        <v>40</v>
      </c>
      <c r="M290" s="6">
        <v>30</v>
      </c>
      <c r="N290" s="4"/>
      <c r="O290" s="4"/>
      <c r="P290" s="4"/>
      <c r="Q290" s="4"/>
      <c r="R290" s="4"/>
      <c r="S290" s="57">
        <v>45</v>
      </c>
      <c r="T290" s="6">
        <v>45</v>
      </c>
      <c r="U290" s="4"/>
      <c r="V290" s="71"/>
      <c r="W290" s="18"/>
      <c r="X290" s="18"/>
      <c r="Y290" s="18"/>
      <c r="Z290" s="18"/>
      <c r="AA290" s="18"/>
      <c r="AB290" s="6">
        <v>30</v>
      </c>
      <c r="AC290" s="18"/>
      <c r="AD290" s="18"/>
      <c r="AE290" s="4"/>
      <c r="AF290" s="4"/>
      <c r="AG290" s="18"/>
      <c r="AH290" s="18"/>
      <c r="AI290" s="4"/>
      <c r="AJ290" s="4"/>
      <c r="AK290" s="4"/>
      <c r="AL290" s="4"/>
      <c r="AM290" s="71"/>
      <c r="AN290" s="76"/>
      <c r="AO290" s="76"/>
      <c r="AP290" s="4"/>
      <c r="AQ290" s="4"/>
      <c r="AR290" s="4"/>
      <c r="AS290" s="71"/>
      <c r="AT290" s="21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</row>
    <row r="291" spans="1:62" ht="12.75" customHeight="1">
      <c r="A291" s="138" t="s">
        <v>683</v>
      </c>
      <c r="B291" s="41"/>
      <c r="C291" s="41"/>
      <c r="D291" s="41"/>
      <c r="E291" s="41"/>
      <c r="F291" s="41"/>
      <c r="G291" s="45">
        <v>22</v>
      </c>
      <c r="H291" s="45">
        <v>29</v>
      </c>
      <c r="I291" s="45">
        <v>22</v>
      </c>
      <c r="J291" s="45">
        <v>28</v>
      </c>
      <c r="K291" s="45">
        <v>21</v>
      </c>
      <c r="L291" s="45">
        <v>21</v>
      </c>
      <c r="M291" s="45">
        <v>21</v>
      </c>
      <c r="N291" s="41"/>
      <c r="O291" s="45">
        <v>10</v>
      </c>
      <c r="P291" s="41"/>
      <c r="Q291" s="41"/>
      <c r="R291" s="41"/>
      <c r="S291" s="145"/>
      <c r="T291" s="41"/>
      <c r="U291" s="41"/>
      <c r="V291" s="146"/>
      <c r="W291" s="147"/>
      <c r="X291" s="147"/>
      <c r="Y291" s="147"/>
      <c r="Z291" s="147"/>
      <c r="AA291" s="147"/>
      <c r="AB291" s="45">
        <v>40</v>
      </c>
      <c r="AC291" s="147"/>
      <c r="AD291" s="147"/>
      <c r="AE291" s="41"/>
      <c r="AF291" s="147"/>
      <c r="AG291" s="147"/>
      <c r="AH291" s="147"/>
      <c r="AI291" s="41"/>
      <c r="AJ291" s="41"/>
      <c r="AK291" s="41"/>
      <c r="AL291" s="147"/>
      <c r="AM291" s="147"/>
      <c r="AN291" s="147"/>
      <c r="AO291" s="147"/>
      <c r="AP291" s="41"/>
      <c r="AQ291" s="41"/>
      <c r="AR291" s="147"/>
      <c r="AS291" s="146"/>
      <c r="AT291" s="145"/>
      <c r="AU291" s="147"/>
      <c r="AV291" s="147"/>
      <c r="AW291" s="147"/>
      <c r="AX291" s="41"/>
      <c r="AY291" s="41"/>
      <c r="AZ291" s="41"/>
      <c r="BA291" s="41"/>
      <c r="BB291" s="41"/>
      <c r="BC291" s="41"/>
      <c r="BD291" s="41"/>
      <c r="BE291" s="2"/>
      <c r="BF291" s="2"/>
      <c r="BG291" s="2"/>
      <c r="BH291" s="2"/>
      <c r="BI291" s="2"/>
      <c r="BJ291" s="2"/>
    </row>
    <row r="292" spans="1:62" ht="12.75" customHeight="1">
      <c r="A292" s="2" t="s">
        <v>875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>
        <v>12</v>
      </c>
      <c r="O292" s="2"/>
      <c r="P292" s="2"/>
      <c r="Q292" s="2"/>
      <c r="R292" s="2"/>
      <c r="S292" s="49"/>
      <c r="T292" s="2"/>
      <c r="U292" s="2"/>
      <c r="V292" s="71">
        <v>0.03</v>
      </c>
      <c r="W292" s="18">
        <v>0.03</v>
      </c>
      <c r="X292" s="18">
        <v>0.03</v>
      </c>
      <c r="Y292" s="18"/>
      <c r="Z292" s="18"/>
      <c r="AA292" s="18"/>
      <c r="AB292" s="4">
        <v>40</v>
      </c>
      <c r="AC292" s="18"/>
      <c r="AD292" s="18"/>
      <c r="AE292" s="2"/>
      <c r="AF292" s="4"/>
      <c r="AG292" s="4"/>
      <c r="AH292" s="18"/>
      <c r="AI292" s="4"/>
      <c r="AJ292" s="4"/>
      <c r="AK292" s="4"/>
      <c r="AL292" s="18"/>
      <c r="AM292" s="71"/>
      <c r="AN292" s="66"/>
      <c r="AO292" s="66"/>
      <c r="AP292" s="2"/>
      <c r="AQ292" s="2"/>
      <c r="AR292" s="18"/>
      <c r="AS292" s="71"/>
      <c r="AT292" s="21"/>
      <c r="AU292" s="18"/>
      <c r="AV292" s="18"/>
      <c r="AW292" s="18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</row>
    <row r="293" spans="1:62" ht="12.75" customHeight="1">
      <c r="A293" s="4" t="s">
        <v>877</v>
      </c>
      <c r="B293" s="2"/>
      <c r="C293" s="2"/>
      <c r="D293" s="2"/>
      <c r="E293" s="2"/>
      <c r="F293" s="2"/>
      <c r="G293" s="2">
        <v>21</v>
      </c>
      <c r="H293" s="2">
        <v>21</v>
      </c>
      <c r="I293" s="2">
        <v>21</v>
      </c>
      <c r="J293" s="2">
        <v>21</v>
      </c>
      <c r="K293" s="2">
        <v>36</v>
      </c>
      <c r="L293" s="2">
        <v>36</v>
      </c>
      <c r="M293" s="2">
        <v>36</v>
      </c>
      <c r="N293" s="2"/>
      <c r="O293" s="2"/>
      <c r="P293" s="2"/>
      <c r="Q293" s="2"/>
      <c r="R293" s="2"/>
      <c r="S293" s="49"/>
      <c r="T293" s="2"/>
      <c r="U293" s="2"/>
      <c r="V293" s="71"/>
      <c r="W293" s="18"/>
      <c r="X293" s="18"/>
      <c r="Y293" s="18"/>
      <c r="Z293" s="18"/>
      <c r="AA293" s="18"/>
      <c r="AB293" s="4">
        <v>30</v>
      </c>
      <c r="AC293" s="18"/>
      <c r="AD293" s="18"/>
      <c r="AE293" s="4"/>
      <c r="AF293" s="4"/>
      <c r="AG293" s="4"/>
      <c r="AH293" s="18"/>
      <c r="AI293" s="18"/>
      <c r="AJ293" s="18"/>
      <c r="AK293" s="18"/>
      <c r="AL293" s="18"/>
      <c r="AM293" s="48"/>
      <c r="AN293" s="76"/>
      <c r="AO293" s="76"/>
      <c r="AP293" s="2"/>
      <c r="AQ293" s="2"/>
      <c r="AR293" s="2"/>
      <c r="AS293" s="48"/>
      <c r="AT293" s="49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</row>
    <row r="294" spans="1:62" ht="12.75" customHeight="1">
      <c r="A294" s="4" t="s">
        <v>880</v>
      </c>
      <c r="B294" s="2"/>
      <c r="C294" s="2"/>
      <c r="D294" s="2"/>
      <c r="E294" s="2"/>
      <c r="F294" s="2"/>
      <c r="G294" s="2">
        <v>16</v>
      </c>
      <c r="H294" s="2">
        <v>16</v>
      </c>
      <c r="I294" s="2">
        <v>16</v>
      </c>
      <c r="J294" s="2">
        <v>16</v>
      </c>
      <c r="K294" s="2">
        <v>20</v>
      </c>
      <c r="L294" s="2">
        <v>20</v>
      </c>
      <c r="M294" s="2">
        <v>20</v>
      </c>
      <c r="N294" s="2"/>
      <c r="O294" s="2"/>
      <c r="P294" s="2"/>
      <c r="Q294" s="2"/>
      <c r="R294" s="2"/>
      <c r="S294" s="49"/>
      <c r="T294" s="2"/>
      <c r="U294" s="8">
        <v>10</v>
      </c>
      <c r="V294" s="71"/>
      <c r="W294" s="18"/>
      <c r="X294" s="18"/>
      <c r="Y294" s="18"/>
      <c r="Z294" s="18"/>
      <c r="AA294" s="18"/>
      <c r="AB294" s="4">
        <v>20</v>
      </c>
      <c r="AC294" s="18"/>
      <c r="AD294" s="18"/>
      <c r="AE294" s="2"/>
      <c r="AF294" s="4"/>
      <c r="AG294" s="4"/>
      <c r="AH294" s="18"/>
      <c r="AI294" s="18"/>
      <c r="AJ294" s="18"/>
      <c r="AK294" s="18"/>
      <c r="AL294" s="18"/>
      <c r="AM294" s="48"/>
      <c r="AN294" s="76"/>
      <c r="AO294" s="76"/>
      <c r="AP294" s="2"/>
      <c r="AQ294" s="2"/>
      <c r="AR294" s="2"/>
      <c r="AS294" s="48"/>
      <c r="AT294" s="49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</row>
    <row r="295" spans="1:62" ht="12.75" customHeight="1">
      <c r="A295" s="4" t="s">
        <v>883</v>
      </c>
      <c r="B295" s="4"/>
      <c r="C295" s="4"/>
      <c r="D295" s="4"/>
      <c r="E295" s="4"/>
      <c r="F295" s="4"/>
      <c r="G295" s="4">
        <v>25</v>
      </c>
      <c r="H295" s="4">
        <v>25</v>
      </c>
      <c r="I295" s="4">
        <v>25</v>
      </c>
      <c r="J295" s="4">
        <v>25</v>
      </c>
      <c r="K295" s="4">
        <v>32</v>
      </c>
      <c r="L295" s="4">
        <v>32</v>
      </c>
      <c r="M295" s="4">
        <v>32</v>
      </c>
      <c r="N295" s="4"/>
      <c r="O295" s="4"/>
      <c r="P295" s="4"/>
      <c r="Q295" s="4"/>
      <c r="R295" s="4"/>
      <c r="S295" s="21"/>
      <c r="T295" s="4"/>
      <c r="U295" s="6">
        <v>12</v>
      </c>
      <c r="V295" s="71"/>
      <c r="W295" s="18"/>
      <c r="X295" s="18"/>
      <c r="Y295" s="18"/>
      <c r="Z295" s="18"/>
      <c r="AA295" s="18"/>
      <c r="AB295" s="4">
        <v>30</v>
      </c>
      <c r="AC295" s="18"/>
      <c r="AD295" s="4"/>
      <c r="AE295" s="4"/>
      <c r="AF295" s="4"/>
      <c r="AG295" s="18"/>
      <c r="AH295" s="18"/>
      <c r="AI295" s="4"/>
      <c r="AJ295" s="4"/>
      <c r="AK295" s="4"/>
      <c r="AL295" s="4"/>
      <c r="AM295" s="71"/>
      <c r="AN295" s="76"/>
      <c r="AO295" s="76"/>
      <c r="AP295" s="4"/>
      <c r="AQ295" s="4"/>
      <c r="AR295" s="4"/>
      <c r="AS295" s="71"/>
      <c r="AT295" s="21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2"/>
      <c r="BH295" s="2"/>
      <c r="BI295" s="2"/>
      <c r="BJ295" s="2"/>
    </row>
    <row r="296" spans="1:62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49"/>
      <c r="T296" s="2"/>
      <c r="U296" s="2"/>
      <c r="V296" s="48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4"/>
      <c r="AJ296" s="4"/>
      <c r="AK296" s="4"/>
      <c r="AL296" s="2"/>
      <c r="AM296" s="48"/>
      <c r="AN296" s="76"/>
      <c r="AO296" s="76"/>
      <c r="AP296" s="2"/>
      <c r="AQ296" s="2"/>
      <c r="AR296" s="2"/>
      <c r="AS296" s="48"/>
      <c r="AT296" s="49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</row>
    <row r="297" spans="1:62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49"/>
      <c r="T297" s="2"/>
      <c r="U297" s="2"/>
      <c r="V297" s="48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4"/>
      <c r="AJ297" s="4"/>
      <c r="AK297" s="4"/>
      <c r="AL297" s="2"/>
      <c r="AM297" s="48"/>
      <c r="AN297" s="76"/>
      <c r="AO297" s="76"/>
      <c r="AP297" s="2"/>
      <c r="AQ297" s="2"/>
      <c r="AR297" s="2"/>
      <c r="AS297" s="48"/>
      <c r="AT297" s="49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</row>
    <row r="298" spans="1:62" ht="12.75" customHeight="1">
      <c r="A298" s="2" t="s">
        <v>240</v>
      </c>
      <c r="B298" s="2" t="str">
        <f t="shared" ref="B298:AW298" si="9">B$1</f>
        <v>Skill</v>
      </c>
      <c r="C298" s="2" t="str">
        <f t="shared" si="9"/>
        <v>CSkill</v>
      </c>
      <c r="D298" s="2" t="str">
        <f t="shared" si="9"/>
        <v>MSkill</v>
      </c>
      <c r="E298" s="2" t="str">
        <f t="shared" si="9"/>
        <v>HSkill</v>
      </c>
      <c r="F298" s="2" t="str">
        <f t="shared" si="9"/>
        <v>CombatSkill</v>
      </c>
      <c r="G298" s="2" t="str">
        <f t="shared" si="9"/>
        <v>Str</v>
      </c>
      <c r="H298" s="2" t="str">
        <f t="shared" si="9"/>
        <v>Dex</v>
      </c>
      <c r="I298" s="2" t="str">
        <f t="shared" si="9"/>
        <v>Vit</v>
      </c>
      <c r="J298" s="2" t="str">
        <f t="shared" si="9"/>
        <v>Agi</v>
      </c>
      <c r="K298" s="2" t="str">
        <f t="shared" si="9"/>
        <v>Int</v>
      </c>
      <c r="L298" s="2" t="str">
        <f t="shared" si="9"/>
        <v>Mnd</v>
      </c>
      <c r="M298" s="2" t="str">
        <f t="shared" si="9"/>
        <v>Chr</v>
      </c>
      <c r="N298" s="2" t="str">
        <f t="shared" si="9"/>
        <v>Acc</v>
      </c>
      <c r="O298" s="2" t="str">
        <f t="shared" si="9"/>
        <v>Att</v>
      </c>
      <c r="P298" s="2" t="str">
        <f t="shared" si="9"/>
        <v>Att%</v>
      </c>
      <c r="Q298" s="2" t="str">
        <f t="shared" si="9"/>
        <v>R.Acc</v>
      </c>
      <c r="R298" s="2" t="str">
        <f t="shared" si="9"/>
        <v>R.Att</v>
      </c>
      <c r="S298" s="49" t="str">
        <f t="shared" si="9"/>
        <v>MAcc</v>
      </c>
      <c r="T298" s="2" t="str">
        <f t="shared" si="9"/>
        <v>MAB</v>
      </c>
      <c r="U298" s="2" t="str">
        <f t="shared" si="9"/>
        <v>MDmg</v>
      </c>
      <c r="V298" s="48" t="str">
        <f t="shared" si="9"/>
        <v>DA</v>
      </c>
      <c r="W298" s="2" t="str">
        <f t="shared" si="9"/>
        <v>TA</v>
      </c>
      <c r="X298" s="2" t="str">
        <f t="shared" si="9"/>
        <v>QA</v>
      </c>
      <c r="Y298" s="2" t="str">
        <f t="shared" si="9"/>
        <v>KA</v>
      </c>
      <c r="Z298" s="2" t="str">
        <f t="shared" si="9"/>
        <v>Zan</v>
      </c>
      <c r="AA298" s="2" t="str">
        <f t="shared" si="9"/>
        <v>DW</v>
      </c>
      <c r="AB298" s="2" t="str">
        <f t="shared" si="9"/>
        <v>Haste</v>
      </c>
      <c r="AC298" s="2" t="str">
        <f t="shared" si="9"/>
        <v>C.Rate</v>
      </c>
      <c r="AD298" s="2" t="str">
        <f t="shared" si="9"/>
        <v>C.Dmg</v>
      </c>
      <c r="AE298" s="2" t="str">
        <f t="shared" si="9"/>
        <v>Store TP</v>
      </c>
      <c r="AF298" s="2" t="str">
        <f t="shared" si="9"/>
        <v>Regain</v>
      </c>
      <c r="AG298" s="2" t="str">
        <f t="shared" si="9"/>
        <v>TPBonus</v>
      </c>
      <c r="AH298" s="2" t="str">
        <f t="shared" si="9"/>
        <v>WSDmg</v>
      </c>
      <c r="AI298" s="2" t="str">
        <f t="shared" si="9"/>
        <v>fTP</v>
      </c>
      <c r="AJ298" s="2" t="str">
        <f t="shared" si="9"/>
        <v>DfTP</v>
      </c>
      <c r="AK298" s="2" t="str">
        <f t="shared" si="9"/>
        <v>Save TP</v>
      </c>
      <c r="AL298" s="2" t="str">
        <f t="shared" si="9"/>
        <v>CTP</v>
      </c>
      <c r="AM298" s="48" t="str">
        <f t="shared" si="9"/>
        <v>SCB</v>
      </c>
      <c r="AN298" s="144" t="str">
        <f t="shared" si="9"/>
        <v>MBB</v>
      </c>
      <c r="AO298" s="144" t="str">
        <f t="shared" si="9"/>
        <v>MBB II</v>
      </c>
      <c r="AP298" s="2" t="str">
        <f t="shared" si="9"/>
        <v>HP</v>
      </c>
      <c r="AQ298" s="2" t="str">
        <f t="shared" si="9"/>
        <v>HPP</v>
      </c>
      <c r="AR298" s="2" t="str">
        <f t="shared" si="9"/>
        <v>BrDmg</v>
      </c>
      <c r="AS298" s="48" t="str">
        <f t="shared" si="9"/>
        <v>CA</v>
      </c>
      <c r="AT298" s="49" t="str">
        <f t="shared" si="9"/>
        <v>Efflux</v>
      </c>
      <c r="AU298" s="2" t="str">
        <f t="shared" si="9"/>
        <v>BA</v>
      </c>
      <c r="AV298" s="2" t="str">
        <f t="shared" si="9"/>
        <v>Curepot</v>
      </c>
      <c r="AW298" s="2" t="str">
        <f t="shared" si="9"/>
        <v>Curerec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</row>
    <row r="299" spans="1:62" ht="12.75" customHeight="1">
      <c r="A299" s="2" t="s">
        <v>263</v>
      </c>
      <c r="B299" s="2"/>
      <c r="C299" s="2"/>
      <c r="D299" s="2"/>
      <c r="E299" s="2"/>
      <c r="F299" s="2"/>
      <c r="G299" s="2">
        <v>15</v>
      </c>
      <c r="H299" s="2">
        <v>56</v>
      </c>
      <c r="I299" s="2">
        <v>29</v>
      </c>
      <c r="J299" s="2">
        <v>19</v>
      </c>
      <c r="K299" s="2">
        <v>12</v>
      </c>
      <c r="L299" s="2">
        <v>30</v>
      </c>
      <c r="M299" s="2">
        <v>17</v>
      </c>
      <c r="N299" s="8">
        <v>52</v>
      </c>
      <c r="O299" s="2"/>
      <c r="P299" s="2"/>
      <c r="Q299" s="8">
        <v>32</v>
      </c>
      <c r="R299" s="2"/>
      <c r="S299" s="49"/>
      <c r="T299" s="2"/>
      <c r="U299" s="2"/>
      <c r="V299" s="71"/>
      <c r="W299" s="56">
        <v>0.04</v>
      </c>
      <c r="X299" s="18"/>
      <c r="Y299" s="18"/>
      <c r="Z299" s="18"/>
      <c r="AA299" s="18"/>
      <c r="AB299" s="4">
        <v>51</v>
      </c>
      <c r="AC299" s="18"/>
      <c r="AD299" s="18"/>
      <c r="AE299" s="2">
        <v>7</v>
      </c>
      <c r="AF299" s="4"/>
      <c r="AG299" s="4"/>
      <c r="AH299" s="18"/>
      <c r="AI299" s="4"/>
      <c r="AJ299" s="4"/>
      <c r="AK299" s="4"/>
      <c r="AL299" s="18"/>
      <c r="AM299" s="71"/>
      <c r="AN299" s="66"/>
      <c r="AO299" s="66"/>
      <c r="AP299" s="2"/>
      <c r="AQ299" s="2"/>
      <c r="AR299" s="18"/>
      <c r="AS299" s="71"/>
      <c r="AT299" s="21"/>
      <c r="AU299" s="18"/>
      <c r="AV299" s="18"/>
      <c r="AW299" s="18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</row>
    <row r="300" spans="1:62" ht="12.75" customHeight="1">
      <c r="A300" s="2" t="s">
        <v>197</v>
      </c>
      <c r="B300" s="2"/>
      <c r="C300" s="2"/>
      <c r="D300" s="2"/>
      <c r="E300" s="2"/>
      <c r="F300" s="2"/>
      <c r="G300" s="2">
        <v>27</v>
      </c>
      <c r="H300" s="2">
        <v>56</v>
      </c>
      <c r="I300" s="2">
        <v>29</v>
      </c>
      <c r="J300" s="2">
        <v>7</v>
      </c>
      <c r="K300" s="2">
        <v>12</v>
      </c>
      <c r="L300" s="2">
        <v>30</v>
      </c>
      <c r="M300" s="2">
        <v>17</v>
      </c>
      <c r="N300" s="8">
        <v>32</v>
      </c>
      <c r="O300" s="2">
        <v>20</v>
      </c>
      <c r="P300" s="2"/>
      <c r="Q300" s="8">
        <v>32</v>
      </c>
      <c r="R300" s="2"/>
      <c r="S300" s="49"/>
      <c r="T300" s="2"/>
      <c r="U300" s="2"/>
      <c r="V300" s="71"/>
      <c r="W300" s="56">
        <v>0.04</v>
      </c>
      <c r="X300" s="18"/>
      <c r="Y300" s="18"/>
      <c r="Z300" s="18"/>
      <c r="AA300" s="18"/>
      <c r="AB300" s="4">
        <v>51</v>
      </c>
      <c r="AC300" s="18"/>
      <c r="AD300" s="18"/>
      <c r="AE300" s="2">
        <v>7</v>
      </c>
      <c r="AF300" s="4"/>
      <c r="AG300" s="4"/>
      <c r="AH300" s="18"/>
      <c r="AI300" s="4"/>
      <c r="AJ300" s="4"/>
      <c r="AK300" s="4"/>
      <c r="AL300" s="18"/>
      <c r="AM300" s="71"/>
      <c r="AN300" s="66"/>
      <c r="AO300" s="66"/>
      <c r="AP300" s="2"/>
      <c r="AQ300" s="2"/>
      <c r="AR300" s="18"/>
      <c r="AS300" s="71"/>
      <c r="AT300" s="21"/>
      <c r="AU300" s="18"/>
      <c r="AV300" s="18"/>
      <c r="AW300" s="18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</row>
    <row r="301" spans="1:62" ht="12.75" customHeight="1">
      <c r="A301" s="2" t="s">
        <v>651</v>
      </c>
      <c r="B301" s="2"/>
      <c r="C301" s="2"/>
      <c r="D301" s="2"/>
      <c r="E301" s="2"/>
      <c r="F301" s="2"/>
      <c r="G301" s="2">
        <v>15</v>
      </c>
      <c r="H301" s="8">
        <v>53</v>
      </c>
      <c r="I301" s="2">
        <v>29</v>
      </c>
      <c r="J301" s="8">
        <v>17</v>
      </c>
      <c r="K301" s="2">
        <v>12</v>
      </c>
      <c r="L301" s="2">
        <v>30</v>
      </c>
      <c r="M301" s="2">
        <v>17</v>
      </c>
      <c r="N301" s="8">
        <v>37</v>
      </c>
      <c r="O301" s="2"/>
      <c r="P301" s="2"/>
      <c r="Q301" s="8">
        <v>22</v>
      </c>
      <c r="R301" s="2"/>
      <c r="S301" s="49"/>
      <c r="T301" s="2"/>
      <c r="U301" s="2"/>
      <c r="V301" s="71"/>
      <c r="W301" s="56">
        <v>0.03</v>
      </c>
      <c r="X301" s="18"/>
      <c r="Y301" s="18"/>
      <c r="Z301" s="18"/>
      <c r="AA301" s="18"/>
      <c r="AB301" s="4">
        <v>51</v>
      </c>
      <c r="AC301" s="18"/>
      <c r="AD301" s="18"/>
      <c r="AE301" s="2">
        <v>6</v>
      </c>
      <c r="AF301" s="4"/>
      <c r="AG301" s="4"/>
      <c r="AH301" s="18"/>
      <c r="AI301" s="4"/>
      <c r="AJ301" s="4"/>
      <c r="AK301" s="4"/>
      <c r="AL301" s="18"/>
      <c r="AM301" s="71"/>
      <c r="AN301" s="66"/>
      <c r="AO301" s="66"/>
      <c r="AP301" s="2"/>
      <c r="AQ301" s="2"/>
      <c r="AR301" s="18"/>
      <c r="AS301" s="71"/>
      <c r="AT301" s="21"/>
      <c r="AU301" s="18"/>
      <c r="AV301" s="18"/>
      <c r="AW301" s="18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</row>
    <row r="302" spans="1:62" ht="12.75" customHeight="1">
      <c r="A302" s="2" t="s">
        <v>261</v>
      </c>
      <c r="B302" s="2"/>
      <c r="C302" s="2"/>
      <c r="D302" s="2"/>
      <c r="E302" s="2"/>
      <c r="F302" s="2"/>
      <c r="G302" s="2">
        <v>25</v>
      </c>
      <c r="H302" s="8">
        <v>53</v>
      </c>
      <c r="I302" s="2">
        <v>29</v>
      </c>
      <c r="J302" s="8">
        <v>7</v>
      </c>
      <c r="K302" s="2">
        <v>12</v>
      </c>
      <c r="L302" s="2">
        <v>30</v>
      </c>
      <c r="M302" s="2">
        <v>17</v>
      </c>
      <c r="N302" s="8">
        <v>22</v>
      </c>
      <c r="O302" s="2">
        <v>15</v>
      </c>
      <c r="P302" s="2"/>
      <c r="Q302" s="8">
        <v>22</v>
      </c>
      <c r="R302" s="2"/>
      <c r="S302" s="49"/>
      <c r="T302" s="2"/>
      <c r="U302" s="2"/>
      <c r="V302" s="71"/>
      <c r="W302" s="56">
        <v>0.03</v>
      </c>
      <c r="X302" s="18"/>
      <c r="Y302" s="18"/>
      <c r="Z302" s="18"/>
      <c r="AA302" s="18"/>
      <c r="AB302" s="4">
        <v>51</v>
      </c>
      <c r="AC302" s="18"/>
      <c r="AD302" s="18"/>
      <c r="AE302" s="2">
        <v>6</v>
      </c>
      <c r="AF302" s="4"/>
      <c r="AG302" s="4"/>
      <c r="AH302" s="18"/>
      <c r="AI302" s="4"/>
      <c r="AJ302" s="4"/>
      <c r="AK302" s="4"/>
      <c r="AL302" s="18"/>
      <c r="AM302" s="71"/>
      <c r="AN302" s="66"/>
      <c r="AO302" s="66"/>
      <c r="AP302" s="2"/>
      <c r="AQ302" s="2"/>
      <c r="AR302" s="18"/>
      <c r="AS302" s="71"/>
      <c r="AT302" s="21"/>
      <c r="AU302" s="18"/>
      <c r="AV302" s="18"/>
      <c r="AW302" s="18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</row>
    <row r="303" spans="1:62" ht="12.75" customHeight="1">
      <c r="A303" s="4" t="s">
        <v>283</v>
      </c>
      <c r="B303" s="2"/>
      <c r="C303" s="2"/>
      <c r="D303" s="2"/>
      <c r="E303" s="2"/>
      <c r="F303" s="2"/>
      <c r="G303" s="2">
        <v>7</v>
      </c>
      <c r="H303" s="2">
        <v>35</v>
      </c>
      <c r="I303" s="2">
        <v>24</v>
      </c>
      <c r="J303" s="2">
        <v>2</v>
      </c>
      <c r="K303" s="2">
        <v>8</v>
      </c>
      <c r="L303" s="2">
        <v>22</v>
      </c>
      <c r="M303" s="2">
        <v>12</v>
      </c>
      <c r="N303" s="2">
        <v>10</v>
      </c>
      <c r="O303" s="2"/>
      <c r="P303" s="2"/>
      <c r="Q303" s="2"/>
      <c r="R303" s="2"/>
      <c r="S303" s="21"/>
      <c r="T303" s="4"/>
      <c r="U303" s="4"/>
      <c r="V303" s="71"/>
      <c r="W303" s="18"/>
      <c r="X303" s="18"/>
      <c r="Y303" s="18"/>
      <c r="Z303" s="18"/>
      <c r="AA303" s="18"/>
      <c r="AB303" s="4">
        <v>40</v>
      </c>
      <c r="AC303" s="18"/>
      <c r="AD303" s="18"/>
      <c r="AE303" s="4">
        <v>3</v>
      </c>
      <c r="AF303" s="18"/>
      <c r="AG303" s="18"/>
      <c r="AH303" s="18"/>
      <c r="AI303" s="4"/>
      <c r="AJ303" s="4"/>
      <c r="AK303" s="4"/>
      <c r="AL303" s="4"/>
      <c r="AM303" s="48"/>
      <c r="AN303" s="76"/>
      <c r="AO303" s="76"/>
      <c r="AP303" s="2"/>
      <c r="AQ303" s="2"/>
      <c r="AR303" s="2"/>
      <c r="AS303" s="48"/>
      <c r="AT303" s="49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</row>
    <row r="304" spans="1:62" ht="12.75" customHeight="1">
      <c r="A304" s="4" t="s">
        <v>315</v>
      </c>
      <c r="B304" s="2"/>
      <c r="C304" s="2"/>
      <c r="D304" s="2"/>
      <c r="E304" s="2"/>
      <c r="F304" s="2"/>
      <c r="G304" s="2">
        <v>8</v>
      </c>
      <c r="H304" s="2">
        <v>38</v>
      </c>
      <c r="I304" s="2">
        <v>28</v>
      </c>
      <c r="J304" s="2">
        <v>3</v>
      </c>
      <c r="K304" s="2">
        <v>10</v>
      </c>
      <c r="L304" s="2">
        <v>25</v>
      </c>
      <c r="M304" s="2">
        <v>14</v>
      </c>
      <c r="N304" s="2">
        <v>11</v>
      </c>
      <c r="O304" s="2"/>
      <c r="P304" s="2"/>
      <c r="Q304" s="2"/>
      <c r="R304" s="2"/>
      <c r="S304" s="21"/>
      <c r="T304" s="4"/>
      <c r="U304" s="4"/>
      <c r="V304" s="71"/>
      <c r="W304" s="18"/>
      <c r="X304" s="18"/>
      <c r="Y304" s="18"/>
      <c r="Z304" s="18"/>
      <c r="AA304" s="18"/>
      <c r="AB304" s="4">
        <v>40</v>
      </c>
      <c r="AC304" s="18"/>
      <c r="AD304" s="18"/>
      <c r="AE304" s="4">
        <v>4</v>
      </c>
      <c r="AF304" s="18"/>
      <c r="AG304" s="18"/>
      <c r="AH304" s="18"/>
      <c r="AI304" s="4"/>
      <c r="AJ304" s="4"/>
      <c r="AK304" s="4"/>
      <c r="AL304" s="4"/>
      <c r="AM304" s="48"/>
      <c r="AN304" s="76"/>
      <c r="AO304" s="76"/>
      <c r="AP304" s="2"/>
      <c r="AQ304" s="2"/>
      <c r="AR304" s="2"/>
      <c r="AS304" s="48"/>
      <c r="AT304" s="49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</row>
    <row r="305" spans="1:62" ht="12.75" customHeight="1">
      <c r="A305" s="2" t="s">
        <v>758</v>
      </c>
      <c r="B305" s="2"/>
      <c r="C305" s="2"/>
      <c r="D305" s="2"/>
      <c r="E305" s="2"/>
      <c r="F305" s="2"/>
      <c r="G305" s="2">
        <v>3</v>
      </c>
      <c r="H305" s="2">
        <v>23</v>
      </c>
      <c r="I305" s="2">
        <v>20</v>
      </c>
      <c r="J305" s="2">
        <v>2</v>
      </c>
      <c r="K305" s="2">
        <v>36</v>
      </c>
      <c r="L305" s="2">
        <v>34</v>
      </c>
      <c r="M305" s="2">
        <v>19</v>
      </c>
      <c r="N305" s="2"/>
      <c r="O305" s="2"/>
      <c r="P305" s="2"/>
      <c r="Q305" s="2"/>
      <c r="R305" s="2"/>
      <c r="S305" s="49">
        <v>20</v>
      </c>
      <c r="T305" s="8">
        <v>53</v>
      </c>
      <c r="U305" s="2"/>
      <c r="V305" s="71"/>
      <c r="W305" s="18"/>
      <c r="X305" s="18"/>
      <c r="Y305" s="18"/>
      <c r="Z305" s="18"/>
      <c r="AA305" s="18"/>
      <c r="AB305" s="4">
        <v>30</v>
      </c>
      <c r="AC305" s="18"/>
      <c r="AD305" s="18"/>
      <c r="AE305" s="2"/>
      <c r="AF305" s="4"/>
      <c r="AG305" s="4"/>
      <c r="AH305" s="18"/>
      <c r="AI305" s="4"/>
      <c r="AJ305" s="4"/>
      <c r="AK305" s="4"/>
      <c r="AL305" s="18"/>
      <c r="AM305" s="71"/>
      <c r="AN305" s="66"/>
      <c r="AO305" s="66"/>
      <c r="AP305" s="2"/>
      <c r="AQ305" s="2"/>
      <c r="AR305" s="18"/>
      <c r="AS305" s="71"/>
      <c r="AT305" s="21"/>
      <c r="AU305" s="18"/>
      <c r="AV305" s="18"/>
      <c r="AW305" s="18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</row>
    <row r="306" spans="1:62" ht="12.75" customHeight="1">
      <c r="A306" s="2" t="s">
        <v>759</v>
      </c>
      <c r="B306" s="2"/>
      <c r="C306" s="2"/>
      <c r="D306" s="2"/>
      <c r="E306" s="2"/>
      <c r="F306" s="2"/>
      <c r="G306" s="2">
        <v>3</v>
      </c>
      <c r="H306" s="2">
        <v>23</v>
      </c>
      <c r="I306" s="2">
        <v>20</v>
      </c>
      <c r="J306" s="2">
        <v>2</v>
      </c>
      <c r="K306" s="2">
        <v>34</v>
      </c>
      <c r="L306" s="2">
        <v>34</v>
      </c>
      <c r="M306" s="2">
        <v>19</v>
      </c>
      <c r="N306" s="2"/>
      <c r="O306" s="2"/>
      <c r="P306" s="2"/>
      <c r="Q306" s="2"/>
      <c r="R306" s="2"/>
      <c r="S306" s="49">
        <v>15</v>
      </c>
      <c r="T306" s="8">
        <v>38</v>
      </c>
      <c r="U306" s="2"/>
      <c r="V306" s="71"/>
      <c r="W306" s="18"/>
      <c r="X306" s="18"/>
      <c r="Y306" s="18"/>
      <c r="Z306" s="18"/>
      <c r="AA306" s="18"/>
      <c r="AB306" s="4">
        <v>30</v>
      </c>
      <c r="AC306" s="18"/>
      <c r="AD306" s="18"/>
      <c r="AE306" s="2"/>
      <c r="AF306" s="4"/>
      <c r="AG306" s="4"/>
      <c r="AH306" s="18"/>
      <c r="AI306" s="4"/>
      <c r="AJ306" s="4"/>
      <c r="AK306" s="4"/>
      <c r="AL306" s="18"/>
      <c r="AM306" s="71"/>
      <c r="AN306" s="66"/>
      <c r="AO306" s="66"/>
      <c r="AP306" s="2"/>
      <c r="AQ306" s="2"/>
      <c r="AR306" s="18"/>
      <c r="AS306" s="71"/>
      <c r="AT306" s="21"/>
      <c r="AU306" s="18"/>
      <c r="AV306" s="18"/>
      <c r="AW306" s="18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</row>
    <row r="307" spans="1:62" ht="12.75" customHeight="1">
      <c r="A307" s="6" t="s">
        <v>654</v>
      </c>
      <c r="B307" s="2"/>
      <c r="C307" s="2"/>
      <c r="D307" s="2"/>
      <c r="E307" s="2"/>
      <c r="F307" s="2"/>
      <c r="G307" s="2">
        <v>7</v>
      </c>
      <c r="H307" s="2">
        <v>22</v>
      </c>
      <c r="I307" s="2">
        <v>20</v>
      </c>
      <c r="J307" s="2">
        <v>3</v>
      </c>
      <c r="K307" s="2">
        <v>18</v>
      </c>
      <c r="L307" s="2">
        <v>19</v>
      </c>
      <c r="M307" s="2">
        <v>11</v>
      </c>
      <c r="N307" s="2"/>
      <c r="O307" s="2"/>
      <c r="P307" s="2"/>
      <c r="Q307" s="2"/>
      <c r="R307" s="2"/>
      <c r="S307" s="49"/>
      <c r="T307" s="2"/>
      <c r="U307" s="2"/>
      <c r="V307" s="71"/>
      <c r="W307" s="18"/>
      <c r="X307" s="18"/>
      <c r="Y307" s="18"/>
      <c r="Z307" s="18"/>
      <c r="AA307" s="18"/>
      <c r="AB307" s="4">
        <v>40</v>
      </c>
      <c r="AC307" s="18"/>
      <c r="AD307" s="18"/>
      <c r="AE307" s="4"/>
      <c r="AF307" s="4"/>
      <c r="AG307" s="4"/>
      <c r="AH307" s="18"/>
      <c r="AI307" s="4"/>
      <c r="AJ307" s="4"/>
      <c r="AK307" s="4"/>
      <c r="AL307" s="18"/>
      <c r="AM307" s="71"/>
      <c r="AN307" s="66"/>
      <c r="AO307" s="66"/>
      <c r="AP307" s="2">
        <v>11</v>
      </c>
      <c r="AQ307" s="2"/>
      <c r="AR307" s="18"/>
      <c r="AS307" s="71"/>
      <c r="AT307" s="21"/>
      <c r="AU307" s="18"/>
      <c r="AV307" s="18"/>
      <c r="AW307" s="18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</row>
    <row r="308" spans="1:62" ht="12.75" customHeight="1">
      <c r="A308" s="6" t="s">
        <v>655</v>
      </c>
      <c r="B308" s="2"/>
      <c r="C308" s="2"/>
      <c r="D308" s="2"/>
      <c r="E308" s="2"/>
      <c r="F308" s="2"/>
      <c r="G308" s="2">
        <v>11</v>
      </c>
      <c r="H308" s="2">
        <v>35</v>
      </c>
      <c r="I308" s="2">
        <v>32</v>
      </c>
      <c r="J308" s="2">
        <v>5</v>
      </c>
      <c r="K308" s="2">
        <v>22</v>
      </c>
      <c r="L308" s="2">
        <v>30</v>
      </c>
      <c r="M308" s="2">
        <v>17</v>
      </c>
      <c r="N308" s="2"/>
      <c r="O308" s="2"/>
      <c r="P308" s="2"/>
      <c r="Q308" s="2"/>
      <c r="R308" s="2"/>
      <c r="S308" s="49"/>
      <c r="T308" s="2"/>
      <c r="U308" s="2"/>
      <c r="V308" s="71"/>
      <c r="W308" s="18"/>
      <c r="X308" s="18"/>
      <c r="Y308" s="18"/>
      <c r="Z308" s="18"/>
      <c r="AA308" s="18"/>
      <c r="AB308" s="4">
        <v>51</v>
      </c>
      <c r="AC308" s="18"/>
      <c r="AD308" s="18"/>
      <c r="AE308" s="4"/>
      <c r="AF308" s="4"/>
      <c r="AG308" s="4"/>
      <c r="AH308" s="18"/>
      <c r="AI308" s="4"/>
      <c r="AJ308" s="4"/>
      <c r="AK308" s="4"/>
      <c r="AL308" s="18"/>
      <c r="AM308" s="71"/>
      <c r="AN308" s="66"/>
      <c r="AO308" s="66"/>
      <c r="AP308" s="2"/>
      <c r="AQ308" s="2"/>
      <c r="AR308" s="18"/>
      <c r="AS308" s="71"/>
      <c r="AT308" s="21"/>
      <c r="AU308" s="18"/>
      <c r="AV308" s="18"/>
      <c r="AW308" s="18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</row>
    <row r="309" spans="1:62" ht="12.75" customHeight="1">
      <c r="A309" s="6" t="s">
        <v>656</v>
      </c>
      <c r="B309" s="2"/>
      <c r="C309" s="2"/>
      <c r="D309" s="2"/>
      <c r="E309" s="2"/>
      <c r="F309" s="2"/>
      <c r="G309" s="8">
        <v>16</v>
      </c>
      <c r="H309" s="8">
        <v>40</v>
      </c>
      <c r="I309" s="8">
        <v>37</v>
      </c>
      <c r="J309" s="8">
        <v>10</v>
      </c>
      <c r="K309" s="8">
        <v>27</v>
      </c>
      <c r="L309" s="8">
        <v>35</v>
      </c>
      <c r="M309" s="8">
        <v>22</v>
      </c>
      <c r="N309" s="8">
        <v>38</v>
      </c>
      <c r="O309" s="2"/>
      <c r="P309" s="2"/>
      <c r="Q309" s="2"/>
      <c r="R309" s="2"/>
      <c r="S309" s="57"/>
      <c r="T309" s="2"/>
      <c r="U309" s="2"/>
      <c r="V309" s="71"/>
      <c r="W309" s="18"/>
      <c r="X309" s="18"/>
      <c r="Y309" s="18"/>
      <c r="Z309" s="18"/>
      <c r="AA309" s="18"/>
      <c r="AB309" s="6">
        <v>51</v>
      </c>
      <c r="AC309" s="2"/>
      <c r="AD309" s="18"/>
      <c r="AE309" s="18"/>
      <c r="AF309" s="2"/>
      <c r="AG309" s="18"/>
      <c r="AH309" s="4"/>
      <c r="AI309" s="18"/>
      <c r="AJ309" s="4"/>
      <c r="AK309" s="4"/>
      <c r="AL309" s="4"/>
      <c r="AM309" s="48"/>
      <c r="AN309" s="76"/>
      <c r="AO309" s="76"/>
      <c r="AP309" s="2"/>
      <c r="AQ309" s="2"/>
      <c r="AR309" s="2"/>
      <c r="AS309" s="48"/>
      <c r="AT309" s="49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</row>
    <row r="310" spans="1:62" ht="12.75" customHeight="1">
      <c r="A310" s="6" t="s">
        <v>336</v>
      </c>
      <c r="B310" s="2"/>
      <c r="C310" s="2"/>
      <c r="D310" s="2"/>
      <c r="E310" s="2"/>
      <c r="F310" s="2"/>
      <c r="G310" s="8">
        <v>21</v>
      </c>
      <c r="H310" s="8">
        <v>45</v>
      </c>
      <c r="I310" s="8">
        <v>42</v>
      </c>
      <c r="J310" s="8">
        <v>15</v>
      </c>
      <c r="K310" s="8">
        <v>32</v>
      </c>
      <c r="L310" s="8">
        <v>40</v>
      </c>
      <c r="M310" s="8">
        <v>27</v>
      </c>
      <c r="N310" s="8">
        <v>48</v>
      </c>
      <c r="O310" s="2"/>
      <c r="P310" s="2"/>
      <c r="Q310" s="2"/>
      <c r="R310" s="2"/>
      <c r="S310" s="57"/>
      <c r="T310" s="2"/>
      <c r="U310" s="2"/>
      <c r="V310" s="71"/>
      <c r="W310" s="18"/>
      <c r="X310" s="18"/>
      <c r="Y310" s="18"/>
      <c r="Z310" s="18"/>
      <c r="AA310" s="18"/>
      <c r="AB310" s="6">
        <v>51</v>
      </c>
      <c r="AC310" s="2"/>
      <c r="AD310" s="18"/>
      <c r="AE310" s="18"/>
      <c r="AF310" s="2"/>
      <c r="AG310" s="18"/>
      <c r="AH310" s="4"/>
      <c r="AI310" s="18"/>
      <c r="AJ310" s="4"/>
      <c r="AK310" s="4"/>
      <c r="AL310" s="4"/>
      <c r="AM310" s="48"/>
      <c r="AN310" s="76"/>
      <c r="AO310" s="76"/>
      <c r="AP310" s="2"/>
      <c r="AQ310" s="2"/>
      <c r="AR310" s="2"/>
      <c r="AS310" s="48"/>
      <c r="AT310" s="49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</row>
    <row r="311" spans="1:62" ht="12.75" customHeight="1">
      <c r="A311" s="6" t="s">
        <v>657</v>
      </c>
      <c r="B311" s="2"/>
      <c r="C311" s="2"/>
      <c r="D311" s="2"/>
      <c r="E311" s="2"/>
      <c r="F311" s="2"/>
      <c r="G311" s="8">
        <v>16</v>
      </c>
      <c r="H311" s="8">
        <v>49</v>
      </c>
      <c r="I311" s="8">
        <v>30</v>
      </c>
      <c r="J311" s="8">
        <v>11</v>
      </c>
      <c r="K311" s="8">
        <v>14</v>
      </c>
      <c r="L311" s="8">
        <v>33</v>
      </c>
      <c r="M311" s="8">
        <v>19</v>
      </c>
      <c r="N311" s="8">
        <v>37</v>
      </c>
      <c r="O311" s="2"/>
      <c r="P311" s="2"/>
      <c r="Q311" s="2"/>
      <c r="R311" s="2"/>
      <c r="S311" s="57">
        <v>37</v>
      </c>
      <c r="T311" s="2"/>
      <c r="U311" s="2"/>
      <c r="V311" s="71"/>
      <c r="W311" s="18"/>
      <c r="X311" s="18"/>
      <c r="Y311" s="18"/>
      <c r="Z311" s="18"/>
      <c r="AA311" s="18"/>
      <c r="AB311" s="6">
        <v>40</v>
      </c>
      <c r="AC311" s="2"/>
      <c r="AD311" s="18"/>
      <c r="AE311" s="18"/>
      <c r="AF311" s="2"/>
      <c r="AG311" s="18"/>
      <c r="AH311" s="4"/>
      <c r="AI311" s="18"/>
      <c r="AJ311" s="4"/>
      <c r="AK311" s="4"/>
      <c r="AL311" s="4"/>
      <c r="AM311" s="48"/>
      <c r="AN311" s="76"/>
      <c r="AO311" s="76"/>
      <c r="AP311" s="2"/>
      <c r="AQ311" s="2"/>
      <c r="AR311" s="2"/>
      <c r="AS311" s="48"/>
      <c r="AT311" s="49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</row>
    <row r="312" spans="1:62" ht="12.75" customHeight="1">
      <c r="A312" s="4" t="s">
        <v>916</v>
      </c>
      <c r="B312" s="2"/>
      <c r="C312" s="2"/>
      <c r="D312" s="2"/>
      <c r="E312" s="2"/>
      <c r="F312" s="2"/>
      <c r="G312" s="2">
        <v>9</v>
      </c>
      <c r="H312" s="2">
        <v>31</v>
      </c>
      <c r="I312" s="2">
        <v>27</v>
      </c>
      <c r="J312" s="2">
        <v>4</v>
      </c>
      <c r="K312" s="2">
        <v>11</v>
      </c>
      <c r="L312" s="2">
        <v>26</v>
      </c>
      <c r="M312" s="2">
        <v>15</v>
      </c>
      <c r="N312" s="2">
        <v>20</v>
      </c>
      <c r="O312" s="2"/>
      <c r="P312" s="2"/>
      <c r="Q312" s="2"/>
      <c r="R312" s="2"/>
      <c r="S312" s="21"/>
      <c r="T312" s="2"/>
      <c r="U312" s="2"/>
      <c r="V312" s="71"/>
      <c r="W312" s="18"/>
      <c r="X312" s="18"/>
      <c r="Y312" s="18"/>
      <c r="Z312" s="18"/>
      <c r="AA312" s="18"/>
      <c r="AB312" s="4">
        <v>30</v>
      </c>
      <c r="AC312" s="2"/>
      <c r="AD312" s="18"/>
      <c r="AE312" s="18"/>
      <c r="AF312" s="2"/>
      <c r="AG312" s="18"/>
      <c r="AH312" s="4"/>
      <c r="AI312" s="18"/>
      <c r="AJ312" s="4"/>
      <c r="AK312" s="4"/>
      <c r="AL312" s="4"/>
      <c r="AM312" s="48"/>
      <c r="AN312" s="76"/>
      <c r="AO312" s="76"/>
      <c r="AP312" s="2"/>
      <c r="AQ312" s="2"/>
      <c r="AR312" s="2"/>
      <c r="AS312" s="48"/>
      <c r="AT312" s="49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</row>
    <row r="313" spans="1:62" ht="12.75" customHeight="1">
      <c r="A313" s="4" t="s">
        <v>919</v>
      </c>
      <c r="B313" s="2"/>
      <c r="C313" s="2"/>
      <c r="D313" s="2"/>
      <c r="E313" s="2"/>
      <c r="F313" s="2"/>
      <c r="G313" s="2">
        <v>22</v>
      </c>
      <c r="H313" s="2">
        <v>33</v>
      </c>
      <c r="I313" s="2">
        <v>32</v>
      </c>
      <c r="J313" s="2">
        <v>11</v>
      </c>
      <c r="K313" s="2">
        <v>26</v>
      </c>
      <c r="L313" s="2">
        <v>32</v>
      </c>
      <c r="M313" s="2">
        <v>23</v>
      </c>
      <c r="N313" s="2"/>
      <c r="O313" s="2"/>
      <c r="P313" s="2"/>
      <c r="Q313" s="2"/>
      <c r="R313" s="8">
        <v>38</v>
      </c>
      <c r="S313" s="21"/>
      <c r="T313" s="8">
        <v>30</v>
      </c>
      <c r="U313" s="2"/>
      <c r="V313" s="71"/>
      <c r="W313" s="18"/>
      <c r="X313" s="18"/>
      <c r="Y313" s="18"/>
      <c r="Z313" s="18"/>
      <c r="AA313" s="18"/>
      <c r="AB313" s="6">
        <v>51</v>
      </c>
      <c r="AC313" s="2"/>
      <c r="AD313" s="18"/>
      <c r="AE313" s="18"/>
      <c r="AF313" s="2"/>
      <c r="AG313" s="18"/>
      <c r="AH313" s="4"/>
      <c r="AI313" s="18"/>
      <c r="AJ313" s="4"/>
      <c r="AK313" s="4"/>
      <c r="AL313" s="4"/>
      <c r="AM313" s="48"/>
      <c r="AN313" s="76"/>
      <c r="AO313" s="76"/>
      <c r="AP313" s="2"/>
      <c r="AQ313" s="2"/>
      <c r="AR313" s="2"/>
      <c r="AS313" s="48"/>
      <c r="AT313" s="49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</row>
    <row r="314" spans="1:62" ht="12.75" customHeight="1">
      <c r="A314" s="4" t="s">
        <v>659</v>
      </c>
      <c r="B314" s="2"/>
      <c r="C314" s="2"/>
      <c r="D314" s="2"/>
      <c r="E314" s="2"/>
      <c r="F314" s="2"/>
      <c r="G314" s="2">
        <v>10</v>
      </c>
      <c r="H314" s="2">
        <v>45</v>
      </c>
      <c r="I314" s="2">
        <v>32</v>
      </c>
      <c r="J314" s="2">
        <v>11</v>
      </c>
      <c r="K314" s="2">
        <v>14</v>
      </c>
      <c r="L314" s="2">
        <v>47</v>
      </c>
      <c r="M314" s="2">
        <v>23</v>
      </c>
      <c r="N314" s="8">
        <v>12</v>
      </c>
      <c r="O314" s="2"/>
      <c r="P314" s="2"/>
      <c r="Q314" s="2"/>
      <c r="R314" s="8">
        <v>38</v>
      </c>
      <c r="S314" s="21"/>
      <c r="T314" s="8">
        <v>30</v>
      </c>
      <c r="U314" s="2"/>
      <c r="V314" s="71"/>
      <c r="W314" s="18"/>
      <c r="X314" s="18"/>
      <c r="Y314" s="18"/>
      <c r="Z314" s="18"/>
      <c r="AA314" s="18"/>
      <c r="AB314" s="6">
        <v>51</v>
      </c>
      <c r="AC314" s="2"/>
      <c r="AD314" s="18"/>
      <c r="AE314" s="18"/>
      <c r="AF314" s="2"/>
      <c r="AG314" s="18"/>
      <c r="AH314" s="4"/>
      <c r="AI314" s="18"/>
      <c r="AJ314" s="4"/>
      <c r="AK314" s="4"/>
      <c r="AL314" s="4"/>
      <c r="AM314" s="48"/>
      <c r="AN314" s="76"/>
      <c r="AO314" s="76"/>
      <c r="AP314" s="2"/>
      <c r="AQ314" s="2"/>
      <c r="AR314" s="2"/>
      <c r="AS314" s="48"/>
      <c r="AT314" s="49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</row>
    <row r="315" spans="1:62" ht="12.75" customHeight="1">
      <c r="A315" s="4" t="s">
        <v>660</v>
      </c>
      <c r="B315" s="2"/>
      <c r="C315" s="2"/>
      <c r="D315" s="2"/>
      <c r="E315" s="2"/>
      <c r="F315" s="2"/>
      <c r="G315" s="2">
        <v>20</v>
      </c>
      <c r="H315" s="2">
        <v>33</v>
      </c>
      <c r="I315" s="2">
        <v>32</v>
      </c>
      <c r="J315" s="2">
        <v>11</v>
      </c>
      <c r="K315" s="2">
        <v>24</v>
      </c>
      <c r="L315" s="2">
        <v>32</v>
      </c>
      <c r="M315" s="2">
        <v>23</v>
      </c>
      <c r="N315" s="2"/>
      <c r="O315" s="2"/>
      <c r="P315" s="2"/>
      <c r="Q315" s="2"/>
      <c r="R315" s="8">
        <v>28</v>
      </c>
      <c r="S315" s="21"/>
      <c r="T315" s="8">
        <v>20</v>
      </c>
      <c r="U315" s="2"/>
      <c r="V315" s="71"/>
      <c r="W315" s="18"/>
      <c r="X315" s="18"/>
      <c r="Y315" s="18"/>
      <c r="Z315" s="18"/>
      <c r="AA315" s="18"/>
      <c r="AB315" s="6">
        <v>51</v>
      </c>
      <c r="AC315" s="2"/>
      <c r="AD315" s="18"/>
      <c r="AE315" s="18"/>
      <c r="AF315" s="2"/>
      <c r="AG315" s="18"/>
      <c r="AH315" s="4"/>
      <c r="AI315" s="18"/>
      <c r="AJ315" s="4"/>
      <c r="AK315" s="4"/>
      <c r="AL315" s="4"/>
      <c r="AM315" s="48"/>
      <c r="AN315" s="76"/>
      <c r="AO315" s="76"/>
      <c r="AP315" s="2"/>
      <c r="AQ315" s="2"/>
      <c r="AR315" s="2"/>
      <c r="AS315" s="48"/>
      <c r="AT315" s="49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</row>
    <row r="316" spans="1:62" ht="12.75" customHeight="1">
      <c r="A316" s="4" t="s">
        <v>661</v>
      </c>
      <c r="B316" s="2"/>
      <c r="C316" s="2"/>
      <c r="D316" s="2"/>
      <c r="E316" s="2"/>
      <c r="F316" s="2"/>
      <c r="G316" s="2">
        <v>10</v>
      </c>
      <c r="H316" s="2">
        <v>43</v>
      </c>
      <c r="I316" s="2">
        <v>32</v>
      </c>
      <c r="J316" s="2">
        <v>11</v>
      </c>
      <c r="K316" s="2">
        <v>14</v>
      </c>
      <c r="L316" s="2">
        <v>47</v>
      </c>
      <c r="M316" s="2">
        <v>23</v>
      </c>
      <c r="N316" s="2">
        <v>10</v>
      </c>
      <c r="O316" s="2"/>
      <c r="P316" s="2"/>
      <c r="Q316" s="2"/>
      <c r="R316" s="8">
        <v>28</v>
      </c>
      <c r="S316" s="21"/>
      <c r="T316" s="8">
        <v>20</v>
      </c>
      <c r="U316" s="2"/>
      <c r="V316" s="71"/>
      <c r="W316" s="18"/>
      <c r="X316" s="18"/>
      <c r="Y316" s="18"/>
      <c r="Z316" s="18"/>
      <c r="AA316" s="18"/>
      <c r="AB316" s="6">
        <v>51</v>
      </c>
      <c r="AC316" s="2"/>
      <c r="AD316" s="18"/>
      <c r="AE316" s="18"/>
      <c r="AF316" s="2"/>
      <c r="AG316" s="18"/>
      <c r="AH316" s="4"/>
      <c r="AI316" s="18"/>
      <c r="AJ316" s="4"/>
      <c r="AK316" s="4"/>
      <c r="AL316" s="4"/>
      <c r="AM316" s="48"/>
      <c r="AN316" s="76"/>
      <c r="AO316" s="76"/>
      <c r="AP316" s="2"/>
      <c r="AQ316" s="2"/>
      <c r="AR316" s="2"/>
      <c r="AS316" s="48"/>
      <c r="AT316" s="49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</row>
    <row r="317" spans="1:62" ht="12.75" customHeight="1">
      <c r="A317" s="4" t="s">
        <v>664</v>
      </c>
      <c r="B317" s="4"/>
      <c r="C317" s="4"/>
      <c r="D317" s="4"/>
      <c r="E317" s="4"/>
      <c r="F317" s="4"/>
      <c r="G317" s="4">
        <v>7</v>
      </c>
      <c r="H317" s="4">
        <v>33</v>
      </c>
      <c r="I317" s="4">
        <v>25</v>
      </c>
      <c r="J317" s="4">
        <v>8</v>
      </c>
      <c r="K317" s="4">
        <v>10</v>
      </c>
      <c r="L317" s="4">
        <v>28</v>
      </c>
      <c r="M317" s="4">
        <v>16</v>
      </c>
      <c r="N317" s="4">
        <v>4</v>
      </c>
      <c r="O317" s="4"/>
      <c r="P317" s="4"/>
      <c r="Q317" s="4"/>
      <c r="R317" s="4"/>
      <c r="S317" s="21"/>
      <c r="T317" s="4"/>
      <c r="U317" s="4"/>
      <c r="V317" s="71"/>
      <c r="W317" s="18"/>
      <c r="X317" s="18"/>
      <c r="Y317" s="18"/>
      <c r="Z317" s="18"/>
      <c r="AA317" s="18"/>
      <c r="AB317" s="4">
        <v>40</v>
      </c>
      <c r="AC317" s="18"/>
      <c r="AD317" s="18"/>
      <c r="AE317" s="4"/>
      <c r="AF317" s="4"/>
      <c r="AG317" s="18"/>
      <c r="AH317" s="18"/>
      <c r="AI317" s="4"/>
      <c r="AJ317" s="4"/>
      <c r="AK317" s="4"/>
      <c r="AL317" s="4"/>
      <c r="AM317" s="71"/>
      <c r="AN317" s="76"/>
      <c r="AO317" s="76"/>
      <c r="AP317" s="4"/>
      <c r="AQ317" s="4"/>
      <c r="AR317" s="4"/>
      <c r="AS317" s="71"/>
      <c r="AT317" s="21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</row>
    <row r="318" spans="1:62" ht="12.75" customHeight="1">
      <c r="A318" s="6" t="s">
        <v>928</v>
      </c>
      <c r="B318" s="2"/>
      <c r="C318" s="2"/>
      <c r="D318" s="2"/>
      <c r="E318" s="2"/>
      <c r="F318" s="2"/>
      <c r="G318" s="8">
        <v>10</v>
      </c>
      <c r="H318" s="8">
        <v>32</v>
      </c>
      <c r="I318" s="8">
        <v>32</v>
      </c>
      <c r="J318" s="8">
        <v>6</v>
      </c>
      <c r="K318" s="8">
        <v>14</v>
      </c>
      <c r="L318" s="8">
        <v>29</v>
      </c>
      <c r="M318" s="8">
        <v>19</v>
      </c>
      <c r="N318" s="10">
        <v>45</v>
      </c>
      <c r="O318" s="2"/>
      <c r="P318" s="2"/>
      <c r="Q318" s="2"/>
      <c r="R318" s="2"/>
      <c r="S318" s="21"/>
      <c r="T318" s="2"/>
      <c r="U318" s="2"/>
      <c r="V318" s="71"/>
      <c r="W318" s="18"/>
      <c r="X318" s="18"/>
      <c r="Y318" s="18"/>
      <c r="Z318" s="18"/>
      <c r="AA318" s="18"/>
      <c r="AB318" s="4"/>
      <c r="AC318" s="18"/>
      <c r="AD318" s="18"/>
      <c r="AE318" s="2"/>
      <c r="AF318" s="4"/>
      <c r="AG318" s="4"/>
      <c r="AH318" s="18"/>
      <c r="AI318" s="4"/>
      <c r="AJ318" s="18"/>
      <c r="AK318" s="18"/>
      <c r="AL318" s="18"/>
      <c r="AM318" s="48"/>
      <c r="AN318" s="76"/>
      <c r="AO318" s="76"/>
      <c r="AP318" s="2"/>
      <c r="AQ318" s="2"/>
      <c r="AR318" s="2"/>
      <c r="AS318" s="48"/>
      <c r="AT318" s="49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</row>
    <row r="319" spans="1:62" ht="12.75" customHeight="1">
      <c r="A319" s="6" t="s">
        <v>930</v>
      </c>
      <c r="B319" s="2"/>
      <c r="C319" s="2"/>
      <c r="D319" s="2"/>
      <c r="E319" s="2"/>
      <c r="F319" s="2"/>
      <c r="G319" s="8">
        <v>10</v>
      </c>
      <c r="H319" s="8">
        <v>32</v>
      </c>
      <c r="I319" s="8">
        <v>32</v>
      </c>
      <c r="J319" s="8">
        <v>6</v>
      </c>
      <c r="K319" s="8">
        <v>14</v>
      </c>
      <c r="L319" s="8">
        <v>29</v>
      </c>
      <c r="M319" s="8">
        <v>19</v>
      </c>
      <c r="N319" s="10">
        <v>46</v>
      </c>
      <c r="O319" s="2"/>
      <c r="P319" s="2"/>
      <c r="Q319" s="2"/>
      <c r="R319" s="2"/>
      <c r="S319" s="21"/>
      <c r="T319" s="2"/>
      <c r="U319" s="2"/>
      <c r="V319" s="71"/>
      <c r="W319" s="18"/>
      <c r="X319" s="18"/>
      <c r="Y319" s="18"/>
      <c r="Z319" s="18"/>
      <c r="AA319" s="18"/>
      <c r="AB319" s="4"/>
      <c r="AC319" s="18"/>
      <c r="AD319" s="18"/>
      <c r="AE319" s="2"/>
      <c r="AF319" s="4"/>
      <c r="AG319" s="4"/>
      <c r="AH319" s="18"/>
      <c r="AI319" s="4"/>
      <c r="AJ319" s="18"/>
      <c r="AK319" s="18"/>
      <c r="AL319" s="18"/>
      <c r="AM319" s="48"/>
      <c r="AN319" s="76"/>
      <c r="AO319" s="76"/>
      <c r="AP319" s="2"/>
      <c r="AQ319" s="2"/>
      <c r="AR319" s="2"/>
      <c r="AS319" s="48"/>
      <c r="AT319" s="49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</row>
    <row r="320" spans="1:62" ht="12.75" customHeight="1">
      <c r="A320" s="4" t="s">
        <v>932</v>
      </c>
      <c r="B320" s="2"/>
      <c r="C320" s="2"/>
      <c r="D320" s="2"/>
      <c r="E320" s="2"/>
      <c r="F320" s="2"/>
      <c r="G320" s="2">
        <v>5</v>
      </c>
      <c r="H320" s="2">
        <v>22</v>
      </c>
      <c r="I320" s="2">
        <v>20</v>
      </c>
      <c r="J320" s="2">
        <v>4</v>
      </c>
      <c r="K320" s="2">
        <v>15</v>
      </c>
      <c r="L320" s="2">
        <v>26</v>
      </c>
      <c r="M320" s="2">
        <v>15</v>
      </c>
      <c r="N320" s="2"/>
      <c r="O320" s="2"/>
      <c r="P320" s="2"/>
      <c r="Q320" s="2"/>
      <c r="R320" s="2"/>
      <c r="S320" s="57">
        <v>20</v>
      </c>
      <c r="T320" s="2"/>
      <c r="U320" s="2"/>
      <c r="V320" s="71"/>
      <c r="W320" s="18"/>
      <c r="X320" s="18"/>
      <c r="Y320" s="18"/>
      <c r="Z320" s="18"/>
      <c r="AA320" s="18"/>
      <c r="AB320" s="4">
        <v>30</v>
      </c>
      <c r="AC320" s="18"/>
      <c r="AD320" s="18"/>
      <c r="AE320" s="2"/>
      <c r="AF320" s="4"/>
      <c r="AG320" s="4"/>
      <c r="AH320" s="18"/>
      <c r="AI320" s="4"/>
      <c r="AJ320" s="18"/>
      <c r="AK320" s="18"/>
      <c r="AL320" s="18"/>
      <c r="AM320" s="48"/>
      <c r="AN320" s="76"/>
      <c r="AO320" s="76"/>
      <c r="AP320" s="2"/>
      <c r="AQ320" s="2"/>
      <c r="AR320" s="2"/>
      <c r="AS320" s="48"/>
      <c r="AT320" s="49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</row>
    <row r="321" spans="1:62" ht="12.75" customHeight="1">
      <c r="A321" s="4" t="s">
        <v>666</v>
      </c>
      <c r="B321" s="2"/>
      <c r="C321" s="2"/>
      <c r="D321" s="2"/>
      <c r="E321" s="2"/>
      <c r="F321" s="2"/>
      <c r="G321" s="2">
        <v>6</v>
      </c>
      <c r="H321" s="2">
        <v>26</v>
      </c>
      <c r="I321" s="2">
        <v>23</v>
      </c>
      <c r="J321" s="2">
        <v>3</v>
      </c>
      <c r="K321" s="2">
        <v>17</v>
      </c>
      <c r="L321" s="2">
        <v>31</v>
      </c>
      <c r="M321" s="2">
        <v>17</v>
      </c>
      <c r="N321" s="2"/>
      <c r="O321" s="2"/>
      <c r="P321" s="2"/>
      <c r="Q321" s="2"/>
      <c r="R321" s="2"/>
      <c r="S321" s="21">
        <v>20</v>
      </c>
      <c r="T321" s="2"/>
      <c r="U321" s="2"/>
      <c r="V321" s="71"/>
      <c r="W321" s="18"/>
      <c r="X321" s="18"/>
      <c r="Y321" s="18"/>
      <c r="Z321" s="18"/>
      <c r="AA321" s="18"/>
      <c r="AB321" s="4">
        <v>30</v>
      </c>
      <c r="AC321" s="18"/>
      <c r="AD321" s="18"/>
      <c r="AE321" s="2"/>
      <c r="AF321" s="4"/>
      <c r="AG321" s="4"/>
      <c r="AH321" s="18"/>
      <c r="AI321" s="4"/>
      <c r="AJ321" s="18"/>
      <c r="AK321" s="18"/>
      <c r="AL321" s="18"/>
      <c r="AM321" s="48"/>
      <c r="AN321" s="76"/>
      <c r="AO321" s="76"/>
      <c r="AP321" s="2"/>
      <c r="AQ321" s="2"/>
      <c r="AR321" s="2"/>
      <c r="AS321" s="48"/>
      <c r="AT321" s="49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</row>
    <row r="322" spans="1:62" ht="12.75" customHeight="1">
      <c r="A322" s="4" t="s">
        <v>936</v>
      </c>
      <c r="B322" s="2"/>
      <c r="C322" s="2"/>
      <c r="D322" s="2"/>
      <c r="E322" s="2"/>
      <c r="F322" s="2"/>
      <c r="G322" s="2">
        <v>11</v>
      </c>
      <c r="H322" s="2">
        <v>35</v>
      </c>
      <c r="I322" s="2">
        <v>37</v>
      </c>
      <c r="J322" s="2">
        <v>5</v>
      </c>
      <c r="K322" s="2">
        <v>12</v>
      </c>
      <c r="L322" s="2">
        <v>30</v>
      </c>
      <c r="M322" s="2">
        <v>17</v>
      </c>
      <c r="N322" s="2">
        <v>12</v>
      </c>
      <c r="O322" s="2"/>
      <c r="P322" s="2"/>
      <c r="Q322" s="2"/>
      <c r="R322" s="2"/>
      <c r="S322" s="49"/>
      <c r="T322" s="2"/>
      <c r="U322" s="2"/>
      <c r="V322" s="71"/>
      <c r="W322" s="18"/>
      <c r="X322" s="18"/>
      <c r="Y322" s="18"/>
      <c r="Z322" s="18"/>
      <c r="AA322" s="18"/>
      <c r="AB322" s="4">
        <v>51</v>
      </c>
      <c r="AC322" s="18"/>
      <c r="AD322" s="18"/>
      <c r="AE322" s="2"/>
      <c r="AF322" s="18"/>
      <c r="AG322" s="4"/>
      <c r="AH322" s="18"/>
      <c r="AI322" s="4"/>
      <c r="AJ322" s="4"/>
      <c r="AK322" s="4"/>
      <c r="AL322" s="18"/>
      <c r="AM322" s="48"/>
      <c r="AN322" s="76"/>
      <c r="AO322" s="76"/>
      <c r="AP322" s="2"/>
      <c r="AQ322" s="2"/>
      <c r="AR322" s="2"/>
      <c r="AS322" s="48"/>
      <c r="AT322" s="49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</row>
    <row r="323" spans="1:62" ht="12.75" customHeight="1">
      <c r="A323" s="6" t="s">
        <v>667</v>
      </c>
      <c r="B323" s="2"/>
      <c r="C323" s="2"/>
      <c r="D323" s="2"/>
      <c r="E323" s="2"/>
      <c r="F323" s="2"/>
      <c r="G323" s="8">
        <v>16</v>
      </c>
      <c r="H323" s="8">
        <v>39</v>
      </c>
      <c r="I323" s="8">
        <v>30</v>
      </c>
      <c r="J323" s="8">
        <v>8</v>
      </c>
      <c r="K323" s="8">
        <v>14</v>
      </c>
      <c r="L323" s="8">
        <v>26</v>
      </c>
      <c r="M323" s="8">
        <v>19</v>
      </c>
      <c r="N323" s="8">
        <v>12</v>
      </c>
      <c r="O323" s="2"/>
      <c r="P323" s="2"/>
      <c r="Q323" s="2"/>
      <c r="R323" s="2"/>
      <c r="S323" s="49"/>
      <c r="T323" s="2"/>
      <c r="U323" s="2"/>
      <c r="V323" s="71"/>
      <c r="W323" s="56">
        <v>0.02</v>
      </c>
      <c r="X323" s="18"/>
      <c r="Y323" s="18"/>
      <c r="Z323" s="18"/>
      <c r="AA323" s="18"/>
      <c r="AB323" s="6">
        <v>51</v>
      </c>
      <c r="AC323" s="18"/>
      <c r="AD323" s="18"/>
      <c r="AE323" s="4"/>
      <c r="AF323" s="4"/>
      <c r="AG323" s="4"/>
      <c r="AH323" s="18"/>
      <c r="AI323" s="4"/>
      <c r="AJ323" s="4"/>
      <c r="AK323" s="4"/>
      <c r="AL323" s="18"/>
      <c r="AM323" s="48"/>
      <c r="AN323" s="76"/>
      <c r="AO323" s="76"/>
      <c r="AP323" s="2"/>
      <c r="AQ323" s="2"/>
      <c r="AR323" s="2"/>
      <c r="AS323" s="48"/>
      <c r="AT323" s="49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</row>
    <row r="324" spans="1:62" ht="12.75" customHeight="1">
      <c r="A324" s="138" t="s">
        <v>668</v>
      </c>
      <c r="B324" s="2"/>
      <c r="C324" s="2"/>
      <c r="D324" s="2"/>
      <c r="E324" s="2"/>
      <c r="F324" s="2"/>
      <c r="G324" s="8">
        <v>16</v>
      </c>
      <c r="H324" s="8">
        <v>39</v>
      </c>
      <c r="I324" s="8">
        <v>30</v>
      </c>
      <c r="J324" s="8">
        <v>8</v>
      </c>
      <c r="K324" s="8">
        <v>14</v>
      </c>
      <c r="L324" s="8">
        <v>26</v>
      </c>
      <c r="M324" s="8">
        <v>19</v>
      </c>
      <c r="N324" s="8">
        <v>12</v>
      </c>
      <c r="O324" s="2"/>
      <c r="P324" s="2"/>
      <c r="Q324" s="2"/>
      <c r="R324" s="2"/>
      <c r="S324" s="49"/>
      <c r="T324" s="2"/>
      <c r="U324" s="2"/>
      <c r="V324" s="71"/>
      <c r="W324" s="56">
        <v>0.02</v>
      </c>
      <c r="X324" s="18"/>
      <c r="Y324" s="18"/>
      <c r="Z324" s="18"/>
      <c r="AA324" s="18"/>
      <c r="AB324" s="6">
        <v>51</v>
      </c>
      <c r="AC324" s="18"/>
      <c r="AD324" s="18"/>
      <c r="AE324" s="4"/>
      <c r="AF324" s="4"/>
      <c r="AG324" s="4"/>
      <c r="AH324" s="18"/>
      <c r="AI324" s="4"/>
      <c r="AJ324" s="4"/>
      <c r="AK324" s="4"/>
      <c r="AL324" s="18"/>
      <c r="AM324" s="48"/>
      <c r="AN324" s="76"/>
      <c r="AO324" s="76"/>
      <c r="AP324" s="2"/>
      <c r="AQ324" s="2"/>
      <c r="AR324" s="2"/>
      <c r="AS324" s="48"/>
      <c r="AT324" s="49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</row>
    <row r="325" spans="1:62" ht="12.75" customHeight="1">
      <c r="A325" s="138" t="s">
        <v>669</v>
      </c>
      <c r="B325" s="2"/>
      <c r="C325" s="2"/>
      <c r="D325" s="2"/>
      <c r="E325" s="2"/>
      <c r="F325" s="2"/>
      <c r="G325" s="8">
        <v>16</v>
      </c>
      <c r="H325" s="8">
        <v>39</v>
      </c>
      <c r="I325" s="8">
        <v>30</v>
      </c>
      <c r="J325" s="8">
        <v>8</v>
      </c>
      <c r="K325" s="8">
        <v>14</v>
      </c>
      <c r="L325" s="8">
        <v>26</v>
      </c>
      <c r="M325" s="8">
        <v>19</v>
      </c>
      <c r="N325" s="8">
        <v>12</v>
      </c>
      <c r="O325" s="2"/>
      <c r="P325" s="2"/>
      <c r="Q325" s="2"/>
      <c r="R325" s="2"/>
      <c r="S325" s="49"/>
      <c r="T325" s="2"/>
      <c r="U325" s="2"/>
      <c r="V325" s="71"/>
      <c r="W325" s="56">
        <v>0.02</v>
      </c>
      <c r="X325" s="18"/>
      <c r="Y325" s="18"/>
      <c r="Z325" s="18"/>
      <c r="AA325" s="18"/>
      <c r="AB325" s="6">
        <v>51</v>
      </c>
      <c r="AC325" s="18"/>
      <c r="AD325" s="18"/>
      <c r="AE325" s="4"/>
      <c r="AF325" s="4"/>
      <c r="AG325" s="4"/>
      <c r="AH325" s="18"/>
      <c r="AI325" s="4"/>
      <c r="AJ325" s="4"/>
      <c r="AK325" s="4"/>
      <c r="AL325" s="18"/>
      <c r="AM325" s="48"/>
      <c r="AN325" s="76"/>
      <c r="AO325" s="76"/>
      <c r="AP325" s="2"/>
      <c r="AQ325" s="2"/>
      <c r="AR325" s="2"/>
      <c r="AS325" s="48"/>
      <c r="AT325" s="49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</row>
    <row r="326" spans="1:62" ht="12.75" customHeight="1">
      <c r="A326" s="138" t="s">
        <v>670</v>
      </c>
      <c r="B326" s="2"/>
      <c r="C326" s="2"/>
      <c r="D326" s="2"/>
      <c r="E326" s="2"/>
      <c r="F326" s="2"/>
      <c r="G326" s="8">
        <v>16</v>
      </c>
      <c r="H326" s="8">
        <v>39</v>
      </c>
      <c r="I326" s="8">
        <v>30</v>
      </c>
      <c r="J326" s="8">
        <v>8</v>
      </c>
      <c r="K326" s="8">
        <v>14</v>
      </c>
      <c r="L326" s="8">
        <v>26</v>
      </c>
      <c r="M326" s="8">
        <v>19</v>
      </c>
      <c r="N326" s="8">
        <v>12</v>
      </c>
      <c r="O326" s="2"/>
      <c r="P326" s="2"/>
      <c r="Q326" s="2"/>
      <c r="R326" s="2"/>
      <c r="S326" s="49"/>
      <c r="T326" s="2"/>
      <c r="U326" s="2"/>
      <c r="V326" s="71"/>
      <c r="W326" s="56">
        <v>0.02</v>
      </c>
      <c r="X326" s="18"/>
      <c r="Y326" s="18"/>
      <c r="Z326" s="18"/>
      <c r="AA326" s="18"/>
      <c r="AB326" s="6">
        <v>51</v>
      </c>
      <c r="AC326" s="18"/>
      <c r="AD326" s="18"/>
      <c r="AE326" s="4"/>
      <c r="AF326" s="4"/>
      <c r="AG326" s="4"/>
      <c r="AH326" s="18"/>
      <c r="AI326" s="4"/>
      <c r="AJ326" s="4"/>
      <c r="AK326" s="4"/>
      <c r="AL326" s="18"/>
      <c r="AM326" s="48"/>
      <c r="AN326" s="76"/>
      <c r="AO326" s="76"/>
      <c r="AP326" s="2"/>
      <c r="AQ326" s="2"/>
      <c r="AR326" s="2"/>
      <c r="AS326" s="48"/>
      <c r="AT326" s="49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</row>
    <row r="327" spans="1:62" ht="12.75" customHeight="1">
      <c r="A327" s="138" t="s">
        <v>671</v>
      </c>
      <c r="B327" s="2"/>
      <c r="C327" s="2"/>
      <c r="D327" s="2"/>
      <c r="E327" s="2"/>
      <c r="F327" s="2"/>
      <c r="G327" s="8">
        <v>16</v>
      </c>
      <c r="H327" s="8">
        <v>39</v>
      </c>
      <c r="I327" s="8">
        <v>30</v>
      </c>
      <c r="J327" s="8">
        <v>8</v>
      </c>
      <c r="K327" s="8">
        <v>14</v>
      </c>
      <c r="L327" s="8">
        <v>26</v>
      </c>
      <c r="M327" s="8">
        <v>19</v>
      </c>
      <c r="N327" s="8">
        <v>12</v>
      </c>
      <c r="O327" s="2"/>
      <c r="P327" s="2"/>
      <c r="Q327" s="2"/>
      <c r="R327" s="2"/>
      <c r="S327" s="49"/>
      <c r="T327" s="2"/>
      <c r="U327" s="2"/>
      <c r="V327" s="71"/>
      <c r="W327" s="56">
        <v>0.02</v>
      </c>
      <c r="X327" s="18"/>
      <c r="Y327" s="18"/>
      <c r="Z327" s="18"/>
      <c r="AA327" s="18"/>
      <c r="AB327" s="6">
        <v>51</v>
      </c>
      <c r="AC327" s="18"/>
      <c r="AD327" s="18"/>
      <c r="AE327" s="4"/>
      <c r="AF327" s="4"/>
      <c r="AG327" s="4"/>
      <c r="AH327" s="18"/>
      <c r="AI327" s="4"/>
      <c r="AJ327" s="4"/>
      <c r="AK327" s="4"/>
      <c r="AL327" s="18"/>
      <c r="AM327" s="48"/>
      <c r="AN327" s="76"/>
      <c r="AO327" s="76"/>
      <c r="AP327" s="2"/>
      <c r="AQ327" s="2"/>
      <c r="AR327" s="2"/>
      <c r="AS327" s="48"/>
      <c r="AT327" s="49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</row>
    <row r="328" spans="1:62" ht="12.75" customHeight="1">
      <c r="A328" s="138" t="s">
        <v>272</v>
      </c>
      <c r="B328" s="2"/>
      <c r="C328" s="2"/>
      <c r="D328" s="2"/>
      <c r="E328" s="2"/>
      <c r="F328" s="2"/>
      <c r="G328" s="8">
        <v>16</v>
      </c>
      <c r="H328" s="8">
        <v>39</v>
      </c>
      <c r="I328" s="8">
        <v>30</v>
      </c>
      <c r="J328" s="8">
        <v>8</v>
      </c>
      <c r="K328" s="8">
        <v>14</v>
      </c>
      <c r="L328" s="8">
        <v>26</v>
      </c>
      <c r="M328" s="8">
        <v>19</v>
      </c>
      <c r="N328" s="8">
        <v>12</v>
      </c>
      <c r="O328" s="2"/>
      <c r="P328" s="2"/>
      <c r="Q328" s="2"/>
      <c r="R328" s="2"/>
      <c r="S328" s="49"/>
      <c r="T328" s="2"/>
      <c r="U328" s="2"/>
      <c r="V328" s="71"/>
      <c r="W328" s="56">
        <v>0.02</v>
      </c>
      <c r="X328" s="18"/>
      <c r="Y328" s="18"/>
      <c r="Z328" s="18"/>
      <c r="AA328" s="18"/>
      <c r="AB328" s="6">
        <v>51</v>
      </c>
      <c r="AC328" s="18"/>
      <c r="AD328" s="18"/>
      <c r="AE328" s="4"/>
      <c r="AF328" s="4"/>
      <c r="AG328" s="4"/>
      <c r="AH328" s="18"/>
      <c r="AI328" s="4"/>
      <c r="AJ328" s="4"/>
      <c r="AK328" s="4"/>
      <c r="AL328" s="18"/>
      <c r="AM328" s="48"/>
      <c r="AN328" s="76"/>
      <c r="AO328" s="76"/>
      <c r="AP328" s="2"/>
      <c r="AQ328" s="2"/>
      <c r="AR328" s="2"/>
      <c r="AS328" s="48"/>
      <c r="AT328" s="49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</row>
    <row r="329" spans="1:62" ht="12.75" customHeight="1">
      <c r="A329" s="138" t="s">
        <v>672</v>
      </c>
      <c r="B329" s="2"/>
      <c r="C329" s="2"/>
      <c r="D329" s="2"/>
      <c r="E329" s="2"/>
      <c r="F329" s="2"/>
      <c r="G329" s="8">
        <v>16</v>
      </c>
      <c r="H329" s="8">
        <v>39</v>
      </c>
      <c r="I329" s="8">
        <v>30</v>
      </c>
      <c r="J329" s="8">
        <v>8</v>
      </c>
      <c r="K329" s="8">
        <v>14</v>
      </c>
      <c r="L329" s="8">
        <v>26</v>
      </c>
      <c r="M329" s="8">
        <v>19</v>
      </c>
      <c r="N329" s="8">
        <v>12</v>
      </c>
      <c r="O329" s="2"/>
      <c r="P329" s="2"/>
      <c r="Q329" s="2"/>
      <c r="R329" s="2"/>
      <c r="S329" s="49"/>
      <c r="T329" s="2"/>
      <c r="U329" s="2"/>
      <c r="V329" s="71"/>
      <c r="W329" s="56">
        <v>0.02</v>
      </c>
      <c r="X329" s="18"/>
      <c r="Y329" s="18"/>
      <c r="Z329" s="18"/>
      <c r="AA329" s="18"/>
      <c r="AB329" s="6">
        <v>51</v>
      </c>
      <c r="AC329" s="18"/>
      <c r="AD329" s="18"/>
      <c r="AE329" s="4"/>
      <c r="AF329" s="4"/>
      <c r="AG329" s="4"/>
      <c r="AH329" s="18"/>
      <c r="AI329" s="4"/>
      <c r="AJ329" s="4"/>
      <c r="AK329" s="4"/>
      <c r="AL329" s="18"/>
      <c r="AM329" s="48"/>
      <c r="AN329" s="76"/>
      <c r="AO329" s="76"/>
      <c r="AP329" s="2"/>
      <c r="AQ329" s="2"/>
      <c r="AR329" s="2"/>
      <c r="AS329" s="48"/>
      <c r="AT329" s="49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</row>
    <row r="330" spans="1:62" ht="12.75" customHeight="1">
      <c r="A330" s="138" t="s">
        <v>331</v>
      </c>
      <c r="B330" s="2"/>
      <c r="C330" s="2"/>
      <c r="D330" s="2"/>
      <c r="E330" s="2"/>
      <c r="F330" s="2"/>
      <c r="G330" s="8">
        <v>16</v>
      </c>
      <c r="H330" s="8">
        <v>39</v>
      </c>
      <c r="I330" s="8">
        <v>30</v>
      </c>
      <c r="J330" s="8">
        <v>8</v>
      </c>
      <c r="K330" s="8">
        <v>14</v>
      </c>
      <c r="L330" s="8">
        <v>26</v>
      </c>
      <c r="M330" s="8">
        <v>19</v>
      </c>
      <c r="N330" s="8">
        <v>12</v>
      </c>
      <c r="O330" s="2"/>
      <c r="P330" s="2"/>
      <c r="Q330" s="2"/>
      <c r="R330" s="2"/>
      <c r="S330" s="49"/>
      <c r="T330" s="2"/>
      <c r="U330" s="2"/>
      <c r="V330" s="71"/>
      <c r="W330" s="56">
        <v>0.02</v>
      </c>
      <c r="X330" s="18"/>
      <c r="Y330" s="18"/>
      <c r="Z330" s="18"/>
      <c r="AA330" s="18"/>
      <c r="AB330" s="6">
        <v>51</v>
      </c>
      <c r="AC330" s="18"/>
      <c r="AD330" s="18"/>
      <c r="AE330" s="4"/>
      <c r="AF330" s="4"/>
      <c r="AG330" s="4"/>
      <c r="AH330" s="18"/>
      <c r="AI330" s="4"/>
      <c r="AJ330" s="4"/>
      <c r="AK330" s="4"/>
      <c r="AL330" s="18"/>
      <c r="AM330" s="48"/>
      <c r="AN330" s="76"/>
      <c r="AO330" s="76"/>
      <c r="AP330" s="2"/>
      <c r="AQ330" s="2"/>
      <c r="AR330" s="2"/>
      <c r="AS330" s="48"/>
      <c r="AT330" s="49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</row>
    <row r="331" spans="1:62" ht="12.75" customHeight="1">
      <c r="A331" s="4" t="s">
        <v>673</v>
      </c>
      <c r="B331" s="2"/>
      <c r="C331" s="2"/>
      <c r="D331" s="2"/>
      <c r="E331" s="2"/>
      <c r="F331" s="2"/>
      <c r="G331" s="2">
        <v>9</v>
      </c>
      <c r="H331" s="2">
        <v>33</v>
      </c>
      <c r="I331" s="2">
        <v>30</v>
      </c>
      <c r="J331" s="2">
        <v>15</v>
      </c>
      <c r="K331" s="2">
        <v>10</v>
      </c>
      <c r="L331" s="2">
        <v>28</v>
      </c>
      <c r="M331" s="2">
        <v>15</v>
      </c>
      <c r="N331" s="2">
        <v>8</v>
      </c>
      <c r="O331" s="2"/>
      <c r="P331" s="2"/>
      <c r="Q331" s="2"/>
      <c r="R331" s="2"/>
      <c r="S331" s="49"/>
      <c r="T331" s="2"/>
      <c r="U331" s="2"/>
      <c r="V331" s="71"/>
      <c r="W331" s="18"/>
      <c r="X331" s="18"/>
      <c r="Y331" s="18"/>
      <c r="Z331" s="18"/>
      <c r="AA331" s="18"/>
      <c r="AB331" s="4">
        <v>51</v>
      </c>
      <c r="AC331" s="18"/>
      <c r="AD331" s="18"/>
      <c r="AE331" s="2"/>
      <c r="AF331" s="18"/>
      <c r="AG331" s="4"/>
      <c r="AH331" s="18"/>
      <c r="AI331" s="4"/>
      <c r="AJ331" s="4"/>
      <c r="AK331" s="4"/>
      <c r="AL331" s="18"/>
      <c r="AM331" s="48"/>
      <c r="AN331" s="76"/>
      <c r="AO331" s="76"/>
      <c r="AP331" s="2"/>
      <c r="AQ331" s="2"/>
      <c r="AR331" s="2"/>
      <c r="AS331" s="48"/>
      <c r="AT331" s="49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</row>
    <row r="332" spans="1:62" ht="12.75" customHeight="1">
      <c r="A332" s="8" t="s">
        <v>674</v>
      </c>
      <c r="B332" s="2"/>
      <c r="C332" s="2"/>
      <c r="D332" s="2"/>
      <c r="E332" s="2"/>
      <c r="F332" s="2"/>
      <c r="G332" s="8">
        <v>15</v>
      </c>
      <c r="H332" s="8">
        <v>38</v>
      </c>
      <c r="I332" s="8">
        <v>17</v>
      </c>
      <c r="J332" s="8">
        <v>2</v>
      </c>
      <c r="K332" s="8">
        <v>33</v>
      </c>
      <c r="L332" s="8">
        <v>35</v>
      </c>
      <c r="M332" s="8">
        <v>20</v>
      </c>
      <c r="N332" s="8">
        <v>37</v>
      </c>
      <c r="O332" s="8">
        <v>37</v>
      </c>
      <c r="P332" s="2"/>
      <c r="Q332" s="2"/>
      <c r="R332" s="2"/>
      <c r="S332" s="9">
        <v>37</v>
      </c>
      <c r="T332" s="8">
        <v>37</v>
      </c>
      <c r="U332" s="2"/>
      <c r="V332" s="71"/>
      <c r="W332" s="18"/>
      <c r="X332" s="18"/>
      <c r="Y332" s="18"/>
      <c r="Z332" s="18"/>
      <c r="AA332" s="18"/>
      <c r="AB332" s="4"/>
      <c r="AC332" s="18"/>
      <c r="AD332" s="18"/>
      <c r="AE332" s="2"/>
      <c r="AF332" s="4"/>
      <c r="AG332" s="4"/>
      <c r="AH332" s="56">
        <v>0.05</v>
      </c>
      <c r="AI332" s="4"/>
      <c r="AJ332" s="4"/>
      <c r="AK332" s="4"/>
      <c r="AL332" s="18"/>
      <c r="AM332" s="71"/>
      <c r="AN332" s="66"/>
      <c r="AO332" s="66"/>
      <c r="AP332" s="2"/>
      <c r="AQ332" s="2"/>
      <c r="AR332" s="18"/>
      <c r="AS332" s="71"/>
      <c r="AT332" s="21"/>
      <c r="AU332" s="18"/>
      <c r="AV332" s="18"/>
      <c r="AW332" s="18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</row>
    <row r="333" spans="1:62" ht="12.75" customHeight="1">
      <c r="A333" s="8" t="s">
        <v>950</v>
      </c>
      <c r="B333" s="2"/>
      <c r="C333" s="2"/>
      <c r="D333" s="2"/>
      <c r="E333" s="2"/>
      <c r="F333" s="2"/>
      <c r="G333" s="8">
        <v>11</v>
      </c>
      <c r="H333" s="8">
        <v>35</v>
      </c>
      <c r="I333" s="8">
        <v>32</v>
      </c>
      <c r="J333" s="8">
        <v>5</v>
      </c>
      <c r="K333" s="8">
        <v>12</v>
      </c>
      <c r="L333" s="8">
        <v>30</v>
      </c>
      <c r="M333" s="8">
        <v>17</v>
      </c>
      <c r="N333" s="8">
        <v>18</v>
      </c>
      <c r="O333" s="2"/>
      <c r="P333" s="2"/>
      <c r="Q333" s="2"/>
      <c r="R333" s="2"/>
      <c r="S333" s="9">
        <v>18</v>
      </c>
      <c r="T333" s="8">
        <v>15</v>
      </c>
      <c r="U333" s="2"/>
      <c r="V333" s="71"/>
      <c r="W333" s="18"/>
      <c r="X333" s="18"/>
      <c r="Y333" s="18"/>
      <c r="Z333" s="18"/>
      <c r="AA333" s="18"/>
      <c r="AB333" s="6">
        <v>51</v>
      </c>
      <c r="AC333" s="18"/>
      <c r="AD333" s="18"/>
      <c r="AE333" s="2"/>
      <c r="AF333" s="4"/>
      <c r="AG333" s="4"/>
      <c r="AH333" s="18"/>
      <c r="AI333" s="4"/>
      <c r="AJ333" s="4"/>
      <c r="AK333" s="4"/>
      <c r="AL333" s="18"/>
      <c r="AM333" s="71"/>
      <c r="AN333" s="66"/>
      <c r="AO333" s="66"/>
      <c r="AP333" s="2"/>
      <c r="AQ333" s="2"/>
      <c r="AR333" s="18"/>
      <c r="AS333" s="71"/>
      <c r="AT333" s="21"/>
      <c r="AU333" s="18"/>
      <c r="AV333" s="18"/>
      <c r="AW333" s="18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</row>
    <row r="334" spans="1:62" ht="12.75" customHeight="1">
      <c r="A334" s="2" t="s">
        <v>952</v>
      </c>
      <c r="B334" s="2"/>
      <c r="C334" s="2"/>
      <c r="D334" s="2"/>
      <c r="E334" s="2"/>
      <c r="F334" s="2"/>
      <c r="G334" s="2">
        <v>11</v>
      </c>
      <c r="H334" s="2">
        <v>35</v>
      </c>
      <c r="I334" s="2">
        <v>32</v>
      </c>
      <c r="J334" s="2">
        <v>5</v>
      </c>
      <c r="K334" s="2">
        <v>12</v>
      </c>
      <c r="L334" s="2">
        <v>30</v>
      </c>
      <c r="M334" s="2">
        <v>17</v>
      </c>
      <c r="N334" s="2">
        <v>33</v>
      </c>
      <c r="O334" s="2"/>
      <c r="P334" s="2"/>
      <c r="Q334" s="2"/>
      <c r="R334" s="2"/>
      <c r="S334" s="49">
        <v>33</v>
      </c>
      <c r="T334" s="2">
        <v>30</v>
      </c>
      <c r="U334" s="2"/>
      <c r="V334" s="71"/>
      <c r="W334" s="18"/>
      <c r="X334" s="18"/>
      <c r="Y334" s="18"/>
      <c r="Z334" s="18"/>
      <c r="AA334" s="18"/>
      <c r="AB334" s="4">
        <v>51</v>
      </c>
      <c r="AC334" s="18"/>
      <c r="AD334" s="18"/>
      <c r="AE334" s="2"/>
      <c r="AF334" s="4"/>
      <c r="AG334" s="4"/>
      <c r="AH334" s="18"/>
      <c r="AI334" s="4"/>
      <c r="AJ334" s="4"/>
      <c r="AK334" s="4"/>
      <c r="AL334" s="18"/>
      <c r="AM334" s="71"/>
      <c r="AN334" s="66"/>
      <c r="AO334" s="66"/>
      <c r="AP334" s="2"/>
      <c r="AQ334" s="2"/>
      <c r="AR334" s="18"/>
      <c r="AS334" s="71"/>
      <c r="AT334" s="21"/>
      <c r="AU334" s="18"/>
      <c r="AV334" s="18"/>
      <c r="AW334" s="18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</row>
    <row r="335" spans="1:62" ht="12.75" customHeight="1">
      <c r="A335" s="4" t="s">
        <v>953</v>
      </c>
      <c r="B335" s="4"/>
      <c r="C335" s="4"/>
      <c r="D335" s="4"/>
      <c r="E335" s="4"/>
      <c r="F335" s="4"/>
      <c r="G335" s="4">
        <v>10</v>
      </c>
      <c r="H335" s="4">
        <v>17</v>
      </c>
      <c r="I335" s="4">
        <v>14</v>
      </c>
      <c r="J335" s="4"/>
      <c r="K335" s="4">
        <v>1</v>
      </c>
      <c r="L335" s="4">
        <v>13</v>
      </c>
      <c r="M335" s="4">
        <v>5</v>
      </c>
      <c r="N335" s="4">
        <v>10</v>
      </c>
      <c r="O335" s="4">
        <v>15</v>
      </c>
      <c r="P335" s="4"/>
      <c r="Q335" s="4"/>
      <c r="R335" s="4"/>
      <c r="S335" s="21"/>
      <c r="T335" s="4"/>
      <c r="U335" s="4"/>
      <c r="V335" s="71"/>
      <c r="W335" s="18"/>
      <c r="X335" s="18"/>
      <c r="Y335" s="18"/>
      <c r="Z335" s="18"/>
      <c r="AA335" s="18"/>
      <c r="AB335" s="4">
        <v>40</v>
      </c>
      <c r="AC335" s="18"/>
      <c r="AD335" s="18"/>
      <c r="AE335" s="4"/>
      <c r="AF335" s="4"/>
      <c r="AG335" s="18"/>
      <c r="AH335" s="18"/>
      <c r="AI335" s="4"/>
      <c r="AJ335" s="4"/>
      <c r="AK335" s="4"/>
      <c r="AL335" s="4"/>
      <c r="AM335" s="71"/>
      <c r="AN335" s="76"/>
      <c r="AO335" s="76"/>
      <c r="AP335" s="4"/>
      <c r="AQ335" s="4"/>
      <c r="AR335" s="4"/>
      <c r="AS335" s="71"/>
      <c r="AT335" s="21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</row>
    <row r="336" spans="1:62" ht="12.75" customHeight="1">
      <c r="A336" s="4" t="s">
        <v>956</v>
      </c>
      <c r="B336" s="2"/>
      <c r="C336" s="2"/>
      <c r="D336" s="2"/>
      <c r="E336" s="2"/>
      <c r="F336" s="2"/>
      <c r="G336" s="2">
        <v>14</v>
      </c>
      <c r="H336" s="2">
        <v>34</v>
      </c>
      <c r="I336" s="2">
        <v>31</v>
      </c>
      <c r="J336" s="2">
        <v>4</v>
      </c>
      <c r="K336" s="2">
        <v>12</v>
      </c>
      <c r="L336" s="2">
        <v>29</v>
      </c>
      <c r="M336" s="2">
        <v>17</v>
      </c>
      <c r="N336" s="2"/>
      <c r="O336" s="2">
        <v>15</v>
      </c>
      <c r="P336" s="2"/>
      <c r="Q336" s="2"/>
      <c r="R336" s="2"/>
      <c r="S336" s="49"/>
      <c r="T336" s="2"/>
      <c r="U336" s="2"/>
      <c r="V336" s="71">
        <v>0.03</v>
      </c>
      <c r="W336" s="18"/>
      <c r="X336" s="18"/>
      <c r="Y336" s="18"/>
      <c r="Z336" s="18"/>
      <c r="AA336" s="18"/>
      <c r="AB336" s="4">
        <v>61</v>
      </c>
      <c r="AC336" s="18"/>
      <c r="AD336" s="18"/>
      <c r="AE336" s="2"/>
      <c r="AF336" s="18"/>
      <c r="AG336" s="4"/>
      <c r="AH336" s="18"/>
      <c r="AI336" s="4"/>
      <c r="AJ336" s="4"/>
      <c r="AK336" s="4"/>
      <c r="AL336" s="18"/>
      <c r="AM336" s="48"/>
      <c r="AN336" s="76"/>
      <c r="AO336" s="76"/>
      <c r="AP336" s="2"/>
      <c r="AQ336" s="2"/>
      <c r="AR336" s="2"/>
      <c r="AS336" s="48"/>
      <c r="AT336" s="49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</row>
    <row r="337" spans="1:62" ht="12.75" customHeight="1">
      <c r="A337" s="4" t="s">
        <v>958</v>
      </c>
      <c r="B337" s="2"/>
      <c r="C337" s="2"/>
      <c r="D337" s="2"/>
      <c r="E337" s="2"/>
      <c r="F337" s="2"/>
      <c r="G337" s="2">
        <v>11</v>
      </c>
      <c r="H337" s="2">
        <v>35</v>
      </c>
      <c r="I337" s="2">
        <v>32</v>
      </c>
      <c r="J337" s="2">
        <v>5</v>
      </c>
      <c r="K337" s="2">
        <v>12</v>
      </c>
      <c r="L337" s="2">
        <v>30</v>
      </c>
      <c r="M337" s="2">
        <v>17</v>
      </c>
      <c r="N337" s="2"/>
      <c r="O337" s="2">
        <v>15</v>
      </c>
      <c r="P337" s="2"/>
      <c r="Q337" s="2"/>
      <c r="R337" s="2"/>
      <c r="S337" s="49"/>
      <c r="T337" s="2"/>
      <c r="U337" s="2"/>
      <c r="V337" s="71">
        <v>0.02</v>
      </c>
      <c r="W337" s="18"/>
      <c r="X337" s="18"/>
      <c r="Y337" s="18"/>
      <c r="Z337" s="18"/>
      <c r="AA337" s="18"/>
      <c r="AB337" s="4">
        <v>51</v>
      </c>
      <c r="AC337" s="18"/>
      <c r="AD337" s="18"/>
      <c r="AE337" s="2"/>
      <c r="AF337" s="18"/>
      <c r="AG337" s="4"/>
      <c r="AH337" s="18"/>
      <c r="AI337" s="4"/>
      <c r="AJ337" s="4"/>
      <c r="AK337" s="4"/>
      <c r="AL337" s="18"/>
      <c r="AM337" s="48"/>
      <c r="AN337" s="76"/>
      <c r="AO337" s="76"/>
      <c r="AP337" s="2">
        <v>45</v>
      </c>
      <c r="AQ337" s="2"/>
      <c r="AR337" s="2"/>
      <c r="AS337" s="48"/>
      <c r="AT337" s="49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</row>
    <row r="338" spans="1:62" ht="12.75" customHeight="1">
      <c r="A338" s="4" t="s">
        <v>961</v>
      </c>
      <c r="B338" s="2"/>
      <c r="C338" s="2"/>
      <c r="D338" s="2"/>
      <c r="E338" s="2"/>
      <c r="F338" s="2"/>
      <c r="G338" s="2">
        <v>2</v>
      </c>
      <c r="H338" s="2">
        <v>8</v>
      </c>
      <c r="I338" s="2">
        <v>8</v>
      </c>
      <c r="J338" s="2">
        <v>1</v>
      </c>
      <c r="K338" s="2">
        <v>6</v>
      </c>
      <c r="L338" s="2">
        <v>15</v>
      </c>
      <c r="M338" s="2">
        <v>15</v>
      </c>
      <c r="N338" s="2"/>
      <c r="O338" s="2"/>
      <c r="P338" s="2"/>
      <c r="Q338" s="2"/>
      <c r="R338" s="2"/>
      <c r="S338" s="49"/>
      <c r="T338" s="2"/>
      <c r="U338" s="2"/>
      <c r="V338" s="71"/>
      <c r="W338" s="18"/>
      <c r="X338" s="18"/>
      <c r="Y338" s="18"/>
      <c r="Z338" s="18"/>
      <c r="AA338" s="18"/>
      <c r="AB338" s="4">
        <v>20</v>
      </c>
      <c r="AC338" s="18"/>
      <c r="AD338" s="18"/>
      <c r="AE338" s="2"/>
      <c r="AF338" s="4"/>
      <c r="AG338" s="4"/>
      <c r="AH338" s="18"/>
      <c r="AI338" s="18"/>
      <c r="AJ338" s="18"/>
      <c r="AK338" s="18"/>
      <c r="AL338" s="18"/>
      <c r="AM338" s="48"/>
      <c r="AN338" s="76"/>
      <c r="AO338" s="76"/>
      <c r="AP338" s="2"/>
      <c r="AQ338" s="2"/>
      <c r="AR338" s="2"/>
      <c r="AS338" s="48"/>
      <c r="AT338" s="49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</row>
    <row r="339" spans="1:62" ht="12.75" customHeight="1">
      <c r="A339" s="4" t="s">
        <v>964</v>
      </c>
      <c r="B339" s="2"/>
      <c r="C339" s="2"/>
      <c r="D339" s="2"/>
      <c r="E339" s="2"/>
      <c r="F339" s="2"/>
      <c r="G339" s="2">
        <v>4</v>
      </c>
      <c r="H339" s="2">
        <v>17</v>
      </c>
      <c r="I339" s="2">
        <v>16</v>
      </c>
      <c r="J339" s="2">
        <v>3</v>
      </c>
      <c r="K339" s="2">
        <v>12</v>
      </c>
      <c r="L339" s="2">
        <v>22</v>
      </c>
      <c r="M339" s="2">
        <v>17</v>
      </c>
      <c r="N339" s="2"/>
      <c r="O339" s="2"/>
      <c r="P339" s="2"/>
      <c r="Q339" s="2"/>
      <c r="R339" s="2"/>
      <c r="S339" s="49"/>
      <c r="T339" s="2"/>
      <c r="U339" s="2"/>
      <c r="V339" s="71"/>
      <c r="W339" s="18"/>
      <c r="X339" s="18"/>
      <c r="Y339" s="18"/>
      <c r="Z339" s="18"/>
      <c r="AA339" s="18"/>
      <c r="AB339" s="4">
        <v>30</v>
      </c>
      <c r="AC339" s="18"/>
      <c r="AD339" s="18"/>
      <c r="AE339" s="2"/>
      <c r="AF339" s="4"/>
      <c r="AG339" s="4"/>
      <c r="AH339" s="18"/>
      <c r="AI339" s="18"/>
      <c r="AJ339" s="18"/>
      <c r="AK339" s="18"/>
      <c r="AL339" s="18"/>
      <c r="AM339" s="48"/>
      <c r="AN339" s="76"/>
      <c r="AO339" s="76"/>
      <c r="AP339" s="2"/>
      <c r="AQ339" s="2"/>
      <c r="AR339" s="2"/>
      <c r="AS339" s="48"/>
      <c r="AT339" s="49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</row>
    <row r="340" spans="1:62" ht="12.75" customHeight="1">
      <c r="A340" s="4" t="s">
        <v>967</v>
      </c>
      <c r="B340" s="2"/>
      <c r="C340" s="2"/>
      <c r="D340" s="2"/>
      <c r="E340" s="2"/>
      <c r="F340" s="2"/>
      <c r="G340" s="2">
        <v>8</v>
      </c>
      <c r="H340" s="2">
        <v>30</v>
      </c>
      <c r="I340" s="2">
        <v>29</v>
      </c>
      <c r="J340" s="2"/>
      <c r="K340" s="2">
        <v>9</v>
      </c>
      <c r="L340" s="2">
        <v>27</v>
      </c>
      <c r="M340" s="2">
        <v>14</v>
      </c>
      <c r="N340" s="2">
        <v>10</v>
      </c>
      <c r="O340" s="2"/>
      <c r="P340" s="2"/>
      <c r="Q340" s="2"/>
      <c r="R340" s="2"/>
      <c r="S340" s="49"/>
      <c r="T340" s="2"/>
      <c r="U340" s="2"/>
      <c r="V340" s="71"/>
      <c r="W340" s="18"/>
      <c r="X340" s="18"/>
      <c r="Y340" s="18"/>
      <c r="Z340" s="18"/>
      <c r="AA340" s="18"/>
      <c r="AB340" s="4">
        <v>51</v>
      </c>
      <c r="AC340" s="18"/>
      <c r="AD340" s="18"/>
      <c r="AE340" s="4"/>
      <c r="AF340" s="18"/>
      <c r="AG340" s="4"/>
      <c r="AH340" s="18"/>
      <c r="AI340" s="4"/>
      <c r="AJ340" s="4"/>
      <c r="AK340" s="4"/>
      <c r="AL340" s="18"/>
      <c r="AM340" s="48"/>
      <c r="AN340" s="76"/>
      <c r="AO340" s="76"/>
      <c r="AP340" s="2"/>
      <c r="AQ340" s="2"/>
      <c r="AR340" s="2"/>
      <c r="AS340" s="48"/>
      <c r="AT340" s="49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</row>
    <row r="341" spans="1:62" ht="12.75" customHeight="1">
      <c r="A341" s="138" t="s">
        <v>681</v>
      </c>
      <c r="B341" s="41"/>
      <c r="C341" s="41"/>
      <c r="D341" s="41"/>
      <c r="E341" s="41"/>
      <c r="F341" s="41"/>
      <c r="G341" s="45">
        <v>20</v>
      </c>
      <c r="H341" s="45">
        <v>51</v>
      </c>
      <c r="I341" s="45">
        <v>34</v>
      </c>
      <c r="J341" s="45">
        <v>7</v>
      </c>
      <c r="K341" s="45">
        <v>31</v>
      </c>
      <c r="L341" s="45">
        <v>32</v>
      </c>
      <c r="M341" s="45">
        <v>19</v>
      </c>
      <c r="N341" s="45">
        <v>20</v>
      </c>
      <c r="O341" s="41"/>
      <c r="P341" s="41"/>
      <c r="Q341" s="41"/>
      <c r="R341" s="41"/>
      <c r="S341" s="145"/>
      <c r="T341" s="41"/>
      <c r="U341" s="41"/>
      <c r="V341" s="146"/>
      <c r="W341" s="147"/>
      <c r="X341" s="147"/>
      <c r="Y341" s="147"/>
      <c r="Z341" s="147"/>
      <c r="AA341" s="147"/>
      <c r="AB341" s="45">
        <v>51</v>
      </c>
      <c r="AC341" s="147"/>
      <c r="AD341" s="147"/>
      <c r="AE341" s="41"/>
      <c r="AF341" s="147"/>
      <c r="AG341" s="147"/>
      <c r="AH341" s="147"/>
      <c r="AI341" s="41"/>
      <c r="AJ341" s="41"/>
      <c r="AK341" s="41"/>
      <c r="AL341" s="147"/>
      <c r="AM341" s="147"/>
      <c r="AN341" s="41"/>
      <c r="AO341" s="41"/>
      <c r="AP341" s="41"/>
      <c r="AQ341" s="41"/>
      <c r="AR341" s="41"/>
      <c r="AS341" s="146"/>
      <c r="AT341" s="145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2"/>
      <c r="BF341" s="2"/>
      <c r="BG341" s="2"/>
      <c r="BH341" s="2"/>
      <c r="BI341" s="2"/>
      <c r="BJ341" s="2"/>
    </row>
    <row r="342" spans="1:62" ht="12.75" customHeight="1">
      <c r="A342" s="138" t="s">
        <v>857</v>
      </c>
      <c r="B342" s="41"/>
      <c r="C342" s="41"/>
      <c r="D342" s="41"/>
      <c r="E342" s="41"/>
      <c r="F342" s="41"/>
      <c r="G342" s="45">
        <v>13</v>
      </c>
      <c r="H342" s="45">
        <v>41</v>
      </c>
      <c r="I342" s="45">
        <v>34</v>
      </c>
      <c r="J342" s="45">
        <v>7</v>
      </c>
      <c r="K342" s="45">
        <v>14</v>
      </c>
      <c r="L342" s="45">
        <v>32</v>
      </c>
      <c r="M342" s="45">
        <v>19</v>
      </c>
      <c r="N342" s="45">
        <v>35</v>
      </c>
      <c r="O342" s="41"/>
      <c r="P342" s="41"/>
      <c r="Q342" s="41"/>
      <c r="R342" s="41"/>
      <c r="S342" s="145"/>
      <c r="T342" s="41"/>
      <c r="U342" s="41"/>
      <c r="V342" s="146"/>
      <c r="W342" s="147"/>
      <c r="X342" s="147"/>
      <c r="Y342" s="147"/>
      <c r="Z342" s="147"/>
      <c r="AA342" s="147"/>
      <c r="AB342" s="45">
        <v>51</v>
      </c>
      <c r="AC342" s="147"/>
      <c r="AD342" s="147"/>
      <c r="AE342" s="41"/>
      <c r="AF342" s="147"/>
      <c r="AG342" s="147"/>
      <c r="AH342" s="147"/>
      <c r="AI342" s="41"/>
      <c r="AJ342" s="41"/>
      <c r="AK342" s="41"/>
      <c r="AL342" s="147"/>
      <c r="AM342" s="147"/>
      <c r="AN342" s="41"/>
      <c r="AO342" s="41"/>
      <c r="AP342" s="41"/>
      <c r="AQ342" s="41"/>
      <c r="AR342" s="41"/>
      <c r="AS342" s="146"/>
      <c r="AT342" s="145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2"/>
      <c r="BF342" s="2"/>
      <c r="BG342" s="2"/>
      <c r="BH342" s="2"/>
      <c r="BI342" s="2"/>
      <c r="BJ342" s="2"/>
    </row>
    <row r="343" spans="1:62" ht="12.75" customHeight="1">
      <c r="A343" s="138" t="s">
        <v>683</v>
      </c>
      <c r="B343" s="41"/>
      <c r="C343" s="41"/>
      <c r="D343" s="41"/>
      <c r="E343" s="41"/>
      <c r="F343" s="41"/>
      <c r="G343" s="45">
        <v>9</v>
      </c>
      <c r="H343" s="45">
        <v>35</v>
      </c>
      <c r="I343" s="45">
        <v>30</v>
      </c>
      <c r="J343" s="45">
        <v>3</v>
      </c>
      <c r="K343" s="45">
        <v>10</v>
      </c>
      <c r="L343" s="45">
        <v>28</v>
      </c>
      <c r="M343" s="45">
        <v>15</v>
      </c>
      <c r="N343" s="41"/>
      <c r="O343" s="41"/>
      <c r="P343" s="41"/>
      <c r="Q343" s="41"/>
      <c r="R343" s="41"/>
      <c r="S343" s="68">
        <v>7</v>
      </c>
      <c r="T343" s="45">
        <v>7</v>
      </c>
      <c r="U343" s="41"/>
      <c r="V343" s="146"/>
      <c r="W343" s="147"/>
      <c r="X343" s="147"/>
      <c r="Y343" s="147"/>
      <c r="Z343" s="147"/>
      <c r="AA343" s="147"/>
      <c r="AB343" s="45">
        <v>51</v>
      </c>
      <c r="AC343" s="147"/>
      <c r="AD343" s="147"/>
      <c r="AE343" s="41"/>
      <c r="AF343" s="147"/>
      <c r="AG343" s="147"/>
      <c r="AH343" s="147"/>
      <c r="AI343" s="41"/>
      <c r="AJ343" s="41"/>
      <c r="AK343" s="41"/>
      <c r="AL343" s="147"/>
      <c r="AM343" s="146"/>
      <c r="AN343" s="41"/>
      <c r="AO343" s="41"/>
      <c r="AP343" s="41"/>
      <c r="AQ343" s="41"/>
      <c r="AR343" s="41"/>
      <c r="AS343" s="146"/>
      <c r="AT343" s="145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2"/>
      <c r="BF343" s="2"/>
      <c r="BG343" s="2"/>
      <c r="BH343" s="2"/>
      <c r="BI343" s="2"/>
      <c r="BJ343" s="2"/>
    </row>
    <row r="344" spans="1:62" ht="12.75" customHeight="1">
      <c r="A344" s="138" t="s">
        <v>973</v>
      </c>
      <c r="B344" s="41"/>
      <c r="C344" s="41"/>
      <c r="D344" s="41"/>
      <c r="E344" s="41"/>
      <c r="F344" s="41"/>
      <c r="G344" s="45">
        <v>9</v>
      </c>
      <c r="H344" s="45">
        <v>35</v>
      </c>
      <c r="I344" s="45">
        <v>30</v>
      </c>
      <c r="J344" s="45">
        <v>3</v>
      </c>
      <c r="K344" s="45">
        <v>10</v>
      </c>
      <c r="L344" s="45">
        <v>28</v>
      </c>
      <c r="M344" s="45">
        <v>15</v>
      </c>
      <c r="N344" s="45">
        <v>20</v>
      </c>
      <c r="O344" s="45">
        <v>20</v>
      </c>
      <c r="P344" s="41"/>
      <c r="Q344" s="41"/>
      <c r="R344" s="41"/>
      <c r="S344" s="68">
        <v>7</v>
      </c>
      <c r="T344" s="45">
        <v>7</v>
      </c>
      <c r="U344" s="41"/>
      <c r="V344" s="146"/>
      <c r="W344" s="139">
        <v>0.02</v>
      </c>
      <c r="X344" s="147"/>
      <c r="Y344" s="147"/>
      <c r="Z344" s="147"/>
      <c r="AA344" s="147"/>
      <c r="AB344" s="45">
        <v>51</v>
      </c>
      <c r="AC344" s="147"/>
      <c r="AD344" s="147"/>
      <c r="AE344" s="41"/>
      <c r="AF344" s="147"/>
      <c r="AG344" s="147"/>
      <c r="AH344" s="147"/>
      <c r="AI344" s="41"/>
      <c r="AJ344" s="41"/>
      <c r="AK344" s="41"/>
      <c r="AL344" s="147"/>
      <c r="AM344" s="146"/>
      <c r="AN344" s="41"/>
      <c r="AO344" s="41"/>
      <c r="AP344" s="41"/>
      <c r="AQ344" s="41"/>
      <c r="AR344" s="41"/>
      <c r="AS344" s="146"/>
      <c r="AT344" s="145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2"/>
      <c r="BF344" s="2"/>
      <c r="BG344" s="2"/>
      <c r="BH344" s="2"/>
      <c r="BI344" s="2"/>
      <c r="BJ344" s="2"/>
    </row>
    <row r="345" spans="1:62" ht="12.75" customHeight="1">
      <c r="A345" s="138" t="s">
        <v>975</v>
      </c>
      <c r="B345" s="41"/>
      <c r="C345" s="41"/>
      <c r="D345" s="41"/>
      <c r="E345" s="41"/>
      <c r="F345" s="41"/>
      <c r="G345" s="45">
        <v>9</v>
      </c>
      <c r="H345" s="45">
        <v>45</v>
      </c>
      <c r="I345" s="45">
        <v>30</v>
      </c>
      <c r="J345" s="45">
        <v>3</v>
      </c>
      <c r="K345" s="45">
        <v>10</v>
      </c>
      <c r="L345" s="45">
        <v>28</v>
      </c>
      <c r="M345" s="45">
        <v>15</v>
      </c>
      <c r="N345" s="45">
        <v>20</v>
      </c>
      <c r="O345" s="45">
        <v>20</v>
      </c>
      <c r="P345" s="41"/>
      <c r="Q345" s="41"/>
      <c r="R345" s="41"/>
      <c r="S345" s="68">
        <v>7</v>
      </c>
      <c r="T345" s="45">
        <v>7</v>
      </c>
      <c r="U345" s="41"/>
      <c r="V345" s="146"/>
      <c r="W345" s="139">
        <v>0.02</v>
      </c>
      <c r="X345" s="147"/>
      <c r="Y345" s="147"/>
      <c r="Z345" s="147"/>
      <c r="AA345" s="147"/>
      <c r="AB345" s="45">
        <v>51</v>
      </c>
      <c r="AC345" s="147"/>
      <c r="AD345" s="147"/>
      <c r="AE345" s="41"/>
      <c r="AF345" s="147"/>
      <c r="AG345" s="147"/>
      <c r="AH345" s="147"/>
      <c r="AI345" s="41"/>
      <c r="AJ345" s="41"/>
      <c r="AK345" s="41"/>
      <c r="AL345" s="147"/>
      <c r="AM345" s="146"/>
      <c r="AN345" s="41"/>
      <c r="AO345" s="41"/>
      <c r="AP345" s="41"/>
      <c r="AQ345" s="41"/>
      <c r="AR345" s="41"/>
      <c r="AS345" s="146"/>
      <c r="AT345" s="145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2"/>
      <c r="BF345" s="2"/>
      <c r="BG345" s="2"/>
      <c r="BH345" s="2"/>
      <c r="BI345" s="2"/>
      <c r="BJ345" s="2"/>
    </row>
    <row r="346" spans="1:62" ht="12.75" customHeight="1">
      <c r="A346" s="138" t="s">
        <v>978</v>
      </c>
      <c r="B346" s="41"/>
      <c r="C346" s="41"/>
      <c r="D346" s="41"/>
      <c r="E346" s="41"/>
      <c r="F346" s="41"/>
      <c r="G346" s="45">
        <v>19</v>
      </c>
      <c r="H346" s="45">
        <v>35</v>
      </c>
      <c r="I346" s="45">
        <v>30</v>
      </c>
      <c r="J346" s="45">
        <v>3</v>
      </c>
      <c r="K346" s="45">
        <v>10</v>
      </c>
      <c r="L346" s="45">
        <v>28</v>
      </c>
      <c r="M346" s="45">
        <v>15</v>
      </c>
      <c r="N346" s="45">
        <v>20</v>
      </c>
      <c r="O346" s="45">
        <v>20</v>
      </c>
      <c r="P346" s="41"/>
      <c r="Q346" s="41"/>
      <c r="R346" s="41"/>
      <c r="S346" s="68">
        <v>7</v>
      </c>
      <c r="T346" s="45">
        <v>7</v>
      </c>
      <c r="U346" s="41"/>
      <c r="V346" s="146"/>
      <c r="W346" s="139">
        <v>0.02</v>
      </c>
      <c r="X346" s="147"/>
      <c r="Y346" s="147"/>
      <c r="Z346" s="147"/>
      <c r="AA346" s="147"/>
      <c r="AB346" s="45">
        <v>51</v>
      </c>
      <c r="AC346" s="147"/>
      <c r="AD346" s="147"/>
      <c r="AE346" s="41"/>
      <c r="AF346" s="41"/>
      <c r="AG346" s="147"/>
      <c r="AH346" s="147"/>
      <c r="AI346" s="41"/>
      <c r="AJ346" s="41"/>
      <c r="AK346" s="41"/>
      <c r="AL346" s="41"/>
      <c r="AM346" s="146"/>
      <c r="AN346" s="41"/>
      <c r="AO346" s="41"/>
      <c r="AP346" s="41"/>
      <c r="AQ346" s="41"/>
      <c r="AR346" s="41"/>
      <c r="AS346" s="146"/>
      <c r="AT346" s="145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"/>
      <c r="BF346" s="4"/>
      <c r="BG346" s="4"/>
      <c r="BH346" s="4"/>
      <c r="BI346" s="4"/>
      <c r="BJ346" s="4"/>
    </row>
    <row r="347" spans="1:62" ht="12.75" customHeight="1">
      <c r="A347" s="138" t="s">
        <v>980</v>
      </c>
      <c r="B347" s="41"/>
      <c r="C347" s="41"/>
      <c r="D347" s="41"/>
      <c r="E347" s="41"/>
      <c r="F347" s="41"/>
      <c r="G347" s="45">
        <v>16</v>
      </c>
      <c r="H347" s="45">
        <v>42</v>
      </c>
      <c r="I347" s="45">
        <v>30</v>
      </c>
      <c r="J347" s="45">
        <v>3</v>
      </c>
      <c r="K347" s="45">
        <v>10</v>
      </c>
      <c r="L347" s="45">
        <v>28</v>
      </c>
      <c r="M347" s="45">
        <v>15</v>
      </c>
      <c r="N347" s="45">
        <v>20</v>
      </c>
      <c r="O347" s="45">
        <v>20</v>
      </c>
      <c r="P347" s="41"/>
      <c r="Q347" s="41"/>
      <c r="R347" s="41"/>
      <c r="S347" s="68">
        <v>7</v>
      </c>
      <c r="T347" s="45">
        <v>7</v>
      </c>
      <c r="U347" s="41"/>
      <c r="V347" s="146"/>
      <c r="W347" s="139">
        <v>0.02</v>
      </c>
      <c r="X347" s="147"/>
      <c r="Y347" s="147"/>
      <c r="Z347" s="147"/>
      <c r="AA347" s="147"/>
      <c r="AB347" s="45">
        <v>51</v>
      </c>
      <c r="AC347" s="147"/>
      <c r="AD347" s="147"/>
      <c r="AE347" s="41"/>
      <c r="AF347" s="41"/>
      <c r="AG347" s="147"/>
      <c r="AH347" s="147"/>
      <c r="AI347" s="41"/>
      <c r="AJ347" s="41"/>
      <c r="AK347" s="41"/>
      <c r="AL347" s="41"/>
      <c r="AM347" s="146"/>
      <c r="AN347" s="41"/>
      <c r="AO347" s="41"/>
      <c r="AP347" s="41"/>
      <c r="AQ347" s="41"/>
      <c r="AR347" s="41"/>
      <c r="AS347" s="146"/>
      <c r="AT347" s="145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"/>
      <c r="BF347" s="4"/>
      <c r="BG347" s="4"/>
      <c r="BH347" s="4"/>
      <c r="BI347" s="4"/>
      <c r="BJ347" s="4"/>
    </row>
    <row r="348" spans="1:62" ht="12.75" customHeight="1">
      <c r="A348" s="4" t="s">
        <v>981</v>
      </c>
      <c r="B348" s="4"/>
      <c r="C348" s="4"/>
      <c r="D348" s="4"/>
      <c r="E348" s="4"/>
      <c r="F348" s="4"/>
      <c r="G348" s="4">
        <v>3</v>
      </c>
      <c r="H348" s="4">
        <v>14</v>
      </c>
      <c r="I348" s="4">
        <v>10</v>
      </c>
      <c r="J348" s="4">
        <v>14</v>
      </c>
      <c r="K348" s="4">
        <v>4</v>
      </c>
      <c r="L348" s="4">
        <v>9</v>
      </c>
      <c r="M348" s="4">
        <v>5</v>
      </c>
      <c r="N348" s="4">
        <v>10</v>
      </c>
      <c r="O348" s="4"/>
      <c r="P348" s="4"/>
      <c r="Q348" s="4"/>
      <c r="R348" s="4"/>
      <c r="S348" s="21"/>
      <c r="T348" s="4"/>
      <c r="U348" s="4"/>
      <c r="V348" s="71"/>
      <c r="W348" s="18"/>
      <c r="X348" s="18"/>
      <c r="Y348" s="18"/>
      <c r="Z348" s="18"/>
      <c r="AA348" s="18"/>
      <c r="AB348" s="4">
        <v>30</v>
      </c>
      <c r="AC348" s="18"/>
      <c r="AD348" s="18"/>
      <c r="AE348" s="4"/>
      <c r="AF348" s="4"/>
      <c r="AG348" s="18"/>
      <c r="AH348" s="18"/>
      <c r="AI348" s="4"/>
      <c r="AJ348" s="4"/>
      <c r="AK348" s="4"/>
      <c r="AL348" s="4"/>
      <c r="AM348" s="71"/>
      <c r="AN348" s="76"/>
      <c r="AO348" s="76"/>
      <c r="AP348" s="4"/>
      <c r="AQ348" s="4"/>
      <c r="AR348" s="4"/>
      <c r="AS348" s="71"/>
      <c r="AT348" s="21"/>
      <c r="AU348" s="4"/>
      <c r="AV348" s="4"/>
      <c r="AW348" s="4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</row>
    <row r="349" spans="1:62" ht="12.75" customHeight="1">
      <c r="A349" s="4" t="s">
        <v>982</v>
      </c>
      <c r="B349" s="4"/>
      <c r="C349" s="4"/>
      <c r="D349" s="4"/>
      <c r="E349" s="4"/>
      <c r="F349" s="4"/>
      <c r="G349" s="4">
        <v>7</v>
      </c>
      <c r="H349" s="4">
        <v>25</v>
      </c>
      <c r="I349" s="4">
        <v>20</v>
      </c>
      <c r="J349" s="4">
        <v>16</v>
      </c>
      <c r="K349" s="4">
        <v>8</v>
      </c>
      <c r="L349" s="4">
        <v>19</v>
      </c>
      <c r="M349" s="4">
        <v>11</v>
      </c>
      <c r="N349" s="4">
        <v>11</v>
      </c>
      <c r="O349" s="4"/>
      <c r="P349" s="4"/>
      <c r="Q349" s="4"/>
      <c r="R349" s="4"/>
      <c r="S349" s="21"/>
      <c r="T349" s="4"/>
      <c r="U349" s="4"/>
      <c r="V349" s="71"/>
      <c r="W349" s="18"/>
      <c r="X349" s="18"/>
      <c r="Y349" s="18"/>
      <c r="Z349" s="18"/>
      <c r="AA349" s="18"/>
      <c r="AB349" s="4">
        <v>40</v>
      </c>
      <c r="AC349" s="18"/>
      <c r="AD349" s="18"/>
      <c r="AE349" s="4"/>
      <c r="AF349" s="4"/>
      <c r="AG349" s="18"/>
      <c r="AH349" s="18"/>
      <c r="AI349" s="4"/>
      <c r="AJ349" s="4"/>
      <c r="AK349" s="4"/>
      <c r="AL349" s="4"/>
      <c r="AM349" s="71"/>
      <c r="AN349" s="76"/>
      <c r="AO349" s="76"/>
      <c r="AP349" s="4"/>
      <c r="AQ349" s="4"/>
      <c r="AR349" s="4"/>
      <c r="AS349" s="71"/>
      <c r="AT349" s="21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</row>
    <row r="350" spans="1:62" ht="12.75" customHeight="1">
      <c r="A350" s="4" t="s">
        <v>983</v>
      </c>
      <c r="B350" s="4"/>
      <c r="C350" s="4"/>
      <c r="D350" s="4"/>
      <c r="E350" s="4"/>
      <c r="F350" s="4"/>
      <c r="G350" s="4">
        <v>11</v>
      </c>
      <c r="H350" s="4">
        <v>35</v>
      </c>
      <c r="I350" s="4">
        <v>36</v>
      </c>
      <c r="J350" s="4">
        <v>5</v>
      </c>
      <c r="K350" s="4">
        <v>12</v>
      </c>
      <c r="L350" s="4">
        <v>30</v>
      </c>
      <c r="M350" s="4">
        <v>17</v>
      </c>
      <c r="N350" s="4">
        <v>13</v>
      </c>
      <c r="O350" s="4"/>
      <c r="P350" s="4"/>
      <c r="Q350" s="4"/>
      <c r="R350" s="4"/>
      <c r="S350" s="21"/>
      <c r="T350" s="4"/>
      <c r="U350" s="4"/>
      <c r="V350" s="71"/>
      <c r="W350" s="18"/>
      <c r="X350" s="18"/>
      <c r="Y350" s="18"/>
      <c r="Z350" s="18"/>
      <c r="AA350" s="18"/>
      <c r="AB350" s="4">
        <v>51</v>
      </c>
      <c r="AC350" s="18"/>
      <c r="AD350" s="18"/>
      <c r="AE350" s="4"/>
      <c r="AF350" s="4"/>
      <c r="AG350" s="18"/>
      <c r="AH350" s="18"/>
      <c r="AI350" s="4"/>
      <c r="AJ350" s="4"/>
      <c r="AK350" s="4"/>
      <c r="AL350" s="4"/>
      <c r="AM350" s="71"/>
      <c r="AN350" s="76"/>
      <c r="AO350" s="76"/>
      <c r="AP350" s="4"/>
      <c r="AQ350" s="4"/>
      <c r="AR350" s="4"/>
      <c r="AS350" s="71"/>
      <c r="AT350" s="21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</row>
    <row r="351" spans="1:62" ht="12.75" customHeight="1">
      <c r="A351" s="4" t="s">
        <v>984</v>
      </c>
      <c r="B351" s="4"/>
      <c r="C351" s="4"/>
      <c r="D351" s="4"/>
      <c r="E351" s="4"/>
      <c r="F351" s="4"/>
      <c r="G351" s="4">
        <v>6</v>
      </c>
      <c r="H351" s="4">
        <v>26</v>
      </c>
      <c r="I351" s="4">
        <v>24</v>
      </c>
      <c r="J351" s="4">
        <v>4</v>
      </c>
      <c r="K351" s="4">
        <v>18</v>
      </c>
      <c r="L351" s="4">
        <v>32</v>
      </c>
      <c r="M351" s="4">
        <v>18</v>
      </c>
      <c r="N351" s="4"/>
      <c r="O351" s="4"/>
      <c r="P351" s="4"/>
      <c r="Q351" s="4"/>
      <c r="R351" s="4"/>
      <c r="S351" s="21">
        <v>4</v>
      </c>
      <c r="T351" s="4"/>
      <c r="U351" s="4"/>
      <c r="V351" s="71"/>
      <c r="W351" s="18"/>
      <c r="X351" s="18"/>
      <c r="Y351" s="18"/>
      <c r="Z351" s="18"/>
      <c r="AA351" s="18"/>
      <c r="AB351" s="4">
        <v>30</v>
      </c>
      <c r="AC351" s="18"/>
      <c r="AD351" s="18"/>
      <c r="AE351" s="4"/>
      <c r="AF351" s="4"/>
      <c r="AG351" s="18"/>
      <c r="AH351" s="18"/>
      <c r="AI351" s="4"/>
      <c r="AJ351" s="4"/>
      <c r="AK351" s="4"/>
      <c r="AL351" s="4"/>
      <c r="AM351" s="71"/>
      <c r="AN351" s="76"/>
      <c r="AO351" s="76"/>
      <c r="AP351" s="4"/>
      <c r="AQ351" s="4"/>
      <c r="AR351" s="4"/>
      <c r="AS351" s="71"/>
      <c r="AT351" s="21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</row>
    <row r="352" spans="1:62" ht="12.75" customHeight="1">
      <c r="A352" s="4" t="s">
        <v>880</v>
      </c>
      <c r="B352" s="2"/>
      <c r="C352" s="2"/>
      <c r="D352" s="2"/>
      <c r="E352" s="2"/>
      <c r="F352" s="2"/>
      <c r="G352" s="2">
        <v>3</v>
      </c>
      <c r="H352" s="2">
        <v>14</v>
      </c>
      <c r="I352" s="2">
        <v>13</v>
      </c>
      <c r="J352" s="2">
        <v>2</v>
      </c>
      <c r="K352" s="2">
        <v>10</v>
      </c>
      <c r="L352" s="2">
        <v>17</v>
      </c>
      <c r="M352" s="2">
        <v>10</v>
      </c>
      <c r="N352" s="2"/>
      <c r="O352" s="2"/>
      <c r="P352" s="2"/>
      <c r="Q352" s="2"/>
      <c r="R352" s="2"/>
      <c r="S352" s="49"/>
      <c r="T352" s="18"/>
      <c r="U352" s="18"/>
      <c r="V352" s="71"/>
      <c r="W352" s="18"/>
      <c r="X352" s="18"/>
      <c r="Y352" s="18"/>
      <c r="Z352" s="18"/>
      <c r="AA352" s="18"/>
      <c r="AB352" s="4">
        <v>30</v>
      </c>
      <c r="AC352" s="18"/>
      <c r="AD352" s="18"/>
      <c r="AE352" s="2"/>
      <c r="AF352" s="4"/>
      <c r="AG352" s="4"/>
      <c r="AH352" s="18"/>
      <c r="AI352" s="18"/>
      <c r="AJ352" s="18"/>
      <c r="AK352" s="18"/>
      <c r="AL352" s="18"/>
      <c r="AM352" s="48"/>
      <c r="AN352" s="76"/>
      <c r="AO352" s="76"/>
      <c r="AP352" s="2"/>
      <c r="AQ352" s="2"/>
      <c r="AR352" s="2"/>
      <c r="AS352" s="48"/>
      <c r="AT352" s="49"/>
      <c r="AU352" s="2"/>
      <c r="AV352" s="2"/>
      <c r="AW352" s="2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</row>
    <row r="353" spans="1:62" ht="12.75" customHeight="1">
      <c r="A353" s="4" t="s">
        <v>883</v>
      </c>
      <c r="B353" s="2"/>
      <c r="C353" s="2"/>
      <c r="D353" s="2"/>
      <c r="E353" s="2"/>
      <c r="F353" s="2"/>
      <c r="G353" s="2">
        <v>6</v>
      </c>
      <c r="H353" s="2">
        <v>26</v>
      </c>
      <c r="I353" s="2">
        <v>24</v>
      </c>
      <c r="J353" s="2">
        <v>4</v>
      </c>
      <c r="K353" s="2">
        <v>18</v>
      </c>
      <c r="L353" s="2">
        <v>31</v>
      </c>
      <c r="M353" s="2">
        <v>18</v>
      </c>
      <c r="N353" s="2"/>
      <c r="O353" s="2"/>
      <c r="P353" s="2"/>
      <c r="Q353" s="2"/>
      <c r="R353" s="2"/>
      <c r="S353" s="49"/>
      <c r="T353" s="2"/>
      <c r="U353" s="2"/>
      <c r="V353" s="71"/>
      <c r="W353" s="18"/>
      <c r="X353" s="18"/>
      <c r="Y353" s="18"/>
      <c r="Z353" s="18"/>
      <c r="AA353" s="18"/>
      <c r="AB353" s="4">
        <v>30</v>
      </c>
      <c r="AC353" s="18"/>
      <c r="AD353" s="18"/>
      <c r="AE353" s="2"/>
      <c r="AF353" s="4"/>
      <c r="AG353" s="4"/>
      <c r="AH353" s="18"/>
      <c r="AI353" s="18"/>
      <c r="AJ353" s="18"/>
      <c r="AK353" s="18"/>
      <c r="AL353" s="18"/>
      <c r="AM353" s="48"/>
      <c r="AN353" s="76"/>
      <c r="AO353" s="76"/>
      <c r="AP353" s="2"/>
      <c r="AQ353" s="2"/>
      <c r="AR353" s="2"/>
      <c r="AS353" s="48"/>
      <c r="AT353" s="49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</row>
    <row r="354" spans="1:62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49"/>
      <c r="T354" s="2"/>
      <c r="U354" s="2"/>
      <c r="V354" s="48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4"/>
      <c r="AJ354" s="4"/>
      <c r="AK354" s="4"/>
      <c r="AL354" s="2"/>
      <c r="AM354" s="48"/>
      <c r="AN354" s="76"/>
      <c r="AO354" s="76"/>
      <c r="AP354" s="2"/>
      <c r="AQ354" s="2"/>
      <c r="AR354" s="2"/>
      <c r="AS354" s="48"/>
      <c r="AT354" s="49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</row>
    <row r="355" spans="1:62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49"/>
      <c r="T355" s="2"/>
      <c r="U355" s="2"/>
      <c r="V355" s="48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4"/>
      <c r="AJ355" s="4"/>
      <c r="AK355" s="4"/>
      <c r="AL355" s="2"/>
      <c r="AM355" s="48"/>
      <c r="AN355" s="76"/>
      <c r="AO355" s="76"/>
      <c r="AP355" s="2"/>
      <c r="AQ355" s="2"/>
      <c r="AR355" s="2"/>
      <c r="AS355" s="48"/>
      <c r="AT355" s="49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</row>
    <row r="356" spans="1:62" ht="12.75" customHeight="1">
      <c r="A356" s="2" t="s">
        <v>986</v>
      </c>
      <c r="B356" s="2" t="str">
        <f t="shared" ref="B356:AW356" si="10">B$1</f>
        <v>Skill</v>
      </c>
      <c r="C356" s="2" t="str">
        <f t="shared" si="10"/>
        <v>CSkill</v>
      </c>
      <c r="D356" s="2" t="str">
        <f t="shared" si="10"/>
        <v>MSkill</v>
      </c>
      <c r="E356" s="2" t="str">
        <f t="shared" si="10"/>
        <v>HSkill</v>
      </c>
      <c r="F356" s="2" t="str">
        <f t="shared" si="10"/>
        <v>CombatSkill</v>
      </c>
      <c r="G356" s="2" t="str">
        <f t="shared" si="10"/>
        <v>Str</v>
      </c>
      <c r="H356" s="2" t="str">
        <f t="shared" si="10"/>
        <v>Dex</v>
      </c>
      <c r="I356" s="2" t="str">
        <f t="shared" si="10"/>
        <v>Vit</v>
      </c>
      <c r="J356" s="2" t="str">
        <f t="shared" si="10"/>
        <v>Agi</v>
      </c>
      <c r="K356" s="2" t="str">
        <f t="shared" si="10"/>
        <v>Int</v>
      </c>
      <c r="L356" s="2" t="str">
        <f t="shared" si="10"/>
        <v>Mnd</v>
      </c>
      <c r="M356" s="2" t="str">
        <f t="shared" si="10"/>
        <v>Chr</v>
      </c>
      <c r="N356" s="2" t="str">
        <f t="shared" si="10"/>
        <v>Acc</v>
      </c>
      <c r="O356" s="2" t="str">
        <f t="shared" si="10"/>
        <v>Att</v>
      </c>
      <c r="P356" s="2" t="str">
        <f t="shared" si="10"/>
        <v>Att%</v>
      </c>
      <c r="Q356" s="2" t="str">
        <f t="shared" si="10"/>
        <v>R.Acc</v>
      </c>
      <c r="R356" s="2" t="str">
        <f t="shared" si="10"/>
        <v>R.Att</v>
      </c>
      <c r="S356" s="49" t="str">
        <f t="shared" si="10"/>
        <v>MAcc</v>
      </c>
      <c r="T356" s="2" t="str">
        <f t="shared" si="10"/>
        <v>MAB</v>
      </c>
      <c r="U356" s="2" t="str">
        <f t="shared" si="10"/>
        <v>MDmg</v>
      </c>
      <c r="V356" s="48" t="str">
        <f t="shared" si="10"/>
        <v>DA</v>
      </c>
      <c r="W356" s="2" t="str">
        <f t="shared" si="10"/>
        <v>TA</v>
      </c>
      <c r="X356" s="2" t="str">
        <f t="shared" si="10"/>
        <v>QA</v>
      </c>
      <c r="Y356" s="2" t="str">
        <f t="shared" si="10"/>
        <v>KA</v>
      </c>
      <c r="Z356" s="2" t="str">
        <f t="shared" si="10"/>
        <v>Zan</v>
      </c>
      <c r="AA356" s="2" t="str">
        <f t="shared" si="10"/>
        <v>DW</v>
      </c>
      <c r="AB356" s="2" t="str">
        <f t="shared" si="10"/>
        <v>Haste</v>
      </c>
      <c r="AC356" s="2" t="str">
        <f t="shared" si="10"/>
        <v>C.Rate</v>
      </c>
      <c r="AD356" s="2" t="str">
        <f t="shared" si="10"/>
        <v>C.Dmg</v>
      </c>
      <c r="AE356" s="2" t="str">
        <f t="shared" si="10"/>
        <v>Store TP</v>
      </c>
      <c r="AF356" s="2" t="str">
        <f t="shared" si="10"/>
        <v>Regain</v>
      </c>
      <c r="AG356" s="2" t="str">
        <f t="shared" si="10"/>
        <v>TPBonus</v>
      </c>
      <c r="AH356" s="2" t="str">
        <f t="shared" si="10"/>
        <v>WSDmg</v>
      </c>
      <c r="AI356" s="2" t="str">
        <f t="shared" si="10"/>
        <v>fTP</v>
      </c>
      <c r="AJ356" s="2" t="str">
        <f t="shared" si="10"/>
        <v>DfTP</v>
      </c>
      <c r="AK356" s="2" t="str">
        <f t="shared" si="10"/>
        <v>Save TP</v>
      </c>
      <c r="AL356" s="2" t="str">
        <f t="shared" si="10"/>
        <v>CTP</v>
      </c>
      <c r="AM356" s="48" t="str">
        <f t="shared" si="10"/>
        <v>SCB</v>
      </c>
      <c r="AN356" s="144" t="str">
        <f t="shared" si="10"/>
        <v>MBB</v>
      </c>
      <c r="AO356" s="144" t="str">
        <f t="shared" si="10"/>
        <v>MBB II</v>
      </c>
      <c r="AP356" s="2" t="str">
        <f t="shared" si="10"/>
        <v>HP</v>
      </c>
      <c r="AQ356" s="2" t="str">
        <f t="shared" si="10"/>
        <v>HPP</v>
      </c>
      <c r="AR356" s="2" t="str">
        <f t="shared" si="10"/>
        <v>BrDmg</v>
      </c>
      <c r="AS356" s="48" t="str">
        <f t="shared" si="10"/>
        <v>CA</v>
      </c>
      <c r="AT356" s="49" t="str">
        <f t="shared" si="10"/>
        <v>Efflux</v>
      </c>
      <c r="AU356" s="2" t="str">
        <f t="shared" si="10"/>
        <v>BA</v>
      </c>
      <c r="AV356" s="2" t="str">
        <f t="shared" si="10"/>
        <v>Curepot</v>
      </c>
      <c r="AW356" s="2" t="str">
        <f t="shared" si="10"/>
        <v>Curerec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</row>
    <row r="357" spans="1:62" ht="12.75" customHeight="1">
      <c r="A357" s="4" t="s">
        <v>987</v>
      </c>
      <c r="B357" s="2"/>
      <c r="C357" s="2"/>
      <c r="D357" s="2"/>
      <c r="E357" s="2"/>
      <c r="F357" s="2"/>
      <c r="G357" s="2"/>
      <c r="H357" s="2"/>
      <c r="I357" s="2"/>
      <c r="J357" s="2"/>
      <c r="K357" s="2">
        <v>2</v>
      </c>
      <c r="L357" s="2"/>
      <c r="M357" s="2"/>
      <c r="N357" s="2"/>
      <c r="O357" s="2"/>
      <c r="P357" s="2"/>
      <c r="Q357" s="2"/>
      <c r="R357" s="2"/>
      <c r="S357" s="21"/>
      <c r="T357" s="4">
        <v>4</v>
      </c>
      <c r="U357" s="4"/>
      <c r="V357" s="71"/>
      <c r="W357" s="18"/>
      <c r="X357" s="18"/>
      <c r="Y357" s="18"/>
      <c r="Z357" s="18"/>
      <c r="AA357" s="18"/>
      <c r="AB357" s="4"/>
      <c r="AC357" s="18"/>
      <c r="AD357" s="18"/>
      <c r="AE357" s="2"/>
      <c r="AF357" s="4"/>
      <c r="AG357" s="4"/>
      <c r="AH357" s="18"/>
      <c r="AI357" s="4"/>
      <c r="AJ357" s="18"/>
      <c r="AK357" s="18"/>
      <c r="AL357" s="18"/>
      <c r="AM357" s="48"/>
      <c r="AN357" s="76"/>
      <c r="AO357" s="76"/>
      <c r="AP357" s="2"/>
      <c r="AQ357" s="2"/>
      <c r="AR357" s="2"/>
      <c r="AS357" s="48"/>
      <c r="AT357" s="49"/>
      <c r="AU357" s="2"/>
      <c r="AV357" s="2"/>
      <c r="AW357" s="2"/>
      <c r="AX357" s="2"/>
      <c r="AY357" s="4"/>
      <c r="AZ357" s="2"/>
      <c r="BA357" s="4"/>
      <c r="BB357" s="4"/>
      <c r="BC357" s="2"/>
      <c r="BD357" s="2"/>
      <c r="BE357" s="2"/>
      <c r="BF357" s="2"/>
      <c r="BG357" s="2"/>
      <c r="BH357" s="2"/>
      <c r="BI357" s="2"/>
      <c r="BJ357" s="2"/>
    </row>
    <row r="358" spans="1:62" ht="12.75" customHeight="1">
      <c r="A358" s="4" t="s">
        <v>988</v>
      </c>
      <c r="B358" s="2"/>
      <c r="C358" s="2"/>
      <c r="D358" s="2"/>
      <c r="E358" s="2"/>
      <c r="F358" s="2"/>
      <c r="G358" s="2">
        <v>6</v>
      </c>
      <c r="H358" s="2">
        <v>6</v>
      </c>
      <c r="I358" s="2"/>
      <c r="J358" s="2">
        <v>6</v>
      </c>
      <c r="K358" s="2"/>
      <c r="L358" s="2"/>
      <c r="M358" s="2"/>
      <c r="N358" s="2"/>
      <c r="O358" s="2"/>
      <c r="P358" s="2"/>
      <c r="Q358" s="2"/>
      <c r="R358" s="2"/>
      <c r="S358" s="21"/>
      <c r="T358" s="4"/>
      <c r="U358" s="4"/>
      <c r="V358" s="71"/>
      <c r="W358" s="18"/>
      <c r="X358" s="18"/>
      <c r="Y358" s="18"/>
      <c r="Z358" s="18"/>
      <c r="AA358" s="18"/>
      <c r="AB358" s="4"/>
      <c r="AC358" s="18"/>
      <c r="AD358" s="18"/>
      <c r="AE358" s="2">
        <v>3</v>
      </c>
      <c r="AF358" s="4"/>
      <c r="AG358" s="4"/>
      <c r="AH358" s="18"/>
      <c r="AI358" s="4"/>
      <c r="AJ358" s="18"/>
      <c r="AK358" s="18"/>
      <c r="AL358" s="18"/>
      <c r="AM358" s="48"/>
      <c r="AN358" s="76"/>
      <c r="AO358" s="76"/>
      <c r="AP358" s="2"/>
      <c r="AQ358" s="2"/>
      <c r="AR358" s="2"/>
      <c r="AS358" s="48"/>
      <c r="AT358" s="49"/>
      <c r="AU358" s="2"/>
      <c r="AV358" s="2"/>
      <c r="AW358" s="2"/>
      <c r="AX358" s="2"/>
      <c r="AY358" s="4"/>
      <c r="AZ358" s="2"/>
      <c r="BA358" s="4"/>
      <c r="BB358" s="4"/>
      <c r="BC358" s="2"/>
      <c r="BD358" s="2"/>
      <c r="BE358" s="2"/>
      <c r="BF358" s="2"/>
      <c r="BG358" s="2"/>
      <c r="BH358" s="2"/>
      <c r="BI358" s="2"/>
      <c r="BJ358" s="2"/>
    </row>
    <row r="359" spans="1:62" ht="12.75" customHeight="1">
      <c r="A359" s="2" t="s">
        <v>310</v>
      </c>
      <c r="B359" s="2"/>
      <c r="C359" s="2"/>
      <c r="D359" s="2"/>
      <c r="E359" s="2"/>
      <c r="F359" s="2"/>
      <c r="G359" s="2"/>
      <c r="H359" s="2">
        <v>-3</v>
      </c>
      <c r="I359" s="2"/>
      <c r="J359" s="2"/>
      <c r="K359" s="2"/>
      <c r="L359" s="2">
        <v>7</v>
      </c>
      <c r="M359" s="2"/>
      <c r="N359" s="2"/>
      <c r="O359" s="2"/>
      <c r="P359" s="2"/>
      <c r="Q359" s="2"/>
      <c r="R359" s="2"/>
      <c r="S359" s="49"/>
      <c r="T359" s="2"/>
      <c r="U359" s="2"/>
      <c r="V359" s="71"/>
      <c r="W359" s="18"/>
      <c r="X359" s="18"/>
      <c r="Y359" s="18"/>
      <c r="Z359" s="18"/>
      <c r="AA359" s="18"/>
      <c r="AB359" s="4"/>
      <c r="AC359" s="18"/>
      <c r="AD359" s="18"/>
      <c r="AE359" s="2"/>
      <c r="AF359" s="4"/>
      <c r="AG359" s="4"/>
      <c r="AH359" s="18"/>
      <c r="AI359" s="4"/>
      <c r="AJ359" s="4"/>
      <c r="AK359" s="4"/>
      <c r="AL359" s="18"/>
      <c r="AM359" s="71"/>
      <c r="AN359" s="66"/>
      <c r="AO359" s="66"/>
      <c r="AP359" s="2"/>
      <c r="AQ359" s="2"/>
      <c r="AR359" s="18"/>
      <c r="AS359" s="71"/>
      <c r="AT359" s="21"/>
      <c r="AU359" s="18"/>
      <c r="AV359" s="18"/>
      <c r="AW359" s="18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</row>
    <row r="360" spans="1:62" ht="12.75" customHeight="1">
      <c r="A360" s="4" t="s">
        <v>989</v>
      </c>
      <c r="B360" s="2"/>
      <c r="C360" s="2"/>
      <c r="D360" s="2"/>
      <c r="E360" s="2"/>
      <c r="F360" s="2"/>
      <c r="G360" s="2"/>
      <c r="H360" s="2"/>
      <c r="I360" s="2"/>
      <c r="J360" s="2">
        <v>5</v>
      </c>
      <c r="K360" s="2"/>
      <c r="L360" s="2"/>
      <c r="M360" s="2"/>
      <c r="N360" s="2"/>
      <c r="O360" s="2"/>
      <c r="P360" s="2"/>
      <c r="Q360" s="2"/>
      <c r="R360" s="2"/>
      <c r="S360" s="49">
        <v>3</v>
      </c>
      <c r="T360" s="2">
        <v>3</v>
      </c>
      <c r="U360" s="2"/>
      <c r="V360" s="71"/>
      <c r="W360" s="18"/>
      <c r="X360" s="18"/>
      <c r="Y360" s="18"/>
      <c r="Z360" s="18"/>
      <c r="AA360" s="18"/>
      <c r="AB360" s="4"/>
      <c r="AC360" s="18"/>
      <c r="AD360" s="18"/>
      <c r="AE360" s="2"/>
      <c r="AF360" s="4"/>
      <c r="AG360" s="4"/>
      <c r="AH360" s="18"/>
      <c r="AI360" s="18"/>
      <c r="AJ360" s="18"/>
      <c r="AK360" s="18"/>
      <c r="AL360" s="18"/>
      <c r="AM360" s="48"/>
      <c r="AN360" s="76"/>
      <c r="AO360" s="76"/>
      <c r="AP360" s="2"/>
      <c r="AQ360" s="2"/>
      <c r="AR360" s="2"/>
      <c r="AS360" s="48"/>
      <c r="AT360" s="49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</row>
    <row r="361" spans="1:62" ht="12.75" customHeight="1">
      <c r="A361" s="2" t="s">
        <v>990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>
        <v>6</v>
      </c>
      <c r="O361" s="2"/>
      <c r="P361" s="2"/>
      <c r="Q361" s="2"/>
      <c r="R361" s="2"/>
      <c r="S361" s="49"/>
      <c r="T361" s="2"/>
      <c r="U361" s="2"/>
      <c r="V361" s="71"/>
      <c r="W361" s="18"/>
      <c r="X361" s="18"/>
      <c r="Y361" s="18"/>
      <c r="Z361" s="18"/>
      <c r="AA361" s="18"/>
      <c r="AB361" s="4"/>
      <c r="AC361" s="18"/>
      <c r="AD361" s="18"/>
      <c r="AE361" s="2"/>
      <c r="AF361" s="18"/>
      <c r="AG361" s="18"/>
      <c r="AH361" s="18"/>
      <c r="AI361" s="4"/>
      <c r="AJ361" s="4"/>
      <c r="AK361" s="4"/>
      <c r="AL361" s="18"/>
      <c r="AM361" s="48"/>
      <c r="AN361" s="76"/>
      <c r="AO361" s="76"/>
      <c r="AP361" s="2">
        <v>50</v>
      </c>
      <c r="AQ361" s="2"/>
      <c r="AR361" s="2"/>
      <c r="AS361" s="48"/>
      <c r="AT361" s="49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</row>
    <row r="362" spans="1:62" ht="12.75" customHeight="1">
      <c r="A362" s="8" t="s">
        <v>337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8">
        <v>7</v>
      </c>
      <c r="O362" s="8">
        <v>7</v>
      </c>
      <c r="P362" s="2"/>
      <c r="Q362" s="2"/>
      <c r="R362" s="2"/>
      <c r="S362" s="49"/>
      <c r="T362" s="2"/>
      <c r="U362" s="2"/>
      <c r="V362" s="71"/>
      <c r="W362" s="18"/>
      <c r="X362" s="18"/>
      <c r="Y362" s="18"/>
      <c r="Z362" s="18"/>
      <c r="AA362" s="18"/>
      <c r="AB362" s="4"/>
      <c r="AC362" s="56">
        <v>0.05</v>
      </c>
      <c r="AD362" s="18"/>
      <c r="AE362" s="2"/>
      <c r="AF362" s="4"/>
      <c r="AG362" s="4"/>
      <c r="AH362" s="18"/>
      <c r="AI362" s="4"/>
      <c r="AJ362" s="4"/>
      <c r="AK362" s="4"/>
      <c r="AL362" s="18"/>
      <c r="AM362" s="71"/>
      <c r="AN362" s="66"/>
      <c r="AO362" s="66"/>
      <c r="AP362" s="2"/>
      <c r="AQ362" s="2"/>
      <c r="AR362" s="18"/>
      <c r="AS362" s="71"/>
      <c r="AT362" s="21"/>
      <c r="AU362" s="18"/>
      <c r="AV362" s="18"/>
      <c r="AW362" s="18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</row>
    <row r="363" spans="1:62" ht="12.75" customHeight="1">
      <c r="A363" s="8" t="s">
        <v>991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8">
        <v>10</v>
      </c>
      <c r="O363" s="2"/>
      <c r="P363" s="2"/>
      <c r="Q363" s="2"/>
      <c r="R363" s="2"/>
      <c r="S363" s="49"/>
      <c r="T363" s="2"/>
      <c r="U363" s="2"/>
      <c r="V363" s="71"/>
      <c r="W363" s="18"/>
      <c r="X363" s="18"/>
      <c r="Y363" s="18"/>
      <c r="Z363" s="18"/>
      <c r="AA363" s="18"/>
      <c r="AB363" s="4"/>
      <c r="AC363" s="18"/>
      <c r="AD363" s="18"/>
      <c r="AE363" s="2"/>
      <c r="AF363" s="4"/>
      <c r="AG363" s="4"/>
      <c r="AH363" s="18"/>
      <c r="AI363" s="4"/>
      <c r="AJ363" s="4"/>
      <c r="AK363" s="4"/>
      <c r="AL363" s="18"/>
      <c r="AM363" s="71"/>
      <c r="AN363" s="66"/>
      <c r="AO363" s="66"/>
      <c r="AP363" s="2"/>
      <c r="AQ363" s="2"/>
      <c r="AR363" s="18"/>
      <c r="AS363" s="71"/>
      <c r="AT363" s="21"/>
      <c r="AU363" s="18"/>
      <c r="AV363" s="18"/>
      <c r="AW363" s="18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</row>
    <row r="364" spans="1:62" ht="12.75" customHeight="1">
      <c r="A364" s="8" t="s">
        <v>992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8">
        <v>11</v>
      </c>
      <c r="O364" s="2"/>
      <c r="P364" s="2"/>
      <c r="Q364" s="2"/>
      <c r="R364" s="2"/>
      <c r="S364" s="49"/>
      <c r="T364" s="2"/>
      <c r="U364" s="2"/>
      <c r="V364" s="71"/>
      <c r="W364" s="18"/>
      <c r="X364" s="18"/>
      <c r="Y364" s="18"/>
      <c r="Z364" s="18"/>
      <c r="AA364" s="18"/>
      <c r="AB364" s="4"/>
      <c r="AC364" s="18"/>
      <c r="AD364" s="18"/>
      <c r="AE364" s="2"/>
      <c r="AF364" s="4"/>
      <c r="AG364" s="4"/>
      <c r="AH364" s="18"/>
      <c r="AI364" s="4"/>
      <c r="AJ364" s="4"/>
      <c r="AK364" s="4"/>
      <c r="AL364" s="18"/>
      <c r="AM364" s="71"/>
      <c r="AN364" s="66"/>
      <c r="AO364" s="66"/>
      <c r="AP364" s="2"/>
      <c r="AQ364" s="2"/>
      <c r="AR364" s="18"/>
      <c r="AS364" s="71"/>
      <c r="AT364" s="21"/>
      <c r="AU364" s="18"/>
      <c r="AV364" s="18"/>
      <c r="AW364" s="18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</row>
    <row r="365" spans="1:62" ht="12.75" customHeight="1">
      <c r="A365" s="2" t="s">
        <v>993</v>
      </c>
      <c r="B365" s="2"/>
      <c r="C365" s="2"/>
      <c r="D365" s="2"/>
      <c r="E365" s="2"/>
      <c r="F365" s="2"/>
      <c r="G365" s="2">
        <v>6</v>
      </c>
      <c r="H365" s="2"/>
      <c r="I365" s="2"/>
      <c r="J365" s="2"/>
      <c r="K365" s="2"/>
      <c r="L365" s="2"/>
      <c r="M365" s="2"/>
      <c r="N365" s="2">
        <v>3</v>
      </c>
      <c r="O365" s="2"/>
      <c r="P365" s="2"/>
      <c r="Q365" s="2"/>
      <c r="R365" s="2"/>
      <c r="S365" s="49"/>
      <c r="T365" s="2"/>
      <c r="U365" s="2"/>
      <c r="V365" s="71"/>
      <c r="W365" s="18"/>
      <c r="X365" s="18"/>
      <c r="Y365" s="18"/>
      <c r="Z365" s="18"/>
      <c r="AA365" s="18"/>
      <c r="AB365" s="4"/>
      <c r="AC365" s="18"/>
      <c r="AD365" s="18"/>
      <c r="AE365" s="2"/>
      <c r="AF365" s="4"/>
      <c r="AG365" s="4"/>
      <c r="AH365" s="18"/>
      <c r="AI365" s="4"/>
      <c r="AJ365" s="4"/>
      <c r="AK365" s="4"/>
      <c r="AL365" s="18"/>
      <c r="AM365" s="71"/>
      <c r="AN365" s="66"/>
      <c r="AO365" s="66"/>
      <c r="AP365" s="2"/>
      <c r="AQ365" s="2"/>
      <c r="AR365" s="18"/>
      <c r="AS365" s="71"/>
      <c r="AT365" s="21"/>
      <c r="AU365" s="18"/>
      <c r="AV365" s="18"/>
      <c r="AW365" s="18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</row>
    <row r="366" spans="1:62" ht="12.75" customHeight="1">
      <c r="A366" s="4" t="s">
        <v>994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>
        <v>8</v>
      </c>
      <c r="N366" s="2"/>
      <c r="O366" s="2"/>
      <c r="P366" s="2"/>
      <c r="Q366" s="2"/>
      <c r="R366" s="2"/>
      <c r="S366" s="49"/>
      <c r="T366" s="2"/>
      <c r="U366" s="2"/>
      <c r="V366" s="71"/>
      <c r="W366" s="18"/>
      <c r="X366" s="18"/>
      <c r="Y366" s="18"/>
      <c r="Z366" s="18"/>
      <c r="AA366" s="18"/>
      <c r="AB366" s="4"/>
      <c r="AC366" s="18"/>
      <c r="AD366" s="18"/>
      <c r="AE366" s="2"/>
      <c r="AF366" s="4"/>
      <c r="AG366" s="4"/>
      <c r="AH366" s="18"/>
      <c r="AI366" s="4"/>
      <c r="AJ366" s="4"/>
      <c r="AK366" s="4"/>
      <c r="AL366" s="18"/>
      <c r="AM366" s="71"/>
      <c r="AN366" s="66"/>
      <c r="AO366" s="66"/>
      <c r="AP366" s="2"/>
      <c r="AQ366" s="2"/>
      <c r="AR366" s="18"/>
      <c r="AS366" s="71"/>
      <c r="AT366" s="21"/>
      <c r="AU366" s="18"/>
      <c r="AV366" s="18"/>
      <c r="AW366" s="18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</row>
    <row r="367" spans="1:62" ht="12.75" customHeight="1">
      <c r="A367" s="4" t="s">
        <v>995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>
        <v>9</v>
      </c>
      <c r="N367" s="2"/>
      <c r="O367" s="2"/>
      <c r="P367" s="2"/>
      <c r="Q367" s="2"/>
      <c r="R367" s="2"/>
      <c r="S367" s="49"/>
      <c r="T367" s="2"/>
      <c r="U367" s="2"/>
      <c r="V367" s="71"/>
      <c r="W367" s="18"/>
      <c r="X367" s="18"/>
      <c r="Y367" s="18"/>
      <c r="Z367" s="18"/>
      <c r="AA367" s="18"/>
      <c r="AB367" s="4"/>
      <c r="AC367" s="18"/>
      <c r="AD367" s="18"/>
      <c r="AE367" s="2"/>
      <c r="AF367" s="4"/>
      <c r="AG367" s="4"/>
      <c r="AH367" s="18"/>
      <c r="AI367" s="4"/>
      <c r="AJ367" s="4"/>
      <c r="AK367" s="4"/>
      <c r="AL367" s="18"/>
      <c r="AM367" s="71"/>
      <c r="AN367" s="66"/>
      <c r="AO367" s="66"/>
      <c r="AP367" s="2"/>
      <c r="AQ367" s="2"/>
      <c r="AR367" s="18"/>
      <c r="AS367" s="71"/>
      <c r="AT367" s="21"/>
      <c r="AU367" s="18"/>
      <c r="AV367" s="18"/>
      <c r="AW367" s="18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</row>
    <row r="368" spans="1:62" ht="12.75" customHeight="1">
      <c r="A368" s="8" t="s">
        <v>996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8">
        <v>7</v>
      </c>
      <c r="O368" s="2"/>
      <c r="P368" s="2"/>
      <c r="Q368" s="2"/>
      <c r="R368" s="2"/>
      <c r="S368" s="49"/>
      <c r="T368" s="2"/>
      <c r="U368" s="2"/>
      <c r="V368" s="71"/>
      <c r="W368" s="18"/>
      <c r="X368" s="18"/>
      <c r="Y368" s="18"/>
      <c r="Z368" s="18"/>
      <c r="AA368" s="18"/>
      <c r="AB368" s="4"/>
      <c r="AC368" s="18"/>
      <c r="AD368" s="18"/>
      <c r="AE368" s="8">
        <v>5</v>
      </c>
      <c r="AF368" s="18"/>
      <c r="AG368" s="4"/>
      <c r="AH368" s="18"/>
      <c r="AI368" s="4"/>
      <c r="AJ368" s="4"/>
      <c r="AK368" s="4"/>
      <c r="AL368" s="18"/>
      <c r="AM368" s="48"/>
      <c r="AN368" s="76"/>
      <c r="AO368" s="76"/>
      <c r="AP368" s="2"/>
      <c r="AQ368" s="2"/>
      <c r="AR368" s="2"/>
      <c r="AS368" s="48"/>
      <c r="AT368" s="49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</row>
    <row r="369" spans="1:62" ht="12.75" customHeight="1">
      <c r="A369" s="8" t="s">
        <v>997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8">
        <v>10</v>
      </c>
      <c r="O369" s="2"/>
      <c r="P369" s="2"/>
      <c r="Q369" s="2"/>
      <c r="R369" s="2"/>
      <c r="S369" s="49"/>
      <c r="T369" s="2"/>
      <c r="U369" s="2"/>
      <c r="V369" s="71"/>
      <c r="W369" s="18"/>
      <c r="X369" s="18"/>
      <c r="Y369" s="18"/>
      <c r="Z369" s="18"/>
      <c r="AA369" s="18"/>
      <c r="AB369" s="4"/>
      <c r="AC369" s="18"/>
      <c r="AD369" s="18"/>
      <c r="AE369" s="8">
        <v>6</v>
      </c>
      <c r="AF369" s="18"/>
      <c r="AG369" s="4"/>
      <c r="AH369" s="18"/>
      <c r="AI369" s="4"/>
      <c r="AJ369" s="4"/>
      <c r="AK369" s="4"/>
      <c r="AL369" s="18"/>
      <c r="AM369" s="48"/>
      <c r="AN369" s="76"/>
      <c r="AO369" s="76"/>
      <c r="AP369" s="2"/>
      <c r="AQ369" s="2"/>
      <c r="AR369" s="2"/>
      <c r="AS369" s="48"/>
      <c r="AT369" s="49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</row>
    <row r="370" spans="1:62" ht="12.75" customHeight="1">
      <c r="A370" s="2" t="s">
        <v>998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>
        <v>14</v>
      </c>
      <c r="P370" s="2"/>
      <c r="Q370" s="2"/>
      <c r="R370" s="2"/>
      <c r="S370" s="49"/>
      <c r="T370" s="2"/>
      <c r="U370" s="2"/>
      <c r="V370" s="71"/>
      <c r="W370" s="18"/>
      <c r="X370" s="18"/>
      <c r="Y370" s="18"/>
      <c r="Z370" s="18"/>
      <c r="AA370" s="18"/>
      <c r="AB370" s="4"/>
      <c r="AC370" s="18"/>
      <c r="AD370" s="18"/>
      <c r="AE370" s="2"/>
      <c r="AF370" s="18"/>
      <c r="AG370" s="4"/>
      <c r="AH370" s="18"/>
      <c r="AI370" s="4"/>
      <c r="AJ370" s="4"/>
      <c r="AK370" s="4"/>
      <c r="AL370" s="18"/>
      <c r="AM370" s="48"/>
      <c r="AN370" s="76"/>
      <c r="AO370" s="76"/>
      <c r="AP370" s="2"/>
      <c r="AQ370" s="2"/>
      <c r="AR370" s="2"/>
      <c r="AS370" s="48"/>
      <c r="AT370" s="49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</row>
    <row r="371" spans="1:62" ht="12.75" customHeight="1">
      <c r="A371" s="2" t="s">
        <v>999</v>
      </c>
      <c r="B371" s="2"/>
      <c r="C371" s="2"/>
      <c r="D371" s="2"/>
      <c r="E371" s="2"/>
      <c r="F371" s="2"/>
      <c r="G371" s="2"/>
      <c r="H371" s="2">
        <v>4</v>
      </c>
      <c r="I371" s="2"/>
      <c r="J371" s="2">
        <v>4</v>
      </c>
      <c r="K371" s="2"/>
      <c r="L371" s="2"/>
      <c r="M371" s="2"/>
      <c r="N371" s="2"/>
      <c r="O371" s="2">
        <v>3</v>
      </c>
      <c r="P371" s="2"/>
      <c r="Q371" s="2"/>
      <c r="R371" s="2"/>
      <c r="S371" s="49"/>
      <c r="T371" s="2"/>
      <c r="U371" s="2"/>
      <c r="V371" s="71"/>
      <c r="W371" s="18"/>
      <c r="X371" s="18"/>
      <c r="Y371" s="18"/>
      <c r="Z371" s="18"/>
      <c r="AA371" s="18"/>
      <c r="AB371" s="4"/>
      <c r="AC371" s="18"/>
      <c r="AD371" s="18"/>
      <c r="AE371" s="2">
        <v>2</v>
      </c>
      <c r="AF371" s="4"/>
      <c r="AG371" s="4"/>
      <c r="AH371" s="18"/>
      <c r="AI371" s="4"/>
      <c r="AJ371" s="4"/>
      <c r="AK371" s="4"/>
      <c r="AL371" s="18"/>
      <c r="AM371" s="71"/>
      <c r="AN371" s="66"/>
      <c r="AO371" s="66"/>
      <c r="AP371" s="2"/>
      <c r="AQ371" s="2"/>
      <c r="AR371" s="18"/>
      <c r="AS371" s="71"/>
      <c r="AT371" s="21"/>
      <c r="AU371" s="18"/>
      <c r="AV371" s="18"/>
      <c r="AW371" s="18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</row>
    <row r="372" spans="1:62" ht="12.75" customHeight="1">
      <c r="A372" s="2" t="s">
        <v>1000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>
        <v>4</v>
      </c>
      <c r="O372" s="2"/>
      <c r="P372" s="2"/>
      <c r="Q372" s="2"/>
      <c r="R372" s="2"/>
      <c r="S372" s="49"/>
      <c r="T372" s="2"/>
      <c r="U372" s="2"/>
      <c r="V372" s="71"/>
      <c r="W372" s="18"/>
      <c r="X372" s="18"/>
      <c r="Y372" s="18"/>
      <c r="Z372" s="18"/>
      <c r="AA372" s="18"/>
      <c r="AB372" s="4"/>
      <c r="AC372" s="18"/>
      <c r="AD372" s="18"/>
      <c r="AE372" s="2">
        <v>1</v>
      </c>
      <c r="AF372" s="4"/>
      <c r="AG372" s="4"/>
      <c r="AH372" s="18"/>
      <c r="AI372" s="4"/>
      <c r="AJ372" s="4"/>
      <c r="AK372" s="4"/>
      <c r="AL372" s="18"/>
      <c r="AM372" s="71"/>
      <c r="AN372" s="66"/>
      <c r="AO372" s="66"/>
      <c r="AP372" s="2"/>
      <c r="AQ372" s="2"/>
      <c r="AR372" s="18"/>
      <c r="AS372" s="71"/>
      <c r="AT372" s="21"/>
      <c r="AU372" s="18"/>
      <c r="AV372" s="18"/>
      <c r="AW372" s="18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</row>
    <row r="373" spans="1:62" ht="12.75" customHeight="1">
      <c r="A373" s="4" t="s">
        <v>1001</v>
      </c>
      <c r="B373" s="4"/>
      <c r="C373" s="4"/>
      <c r="D373" s="4"/>
      <c r="E373" s="4"/>
      <c r="F373" s="4"/>
      <c r="G373" s="4"/>
      <c r="H373" s="4">
        <v>2</v>
      </c>
      <c r="I373" s="4"/>
      <c r="J373" s="4"/>
      <c r="K373" s="4"/>
      <c r="L373" s="4"/>
      <c r="M373" s="4"/>
      <c r="N373" s="4">
        <v>7</v>
      </c>
      <c r="O373" s="4"/>
      <c r="P373" s="4"/>
      <c r="Q373" s="4"/>
      <c r="R373" s="4"/>
      <c r="S373" s="21"/>
      <c r="T373" s="4"/>
      <c r="U373" s="4"/>
      <c r="V373" s="71"/>
      <c r="W373" s="18"/>
      <c r="X373" s="18"/>
      <c r="Y373" s="18"/>
      <c r="Z373" s="18"/>
      <c r="AA373" s="18"/>
      <c r="AB373" s="4"/>
      <c r="AC373" s="18"/>
      <c r="AD373" s="18"/>
      <c r="AE373" s="4"/>
      <c r="AF373" s="4"/>
      <c r="AG373" s="18"/>
      <c r="AH373" s="18"/>
      <c r="AI373" s="4"/>
      <c r="AJ373" s="4"/>
      <c r="AK373" s="4"/>
      <c r="AL373" s="4"/>
      <c r="AM373" s="71"/>
      <c r="AN373" s="76"/>
      <c r="AO373" s="76"/>
      <c r="AP373" s="4"/>
      <c r="AQ373" s="4"/>
      <c r="AR373" s="4"/>
      <c r="AS373" s="71"/>
      <c r="AT373" s="21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</row>
    <row r="374" spans="1:62" ht="12.75" customHeight="1">
      <c r="A374" s="2" t="s">
        <v>252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49"/>
      <c r="T374" s="2"/>
      <c r="U374" s="2"/>
      <c r="V374" s="71">
        <v>0.03</v>
      </c>
      <c r="W374" s="18">
        <v>0.03</v>
      </c>
      <c r="X374" s="18"/>
      <c r="Y374" s="18"/>
      <c r="Z374" s="18"/>
      <c r="AA374" s="18"/>
      <c r="AB374" s="4"/>
      <c r="AC374" s="18"/>
      <c r="AD374" s="18"/>
      <c r="AE374" s="2"/>
      <c r="AF374" s="4"/>
      <c r="AG374" s="4"/>
      <c r="AH374" s="18"/>
      <c r="AI374" s="4"/>
      <c r="AJ374" s="4"/>
      <c r="AK374" s="4"/>
      <c r="AL374" s="18"/>
      <c r="AM374" s="71"/>
      <c r="AN374" s="66"/>
      <c r="AO374" s="66"/>
      <c r="AP374" s="2"/>
      <c r="AQ374" s="2"/>
      <c r="AR374" s="18"/>
      <c r="AS374" s="71"/>
      <c r="AT374" s="21"/>
      <c r="AU374" s="18"/>
      <c r="AV374" s="18"/>
      <c r="AW374" s="18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</row>
    <row r="375" spans="1:62" ht="12.75" customHeight="1">
      <c r="A375" s="2" t="s">
        <v>1002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>
        <v>8</v>
      </c>
      <c r="P375" s="2"/>
      <c r="Q375" s="2"/>
      <c r="R375" s="2"/>
      <c r="S375" s="49"/>
      <c r="T375" s="2"/>
      <c r="U375" s="2"/>
      <c r="V375" s="71"/>
      <c r="W375" s="18"/>
      <c r="X375" s="18"/>
      <c r="Y375" s="18"/>
      <c r="Z375" s="18"/>
      <c r="AA375" s="18"/>
      <c r="AB375" s="4"/>
      <c r="AC375" s="18"/>
      <c r="AD375" s="18"/>
      <c r="AE375" s="2"/>
      <c r="AF375" s="4"/>
      <c r="AG375" s="4"/>
      <c r="AH375" s="18"/>
      <c r="AI375" s="4"/>
      <c r="AJ375" s="4"/>
      <c r="AK375" s="4"/>
      <c r="AL375" s="18"/>
      <c r="AM375" s="71"/>
      <c r="AN375" s="66"/>
      <c r="AO375" s="66"/>
      <c r="AP375" s="2"/>
      <c r="AQ375" s="2"/>
      <c r="AR375" s="18"/>
      <c r="AS375" s="71"/>
      <c r="AT375" s="21"/>
      <c r="AU375" s="18"/>
      <c r="AV375" s="18"/>
      <c r="AW375" s="18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</row>
    <row r="376" spans="1:62" ht="12.75" customHeight="1">
      <c r="A376" s="4" t="s">
        <v>1003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49">
        <v>2</v>
      </c>
      <c r="T376" s="2">
        <v>2</v>
      </c>
      <c r="U376" s="2"/>
      <c r="V376" s="71"/>
      <c r="W376" s="18"/>
      <c r="X376" s="18"/>
      <c r="Y376" s="18"/>
      <c r="Z376" s="18"/>
      <c r="AA376" s="18"/>
      <c r="AB376" s="4"/>
      <c r="AC376" s="18"/>
      <c r="AD376" s="18"/>
      <c r="AE376" s="2"/>
      <c r="AF376" s="4"/>
      <c r="AG376" s="4"/>
      <c r="AH376" s="18"/>
      <c r="AI376" s="4"/>
      <c r="AJ376" s="4"/>
      <c r="AK376" s="4"/>
      <c r="AL376" s="18"/>
      <c r="AM376" s="48"/>
      <c r="AN376" s="76"/>
      <c r="AO376" s="76"/>
      <c r="AP376" s="2"/>
      <c r="AQ376" s="2"/>
      <c r="AR376" s="2"/>
      <c r="AS376" s="48"/>
      <c r="AT376" s="49"/>
      <c r="AU376" s="2"/>
      <c r="AV376" s="2"/>
      <c r="AW376" s="2"/>
      <c r="AX376" s="2"/>
      <c r="AY376" s="18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</row>
    <row r="377" spans="1:62" ht="12.75" customHeight="1">
      <c r="A377" s="4" t="s">
        <v>1004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49">
        <v>3</v>
      </c>
      <c r="T377" s="2">
        <v>3</v>
      </c>
      <c r="U377" s="2">
        <v>5</v>
      </c>
      <c r="V377" s="71"/>
      <c r="W377" s="18"/>
      <c r="X377" s="18"/>
      <c r="Y377" s="18"/>
      <c r="Z377" s="18"/>
      <c r="AA377" s="18"/>
      <c r="AB377" s="4"/>
      <c r="AC377" s="18"/>
      <c r="AD377" s="18"/>
      <c r="AE377" s="2"/>
      <c r="AF377" s="4"/>
      <c r="AG377" s="4"/>
      <c r="AH377" s="18"/>
      <c r="AI377" s="4"/>
      <c r="AJ377" s="4"/>
      <c r="AK377" s="4"/>
      <c r="AL377" s="18"/>
      <c r="AM377" s="48"/>
      <c r="AN377" s="76"/>
      <c r="AO377" s="76"/>
      <c r="AP377" s="2"/>
      <c r="AQ377" s="2"/>
      <c r="AR377" s="2"/>
      <c r="AS377" s="48"/>
      <c r="AT377" s="49"/>
      <c r="AU377" s="2"/>
      <c r="AV377" s="2"/>
      <c r="AW377" s="2"/>
      <c r="AX377" s="2"/>
      <c r="AY377" s="18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</row>
    <row r="378" spans="1:62" ht="12.75" customHeight="1">
      <c r="A378" s="2" t="s">
        <v>1005</v>
      </c>
      <c r="B378" s="2"/>
      <c r="C378" s="2"/>
      <c r="D378" s="2"/>
      <c r="E378" s="2"/>
      <c r="F378" s="2"/>
      <c r="G378" s="2">
        <v>5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49"/>
      <c r="T378" s="2"/>
      <c r="U378" s="2"/>
      <c r="V378" s="71"/>
      <c r="W378" s="18"/>
      <c r="X378" s="18"/>
      <c r="Y378" s="18"/>
      <c r="Z378" s="18"/>
      <c r="AA378" s="18"/>
      <c r="AB378" s="4"/>
      <c r="AC378" s="18"/>
      <c r="AD378" s="18"/>
      <c r="AE378" s="2"/>
      <c r="AF378" s="4"/>
      <c r="AG378" s="4"/>
      <c r="AH378" s="18"/>
      <c r="AI378" s="4"/>
      <c r="AJ378" s="4"/>
      <c r="AK378" s="4"/>
      <c r="AL378" s="18"/>
      <c r="AM378" s="71"/>
      <c r="AN378" s="66"/>
      <c r="AO378" s="66"/>
      <c r="AP378" s="2"/>
      <c r="AQ378" s="2"/>
      <c r="AR378" s="18"/>
      <c r="AS378" s="71"/>
      <c r="AT378" s="21"/>
      <c r="AU378" s="18"/>
      <c r="AV378" s="18"/>
      <c r="AW378" s="18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</row>
    <row r="379" spans="1:62" ht="12.75" customHeight="1">
      <c r="A379" s="2" t="s">
        <v>1006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>
        <v>5</v>
      </c>
      <c r="O379" s="2"/>
      <c r="P379" s="2"/>
      <c r="Q379" s="2"/>
      <c r="R379" s="2"/>
      <c r="S379" s="49"/>
      <c r="T379" s="2"/>
      <c r="U379" s="2"/>
      <c r="V379" s="71"/>
      <c r="W379" s="18"/>
      <c r="X379" s="18"/>
      <c r="Y379" s="18"/>
      <c r="Z379" s="18"/>
      <c r="AA379" s="18"/>
      <c r="AB379" s="4"/>
      <c r="AC379" s="18"/>
      <c r="AD379" s="18"/>
      <c r="AE379" s="2"/>
      <c r="AF379" s="4"/>
      <c r="AG379" s="4"/>
      <c r="AH379" s="18"/>
      <c r="AI379" s="4"/>
      <c r="AJ379" s="4"/>
      <c r="AK379" s="4"/>
      <c r="AL379" s="18"/>
      <c r="AM379" s="71"/>
      <c r="AN379" s="66"/>
      <c r="AO379" s="66"/>
      <c r="AP379" s="2"/>
      <c r="AQ379" s="2"/>
      <c r="AR379" s="18"/>
      <c r="AS379" s="71"/>
      <c r="AT379" s="21"/>
      <c r="AU379" s="18"/>
      <c r="AV379" s="18"/>
      <c r="AW379" s="18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</row>
    <row r="380" spans="1:62" ht="12.75" customHeight="1">
      <c r="A380" s="4" t="s">
        <v>1007</v>
      </c>
      <c r="B380" s="2"/>
      <c r="C380" s="2"/>
      <c r="D380" s="2"/>
      <c r="E380" s="2"/>
      <c r="F380" s="2"/>
      <c r="G380" s="2"/>
      <c r="H380" s="2"/>
      <c r="I380" s="2"/>
      <c r="J380" s="2">
        <v>8</v>
      </c>
      <c r="K380" s="2"/>
      <c r="L380" s="2"/>
      <c r="M380" s="2"/>
      <c r="N380" s="2"/>
      <c r="O380" s="2"/>
      <c r="P380" s="2"/>
      <c r="Q380" s="2"/>
      <c r="R380" s="2"/>
      <c r="S380" s="49"/>
      <c r="T380" s="2"/>
      <c r="U380" s="2"/>
      <c r="V380" s="71"/>
      <c r="W380" s="18"/>
      <c r="X380" s="18"/>
      <c r="Y380" s="18"/>
      <c r="Z380" s="18"/>
      <c r="AA380" s="18"/>
      <c r="AB380" s="4"/>
      <c r="AC380" s="18"/>
      <c r="AD380" s="18"/>
      <c r="AE380" s="2"/>
      <c r="AF380" s="4"/>
      <c r="AG380" s="4"/>
      <c r="AH380" s="18"/>
      <c r="AI380" s="4"/>
      <c r="AJ380" s="4"/>
      <c r="AK380" s="4"/>
      <c r="AL380" s="18"/>
      <c r="AM380" s="71"/>
      <c r="AN380" s="66"/>
      <c r="AO380" s="66"/>
      <c r="AP380" s="2"/>
      <c r="AQ380" s="2"/>
      <c r="AR380" s="18"/>
      <c r="AS380" s="71"/>
      <c r="AT380" s="21"/>
      <c r="AU380" s="18"/>
      <c r="AV380" s="18"/>
      <c r="AW380" s="18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</row>
    <row r="381" spans="1:62" ht="12.75" customHeight="1">
      <c r="A381" s="4" t="s">
        <v>1008</v>
      </c>
      <c r="B381" s="2"/>
      <c r="C381" s="2"/>
      <c r="D381" s="2"/>
      <c r="E381" s="2"/>
      <c r="F381" s="2"/>
      <c r="G381" s="2"/>
      <c r="H381" s="2"/>
      <c r="I381" s="2"/>
      <c r="J381" s="2">
        <v>9</v>
      </c>
      <c r="K381" s="2"/>
      <c r="L381" s="2"/>
      <c r="M381" s="2"/>
      <c r="N381" s="2"/>
      <c r="O381" s="2"/>
      <c r="P381" s="2"/>
      <c r="Q381" s="2"/>
      <c r="R381" s="2"/>
      <c r="S381" s="49"/>
      <c r="T381" s="2"/>
      <c r="U381" s="2"/>
      <c r="V381" s="71"/>
      <c r="W381" s="18"/>
      <c r="X381" s="18"/>
      <c r="Y381" s="18"/>
      <c r="Z381" s="18"/>
      <c r="AA381" s="18"/>
      <c r="AB381" s="4"/>
      <c r="AC381" s="18"/>
      <c r="AD381" s="18"/>
      <c r="AE381" s="2"/>
      <c r="AF381" s="4"/>
      <c r="AG381" s="4"/>
      <c r="AH381" s="18"/>
      <c r="AI381" s="4"/>
      <c r="AJ381" s="4"/>
      <c r="AK381" s="4"/>
      <c r="AL381" s="18"/>
      <c r="AM381" s="71"/>
      <c r="AN381" s="66"/>
      <c r="AO381" s="66"/>
      <c r="AP381" s="2"/>
      <c r="AQ381" s="2"/>
      <c r="AR381" s="18"/>
      <c r="AS381" s="71"/>
      <c r="AT381" s="21"/>
      <c r="AU381" s="18"/>
      <c r="AV381" s="18"/>
      <c r="AW381" s="18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</row>
    <row r="382" spans="1:62" ht="12.75" customHeight="1">
      <c r="A382" s="4" t="s">
        <v>247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49"/>
      <c r="T382" s="2"/>
      <c r="U382" s="2"/>
      <c r="V382" s="71"/>
      <c r="W382" s="18">
        <v>0.02</v>
      </c>
      <c r="X382" s="18"/>
      <c r="Y382" s="18"/>
      <c r="Z382" s="18"/>
      <c r="AA382" s="18"/>
      <c r="AB382" s="4"/>
      <c r="AC382" s="18">
        <v>0.01</v>
      </c>
      <c r="AD382" s="18"/>
      <c r="AE382" s="2"/>
      <c r="AF382" s="4"/>
      <c r="AG382" s="4"/>
      <c r="AH382" s="18"/>
      <c r="AI382" s="4"/>
      <c r="AJ382" s="4"/>
      <c r="AK382" s="4"/>
      <c r="AL382" s="18"/>
      <c r="AM382" s="71"/>
      <c r="AN382" s="66"/>
      <c r="AO382" s="66"/>
      <c r="AP382" s="2"/>
      <c r="AQ382" s="2"/>
      <c r="AR382" s="18"/>
      <c r="AS382" s="71"/>
      <c r="AT382" s="21"/>
      <c r="AU382" s="18"/>
      <c r="AV382" s="18"/>
      <c r="AW382" s="18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</row>
    <row r="383" spans="1:62" ht="12.75" customHeight="1">
      <c r="A383" s="2" t="s">
        <v>270</v>
      </c>
      <c r="B383" s="2"/>
      <c r="C383" s="2"/>
      <c r="D383" s="2"/>
      <c r="E383" s="2"/>
      <c r="F383" s="2"/>
      <c r="G383" s="2">
        <v>-4</v>
      </c>
      <c r="H383" s="2">
        <v>-4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49"/>
      <c r="T383" s="2"/>
      <c r="U383" s="2"/>
      <c r="V383" s="71"/>
      <c r="W383" s="18"/>
      <c r="X383" s="18"/>
      <c r="Y383" s="18"/>
      <c r="Z383" s="18"/>
      <c r="AA383" s="18"/>
      <c r="AB383" s="4"/>
      <c r="AC383" s="18"/>
      <c r="AD383" s="18"/>
      <c r="AE383" s="2">
        <v>4</v>
      </c>
      <c r="AF383" s="4"/>
      <c r="AG383" s="4"/>
      <c r="AH383" s="18"/>
      <c r="AI383" s="4"/>
      <c r="AJ383" s="4"/>
      <c r="AK383" s="4"/>
      <c r="AL383" s="18"/>
      <c r="AM383" s="71"/>
      <c r="AN383" s="66"/>
      <c r="AO383" s="66"/>
      <c r="AP383" s="2"/>
      <c r="AQ383" s="2"/>
      <c r="AR383" s="18"/>
      <c r="AS383" s="71"/>
      <c r="AT383" s="21"/>
      <c r="AU383" s="18"/>
      <c r="AV383" s="18"/>
      <c r="AW383" s="18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</row>
    <row r="384" spans="1:62" ht="12.75" customHeight="1">
      <c r="A384" s="4" t="s">
        <v>122</v>
      </c>
      <c r="B384" s="2"/>
      <c r="C384" s="2"/>
      <c r="D384" s="2"/>
      <c r="E384" s="2"/>
      <c r="F384" s="2"/>
      <c r="G384" s="2">
        <v>8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49"/>
      <c r="T384" s="2"/>
      <c r="U384" s="2"/>
      <c r="V384" s="71"/>
      <c r="W384" s="18"/>
      <c r="X384" s="18"/>
      <c r="Y384" s="18"/>
      <c r="Z384" s="18"/>
      <c r="AA384" s="18"/>
      <c r="AB384" s="4"/>
      <c r="AC384" s="18"/>
      <c r="AD384" s="18"/>
      <c r="AE384" s="2"/>
      <c r="AF384" s="4"/>
      <c r="AG384" s="4"/>
      <c r="AH384" s="18"/>
      <c r="AI384" s="4"/>
      <c r="AJ384" s="4"/>
      <c r="AK384" s="4"/>
      <c r="AL384" s="18"/>
      <c r="AM384" s="71"/>
      <c r="AN384" s="66"/>
      <c r="AO384" s="66"/>
      <c r="AP384" s="2"/>
      <c r="AQ384" s="2"/>
      <c r="AR384" s="18"/>
      <c r="AS384" s="71"/>
      <c r="AT384" s="21"/>
      <c r="AU384" s="18"/>
      <c r="AV384" s="18"/>
      <c r="AW384" s="18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</row>
    <row r="385" spans="1:62" ht="12.75" customHeight="1">
      <c r="A385" s="4" t="s">
        <v>264</v>
      </c>
      <c r="B385" s="2"/>
      <c r="C385" s="2"/>
      <c r="D385" s="2"/>
      <c r="E385" s="2"/>
      <c r="F385" s="2"/>
      <c r="G385" s="2">
        <v>9</v>
      </c>
      <c r="H385" s="2"/>
      <c r="I385" s="2"/>
      <c r="J385" s="2"/>
      <c r="K385" s="2"/>
      <c r="L385" s="2"/>
      <c r="M385" s="2"/>
      <c r="N385" s="2"/>
      <c r="O385" s="2">
        <v>5</v>
      </c>
      <c r="P385" s="2"/>
      <c r="Q385" s="2"/>
      <c r="R385" s="2"/>
      <c r="S385" s="49"/>
      <c r="T385" s="2"/>
      <c r="U385" s="2"/>
      <c r="V385" s="71"/>
      <c r="W385" s="18"/>
      <c r="X385" s="18"/>
      <c r="Y385" s="18"/>
      <c r="Z385" s="18"/>
      <c r="AA385" s="18"/>
      <c r="AB385" s="4"/>
      <c r="AC385" s="18"/>
      <c r="AD385" s="18"/>
      <c r="AE385" s="2"/>
      <c r="AF385" s="4"/>
      <c r="AG385" s="4"/>
      <c r="AH385" s="18"/>
      <c r="AI385" s="4"/>
      <c r="AJ385" s="4"/>
      <c r="AK385" s="4"/>
      <c r="AL385" s="18"/>
      <c r="AM385" s="71"/>
      <c r="AN385" s="66"/>
      <c r="AO385" s="66"/>
      <c r="AP385" s="2"/>
      <c r="AQ385" s="2"/>
      <c r="AR385" s="18"/>
      <c r="AS385" s="71"/>
      <c r="AT385" s="21"/>
      <c r="AU385" s="18"/>
      <c r="AV385" s="18"/>
      <c r="AW385" s="18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</row>
    <row r="386" spans="1:62" ht="12.75" customHeight="1">
      <c r="A386" s="8" t="s">
        <v>1009</v>
      </c>
      <c r="B386" s="2"/>
      <c r="C386" s="2"/>
      <c r="D386" s="2"/>
      <c r="E386" s="2"/>
      <c r="F386" s="2"/>
      <c r="G386" s="8"/>
      <c r="H386" s="8">
        <v>10</v>
      </c>
      <c r="I386" s="2"/>
      <c r="J386" s="8">
        <v>10</v>
      </c>
      <c r="K386" s="2"/>
      <c r="L386" s="2"/>
      <c r="M386" s="2"/>
      <c r="N386" s="2"/>
      <c r="O386" s="8">
        <v>25</v>
      </c>
      <c r="P386" s="2"/>
      <c r="Q386" s="2"/>
      <c r="R386" s="2"/>
      <c r="S386" s="49"/>
      <c r="T386" s="2"/>
      <c r="U386" s="2"/>
      <c r="V386" s="71"/>
      <c r="W386" s="18"/>
      <c r="X386" s="18"/>
      <c r="Y386" s="18"/>
      <c r="Z386" s="18"/>
      <c r="AA386" s="18"/>
      <c r="AB386" s="4"/>
      <c r="AC386" s="18"/>
      <c r="AD386" s="18"/>
      <c r="AE386" s="8">
        <v>5</v>
      </c>
      <c r="AF386" s="4"/>
      <c r="AG386" s="4"/>
      <c r="AH386" s="18"/>
      <c r="AI386" s="18"/>
      <c r="AJ386" s="18"/>
      <c r="AK386" s="18"/>
      <c r="AL386" s="18"/>
      <c r="AM386" s="48"/>
      <c r="AN386" s="76"/>
      <c r="AO386" s="76"/>
      <c r="AP386" s="2"/>
      <c r="AQ386" s="2"/>
      <c r="AR386" s="2"/>
      <c r="AS386" s="48"/>
      <c r="AT386" s="49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</row>
    <row r="387" spans="1:62" ht="12.75" customHeight="1">
      <c r="A387" s="2" t="s">
        <v>1010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>
        <v>5</v>
      </c>
      <c r="P387" s="2"/>
      <c r="Q387" s="2"/>
      <c r="R387" s="2"/>
      <c r="S387" s="49"/>
      <c r="T387" s="2"/>
      <c r="U387" s="2"/>
      <c r="V387" s="71"/>
      <c r="W387" s="18"/>
      <c r="X387" s="18"/>
      <c r="Y387" s="18"/>
      <c r="Z387" s="18"/>
      <c r="AA387" s="18"/>
      <c r="AB387" s="4"/>
      <c r="AC387" s="18"/>
      <c r="AD387" s="18"/>
      <c r="AE387" s="2">
        <v>5</v>
      </c>
      <c r="AF387" s="4"/>
      <c r="AG387" s="4"/>
      <c r="AH387" s="18"/>
      <c r="AI387" s="18"/>
      <c r="AJ387" s="18"/>
      <c r="AK387" s="18"/>
      <c r="AL387" s="18"/>
      <c r="AM387" s="48"/>
      <c r="AN387" s="76"/>
      <c r="AO387" s="76"/>
      <c r="AP387" s="2">
        <v>70</v>
      </c>
      <c r="AQ387" s="2"/>
      <c r="AR387" s="2"/>
      <c r="AS387" s="48"/>
      <c r="AT387" s="49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</row>
    <row r="388" spans="1:62" ht="12.75" customHeight="1">
      <c r="A388" s="2" t="s">
        <v>1011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>
        <v>3</v>
      </c>
      <c r="O388" s="2">
        <v>7</v>
      </c>
      <c r="P388" s="2"/>
      <c r="Q388" s="2"/>
      <c r="R388" s="2"/>
      <c r="S388" s="49"/>
      <c r="T388" s="2"/>
      <c r="U388" s="2"/>
      <c r="V388" s="71"/>
      <c r="W388" s="18"/>
      <c r="X388" s="18"/>
      <c r="Y388" s="18"/>
      <c r="Z388" s="18"/>
      <c r="AA388" s="18"/>
      <c r="AB388" s="4"/>
      <c r="AC388" s="18"/>
      <c r="AD388" s="18"/>
      <c r="AE388" s="2"/>
      <c r="AF388" s="4"/>
      <c r="AG388" s="4"/>
      <c r="AH388" s="18"/>
      <c r="AI388" s="4"/>
      <c r="AJ388" s="4"/>
      <c r="AK388" s="4"/>
      <c r="AL388" s="18"/>
      <c r="AM388" s="71"/>
      <c r="AN388" s="66"/>
      <c r="AO388" s="66"/>
      <c r="AP388" s="2"/>
      <c r="AQ388" s="2"/>
      <c r="AR388" s="18"/>
      <c r="AS388" s="71"/>
      <c r="AT388" s="21"/>
      <c r="AU388" s="18"/>
      <c r="AV388" s="18"/>
      <c r="AW388" s="18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</row>
    <row r="389" spans="1:62" ht="12.75" customHeight="1">
      <c r="A389" s="2" t="s">
        <v>1012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49"/>
      <c r="T389" s="2"/>
      <c r="U389" s="2"/>
      <c r="V389" s="71"/>
      <c r="W389" s="18"/>
      <c r="X389" s="18"/>
      <c r="Y389" s="18"/>
      <c r="Z389" s="18"/>
      <c r="AA389" s="18"/>
      <c r="AB389" s="4"/>
      <c r="AC389" s="18"/>
      <c r="AD389" s="18"/>
      <c r="AE389" s="2"/>
      <c r="AF389" s="4"/>
      <c r="AG389" s="4"/>
      <c r="AH389" s="18"/>
      <c r="AI389" s="4"/>
      <c r="AJ389" s="4"/>
      <c r="AK389" s="4"/>
      <c r="AL389" s="18"/>
      <c r="AM389" s="71"/>
      <c r="AN389" s="66"/>
      <c r="AO389" s="66"/>
      <c r="AP389" s="2"/>
      <c r="AQ389" s="2"/>
      <c r="AR389" s="18"/>
      <c r="AS389" s="71"/>
      <c r="AT389" s="21"/>
      <c r="AU389" s="18"/>
      <c r="AV389" s="18"/>
      <c r="AW389" s="18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</row>
    <row r="390" spans="1:62" ht="12.75" customHeight="1">
      <c r="A390" s="2" t="s">
        <v>1013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49"/>
      <c r="T390" s="2"/>
      <c r="U390" s="2"/>
      <c r="V390" s="71"/>
      <c r="W390" s="18"/>
      <c r="X390" s="18"/>
      <c r="Y390" s="18"/>
      <c r="Z390" s="18"/>
      <c r="AA390" s="18"/>
      <c r="AB390" s="4"/>
      <c r="AC390" s="18"/>
      <c r="AD390" s="18"/>
      <c r="AE390" s="2"/>
      <c r="AF390" s="4"/>
      <c r="AG390" s="4"/>
      <c r="AH390" s="18"/>
      <c r="AI390" s="4"/>
      <c r="AJ390" s="4"/>
      <c r="AK390" s="4"/>
      <c r="AL390" s="18"/>
      <c r="AM390" s="71"/>
      <c r="AN390" s="66"/>
      <c r="AO390" s="66"/>
      <c r="AP390" s="2"/>
      <c r="AQ390" s="2"/>
      <c r="AR390" s="18"/>
      <c r="AS390" s="71"/>
      <c r="AT390" s="21"/>
      <c r="AU390" s="18"/>
      <c r="AV390" s="18"/>
      <c r="AW390" s="18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</row>
    <row r="391" spans="1:62" ht="12.75" customHeight="1">
      <c r="A391" s="4" t="s">
        <v>1014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>
        <v>8</v>
      </c>
      <c r="M391" s="2"/>
      <c r="N391" s="2"/>
      <c r="O391" s="2"/>
      <c r="P391" s="2"/>
      <c r="Q391" s="2"/>
      <c r="R391" s="2"/>
      <c r="S391" s="49"/>
      <c r="T391" s="2"/>
      <c r="U391" s="2"/>
      <c r="V391" s="71"/>
      <c r="W391" s="18"/>
      <c r="X391" s="18"/>
      <c r="Y391" s="18"/>
      <c r="Z391" s="18"/>
      <c r="AA391" s="18"/>
      <c r="AB391" s="4"/>
      <c r="AC391" s="18"/>
      <c r="AD391" s="18"/>
      <c r="AE391" s="2"/>
      <c r="AF391" s="4"/>
      <c r="AG391" s="4"/>
      <c r="AH391" s="18"/>
      <c r="AI391" s="4"/>
      <c r="AJ391" s="4"/>
      <c r="AK391" s="4"/>
      <c r="AL391" s="18"/>
      <c r="AM391" s="71"/>
      <c r="AN391" s="66"/>
      <c r="AO391" s="66"/>
      <c r="AP391" s="2"/>
      <c r="AQ391" s="2"/>
      <c r="AR391" s="18"/>
      <c r="AS391" s="71"/>
      <c r="AT391" s="21"/>
      <c r="AU391" s="18"/>
      <c r="AV391" s="18"/>
      <c r="AW391" s="18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</row>
    <row r="392" spans="1:62" ht="12.75" customHeight="1">
      <c r="A392" s="4" t="s">
        <v>1015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>
        <v>9</v>
      </c>
      <c r="M392" s="2"/>
      <c r="N392" s="2"/>
      <c r="O392" s="2"/>
      <c r="P392" s="2"/>
      <c r="Q392" s="2"/>
      <c r="R392" s="2"/>
      <c r="S392" s="49"/>
      <c r="T392" s="2"/>
      <c r="U392" s="2"/>
      <c r="V392" s="71"/>
      <c r="W392" s="18"/>
      <c r="X392" s="18"/>
      <c r="Y392" s="18"/>
      <c r="Z392" s="18"/>
      <c r="AA392" s="18"/>
      <c r="AB392" s="4"/>
      <c r="AC392" s="18"/>
      <c r="AD392" s="18"/>
      <c r="AE392" s="2"/>
      <c r="AF392" s="4"/>
      <c r="AG392" s="4"/>
      <c r="AH392" s="18"/>
      <c r="AI392" s="4"/>
      <c r="AJ392" s="4"/>
      <c r="AK392" s="4"/>
      <c r="AL392" s="18"/>
      <c r="AM392" s="71"/>
      <c r="AN392" s="66"/>
      <c r="AO392" s="66"/>
      <c r="AP392" s="2"/>
      <c r="AQ392" s="2"/>
      <c r="AR392" s="18"/>
      <c r="AS392" s="71"/>
      <c r="AT392" s="21"/>
      <c r="AU392" s="18"/>
      <c r="AV392" s="18"/>
      <c r="AW392" s="18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</row>
    <row r="393" spans="1:62" ht="12.75" customHeight="1">
      <c r="A393" s="4" t="s">
        <v>1016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>
        <v>7</v>
      </c>
      <c r="O393" s="2"/>
      <c r="P393" s="2"/>
      <c r="Q393" s="2"/>
      <c r="R393" s="2"/>
      <c r="S393" s="49"/>
      <c r="T393" s="2"/>
      <c r="U393" s="2"/>
      <c r="V393" s="71"/>
      <c r="W393" s="18"/>
      <c r="X393" s="18"/>
      <c r="Y393" s="18"/>
      <c r="Z393" s="18"/>
      <c r="AA393" s="18"/>
      <c r="AB393" s="4"/>
      <c r="AC393" s="18"/>
      <c r="AD393" s="18"/>
      <c r="AE393" s="2"/>
      <c r="AF393" s="4"/>
      <c r="AG393" s="4"/>
      <c r="AH393" s="18"/>
      <c r="AI393" s="4"/>
      <c r="AJ393" s="4"/>
      <c r="AK393" s="4"/>
      <c r="AL393" s="18"/>
      <c r="AM393" s="71"/>
      <c r="AN393" s="66"/>
      <c r="AO393" s="66"/>
      <c r="AP393" s="2"/>
      <c r="AQ393" s="2"/>
      <c r="AR393" s="18"/>
      <c r="AS393" s="71"/>
      <c r="AT393" s="21"/>
      <c r="AU393" s="18"/>
      <c r="AV393" s="18"/>
      <c r="AW393" s="18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</row>
    <row r="394" spans="1:62" ht="12.75" customHeight="1">
      <c r="A394" s="4" t="s">
        <v>1017</v>
      </c>
      <c r="B394" s="2"/>
      <c r="C394" s="2"/>
      <c r="D394" s="2"/>
      <c r="E394" s="2"/>
      <c r="F394" s="2"/>
      <c r="G394" s="2">
        <v>3</v>
      </c>
      <c r="H394" s="2">
        <v>3</v>
      </c>
      <c r="I394" s="2">
        <v>3</v>
      </c>
      <c r="J394" s="2">
        <v>3</v>
      </c>
      <c r="K394" s="2"/>
      <c r="L394" s="2"/>
      <c r="M394" s="2"/>
      <c r="N394" s="2"/>
      <c r="O394" s="2"/>
      <c r="P394" s="2"/>
      <c r="Q394" s="2"/>
      <c r="R394" s="2"/>
      <c r="S394" s="49"/>
      <c r="T394" s="2"/>
      <c r="U394" s="2"/>
      <c r="V394" s="71">
        <v>0.01</v>
      </c>
      <c r="W394" s="18"/>
      <c r="X394" s="18"/>
      <c r="Y394" s="18"/>
      <c r="Z394" s="18"/>
      <c r="AA394" s="18"/>
      <c r="AB394" s="4"/>
      <c r="AC394" s="18"/>
      <c r="AD394" s="18"/>
      <c r="AE394" s="2">
        <v>5</v>
      </c>
      <c r="AF394" s="4"/>
      <c r="AG394" s="4"/>
      <c r="AH394" s="18"/>
      <c r="AI394" s="4"/>
      <c r="AJ394" s="4"/>
      <c r="AK394" s="4"/>
      <c r="AL394" s="18"/>
      <c r="AM394" s="71"/>
      <c r="AN394" s="66"/>
      <c r="AO394" s="66"/>
      <c r="AP394" s="2"/>
      <c r="AQ394" s="2"/>
      <c r="AR394" s="18"/>
      <c r="AS394" s="71"/>
      <c r="AT394" s="21"/>
      <c r="AU394" s="18"/>
      <c r="AV394" s="18"/>
      <c r="AW394" s="18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</row>
    <row r="395" spans="1:62" ht="12.75" customHeight="1">
      <c r="A395" s="2" t="s">
        <v>311</v>
      </c>
      <c r="B395" s="2"/>
      <c r="C395" s="2"/>
      <c r="D395" s="2"/>
      <c r="E395" s="2"/>
      <c r="F395" s="2"/>
      <c r="G395" s="2">
        <v>7</v>
      </c>
      <c r="H395" s="2"/>
      <c r="I395" s="2"/>
      <c r="J395" s="2"/>
      <c r="K395" s="2"/>
      <c r="L395" s="2">
        <v>-3</v>
      </c>
      <c r="M395" s="2"/>
      <c r="N395" s="2"/>
      <c r="O395" s="2"/>
      <c r="P395" s="2"/>
      <c r="Q395" s="2"/>
      <c r="R395" s="2"/>
      <c r="S395" s="49"/>
      <c r="T395" s="2"/>
      <c r="U395" s="2"/>
      <c r="V395" s="71"/>
      <c r="W395" s="18"/>
      <c r="X395" s="18"/>
      <c r="Y395" s="18"/>
      <c r="Z395" s="18"/>
      <c r="AA395" s="18"/>
      <c r="AB395" s="4"/>
      <c r="AC395" s="18"/>
      <c r="AD395" s="18"/>
      <c r="AE395" s="2"/>
      <c r="AF395" s="4"/>
      <c r="AG395" s="4"/>
      <c r="AH395" s="18"/>
      <c r="AI395" s="4"/>
      <c r="AJ395" s="4"/>
      <c r="AK395" s="4"/>
      <c r="AL395" s="18"/>
      <c r="AM395" s="71"/>
      <c r="AN395" s="66"/>
      <c r="AO395" s="66"/>
      <c r="AP395" s="2"/>
      <c r="AQ395" s="2"/>
      <c r="AR395" s="18"/>
      <c r="AS395" s="71"/>
      <c r="AT395" s="21"/>
      <c r="AU395" s="18"/>
      <c r="AV395" s="18"/>
      <c r="AW395" s="18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</row>
    <row r="396" spans="1:62" ht="12.75" customHeight="1">
      <c r="A396" s="2" t="s">
        <v>268</v>
      </c>
      <c r="B396" s="2"/>
      <c r="C396" s="2"/>
      <c r="D396" s="2"/>
      <c r="E396" s="2"/>
      <c r="F396" s="2"/>
      <c r="G396" s="2">
        <v>5</v>
      </c>
      <c r="H396" s="2">
        <v>5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49"/>
      <c r="T396" s="2"/>
      <c r="U396" s="2"/>
      <c r="V396" s="71"/>
      <c r="W396" s="18"/>
      <c r="X396" s="18"/>
      <c r="Y396" s="18"/>
      <c r="Z396" s="18"/>
      <c r="AA396" s="18"/>
      <c r="AB396" s="4"/>
      <c r="AC396" s="18"/>
      <c r="AD396" s="18"/>
      <c r="AE396" s="2">
        <v>5</v>
      </c>
      <c r="AF396" s="4"/>
      <c r="AG396" s="4"/>
      <c r="AH396" s="18"/>
      <c r="AI396" s="4"/>
      <c r="AJ396" s="4"/>
      <c r="AK396" s="4"/>
      <c r="AL396" s="18"/>
      <c r="AM396" s="71"/>
      <c r="AN396" s="66"/>
      <c r="AO396" s="66"/>
      <c r="AP396" s="2"/>
      <c r="AQ396" s="2"/>
      <c r="AR396" s="18"/>
      <c r="AS396" s="71"/>
      <c r="AT396" s="21"/>
      <c r="AU396" s="18"/>
      <c r="AV396" s="18"/>
      <c r="AW396" s="18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</row>
    <row r="397" spans="1:62" ht="12.75" customHeight="1">
      <c r="A397" s="4" t="s">
        <v>126</v>
      </c>
      <c r="B397" s="2"/>
      <c r="C397" s="2"/>
      <c r="D397" s="2"/>
      <c r="E397" s="2"/>
      <c r="F397" s="2"/>
      <c r="G397" s="2"/>
      <c r="H397" s="2">
        <v>8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49"/>
      <c r="T397" s="2"/>
      <c r="U397" s="2"/>
      <c r="V397" s="71"/>
      <c r="W397" s="18"/>
      <c r="X397" s="18"/>
      <c r="Y397" s="18"/>
      <c r="Z397" s="18"/>
      <c r="AA397" s="18"/>
      <c r="AB397" s="4"/>
      <c r="AC397" s="18"/>
      <c r="AD397" s="18"/>
      <c r="AE397" s="2"/>
      <c r="AF397" s="4"/>
      <c r="AG397" s="4"/>
      <c r="AH397" s="18"/>
      <c r="AI397" s="4"/>
      <c r="AJ397" s="4"/>
      <c r="AK397" s="4"/>
      <c r="AL397" s="18"/>
      <c r="AM397" s="71"/>
      <c r="AN397" s="66"/>
      <c r="AO397" s="66"/>
      <c r="AP397" s="2"/>
      <c r="AQ397" s="2"/>
      <c r="AR397" s="18"/>
      <c r="AS397" s="71"/>
      <c r="AT397" s="21"/>
      <c r="AU397" s="18"/>
      <c r="AV397" s="18"/>
      <c r="AW397" s="18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</row>
    <row r="398" spans="1:62" ht="12.75" customHeight="1">
      <c r="A398" s="4" t="s">
        <v>1018</v>
      </c>
      <c r="B398" s="2"/>
      <c r="C398" s="2"/>
      <c r="D398" s="2"/>
      <c r="E398" s="2"/>
      <c r="F398" s="2"/>
      <c r="G398" s="2"/>
      <c r="H398" s="2">
        <v>9</v>
      </c>
      <c r="I398" s="2"/>
      <c r="J398" s="2"/>
      <c r="K398" s="2"/>
      <c r="L398" s="2"/>
      <c r="M398" s="2"/>
      <c r="N398" s="2">
        <v>5</v>
      </c>
      <c r="O398" s="2"/>
      <c r="P398" s="2"/>
      <c r="Q398" s="2"/>
      <c r="R398" s="2"/>
      <c r="S398" s="49"/>
      <c r="T398" s="2"/>
      <c r="U398" s="2"/>
      <c r="V398" s="71"/>
      <c r="W398" s="18"/>
      <c r="X398" s="18"/>
      <c r="Y398" s="18"/>
      <c r="Z398" s="18"/>
      <c r="AA398" s="18"/>
      <c r="AB398" s="4"/>
      <c r="AC398" s="18"/>
      <c r="AD398" s="18"/>
      <c r="AE398" s="2"/>
      <c r="AF398" s="4"/>
      <c r="AG398" s="4"/>
      <c r="AH398" s="18"/>
      <c r="AI398" s="4"/>
      <c r="AJ398" s="4"/>
      <c r="AK398" s="4"/>
      <c r="AL398" s="18"/>
      <c r="AM398" s="71"/>
      <c r="AN398" s="66"/>
      <c r="AO398" s="66"/>
      <c r="AP398" s="2"/>
      <c r="AQ398" s="2"/>
      <c r="AR398" s="18"/>
      <c r="AS398" s="71"/>
      <c r="AT398" s="21"/>
      <c r="AU398" s="18"/>
      <c r="AV398" s="18"/>
      <c r="AW398" s="18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</row>
    <row r="399" spans="1:62" ht="12.75" customHeight="1">
      <c r="A399" s="2" t="s">
        <v>1019</v>
      </c>
      <c r="B399" s="2"/>
      <c r="C399" s="2"/>
      <c r="D399" s="2"/>
      <c r="E399" s="2"/>
      <c r="F399" s="2"/>
      <c r="G399" s="2">
        <v>6</v>
      </c>
      <c r="H399" s="2"/>
      <c r="I399" s="2"/>
      <c r="J399" s="2"/>
      <c r="K399" s="2"/>
      <c r="L399" s="2">
        <v>6</v>
      </c>
      <c r="M399" s="2"/>
      <c r="N399" s="2"/>
      <c r="O399" s="2"/>
      <c r="P399" s="2"/>
      <c r="Q399" s="2"/>
      <c r="R399" s="2"/>
      <c r="S399" s="49"/>
      <c r="T399" s="2"/>
      <c r="U399" s="2"/>
      <c r="V399" s="71"/>
      <c r="W399" s="18"/>
      <c r="X399" s="18"/>
      <c r="Y399" s="18"/>
      <c r="Z399" s="18"/>
      <c r="AA399" s="18"/>
      <c r="AB399" s="4"/>
      <c r="AC399" s="18"/>
      <c r="AD399" s="18"/>
      <c r="AE399" s="2"/>
      <c r="AF399" s="4"/>
      <c r="AG399" s="4"/>
      <c r="AH399" s="18"/>
      <c r="AI399" s="4"/>
      <c r="AJ399" s="4"/>
      <c r="AK399" s="4"/>
      <c r="AL399" s="18"/>
      <c r="AM399" s="71"/>
      <c r="AN399" s="66"/>
      <c r="AO399" s="66"/>
      <c r="AP399" s="2"/>
      <c r="AQ399" s="2"/>
      <c r="AR399" s="18"/>
      <c r="AS399" s="71"/>
      <c r="AT399" s="21"/>
      <c r="AU399" s="18"/>
      <c r="AV399" s="18"/>
      <c r="AW399" s="18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</row>
    <row r="400" spans="1:62" ht="12.75" customHeight="1">
      <c r="A400" s="4" t="s">
        <v>130</v>
      </c>
      <c r="B400" s="2"/>
      <c r="C400" s="2"/>
      <c r="D400" s="2"/>
      <c r="E400" s="2"/>
      <c r="F400" s="2"/>
      <c r="G400" s="2"/>
      <c r="H400" s="2"/>
      <c r="I400" s="2"/>
      <c r="J400" s="2"/>
      <c r="K400" s="2">
        <v>8</v>
      </c>
      <c r="L400" s="2"/>
      <c r="M400" s="2"/>
      <c r="N400" s="2"/>
      <c r="O400" s="2"/>
      <c r="P400" s="2"/>
      <c r="Q400" s="2"/>
      <c r="R400" s="2"/>
      <c r="S400" s="49"/>
      <c r="T400" s="2"/>
      <c r="U400" s="2"/>
      <c r="V400" s="71"/>
      <c r="W400" s="18"/>
      <c r="X400" s="18"/>
      <c r="Y400" s="18"/>
      <c r="Z400" s="18"/>
      <c r="AA400" s="18"/>
      <c r="AB400" s="4"/>
      <c r="AC400" s="18"/>
      <c r="AD400" s="18"/>
      <c r="AE400" s="2"/>
      <c r="AF400" s="4"/>
      <c r="AG400" s="4"/>
      <c r="AH400" s="18"/>
      <c r="AI400" s="4"/>
      <c r="AJ400" s="4"/>
      <c r="AK400" s="4"/>
      <c r="AL400" s="18"/>
      <c r="AM400" s="71"/>
      <c r="AN400" s="66"/>
      <c r="AO400" s="66"/>
      <c r="AP400" s="2"/>
      <c r="AQ400" s="2"/>
      <c r="AR400" s="18"/>
      <c r="AS400" s="71"/>
      <c r="AT400" s="21"/>
      <c r="AU400" s="18"/>
      <c r="AV400" s="18"/>
      <c r="AW400" s="18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</row>
    <row r="401" spans="1:62" ht="12.75" customHeight="1">
      <c r="A401" s="4" t="s">
        <v>1020</v>
      </c>
      <c r="B401" s="2"/>
      <c r="C401" s="2"/>
      <c r="D401" s="2"/>
      <c r="E401" s="2"/>
      <c r="F401" s="2"/>
      <c r="G401" s="2"/>
      <c r="H401" s="2"/>
      <c r="I401" s="2"/>
      <c r="J401" s="2"/>
      <c r="K401" s="2">
        <v>9</v>
      </c>
      <c r="L401" s="2"/>
      <c r="M401" s="2"/>
      <c r="N401" s="2"/>
      <c r="O401" s="2"/>
      <c r="P401" s="2"/>
      <c r="Q401" s="2"/>
      <c r="R401" s="2"/>
      <c r="S401" s="49"/>
      <c r="T401" s="2">
        <v>3</v>
      </c>
      <c r="U401" s="2"/>
      <c r="V401" s="71"/>
      <c r="W401" s="18"/>
      <c r="X401" s="18"/>
      <c r="Y401" s="18"/>
      <c r="Z401" s="18"/>
      <c r="AA401" s="18"/>
      <c r="AB401" s="4"/>
      <c r="AC401" s="18"/>
      <c r="AD401" s="18"/>
      <c r="AE401" s="2"/>
      <c r="AF401" s="4"/>
      <c r="AG401" s="4"/>
      <c r="AH401" s="18"/>
      <c r="AI401" s="4"/>
      <c r="AJ401" s="4"/>
      <c r="AK401" s="4"/>
      <c r="AL401" s="18"/>
      <c r="AM401" s="71"/>
      <c r="AN401" s="66"/>
      <c r="AO401" s="66"/>
      <c r="AP401" s="2"/>
      <c r="AQ401" s="2"/>
      <c r="AR401" s="18"/>
      <c r="AS401" s="71"/>
      <c r="AT401" s="21"/>
      <c r="AU401" s="18"/>
      <c r="AV401" s="18"/>
      <c r="AW401" s="18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</row>
    <row r="402" spans="1:62" ht="12.75" customHeight="1">
      <c r="A402" s="4" t="s">
        <v>1021</v>
      </c>
      <c r="B402" s="2"/>
      <c r="C402" s="2"/>
      <c r="D402" s="2"/>
      <c r="E402" s="2"/>
      <c r="F402" s="2"/>
      <c r="G402" s="2">
        <v>7</v>
      </c>
      <c r="H402" s="2"/>
      <c r="I402" s="2"/>
      <c r="J402" s="2"/>
      <c r="K402" s="2"/>
      <c r="L402" s="2"/>
      <c r="M402" s="2"/>
      <c r="N402" s="2"/>
      <c r="O402" s="2">
        <v>15</v>
      </c>
      <c r="P402" s="2"/>
      <c r="Q402" s="2"/>
      <c r="R402" s="2"/>
      <c r="S402" s="49"/>
      <c r="T402" s="2"/>
      <c r="U402" s="2"/>
      <c r="V402" s="71"/>
      <c r="W402" s="18"/>
      <c r="X402" s="18"/>
      <c r="Y402" s="18"/>
      <c r="Z402" s="18"/>
      <c r="AA402" s="18"/>
      <c r="AB402" s="4"/>
      <c r="AC402" s="18"/>
      <c r="AD402" s="18"/>
      <c r="AE402" s="2"/>
      <c r="AF402" s="4"/>
      <c r="AG402" s="4"/>
      <c r="AH402" s="18"/>
      <c r="AI402" s="4"/>
      <c r="AJ402" s="4"/>
      <c r="AK402" s="4"/>
      <c r="AL402" s="18"/>
      <c r="AM402" s="71"/>
      <c r="AN402" s="66"/>
      <c r="AO402" s="66"/>
      <c r="AP402" s="2"/>
      <c r="AQ402" s="2"/>
      <c r="AR402" s="18"/>
      <c r="AS402" s="71"/>
      <c r="AT402" s="21"/>
      <c r="AU402" s="18"/>
      <c r="AV402" s="18"/>
      <c r="AW402" s="18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</row>
    <row r="403" spans="1:62" ht="12.75" customHeight="1">
      <c r="A403" s="2" t="s">
        <v>1022</v>
      </c>
      <c r="B403" s="2"/>
      <c r="C403" s="2"/>
      <c r="D403" s="2"/>
      <c r="E403" s="2"/>
      <c r="F403" s="2"/>
      <c r="G403" s="2">
        <v>3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49"/>
      <c r="T403" s="2"/>
      <c r="U403" s="2"/>
      <c r="V403" s="71">
        <v>0.01</v>
      </c>
      <c r="W403" s="18"/>
      <c r="X403" s="18"/>
      <c r="Y403" s="18"/>
      <c r="Z403" s="18"/>
      <c r="AA403" s="18"/>
      <c r="AB403" s="4">
        <v>-20</v>
      </c>
      <c r="AC403" s="18"/>
      <c r="AD403" s="18"/>
      <c r="AE403" s="2"/>
      <c r="AF403" s="4"/>
      <c r="AG403" s="4"/>
      <c r="AH403" s="18"/>
      <c r="AI403" s="4"/>
      <c r="AJ403" s="4"/>
      <c r="AK403" s="4"/>
      <c r="AL403" s="18"/>
      <c r="AM403" s="71"/>
      <c r="AN403" s="66"/>
      <c r="AO403" s="66"/>
      <c r="AP403" s="2"/>
      <c r="AQ403" s="2"/>
      <c r="AR403" s="18"/>
      <c r="AS403" s="71"/>
      <c r="AT403" s="21"/>
      <c r="AU403" s="18"/>
      <c r="AV403" s="18"/>
      <c r="AW403" s="18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</row>
    <row r="404" spans="1:62" ht="12.75" customHeight="1">
      <c r="A404" s="2" t="s">
        <v>1023</v>
      </c>
      <c r="B404" s="2"/>
      <c r="C404" s="2"/>
      <c r="D404" s="2"/>
      <c r="E404" s="2"/>
      <c r="F404" s="2"/>
      <c r="G404" s="2">
        <v>5</v>
      </c>
      <c r="H404" s="2"/>
      <c r="I404" s="2">
        <v>5</v>
      </c>
      <c r="J404" s="2"/>
      <c r="K404" s="2"/>
      <c r="L404" s="2"/>
      <c r="M404" s="2"/>
      <c r="N404" s="2"/>
      <c r="O404" s="2"/>
      <c r="P404" s="2"/>
      <c r="Q404" s="2"/>
      <c r="R404" s="2"/>
      <c r="S404" s="49"/>
      <c r="T404" s="2"/>
      <c r="U404" s="2"/>
      <c r="V404" s="71"/>
      <c r="W404" s="18"/>
      <c r="X404" s="18"/>
      <c r="Y404" s="18"/>
      <c r="Z404" s="18"/>
      <c r="AA404" s="18"/>
      <c r="AB404" s="4"/>
      <c r="AC404" s="18"/>
      <c r="AD404" s="18"/>
      <c r="AE404" s="2"/>
      <c r="AF404" s="4"/>
      <c r="AG404" s="4"/>
      <c r="AH404" s="18"/>
      <c r="AI404" s="4"/>
      <c r="AJ404" s="4"/>
      <c r="AK404" s="4"/>
      <c r="AL404" s="18"/>
      <c r="AM404" s="71"/>
      <c r="AN404" s="66"/>
      <c r="AO404" s="66"/>
      <c r="AP404" s="2"/>
      <c r="AQ404" s="2"/>
      <c r="AR404" s="18"/>
      <c r="AS404" s="71"/>
      <c r="AT404" s="21"/>
      <c r="AU404" s="18"/>
      <c r="AV404" s="18"/>
      <c r="AW404" s="18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</row>
    <row r="405" spans="1:62" ht="12.75" customHeight="1">
      <c r="A405" s="8" t="s">
        <v>1024</v>
      </c>
      <c r="B405" s="2"/>
      <c r="C405" s="2"/>
      <c r="D405" s="8">
        <v>5</v>
      </c>
      <c r="E405" s="2"/>
      <c r="F405" s="2"/>
      <c r="G405" s="2"/>
      <c r="H405" s="2"/>
      <c r="I405" s="2"/>
      <c r="J405" s="2"/>
      <c r="K405" s="2"/>
      <c r="L405" s="8">
        <v>5</v>
      </c>
      <c r="M405" s="2"/>
      <c r="N405" s="2"/>
      <c r="O405" s="2"/>
      <c r="P405" s="2"/>
      <c r="Q405" s="2"/>
      <c r="R405" s="2"/>
      <c r="S405" s="9">
        <v>8</v>
      </c>
      <c r="T405" s="2"/>
      <c r="U405" s="2"/>
      <c r="V405" s="71"/>
      <c r="W405" s="18"/>
      <c r="X405" s="18"/>
      <c r="Y405" s="18"/>
      <c r="Z405" s="18"/>
      <c r="AA405" s="18"/>
      <c r="AB405" s="4"/>
      <c r="AC405" s="18"/>
      <c r="AD405" s="18"/>
      <c r="AE405" s="2"/>
      <c r="AF405" s="4"/>
      <c r="AG405" s="4"/>
      <c r="AH405" s="18"/>
      <c r="AI405" s="4"/>
      <c r="AJ405" s="4"/>
      <c r="AK405" s="4"/>
      <c r="AL405" s="18"/>
      <c r="AM405" s="71"/>
      <c r="AN405" s="66"/>
      <c r="AO405" s="66"/>
      <c r="AP405" s="2"/>
      <c r="AQ405" s="2"/>
      <c r="AR405" s="18"/>
      <c r="AS405" s="71"/>
      <c r="AT405" s="21"/>
      <c r="AU405" s="18"/>
      <c r="AV405" s="18"/>
      <c r="AW405" s="18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</row>
    <row r="406" spans="1:62" ht="12.75" customHeight="1">
      <c r="A406" s="8" t="s">
        <v>1025</v>
      </c>
      <c r="B406" s="2"/>
      <c r="C406" s="2"/>
      <c r="D406" s="8">
        <v>8</v>
      </c>
      <c r="E406" s="2"/>
      <c r="F406" s="2"/>
      <c r="G406" s="2"/>
      <c r="H406" s="2"/>
      <c r="I406" s="2"/>
      <c r="J406" s="2"/>
      <c r="K406" s="2"/>
      <c r="L406" s="8">
        <v>8</v>
      </c>
      <c r="M406" s="2"/>
      <c r="N406" s="2"/>
      <c r="O406" s="2"/>
      <c r="P406" s="2"/>
      <c r="Q406" s="2"/>
      <c r="R406" s="2"/>
      <c r="S406" s="9">
        <v>11</v>
      </c>
      <c r="T406" s="2"/>
      <c r="U406" s="2"/>
      <c r="V406" s="71"/>
      <c r="W406" s="18"/>
      <c r="X406" s="18"/>
      <c r="Y406" s="18"/>
      <c r="Z406" s="18"/>
      <c r="AA406" s="18"/>
      <c r="AB406" s="4"/>
      <c r="AC406" s="18"/>
      <c r="AD406" s="18"/>
      <c r="AE406" s="2"/>
      <c r="AF406" s="4"/>
      <c r="AG406" s="4"/>
      <c r="AH406" s="18"/>
      <c r="AI406" s="4"/>
      <c r="AJ406" s="4"/>
      <c r="AK406" s="4"/>
      <c r="AL406" s="18"/>
      <c r="AM406" s="71"/>
      <c r="AN406" s="66"/>
      <c r="AO406" s="66"/>
      <c r="AP406" s="2"/>
      <c r="AQ406" s="2"/>
      <c r="AR406" s="18"/>
      <c r="AS406" s="71"/>
      <c r="AT406" s="21"/>
      <c r="AU406" s="18"/>
      <c r="AV406" s="18"/>
      <c r="AW406" s="18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</row>
    <row r="407" spans="1:62" ht="12.75" customHeight="1">
      <c r="A407" s="2" t="s">
        <v>1026</v>
      </c>
      <c r="B407" s="2"/>
      <c r="C407" s="2"/>
      <c r="D407" s="2"/>
      <c r="E407" s="2"/>
      <c r="F407" s="2"/>
      <c r="G407" s="2">
        <v>6</v>
      </c>
      <c r="H407" s="2"/>
      <c r="I407" s="2"/>
      <c r="J407" s="2"/>
      <c r="K407" s="2"/>
      <c r="L407" s="2"/>
      <c r="M407" s="2"/>
      <c r="N407" s="2"/>
      <c r="O407" s="2">
        <v>3</v>
      </c>
      <c r="P407" s="2"/>
      <c r="Q407" s="2"/>
      <c r="R407" s="2"/>
      <c r="S407" s="49"/>
      <c r="T407" s="2"/>
      <c r="U407" s="2"/>
      <c r="V407" s="71"/>
      <c r="W407" s="18"/>
      <c r="X407" s="18"/>
      <c r="Y407" s="18"/>
      <c r="Z407" s="18"/>
      <c r="AA407" s="18"/>
      <c r="AB407" s="4"/>
      <c r="AC407" s="18"/>
      <c r="AD407" s="18"/>
      <c r="AE407" s="2"/>
      <c r="AF407" s="4"/>
      <c r="AG407" s="4"/>
      <c r="AH407" s="18"/>
      <c r="AI407" s="4"/>
      <c r="AJ407" s="4"/>
      <c r="AK407" s="4"/>
      <c r="AL407" s="18"/>
      <c r="AM407" s="71"/>
      <c r="AN407" s="66"/>
      <c r="AO407" s="66"/>
      <c r="AP407" s="2"/>
      <c r="AQ407" s="2"/>
      <c r="AR407" s="18"/>
      <c r="AS407" s="71"/>
      <c r="AT407" s="21"/>
      <c r="AU407" s="18"/>
      <c r="AV407" s="18"/>
      <c r="AW407" s="18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</row>
    <row r="408" spans="1:62" ht="12.75" customHeight="1">
      <c r="A408" s="2" t="s">
        <v>1027</v>
      </c>
      <c r="B408" s="2"/>
      <c r="C408" s="2"/>
      <c r="D408" s="2"/>
      <c r="E408" s="2"/>
      <c r="F408" s="2"/>
      <c r="G408" s="2"/>
      <c r="H408" s="2">
        <v>7</v>
      </c>
      <c r="I408" s="2">
        <v>-3</v>
      </c>
      <c r="J408" s="2"/>
      <c r="K408" s="2"/>
      <c r="L408" s="2"/>
      <c r="M408" s="2"/>
      <c r="N408" s="2"/>
      <c r="O408" s="2"/>
      <c r="P408" s="2"/>
      <c r="Q408" s="2"/>
      <c r="R408" s="2"/>
      <c r="S408" s="49"/>
      <c r="T408" s="2"/>
      <c r="U408" s="2"/>
      <c r="V408" s="71"/>
      <c r="W408" s="18"/>
      <c r="X408" s="18"/>
      <c r="Y408" s="18"/>
      <c r="Z408" s="18"/>
      <c r="AA408" s="18"/>
      <c r="AB408" s="4"/>
      <c r="AC408" s="18"/>
      <c r="AD408" s="18"/>
      <c r="AE408" s="2"/>
      <c r="AF408" s="4"/>
      <c r="AG408" s="4"/>
      <c r="AH408" s="18"/>
      <c r="AI408" s="4"/>
      <c r="AJ408" s="4"/>
      <c r="AK408" s="4"/>
      <c r="AL408" s="18"/>
      <c r="AM408" s="71"/>
      <c r="AN408" s="66"/>
      <c r="AO408" s="66"/>
      <c r="AP408" s="2"/>
      <c r="AQ408" s="2"/>
      <c r="AR408" s="18"/>
      <c r="AS408" s="71"/>
      <c r="AT408" s="21"/>
      <c r="AU408" s="18"/>
      <c r="AV408" s="18"/>
      <c r="AW408" s="18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</row>
    <row r="409" spans="1:62" ht="12.75" customHeight="1">
      <c r="A409" s="4" t="s">
        <v>1028</v>
      </c>
      <c r="B409" s="2"/>
      <c r="C409" s="2"/>
      <c r="D409" s="2"/>
      <c r="E409" s="2"/>
      <c r="F409" s="2"/>
      <c r="G409" s="2"/>
      <c r="H409" s="2"/>
      <c r="I409" s="2">
        <v>8</v>
      </c>
      <c r="J409" s="2"/>
      <c r="K409" s="2"/>
      <c r="L409" s="2"/>
      <c r="M409" s="2"/>
      <c r="N409" s="2"/>
      <c r="O409" s="2"/>
      <c r="P409" s="2"/>
      <c r="Q409" s="2"/>
      <c r="R409" s="2"/>
      <c r="S409" s="49"/>
      <c r="T409" s="2"/>
      <c r="U409" s="2"/>
      <c r="V409" s="71"/>
      <c r="W409" s="18"/>
      <c r="X409" s="18"/>
      <c r="Y409" s="18"/>
      <c r="Z409" s="18"/>
      <c r="AA409" s="18"/>
      <c r="AB409" s="4"/>
      <c r="AC409" s="18"/>
      <c r="AD409" s="18"/>
      <c r="AE409" s="2"/>
      <c r="AF409" s="4"/>
      <c r="AG409" s="4"/>
      <c r="AH409" s="18"/>
      <c r="AI409" s="4"/>
      <c r="AJ409" s="4"/>
      <c r="AK409" s="4"/>
      <c r="AL409" s="18"/>
      <c r="AM409" s="71"/>
      <c r="AN409" s="66"/>
      <c r="AO409" s="66"/>
      <c r="AP409" s="2"/>
      <c r="AQ409" s="2"/>
      <c r="AR409" s="18"/>
      <c r="AS409" s="71"/>
      <c r="AT409" s="21"/>
      <c r="AU409" s="18"/>
      <c r="AV409" s="18"/>
      <c r="AW409" s="18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</row>
    <row r="410" spans="1:62" ht="12.75" customHeight="1">
      <c r="A410" s="4" t="s">
        <v>1029</v>
      </c>
      <c r="B410" s="2"/>
      <c r="C410" s="2"/>
      <c r="D410" s="2"/>
      <c r="E410" s="2"/>
      <c r="F410" s="2"/>
      <c r="G410" s="2"/>
      <c r="H410" s="2"/>
      <c r="I410" s="2">
        <v>9</v>
      </c>
      <c r="J410" s="2"/>
      <c r="K410" s="2"/>
      <c r="L410" s="2"/>
      <c r="M410" s="2"/>
      <c r="N410" s="2"/>
      <c r="O410" s="2"/>
      <c r="P410" s="2"/>
      <c r="Q410" s="2"/>
      <c r="R410" s="2"/>
      <c r="S410" s="49"/>
      <c r="T410" s="2"/>
      <c r="U410" s="2"/>
      <c r="V410" s="71"/>
      <c r="W410" s="18"/>
      <c r="X410" s="18"/>
      <c r="Y410" s="18"/>
      <c r="Z410" s="18"/>
      <c r="AA410" s="18"/>
      <c r="AB410" s="4"/>
      <c r="AC410" s="18"/>
      <c r="AD410" s="18"/>
      <c r="AE410" s="2"/>
      <c r="AF410" s="4"/>
      <c r="AG410" s="4"/>
      <c r="AH410" s="18"/>
      <c r="AI410" s="4"/>
      <c r="AJ410" s="4"/>
      <c r="AK410" s="4"/>
      <c r="AL410" s="18"/>
      <c r="AM410" s="71"/>
      <c r="AN410" s="66"/>
      <c r="AO410" s="66"/>
      <c r="AP410" s="2"/>
      <c r="AQ410" s="2"/>
      <c r="AR410" s="18"/>
      <c r="AS410" s="71"/>
      <c r="AT410" s="21"/>
      <c r="AU410" s="18"/>
      <c r="AV410" s="18"/>
      <c r="AW410" s="18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</row>
    <row r="411" spans="1:62" ht="12.75" customHeight="1">
      <c r="A411" s="2" t="s">
        <v>312</v>
      </c>
      <c r="B411" s="2">
        <v>5</v>
      </c>
      <c r="C411" s="2"/>
      <c r="D411" s="2"/>
      <c r="E411" s="2"/>
      <c r="F411" s="2"/>
      <c r="G411" s="2"/>
      <c r="H411" s="2"/>
      <c r="I411" s="2"/>
      <c r="J411" s="2"/>
      <c r="K411" s="2"/>
      <c r="L411" s="2">
        <v>5</v>
      </c>
      <c r="M411" s="2"/>
      <c r="N411" s="2"/>
      <c r="O411" s="2"/>
      <c r="P411" s="2"/>
      <c r="Q411" s="2"/>
      <c r="R411" s="2"/>
      <c r="S411" s="49"/>
      <c r="T411" s="2"/>
      <c r="U411" s="2"/>
      <c r="V411" s="71"/>
      <c r="W411" s="18"/>
      <c r="X411" s="18"/>
      <c r="Y411" s="18"/>
      <c r="Z411" s="18"/>
      <c r="AA411" s="18"/>
      <c r="AB411" s="4"/>
      <c r="AC411" s="18"/>
      <c r="AD411" s="18"/>
      <c r="AE411" s="2"/>
      <c r="AF411" s="4"/>
      <c r="AG411" s="4"/>
      <c r="AH411" s="18"/>
      <c r="AI411" s="4"/>
      <c r="AJ411" s="4"/>
      <c r="AK411" s="4"/>
      <c r="AL411" s="18"/>
      <c r="AM411" s="71"/>
      <c r="AN411" s="66"/>
      <c r="AO411" s="66"/>
      <c r="AP411" s="2"/>
      <c r="AQ411" s="2"/>
      <c r="AR411" s="18"/>
      <c r="AS411" s="71"/>
      <c r="AT411" s="21"/>
      <c r="AU411" s="18"/>
      <c r="AV411" s="18"/>
      <c r="AW411" s="18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</row>
    <row r="412" spans="1:62" ht="12.75" customHeight="1">
      <c r="A412" s="2" t="s">
        <v>1030</v>
      </c>
      <c r="B412" s="2"/>
      <c r="C412" s="2"/>
      <c r="D412" s="2"/>
      <c r="E412" s="2"/>
      <c r="F412" s="2"/>
      <c r="G412" s="2"/>
      <c r="H412" s="2"/>
      <c r="I412" s="2"/>
      <c r="J412" s="2">
        <v>-4</v>
      </c>
      <c r="K412" s="2"/>
      <c r="L412" s="2"/>
      <c r="M412" s="2"/>
      <c r="N412" s="2"/>
      <c r="O412" s="2">
        <v>8</v>
      </c>
      <c r="P412" s="2"/>
      <c r="Q412" s="2"/>
      <c r="R412" s="2"/>
      <c r="S412" s="49"/>
      <c r="T412" s="2"/>
      <c r="U412" s="2"/>
      <c r="V412" s="71"/>
      <c r="W412" s="18"/>
      <c r="X412" s="18"/>
      <c r="Y412" s="18"/>
      <c r="Z412" s="18"/>
      <c r="AA412" s="18"/>
      <c r="AB412" s="4"/>
      <c r="AC412" s="18"/>
      <c r="AD412" s="18"/>
      <c r="AE412" s="2">
        <v>4</v>
      </c>
      <c r="AF412" s="4"/>
      <c r="AG412" s="4"/>
      <c r="AH412" s="18"/>
      <c r="AI412" s="4"/>
      <c r="AJ412" s="4"/>
      <c r="AK412" s="4"/>
      <c r="AL412" s="18"/>
      <c r="AM412" s="71"/>
      <c r="AN412" s="66"/>
      <c r="AO412" s="66"/>
      <c r="AP412" s="2"/>
      <c r="AQ412" s="2"/>
      <c r="AR412" s="18"/>
      <c r="AS412" s="71"/>
      <c r="AT412" s="21"/>
      <c r="AU412" s="18"/>
      <c r="AV412" s="18"/>
      <c r="AW412" s="18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</row>
    <row r="413" spans="1:62" ht="12.75" customHeight="1">
      <c r="A413" s="4" t="s">
        <v>1031</v>
      </c>
      <c r="B413" s="4"/>
      <c r="C413" s="4"/>
      <c r="D413" s="4"/>
      <c r="E413" s="4"/>
      <c r="F413" s="4"/>
      <c r="G413" s="4">
        <v>2</v>
      </c>
      <c r="H413" s="4"/>
      <c r="I413" s="4"/>
      <c r="J413" s="4"/>
      <c r="K413" s="4"/>
      <c r="L413" s="4"/>
      <c r="M413" s="4"/>
      <c r="N413" s="4"/>
      <c r="O413" s="4">
        <v>10</v>
      </c>
      <c r="P413" s="4"/>
      <c r="Q413" s="4"/>
      <c r="R413" s="4"/>
      <c r="S413" s="21"/>
      <c r="T413" s="4"/>
      <c r="U413" s="4"/>
      <c r="V413" s="71"/>
      <c r="W413" s="18"/>
      <c r="X413" s="18"/>
      <c r="Y413" s="18"/>
      <c r="Z413" s="18"/>
      <c r="AA413" s="18"/>
      <c r="AB413" s="4"/>
      <c r="AC413" s="18"/>
      <c r="AD413" s="18"/>
      <c r="AE413" s="4"/>
      <c r="AF413" s="4"/>
      <c r="AG413" s="18"/>
      <c r="AH413" s="18"/>
      <c r="AI413" s="4"/>
      <c r="AJ413" s="4"/>
      <c r="AK413" s="4"/>
      <c r="AL413" s="4"/>
      <c r="AM413" s="71"/>
      <c r="AN413" s="76"/>
      <c r="AO413" s="76"/>
      <c r="AP413" s="4"/>
      <c r="AQ413" s="4"/>
      <c r="AR413" s="4"/>
      <c r="AS413" s="71"/>
      <c r="AT413" s="21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</row>
    <row r="414" spans="1:62" ht="12.75" customHeight="1">
      <c r="A414" s="4" t="s">
        <v>1032</v>
      </c>
      <c r="B414" s="4"/>
      <c r="C414" s="4"/>
      <c r="D414" s="4"/>
      <c r="E414" s="4"/>
      <c r="F414" s="4"/>
      <c r="G414" s="4"/>
      <c r="H414" s="4"/>
      <c r="I414" s="4"/>
      <c r="J414" s="4"/>
      <c r="K414" s="4">
        <v>5</v>
      </c>
      <c r="L414" s="4">
        <v>5</v>
      </c>
      <c r="M414" s="4"/>
      <c r="N414" s="4"/>
      <c r="O414" s="4"/>
      <c r="P414" s="4"/>
      <c r="Q414" s="4"/>
      <c r="R414" s="4"/>
      <c r="S414" s="21">
        <v>5</v>
      </c>
      <c r="T414" s="4"/>
      <c r="U414" s="4"/>
      <c r="V414" s="71"/>
      <c r="W414" s="18"/>
      <c r="X414" s="18"/>
      <c r="Y414" s="18"/>
      <c r="Z414" s="18"/>
      <c r="AA414" s="18"/>
      <c r="AB414" s="4"/>
      <c r="AC414" s="18"/>
      <c r="AD414" s="18"/>
      <c r="AE414" s="4"/>
      <c r="AF414" s="4"/>
      <c r="AG414" s="18"/>
      <c r="AH414" s="18"/>
      <c r="AI414" s="4"/>
      <c r="AJ414" s="4"/>
      <c r="AK414" s="4"/>
      <c r="AL414" s="4"/>
      <c r="AM414" s="71"/>
      <c r="AN414" s="76"/>
      <c r="AO414" s="76"/>
      <c r="AP414" s="4"/>
      <c r="AQ414" s="4"/>
      <c r="AR414" s="4"/>
      <c r="AS414" s="71"/>
      <c r="AT414" s="21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</row>
    <row r="415" spans="1:62" ht="12.75" customHeight="1">
      <c r="A415" s="4" t="s">
        <v>1033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>
        <v>7</v>
      </c>
      <c r="O415" s="2"/>
      <c r="P415" s="2"/>
      <c r="Q415" s="2"/>
      <c r="R415" s="2"/>
      <c r="S415" s="49"/>
      <c r="T415" s="2"/>
      <c r="U415" s="2"/>
      <c r="V415" s="71"/>
      <c r="W415" s="18"/>
      <c r="X415" s="18"/>
      <c r="Y415" s="18"/>
      <c r="Z415" s="18"/>
      <c r="AA415" s="18"/>
      <c r="AB415" s="4"/>
      <c r="AC415" s="18"/>
      <c r="AD415" s="18"/>
      <c r="AE415" s="2"/>
      <c r="AF415" s="4"/>
      <c r="AG415" s="4"/>
      <c r="AH415" s="18"/>
      <c r="AI415" s="4"/>
      <c r="AJ415" s="4"/>
      <c r="AK415" s="4"/>
      <c r="AL415" s="18"/>
      <c r="AM415" s="71"/>
      <c r="AN415" s="66"/>
      <c r="AO415" s="66"/>
      <c r="AP415" s="2"/>
      <c r="AQ415" s="2"/>
      <c r="AR415" s="18"/>
      <c r="AS415" s="71"/>
      <c r="AT415" s="21"/>
      <c r="AU415" s="18"/>
      <c r="AV415" s="18"/>
      <c r="AW415" s="18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</row>
    <row r="416" spans="1:62" ht="12.75" customHeight="1">
      <c r="A416" s="4" t="s">
        <v>1034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>
        <v>8</v>
      </c>
      <c r="O416" s="2"/>
      <c r="P416" s="2"/>
      <c r="Q416" s="2"/>
      <c r="R416" s="2"/>
      <c r="S416" s="49"/>
      <c r="T416" s="2"/>
      <c r="U416" s="2"/>
      <c r="V416" s="71"/>
      <c r="W416" s="18"/>
      <c r="X416" s="18"/>
      <c r="Y416" s="18"/>
      <c r="Z416" s="18"/>
      <c r="AA416" s="18"/>
      <c r="AB416" s="4"/>
      <c r="AC416" s="18"/>
      <c r="AD416" s="18"/>
      <c r="AE416" s="2"/>
      <c r="AF416" s="4"/>
      <c r="AG416" s="4"/>
      <c r="AH416" s="18"/>
      <c r="AI416" s="4"/>
      <c r="AJ416" s="4"/>
      <c r="AK416" s="4"/>
      <c r="AL416" s="18"/>
      <c r="AM416" s="71"/>
      <c r="AN416" s="66"/>
      <c r="AO416" s="66"/>
      <c r="AP416" s="2"/>
      <c r="AQ416" s="2"/>
      <c r="AR416" s="18"/>
      <c r="AS416" s="71"/>
      <c r="AT416" s="21"/>
      <c r="AU416" s="18"/>
      <c r="AV416" s="18"/>
      <c r="AW416" s="18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</row>
    <row r="417" spans="1:62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49"/>
      <c r="T417" s="2"/>
      <c r="U417" s="2"/>
      <c r="V417" s="48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4"/>
      <c r="AJ417" s="4"/>
      <c r="AK417" s="4"/>
      <c r="AL417" s="2"/>
      <c r="AM417" s="48"/>
      <c r="AN417" s="76"/>
      <c r="AO417" s="76"/>
      <c r="AP417" s="2"/>
      <c r="AQ417" s="2"/>
      <c r="AR417" s="2"/>
      <c r="AS417" s="48"/>
      <c r="AT417" s="49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</row>
    <row r="418" spans="1:62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49"/>
      <c r="T418" s="2"/>
      <c r="U418" s="2"/>
      <c r="V418" s="48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4"/>
      <c r="AJ418" s="4"/>
      <c r="AK418" s="4"/>
      <c r="AL418" s="2"/>
      <c r="AM418" s="48"/>
      <c r="AN418" s="76"/>
      <c r="AO418" s="76"/>
      <c r="AP418" s="2"/>
      <c r="AQ418" s="2"/>
      <c r="AR418" s="2"/>
      <c r="AS418" s="48"/>
      <c r="AT418" s="49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</row>
    <row r="419" spans="1:62" ht="12.75" customHeight="1">
      <c r="A419" s="2" t="s">
        <v>254</v>
      </c>
      <c r="B419" s="2" t="str">
        <f t="shared" ref="B419:AW419" si="11">B$1</f>
        <v>Skill</v>
      </c>
      <c r="C419" s="2" t="str">
        <f t="shared" si="11"/>
        <v>CSkill</v>
      </c>
      <c r="D419" s="2" t="str">
        <f t="shared" si="11"/>
        <v>MSkill</v>
      </c>
      <c r="E419" s="2" t="str">
        <f t="shared" si="11"/>
        <v>HSkill</v>
      </c>
      <c r="F419" s="2" t="str">
        <f t="shared" si="11"/>
        <v>CombatSkill</v>
      </c>
      <c r="G419" s="2" t="str">
        <f t="shared" si="11"/>
        <v>Str</v>
      </c>
      <c r="H419" s="2" t="str">
        <f t="shared" si="11"/>
        <v>Dex</v>
      </c>
      <c r="I419" s="2" t="str">
        <f t="shared" si="11"/>
        <v>Vit</v>
      </c>
      <c r="J419" s="2" t="str">
        <f t="shared" si="11"/>
        <v>Agi</v>
      </c>
      <c r="K419" s="2" t="str">
        <f t="shared" si="11"/>
        <v>Int</v>
      </c>
      <c r="L419" s="2" t="str">
        <f t="shared" si="11"/>
        <v>Mnd</v>
      </c>
      <c r="M419" s="2" t="str">
        <f t="shared" si="11"/>
        <v>Chr</v>
      </c>
      <c r="N419" s="2" t="str">
        <f t="shared" si="11"/>
        <v>Acc</v>
      </c>
      <c r="O419" s="2" t="str">
        <f t="shared" si="11"/>
        <v>Att</v>
      </c>
      <c r="P419" s="2" t="str">
        <f t="shared" si="11"/>
        <v>Att%</v>
      </c>
      <c r="Q419" s="2" t="str">
        <f t="shared" si="11"/>
        <v>R.Acc</v>
      </c>
      <c r="R419" s="2" t="str">
        <f t="shared" si="11"/>
        <v>R.Att</v>
      </c>
      <c r="S419" s="49" t="str">
        <f t="shared" si="11"/>
        <v>MAcc</v>
      </c>
      <c r="T419" s="2" t="str">
        <f t="shared" si="11"/>
        <v>MAB</v>
      </c>
      <c r="U419" s="2" t="str">
        <f t="shared" si="11"/>
        <v>MDmg</v>
      </c>
      <c r="V419" s="48" t="str">
        <f t="shared" si="11"/>
        <v>DA</v>
      </c>
      <c r="W419" s="2" t="str">
        <f t="shared" si="11"/>
        <v>TA</v>
      </c>
      <c r="X419" s="2" t="str">
        <f t="shared" si="11"/>
        <v>QA</v>
      </c>
      <c r="Y419" s="2" t="str">
        <f t="shared" si="11"/>
        <v>KA</v>
      </c>
      <c r="Z419" s="2" t="str">
        <f t="shared" si="11"/>
        <v>Zan</v>
      </c>
      <c r="AA419" s="2" t="str">
        <f t="shared" si="11"/>
        <v>DW</v>
      </c>
      <c r="AB419" s="2" t="str">
        <f t="shared" si="11"/>
        <v>Haste</v>
      </c>
      <c r="AC419" s="2" t="str">
        <f t="shared" si="11"/>
        <v>C.Rate</v>
      </c>
      <c r="AD419" s="2" t="str">
        <f t="shared" si="11"/>
        <v>C.Dmg</v>
      </c>
      <c r="AE419" s="2" t="str">
        <f t="shared" si="11"/>
        <v>Store TP</v>
      </c>
      <c r="AF419" s="2" t="str">
        <f t="shared" si="11"/>
        <v>Regain</v>
      </c>
      <c r="AG419" s="2" t="str">
        <f t="shared" si="11"/>
        <v>TPBonus</v>
      </c>
      <c r="AH419" s="2" t="str">
        <f t="shared" si="11"/>
        <v>WSDmg</v>
      </c>
      <c r="AI419" s="2" t="str">
        <f t="shared" si="11"/>
        <v>fTP</v>
      </c>
      <c r="AJ419" s="2" t="str">
        <f t="shared" si="11"/>
        <v>DfTP</v>
      </c>
      <c r="AK419" s="2" t="str">
        <f t="shared" si="11"/>
        <v>Save TP</v>
      </c>
      <c r="AL419" s="2" t="str">
        <f t="shared" si="11"/>
        <v>CTP</v>
      </c>
      <c r="AM419" s="48" t="str">
        <f t="shared" si="11"/>
        <v>SCB</v>
      </c>
      <c r="AN419" s="144" t="str">
        <f t="shared" si="11"/>
        <v>MBB</v>
      </c>
      <c r="AO419" s="144" t="str">
        <f t="shared" si="11"/>
        <v>MBB II</v>
      </c>
      <c r="AP419" s="2" t="str">
        <f t="shared" si="11"/>
        <v>HP</v>
      </c>
      <c r="AQ419" s="2" t="str">
        <f t="shared" si="11"/>
        <v>HPP</v>
      </c>
      <c r="AR419" s="2" t="str">
        <f t="shared" si="11"/>
        <v>BrDmg</v>
      </c>
      <c r="AS419" s="48" t="str">
        <f t="shared" si="11"/>
        <v>CA</v>
      </c>
      <c r="AT419" s="49" t="str">
        <f t="shared" si="11"/>
        <v>Efflux</v>
      </c>
      <c r="AU419" s="2" t="str">
        <f t="shared" si="11"/>
        <v>BA</v>
      </c>
      <c r="AV419" s="2" t="str">
        <f t="shared" si="11"/>
        <v>Curepot</v>
      </c>
      <c r="AW419" s="2" t="str">
        <f t="shared" si="11"/>
        <v>Curerec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</row>
    <row r="420" spans="1:62" ht="12.75" customHeight="1">
      <c r="A420" s="2" t="s">
        <v>309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>
        <v>8</v>
      </c>
      <c r="P420" s="2"/>
      <c r="Q420" s="2"/>
      <c r="R420" s="2"/>
      <c r="S420" s="49"/>
      <c r="T420" s="2"/>
      <c r="U420" s="2"/>
      <c r="V420" s="71">
        <v>0.01</v>
      </c>
      <c r="W420" s="18"/>
      <c r="X420" s="18"/>
      <c r="Y420" s="18"/>
      <c r="Z420" s="18"/>
      <c r="AA420" s="18"/>
      <c r="AB420" s="4"/>
      <c r="AC420" s="18"/>
      <c r="AD420" s="18"/>
      <c r="AE420" s="2"/>
      <c r="AF420" s="4"/>
      <c r="AG420" s="4"/>
      <c r="AH420" s="18"/>
      <c r="AI420" s="4"/>
      <c r="AJ420" s="4"/>
      <c r="AK420" s="4"/>
      <c r="AL420" s="18"/>
      <c r="AM420" s="71"/>
      <c r="AN420" s="66"/>
      <c r="AO420" s="66"/>
      <c r="AP420" s="2"/>
      <c r="AQ420" s="2"/>
      <c r="AR420" s="18"/>
      <c r="AS420" s="71"/>
      <c r="AT420" s="21"/>
      <c r="AU420" s="18"/>
      <c r="AV420" s="18"/>
      <c r="AW420" s="18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</row>
    <row r="421" spans="1:62" ht="12.75" customHeight="1">
      <c r="A421" s="4" t="s">
        <v>1035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>
        <v>20</v>
      </c>
      <c r="O421" s="2"/>
      <c r="P421" s="2"/>
      <c r="Q421" s="2"/>
      <c r="R421" s="2"/>
      <c r="S421" s="49"/>
      <c r="T421" s="2"/>
      <c r="U421" s="2"/>
      <c r="V421" s="71"/>
      <c r="W421" s="18"/>
      <c r="X421" s="18"/>
      <c r="Y421" s="18"/>
      <c r="Z421" s="18"/>
      <c r="AA421" s="18"/>
      <c r="AB421" s="4"/>
      <c r="AC421" s="18"/>
      <c r="AD421" s="18"/>
      <c r="AE421" s="2"/>
      <c r="AF421" s="4"/>
      <c r="AG421" s="4"/>
      <c r="AH421" s="18"/>
      <c r="AI421" s="4"/>
      <c r="AJ421" s="4"/>
      <c r="AK421" s="4"/>
      <c r="AL421" s="18"/>
      <c r="AM421" s="71"/>
      <c r="AN421" s="66"/>
      <c r="AO421" s="66"/>
      <c r="AP421" s="2"/>
      <c r="AQ421" s="2"/>
      <c r="AR421" s="18"/>
      <c r="AS421" s="71"/>
      <c r="AT421" s="21"/>
      <c r="AU421" s="18"/>
      <c r="AV421" s="18"/>
      <c r="AW421" s="18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</row>
    <row r="422" spans="1:62" ht="12.75" customHeight="1">
      <c r="A422" s="2" t="s">
        <v>1036</v>
      </c>
      <c r="B422" s="2"/>
      <c r="C422" s="2"/>
      <c r="D422" s="2"/>
      <c r="E422" s="2"/>
      <c r="F422" s="2"/>
      <c r="G422" s="2">
        <v>5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49"/>
      <c r="T422" s="2"/>
      <c r="U422" s="2"/>
      <c r="V422" s="71">
        <v>0.04</v>
      </c>
      <c r="W422" s="18"/>
      <c r="X422" s="18"/>
      <c r="Y422" s="18"/>
      <c r="Z422" s="18"/>
      <c r="AA422" s="18"/>
      <c r="AB422" s="4"/>
      <c r="AC422" s="18"/>
      <c r="AD422" s="18"/>
      <c r="AE422" s="2"/>
      <c r="AF422" s="4"/>
      <c r="AG422" s="4"/>
      <c r="AH422" s="18"/>
      <c r="AI422" s="4"/>
      <c r="AJ422" s="4"/>
      <c r="AK422" s="4"/>
      <c r="AL422" s="18"/>
      <c r="AM422" s="71"/>
      <c r="AN422" s="66"/>
      <c r="AO422" s="66"/>
      <c r="AP422" s="2"/>
      <c r="AQ422" s="2"/>
      <c r="AR422" s="18"/>
      <c r="AS422" s="71"/>
      <c r="AT422" s="21"/>
      <c r="AU422" s="18"/>
      <c r="AV422" s="18"/>
      <c r="AW422" s="18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</row>
    <row r="423" spans="1:62" ht="12.75" customHeight="1">
      <c r="A423" s="8" t="s">
        <v>1037</v>
      </c>
      <c r="B423" s="2"/>
      <c r="C423" s="2"/>
      <c r="D423" s="2"/>
      <c r="E423" s="2"/>
      <c r="F423" s="2"/>
      <c r="G423" s="8">
        <v>5</v>
      </c>
      <c r="H423" s="2"/>
      <c r="I423" s="2"/>
      <c r="J423" s="2"/>
      <c r="K423" s="2"/>
      <c r="L423" s="2"/>
      <c r="M423" s="2"/>
      <c r="N423" s="2"/>
      <c r="O423" s="8">
        <v>20</v>
      </c>
      <c r="P423" s="2"/>
      <c r="Q423" s="2"/>
      <c r="R423" s="2"/>
      <c r="S423" s="49"/>
      <c r="T423" s="2"/>
      <c r="U423" s="2"/>
      <c r="V423" s="94">
        <v>0.04</v>
      </c>
      <c r="W423" s="18"/>
      <c r="X423" s="18"/>
      <c r="Y423" s="18"/>
      <c r="Z423" s="18"/>
      <c r="AA423" s="18"/>
      <c r="AB423" s="4"/>
      <c r="AC423" s="18"/>
      <c r="AD423" s="18"/>
      <c r="AE423" s="2"/>
      <c r="AF423" s="4"/>
      <c r="AG423" s="4"/>
      <c r="AH423" s="18"/>
      <c r="AI423" s="4"/>
      <c r="AJ423" s="4"/>
      <c r="AK423" s="4"/>
      <c r="AL423" s="18"/>
      <c r="AM423" s="71"/>
      <c r="AN423" s="66"/>
      <c r="AO423" s="66"/>
      <c r="AP423" s="2"/>
      <c r="AQ423" s="2"/>
      <c r="AR423" s="18"/>
      <c r="AS423" s="71"/>
      <c r="AT423" s="21"/>
      <c r="AU423" s="18"/>
      <c r="AV423" s="18"/>
      <c r="AW423" s="18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</row>
    <row r="424" spans="1:62" ht="12.75" customHeight="1">
      <c r="A424" s="4" t="s">
        <v>1038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>
        <v>12</v>
      </c>
      <c r="P424" s="2"/>
      <c r="Q424" s="2"/>
      <c r="R424" s="2"/>
      <c r="S424" s="49"/>
      <c r="T424" s="2">
        <v>12</v>
      </c>
      <c r="U424" s="2"/>
      <c r="V424" s="71"/>
      <c r="W424" s="18"/>
      <c r="X424" s="18"/>
      <c r="Y424" s="18"/>
      <c r="Z424" s="18"/>
      <c r="AA424" s="18"/>
      <c r="AB424" s="4"/>
      <c r="AC424" s="18"/>
      <c r="AD424" s="18"/>
      <c r="AE424" s="2"/>
      <c r="AF424" s="4"/>
      <c r="AG424" s="4"/>
      <c r="AH424" s="18"/>
      <c r="AI424" s="18"/>
      <c r="AJ424" s="18"/>
      <c r="AK424" s="18"/>
      <c r="AL424" s="18"/>
      <c r="AM424" s="48"/>
      <c r="AN424" s="76"/>
      <c r="AO424" s="76"/>
      <c r="AP424" s="4"/>
      <c r="AQ424" s="4"/>
      <c r="AR424" s="2"/>
      <c r="AS424" s="48"/>
      <c r="AT424" s="49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</row>
    <row r="425" spans="1:62" ht="12.75" customHeight="1">
      <c r="A425" s="2" t="s">
        <v>275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20</v>
      </c>
      <c r="P425" s="2"/>
      <c r="Q425" s="2"/>
      <c r="R425" s="2"/>
      <c r="S425" s="49"/>
      <c r="T425" s="2"/>
      <c r="U425" s="2"/>
      <c r="V425" s="71">
        <v>0.03</v>
      </c>
      <c r="W425" s="18"/>
      <c r="X425" s="18"/>
      <c r="Y425" s="18"/>
      <c r="Z425" s="18"/>
      <c r="AA425" s="18"/>
      <c r="AB425" s="4"/>
      <c r="AC425" s="18"/>
      <c r="AD425" s="18"/>
      <c r="AE425" s="2"/>
      <c r="AF425" s="4"/>
      <c r="AG425" s="4"/>
      <c r="AH425" s="18"/>
      <c r="AI425" s="4"/>
      <c r="AJ425" s="4"/>
      <c r="AK425" s="4"/>
      <c r="AL425" s="18"/>
      <c r="AM425" s="71"/>
      <c r="AN425" s="66"/>
      <c r="AO425" s="66"/>
      <c r="AP425" s="2"/>
      <c r="AQ425" s="2"/>
      <c r="AR425" s="18"/>
      <c r="AS425" s="71"/>
      <c r="AT425" s="21"/>
      <c r="AU425" s="18"/>
      <c r="AV425" s="18"/>
      <c r="AW425" s="18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</row>
    <row r="426" spans="1:62" ht="12.75" customHeight="1">
      <c r="A426" s="2" t="s">
        <v>1039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>
        <v>12</v>
      </c>
      <c r="O426" s="2">
        <v>12</v>
      </c>
      <c r="P426" s="2"/>
      <c r="Q426" s="2"/>
      <c r="R426" s="2"/>
      <c r="S426" s="49"/>
      <c r="T426" s="2"/>
      <c r="U426" s="2"/>
      <c r="V426" s="71"/>
      <c r="W426" s="18"/>
      <c r="X426" s="18"/>
      <c r="Y426" s="18"/>
      <c r="Z426" s="18"/>
      <c r="AA426" s="18"/>
      <c r="AB426" s="4"/>
      <c r="AC426" s="18"/>
      <c r="AD426" s="18"/>
      <c r="AE426" s="2"/>
      <c r="AF426" s="4"/>
      <c r="AG426" s="4"/>
      <c r="AH426" s="18"/>
      <c r="AI426" s="4"/>
      <c r="AJ426" s="4"/>
      <c r="AK426" s="4"/>
      <c r="AL426" s="18"/>
      <c r="AM426" s="71"/>
      <c r="AN426" s="66"/>
      <c r="AO426" s="66"/>
      <c r="AP426" s="2"/>
      <c r="AQ426" s="2"/>
      <c r="AR426" s="18"/>
      <c r="AS426" s="71"/>
      <c r="AT426" s="21"/>
      <c r="AU426" s="18"/>
      <c r="AV426" s="18"/>
      <c r="AW426" s="18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</row>
    <row r="427" spans="1:62" ht="12.75" customHeight="1">
      <c r="A427" s="2" t="s">
        <v>1040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>
        <v>9</v>
      </c>
      <c r="N427" s="2"/>
      <c r="O427" s="2"/>
      <c r="P427" s="2"/>
      <c r="Q427" s="2"/>
      <c r="R427" s="2"/>
      <c r="S427" s="49"/>
      <c r="T427" s="2"/>
      <c r="U427" s="2"/>
      <c r="V427" s="71"/>
      <c r="W427" s="18"/>
      <c r="X427" s="18"/>
      <c r="Y427" s="18"/>
      <c r="Z427" s="18"/>
      <c r="AA427" s="18"/>
      <c r="AB427" s="4"/>
      <c r="AC427" s="18"/>
      <c r="AD427" s="18"/>
      <c r="AE427" s="2"/>
      <c r="AF427" s="4"/>
      <c r="AG427" s="4"/>
      <c r="AH427" s="18"/>
      <c r="AI427" s="4"/>
      <c r="AJ427" s="4"/>
      <c r="AK427" s="4"/>
      <c r="AL427" s="18"/>
      <c r="AM427" s="71"/>
      <c r="AN427" s="66"/>
      <c r="AO427" s="66"/>
      <c r="AP427" s="2"/>
      <c r="AQ427" s="2"/>
      <c r="AR427" s="18"/>
      <c r="AS427" s="71"/>
      <c r="AT427" s="21"/>
      <c r="AU427" s="18"/>
      <c r="AV427" s="18"/>
      <c r="AW427" s="18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</row>
    <row r="428" spans="1:62" ht="12.75" customHeight="1">
      <c r="A428" s="2" t="s">
        <v>1041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20</v>
      </c>
      <c r="P428" s="2"/>
      <c r="Q428" s="2"/>
      <c r="R428" s="2"/>
      <c r="S428" s="49"/>
      <c r="T428" s="2"/>
      <c r="U428" s="2"/>
      <c r="V428" s="71"/>
      <c r="W428" s="18">
        <v>0.02</v>
      </c>
      <c r="X428" s="18"/>
      <c r="Y428" s="18"/>
      <c r="Z428" s="18"/>
      <c r="AA428" s="18"/>
      <c r="AB428" s="4"/>
      <c r="AC428" s="18"/>
      <c r="AD428" s="18"/>
      <c r="AE428" s="2"/>
      <c r="AF428" s="4"/>
      <c r="AG428" s="4"/>
      <c r="AH428" s="18"/>
      <c r="AI428" s="4"/>
      <c r="AJ428" s="4"/>
      <c r="AK428" s="4"/>
      <c r="AL428" s="18"/>
      <c r="AM428" s="71"/>
      <c r="AN428" s="66"/>
      <c r="AO428" s="66"/>
      <c r="AP428" s="2"/>
      <c r="AQ428" s="2"/>
      <c r="AR428" s="18"/>
      <c r="AS428" s="71"/>
      <c r="AT428" s="21"/>
      <c r="AU428" s="18"/>
      <c r="AV428" s="18"/>
      <c r="AW428" s="18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</row>
    <row r="429" spans="1:62" ht="12.75" customHeight="1">
      <c r="A429" s="2" t="s">
        <v>1042</v>
      </c>
      <c r="B429" s="2"/>
      <c r="C429" s="2"/>
      <c r="D429" s="2"/>
      <c r="E429" s="2"/>
      <c r="F429" s="2"/>
      <c r="G429" s="2">
        <v>8</v>
      </c>
      <c r="H429" s="2"/>
      <c r="I429" s="2"/>
      <c r="J429" s="2"/>
      <c r="K429" s="2"/>
      <c r="L429" s="2"/>
      <c r="M429" s="2"/>
      <c r="N429" s="2"/>
      <c r="O429" s="2">
        <v>10</v>
      </c>
      <c r="P429" s="2"/>
      <c r="Q429" s="2"/>
      <c r="R429" s="2"/>
      <c r="S429" s="49"/>
      <c r="T429" s="2"/>
      <c r="U429" s="2"/>
      <c r="V429" s="71"/>
      <c r="W429" s="18"/>
      <c r="X429" s="18"/>
      <c r="Y429" s="18"/>
      <c r="Z429" s="18"/>
      <c r="AA429" s="18"/>
      <c r="AB429" s="4"/>
      <c r="AC429" s="18"/>
      <c r="AD429" s="18"/>
      <c r="AE429" s="2"/>
      <c r="AF429" s="4"/>
      <c r="AG429" s="4"/>
      <c r="AH429" s="18"/>
      <c r="AI429" s="4"/>
      <c r="AJ429" s="4"/>
      <c r="AK429" s="4"/>
      <c r="AL429" s="18"/>
      <c r="AM429" s="71"/>
      <c r="AN429" s="66"/>
      <c r="AO429" s="66"/>
      <c r="AP429" s="2"/>
      <c r="AQ429" s="2"/>
      <c r="AR429" s="18"/>
      <c r="AS429" s="71"/>
      <c r="AT429" s="21"/>
      <c r="AU429" s="18"/>
      <c r="AV429" s="18"/>
      <c r="AW429" s="18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</row>
    <row r="430" spans="1:62" ht="12.75" customHeight="1">
      <c r="A430" s="2" t="s">
        <v>1043</v>
      </c>
      <c r="B430" s="2"/>
      <c r="C430" s="2"/>
      <c r="D430" s="2"/>
      <c r="E430" s="2"/>
      <c r="F430" s="2"/>
      <c r="G430" s="2">
        <v>4</v>
      </c>
      <c r="H430" s="2"/>
      <c r="I430" s="2"/>
      <c r="J430" s="2"/>
      <c r="K430" s="2"/>
      <c r="L430" s="2"/>
      <c r="M430" s="2"/>
      <c r="N430" s="2"/>
      <c r="O430" s="2">
        <v>15</v>
      </c>
      <c r="P430" s="2"/>
      <c r="Q430" s="2"/>
      <c r="R430" s="2"/>
      <c r="S430" s="49"/>
      <c r="T430" s="2"/>
      <c r="U430" s="2"/>
      <c r="V430" s="71"/>
      <c r="W430" s="18"/>
      <c r="X430" s="18"/>
      <c r="Y430" s="18"/>
      <c r="Z430" s="18"/>
      <c r="AA430" s="18"/>
      <c r="AB430" s="4"/>
      <c r="AC430" s="18"/>
      <c r="AD430" s="18"/>
      <c r="AE430" s="2"/>
      <c r="AF430" s="4"/>
      <c r="AG430" s="4"/>
      <c r="AH430" s="18"/>
      <c r="AI430" s="4"/>
      <c r="AJ430" s="4"/>
      <c r="AK430" s="4"/>
      <c r="AL430" s="18"/>
      <c r="AM430" s="71"/>
      <c r="AN430" s="66"/>
      <c r="AO430" s="66"/>
      <c r="AP430" s="2"/>
      <c r="AQ430" s="2"/>
      <c r="AR430" s="18"/>
      <c r="AS430" s="71"/>
      <c r="AT430" s="21"/>
      <c r="AU430" s="18"/>
      <c r="AV430" s="18"/>
      <c r="AW430" s="18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</row>
    <row r="431" spans="1:62" ht="12.75" customHeight="1">
      <c r="A431" s="2" t="s">
        <v>1044</v>
      </c>
      <c r="B431" s="2"/>
      <c r="C431" s="2"/>
      <c r="D431" s="2"/>
      <c r="E431" s="2"/>
      <c r="F431" s="2"/>
      <c r="G431" s="2">
        <v>3</v>
      </c>
      <c r="H431" s="2">
        <v>3</v>
      </c>
      <c r="I431" s="2"/>
      <c r="J431" s="2">
        <v>3</v>
      </c>
      <c r="K431" s="2"/>
      <c r="L431" s="2"/>
      <c r="M431" s="2"/>
      <c r="N431" s="2"/>
      <c r="O431" s="2"/>
      <c r="P431" s="2"/>
      <c r="Q431" s="2"/>
      <c r="R431" s="2"/>
      <c r="S431" s="49"/>
      <c r="T431" s="2"/>
      <c r="U431" s="2"/>
      <c r="V431" s="71"/>
      <c r="W431" s="18"/>
      <c r="X431" s="18"/>
      <c r="Y431" s="18"/>
      <c r="Z431" s="18"/>
      <c r="AA431" s="18"/>
      <c r="AB431" s="4"/>
      <c r="AC431" s="18"/>
      <c r="AD431" s="18"/>
      <c r="AE431" s="2"/>
      <c r="AF431" s="4"/>
      <c r="AG431" s="4"/>
      <c r="AH431" s="18"/>
      <c r="AI431" s="4"/>
      <c r="AJ431" s="4"/>
      <c r="AK431" s="4"/>
      <c r="AL431" s="18"/>
      <c r="AM431" s="71"/>
      <c r="AN431" s="66"/>
      <c r="AO431" s="66"/>
      <c r="AP431" s="2"/>
      <c r="AQ431" s="2"/>
      <c r="AR431" s="18"/>
      <c r="AS431" s="71"/>
      <c r="AT431" s="21"/>
      <c r="AU431" s="18"/>
      <c r="AV431" s="18"/>
      <c r="AW431" s="18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</row>
    <row r="432" spans="1:62" ht="12.75" customHeight="1">
      <c r="A432" s="4" t="s">
        <v>273</v>
      </c>
      <c r="B432" s="2"/>
      <c r="C432" s="2"/>
      <c r="D432" s="2">
        <v>5</v>
      </c>
      <c r="E432" s="2"/>
      <c r="F432" s="2"/>
      <c r="G432" s="2">
        <v>5</v>
      </c>
      <c r="H432" s="2"/>
      <c r="I432" s="2"/>
      <c r="J432" s="2"/>
      <c r="K432" s="2">
        <v>5</v>
      </c>
      <c r="L432" s="2">
        <v>5</v>
      </c>
      <c r="M432" s="2"/>
      <c r="N432" s="2"/>
      <c r="O432" s="2"/>
      <c r="P432" s="2"/>
      <c r="Q432" s="2"/>
      <c r="R432" s="2"/>
      <c r="S432" s="49">
        <v>15</v>
      </c>
      <c r="T432" s="2">
        <v>15</v>
      </c>
      <c r="U432" s="2"/>
      <c r="V432" s="71"/>
      <c r="W432" s="18"/>
      <c r="X432" s="18"/>
      <c r="Y432" s="18"/>
      <c r="Z432" s="18"/>
      <c r="AA432" s="18"/>
      <c r="AB432" s="4"/>
      <c r="AC432" s="18"/>
      <c r="AD432" s="18"/>
      <c r="AE432" s="2"/>
      <c r="AF432" s="4"/>
      <c r="AG432" s="4"/>
      <c r="AH432" s="18"/>
      <c r="AI432" s="4"/>
      <c r="AJ432" s="4"/>
      <c r="AK432" s="4"/>
      <c r="AL432" s="18"/>
      <c r="AM432" s="71"/>
      <c r="AN432" s="66"/>
      <c r="AO432" s="66"/>
      <c r="AP432" s="2"/>
      <c r="AQ432" s="2"/>
      <c r="AR432" s="18"/>
      <c r="AS432" s="71"/>
      <c r="AT432" s="21"/>
      <c r="AU432" s="18"/>
      <c r="AV432" s="18"/>
      <c r="AW432" s="18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</row>
    <row r="433" spans="1:62" ht="12.75" customHeight="1">
      <c r="A433" s="2" t="s">
        <v>1045</v>
      </c>
      <c r="B433" s="2"/>
      <c r="C433" s="2"/>
      <c r="D433" s="2"/>
      <c r="E433" s="2"/>
      <c r="F433" s="2"/>
      <c r="G433" s="2">
        <v>4</v>
      </c>
      <c r="H433" s="2">
        <v>4</v>
      </c>
      <c r="I433" s="2"/>
      <c r="J433" s="2"/>
      <c r="K433" s="2"/>
      <c r="L433" s="2"/>
      <c r="M433" s="2"/>
      <c r="N433" s="2">
        <v>5</v>
      </c>
      <c r="O433" s="2"/>
      <c r="P433" s="2"/>
      <c r="Q433" s="2"/>
      <c r="R433" s="2"/>
      <c r="S433" s="49"/>
      <c r="T433" s="2"/>
      <c r="U433" s="2"/>
      <c r="V433" s="71"/>
      <c r="W433" s="18"/>
      <c r="X433" s="18"/>
      <c r="Y433" s="18"/>
      <c r="Z433" s="18"/>
      <c r="AA433" s="18"/>
      <c r="AB433" s="4"/>
      <c r="AC433" s="18"/>
      <c r="AD433" s="18"/>
      <c r="AE433" s="2"/>
      <c r="AF433" s="4"/>
      <c r="AG433" s="4"/>
      <c r="AH433" s="18"/>
      <c r="AI433" s="4"/>
      <c r="AJ433" s="4"/>
      <c r="AK433" s="4"/>
      <c r="AL433" s="18"/>
      <c r="AM433" s="71"/>
      <c r="AN433" s="66"/>
      <c r="AO433" s="66"/>
      <c r="AP433" s="2"/>
      <c r="AQ433" s="2"/>
      <c r="AR433" s="18"/>
      <c r="AS433" s="71"/>
      <c r="AT433" s="21"/>
      <c r="AU433" s="18"/>
      <c r="AV433" s="18"/>
      <c r="AW433" s="18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</row>
    <row r="434" spans="1:62" ht="12.75" customHeight="1">
      <c r="A434" s="2" t="s">
        <v>1046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>
        <v>13</v>
      </c>
      <c r="O434" s="2">
        <v>13</v>
      </c>
      <c r="P434" s="2"/>
      <c r="Q434" s="2"/>
      <c r="R434" s="2"/>
      <c r="S434" s="49"/>
      <c r="T434" s="2"/>
      <c r="U434" s="2"/>
      <c r="V434" s="71"/>
      <c r="W434" s="18"/>
      <c r="X434" s="18"/>
      <c r="Y434" s="18"/>
      <c r="Z434" s="18"/>
      <c r="AA434" s="18"/>
      <c r="AB434" s="4"/>
      <c r="AC434" s="18"/>
      <c r="AD434" s="18"/>
      <c r="AE434" s="2"/>
      <c r="AF434" s="4"/>
      <c r="AG434" s="4"/>
      <c r="AH434" s="18"/>
      <c r="AI434" s="4"/>
      <c r="AJ434" s="4"/>
      <c r="AK434" s="4"/>
      <c r="AL434" s="18"/>
      <c r="AM434" s="71"/>
      <c r="AN434" s="66"/>
      <c r="AO434" s="66"/>
      <c r="AP434" s="2"/>
      <c r="AQ434" s="2"/>
      <c r="AR434" s="18"/>
      <c r="AS434" s="71"/>
      <c r="AT434" s="21"/>
      <c r="AU434" s="18"/>
      <c r="AV434" s="18"/>
      <c r="AW434" s="18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</row>
    <row r="435" spans="1:62" ht="12.75" customHeight="1">
      <c r="A435" s="2" t="s">
        <v>1047</v>
      </c>
      <c r="B435" s="2"/>
      <c r="C435" s="2"/>
      <c r="D435" s="2"/>
      <c r="E435" s="2"/>
      <c r="F435" s="2"/>
      <c r="G435" s="2"/>
      <c r="H435" s="2">
        <v>3</v>
      </c>
      <c r="I435" s="2"/>
      <c r="J435" s="2">
        <v>3</v>
      </c>
      <c r="K435" s="2"/>
      <c r="L435" s="2"/>
      <c r="M435" s="2"/>
      <c r="N435" s="2">
        <v>10</v>
      </c>
      <c r="O435" s="2"/>
      <c r="P435" s="2"/>
      <c r="Q435" s="2"/>
      <c r="R435" s="2"/>
      <c r="S435" s="49"/>
      <c r="T435" s="2"/>
      <c r="U435" s="2"/>
      <c r="V435" s="71"/>
      <c r="W435" s="18"/>
      <c r="X435" s="18"/>
      <c r="Y435" s="18"/>
      <c r="Z435" s="18"/>
      <c r="AA435" s="18"/>
      <c r="AB435" s="4"/>
      <c r="AC435" s="18"/>
      <c r="AD435" s="18"/>
      <c r="AE435" s="2"/>
      <c r="AF435" s="4"/>
      <c r="AG435" s="4"/>
      <c r="AH435" s="18"/>
      <c r="AI435" s="4"/>
      <c r="AJ435" s="4"/>
      <c r="AK435" s="4"/>
      <c r="AL435" s="18"/>
      <c r="AM435" s="71"/>
      <c r="AN435" s="66"/>
      <c r="AO435" s="66"/>
      <c r="AP435" s="2"/>
      <c r="AQ435" s="2"/>
      <c r="AR435" s="18"/>
      <c r="AS435" s="71"/>
      <c r="AT435" s="21"/>
      <c r="AU435" s="18"/>
      <c r="AV435" s="18"/>
      <c r="AW435" s="18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</row>
    <row r="436" spans="1:62" ht="12.75" customHeight="1">
      <c r="A436" s="2" t="s">
        <v>1048</v>
      </c>
      <c r="B436" s="2"/>
      <c r="C436" s="2"/>
      <c r="D436" s="2"/>
      <c r="E436" s="2"/>
      <c r="F436" s="2"/>
      <c r="G436" s="2">
        <v>3</v>
      </c>
      <c r="H436" s="2"/>
      <c r="I436" s="2"/>
      <c r="J436" s="2"/>
      <c r="K436" s="2"/>
      <c r="L436" s="2"/>
      <c r="M436" s="2"/>
      <c r="N436" s="2"/>
      <c r="O436" s="2">
        <v>15</v>
      </c>
      <c r="P436" s="2"/>
      <c r="Q436" s="2"/>
      <c r="R436" s="2"/>
      <c r="S436" s="49"/>
      <c r="T436" s="2"/>
      <c r="U436" s="2"/>
      <c r="V436" s="71"/>
      <c r="W436" s="18"/>
      <c r="X436" s="18"/>
      <c r="Y436" s="18"/>
      <c r="Z436" s="18"/>
      <c r="AA436" s="18"/>
      <c r="AB436" s="4"/>
      <c r="AC436" s="18"/>
      <c r="AD436" s="18"/>
      <c r="AE436" s="2"/>
      <c r="AF436" s="4"/>
      <c r="AG436" s="4"/>
      <c r="AH436" s="18"/>
      <c r="AI436" s="4"/>
      <c r="AJ436" s="4"/>
      <c r="AK436" s="4"/>
      <c r="AL436" s="18"/>
      <c r="AM436" s="71"/>
      <c r="AN436" s="66"/>
      <c r="AO436" s="66"/>
      <c r="AP436" s="2"/>
      <c r="AQ436" s="2"/>
      <c r="AR436" s="18"/>
      <c r="AS436" s="71"/>
      <c r="AT436" s="21"/>
      <c r="AU436" s="18"/>
      <c r="AV436" s="18"/>
      <c r="AW436" s="18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</row>
    <row r="437" spans="1:62" ht="12.75" customHeight="1">
      <c r="A437" s="8" t="s">
        <v>1049</v>
      </c>
      <c r="B437" s="2"/>
      <c r="C437" s="2"/>
      <c r="D437" s="2"/>
      <c r="E437" s="2"/>
      <c r="F437" s="2"/>
      <c r="G437" s="2"/>
      <c r="H437" s="8">
        <v>7</v>
      </c>
      <c r="I437" s="2"/>
      <c r="J437" s="2"/>
      <c r="K437" s="2"/>
      <c r="L437" s="2"/>
      <c r="M437" s="2"/>
      <c r="N437" s="8">
        <v>20</v>
      </c>
      <c r="O437" s="2"/>
      <c r="P437" s="2"/>
      <c r="Q437" s="2"/>
      <c r="R437" s="2"/>
      <c r="S437" s="49"/>
      <c r="T437" s="2"/>
      <c r="U437" s="2"/>
      <c r="V437" s="71"/>
      <c r="W437" s="18"/>
      <c r="X437" s="18"/>
      <c r="Y437" s="18"/>
      <c r="Z437" s="18"/>
      <c r="AA437" s="18"/>
      <c r="AB437" s="6">
        <v>10</v>
      </c>
      <c r="AC437" s="18"/>
      <c r="AD437" s="18"/>
      <c r="AE437" s="2"/>
      <c r="AF437" s="4"/>
      <c r="AG437" s="4"/>
      <c r="AH437" s="18"/>
      <c r="AI437" s="4"/>
      <c r="AJ437" s="4"/>
      <c r="AK437" s="4"/>
      <c r="AL437" s="18"/>
      <c r="AM437" s="71"/>
      <c r="AN437" s="66"/>
      <c r="AO437" s="66"/>
      <c r="AP437" s="2"/>
      <c r="AQ437" s="2"/>
      <c r="AR437" s="18"/>
      <c r="AS437" s="71"/>
      <c r="AT437" s="21"/>
      <c r="AU437" s="18"/>
      <c r="AV437" s="18"/>
      <c r="AW437" s="18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</row>
    <row r="438" spans="1:62" ht="12.75" customHeight="1">
      <c r="A438" s="8" t="s">
        <v>1050</v>
      </c>
      <c r="B438" s="2"/>
      <c r="C438" s="2"/>
      <c r="D438" s="2"/>
      <c r="E438" s="2"/>
      <c r="F438" s="2"/>
      <c r="G438" s="2"/>
      <c r="H438" s="10">
        <v>7</v>
      </c>
      <c r="I438" s="2"/>
      <c r="J438" s="2"/>
      <c r="K438" s="2"/>
      <c r="L438" s="2"/>
      <c r="M438" s="2"/>
      <c r="N438" s="8">
        <v>21</v>
      </c>
      <c r="O438" s="2"/>
      <c r="P438" s="2"/>
      <c r="Q438" s="2"/>
      <c r="R438" s="2"/>
      <c r="S438" s="49"/>
      <c r="T438" s="2"/>
      <c r="U438" s="2"/>
      <c r="V438" s="71"/>
      <c r="W438" s="18"/>
      <c r="X438" s="18"/>
      <c r="Y438" s="18"/>
      <c r="Z438" s="18"/>
      <c r="AA438" s="18"/>
      <c r="AB438" s="6">
        <v>20</v>
      </c>
      <c r="AC438" s="18"/>
      <c r="AD438" s="18"/>
      <c r="AE438" s="2"/>
      <c r="AF438" s="4"/>
      <c r="AG438" s="4"/>
      <c r="AH438" s="18"/>
      <c r="AI438" s="4"/>
      <c r="AJ438" s="4"/>
      <c r="AK438" s="4"/>
      <c r="AL438" s="18"/>
      <c r="AM438" s="71"/>
      <c r="AN438" s="66"/>
      <c r="AO438" s="66"/>
      <c r="AP438" s="2"/>
      <c r="AQ438" s="2"/>
      <c r="AR438" s="18"/>
      <c r="AS438" s="71"/>
      <c r="AT438" s="21"/>
      <c r="AU438" s="18"/>
      <c r="AV438" s="18"/>
      <c r="AW438" s="18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</row>
    <row r="439" spans="1:62" ht="12.75" customHeight="1">
      <c r="A439" s="2" t="s">
        <v>1051</v>
      </c>
      <c r="B439" s="2"/>
      <c r="C439" s="2"/>
      <c r="D439" s="2"/>
      <c r="E439" s="2"/>
      <c r="F439" s="2"/>
      <c r="G439" s="2"/>
      <c r="H439" s="2"/>
      <c r="I439" s="2"/>
      <c r="J439" s="2"/>
      <c r="K439" s="2">
        <v>6</v>
      </c>
      <c r="L439" s="2">
        <v>6</v>
      </c>
      <c r="M439" s="2">
        <v>6</v>
      </c>
      <c r="N439" s="2"/>
      <c r="O439" s="2"/>
      <c r="P439" s="2"/>
      <c r="Q439" s="2"/>
      <c r="R439" s="2"/>
      <c r="S439" s="49">
        <v>2</v>
      </c>
      <c r="T439" s="2"/>
      <c r="U439" s="2"/>
      <c r="V439" s="71"/>
      <c r="W439" s="18"/>
      <c r="X439" s="18"/>
      <c r="Y439" s="18"/>
      <c r="Z439" s="18"/>
      <c r="AA439" s="18"/>
      <c r="AB439" s="4"/>
      <c r="AC439" s="18"/>
      <c r="AD439" s="18"/>
      <c r="AE439" s="2"/>
      <c r="AF439" s="4"/>
      <c r="AG439" s="4"/>
      <c r="AH439" s="18"/>
      <c r="AI439" s="4"/>
      <c r="AJ439" s="4"/>
      <c r="AK439" s="4"/>
      <c r="AL439" s="18"/>
      <c r="AM439" s="71"/>
      <c r="AN439" s="66"/>
      <c r="AO439" s="66"/>
      <c r="AP439" s="2"/>
      <c r="AQ439" s="2"/>
      <c r="AR439" s="18"/>
      <c r="AS439" s="71"/>
      <c r="AT439" s="21"/>
      <c r="AU439" s="18"/>
      <c r="AV439" s="18"/>
      <c r="AW439" s="18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</row>
    <row r="440" spans="1:62" ht="12.75" customHeight="1">
      <c r="A440" s="2" t="s">
        <v>1052</v>
      </c>
      <c r="B440" s="2"/>
      <c r="C440" s="2"/>
      <c r="D440" s="2"/>
      <c r="E440" s="2"/>
      <c r="F440" s="2"/>
      <c r="G440" s="2"/>
      <c r="H440" s="2"/>
      <c r="I440" s="2"/>
      <c r="J440" s="2">
        <v>8</v>
      </c>
      <c r="K440" s="2"/>
      <c r="L440" s="2"/>
      <c r="M440" s="2"/>
      <c r="N440" s="2"/>
      <c r="O440" s="2"/>
      <c r="P440" s="2"/>
      <c r="Q440" s="2"/>
      <c r="R440" s="2"/>
      <c r="S440" s="49"/>
      <c r="T440" s="2"/>
      <c r="U440" s="2"/>
      <c r="V440" s="71"/>
      <c r="W440" s="18"/>
      <c r="X440" s="18"/>
      <c r="Y440" s="18"/>
      <c r="Z440" s="18"/>
      <c r="AA440" s="18"/>
      <c r="AB440" s="4"/>
      <c r="AC440" s="18"/>
      <c r="AD440" s="18"/>
      <c r="AE440" s="2"/>
      <c r="AF440" s="4"/>
      <c r="AG440" s="4"/>
      <c r="AH440" s="18"/>
      <c r="AI440" s="4"/>
      <c r="AJ440" s="4"/>
      <c r="AK440" s="4"/>
      <c r="AL440" s="18"/>
      <c r="AM440" s="71"/>
      <c r="AN440" s="66"/>
      <c r="AO440" s="66"/>
      <c r="AP440" s="2"/>
      <c r="AQ440" s="2"/>
      <c r="AR440" s="18"/>
      <c r="AS440" s="71"/>
      <c r="AT440" s="21"/>
      <c r="AU440" s="18"/>
      <c r="AV440" s="18"/>
      <c r="AW440" s="18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</row>
    <row r="441" spans="1:62" ht="12.75" customHeight="1">
      <c r="A441" s="2" t="s">
        <v>1056</v>
      </c>
      <c r="B441" s="2"/>
      <c r="C441" s="2"/>
      <c r="D441" s="2"/>
      <c r="E441" s="2"/>
      <c r="F441" s="2"/>
      <c r="G441" s="2"/>
      <c r="H441" s="2"/>
      <c r="I441" s="2">
        <v>8</v>
      </c>
      <c r="J441" s="2"/>
      <c r="K441" s="2"/>
      <c r="L441" s="2"/>
      <c r="M441" s="2"/>
      <c r="N441" s="2"/>
      <c r="O441" s="2"/>
      <c r="P441" s="2"/>
      <c r="Q441" s="2"/>
      <c r="R441" s="2"/>
      <c r="S441" s="49"/>
      <c r="T441" s="2"/>
      <c r="U441" s="2"/>
      <c r="V441" s="71"/>
      <c r="W441" s="18"/>
      <c r="X441" s="18"/>
      <c r="Y441" s="18"/>
      <c r="Z441" s="18"/>
      <c r="AA441" s="18"/>
      <c r="AB441" s="4"/>
      <c r="AC441" s="18"/>
      <c r="AD441" s="18"/>
      <c r="AE441" s="2"/>
      <c r="AF441" s="4"/>
      <c r="AG441" s="4"/>
      <c r="AH441" s="18"/>
      <c r="AI441" s="4"/>
      <c r="AJ441" s="4"/>
      <c r="AK441" s="4"/>
      <c r="AL441" s="18"/>
      <c r="AM441" s="71"/>
      <c r="AN441" s="66"/>
      <c r="AO441" s="66"/>
      <c r="AP441" s="2"/>
      <c r="AQ441" s="2"/>
      <c r="AR441" s="18"/>
      <c r="AS441" s="71"/>
      <c r="AT441" s="21"/>
      <c r="AU441" s="18"/>
      <c r="AV441" s="18"/>
      <c r="AW441" s="18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</row>
    <row r="442" spans="1:62" ht="12.75" customHeight="1">
      <c r="A442" s="2" t="s">
        <v>1066</v>
      </c>
      <c r="B442" s="2"/>
      <c r="C442" s="2"/>
      <c r="D442" s="2"/>
      <c r="E442" s="2"/>
      <c r="F442" s="2"/>
      <c r="G442" s="2"/>
      <c r="H442" s="2"/>
      <c r="I442" s="2"/>
      <c r="J442" s="2"/>
      <c r="K442" s="2">
        <v>6</v>
      </c>
      <c r="L442" s="2">
        <v>6</v>
      </c>
      <c r="M442" s="2"/>
      <c r="N442" s="2"/>
      <c r="O442" s="2"/>
      <c r="P442" s="2"/>
      <c r="Q442" s="2"/>
      <c r="R442" s="2"/>
      <c r="S442" s="49"/>
      <c r="T442" s="2"/>
      <c r="U442" s="2"/>
      <c r="V442" s="71"/>
      <c r="W442" s="18"/>
      <c r="X442" s="18"/>
      <c r="Y442" s="18"/>
      <c r="Z442" s="18"/>
      <c r="AA442" s="18"/>
      <c r="AB442" s="4"/>
      <c r="AC442" s="18"/>
      <c r="AD442" s="18"/>
      <c r="AE442" s="2"/>
      <c r="AF442" s="4"/>
      <c r="AG442" s="4"/>
      <c r="AH442" s="18"/>
      <c r="AI442" s="4"/>
      <c r="AJ442" s="4"/>
      <c r="AK442" s="4"/>
      <c r="AL442" s="18"/>
      <c r="AM442" s="71"/>
      <c r="AN442" s="66"/>
      <c r="AO442" s="66"/>
      <c r="AP442" s="2"/>
      <c r="AQ442" s="2"/>
      <c r="AR442" s="18"/>
      <c r="AS442" s="71"/>
      <c r="AT442" s="21"/>
      <c r="AU442" s="18"/>
      <c r="AV442" s="18"/>
      <c r="AW442" s="18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</row>
    <row r="443" spans="1:62" ht="12.75" customHeight="1">
      <c r="A443" s="2" t="s">
        <v>1070</v>
      </c>
      <c r="B443" s="2"/>
      <c r="C443" s="2"/>
      <c r="D443" s="2"/>
      <c r="E443" s="2"/>
      <c r="F443" s="2"/>
      <c r="G443" s="2"/>
      <c r="H443" s="2"/>
      <c r="I443" s="2"/>
      <c r="J443" s="2"/>
      <c r="K443" s="2">
        <v>6</v>
      </c>
      <c r="L443" s="2">
        <v>6</v>
      </c>
      <c r="M443" s="2"/>
      <c r="N443" s="2"/>
      <c r="O443" s="2"/>
      <c r="P443" s="2"/>
      <c r="Q443" s="2"/>
      <c r="R443" s="2"/>
      <c r="S443" s="49">
        <v>4</v>
      </c>
      <c r="T443" s="2">
        <v>4</v>
      </c>
      <c r="U443" s="2"/>
      <c r="V443" s="71"/>
      <c r="W443" s="18"/>
      <c r="X443" s="18"/>
      <c r="Y443" s="18"/>
      <c r="Z443" s="18"/>
      <c r="AA443" s="18"/>
      <c r="AB443" s="4"/>
      <c r="AC443" s="18"/>
      <c r="AD443" s="18"/>
      <c r="AE443" s="2"/>
      <c r="AF443" s="4"/>
      <c r="AG443" s="4"/>
      <c r="AH443" s="18"/>
      <c r="AI443" s="4"/>
      <c r="AJ443" s="4"/>
      <c r="AK443" s="4"/>
      <c r="AL443" s="18"/>
      <c r="AM443" s="71"/>
      <c r="AN443" s="66"/>
      <c r="AO443" s="66"/>
      <c r="AP443" s="2"/>
      <c r="AQ443" s="2"/>
      <c r="AR443" s="18"/>
      <c r="AS443" s="71"/>
      <c r="AT443" s="21"/>
      <c r="AU443" s="18"/>
      <c r="AV443" s="18"/>
      <c r="AW443" s="18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</row>
    <row r="444" spans="1:62" ht="12.75" customHeight="1">
      <c r="A444" s="2" t="s">
        <v>1073</v>
      </c>
      <c r="B444" s="2"/>
      <c r="C444" s="2"/>
      <c r="D444" s="2"/>
      <c r="E444" s="2"/>
      <c r="F444" s="2"/>
      <c r="G444" s="2"/>
      <c r="H444" s="2">
        <v>8</v>
      </c>
      <c r="I444" s="2"/>
      <c r="J444" s="2"/>
      <c r="K444" s="2"/>
      <c r="L444" s="2"/>
      <c r="M444" s="2"/>
      <c r="N444" s="2">
        <v>10</v>
      </c>
      <c r="O444" s="2"/>
      <c r="P444" s="2"/>
      <c r="Q444" s="2"/>
      <c r="R444" s="2"/>
      <c r="S444" s="49"/>
      <c r="T444" s="2"/>
      <c r="U444" s="2"/>
      <c r="V444" s="71"/>
      <c r="W444" s="18"/>
      <c r="X444" s="18"/>
      <c r="Y444" s="18"/>
      <c r="Z444" s="18"/>
      <c r="AA444" s="18"/>
      <c r="AB444" s="4"/>
      <c r="AC444" s="18"/>
      <c r="AD444" s="18"/>
      <c r="AE444" s="2"/>
      <c r="AF444" s="4"/>
      <c r="AG444" s="4"/>
      <c r="AH444" s="18"/>
      <c r="AI444" s="4"/>
      <c r="AJ444" s="4"/>
      <c r="AK444" s="4"/>
      <c r="AL444" s="18"/>
      <c r="AM444" s="71"/>
      <c r="AN444" s="66"/>
      <c r="AO444" s="66"/>
      <c r="AP444" s="2"/>
      <c r="AQ444" s="2"/>
      <c r="AR444" s="18"/>
      <c r="AS444" s="71"/>
      <c r="AT444" s="21"/>
      <c r="AU444" s="18"/>
      <c r="AV444" s="18"/>
      <c r="AW444" s="18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</row>
    <row r="445" spans="1:62" ht="12.75" customHeight="1">
      <c r="A445" s="2" t="s">
        <v>1077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>
        <v>15</v>
      </c>
      <c r="O445" s="2">
        <v>5</v>
      </c>
      <c r="P445" s="2"/>
      <c r="Q445" s="2"/>
      <c r="R445" s="2"/>
      <c r="S445" s="49"/>
      <c r="T445" s="2"/>
      <c r="U445" s="2"/>
      <c r="V445" s="71">
        <v>0.03</v>
      </c>
      <c r="W445" s="18"/>
      <c r="X445" s="18"/>
      <c r="Y445" s="18"/>
      <c r="Z445" s="18"/>
      <c r="AA445" s="18"/>
      <c r="AB445" s="4"/>
      <c r="AC445" s="18"/>
      <c r="AD445" s="18"/>
      <c r="AE445" s="2"/>
      <c r="AF445" s="4"/>
      <c r="AG445" s="4"/>
      <c r="AH445" s="18"/>
      <c r="AI445" s="4"/>
      <c r="AJ445" s="4"/>
      <c r="AK445" s="4"/>
      <c r="AL445" s="18"/>
      <c r="AM445" s="71"/>
      <c r="AN445" s="66"/>
      <c r="AO445" s="66"/>
      <c r="AP445" s="2"/>
      <c r="AQ445" s="2"/>
      <c r="AR445" s="18"/>
      <c r="AS445" s="71"/>
      <c r="AT445" s="21"/>
      <c r="AU445" s="18"/>
      <c r="AV445" s="18"/>
      <c r="AW445" s="18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</row>
    <row r="446" spans="1:62" ht="12.75" customHeight="1">
      <c r="A446" s="2" t="s">
        <v>1081</v>
      </c>
      <c r="B446" s="2"/>
      <c r="C446" s="2"/>
      <c r="D446" s="2"/>
      <c r="E446" s="2"/>
      <c r="F446" s="2"/>
      <c r="G446" s="2">
        <v>5</v>
      </c>
      <c r="H446" s="2"/>
      <c r="I446" s="2"/>
      <c r="J446" s="2">
        <v>5</v>
      </c>
      <c r="K446" s="2"/>
      <c r="L446" s="2"/>
      <c r="M446" s="2"/>
      <c r="N446" s="2">
        <v>15</v>
      </c>
      <c r="O446" s="2"/>
      <c r="P446" s="2"/>
      <c r="Q446" s="2"/>
      <c r="R446" s="2"/>
      <c r="S446" s="49"/>
      <c r="T446" s="2"/>
      <c r="U446" s="2"/>
      <c r="V446" s="71"/>
      <c r="W446" s="18"/>
      <c r="X446" s="18"/>
      <c r="Y446" s="18"/>
      <c r="Z446" s="18"/>
      <c r="AA446" s="18"/>
      <c r="AB446" s="4"/>
      <c r="AC446" s="18"/>
      <c r="AD446" s="18"/>
      <c r="AE446" s="2">
        <v>4</v>
      </c>
      <c r="AF446" s="4"/>
      <c r="AG446" s="4"/>
      <c r="AH446" s="18"/>
      <c r="AI446" s="4"/>
      <c r="AJ446" s="4"/>
      <c r="AK446" s="4"/>
      <c r="AL446" s="18"/>
      <c r="AM446" s="71"/>
      <c r="AN446" s="66"/>
      <c r="AO446" s="66"/>
      <c r="AP446" s="2"/>
      <c r="AQ446" s="2"/>
      <c r="AR446" s="18"/>
      <c r="AS446" s="71"/>
      <c r="AT446" s="21"/>
      <c r="AU446" s="18"/>
      <c r="AV446" s="18"/>
      <c r="AW446" s="18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</row>
    <row r="447" spans="1:62" ht="12.75" customHeight="1">
      <c r="A447" s="4" t="s">
        <v>1085</v>
      </c>
      <c r="B447" s="2"/>
      <c r="C447" s="2"/>
      <c r="D447" s="2"/>
      <c r="E447" s="2"/>
      <c r="F447" s="2"/>
      <c r="G447" s="2"/>
      <c r="H447" s="2">
        <v>7</v>
      </c>
      <c r="I447" s="2"/>
      <c r="J447" s="2">
        <v>7</v>
      </c>
      <c r="K447" s="2"/>
      <c r="L447" s="2"/>
      <c r="M447" s="2"/>
      <c r="N447" s="2">
        <v>10</v>
      </c>
      <c r="O447" s="2"/>
      <c r="P447" s="2"/>
      <c r="Q447" s="2"/>
      <c r="R447" s="2"/>
      <c r="S447" s="49"/>
      <c r="T447" s="2"/>
      <c r="U447" s="2"/>
      <c r="V447" s="71"/>
      <c r="W447" s="18"/>
      <c r="X447" s="18"/>
      <c r="Y447" s="18"/>
      <c r="Z447" s="18"/>
      <c r="AA447" s="18"/>
      <c r="AB447" s="4"/>
      <c r="AC447" s="18"/>
      <c r="AD447" s="18"/>
      <c r="AE447" s="2"/>
      <c r="AF447" s="18"/>
      <c r="AG447" s="4"/>
      <c r="AH447" s="18"/>
      <c r="AI447" s="4"/>
      <c r="AJ447" s="4"/>
      <c r="AK447" s="4"/>
      <c r="AL447" s="18"/>
      <c r="AM447" s="48"/>
      <c r="AN447" s="76"/>
      <c r="AO447" s="76"/>
      <c r="AP447" s="2"/>
      <c r="AQ447" s="2"/>
      <c r="AR447" s="2"/>
      <c r="AS447" s="48"/>
      <c r="AT447" s="49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</row>
    <row r="448" spans="1:62" ht="12.75" customHeight="1">
      <c r="A448" s="4" t="s">
        <v>1089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>
        <v>12</v>
      </c>
      <c r="O448" s="2">
        <v>12</v>
      </c>
      <c r="P448" s="2"/>
      <c r="Q448" s="2">
        <v>12</v>
      </c>
      <c r="R448" s="2">
        <v>12</v>
      </c>
      <c r="S448" s="49"/>
      <c r="T448" s="2"/>
      <c r="U448" s="2"/>
      <c r="V448" s="71"/>
      <c r="W448" s="18"/>
      <c r="X448" s="18"/>
      <c r="Y448" s="18"/>
      <c r="Z448" s="18"/>
      <c r="AA448" s="18"/>
      <c r="AB448" s="4"/>
      <c r="AC448" s="18"/>
      <c r="AD448" s="18"/>
      <c r="AE448" s="2"/>
      <c r="AF448" s="18"/>
      <c r="AG448" s="18"/>
      <c r="AH448" s="18"/>
      <c r="AI448" s="4"/>
      <c r="AJ448" s="4"/>
      <c r="AK448" s="4"/>
      <c r="AL448" s="4"/>
      <c r="AM448" s="71"/>
      <c r="AN448" s="76"/>
      <c r="AO448" s="76"/>
      <c r="AP448" s="18"/>
      <c r="AQ448" s="18"/>
      <c r="AR448" s="4"/>
      <c r="AS448" s="71"/>
      <c r="AT448" s="21"/>
      <c r="AU448" s="4"/>
      <c r="AV448" s="4"/>
      <c r="AW448" s="4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</row>
    <row r="449" spans="1:62" ht="12.75" customHeight="1">
      <c r="A449" s="4" t="s">
        <v>1094</v>
      </c>
      <c r="B449" s="2"/>
      <c r="C449" s="2"/>
      <c r="D449" s="2"/>
      <c r="E449" s="2"/>
      <c r="F449" s="2"/>
      <c r="G449" s="2">
        <v>5</v>
      </c>
      <c r="H449" s="2"/>
      <c r="I449" s="2"/>
      <c r="J449" s="2"/>
      <c r="K449" s="2"/>
      <c r="L449" s="2"/>
      <c r="M449" s="2"/>
      <c r="N449" s="2"/>
      <c r="O449" s="2">
        <v>25</v>
      </c>
      <c r="P449" s="2"/>
      <c r="Q449" s="2"/>
      <c r="R449" s="2"/>
      <c r="S449" s="49"/>
      <c r="T449" s="2"/>
      <c r="U449" s="2"/>
      <c r="V449" s="71"/>
      <c r="W449" s="18"/>
      <c r="X449" s="18"/>
      <c r="Y449" s="18"/>
      <c r="Z449" s="18"/>
      <c r="AA449" s="18"/>
      <c r="AB449" s="4"/>
      <c r="AC449" s="18"/>
      <c r="AD449" s="18"/>
      <c r="AE449" s="2"/>
      <c r="AF449" s="18"/>
      <c r="AG449" s="18"/>
      <c r="AH449" s="18"/>
      <c r="AI449" s="4"/>
      <c r="AJ449" s="4"/>
      <c r="AK449" s="4"/>
      <c r="AL449" s="4"/>
      <c r="AM449" s="71"/>
      <c r="AN449" s="76"/>
      <c r="AO449" s="76"/>
      <c r="AP449" s="18"/>
      <c r="AQ449" s="18"/>
      <c r="AR449" s="4"/>
      <c r="AS449" s="71"/>
      <c r="AT449" s="21"/>
      <c r="AU449" s="4"/>
      <c r="AV449" s="4"/>
      <c r="AW449" s="4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</row>
    <row r="450" spans="1:62" ht="12.75" customHeight="1">
      <c r="A450" s="2" t="s">
        <v>1099</v>
      </c>
      <c r="B450" s="2"/>
      <c r="C450" s="2"/>
      <c r="D450" s="2"/>
      <c r="E450" s="2"/>
      <c r="F450" s="2"/>
      <c r="G450" s="2">
        <v>6</v>
      </c>
      <c r="H450" s="2"/>
      <c r="I450" s="2"/>
      <c r="J450" s="2"/>
      <c r="K450" s="2">
        <v>6</v>
      </c>
      <c r="L450" s="2"/>
      <c r="M450" s="2"/>
      <c r="N450" s="2"/>
      <c r="O450" s="2"/>
      <c r="P450" s="2"/>
      <c r="Q450" s="2"/>
      <c r="R450" s="2"/>
      <c r="S450" s="49"/>
      <c r="T450" s="2"/>
      <c r="U450" s="2"/>
      <c r="V450" s="71"/>
      <c r="W450" s="18"/>
      <c r="X450" s="18"/>
      <c r="Y450" s="18"/>
      <c r="Z450" s="18"/>
      <c r="AA450" s="18"/>
      <c r="AB450" s="4"/>
      <c r="AC450" s="18"/>
      <c r="AD450" s="18"/>
      <c r="AE450" s="2"/>
      <c r="AF450" s="4"/>
      <c r="AG450" s="4"/>
      <c r="AH450" s="18"/>
      <c r="AI450" s="4"/>
      <c r="AJ450" s="4"/>
      <c r="AK450" s="4"/>
      <c r="AL450" s="18"/>
      <c r="AM450" s="71"/>
      <c r="AN450" s="66"/>
      <c r="AO450" s="66"/>
      <c r="AP450" s="2"/>
      <c r="AQ450" s="2"/>
      <c r="AR450" s="18"/>
      <c r="AS450" s="71"/>
      <c r="AT450" s="21"/>
      <c r="AU450" s="18"/>
      <c r="AV450" s="18"/>
      <c r="AW450" s="18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</row>
    <row r="451" spans="1:62" ht="12.75" customHeight="1">
      <c r="A451" s="2" t="s">
        <v>1104</v>
      </c>
      <c r="B451" s="2"/>
      <c r="C451" s="2"/>
      <c r="D451" s="2"/>
      <c r="E451" s="2"/>
      <c r="F451" s="2"/>
      <c r="G451" s="2"/>
      <c r="H451" s="2"/>
      <c r="I451" s="2">
        <v>4</v>
      </c>
      <c r="J451" s="2"/>
      <c r="K451" s="2"/>
      <c r="L451" s="2"/>
      <c r="M451" s="2"/>
      <c r="N451" s="2"/>
      <c r="O451" s="2"/>
      <c r="P451" s="2"/>
      <c r="Q451" s="2"/>
      <c r="R451" s="2"/>
      <c r="S451" s="49"/>
      <c r="T451" s="2"/>
      <c r="U451" s="2"/>
      <c r="V451" s="71"/>
      <c r="W451" s="18"/>
      <c r="X451" s="18"/>
      <c r="Y451" s="18"/>
      <c r="Z451" s="18"/>
      <c r="AA451" s="18"/>
      <c r="AB451" s="4"/>
      <c r="AC451" s="18"/>
      <c r="AD451" s="18"/>
      <c r="AE451" s="2"/>
      <c r="AF451" s="4"/>
      <c r="AG451" s="4"/>
      <c r="AH451" s="18"/>
      <c r="AI451" s="4"/>
      <c r="AJ451" s="4"/>
      <c r="AK451" s="4"/>
      <c r="AL451" s="18"/>
      <c r="AM451" s="71"/>
      <c r="AN451" s="66"/>
      <c r="AO451" s="66"/>
      <c r="AP451" s="2">
        <v>80</v>
      </c>
      <c r="AQ451" s="2"/>
      <c r="AR451" s="18"/>
      <c r="AS451" s="71"/>
      <c r="AT451" s="21"/>
      <c r="AU451" s="18"/>
      <c r="AV451" s="18"/>
      <c r="AW451" s="18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</row>
    <row r="452" spans="1:62" ht="12.75" customHeight="1">
      <c r="A452" s="2" t="s">
        <v>307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17</v>
      </c>
      <c r="P452" s="2"/>
      <c r="Q452" s="2"/>
      <c r="R452" s="2"/>
      <c r="S452" s="49"/>
      <c r="T452" s="2"/>
      <c r="U452" s="2"/>
      <c r="V452" s="71"/>
      <c r="W452" s="18"/>
      <c r="X452" s="18"/>
      <c r="Y452" s="18"/>
      <c r="Z452" s="18"/>
      <c r="AA452" s="18"/>
      <c r="AB452" s="4"/>
      <c r="AC452" s="18">
        <v>0.05</v>
      </c>
      <c r="AD452" s="18"/>
      <c r="AE452" s="2"/>
      <c r="AF452" s="4"/>
      <c r="AG452" s="4"/>
      <c r="AH452" s="18"/>
      <c r="AI452" s="4"/>
      <c r="AJ452" s="4"/>
      <c r="AK452" s="4"/>
      <c r="AL452" s="18"/>
      <c r="AM452" s="71"/>
      <c r="AN452" s="66"/>
      <c r="AO452" s="66"/>
      <c r="AP452" s="2"/>
      <c r="AQ452" s="2"/>
      <c r="AR452" s="18"/>
      <c r="AS452" s="71"/>
      <c r="AT452" s="21"/>
      <c r="AU452" s="18"/>
      <c r="AV452" s="18"/>
      <c r="AW452" s="18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</row>
    <row r="453" spans="1:62" ht="12.75" customHeight="1">
      <c r="A453" s="2" t="s">
        <v>1110</v>
      </c>
      <c r="B453" s="2"/>
      <c r="C453" s="2"/>
      <c r="D453" s="2"/>
      <c r="E453" s="2"/>
      <c r="F453" s="2"/>
      <c r="G453" s="2"/>
      <c r="H453" s="2"/>
      <c r="I453" s="2"/>
      <c r="J453" s="2"/>
      <c r="K453" s="2">
        <v>8</v>
      </c>
      <c r="L453" s="2">
        <v>8</v>
      </c>
      <c r="M453" s="2">
        <v>8</v>
      </c>
      <c r="N453" s="2"/>
      <c r="O453" s="2"/>
      <c r="P453" s="2"/>
      <c r="Q453" s="2"/>
      <c r="R453" s="2"/>
      <c r="S453" s="49"/>
      <c r="T453" s="2"/>
      <c r="U453" s="2"/>
      <c r="V453" s="71"/>
      <c r="W453" s="18"/>
      <c r="X453" s="18"/>
      <c r="Y453" s="18"/>
      <c r="Z453" s="18"/>
      <c r="AA453" s="18"/>
      <c r="AB453" s="4"/>
      <c r="AC453" s="18"/>
      <c r="AD453" s="18"/>
      <c r="AE453" s="2"/>
      <c r="AF453" s="4"/>
      <c r="AG453" s="4"/>
      <c r="AH453" s="18"/>
      <c r="AI453" s="18"/>
      <c r="AJ453" s="18"/>
      <c r="AK453" s="18"/>
      <c r="AL453" s="18"/>
      <c r="AM453" s="48"/>
      <c r="AN453" s="76"/>
      <c r="AO453" s="76"/>
      <c r="AP453" s="2"/>
      <c r="AQ453" s="2"/>
      <c r="AR453" s="2"/>
      <c r="AS453" s="48"/>
      <c r="AT453" s="49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</row>
    <row r="454" spans="1:62" ht="12.75" customHeight="1">
      <c r="A454" s="8" t="s">
        <v>255</v>
      </c>
      <c r="B454" s="2"/>
      <c r="C454" s="2"/>
      <c r="D454" s="2"/>
      <c r="E454" s="2"/>
      <c r="F454" s="2"/>
      <c r="G454" s="2"/>
      <c r="H454" s="8"/>
      <c r="I454" s="2"/>
      <c r="J454" s="2"/>
      <c r="K454" s="2"/>
      <c r="L454" s="2"/>
      <c r="M454" s="2"/>
      <c r="N454" s="8"/>
      <c r="O454" s="8"/>
      <c r="P454" s="2"/>
      <c r="Q454" s="2"/>
      <c r="R454" s="2"/>
      <c r="S454" s="49"/>
      <c r="T454" s="2"/>
      <c r="U454" s="2"/>
      <c r="V454" s="71"/>
      <c r="W454" s="18"/>
      <c r="X454" s="18"/>
      <c r="Y454" s="18"/>
      <c r="Z454" s="18"/>
      <c r="AA454" s="18"/>
      <c r="AB454" s="4"/>
      <c r="AC454" s="56"/>
      <c r="AD454" s="18"/>
      <c r="AE454" s="2"/>
      <c r="AF454" s="4"/>
      <c r="AG454" s="4"/>
      <c r="AH454" s="18"/>
      <c r="AI454" s="4"/>
      <c r="AJ454" s="4"/>
      <c r="AK454" s="4"/>
      <c r="AL454" s="18"/>
      <c r="AM454" s="71"/>
      <c r="AN454" s="66"/>
      <c r="AO454" s="66"/>
      <c r="AP454" s="2"/>
      <c r="AQ454" s="2"/>
      <c r="AR454" s="18"/>
      <c r="AS454" s="71"/>
      <c r="AT454" s="57"/>
      <c r="AU454" s="18"/>
      <c r="AV454" s="18"/>
      <c r="AW454" s="18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</row>
    <row r="455" spans="1:62" ht="12.75" customHeight="1">
      <c r="A455" s="2" t="s">
        <v>1118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>
        <v>5</v>
      </c>
      <c r="M455" s="2">
        <v>5</v>
      </c>
      <c r="N455" s="2"/>
      <c r="O455" s="2"/>
      <c r="P455" s="2"/>
      <c r="Q455" s="2"/>
      <c r="R455" s="2"/>
      <c r="S455" s="49"/>
      <c r="T455" s="2"/>
      <c r="U455" s="2"/>
      <c r="V455" s="71"/>
      <c r="W455" s="18"/>
      <c r="X455" s="18"/>
      <c r="Y455" s="18"/>
      <c r="Z455" s="18"/>
      <c r="AA455" s="18"/>
      <c r="AB455" s="4"/>
      <c r="AC455" s="18"/>
      <c r="AD455" s="18"/>
      <c r="AE455" s="2"/>
      <c r="AF455" s="4"/>
      <c r="AG455" s="4"/>
      <c r="AH455" s="6"/>
      <c r="AI455" s="4"/>
      <c r="AJ455" s="4"/>
      <c r="AK455" s="4"/>
      <c r="AL455" s="18"/>
      <c r="AM455" s="71"/>
      <c r="AN455" s="66"/>
      <c r="AO455" s="66"/>
      <c r="AP455" s="2"/>
      <c r="AQ455" s="2"/>
      <c r="AR455" s="18"/>
      <c r="AS455" s="71"/>
      <c r="AT455" s="21"/>
      <c r="AU455" s="18"/>
      <c r="AV455" s="18"/>
      <c r="AW455" s="18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</row>
    <row r="456" spans="1:62" ht="12.75" customHeight="1">
      <c r="A456" s="2" t="s">
        <v>1119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>
        <v>6</v>
      </c>
      <c r="M456" s="2">
        <v>6</v>
      </c>
      <c r="N456" s="2"/>
      <c r="O456" s="2"/>
      <c r="P456" s="2"/>
      <c r="Q456" s="2"/>
      <c r="R456" s="2"/>
      <c r="S456" s="49"/>
      <c r="T456" s="2"/>
      <c r="U456" s="2"/>
      <c r="V456" s="71"/>
      <c r="W456" s="18"/>
      <c r="X456" s="18"/>
      <c r="Y456" s="18"/>
      <c r="Z456" s="18"/>
      <c r="AA456" s="18"/>
      <c r="AB456" s="4"/>
      <c r="AC456" s="18"/>
      <c r="AD456" s="18"/>
      <c r="AE456" s="2"/>
      <c r="AF456" s="4"/>
      <c r="AG456" s="4"/>
      <c r="AH456" s="18"/>
      <c r="AI456" s="4"/>
      <c r="AJ456" s="4"/>
      <c r="AK456" s="4"/>
      <c r="AL456" s="18"/>
      <c r="AM456" s="71"/>
      <c r="AN456" s="66"/>
      <c r="AO456" s="66"/>
      <c r="AP456" s="2"/>
      <c r="AQ456" s="2"/>
      <c r="AR456" s="18"/>
      <c r="AS456" s="71"/>
      <c r="AT456" s="21"/>
      <c r="AU456" s="18"/>
      <c r="AV456" s="18"/>
      <c r="AW456" s="18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</row>
    <row r="457" spans="1:62" ht="12.75" customHeight="1">
      <c r="A457" s="4" t="s">
        <v>1120</v>
      </c>
      <c r="B457" s="2"/>
      <c r="C457" s="2"/>
      <c r="D457" s="2"/>
      <c r="E457" s="2"/>
      <c r="F457" s="2"/>
      <c r="G457" s="2">
        <v>4</v>
      </c>
      <c r="H457" s="2">
        <v>4</v>
      </c>
      <c r="I457" s="2">
        <v>4</v>
      </c>
      <c r="J457" s="2">
        <v>4</v>
      </c>
      <c r="K457" s="2">
        <v>4</v>
      </c>
      <c r="L457" s="2">
        <v>4</v>
      </c>
      <c r="M457" s="2">
        <v>4</v>
      </c>
      <c r="N457" s="2"/>
      <c r="O457" s="2"/>
      <c r="P457" s="2"/>
      <c r="Q457" s="2"/>
      <c r="R457" s="2"/>
      <c r="S457" s="49"/>
      <c r="T457" s="2"/>
      <c r="U457" s="2"/>
      <c r="V457" s="71"/>
      <c r="W457" s="18"/>
      <c r="X457" s="18"/>
      <c r="Y457" s="18"/>
      <c r="Z457" s="18"/>
      <c r="AA457" s="18"/>
      <c r="AB457" s="4"/>
      <c r="AC457" s="18"/>
      <c r="AD457" s="18"/>
      <c r="AE457" s="2"/>
      <c r="AF457" s="4"/>
      <c r="AG457" s="4"/>
      <c r="AH457" s="18"/>
      <c r="AI457" s="4"/>
      <c r="AJ457" s="4"/>
      <c r="AK457" s="4"/>
      <c r="AL457" s="18"/>
      <c r="AM457" s="71"/>
      <c r="AN457" s="66"/>
      <c r="AO457" s="66"/>
      <c r="AP457" s="2"/>
      <c r="AQ457" s="2"/>
      <c r="AR457" s="18"/>
      <c r="AS457" s="71"/>
      <c r="AT457" s="21"/>
      <c r="AU457" s="18"/>
      <c r="AV457" s="18"/>
      <c r="AW457" s="18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</row>
    <row r="458" spans="1:62" ht="12.75" customHeight="1">
      <c r="A458" s="2" t="s">
        <v>1126</v>
      </c>
      <c r="B458" s="2"/>
      <c r="C458" s="2"/>
      <c r="D458" s="2"/>
      <c r="E458" s="2"/>
      <c r="F458" s="2"/>
      <c r="G458" s="2"/>
      <c r="H458" s="2"/>
      <c r="I458" s="2"/>
      <c r="J458" s="2"/>
      <c r="K458" s="2">
        <v>7</v>
      </c>
      <c r="L458" s="2"/>
      <c r="M458" s="2"/>
      <c r="N458" s="2"/>
      <c r="O458" s="2"/>
      <c r="P458" s="2"/>
      <c r="Q458" s="2"/>
      <c r="R458" s="2"/>
      <c r="S458" s="49">
        <v>3</v>
      </c>
      <c r="T458" s="2">
        <v>3</v>
      </c>
      <c r="U458" s="2"/>
      <c r="V458" s="71"/>
      <c r="W458" s="18"/>
      <c r="X458" s="18"/>
      <c r="Y458" s="18"/>
      <c r="Z458" s="18"/>
      <c r="AA458" s="18"/>
      <c r="AB458" s="4"/>
      <c r="AC458" s="18"/>
      <c r="AD458" s="18"/>
      <c r="AE458" s="2"/>
      <c r="AF458" s="4"/>
      <c r="AG458" s="4"/>
      <c r="AH458" s="18"/>
      <c r="AI458" s="4"/>
      <c r="AJ458" s="4"/>
      <c r="AK458" s="4"/>
      <c r="AL458" s="18"/>
      <c r="AM458" s="71"/>
      <c r="AN458" s="66"/>
      <c r="AO458" s="66"/>
      <c r="AP458" s="2"/>
      <c r="AQ458" s="2"/>
      <c r="AR458" s="18"/>
      <c r="AS458" s="71"/>
      <c r="AT458" s="21"/>
      <c r="AU458" s="18"/>
      <c r="AV458" s="18"/>
      <c r="AW458" s="18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</row>
    <row r="459" spans="1:62" ht="12.75" customHeight="1">
      <c r="A459" s="4" t="s">
        <v>1133</v>
      </c>
      <c r="B459" s="2"/>
      <c r="C459" s="2"/>
      <c r="D459" s="2"/>
      <c r="E459" s="2"/>
      <c r="F459" s="2"/>
      <c r="G459" s="2">
        <v>10</v>
      </c>
      <c r="H459" s="2">
        <v>10</v>
      </c>
      <c r="I459" s="2">
        <v>10</v>
      </c>
      <c r="J459" s="2">
        <v>10</v>
      </c>
      <c r="K459" s="2">
        <v>10</v>
      </c>
      <c r="L459" s="2">
        <v>10</v>
      </c>
      <c r="M459" s="2">
        <v>10</v>
      </c>
      <c r="N459" s="2"/>
      <c r="O459" s="2"/>
      <c r="P459" s="2"/>
      <c r="Q459" s="2"/>
      <c r="R459" s="2"/>
      <c r="S459" s="49"/>
      <c r="T459" s="2"/>
      <c r="U459" s="2"/>
      <c r="V459" s="71"/>
      <c r="W459" s="18"/>
      <c r="X459" s="18"/>
      <c r="Y459" s="18"/>
      <c r="Z459" s="18"/>
      <c r="AA459" s="18"/>
      <c r="AB459" s="4"/>
      <c r="AC459" s="18"/>
      <c r="AD459" s="18"/>
      <c r="AE459" s="2"/>
      <c r="AF459" s="4"/>
      <c r="AG459" s="4"/>
      <c r="AH459" s="18"/>
      <c r="AI459" s="4"/>
      <c r="AJ459" s="4"/>
      <c r="AK459" s="4"/>
      <c r="AL459" s="18"/>
      <c r="AM459" s="71"/>
      <c r="AN459" s="66"/>
      <c r="AO459" s="66"/>
      <c r="AP459" s="2"/>
      <c r="AQ459" s="2"/>
      <c r="AR459" s="18"/>
      <c r="AS459" s="71"/>
      <c r="AT459" s="21"/>
      <c r="AU459" s="18"/>
      <c r="AV459" s="18"/>
      <c r="AW459" s="18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</row>
    <row r="460" spans="1:62" ht="12.75" customHeight="1">
      <c r="A460" s="2" t="s">
        <v>1135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20</v>
      </c>
      <c r="P460" s="2"/>
      <c r="Q460" s="2"/>
      <c r="R460" s="2"/>
      <c r="S460" s="49"/>
      <c r="T460" s="2"/>
      <c r="U460" s="2"/>
      <c r="V460" s="71"/>
      <c r="W460" s="18"/>
      <c r="X460" s="18"/>
      <c r="Y460" s="18"/>
      <c r="Z460" s="18"/>
      <c r="AA460" s="18"/>
      <c r="AB460" s="4"/>
      <c r="AC460" s="18"/>
      <c r="AD460" s="18"/>
      <c r="AE460" s="2"/>
      <c r="AF460" s="4"/>
      <c r="AG460" s="4"/>
      <c r="AH460" s="18"/>
      <c r="AI460" s="4"/>
      <c r="AJ460" s="4"/>
      <c r="AK460" s="4"/>
      <c r="AL460" s="18"/>
      <c r="AM460" s="71"/>
      <c r="AN460" s="66"/>
      <c r="AO460" s="66"/>
      <c r="AP460" s="2"/>
      <c r="AQ460" s="2"/>
      <c r="AR460" s="18"/>
      <c r="AS460" s="71"/>
      <c r="AT460" s="21"/>
      <c r="AU460" s="18"/>
      <c r="AV460" s="18"/>
      <c r="AW460" s="18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</row>
    <row r="461" spans="1:62" ht="12.75" customHeight="1">
      <c r="A461" s="2" t="s">
        <v>1137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>
        <v>10</v>
      </c>
      <c r="O461" s="2">
        <v>35</v>
      </c>
      <c r="P461" s="2"/>
      <c r="Q461" s="2"/>
      <c r="R461" s="2"/>
      <c r="S461" s="49"/>
      <c r="T461" s="2"/>
      <c r="U461" s="2"/>
      <c r="V461" s="71"/>
      <c r="W461" s="18"/>
      <c r="X461" s="18"/>
      <c r="Y461" s="18"/>
      <c r="Z461" s="18"/>
      <c r="AA461" s="18"/>
      <c r="AB461" s="4"/>
      <c r="AC461" s="18"/>
      <c r="AD461" s="18"/>
      <c r="AE461" s="2"/>
      <c r="AF461" s="18"/>
      <c r="AG461" s="18"/>
      <c r="AH461" s="18"/>
      <c r="AI461" s="4"/>
      <c r="AJ461" s="4"/>
      <c r="AK461" s="4"/>
      <c r="AL461" s="18"/>
      <c r="AM461" s="48"/>
      <c r="AN461" s="76"/>
      <c r="AO461" s="76"/>
      <c r="AP461" s="2"/>
      <c r="AQ461" s="2"/>
      <c r="AR461" s="2"/>
      <c r="AS461" s="48"/>
      <c r="AT461" s="49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</row>
    <row r="462" spans="1:62" ht="12.75" customHeight="1">
      <c r="A462" s="2" t="s">
        <v>1139</v>
      </c>
      <c r="B462" s="2"/>
      <c r="C462" s="2"/>
      <c r="D462" s="2"/>
      <c r="E462" s="2"/>
      <c r="F462" s="2"/>
      <c r="G462" s="2">
        <v>5</v>
      </c>
      <c r="H462" s="2">
        <v>5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49"/>
      <c r="T462" s="2"/>
      <c r="U462" s="2"/>
      <c r="V462" s="71"/>
      <c r="W462" s="18"/>
      <c r="X462" s="18"/>
      <c r="Y462" s="18"/>
      <c r="Z462" s="18"/>
      <c r="AA462" s="18"/>
      <c r="AB462" s="4"/>
      <c r="AC462" s="18"/>
      <c r="AD462" s="18"/>
      <c r="AE462" s="2"/>
      <c r="AF462" s="4"/>
      <c r="AG462" s="4"/>
      <c r="AH462" s="18"/>
      <c r="AI462" s="4"/>
      <c r="AJ462" s="4"/>
      <c r="AK462" s="4"/>
      <c r="AL462" s="18"/>
      <c r="AM462" s="71"/>
      <c r="AN462" s="66"/>
      <c r="AO462" s="66"/>
      <c r="AP462" s="2"/>
      <c r="AQ462" s="2"/>
      <c r="AR462" s="18"/>
      <c r="AS462" s="71"/>
      <c r="AT462" s="21"/>
      <c r="AU462" s="18"/>
      <c r="AV462" s="18"/>
      <c r="AW462" s="18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</row>
    <row r="463" spans="1:62" ht="12.75" customHeight="1">
      <c r="A463" s="2" t="s">
        <v>1140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>
        <v>25</v>
      </c>
      <c r="P463" s="2"/>
      <c r="Q463" s="2"/>
      <c r="R463" s="2"/>
      <c r="S463" s="49"/>
      <c r="T463" s="2"/>
      <c r="U463" s="2"/>
      <c r="V463" s="71"/>
      <c r="W463" s="18"/>
      <c r="X463" s="18"/>
      <c r="Y463" s="18"/>
      <c r="Z463" s="18"/>
      <c r="AA463" s="18"/>
      <c r="AB463" s="4"/>
      <c r="AC463" s="18"/>
      <c r="AD463" s="18"/>
      <c r="AE463" s="2"/>
      <c r="AF463" s="4"/>
      <c r="AG463" s="4"/>
      <c r="AH463" s="18"/>
      <c r="AI463" s="4"/>
      <c r="AJ463" s="4"/>
      <c r="AK463" s="4"/>
      <c r="AL463" s="18"/>
      <c r="AM463" s="71"/>
      <c r="AN463" s="66"/>
      <c r="AO463" s="66"/>
      <c r="AP463" s="2"/>
      <c r="AQ463" s="2"/>
      <c r="AR463" s="18"/>
      <c r="AS463" s="71"/>
      <c r="AT463" s="21"/>
      <c r="AU463" s="18"/>
      <c r="AV463" s="18"/>
      <c r="AW463" s="18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</row>
    <row r="464" spans="1:62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49"/>
      <c r="T464" s="2"/>
      <c r="U464" s="2"/>
      <c r="V464" s="48"/>
      <c r="W464" s="2"/>
      <c r="X464" s="2"/>
      <c r="Y464" s="2"/>
      <c r="Z464" s="2"/>
      <c r="AA464" s="2"/>
      <c r="AB464" s="4"/>
      <c r="AC464" s="18"/>
      <c r="AD464" s="18"/>
      <c r="AE464" s="2"/>
      <c r="AF464" s="4"/>
      <c r="AG464" s="4"/>
      <c r="AH464" s="18"/>
      <c r="AI464" s="4"/>
      <c r="AJ464" s="4"/>
      <c r="AK464" s="4"/>
      <c r="AL464" s="18"/>
      <c r="AM464" s="71"/>
      <c r="AN464" s="66"/>
      <c r="AO464" s="66"/>
      <c r="AP464" s="2"/>
      <c r="AQ464" s="2"/>
      <c r="AR464" s="18"/>
      <c r="AS464" s="71"/>
      <c r="AT464" s="21"/>
      <c r="AU464" s="18"/>
      <c r="AV464" s="18"/>
      <c r="AW464" s="18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</row>
    <row r="465" spans="1:62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49"/>
      <c r="T465" s="2"/>
      <c r="U465" s="2"/>
      <c r="V465" s="48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4"/>
      <c r="AJ465" s="4"/>
      <c r="AK465" s="4"/>
      <c r="AL465" s="2"/>
      <c r="AM465" s="48"/>
      <c r="AN465" s="76"/>
      <c r="AO465" s="76"/>
      <c r="AP465" s="2"/>
      <c r="AQ465" s="2"/>
      <c r="AR465" s="2"/>
      <c r="AS465" s="48"/>
      <c r="AT465" s="49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</row>
    <row r="466" spans="1:62" ht="12.75" customHeight="1">
      <c r="A466" s="2" t="s">
        <v>259</v>
      </c>
      <c r="B466" s="2" t="str">
        <f t="shared" ref="B466:AW466" si="12">B$1</f>
        <v>Skill</v>
      </c>
      <c r="C466" s="2" t="str">
        <f t="shared" si="12"/>
        <v>CSkill</v>
      </c>
      <c r="D466" s="2" t="str">
        <f t="shared" si="12"/>
        <v>MSkill</v>
      </c>
      <c r="E466" s="2" t="str">
        <f t="shared" si="12"/>
        <v>HSkill</v>
      </c>
      <c r="F466" s="2" t="str">
        <f t="shared" si="12"/>
        <v>CombatSkill</v>
      </c>
      <c r="G466" s="2" t="str">
        <f t="shared" si="12"/>
        <v>Str</v>
      </c>
      <c r="H466" s="2" t="str">
        <f t="shared" si="12"/>
        <v>Dex</v>
      </c>
      <c r="I466" s="2" t="str">
        <f t="shared" si="12"/>
        <v>Vit</v>
      </c>
      <c r="J466" s="2" t="str">
        <f t="shared" si="12"/>
        <v>Agi</v>
      </c>
      <c r="K466" s="2" t="str">
        <f t="shared" si="12"/>
        <v>Int</v>
      </c>
      <c r="L466" s="2" t="str">
        <f t="shared" si="12"/>
        <v>Mnd</v>
      </c>
      <c r="M466" s="2" t="str">
        <f t="shared" si="12"/>
        <v>Chr</v>
      </c>
      <c r="N466" s="2" t="str">
        <f t="shared" si="12"/>
        <v>Acc</v>
      </c>
      <c r="O466" s="2" t="str">
        <f t="shared" si="12"/>
        <v>Att</v>
      </c>
      <c r="P466" s="2" t="str">
        <f t="shared" si="12"/>
        <v>Att%</v>
      </c>
      <c r="Q466" s="2" t="str">
        <f t="shared" si="12"/>
        <v>R.Acc</v>
      </c>
      <c r="R466" s="2" t="str">
        <f t="shared" si="12"/>
        <v>R.Att</v>
      </c>
      <c r="S466" s="49" t="str">
        <f t="shared" si="12"/>
        <v>MAcc</v>
      </c>
      <c r="T466" s="2" t="str">
        <f t="shared" si="12"/>
        <v>MAB</v>
      </c>
      <c r="U466" s="2" t="str">
        <f t="shared" si="12"/>
        <v>MDmg</v>
      </c>
      <c r="V466" s="48" t="str">
        <f t="shared" si="12"/>
        <v>DA</v>
      </c>
      <c r="W466" s="2" t="str">
        <f t="shared" si="12"/>
        <v>TA</v>
      </c>
      <c r="X466" s="2" t="str">
        <f t="shared" si="12"/>
        <v>QA</v>
      </c>
      <c r="Y466" s="2" t="str">
        <f t="shared" si="12"/>
        <v>KA</v>
      </c>
      <c r="Z466" s="2" t="str">
        <f t="shared" si="12"/>
        <v>Zan</v>
      </c>
      <c r="AA466" s="2" t="str">
        <f t="shared" si="12"/>
        <v>DW</v>
      </c>
      <c r="AB466" s="2" t="str">
        <f t="shared" si="12"/>
        <v>Haste</v>
      </c>
      <c r="AC466" s="2" t="str">
        <f t="shared" si="12"/>
        <v>C.Rate</v>
      </c>
      <c r="AD466" s="2" t="str">
        <f t="shared" si="12"/>
        <v>C.Dmg</v>
      </c>
      <c r="AE466" s="2" t="str">
        <f t="shared" si="12"/>
        <v>Store TP</v>
      </c>
      <c r="AF466" s="2" t="str">
        <f t="shared" si="12"/>
        <v>Regain</v>
      </c>
      <c r="AG466" s="2" t="str">
        <f t="shared" si="12"/>
        <v>TPBonus</v>
      </c>
      <c r="AH466" s="2" t="str">
        <f t="shared" si="12"/>
        <v>WSDmg</v>
      </c>
      <c r="AI466" s="2" t="str">
        <f t="shared" si="12"/>
        <v>fTP</v>
      </c>
      <c r="AJ466" s="2" t="str">
        <f t="shared" si="12"/>
        <v>DfTP</v>
      </c>
      <c r="AK466" s="2" t="str">
        <f t="shared" si="12"/>
        <v>Save TP</v>
      </c>
      <c r="AL466" s="2" t="str">
        <f t="shared" si="12"/>
        <v>CTP</v>
      </c>
      <c r="AM466" s="48" t="str">
        <f t="shared" si="12"/>
        <v>SCB</v>
      </c>
      <c r="AN466" s="144" t="str">
        <f t="shared" si="12"/>
        <v>MBB</v>
      </c>
      <c r="AO466" s="144" t="str">
        <f t="shared" si="12"/>
        <v>MBB II</v>
      </c>
      <c r="AP466" s="2" t="str">
        <f t="shared" si="12"/>
        <v>HP</v>
      </c>
      <c r="AQ466" s="2" t="str">
        <f t="shared" si="12"/>
        <v>HPP</v>
      </c>
      <c r="AR466" s="2" t="str">
        <f t="shared" si="12"/>
        <v>BrDmg</v>
      </c>
      <c r="AS466" s="48" t="str">
        <f t="shared" si="12"/>
        <v>CA</v>
      </c>
      <c r="AT466" s="49" t="str">
        <f t="shared" si="12"/>
        <v>Efflux</v>
      </c>
      <c r="AU466" s="2" t="str">
        <f t="shared" si="12"/>
        <v>BA</v>
      </c>
      <c r="AV466" s="2" t="str">
        <f t="shared" si="12"/>
        <v>Curepot</v>
      </c>
      <c r="AW466" s="2" t="str">
        <f t="shared" si="12"/>
        <v>Curerec</v>
      </c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</row>
    <row r="467" spans="1:62" ht="12.75" customHeight="1">
      <c r="A467" s="8" t="s">
        <v>1143</v>
      </c>
      <c r="B467" s="2"/>
      <c r="C467" s="2"/>
      <c r="D467" s="2"/>
      <c r="E467" s="2"/>
      <c r="F467" s="2"/>
      <c r="G467" s="2"/>
      <c r="H467" s="2"/>
      <c r="I467" s="2"/>
      <c r="J467" s="2"/>
      <c r="K467" s="143">
        <v>12</v>
      </c>
      <c r="L467" s="76"/>
      <c r="M467" s="76"/>
      <c r="N467" s="76"/>
      <c r="O467" s="76"/>
      <c r="P467" s="76"/>
      <c r="Q467" s="76"/>
      <c r="R467" s="76"/>
      <c r="S467" s="65"/>
      <c r="T467" s="76"/>
      <c r="U467" s="76"/>
      <c r="V467" s="153"/>
      <c r="W467" s="66"/>
      <c r="X467" s="139"/>
      <c r="Y467" s="139"/>
      <c r="Z467" s="66"/>
      <c r="AA467" s="66"/>
      <c r="AB467" s="76"/>
      <c r="AC467" s="66"/>
      <c r="AD467" s="66"/>
      <c r="AE467" s="76"/>
      <c r="AF467" s="139"/>
      <c r="AG467" s="66"/>
      <c r="AH467" s="66"/>
      <c r="AI467" s="66"/>
      <c r="AJ467" s="66"/>
      <c r="AK467" s="66"/>
      <c r="AL467" s="66"/>
      <c r="AM467" s="153"/>
      <c r="AN467" s="66"/>
      <c r="AO467" s="66"/>
      <c r="AP467" s="66"/>
      <c r="AQ467" s="66"/>
      <c r="AR467" s="66"/>
      <c r="AS467" s="153"/>
      <c r="AT467" s="65"/>
      <c r="AU467" s="66"/>
      <c r="AV467" s="66"/>
      <c r="AW467" s="66"/>
      <c r="AX467" s="76"/>
      <c r="AY467" s="76"/>
      <c r="AZ467" s="76"/>
      <c r="BA467" s="66"/>
      <c r="BB467" s="76"/>
      <c r="BC467" s="76"/>
      <c r="BD467" s="76"/>
      <c r="BE467" s="66"/>
      <c r="BF467" s="76"/>
      <c r="BG467" s="66"/>
      <c r="BH467" s="76"/>
      <c r="BI467" s="76"/>
      <c r="BJ467" s="76"/>
    </row>
    <row r="468" spans="1:62" ht="12.75" customHeight="1">
      <c r="A468" s="8" t="s">
        <v>1145</v>
      </c>
      <c r="B468" s="2"/>
      <c r="C468" s="2"/>
      <c r="D468" s="2"/>
      <c r="E468" s="2"/>
      <c r="F468" s="2"/>
      <c r="G468" s="2"/>
      <c r="H468" s="2"/>
      <c r="I468" s="2"/>
      <c r="J468" s="2"/>
      <c r="K468" s="143">
        <v>13</v>
      </c>
      <c r="L468" s="76"/>
      <c r="M468" s="76"/>
      <c r="N468" s="76"/>
      <c r="O468" s="76"/>
      <c r="P468" s="76"/>
      <c r="Q468" s="76"/>
      <c r="R468" s="76"/>
      <c r="S468" s="65"/>
      <c r="T468" s="76"/>
      <c r="U468" s="76"/>
      <c r="V468" s="153"/>
      <c r="W468" s="66"/>
      <c r="X468" s="139"/>
      <c r="Y468" s="139"/>
      <c r="Z468" s="66"/>
      <c r="AA468" s="66"/>
      <c r="AB468" s="76"/>
      <c r="AC468" s="66"/>
      <c r="AD468" s="66"/>
      <c r="AE468" s="76"/>
      <c r="AF468" s="139"/>
      <c r="AG468" s="66"/>
      <c r="AH468" s="66"/>
      <c r="AI468" s="66"/>
      <c r="AJ468" s="66"/>
      <c r="AK468" s="66"/>
      <c r="AL468" s="66"/>
      <c r="AM468" s="153"/>
      <c r="AN468" s="66"/>
      <c r="AO468" s="66"/>
      <c r="AP468" s="66"/>
      <c r="AQ468" s="66"/>
      <c r="AR468" s="66"/>
      <c r="AS468" s="153"/>
      <c r="AT468" s="65"/>
      <c r="AU468" s="66"/>
      <c r="AV468" s="66"/>
      <c r="AW468" s="66"/>
      <c r="AX468" s="76"/>
      <c r="AY468" s="76"/>
      <c r="AZ468" s="76"/>
      <c r="BA468" s="66"/>
      <c r="BB468" s="76"/>
      <c r="BC468" s="76"/>
      <c r="BD468" s="76"/>
      <c r="BE468" s="66"/>
      <c r="BF468" s="76"/>
      <c r="BG468" s="66"/>
      <c r="BH468" s="76"/>
      <c r="BI468" s="76"/>
      <c r="BJ468" s="76"/>
    </row>
    <row r="469" spans="1:62" ht="12.75" customHeight="1">
      <c r="A469" s="2" t="s">
        <v>313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>
        <v>15</v>
      </c>
      <c r="O469" s="2">
        <v>15</v>
      </c>
      <c r="P469" s="2"/>
      <c r="Q469" s="2"/>
      <c r="R469" s="2"/>
      <c r="S469" s="49"/>
      <c r="T469" s="2"/>
      <c r="U469" s="2"/>
      <c r="V469" s="71">
        <v>0.01</v>
      </c>
      <c r="W469" s="18"/>
      <c r="X469" s="18"/>
      <c r="Y469" s="18"/>
      <c r="Z469" s="18"/>
      <c r="AA469" s="18"/>
      <c r="AB469" s="4"/>
      <c r="AC469" s="18"/>
      <c r="AD469" s="18"/>
      <c r="AE469" s="2"/>
      <c r="AF469" s="4"/>
      <c r="AG469" s="4"/>
      <c r="AH469" s="18"/>
      <c r="AI469" s="4"/>
      <c r="AJ469" s="4"/>
      <c r="AK469" s="4"/>
      <c r="AL469" s="18"/>
      <c r="AM469" s="71"/>
      <c r="AN469" s="66"/>
      <c r="AO469" s="66"/>
      <c r="AP469" s="2"/>
      <c r="AQ469" s="2"/>
      <c r="AR469" s="18"/>
      <c r="AS469" s="71"/>
      <c r="AT469" s="21"/>
      <c r="AU469" s="18"/>
      <c r="AV469" s="18"/>
      <c r="AW469" s="18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</row>
    <row r="470" spans="1:62" ht="12.75" customHeight="1">
      <c r="A470" s="2" t="s">
        <v>1147</v>
      </c>
      <c r="B470" s="2"/>
      <c r="C470" s="2"/>
      <c r="D470" s="2"/>
      <c r="E470" s="2"/>
      <c r="F470" s="2"/>
      <c r="G470" s="2"/>
      <c r="H470" s="2">
        <v>9</v>
      </c>
      <c r="I470" s="2"/>
      <c r="J470" s="2">
        <v>-7</v>
      </c>
      <c r="K470" s="2"/>
      <c r="L470" s="2"/>
      <c r="M470" s="2"/>
      <c r="N470" s="2"/>
      <c r="O470" s="2"/>
      <c r="P470" s="2"/>
      <c r="Q470" s="2"/>
      <c r="R470" s="2"/>
      <c r="S470" s="49"/>
      <c r="T470" s="2"/>
      <c r="U470" s="2"/>
      <c r="V470" s="71"/>
      <c r="W470" s="18"/>
      <c r="X470" s="18"/>
      <c r="Y470" s="18"/>
      <c r="Z470" s="18"/>
      <c r="AA470" s="18"/>
      <c r="AB470" s="4"/>
      <c r="AC470" s="18"/>
      <c r="AD470" s="18"/>
      <c r="AE470" s="2"/>
      <c r="AF470" s="4"/>
      <c r="AG470" s="4"/>
      <c r="AH470" s="18"/>
      <c r="AI470" s="4"/>
      <c r="AJ470" s="4"/>
      <c r="AK470" s="4"/>
      <c r="AL470" s="18"/>
      <c r="AM470" s="71"/>
      <c r="AN470" s="66"/>
      <c r="AO470" s="66"/>
      <c r="AP470" s="2"/>
      <c r="AQ470" s="2"/>
      <c r="AR470" s="18"/>
      <c r="AS470" s="71"/>
      <c r="AT470" s="21"/>
      <c r="AU470" s="18"/>
      <c r="AV470" s="18"/>
      <c r="AW470" s="18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</row>
    <row r="471" spans="1:62" ht="12.75" customHeight="1">
      <c r="A471" s="2" t="s">
        <v>1149</v>
      </c>
      <c r="B471" s="2"/>
      <c r="C471" s="2"/>
      <c r="D471" s="2"/>
      <c r="E471" s="2"/>
      <c r="F471" s="2"/>
      <c r="G471" s="2"/>
      <c r="H471" s="2">
        <v>10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49"/>
      <c r="T471" s="2"/>
      <c r="U471" s="2"/>
      <c r="V471" s="71"/>
      <c r="W471" s="18"/>
      <c r="X471" s="18"/>
      <c r="Y471" s="18"/>
      <c r="Z471" s="18"/>
      <c r="AA471" s="18"/>
      <c r="AB471" s="4"/>
      <c r="AC471" s="18"/>
      <c r="AD471" s="18"/>
      <c r="AE471" s="2"/>
      <c r="AF471" s="4"/>
      <c r="AG471" s="4"/>
      <c r="AH471" s="18"/>
      <c r="AI471" s="4"/>
      <c r="AJ471" s="4"/>
      <c r="AK471" s="4"/>
      <c r="AL471" s="18"/>
      <c r="AM471" s="71"/>
      <c r="AN471" s="66"/>
      <c r="AO471" s="66"/>
      <c r="AP471" s="2"/>
      <c r="AQ471" s="2"/>
      <c r="AR471" s="18"/>
      <c r="AS471" s="71"/>
      <c r="AT471" s="21"/>
      <c r="AU471" s="18"/>
      <c r="AV471" s="18"/>
      <c r="AW471" s="18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</row>
    <row r="472" spans="1:62" ht="12.75" customHeight="1">
      <c r="A472" s="2" t="s">
        <v>1150</v>
      </c>
      <c r="B472" s="2"/>
      <c r="C472" s="2"/>
      <c r="D472" s="2"/>
      <c r="E472" s="2"/>
      <c r="F472" s="2"/>
      <c r="G472" s="2">
        <v>8</v>
      </c>
      <c r="H472" s="2">
        <v>-8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49"/>
      <c r="T472" s="2"/>
      <c r="U472" s="2"/>
      <c r="V472" s="71"/>
      <c r="W472" s="18"/>
      <c r="X472" s="18"/>
      <c r="Y472" s="18"/>
      <c r="Z472" s="18"/>
      <c r="AA472" s="18"/>
      <c r="AB472" s="4"/>
      <c r="AC472" s="18"/>
      <c r="AD472" s="18"/>
      <c r="AE472" s="2"/>
      <c r="AF472" s="4"/>
      <c r="AG472" s="4"/>
      <c r="AH472" s="18"/>
      <c r="AI472" s="4"/>
      <c r="AJ472" s="4"/>
      <c r="AK472" s="4"/>
      <c r="AL472" s="18"/>
      <c r="AM472" s="71"/>
      <c r="AN472" s="66"/>
      <c r="AO472" s="66"/>
      <c r="AP472" s="2"/>
      <c r="AQ472" s="2"/>
      <c r="AR472" s="18"/>
      <c r="AS472" s="71"/>
      <c r="AT472" s="21"/>
      <c r="AU472" s="18"/>
      <c r="AV472" s="18"/>
      <c r="AW472" s="18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</row>
    <row r="473" spans="1:62" ht="12.75" customHeight="1">
      <c r="A473" s="2" t="s">
        <v>1152</v>
      </c>
      <c r="B473" s="2"/>
      <c r="C473" s="2"/>
      <c r="D473" s="2"/>
      <c r="E473" s="2"/>
      <c r="F473" s="2"/>
      <c r="G473" s="2">
        <v>9</v>
      </c>
      <c r="H473" s="2">
        <v>-7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49"/>
      <c r="T473" s="2"/>
      <c r="U473" s="2"/>
      <c r="V473" s="71"/>
      <c r="W473" s="18"/>
      <c r="X473" s="18"/>
      <c r="Y473" s="18"/>
      <c r="Z473" s="18"/>
      <c r="AA473" s="18"/>
      <c r="AB473" s="4"/>
      <c r="AC473" s="18"/>
      <c r="AD473" s="18"/>
      <c r="AE473" s="2"/>
      <c r="AF473" s="4"/>
      <c r="AG473" s="4"/>
      <c r="AH473" s="18"/>
      <c r="AI473" s="4"/>
      <c r="AJ473" s="4"/>
      <c r="AK473" s="4"/>
      <c r="AL473" s="18"/>
      <c r="AM473" s="71"/>
      <c r="AN473" s="66"/>
      <c r="AO473" s="66"/>
      <c r="AP473" s="2"/>
      <c r="AQ473" s="2"/>
      <c r="AR473" s="18"/>
      <c r="AS473" s="71"/>
      <c r="AT473" s="21"/>
      <c r="AU473" s="18"/>
      <c r="AV473" s="18"/>
      <c r="AW473" s="18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</row>
    <row r="474" spans="1:62" ht="12.75" customHeight="1">
      <c r="A474" s="4" t="s">
        <v>1154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49"/>
      <c r="T474" s="2"/>
      <c r="U474" s="2">
        <v>9</v>
      </c>
      <c r="V474" s="71"/>
      <c r="W474" s="18"/>
      <c r="X474" s="18"/>
      <c r="Y474" s="18"/>
      <c r="Z474" s="18"/>
      <c r="AA474" s="18"/>
      <c r="AB474" s="4"/>
      <c r="AC474" s="18"/>
      <c r="AD474" s="18"/>
      <c r="AE474" s="2"/>
      <c r="AF474" s="4"/>
      <c r="AG474" s="4"/>
      <c r="AH474" s="18"/>
      <c r="AI474" s="18"/>
      <c r="AJ474" s="18"/>
      <c r="AK474" s="18"/>
      <c r="AL474" s="18"/>
      <c r="AM474" s="48"/>
      <c r="AN474" s="76"/>
      <c r="AO474" s="76"/>
      <c r="AP474" s="2"/>
      <c r="AQ474" s="2"/>
      <c r="AR474" s="2"/>
      <c r="AS474" s="48"/>
      <c r="AT474" s="49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</row>
    <row r="475" spans="1:62" ht="12.75" customHeight="1">
      <c r="A475" s="2" t="s">
        <v>314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>
        <v>7</v>
      </c>
      <c r="M475" s="2"/>
      <c r="N475" s="2"/>
      <c r="O475" s="2"/>
      <c r="P475" s="2"/>
      <c r="Q475" s="2"/>
      <c r="R475" s="2"/>
      <c r="S475" s="49"/>
      <c r="T475" s="2"/>
      <c r="U475" s="2"/>
      <c r="V475" s="71"/>
      <c r="W475" s="18"/>
      <c r="X475" s="18"/>
      <c r="Y475" s="18"/>
      <c r="Z475" s="18"/>
      <c r="AA475" s="18"/>
      <c r="AB475" s="4"/>
      <c r="AC475" s="18"/>
      <c r="AD475" s="18"/>
      <c r="AE475" s="2"/>
      <c r="AF475" s="4"/>
      <c r="AG475" s="4"/>
      <c r="AH475" s="18"/>
      <c r="AI475" s="4"/>
      <c r="AJ475" s="4"/>
      <c r="AK475" s="4"/>
      <c r="AL475" s="18"/>
      <c r="AM475" s="71"/>
      <c r="AN475" s="66"/>
      <c r="AO475" s="66"/>
      <c r="AP475" s="2"/>
      <c r="AQ475" s="2"/>
      <c r="AR475" s="18"/>
      <c r="AS475" s="71"/>
      <c r="AT475" s="21"/>
      <c r="AU475" s="18"/>
      <c r="AV475" s="18"/>
      <c r="AW475" s="18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</row>
    <row r="476" spans="1:62" ht="12.75" customHeight="1">
      <c r="A476" s="2" t="s">
        <v>1162</v>
      </c>
      <c r="B476" s="2"/>
      <c r="C476" s="2"/>
      <c r="D476" s="2"/>
      <c r="E476" s="2"/>
      <c r="F476" s="2"/>
      <c r="G476" s="2">
        <v>6</v>
      </c>
      <c r="H476" s="2"/>
      <c r="I476" s="2">
        <v>6</v>
      </c>
      <c r="J476" s="2"/>
      <c r="K476" s="2">
        <v>6</v>
      </c>
      <c r="L476" s="2"/>
      <c r="M476" s="2"/>
      <c r="N476" s="2">
        <v>10</v>
      </c>
      <c r="O476" s="2">
        <v>15</v>
      </c>
      <c r="P476" s="2"/>
      <c r="Q476" s="2"/>
      <c r="R476" s="2"/>
      <c r="S476" s="49"/>
      <c r="T476" s="2"/>
      <c r="U476" s="2"/>
      <c r="V476" s="71"/>
      <c r="W476" s="18"/>
      <c r="X476" s="18"/>
      <c r="Y476" s="18"/>
      <c r="Z476" s="18"/>
      <c r="AA476" s="18"/>
      <c r="AB476" s="4"/>
      <c r="AC476" s="18"/>
      <c r="AD476" s="18"/>
      <c r="AE476" s="2"/>
      <c r="AF476" s="4"/>
      <c r="AG476" s="4"/>
      <c r="AH476" s="18"/>
      <c r="AI476" s="4"/>
      <c r="AJ476" s="4"/>
      <c r="AK476" s="4"/>
      <c r="AL476" s="18"/>
      <c r="AM476" s="71"/>
      <c r="AN476" s="66"/>
      <c r="AO476" s="66"/>
      <c r="AP476" s="2"/>
      <c r="AQ476" s="2"/>
      <c r="AR476" s="18"/>
      <c r="AS476" s="71"/>
      <c r="AT476" s="21"/>
      <c r="AU476" s="18"/>
      <c r="AV476" s="18"/>
      <c r="AW476" s="18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</row>
    <row r="477" spans="1:62" ht="12.75" customHeight="1">
      <c r="A477" s="2" t="s">
        <v>1166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49"/>
      <c r="T477" s="2"/>
      <c r="U477" s="2"/>
      <c r="V477" s="71">
        <v>0.04</v>
      </c>
      <c r="W477" s="18"/>
      <c r="X477" s="18"/>
      <c r="Y477" s="18"/>
      <c r="Z477" s="18"/>
      <c r="AA477" s="18"/>
      <c r="AB477" s="4">
        <v>51</v>
      </c>
      <c r="AC477" s="18"/>
      <c r="AD477" s="18"/>
      <c r="AE477" s="2"/>
      <c r="AF477" s="18"/>
      <c r="AG477" s="4"/>
      <c r="AH477" s="18"/>
      <c r="AI477" s="4"/>
      <c r="AJ477" s="4"/>
      <c r="AK477" s="4"/>
      <c r="AL477" s="18"/>
      <c r="AM477" s="48"/>
      <c r="AN477" s="76"/>
      <c r="AO477" s="76"/>
      <c r="AP477" s="2"/>
      <c r="AQ477" s="2"/>
      <c r="AR477" s="2"/>
      <c r="AS477" s="48"/>
      <c r="AT477" s="49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</row>
    <row r="478" spans="1:62" ht="12.75" customHeight="1">
      <c r="A478" s="2" t="s">
        <v>1169</v>
      </c>
      <c r="B478" s="2"/>
      <c r="C478" s="2"/>
      <c r="D478" s="2"/>
      <c r="E478" s="2"/>
      <c r="F478" s="2"/>
      <c r="G478" s="2">
        <v>7</v>
      </c>
      <c r="H478" s="2"/>
      <c r="I478" s="2">
        <v>5</v>
      </c>
      <c r="J478" s="2"/>
      <c r="K478" s="2"/>
      <c r="L478" s="2"/>
      <c r="M478" s="2"/>
      <c r="N478" s="2"/>
      <c r="O478" s="2"/>
      <c r="P478" s="2"/>
      <c r="Q478" s="2"/>
      <c r="R478" s="2"/>
      <c r="S478" s="49"/>
      <c r="T478" s="2"/>
      <c r="U478" s="2"/>
      <c r="V478" s="71"/>
      <c r="W478" s="18"/>
      <c r="X478" s="18"/>
      <c r="Y478" s="18"/>
      <c r="Z478" s="18"/>
      <c r="AA478" s="18"/>
      <c r="AB478" s="4">
        <v>51</v>
      </c>
      <c r="AC478" s="18"/>
      <c r="AD478" s="18"/>
      <c r="AE478" s="2"/>
      <c r="AF478" s="18"/>
      <c r="AG478" s="4"/>
      <c r="AH478" s="18"/>
      <c r="AI478" s="4"/>
      <c r="AJ478" s="4"/>
      <c r="AK478" s="4"/>
      <c r="AL478" s="18"/>
      <c r="AM478" s="48"/>
      <c r="AN478" s="76"/>
      <c r="AO478" s="76"/>
      <c r="AP478" s="2"/>
      <c r="AQ478" s="2"/>
      <c r="AR478" s="2"/>
      <c r="AS478" s="48"/>
      <c r="AT478" s="49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</row>
    <row r="479" spans="1:62" ht="12.75" customHeight="1">
      <c r="A479" s="2" t="s">
        <v>1045</v>
      </c>
      <c r="B479" s="2"/>
      <c r="C479" s="2"/>
      <c r="D479" s="2"/>
      <c r="E479" s="2"/>
      <c r="F479" s="2"/>
      <c r="G479" s="2"/>
      <c r="H479" s="2">
        <v>6</v>
      </c>
      <c r="I479" s="2"/>
      <c r="J479" s="2"/>
      <c r="K479" s="2"/>
      <c r="L479" s="2"/>
      <c r="M479" s="2"/>
      <c r="N479" s="2"/>
      <c r="O479" s="2">
        <v>10</v>
      </c>
      <c r="P479" s="2"/>
      <c r="Q479" s="2"/>
      <c r="R479" s="2"/>
      <c r="S479" s="49"/>
      <c r="T479" s="2"/>
      <c r="U479" s="2"/>
      <c r="V479" s="71"/>
      <c r="W479" s="18"/>
      <c r="X479" s="18"/>
      <c r="Y479" s="18"/>
      <c r="Z479" s="18"/>
      <c r="AA479" s="18"/>
      <c r="AB479" s="4"/>
      <c r="AC479" s="18"/>
      <c r="AD479" s="18"/>
      <c r="AE479" s="2"/>
      <c r="AF479" s="4"/>
      <c r="AG479" s="4"/>
      <c r="AH479" s="18"/>
      <c r="AI479" s="4"/>
      <c r="AJ479" s="4"/>
      <c r="AK479" s="4"/>
      <c r="AL479" s="18"/>
      <c r="AM479" s="71"/>
      <c r="AN479" s="66"/>
      <c r="AO479" s="66"/>
      <c r="AP479" s="2">
        <v>15</v>
      </c>
      <c r="AQ479" s="2"/>
      <c r="AR479" s="18"/>
      <c r="AS479" s="71"/>
      <c r="AT479" s="21"/>
      <c r="AU479" s="18"/>
      <c r="AV479" s="18"/>
      <c r="AW479" s="18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</row>
    <row r="480" spans="1:62" ht="12.75" customHeight="1">
      <c r="A480" s="2" t="s">
        <v>1173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>
        <v>10</v>
      </c>
      <c r="O480" s="2"/>
      <c r="P480" s="2"/>
      <c r="Q480" s="2"/>
      <c r="R480" s="2"/>
      <c r="S480" s="49"/>
      <c r="T480" s="2"/>
      <c r="U480" s="2"/>
      <c r="V480" s="71"/>
      <c r="W480" s="18"/>
      <c r="X480" s="18"/>
      <c r="Y480" s="18"/>
      <c r="Z480" s="18"/>
      <c r="AA480" s="18"/>
      <c r="AB480" s="4"/>
      <c r="AC480" s="18"/>
      <c r="AD480" s="18"/>
      <c r="AE480" s="2"/>
      <c r="AF480" s="4"/>
      <c r="AG480" s="4"/>
      <c r="AH480" s="18"/>
      <c r="AI480" s="4">
        <v>100</v>
      </c>
      <c r="AJ480" s="4"/>
      <c r="AK480" s="4"/>
      <c r="AL480" s="18">
        <v>7.0000000000000007E-2</v>
      </c>
      <c r="AM480" s="71"/>
      <c r="AN480" s="66"/>
      <c r="AO480" s="66"/>
      <c r="AP480" s="2"/>
      <c r="AQ480" s="2"/>
      <c r="AR480" s="18"/>
      <c r="AS480" s="71"/>
      <c r="AT480" s="21"/>
      <c r="AU480" s="18"/>
      <c r="AV480" s="18"/>
      <c r="AW480" s="18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</row>
    <row r="481" spans="1:62" ht="12.75" customHeight="1">
      <c r="A481" s="2" t="s">
        <v>1175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>
        <v>15</v>
      </c>
      <c r="O481" s="2">
        <v>15</v>
      </c>
      <c r="P481" s="2"/>
      <c r="Q481" s="2">
        <v>15</v>
      </c>
      <c r="R481" s="2">
        <v>15</v>
      </c>
      <c r="S481" s="49">
        <v>7</v>
      </c>
      <c r="T481" s="2">
        <v>7</v>
      </c>
      <c r="U481" s="2"/>
      <c r="V481" s="71"/>
      <c r="W481" s="18"/>
      <c r="X481" s="18"/>
      <c r="Y481" s="18"/>
      <c r="Z481" s="18"/>
      <c r="AA481" s="18"/>
      <c r="AB481" s="4"/>
      <c r="AC481" s="18"/>
      <c r="AD481" s="18"/>
      <c r="AE481" s="2"/>
      <c r="AF481" s="4"/>
      <c r="AG481" s="4"/>
      <c r="AH481" s="18"/>
      <c r="AI481" s="4"/>
      <c r="AJ481" s="4"/>
      <c r="AK481" s="4"/>
      <c r="AL481" s="18"/>
      <c r="AM481" s="71"/>
      <c r="AN481" s="66"/>
      <c r="AO481" s="66"/>
      <c r="AP481" s="2"/>
      <c r="AQ481" s="2"/>
      <c r="AR481" s="18"/>
      <c r="AS481" s="71"/>
      <c r="AT481" s="21"/>
      <c r="AU481" s="18"/>
      <c r="AV481" s="18"/>
      <c r="AW481" s="18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</row>
    <row r="482" spans="1:62" ht="12.75" customHeight="1">
      <c r="A482" s="8" t="s">
        <v>332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>
        <v>10</v>
      </c>
      <c r="O482" s="2"/>
      <c r="P482" s="2"/>
      <c r="Q482" s="2"/>
      <c r="R482" s="2"/>
      <c r="S482" s="49"/>
      <c r="T482" s="2"/>
      <c r="U482" s="2"/>
      <c r="V482" s="71"/>
      <c r="W482" s="18"/>
      <c r="X482" s="18"/>
      <c r="Y482" s="18"/>
      <c r="Z482" s="18"/>
      <c r="AA482" s="18"/>
      <c r="AB482" s="4"/>
      <c r="AC482" s="18"/>
      <c r="AD482" s="18"/>
      <c r="AE482" s="2"/>
      <c r="AF482" s="4"/>
      <c r="AG482" s="4"/>
      <c r="AH482" s="18"/>
      <c r="AI482" s="4">
        <v>100</v>
      </c>
      <c r="AJ482" s="4"/>
      <c r="AK482" s="4"/>
      <c r="AL482" s="18">
        <v>7.0000000000000007E-2</v>
      </c>
      <c r="AM482" s="71"/>
      <c r="AN482" s="66"/>
      <c r="AO482" s="66"/>
      <c r="AP482" s="2"/>
      <c r="AQ482" s="2"/>
      <c r="AR482" s="18"/>
      <c r="AS482" s="71"/>
      <c r="AT482" s="21"/>
      <c r="AU482" s="18"/>
      <c r="AV482" s="18"/>
      <c r="AW482" s="18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</row>
    <row r="483" spans="1:62" ht="12.75" customHeight="1">
      <c r="A483" s="2" t="s">
        <v>278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49"/>
      <c r="T483" s="2"/>
      <c r="U483" s="2"/>
      <c r="V483" s="71"/>
      <c r="W483" s="18"/>
      <c r="X483" s="18"/>
      <c r="Y483" s="18"/>
      <c r="Z483" s="18"/>
      <c r="AA483" s="18"/>
      <c r="AB483" s="4">
        <v>50</v>
      </c>
      <c r="AC483" s="18"/>
      <c r="AD483" s="18"/>
      <c r="AE483" s="2">
        <v>5</v>
      </c>
      <c r="AF483" s="4"/>
      <c r="AG483" s="4"/>
      <c r="AH483" s="18"/>
      <c r="AI483" s="4"/>
      <c r="AJ483" s="4"/>
      <c r="AK483" s="4"/>
      <c r="AL483" s="18"/>
      <c r="AM483" s="71"/>
      <c r="AN483" s="66"/>
      <c r="AO483" s="66"/>
      <c r="AP483" s="2"/>
      <c r="AQ483" s="2"/>
      <c r="AR483" s="18"/>
      <c r="AS483" s="71"/>
      <c r="AT483" s="21"/>
      <c r="AU483" s="18"/>
      <c r="AV483" s="18"/>
      <c r="AW483" s="18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</row>
    <row r="484" spans="1:62" ht="12.75" customHeight="1">
      <c r="A484" s="2" t="s">
        <v>1187</v>
      </c>
      <c r="B484" s="2"/>
      <c r="C484" s="2"/>
      <c r="D484" s="2"/>
      <c r="E484" s="2"/>
      <c r="F484" s="2"/>
      <c r="G484" s="2">
        <v>5</v>
      </c>
      <c r="H484" s="2">
        <v>5</v>
      </c>
      <c r="I484" s="2"/>
      <c r="J484" s="2"/>
      <c r="K484" s="2"/>
      <c r="L484" s="2"/>
      <c r="M484" s="2"/>
      <c r="N484" s="2">
        <v>10</v>
      </c>
      <c r="O484" s="2">
        <v>20</v>
      </c>
      <c r="P484" s="2"/>
      <c r="Q484" s="2"/>
      <c r="R484" s="2"/>
      <c r="S484" s="49"/>
      <c r="T484" s="2"/>
      <c r="U484" s="2"/>
      <c r="V484" s="71">
        <v>0.02</v>
      </c>
      <c r="W484" s="18"/>
      <c r="X484" s="18"/>
      <c r="Y484" s="18"/>
      <c r="Z484" s="18"/>
      <c r="AA484" s="18"/>
      <c r="AB484" s="4"/>
      <c r="AC484" s="18"/>
      <c r="AD484" s="18"/>
      <c r="AE484" s="2"/>
      <c r="AF484" s="4"/>
      <c r="AG484" s="4"/>
      <c r="AH484" s="18"/>
      <c r="AI484" s="4"/>
      <c r="AJ484" s="4"/>
      <c r="AK484" s="4"/>
      <c r="AL484" s="18"/>
      <c r="AM484" s="71"/>
      <c r="AN484" s="66"/>
      <c r="AO484" s="66"/>
      <c r="AP484" s="2"/>
      <c r="AQ484" s="2"/>
      <c r="AR484" s="18"/>
      <c r="AS484" s="71"/>
      <c r="AT484" s="21"/>
      <c r="AU484" s="18"/>
      <c r="AV484" s="18"/>
      <c r="AW484" s="18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</row>
    <row r="485" spans="1:62" ht="12.75" customHeight="1">
      <c r="A485" s="2" t="s">
        <v>1190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>
        <v>15</v>
      </c>
      <c r="O485" s="2"/>
      <c r="P485" s="2"/>
      <c r="Q485" s="2"/>
      <c r="R485" s="2"/>
      <c r="S485" s="49"/>
      <c r="T485" s="2"/>
      <c r="U485" s="2"/>
      <c r="V485" s="71"/>
      <c r="W485" s="18"/>
      <c r="X485" s="18"/>
      <c r="Y485" s="18"/>
      <c r="Z485" s="18"/>
      <c r="AA485" s="18"/>
      <c r="AB485" s="4">
        <v>71</v>
      </c>
      <c r="AC485" s="18"/>
      <c r="AD485" s="18"/>
      <c r="AE485" s="2"/>
      <c r="AF485" s="4"/>
      <c r="AG485" s="4"/>
      <c r="AH485" s="18"/>
      <c r="AI485" s="4"/>
      <c r="AJ485" s="4"/>
      <c r="AK485" s="4"/>
      <c r="AL485" s="18"/>
      <c r="AM485" s="71"/>
      <c r="AN485" s="66"/>
      <c r="AO485" s="66"/>
      <c r="AP485" s="2"/>
      <c r="AQ485" s="2"/>
      <c r="AR485" s="18"/>
      <c r="AS485" s="71"/>
      <c r="AT485" s="21"/>
      <c r="AU485" s="18"/>
      <c r="AV485" s="18"/>
      <c r="AW485" s="18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</row>
    <row r="486" spans="1:62" ht="12.75" customHeight="1">
      <c r="A486" s="2" t="s">
        <v>1193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49"/>
      <c r="T486" s="2"/>
      <c r="U486" s="2"/>
      <c r="V486" s="71"/>
      <c r="W486" s="18"/>
      <c r="X486" s="18"/>
      <c r="Y486" s="18"/>
      <c r="Z486" s="18"/>
      <c r="AA486" s="18"/>
      <c r="AB486" s="4">
        <v>40</v>
      </c>
      <c r="AC486" s="18"/>
      <c r="AD486" s="18"/>
      <c r="AE486" s="2"/>
      <c r="AF486" s="18"/>
      <c r="AG486" s="4"/>
      <c r="AH486" s="18"/>
      <c r="AI486" s="4"/>
      <c r="AJ486" s="4"/>
      <c r="AK486" s="4"/>
      <c r="AL486" s="18"/>
      <c r="AM486" s="48"/>
      <c r="AN486" s="76"/>
      <c r="AO486" s="76"/>
      <c r="AP486" s="2"/>
      <c r="AQ486" s="2"/>
      <c r="AR486" s="2"/>
      <c r="AS486" s="48"/>
      <c r="AT486" s="49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</row>
    <row r="487" spans="1:62" ht="12.75" customHeight="1">
      <c r="A487" s="8" t="s">
        <v>1194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8">
        <v>13</v>
      </c>
      <c r="O487" s="2"/>
      <c r="P487" s="2"/>
      <c r="Q487" s="2"/>
      <c r="R487" s="2"/>
      <c r="S487" s="49"/>
      <c r="T487" s="2"/>
      <c r="U487" s="2"/>
      <c r="V487" s="94">
        <v>0.02</v>
      </c>
      <c r="W487" s="18"/>
      <c r="X487" s="18"/>
      <c r="Y487" s="18"/>
      <c r="Z487" s="18"/>
      <c r="AA487" s="18"/>
      <c r="AB487" s="4"/>
      <c r="AC487" s="18"/>
      <c r="AD487" s="18"/>
      <c r="AE487" s="8">
        <v>5</v>
      </c>
      <c r="AF487" s="18"/>
      <c r="AG487" s="4"/>
      <c r="AH487" s="18"/>
      <c r="AI487" s="4"/>
      <c r="AJ487" s="4"/>
      <c r="AK487" s="4"/>
      <c r="AL487" s="18"/>
      <c r="AM487" s="48"/>
      <c r="AN487" s="76"/>
      <c r="AO487" s="76"/>
      <c r="AP487" s="2"/>
      <c r="AQ487" s="2"/>
      <c r="AR487" s="2"/>
      <c r="AS487" s="48"/>
      <c r="AT487" s="49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</row>
    <row r="488" spans="1:62" ht="12.75" customHeight="1">
      <c r="A488" s="2" t="s">
        <v>1196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>
        <v>14</v>
      </c>
      <c r="O488" s="2"/>
      <c r="P488" s="2"/>
      <c r="Q488" s="2"/>
      <c r="R488" s="2"/>
      <c r="S488" s="49"/>
      <c r="T488" s="2"/>
      <c r="U488" s="2"/>
      <c r="V488" s="71">
        <v>0.03</v>
      </c>
      <c r="W488" s="18"/>
      <c r="X488" s="18"/>
      <c r="Y488" s="18"/>
      <c r="Z488" s="18"/>
      <c r="AA488" s="18"/>
      <c r="AB488" s="4"/>
      <c r="AC488" s="18"/>
      <c r="AD488" s="18"/>
      <c r="AE488" s="8">
        <v>5</v>
      </c>
      <c r="AF488" s="18"/>
      <c r="AG488" s="4"/>
      <c r="AH488" s="18"/>
      <c r="AI488" s="4"/>
      <c r="AJ488" s="4"/>
      <c r="AK488" s="4"/>
      <c r="AL488" s="18"/>
      <c r="AM488" s="48"/>
      <c r="AN488" s="76"/>
      <c r="AO488" s="76"/>
      <c r="AP488" s="2"/>
      <c r="AQ488" s="2"/>
      <c r="AR488" s="2"/>
      <c r="AS488" s="48"/>
      <c r="AT488" s="49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</row>
    <row r="489" spans="1:62" ht="12.75" customHeight="1">
      <c r="A489" s="4" t="s">
        <v>1199</v>
      </c>
      <c r="B489" s="2"/>
      <c r="C489" s="2"/>
      <c r="D489" s="2"/>
      <c r="E489" s="2"/>
      <c r="F489" s="2"/>
      <c r="G489" s="2">
        <v>7</v>
      </c>
      <c r="H489" s="2">
        <v>5</v>
      </c>
      <c r="I489" s="2">
        <v>7</v>
      </c>
      <c r="J489" s="2">
        <v>5</v>
      </c>
      <c r="K489" s="2">
        <v>7</v>
      </c>
      <c r="L489" s="2">
        <v>5</v>
      </c>
      <c r="M489" s="2">
        <v>7</v>
      </c>
      <c r="N489" s="2"/>
      <c r="O489" s="2"/>
      <c r="P489" s="2"/>
      <c r="Q489" s="2"/>
      <c r="R489" s="2"/>
      <c r="S489" s="49"/>
      <c r="T489" s="2"/>
      <c r="U489" s="2"/>
      <c r="V489" s="71"/>
      <c r="W489" s="18"/>
      <c r="X489" s="18"/>
      <c r="Y489" s="18"/>
      <c r="Z489" s="18"/>
      <c r="AA489" s="18"/>
      <c r="AB489" s="4"/>
      <c r="AC489" s="18"/>
      <c r="AD489" s="18"/>
      <c r="AE489" s="2"/>
      <c r="AF489" s="18"/>
      <c r="AG489" s="4"/>
      <c r="AH489" s="18"/>
      <c r="AI489" s="4"/>
      <c r="AJ489" s="4"/>
      <c r="AK489" s="4"/>
      <c r="AL489" s="18"/>
      <c r="AM489" s="48"/>
      <c r="AN489" s="76"/>
      <c r="AO489" s="76"/>
      <c r="AP489" s="2"/>
      <c r="AQ489" s="2"/>
      <c r="AR489" s="2"/>
      <c r="AS489" s="48"/>
      <c r="AT489" s="49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</row>
    <row r="490" spans="1:62" ht="12.75" customHeight="1">
      <c r="A490" s="2" t="s">
        <v>1203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>
        <v>10</v>
      </c>
      <c r="O490" s="2"/>
      <c r="P490" s="2"/>
      <c r="Q490" s="2"/>
      <c r="R490" s="2"/>
      <c r="S490" s="49"/>
      <c r="T490" s="2"/>
      <c r="U490" s="2"/>
      <c r="V490" s="71"/>
      <c r="W490" s="18"/>
      <c r="X490" s="18"/>
      <c r="Y490" s="18"/>
      <c r="Z490" s="18"/>
      <c r="AA490" s="18"/>
      <c r="AB490" s="4"/>
      <c r="AC490" s="18"/>
      <c r="AD490" s="18"/>
      <c r="AE490" s="2"/>
      <c r="AF490" s="4"/>
      <c r="AG490" s="4"/>
      <c r="AH490" s="18"/>
      <c r="AI490" s="4"/>
      <c r="AJ490" s="4"/>
      <c r="AK490" s="4"/>
      <c r="AL490" s="18"/>
      <c r="AM490" s="71"/>
      <c r="AN490" s="66"/>
      <c r="AO490" s="66"/>
      <c r="AP490" s="2"/>
      <c r="AQ490" s="2"/>
      <c r="AR490" s="18"/>
      <c r="AS490" s="71"/>
      <c r="AT490" s="21"/>
      <c r="AU490" s="18"/>
      <c r="AV490" s="18"/>
      <c r="AW490" s="18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</row>
    <row r="491" spans="1:62" ht="12.75" customHeight="1">
      <c r="A491" s="4" t="s">
        <v>1207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>
        <v>10</v>
      </c>
      <c r="M491" s="2"/>
      <c r="N491" s="2"/>
      <c r="O491" s="2"/>
      <c r="P491" s="2"/>
      <c r="Q491" s="2"/>
      <c r="R491" s="2"/>
      <c r="S491" s="49">
        <v>10</v>
      </c>
      <c r="T491" s="2"/>
      <c r="U491" s="2"/>
      <c r="V491" s="71"/>
      <c r="W491" s="18"/>
      <c r="X491" s="18"/>
      <c r="Y491" s="18"/>
      <c r="Z491" s="18"/>
      <c r="AA491" s="18"/>
      <c r="AB491" s="4"/>
      <c r="AC491" s="18"/>
      <c r="AD491" s="18"/>
      <c r="AE491" s="2"/>
      <c r="AF491" s="4"/>
      <c r="AG491" s="4"/>
      <c r="AH491" s="18"/>
      <c r="AI491" s="4"/>
      <c r="AJ491" s="4"/>
      <c r="AK491" s="4"/>
      <c r="AL491" s="18"/>
      <c r="AM491" s="71"/>
      <c r="AN491" s="66"/>
      <c r="AO491" s="66"/>
      <c r="AP491" s="2"/>
      <c r="AQ491" s="2"/>
      <c r="AR491" s="18"/>
      <c r="AS491" s="71"/>
      <c r="AT491" s="21"/>
      <c r="AU491" s="18"/>
      <c r="AV491" s="18"/>
      <c r="AW491" s="18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</row>
    <row r="492" spans="1:62" ht="12.75" customHeight="1">
      <c r="A492" s="4" t="s">
        <v>1211</v>
      </c>
      <c r="B492" s="2"/>
      <c r="C492" s="2"/>
      <c r="D492" s="2"/>
      <c r="E492" s="2"/>
      <c r="F492" s="2"/>
      <c r="G492" s="2">
        <v>13</v>
      </c>
      <c r="H492" s="2"/>
      <c r="I492" s="2"/>
      <c r="J492" s="2"/>
      <c r="K492" s="2"/>
      <c r="L492" s="2"/>
      <c r="M492" s="2"/>
      <c r="N492" s="2">
        <v>5</v>
      </c>
      <c r="O492" s="2"/>
      <c r="P492" s="2"/>
      <c r="Q492" s="2"/>
      <c r="R492" s="2"/>
      <c r="S492" s="21"/>
      <c r="T492" s="4"/>
      <c r="U492" s="4"/>
      <c r="V492" s="71">
        <v>0.01</v>
      </c>
      <c r="W492" s="18"/>
      <c r="X492" s="18"/>
      <c r="Y492" s="18"/>
      <c r="Z492" s="18"/>
      <c r="AA492" s="18"/>
      <c r="AB492" s="4"/>
      <c r="AC492" s="18"/>
      <c r="AD492" s="18"/>
      <c r="AE492" s="2"/>
      <c r="AF492" s="18"/>
      <c r="AG492" s="18"/>
      <c r="AH492" s="18"/>
      <c r="AI492" s="4"/>
      <c r="AJ492" s="4"/>
      <c r="AK492" s="4"/>
      <c r="AL492" s="4"/>
      <c r="AM492" s="48"/>
      <c r="AN492" s="76"/>
      <c r="AO492" s="76"/>
      <c r="AP492" s="2"/>
      <c r="AQ492" s="2"/>
      <c r="AR492" s="2"/>
      <c r="AS492" s="48"/>
      <c r="AT492" s="49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</row>
    <row r="493" spans="1:62" ht="12.75" customHeight="1">
      <c r="A493" s="2" t="s">
        <v>1221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>
        <v>6</v>
      </c>
      <c r="P493" s="2"/>
      <c r="Q493" s="2"/>
      <c r="R493" s="2"/>
      <c r="S493" s="49"/>
      <c r="T493" s="2"/>
      <c r="U493" s="2"/>
      <c r="V493" s="71"/>
      <c r="W493" s="18"/>
      <c r="X493" s="18"/>
      <c r="Y493" s="18"/>
      <c r="Z493" s="18"/>
      <c r="AA493" s="18"/>
      <c r="AB493" s="4">
        <v>61</v>
      </c>
      <c r="AC493" s="18"/>
      <c r="AD493" s="18"/>
      <c r="AE493" s="2"/>
      <c r="AF493" s="4"/>
      <c r="AG493" s="4"/>
      <c r="AH493" s="18"/>
      <c r="AI493" s="4"/>
      <c r="AJ493" s="4"/>
      <c r="AK493" s="4"/>
      <c r="AL493" s="18"/>
      <c r="AM493" s="71"/>
      <c r="AN493" s="66"/>
      <c r="AO493" s="66"/>
      <c r="AP493" s="2"/>
      <c r="AQ493" s="2"/>
      <c r="AR493" s="18"/>
      <c r="AS493" s="71"/>
      <c r="AT493" s="21"/>
      <c r="AU493" s="18"/>
      <c r="AV493" s="18"/>
      <c r="AW493" s="18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</row>
    <row r="494" spans="1:62" ht="12.75" customHeight="1">
      <c r="A494" s="4" t="s">
        <v>1222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>
        <v>20</v>
      </c>
      <c r="O494" s="2">
        <v>-5</v>
      </c>
      <c r="P494" s="2"/>
      <c r="Q494" s="2"/>
      <c r="R494" s="2"/>
      <c r="S494" s="49"/>
      <c r="T494" s="2"/>
      <c r="U494" s="2"/>
      <c r="V494" s="71"/>
      <c r="W494" s="18"/>
      <c r="X494" s="18"/>
      <c r="Y494" s="18"/>
      <c r="Z494" s="18"/>
      <c r="AA494" s="18"/>
      <c r="AB494" s="4"/>
      <c r="AC494" s="18"/>
      <c r="AD494" s="18"/>
      <c r="AE494" s="2">
        <v>3</v>
      </c>
      <c r="AF494" s="4"/>
      <c r="AG494" s="4"/>
      <c r="AH494" s="18"/>
      <c r="AI494" s="18"/>
      <c r="AJ494" s="18"/>
      <c r="AK494" s="18"/>
      <c r="AL494" s="18"/>
      <c r="AM494" s="48"/>
      <c r="AN494" s="76"/>
      <c r="AO494" s="76"/>
      <c r="AP494" s="2"/>
      <c r="AQ494" s="2"/>
      <c r="AR494" s="2"/>
      <c r="AS494" s="48"/>
      <c r="AT494" s="49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</row>
    <row r="495" spans="1:62" ht="12.75" customHeight="1">
      <c r="A495" s="2" t="s">
        <v>1223</v>
      </c>
      <c r="B495" s="2"/>
      <c r="C495" s="2"/>
      <c r="D495" s="2"/>
      <c r="E495" s="2"/>
      <c r="F495" s="2"/>
      <c r="G495" s="2">
        <v>3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49"/>
      <c r="T495" s="2"/>
      <c r="U495" s="2"/>
      <c r="V495" s="71"/>
      <c r="W495" s="18"/>
      <c r="X495" s="18"/>
      <c r="Y495" s="18"/>
      <c r="Z495" s="18"/>
      <c r="AA495" s="18"/>
      <c r="AB495" s="4"/>
      <c r="AC495" s="18"/>
      <c r="AD495" s="18"/>
      <c r="AE495" s="2"/>
      <c r="AF495" s="4"/>
      <c r="AG495" s="4"/>
      <c r="AH495" s="18"/>
      <c r="AI495" s="4"/>
      <c r="AJ495" s="4"/>
      <c r="AK495" s="4"/>
      <c r="AL495" s="18"/>
      <c r="AM495" s="71"/>
      <c r="AN495" s="66"/>
      <c r="AO495" s="66"/>
      <c r="AP495" s="2">
        <v>55</v>
      </c>
      <c r="AQ495" s="2"/>
      <c r="AR495" s="18"/>
      <c r="AS495" s="71"/>
      <c r="AT495" s="21"/>
      <c r="AU495" s="18"/>
      <c r="AV495" s="18"/>
      <c r="AW495" s="18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</row>
    <row r="496" spans="1:62" ht="12.75" customHeight="1">
      <c r="A496" s="2" t="s">
        <v>1224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>
        <v>10</v>
      </c>
      <c r="P496" s="2"/>
      <c r="Q496" s="2"/>
      <c r="R496" s="2"/>
      <c r="S496" s="49"/>
      <c r="T496" s="2"/>
      <c r="U496" s="2"/>
      <c r="V496" s="71"/>
      <c r="W496" s="18"/>
      <c r="X496" s="18"/>
      <c r="Y496" s="18"/>
      <c r="Z496" s="18"/>
      <c r="AA496" s="18"/>
      <c r="AB496" s="4">
        <v>40</v>
      </c>
      <c r="AC496" s="18"/>
      <c r="AD496" s="18"/>
      <c r="AE496" s="2"/>
      <c r="AF496" s="4"/>
      <c r="AG496" s="4"/>
      <c r="AH496" s="18"/>
      <c r="AI496" s="4"/>
      <c r="AJ496" s="4"/>
      <c r="AK496" s="4"/>
      <c r="AL496" s="18"/>
      <c r="AM496" s="71"/>
      <c r="AN496" s="66"/>
      <c r="AO496" s="66"/>
      <c r="AP496" s="2"/>
      <c r="AQ496" s="2"/>
      <c r="AR496" s="18"/>
      <c r="AS496" s="71"/>
      <c r="AT496" s="21"/>
      <c r="AU496" s="18"/>
      <c r="AV496" s="18"/>
      <c r="AW496" s="18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</row>
    <row r="497" spans="1:62" ht="12.75" customHeight="1">
      <c r="A497" s="2" t="s">
        <v>1225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>
        <v>6</v>
      </c>
      <c r="O497" s="2"/>
      <c r="P497" s="2"/>
      <c r="Q497" s="2"/>
      <c r="R497" s="2"/>
      <c r="S497" s="49"/>
      <c r="T497" s="2"/>
      <c r="U497" s="2"/>
      <c r="V497" s="71"/>
      <c r="W497" s="18"/>
      <c r="X497" s="18"/>
      <c r="Y497" s="18"/>
      <c r="Z497" s="18"/>
      <c r="AA497" s="18"/>
      <c r="AB497" s="4">
        <v>61</v>
      </c>
      <c r="AC497" s="18"/>
      <c r="AD497" s="18"/>
      <c r="AE497" s="2"/>
      <c r="AF497" s="4"/>
      <c r="AG497" s="4"/>
      <c r="AH497" s="18"/>
      <c r="AI497" s="4"/>
      <c r="AJ497" s="4"/>
      <c r="AK497" s="4"/>
      <c r="AL497" s="18"/>
      <c r="AM497" s="71"/>
      <c r="AN497" s="66"/>
      <c r="AO497" s="66"/>
      <c r="AP497" s="2"/>
      <c r="AQ497" s="2"/>
      <c r="AR497" s="18"/>
      <c r="AS497" s="71"/>
      <c r="AT497" s="21"/>
      <c r="AU497" s="18"/>
      <c r="AV497" s="18"/>
      <c r="AW497" s="18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</row>
    <row r="498" spans="1:62" ht="12.75" customHeight="1">
      <c r="A498" s="2" t="s">
        <v>1226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49"/>
      <c r="T498" s="2"/>
      <c r="U498" s="2"/>
      <c r="V498" s="71"/>
      <c r="W498" s="18"/>
      <c r="X498" s="18"/>
      <c r="Y498" s="18"/>
      <c r="Z498" s="18"/>
      <c r="AA498" s="18"/>
      <c r="AB498" s="4">
        <v>71</v>
      </c>
      <c r="AC498" s="18"/>
      <c r="AD498" s="18"/>
      <c r="AE498" s="2"/>
      <c r="AF498" s="4"/>
      <c r="AG498" s="4"/>
      <c r="AH498" s="18"/>
      <c r="AI498" s="4"/>
      <c r="AJ498" s="4"/>
      <c r="AK498" s="4"/>
      <c r="AL498" s="18"/>
      <c r="AM498" s="71"/>
      <c r="AN498" s="66"/>
      <c r="AO498" s="66"/>
      <c r="AP498" s="2"/>
      <c r="AQ498" s="2"/>
      <c r="AR498" s="18"/>
      <c r="AS498" s="71"/>
      <c r="AT498" s="21"/>
      <c r="AU498" s="18"/>
      <c r="AV498" s="18"/>
      <c r="AW498" s="18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</row>
    <row r="499" spans="1:62" ht="12.75" customHeight="1">
      <c r="A499" s="2" t="s">
        <v>1227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49"/>
      <c r="T499" s="2"/>
      <c r="U499" s="2"/>
      <c r="V499" s="71"/>
      <c r="W499" s="18"/>
      <c r="X499" s="18"/>
      <c r="Y499" s="18"/>
      <c r="Z499" s="18"/>
      <c r="AA499" s="18"/>
      <c r="AB499" s="4">
        <v>81</v>
      </c>
      <c r="AC499" s="18"/>
      <c r="AD499" s="18"/>
      <c r="AE499" s="2"/>
      <c r="AF499" s="4"/>
      <c r="AG499" s="4"/>
      <c r="AH499" s="18"/>
      <c r="AI499" s="4"/>
      <c r="AJ499" s="4"/>
      <c r="AK499" s="4"/>
      <c r="AL499" s="18"/>
      <c r="AM499" s="71"/>
      <c r="AN499" s="66"/>
      <c r="AO499" s="66"/>
      <c r="AP499" s="2"/>
      <c r="AQ499" s="2"/>
      <c r="AR499" s="18"/>
      <c r="AS499" s="71"/>
      <c r="AT499" s="21"/>
      <c r="AU499" s="18"/>
      <c r="AV499" s="18"/>
      <c r="AW499" s="18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</row>
    <row r="500" spans="1:62" ht="12.75" customHeight="1">
      <c r="A500" s="2" t="s">
        <v>1228</v>
      </c>
      <c r="B500" s="2"/>
      <c r="C500" s="2"/>
      <c r="D500" s="2"/>
      <c r="E500" s="2"/>
      <c r="F500" s="2"/>
      <c r="G500" s="2">
        <v>6</v>
      </c>
      <c r="H500" s="2">
        <v>6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49"/>
      <c r="T500" s="2"/>
      <c r="U500" s="2"/>
      <c r="V500" s="71"/>
      <c r="W500" s="18"/>
      <c r="X500" s="18"/>
      <c r="Y500" s="18"/>
      <c r="Z500" s="18"/>
      <c r="AA500" s="18"/>
      <c r="AB500" s="4"/>
      <c r="AC500" s="18"/>
      <c r="AD500" s="18"/>
      <c r="AE500" s="2"/>
      <c r="AF500" s="4"/>
      <c r="AG500" s="4"/>
      <c r="AH500" s="18"/>
      <c r="AI500" s="4"/>
      <c r="AJ500" s="4"/>
      <c r="AK500" s="4"/>
      <c r="AL500" s="18"/>
      <c r="AM500" s="71"/>
      <c r="AN500" s="66"/>
      <c r="AO500" s="66"/>
      <c r="AP500" s="2"/>
      <c r="AQ500" s="2"/>
      <c r="AR500" s="18"/>
      <c r="AS500" s="71"/>
      <c r="AT500" s="21"/>
      <c r="AU500" s="18"/>
      <c r="AV500" s="18"/>
      <c r="AW500" s="18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</row>
    <row r="501" spans="1:62" ht="12.75" customHeight="1">
      <c r="A501" s="2" t="s">
        <v>1229</v>
      </c>
      <c r="B501" s="2"/>
      <c r="C501" s="2"/>
      <c r="D501" s="2"/>
      <c r="E501" s="2"/>
      <c r="F501" s="2"/>
      <c r="G501" s="2"/>
      <c r="H501" s="2"/>
      <c r="I501" s="2"/>
      <c r="J501" s="2"/>
      <c r="K501" s="2">
        <v>7</v>
      </c>
      <c r="L501" s="2">
        <v>7</v>
      </c>
      <c r="M501" s="2">
        <v>7</v>
      </c>
      <c r="N501" s="2"/>
      <c r="O501" s="2"/>
      <c r="P501" s="2"/>
      <c r="Q501" s="2"/>
      <c r="R501" s="2"/>
      <c r="S501" s="49">
        <v>5</v>
      </c>
      <c r="T501" s="2"/>
      <c r="U501" s="2"/>
      <c r="V501" s="71"/>
      <c r="W501" s="18"/>
      <c r="X501" s="18"/>
      <c r="Y501" s="18"/>
      <c r="Z501" s="18"/>
      <c r="AA501" s="18"/>
      <c r="AB501" s="4"/>
      <c r="AC501" s="18"/>
      <c r="AD501" s="18"/>
      <c r="AE501" s="2"/>
      <c r="AF501" s="4"/>
      <c r="AG501" s="4"/>
      <c r="AH501" s="18"/>
      <c r="AI501" s="4"/>
      <c r="AJ501" s="4"/>
      <c r="AK501" s="4"/>
      <c r="AL501" s="18"/>
      <c r="AM501" s="71"/>
      <c r="AN501" s="66"/>
      <c r="AO501" s="66"/>
      <c r="AP501" s="2"/>
      <c r="AQ501" s="2"/>
      <c r="AR501" s="18"/>
      <c r="AS501" s="71"/>
      <c r="AT501" s="21"/>
      <c r="AU501" s="18"/>
      <c r="AV501" s="18"/>
      <c r="AW501" s="18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</row>
    <row r="502" spans="1:62" ht="12.75" customHeight="1">
      <c r="A502" s="2" t="s">
        <v>1231</v>
      </c>
      <c r="B502" s="2"/>
      <c r="C502" s="2"/>
      <c r="D502" s="2"/>
      <c r="E502" s="2"/>
      <c r="F502" s="2"/>
      <c r="G502" s="2">
        <v>5</v>
      </c>
      <c r="H502" s="2"/>
      <c r="I502" s="2"/>
      <c r="J502" s="2"/>
      <c r="K502" s="2"/>
      <c r="L502" s="2"/>
      <c r="M502" s="2"/>
      <c r="N502" s="2"/>
      <c r="O502" s="2">
        <v>25</v>
      </c>
      <c r="P502" s="2"/>
      <c r="Q502" s="2"/>
      <c r="R502" s="2"/>
      <c r="S502" s="49"/>
      <c r="T502" s="2"/>
      <c r="U502" s="2"/>
      <c r="V502" s="71">
        <v>-0.05</v>
      </c>
      <c r="W502" s="18"/>
      <c r="X502" s="18"/>
      <c r="Y502" s="18"/>
      <c r="Z502" s="18"/>
      <c r="AA502" s="18"/>
      <c r="AB502" s="4"/>
      <c r="AC502" s="18"/>
      <c r="AD502" s="18"/>
      <c r="AE502" s="2"/>
      <c r="AF502" s="4"/>
      <c r="AG502" s="4"/>
      <c r="AH502" s="18"/>
      <c r="AI502" s="4"/>
      <c r="AJ502" s="4"/>
      <c r="AK502" s="4"/>
      <c r="AL502" s="18"/>
      <c r="AM502" s="71"/>
      <c r="AN502" s="66"/>
      <c r="AO502" s="66"/>
      <c r="AP502" s="2"/>
      <c r="AQ502" s="2"/>
      <c r="AR502" s="18"/>
      <c r="AS502" s="71"/>
      <c r="AT502" s="21"/>
      <c r="AU502" s="18"/>
      <c r="AV502" s="18"/>
      <c r="AW502" s="18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</row>
    <row r="503" spans="1:62" ht="12.75" customHeight="1">
      <c r="A503" s="4" t="s">
        <v>277</v>
      </c>
      <c r="B503" s="2"/>
      <c r="C503" s="2"/>
      <c r="D503" s="2"/>
      <c r="E503" s="2"/>
      <c r="F503" s="2"/>
      <c r="G503" s="2">
        <v>10</v>
      </c>
      <c r="H503" s="2"/>
      <c r="I503" s="2"/>
      <c r="J503" s="2"/>
      <c r="K503" s="2"/>
      <c r="L503" s="2"/>
      <c r="M503" s="2"/>
      <c r="N503" s="2">
        <v>5</v>
      </c>
      <c r="O503" s="2">
        <v>28</v>
      </c>
      <c r="P503" s="2"/>
      <c r="Q503" s="2"/>
      <c r="R503" s="2"/>
      <c r="S503" s="49"/>
      <c r="T503" s="2"/>
      <c r="U503" s="2"/>
      <c r="V503" s="71">
        <v>-0.05</v>
      </c>
      <c r="W503" s="18"/>
      <c r="X503" s="18"/>
      <c r="Y503" s="18"/>
      <c r="Z503" s="18"/>
      <c r="AA503" s="18"/>
      <c r="AB503" s="4"/>
      <c r="AC503" s="18"/>
      <c r="AD503" s="18"/>
      <c r="AE503" s="2"/>
      <c r="AF503" s="4"/>
      <c r="AG503" s="4"/>
      <c r="AH503" s="18"/>
      <c r="AI503" s="18"/>
      <c r="AJ503" s="18"/>
      <c r="AK503" s="18"/>
      <c r="AL503" s="18"/>
      <c r="AM503" s="48"/>
      <c r="AN503" s="76"/>
      <c r="AO503" s="76"/>
      <c r="AP503" s="2"/>
      <c r="AQ503" s="2"/>
      <c r="AR503" s="2"/>
      <c r="AS503" s="48"/>
      <c r="AT503" s="49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</row>
    <row r="504" spans="1:62" ht="12.75" customHeight="1">
      <c r="A504" s="2" t="s">
        <v>1232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49"/>
      <c r="T504" s="2"/>
      <c r="U504" s="2"/>
      <c r="V504" s="71"/>
      <c r="W504" s="18"/>
      <c r="X504" s="18"/>
      <c r="Y504" s="18"/>
      <c r="Z504" s="18"/>
      <c r="AA504" s="18"/>
      <c r="AB504" s="4">
        <v>91</v>
      </c>
      <c r="AC504" s="18"/>
      <c r="AD504" s="18"/>
      <c r="AE504" s="2"/>
      <c r="AF504" s="18"/>
      <c r="AG504" s="18"/>
      <c r="AH504" s="18"/>
      <c r="AI504" s="4"/>
      <c r="AJ504" s="4"/>
      <c r="AK504" s="4"/>
      <c r="AL504" s="18"/>
      <c r="AM504" s="48"/>
      <c r="AN504" s="76"/>
      <c r="AO504" s="76"/>
      <c r="AP504" s="2"/>
      <c r="AQ504" s="2"/>
      <c r="AR504" s="2"/>
      <c r="AS504" s="48"/>
      <c r="AT504" s="49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</row>
    <row r="505" spans="1:62" ht="12.75" customHeight="1">
      <c r="A505" s="2" t="s">
        <v>1233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49"/>
      <c r="T505" s="2"/>
      <c r="U505" s="2"/>
      <c r="V505" s="71"/>
      <c r="W505" s="18"/>
      <c r="X505" s="18"/>
      <c r="Y505" s="18"/>
      <c r="Z505" s="18"/>
      <c r="AA505" s="18"/>
      <c r="AB505" s="4">
        <v>102</v>
      </c>
      <c r="AC505" s="18"/>
      <c r="AD505" s="18"/>
      <c r="AE505" s="2"/>
      <c r="AF505" s="18"/>
      <c r="AG505" s="18"/>
      <c r="AH505" s="18"/>
      <c r="AI505" s="4"/>
      <c r="AJ505" s="4"/>
      <c r="AK505" s="4"/>
      <c r="AL505" s="18"/>
      <c r="AM505" s="48"/>
      <c r="AN505" s="76"/>
      <c r="AO505" s="76"/>
      <c r="AP505" s="2"/>
      <c r="AQ505" s="2"/>
      <c r="AR505" s="2"/>
      <c r="AS505" s="48"/>
      <c r="AT505" s="49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</row>
    <row r="506" spans="1:62" ht="12.75" customHeight="1">
      <c r="A506" s="8" t="s">
        <v>1234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>
        <v>10</v>
      </c>
      <c r="O506" s="2"/>
      <c r="P506" s="2"/>
      <c r="Q506" s="2">
        <v>10</v>
      </c>
      <c r="R506" s="2"/>
      <c r="S506" s="49"/>
      <c r="T506" s="2"/>
      <c r="U506" s="2"/>
      <c r="V506" s="71"/>
      <c r="W506" s="18"/>
      <c r="X506" s="18"/>
      <c r="Y506" s="18"/>
      <c r="Z506" s="18"/>
      <c r="AA506" s="18">
        <v>7.0000000000000007E-2</v>
      </c>
      <c r="AB506" s="4"/>
      <c r="AC506" s="18"/>
      <c r="AD506" s="18"/>
      <c r="AE506" s="2">
        <v>4</v>
      </c>
      <c r="AF506" s="18"/>
      <c r="AG506" s="18"/>
      <c r="AH506" s="18"/>
      <c r="AI506" s="4"/>
      <c r="AJ506" s="4"/>
      <c r="AK506" s="4"/>
      <c r="AL506" s="18"/>
      <c r="AM506" s="48"/>
      <c r="AN506" s="76"/>
      <c r="AO506" s="76"/>
      <c r="AP506" s="2"/>
      <c r="AQ506" s="2"/>
      <c r="AR506" s="2"/>
      <c r="AS506" s="48"/>
      <c r="AT506" s="49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</row>
    <row r="507" spans="1:62" ht="12.75" customHeight="1">
      <c r="A507" s="8" t="s">
        <v>1235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49"/>
      <c r="T507" s="2"/>
      <c r="U507" s="2"/>
      <c r="V507" s="71">
        <v>0.02</v>
      </c>
      <c r="W507" s="18">
        <v>0.02</v>
      </c>
      <c r="X507" s="18"/>
      <c r="Y507" s="18"/>
      <c r="Z507" s="18"/>
      <c r="AA507" s="18"/>
      <c r="AB507" s="4">
        <v>30</v>
      </c>
      <c r="AC507" s="18"/>
      <c r="AD507" s="18"/>
      <c r="AE507" s="2"/>
      <c r="AF507" s="18"/>
      <c r="AG507" s="18"/>
      <c r="AH507" s="18"/>
      <c r="AI507" s="4"/>
      <c r="AJ507" s="4"/>
      <c r="AK507" s="4"/>
      <c r="AL507" s="18"/>
      <c r="AM507" s="48"/>
      <c r="AN507" s="76"/>
      <c r="AO507" s="76"/>
      <c r="AP507" s="2"/>
      <c r="AQ507" s="2"/>
      <c r="AR507" s="2"/>
      <c r="AS507" s="48"/>
      <c r="AT507" s="49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</row>
    <row r="508" spans="1:62" ht="12.75" customHeight="1">
      <c r="A508" s="2" t="s">
        <v>1236</v>
      </c>
      <c r="B508" s="2"/>
      <c r="C508" s="2"/>
      <c r="D508" s="2"/>
      <c r="E508" s="2"/>
      <c r="F508" s="2"/>
      <c r="G508" s="2"/>
      <c r="H508" s="2"/>
      <c r="I508" s="2"/>
      <c r="J508" s="2">
        <v>5</v>
      </c>
      <c r="K508" s="2"/>
      <c r="L508" s="2"/>
      <c r="M508" s="2">
        <v>5</v>
      </c>
      <c r="N508" s="2"/>
      <c r="O508" s="2"/>
      <c r="P508" s="2"/>
      <c r="Q508" s="2"/>
      <c r="R508" s="2"/>
      <c r="S508" s="49"/>
      <c r="T508" s="2"/>
      <c r="U508" s="2"/>
      <c r="V508" s="71"/>
      <c r="W508" s="18"/>
      <c r="X508" s="18"/>
      <c r="Y508" s="18"/>
      <c r="Z508" s="18"/>
      <c r="AA508" s="18">
        <v>0.06</v>
      </c>
      <c r="AB508" s="4"/>
      <c r="AC508" s="18"/>
      <c r="AD508" s="18"/>
      <c r="AE508" s="2"/>
      <c r="AF508" s="4"/>
      <c r="AG508" s="4"/>
      <c r="AH508" s="18"/>
      <c r="AI508" s="4"/>
      <c r="AJ508" s="4"/>
      <c r="AK508" s="4"/>
      <c r="AL508" s="18"/>
      <c r="AM508" s="71"/>
      <c r="AN508" s="66"/>
      <c r="AO508" s="66"/>
      <c r="AP508" s="2"/>
      <c r="AQ508" s="2"/>
      <c r="AR508" s="18"/>
      <c r="AS508" s="71"/>
      <c r="AT508" s="21"/>
      <c r="AU508" s="18"/>
      <c r="AV508" s="18"/>
      <c r="AW508" s="18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</row>
    <row r="509" spans="1:62" ht="12.75" customHeight="1">
      <c r="A509" s="2" t="s">
        <v>1237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49"/>
      <c r="T509" s="2"/>
      <c r="U509" s="2"/>
      <c r="V509" s="71"/>
      <c r="W509" s="18"/>
      <c r="X509" s="18"/>
      <c r="Y509" s="18"/>
      <c r="Z509" s="18"/>
      <c r="AA509" s="18"/>
      <c r="AB509" s="4">
        <v>61</v>
      </c>
      <c r="AC509" s="18"/>
      <c r="AD509" s="18"/>
      <c r="AE509" s="2"/>
      <c r="AF509" s="4"/>
      <c r="AG509" s="4"/>
      <c r="AH509" s="18"/>
      <c r="AI509" s="4"/>
      <c r="AJ509" s="4"/>
      <c r="AK509" s="4"/>
      <c r="AL509" s="18"/>
      <c r="AM509" s="71"/>
      <c r="AN509" s="66"/>
      <c r="AO509" s="66"/>
      <c r="AP509" s="2"/>
      <c r="AQ509" s="2"/>
      <c r="AR509" s="18"/>
      <c r="AS509" s="71"/>
      <c r="AT509" s="21"/>
      <c r="AU509" s="18"/>
      <c r="AV509" s="18"/>
      <c r="AW509" s="18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</row>
    <row r="510" spans="1:62" ht="12.75" customHeight="1">
      <c r="A510" s="2" t="s">
        <v>1238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>
        <v>30</v>
      </c>
      <c r="P510" s="2"/>
      <c r="Q510" s="2"/>
      <c r="R510" s="2"/>
      <c r="S510" s="49"/>
      <c r="T510" s="2"/>
      <c r="U510" s="2"/>
      <c r="V510" s="71"/>
      <c r="W510" s="18"/>
      <c r="X510" s="18"/>
      <c r="Y510" s="18"/>
      <c r="Z510" s="18"/>
      <c r="AA510" s="18"/>
      <c r="AB510" s="4"/>
      <c r="AC510" s="18"/>
      <c r="AD510" s="18"/>
      <c r="AE510" s="2"/>
      <c r="AF510" s="4"/>
      <c r="AG510" s="4"/>
      <c r="AH510" s="18"/>
      <c r="AI510" s="4"/>
      <c r="AJ510" s="4"/>
      <c r="AK510" s="4"/>
      <c r="AL510" s="18"/>
      <c r="AM510" s="71"/>
      <c r="AN510" s="66"/>
      <c r="AO510" s="66"/>
      <c r="AP510" s="2"/>
      <c r="AQ510" s="2"/>
      <c r="AR510" s="18"/>
      <c r="AS510" s="71"/>
      <c r="AT510" s="21"/>
      <c r="AU510" s="18"/>
      <c r="AV510" s="18"/>
      <c r="AW510" s="18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</row>
    <row r="511" spans="1:62" ht="12.75" customHeight="1">
      <c r="A511" s="4" t="s">
        <v>1240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>
        <v>15</v>
      </c>
      <c r="P511" s="2"/>
      <c r="Q511" s="2"/>
      <c r="R511" s="2"/>
      <c r="S511" s="21"/>
      <c r="T511" s="4"/>
      <c r="U511" s="4"/>
      <c r="V511" s="71"/>
      <c r="W511" s="18"/>
      <c r="X511" s="18"/>
      <c r="Y511" s="18"/>
      <c r="Z511" s="18"/>
      <c r="AA511" s="18"/>
      <c r="AB511" s="4">
        <v>30</v>
      </c>
      <c r="AC511" s="18"/>
      <c r="AD511" s="18"/>
      <c r="AE511" s="2">
        <v>4</v>
      </c>
      <c r="AF511" s="18"/>
      <c r="AG511" s="18"/>
      <c r="AH511" s="18"/>
      <c r="AI511" s="4"/>
      <c r="AJ511" s="4"/>
      <c r="AK511" s="4"/>
      <c r="AL511" s="4"/>
      <c r="AM511" s="48"/>
      <c r="AN511" s="76"/>
      <c r="AO511" s="76"/>
      <c r="AP511" s="2"/>
      <c r="AQ511" s="2"/>
      <c r="AR511" s="2"/>
      <c r="AS511" s="48"/>
      <c r="AT511" s="49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</row>
    <row r="512" spans="1:62" ht="12.75" customHeight="1">
      <c r="A512" s="4" t="s">
        <v>1241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>
        <v>18</v>
      </c>
      <c r="P512" s="2"/>
      <c r="Q512" s="2"/>
      <c r="R512" s="2"/>
      <c r="S512" s="21"/>
      <c r="T512" s="4"/>
      <c r="U512" s="4"/>
      <c r="V512" s="71"/>
      <c r="W512" s="18"/>
      <c r="X512" s="18"/>
      <c r="Y512" s="18"/>
      <c r="Z512" s="18"/>
      <c r="AA512" s="18"/>
      <c r="AB512" s="4">
        <v>40</v>
      </c>
      <c r="AC512" s="18"/>
      <c r="AD512" s="18"/>
      <c r="AE512" s="2">
        <v>6</v>
      </c>
      <c r="AF512" s="18"/>
      <c r="AG512" s="18"/>
      <c r="AH512" s="18"/>
      <c r="AI512" s="4"/>
      <c r="AJ512" s="4"/>
      <c r="AK512" s="4"/>
      <c r="AL512" s="4"/>
      <c r="AM512" s="48"/>
      <c r="AN512" s="76"/>
      <c r="AO512" s="76"/>
      <c r="AP512" s="2"/>
      <c r="AQ512" s="2"/>
      <c r="AR512" s="2"/>
      <c r="AS512" s="48"/>
      <c r="AT512" s="49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</row>
    <row r="513" spans="1:62" ht="12.75" customHeight="1">
      <c r="A513" s="2" t="s">
        <v>1242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49"/>
      <c r="T513" s="2"/>
      <c r="U513" s="2"/>
      <c r="V513" s="71">
        <v>0.02</v>
      </c>
      <c r="W513" s="18"/>
      <c r="X513" s="18"/>
      <c r="Y513" s="18"/>
      <c r="Z513" s="18"/>
      <c r="AA513" s="18"/>
      <c r="AB513" s="4">
        <v>71</v>
      </c>
      <c r="AC513" s="18"/>
      <c r="AD513" s="18"/>
      <c r="AE513" s="2"/>
      <c r="AF513" s="4"/>
      <c r="AG513" s="4"/>
      <c r="AH513" s="18"/>
      <c r="AI513" s="4"/>
      <c r="AJ513" s="4"/>
      <c r="AK513" s="4"/>
      <c r="AL513" s="18"/>
      <c r="AM513" s="71"/>
      <c r="AN513" s="66"/>
      <c r="AO513" s="66"/>
      <c r="AP513" s="2"/>
      <c r="AQ513" s="2"/>
      <c r="AR513" s="18"/>
      <c r="AS513" s="71"/>
      <c r="AT513" s="21"/>
      <c r="AU513" s="18"/>
      <c r="AV513" s="18"/>
      <c r="AW513" s="18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</row>
    <row r="514" spans="1:62" ht="12.75" customHeight="1">
      <c r="A514" s="2" t="s">
        <v>1243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>
        <v>12</v>
      </c>
      <c r="O514" s="2">
        <v>4</v>
      </c>
      <c r="P514" s="2"/>
      <c r="Q514" s="2"/>
      <c r="R514" s="2"/>
      <c r="S514" s="49"/>
      <c r="T514" s="2"/>
      <c r="U514" s="2"/>
      <c r="V514" s="71"/>
      <c r="W514" s="18"/>
      <c r="X514" s="18"/>
      <c r="Y514" s="18"/>
      <c r="Z514" s="18"/>
      <c r="AA514" s="18"/>
      <c r="AB514" s="4"/>
      <c r="AC514" s="18"/>
      <c r="AD514" s="18"/>
      <c r="AE514" s="2"/>
      <c r="AF514" s="4"/>
      <c r="AG514" s="4"/>
      <c r="AH514" s="18"/>
      <c r="AI514" s="4"/>
      <c r="AJ514" s="4"/>
      <c r="AK514" s="4"/>
      <c r="AL514" s="18"/>
      <c r="AM514" s="71"/>
      <c r="AN514" s="66"/>
      <c r="AO514" s="66"/>
      <c r="AP514" s="2"/>
      <c r="AQ514" s="2"/>
      <c r="AR514" s="18"/>
      <c r="AS514" s="71"/>
      <c r="AT514" s="21"/>
      <c r="AU514" s="18"/>
      <c r="AV514" s="18"/>
      <c r="AW514" s="18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</row>
    <row r="515" spans="1:62" ht="12.75" customHeight="1">
      <c r="A515" s="2" t="s">
        <v>1244</v>
      </c>
      <c r="B515" s="2"/>
      <c r="C515" s="2"/>
      <c r="D515" s="2"/>
      <c r="E515" s="2"/>
      <c r="F515" s="2"/>
      <c r="G515" s="2">
        <v>8</v>
      </c>
      <c r="H515" s="2">
        <v>8</v>
      </c>
      <c r="I515" s="2">
        <v>-5</v>
      </c>
      <c r="J515" s="2">
        <v>-5</v>
      </c>
      <c r="K515" s="2">
        <v>8</v>
      </c>
      <c r="L515" s="2">
        <v>-5</v>
      </c>
      <c r="M515" s="2"/>
      <c r="N515" s="2"/>
      <c r="O515" s="2"/>
      <c r="P515" s="2"/>
      <c r="Q515" s="2"/>
      <c r="R515" s="2"/>
      <c r="S515" s="49"/>
      <c r="T515" s="2"/>
      <c r="U515" s="2"/>
      <c r="V515" s="71"/>
      <c r="W515" s="18"/>
      <c r="X515" s="18"/>
      <c r="Y515" s="18"/>
      <c r="Z515" s="18"/>
      <c r="AA515" s="18"/>
      <c r="AB515" s="4"/>
      <c r="AC515" s="18"/>
      <c r="AD515" s="18"/>
      <c r="AE515" s="2"/>
      <c r="AF515" s="4"/>
      <c r="AG515" s="4"/>
      <c r="AH515" s="18"/>
      <c r="AI515" s="4"/>
      <c r="AJ515" s="4"/>
      <c r="AK515" s="4"/>
      <c r="AL515" s="18"/>
      <c r="AM515" s="71"/>
      <c r="AN515" s="66"/>
      <c r="AO515" s="66"/>
      <c r="AP515" s="2"/>
      <c r="AQ515" s="2"/>
      <c r="AR515" s="18"/>
      <c r="AS515" s="71"/>
      <c r="AT515" s="21"/>
      <c r="AU515" s="18"/>
      <c r="AV515" s="18"/>
      <c r="AW515" s="18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</row>
    <row r="516" spans="1:62" ht="12.75" customHeight="1">
      <c r="A516" s="2" t="s">
        <v>1245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49"/>
      <c r="T516" s="2"/>
      <c r="U516" s="2"/>
      <c r="V516" s="71"/>
      <c r="W516" s="18">
        <v>0.02</v>
      </c>
      <c r="X516" s="18">
        <v>0.01</v>
      </c>
      <c r="Y516" s="18"/>
      <c r="Z516" s="18"/>
      <c r="AA516" s="18"/>
      <c r="AB516" s="4"/>
      <c r="AC516" s="18"/>
      <c r="AD516" s="18"/>
      <c r="AE516" s="2"/>
      <c r="AF516" s="4"/>
      <c r="AG516" s="4"/>
      <c r="AH516" s="18"/>
      <c r="AI516" s="4"/>
      <c r="AJ516" s="4"/>
      <c r="AK516" s="4"/>
      <c r="AL516" s="18"/>
      <c r="AM516" s="71"/>
      <c r="AN516" s="66"/>
      <c r="AO516" s="66"/>
      <c r="AP516" s="2"/>
      <c r="AQ516" s="2"/>
      <c r="AR516" s="18"/>
      <c r="AS516" s="71"/>
      <c r="AT516" s="21"/>
      <c r="AU516" s="18"/>
      <c r="AV516" s="18"/>
      <c r="AW516" s="18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</row>
    <row r="517" spans="1:62" ht="12.75" customHeight="1">
      <c r="A517" s="4" t="s">
        <v>260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>
        <v>2</v>
      </c>
      <c r="O517" s="2"/>
      <c r="P517" s="2"/>
      <c r="Q517" s="2"/>
      <c r="R517" s="2"/>
      <c r="S517" s="49"/>
      <c r="T517" s="2"/>
      <c r="U517" s="2"/>
      <c r="V517" s="71"/>
      <c r="W517" s="18">
        <v>0.02</v>
      </c>
      <c r="X517" s="18">
        <v>0.02</v>
      </c>
      <c r="Y517" s="18"/>
      <c r="Z517" s="18"/>
      <c r="AA517" s="18"/>
      <c r="AB517" s="4"/>
      <c r="AC517" s="18"/>
      <c r="AD517" s="18"/>
      <c r="AE517" s="2"/>
      <c r="AF517" s="4"/>
      <c r="AG517" s="4"/>
      <c r="AH517" s="18"/>
      <c r="AI517" s="18"/>
      <c r="AJ517" s="18"/>
      <c r="AK517" s="18"/>
      <c r="AL517" s="18"/>
      <c r="AM517" s="48"/>
      <c r="AN517" s="76"/>
      <c r="AO517" s="76"/>
      <c r="AP517" s="2"/>
      <c r="AQ517" s="2"/>
      <c r="AR517" s="2"/>
      <c r="AS517" s="48"/>
      <c r="AT517" s="49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</row>
    <row r="518" spans="1:62" ht="12.75" customHeight="1">
      <c r="A518" s="2" t="s">
        <v>1246</v>
      </c>
      <c r="B518" s="2"/>
      <c r="C518" s="2"/>
      <c r="D518" s="2"/>
      <c r="E518" s="2"/>
      <c r="F518" s="2"/>
      <c r="G518" s="2"/>
      <c r="H518" s="2"/>
      <c r="I518" s="2"/>
      <c r="J518" s="2"/>
      <c r="K518" s="2">
        <v>6</v>
      </c>
      <c r="L518" s="2"/>
      <c r="M518" s="2"/>
      <c r="N518" s="2"/>
      <c r="O518" s="2"/>
      <c r="P518" s="2"/>
      <c r="Q518" s="2"/>
      <c r="R518" s="2"/>
      <c r="S518" s="49">
        <v>2</v>
      </c>
      <c r="T518" s="2">
        <v>5</v>
      </c>
      <c r="U518" s="2"/>
      <c r="V518" s="71"/>
      <c r="W518" s="18"/>
      <c r="X518" s="18"/>
      <c r="Y518" s="18"/>
      <c r="Z518" s="18"/>
      <c r="AA518" s="18"/>
      <c r="AB518" s="4"/>
      <c r="AC518" s="18"/>
      <c r="AD518" s="18"/>
      <c r="AE518" s="2"/>
      <c r="AF518" s="4"/>
      <c r="AG518" s="4"/>
      <c r="AH518" s="18"/>
      <c r="AI518" s="4"/>
      <c r="AJ518" s="4"/>
      <c r="AK518" s="4"/>
      <c r="AL518" s="18"/>
      <c r="AM518" s="71"/>
      <c r="AN518" s="66"/>
      <c r="AO518" s="66"/>
      <c r="AP518" s="2"/>
      <c r="AQ518" s="2"/>
      <c r="AR518" s="18"/>
      <c r="AS518" s="71"/>
      <c r="AT518" s="21"/>
      <c r="AU518" s="18"/>
      <c r="AV518" s="18"/>
      <c r="AW518" s="18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</row>
    <row r="519" spans="1:62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49"/>
      <c r="T519" s="2"/>
      <c r="U519" s="2"/>
      <c r="V519" s="48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4"/>
      <c r="AJ519" s="4"/>
      <c r="AK519" s="4"/>
      <c r="AL519" s="2"/>
      <c r="AM519" s="48"/>
      <c r="AN519" s="76"/>
      <c r="AO519" s="76"/>
      <c r="AP519" s="2"/>
      <c r="AQ519" s="2"/>
      <c r="AR519" s="2"/>
      <c r="AS519" s="48"/>
      <c r="AT519" s="49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</row>
    <row r="520" spans="1:62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49"/>
      <c r="T520" s="2"/>
      <c r="U520" s="2"/>
      <c r="V520" s="48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4"/>
      <c r="AJ520" s="4"/>
      <c r="AK520" s="4"/>
      <c r="AL520" s="2"/>
      <c r="AM520" s="48"/>
      <c r="AN520" s="76"/>
      <c r="AO520" s="76"/>
      <c r="AP520" s="2"/>
      <c r="AQ520" s="2"/>
      <c r="AR520" s="2"/>
      <c r="AS520" s="48"/>
      <c r="AT520" s="49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</row>
    <row r="521" spans="1:62" ht="12.75" customHeight="1">
      <c r="A521" s="2" t="s">
        <v>266</v>
      </c>
      <c r="B521" s="2" t="str">
        <f t="shared" ref="B521:AW521" si="13">B$1</f>
        <v>Skill</v>
      </c>
      <c r="C521" s="2" t="str">
        <f t="shared" si="13"/>
        <v>CSkill</v>
      </c>
      <c r="D521" s="2" t="str">
        <f t="shared" si="13"/>
        <v>MSkill</v>
      </c>
      <c r="E521" s="2" t="str">
        <f t="shared" si="13"/>
        <v>HSkill</v>
      </c>
      <c r="F521" s="2" t="str">
        <f t="shared" si="13"/>
        <v>CombatSkill</v>
      </c>
      <c r="G521" s="2" t="str">
        <f t="shared" si="13"/>
        <v>Str</v>
      </c>
      <c r="H521" s="2" t="str">
        <f t="shared" si="13"/>
        <v>Dex</v>
      </c>
      <c r="I521" s="2" t="str">
        <f t="shared" si="13"/>
        <v>Vit</v>
      </c>
      <c r="J521" s="2" t="str">
        <f t="shared" si="13"/>
        <v>Agi</v>
      </c>
      <c r="K521" s="2" t="str">
        <f t="shared" si="13"/>
        <v>Int</v>
      </c>
      <c r="L521" s="2" t="str">
        <f t="shared" si="13"/>
        <v>Mnd</v>
      </c>
      <c r="M521" s="2" t="str">
        <f t="shared" si="13"/>
        <v>Chr</v>
      </c>
      <c r="N521" s="2" t="str">
        <f t="shared" si="13"/>
        <v>Acc</v>
      </c>
      <c r="O521" s="2" t="str">
        <f t="shared" si="13"/>
        <v>Att</v>
      </c>
      <c r="P521" s="2" t="str">
        <f t="shared" si="13"/>
        <v>Att%</v>
      </c>
      <c r="Q521" s="2" t="str">
        <f t="shared" si="13"/>
        <v>R.Acc</v>
      </c>
      <c r="R521" s="2" t="str">
        <f t="shared" si="13"/>
        <v>R.Att</v>
      </c>
      <c r="S521" s="49" t="str">
        <f t="shared" si="13"/>
        <v>MAcc</v>
      </c>
      <c r="T521" s="2" t="str">
        <f t="shared" si="13"/>
        <v>MAB</v>
      </c>
      <c r="U521" s="2" t="str">
        <f t="shared" si="13"/>
        <v>MDmg</v>
      </c>
      <c r="V521" s="48" t="str">
        <f t="shared" si="13"/>
        <v>DA</v>
      </c>
      <c r="W521" s="2" t="str">
        <f t="shared" si="13"/>
        <v>TA</v>
      </c>
      <c r="X521" s="2" t="str">
        <f t="shared" si="13"/>
        <v>QA</v>
      </c>
      <c r="Y521" s="2" t="str">
        <f t="shared" si="13"/>
        <v>KA</v>
      </c>
      <c r="Z521" s="2" t="str">
        <f t="shared" si="13"/>
        <v>Zan</v>
      </c>
      <c r="AA521" s="2" t="str">
        <f t="shared" si="13"/>
        <v>DW</v>
      </c>
      <c r="AB521" s="2" t="str">
        <f t="shared" si="13"/>
        <v>Haste</v>
      </c>
      <c r="AC521" s="2" t="str">
        <f t="shared" si="13"/>
        <v>C.Rate</v>
      </c>
      <c r="AD521" s="2" t="str">
        <f t="shared" si="13"/>
        <v>C.Dmg</v>
      </c>
      <c r="AE521" s="2" t="str">
        <f t="shared" si="13"/>
        <v>Store TP</v>
      </c>
      <c r="AF521" s="2" t="str">
        <f t="shared" si="13"/>
        <v>Regain</v>
      </c>
      <c r="AG521" s="2" t="str">
        <f t="shared" si="13"/>
        <v>TPBonus</v>
      </c>
      <c r="AH521" s="2" t="str">
        <f t="shared" si="13"/>
        <v>WSDmg</v>
      </c>
      <c r="AI521" s="2" t="str">
        <f t="shared" si="13"/>
        <v>fTP</v>
      </c>
      <c r="AJ521" s="2" t="str">
        <f t="shared" si="13"/>
        <v>DfTP</v>
      </c>
      <c r="AK521" s="2" t="str">
        <f t="shared" si="13"/>
        <v>Save TP</v>
      </c>
      <c r="AL521" s="2" t="str">
        <f t="shared" si="13"/>
        <v>CTP</v>
      </c>
      <c r="AM521" s="48" t="str">
        <f t="shared" si="13"/>
        <v>SCB</v>
      </c>
      <c r="AN521" s="144" t="str">
        <f t="shared" si="13"/>
        <v>MBB</v>
      </c>
      <c r="AO521" s="144" t="str">
        <f t="shared" si="13"/>
        <v>MBB II</v>
      </c>
      <c r="AP521" s="2" t="str">
        <f t="shared" si="13"/>
        <v>HP</v>
      </c>
      <c r="AQ521" s="2" t="str">
        <f t="shared" si="13"/>
        <v>HPP</v>
      </c>
      <c r="AR521" s="2" t="str">
        <f t="shared" si="13"/>
        <v>BrDmg</v>
      </c>
      <c r="AS521" s="48" t="str">
        <f t="shared" si="13"/>
        <v>CA</v>
      </c>
      <c r="AT521" s="49" t="str">
        <f t="shared" si="13"/>
        <v>Efflux</v>
      </c>
      <c r="AU521" s="2" t="str">
        <f t="shared" si="13"/>
        <v>BA</v>
      </c>
      <c r="AV521" s="2" t="str">
        <f t="shared" si="13"/>
        <v>Curepot</v>
      </c>
      <c r="AW521" s="2" t="str">
        <f t="shared" si="13"/>
        <v>Curerec</v>
      </c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</row>
    <row r="522" spans="1:62" ht="12.75" customHeight="1">
      <c r="A522" s="2" t="s">
        <v>263</v>
      </c>
      <c r="B522" s="2"/>
      <c r="C522" s="2"/>
      <c r="D522" s="2"/>
      <c r="E522" s="2"/>
      <c r="F522" s="2"/>
      <c r="G522" s="2">
        <v>32</v>
      </c>
      <c r="H522" s="2">
        <v>12</v>
      </c>
      <c r="I522" s="2">
        <v>15</v>
      </c>
      <c r="J522" s="2">
        <v>42</v>
      </c>
      <c r="K522" s="2">
        <v>28</v>
      </c>
      <c r="L522" s="2">
        <v>16</v>
      </c>
      <c r="M522" s="8">
        <v>8</v>
      </c>
      <c r="N522" s="8">
        <v>54</v>
      </c>
      <c r="O522" s="2"/>
      <c r="P522" s="2"/>
      <c r="Q522" s="8">
        <v>34</v>
      </c>
      <c r="R522" s="2"/>
      <c r="S522" s="49"/>
      <c r="T522" s="2"/>
      <c r="U522" s="2"/>
      <c r="V522" s="71"/>
      <c r="W522" s="18"/>
      <c r="X522" s="18"/>
      <c r="Y522" s="18"/>
      <c r="Z522" s="18"/>
      <c r="AA522" s="18"/>
      <c r="AB522" s="4">
        <v>61</v>
      </c>
      <c r="AC522" s="18"/>
      <c r="AD522" s="18"/>
      <c r="AE522" s="4">
        <v>8</v>
      </c>
      <c r="AF522" s="4"/>
      <c r="AG522" s="4"/>
      <c r="AH522" s="18"/>
      <c r="AI522" s="4"/>
      <c r="AJ522" s="4"/>
      <c r="AK522" s="4"/>
      <c r="AL522" s="18"/>
      <c r="AM522" s="71"/>
      <c r="AN522" s="66"/>
      <c r="AO522" s="66"/>
      <c r="AP522" s="2"/>
      <c r="AQ522" s="2"/>
      <c r="AR522" s="18"/>
      <c r="AS522" s="71"/>
      <c r="AT522" s="21"/>
      <c r="AU522" s="18"/>
      <c r="AV522" s="18"/>
      <c r="AW522" s="18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</row>
    <row r="523" spans="1:62" ht="12.75" customHeight="1">
      <c r="A523" s="2" t="s">
        <v>197</v>
      </c>
      <c r="B523" s="2"/>
      <c r="C523" s="2"/>
      <c r="D523" s="2"/>
      <c r="E523" s="2"/>
      <c r="F523" s="2"/>
      <c r="G523" s="2">
        <v>44</v>
      </c>
      <c r="H523" s="2">
        <v>12</v>
      </c>
      <c r="I523" s="2">
        <v>15</v>
      </c>
      <c r="J523" s="2">
        <v>30</v>
      </c>
      <c r="K523" s="2">
        <v>28</v>
      </c>
      <c r="L523" s="2">
        <v>16</v>
      </c>
      <c r="M523" s="8">
        <v>8</v>
      </c>
      <c r="N523" s="8">
        <v>34</v>
      </c>
      <c r="O523" s="2">
        <v>20</v>
      </c>
      <c r="P523" s="2"/>
      <c r="Q523" s="8">
        <v>34</v>
      </c>
      <c r="R523" s="2"/>
      <c r="S523" s="49"/>
      <c r="T523" s="2"/>
      <c r="U523" s="2"/>
      <c r="V523" s="71"/>
      <c r="W523" s="18"/>
      <c r="X523" s="18"/>
      <c r="Y523" s="18"/>
      <c r="Z523" s="18"/>
      <c r="AA523" s="18"/>
      <c r="AB523" s="4">
        <v>61</v>
      </c>
      <c r="AC523" s="18"/>
      <c r="AD523" s="18"/>
      <c r="AE523" s="4">
        <v>8</v>
      </c>
      <c r="AF523" s="4"/>
      <c r="AG523" s="4"/>
      <c r="AH523" s="18"/>
      <c r="AI523" s="4"/>
      <c r="AJ523" s="4"/>
      <c r="AK523" s="4"/>
      <c r="AL523" s="18"/>
      <c r="AM523" s="71"/>
      <c r="AN523" s="66"/>
      <c r="AO523" s="66"/>
      <c r="AP523" s="2"/>
      <c r="AQ523" s="2"/>
      <c r="AR523" s="18"/>
      <c r="AS523" s="71"/>
      <c r="AT523" s="21"/>
      <c r="AU523" s="18"/>
      <c r="AV523" s="18"/>
      <c r="AW523" s="18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</row>
    <row r="524" spans="1:62" ht="12.75" customHeight="1">
      <c r="A524" s="2" t="s">
        <v>651</v>
      </c>
      <c r="B524" s="2"/>
      <c r="C524" s="2"/>
      <c r="D524" s="2"/>
      <c r="E524" s="2"/>
      <c r="F524" s="2"/>
      <c r="G524" s="2">
        <v>32</v>
      </c>
      <c r="H524" s="2">
        <v>10</v>
      </c>
      <c r="I524" s="2">
        <v>15</v>
      </c>
      <c r="J524" s="2">
        <v>40</v>
      </c>
      <c r="K524" s="2">
        <v>28</v>
      </c>
      <c r="L524" s="2">
        <v>16</v>
      </c>
      <c r="M524" s="8">
        <v>8</v>
      </c>
      <c r="N524" s="8">
        <v>39</v>
      </c>
      <c r="O524" s="2"/>
      <c r="P524" s="2"/>
      <c r="Q524" s="8">
        <v>24</v>
      </c>
      <c r="R524" s="2"/>
      <c r="S524" s="49"/>
      <c r="T524" s="2"/>
      <c r="U524" s="2"/>
      <c r="V524" s="71"/>
      <c r="W524" s="18"/>
      <c r="X524" s="18"/>
      <c r="Y524" s="18"/>
      <c r="Z524" s="18"/>
      <c r="AA524" s="18"/>
      <c r="AB524" s="4">
        <v>61</v>
      </c>
      <c r="AC524" s="18"/>
      <c r="AD524" s="18"/>
      <c r="AE524" s="4">
        <v>7</v>
      </c>
      <c r="AF524" s="4"/>
      <c r="AG524" s="4"/>
      <c r="AH524" s="18"/>
      <c r="AI524" s="4"/>
      <c r="AJ524" s="4"/>
      <c r="AK524" s="4"/>
      <c r="AL524" s="18"/>
      <c r="AM524" s="71"/>
      <c r="AN524" s="66"/>
      <c r="AO524" s="66"/>
      <c r="AP524" s="2"/>
      <c r="AQ524" s="2"/>
      <c r="AR524" s="18"/>
      <c r="AS524" s="71"/>
      <c r="AT524" s="21"/>
      <c r="AU524" s="18"/>
      <c r="AV524" s="18"/>
      <c r="AW524" s="18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</row>
    <row r="525" spans="1:62" ht="12.75" customHeight="1">
      <c r="A525" s="2" t="s">
        <v>261</v>
      </c>
      <c r="B525" s="2"/>
      <c r="C525" s="2"/>
      <c r="D525" s="2"/>
      <c r="E525" s="2"/>
      <c r="F525" s="2"/>
      <c r="G525" s="2">
        <v>42</v>
      </c>
      <c r="H525" s="2">
        <v>10</v>
      </c>
      <c r="I525" s="2">
        <v>15</v>
      </c>
      <c r="J525" s="2">
        <v>30</v>
      </c>
      <c r="K525" s="2">
        <v>28</v>
      </c>
      <c r="L525" s="2">
        <v>16</v>
      </c>
      <c r="M525" s="8">
        <v>8</v>
      </c>
      <c r="N525" s="8">
        <v>24</v>
      </c>
      <c r="O525" s="2">
        <v>15</v>
      </c>
      <c r="P525" s="2"/>
      <c r="Q525" s="8">
        <v>24</v>
      </c>
      <c r="R525" s="2"/>
      <c r="S525" s="49"/>
      <c r="T525" s="2"/>
      <c r="U525" s="2"/>
      <c r="V525" s="71"/>
      <c r="W525" s="18"/>
      <c r="X525" s="18"/>
      <c r="Y525" s="18"/>
      <c r="Z525" s="18"/>
      <c r="AA525" s="18"/>
      <c r="AB525" s="4">
        <v>61</v>
      </c>
      <c r="AC525" s="18"/>
      <c r="AD525" s="18"/>
      <c r="AE525" s="4">
        <v>7</v>
      </c>
      <c r="AF525" s="4"/>
      <c r="AG525" s="4"/>
      <c r="AH525" s="18"/>
      <c r="AI525" s="4"/>
      <c r="AJ525" s="4"/>
      <c r="AK525" s="4"/>
      <c r="AL525" s="18"/>
      <c r="AM525" s="71"/>
      <c r="AN525" s="66"/>
      <c r="AO525" s="66"/>
      <c r="AP525" s="2"/>
      <c r="AQ525" s="2"/>
      <c r="AR525" s="18"/>
      <c r="AS525" s="71"/>
      <c r="AT525" s="21"/>
      <c r="AU525" s="18"/>
      <c r="AV525" s="18"/>
      <c r="AW525" s="18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</row>
    <row r="526" spans="1:62" ht="12.75" customHeight="1">
      <c r="A526" s="4" t="s">
        <v>283</v>
      </c>
      <c r="B526" s="2"/>
      <c r="C526" s="2"/>
      <c r="D526" s="2"/>
      <c r="E526" s="2"/>
      <c r="F526" s="2"/>
      <c r="G526" s="2">
        <v>21</v>
      </c>
      <c r="H526" s="2"/>
      <c r="I526" s="2">
        <v>11</v>
      </c>
      <c r="J526" s="2">
        <v>20</v>
      </c>
      <c r="K526" s="2">
        <v>22</v>
      </c>
      <c r="L526" s="2">
        <v>12</v>
      </c>
      <c r="M526" s="2">
        <v>7</v>
      </c>
      <c r="N526" s="2"/>
      <c r="O526" s="2"/>
      <c r="P526" s="2"/>
      <c r="Q526" s="2"/>
      <c r="R526" s="2"/>
      <c r="S526" s="21"/>
      <c r="T526" s="4"/>
      <c r="U526" s="4"/>
      <c r="V526" s="71"/>
      <c r="W526" s="18"/>
      <c r="X526" s="18"/>
      <c r="Y526" s="18"/>
      <c r="Z526" s="18"/>
      <c r="AA526" s="18"/>
      <c r="AB526" s="4">
        <v>61</v>
      </c>
      <c r="AC526" s="18"/>
      <c r="AD526" s="18"/>
      <c r="AE526" s="4">
        <v>4</v>
      </c>
      <c r="AF526" s="18"/>
      <c r="AG526" s="18"/>
      <c r="AH526" s="18"/>
      <c r="AI526" s="4"/>
      <c r="AJ526" s="4"/>
      <c r="AK526" s="4"/>
      <c r="AL526" s="4"/>
      <c r="AM526" s="48"/>
      <c r="AN526" s="76"/>
      <c r="AO526" s="76"/>
      <c r="AP526" s="2"/>
      <c r="AQ526" s="2"/>
      <c r="AR526" s="2"/>
      <c r="AS526" s="48"/>
      <c r="AT526" s="49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</row>
    <row r="527" spans="1:62" ht="12.75" customHeight="1">
      <c r="A527" s="4" t="s">
        <v>315</v>
      </c>
      <c r="B527" s="2"/>
      <c r="C527" s="2"/>
      <c r="D527" s="2"/>
      <c r="E527" s="2"/>
      <c r="F527" s="2"/>
      <c r="G527" s="2">
        <v>24</v>
      </c>
      <c r="H527" s="2"/>
      <c r="I527" s="2">
        <v>13</v>
      </c>
      <c r="J527" s="2">
        <v>23</v>
      </c>
      <c r="K527" s="2">
        <v>25</v>
      </c>
      <c r="L527" s="2">
        <v>14</v>
      </c>
      <c r="M527" s="2">
        <v>8</v>
      </c>
      <c r="N527" s="2"/>
      <c r="O527" s="2"/>
      <c r="P527" s="2"/>
      <c r="Q527" s="2"/>
      <c r="R527" s="2"/>
      <c r="S527" s="21"/>
      <c r="T527" s="4"/>
      <c r="U527" s="4"/>
      <c r="V527" s="71"/>
      <c r="W527" s="18"/>
      <c r="X527" s="18"/>
      <c r="Y527" s="18"/>
      <c r="Z527" s="18"/>
      <c r="AA527" s="18"/>
      <c r="AB527" s="4">
        <v>61</v>
      </c>
      <c r="AC527" s="18"/>
      <c r="AD527" s="18"/>
      <c r="AE527" s="4">
        <v>5</v>
      </c>
      <c r="AF527" s="18"/>
      <c r="AG527" s="18"/>
      <c r="AH527" s="18"/>
      <c r="AI527" s="4"/>
      <c r="AJ527" s="4"/>
      <c r="AK527" s="4"/>
      <c r="AL527" s="4"/>
      <c r="AM527" s="48"/>
      <c r="AN527" s="76"/>
      <c r="AO527" s="76"/>
      <c r="AP527" s="2"/>
      <c r="AQ527" s="2"/>
      <c r="AR527" s="2"/>
      <c r="AS527" s="48"/>
      <c r="AT527" s="49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</row>
    <row r="528" spans="1:62" ht="12.75" customHeight="1">
      <c r="A528" s="6" t="s">
        <v>652</v>
      </c>
      <c r="B528" s="2"/>
      <c r="C528" s="2"/>
      <c r="D528" s="2"/>
      <c r="E528" s="2"/>
      <c r="F528" s="2"/>
      <c r="G528" s="2">
        <v>19</v>
      </c>
      <c r="H528" s="2"/>
      <c r="I528" s="2">
        <v>6</v>
      </c>
      <c r="J528" s="2">
        <v>14</v>
      </c>
      <c r="K528" s="2">
        <v>40</v>
      </c>
      <c r="L528" s="2">
        <v>25</v>
      </c>
      <c r="M528" s="2">
        <v>19</v>
      </c>
      <c r="N528" s="2"/>
      <c r="O528" s="2"/>
      <c r="P528" s="2"/>
      <c r="Q528" s="2"/>
      <c r="R528" s="2"/>
      <c r="S528" s="57">
        <v>20</v>
      </c>
      <c r="T528" s="6">
        <v>60</v>
      </c>
      <c r="U528" s="4"/>
      <c r="V528" s="71"/>
      <c r="W528" s="18"/>
      <c r="X528" s="18"/>
      <c r="Y528" s="18"/>
      <c r="Z528" s="18"/>
      <c r="AA528" s="18"/>
      <c r="AB528" s="4">
        <v>61</v>
      </c>
      <c r="AC528" s="18"/>
      <c r="AD528" s="18"/>
      <c r="AE528" s="4"/>
      <c r="AF528" s="18"/>
      <c r="AG528" s="18"/>
      <c r="AH528" s="18"/>
      <c r="AI528" s="4"/>
      <c r="AJ528" s="4"/>
      <c r="AK528" s="4"/>
      <c r="AL528" s="4"/>
      <c r="AM528" s="142">
        <v>0.09</v>
      </c>
      <c r="AN528" s="76"/>
      <c r="AO528" s="76"/>
      <c r="AP528" s="2"/>
      <c r="AQ528" s="2"/>
      <c r="AR528" s="2"/>
      <c r="AS528" s="48"/>
      <c r="AT528" s="49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</row>
    <row r="529" spans="1:62" ht="12.75" customHeight="1">
      <c r="A529" s="4" t="s">
        <v>758</v>
      </c>
      <c r="B529" s="2"/>
      <c r="C529" s="2"/>
      <c r="D529" s="2"/>
      <c r="E529" s="2"/>
      <c r="F529" s="2"/>
      <c r="G529" s="2">
        <v>19</v>
      </c>
      <c r="H529" s="2"/>
      <c r="I529" s="2">
        <v>6</v>
      </c>
      <c r="J529" s="2">
        <v>14</v>
      </c>
      <c r="K529" s="2">
        <v>40</v>
      </c>
      <c r="L529" s="2">
        <v>25</v>
      </c>
      <c r="M529" s="2">
        <v>19</v>
      </c>
      <c r="N529" s="2"/>
      <c r="O529" s="2"/>
      <c r="P529" s="2"/>
      <c r="Q529" s="2"/>
      <c r="R529" s="2"/>
      <c r="S529" s="21"/>
      <c r="T529" s="6">
        <v>65</v>
      </c>
      <c r="U529" s="4"/>
      <c r="V529" s="71"/>
      <c r="W529" s="18"/>
      <c r="X529" s="18"/>
      <c r="Y529" s="18"/>
      <c r="Z529" s="18"/>
      <c r="AA529" s="18"/>
      <c r="AB529" s="4">
        <v>61</v>
      </c>
      <c r="AC529" s="18"/>
      <c r="AD529" s="18"/>
      <c r="AE529" s="4"/>
      <c r="AF529" s="18"/>
      <c r="AG529" s="18"/>
      <c r="AH529" s="18"/>
      <c r="AI529" s="4"/>
      <c r="AJ529" s="4"/>
      <c r="AK529" s="4"/>
      <c r="AL529" s="4"/>
      <c r="AM529" s="142">
        <v>0.09</v>
      </c>
      <c r="AN529" s="76"/>
      <c r="AO529" s="76"/>
      <c r="AP529" s="2"/>
      <c r="AQ529" s="2"/>
      <c r="AR529" s="2"/>
      <c r="AS529" s="48"/>
      <c r="AT529" s="49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</row>
    <row r="530" spans="1:62" ht="12.75" customHeight="1">
      <c r="A530" s="6" t="s">
        <v>653</v>
      </c>
      <c r="B530" s="2"/>
      <c r="C530" s="2"/>
      <c r="D530" s="2"/>
      <c r="E530" s="2"/>
      <c r="F530" s="2"/>
      <c r="G530" s="2">
        <v>19</v>
      </c>
      <c r="H530" s="2"/>
      <c r="I530" s="2">
        <v>6</v>
      </c>
      <c r="J530" s="2">
        <v>14</v>
      </c>
      <c r="K530" s="2">
        <v>40</v>
      </c>
      <c r="L530" s="2">
        <v>25</v>
      </c>
      <c r="M530" s="2">
        <v>19</v>
      </c>
      <c r="N530" s="2"/>
      <c r="O530" s="2"/>
      <c r="P530" s="2"/>
      <c r="Q530" s="2"/>
      <c r="R530" s="2"/>
      <c r="S530" s="57">
        <v>15</v>
      </c>
      <c r="T530" s="6">
        <v>45</v>
      </c>
      <c r="U530" s="4"/>
      <c r="V530" s="71"/>
      <c r="W530" s="18"/>
      <c r="X530" s="18"/>
      <c r="Y530" s="18"/>
      <c r="Z530" s="18"/>
      <c r="AA530" s="18"/>
      <c r="AB530" s="4">
        <v>61</v>
      </c>
      <c r="AC530" s="18"/>
      <c r="AD530" s="18"/>
      <c r="AE530" s="4"/>
      <c r="AF530" s="18"/>
      <c r="AG530" s="18"/>
      <c r="AH530" s="18"/>
      <c r="AI530" s="4"/>
      <c r="AJ530" s="4"/>
      <c r="AK530" s="4"/>
      <c r="AL530" s="4"/>
      <c r="AM530" s="142">
        <v>0.08</v>
      </c>
      <c r="AN530" s="76"/>
      <c r="AO530" s="76"/>
      <c r="AP530" s="2"/>
      <c r="AQ530" s="2"/>
      <c r="AR530" s="2"/>
      <c r="AS530" s="48"/>
      <c r="AT530" s="49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</row>
    <row r="531" spans="1:62" ht="12.75" customHeight="1">
      <c r="A531" s="4" t="s">
        <v>759</v>
      </c>
      <c r="B531" s="2"/>
      <c r="C531" s="2"/>
      <c r="D531" s="2"/>
      <c r="E531" s="2"/>
      <c r="F531" s="2"/>
      <c r="G531" s="2">
        <v>19</v>
      </c>
      <c r="H531" s="2"/>
      <c r="I531" s="2">
        <v>6</v>
      </c>
      <c r="J531" s="2">
        <v>14</v>
      </c>
      <c r="K531" s="2">
        <v>40</v>
      </c>
      <c r="L531" s="2">
        <v>25</v>
      </c>
      <c r="M531" s="2">
        <v>19</v>
      </c>
      <c r="N531" s="2"/>
      <c r="O531" s="2"/>
      <c r="P531" s="2"/>
      <c r="Q531" s="2"/>
      <c r="R531" s="2"/>
      <c r="S531" s="21"/>
      <c r="T531" s="6">
        <v>50</v>
      </c>
      <c r="U531" s="4"/>
      <c r="V531" s="71"/>
      <c r="W531" s="18"/>
      <c r="X531" s="18"/>
      <c r="Y531" s="18"/>
      <c r="Z531" s="18"/>
      <c r="AA531" s="18"/>
      <c r="AB531" s="4">
        <v>61</v>
      </c>
      <c r="AC531" s="18"/>
      <c r="AD531" s="18"/>
      <c r="AE531" s="4"/>
      <c r="AF531" s="18"/>
      <c r="AG531" s="18"/>
      <c r="AH531" s="18"/>
      <c r="AI531" s="4"/>
      <c r="AJ531" s="4"/>
      <c r="AK531" s="4"/>
      <c r="AL531" s="4"/>
      <c r="AM531" s="142">
        <v>0.08</v>
      </c>
      <c r="AN531" s="76"/>
      <c r="AO531" s="76"/>
      <c r="AP531" s="2"/>
      <c r="AQ531" s="2"/>
      <c r="AR531" s="2"/>
      <c r="AS531" s="48"/>
      <c r="AT531" s="49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</row>
    <row r="532" spans="1:62" ht="12.75" customHeight="1">
      <c r="A532" s="6" t="s">
        <v>654</v>
      </c>
      <c r="B532" s="2"/>
      <c r="C532" s="2"/>
      <c r="D532" s="2"/>
      <c r="E532" s="2"/>
      <c r="F532" s="2"/>
      <c r="G532" s="2">
        <v>21</v>
      </c>
      <c r="H532" s="2"/>
      <c r="I532" s="2">
        <v>10</v>
      </c>
      <c r="J532" s="2">
        <v>12</v>
      </c>
      <c r="K532" s="2">
        <v>22</v>
      </c>
      <c r="L532" s="2">
        <v>11</v>
      </c>
      <c r="M532" s="2">
        <v>7</v>
      </c>
      <c r="N532" s="2"/>
      <c r="O532" s="2"/>
      <c r="P532" s="2"/>
      <c r="Q532" s="2"/>
      <c r="R532" s="2"/>
      <c r="S532" s="49"/>
      <c r="T532" s="2"/>
      <c r="U532" s="2"/>
      <c r="V532" s="71"/>
      <c r="W532" s="18"/>
      <c r="X532" s="18"/>
      <c r="Y532" s="18"/>
      <c r="Z532" s="18"/>
      <c r="AA532" s="18"/>
      <c r="AB532" s="4">
        <v>61</v>
      </c>
      <c r="AC532" s="18"/>
      <c r="AD532" s="18"/>
      <c r="AE532" s="4"/>
      <c r="AF532" s="4"/>
      <c r="AG532" s="4"/>
      <c r="AH532" s="18"/>
      <c r="AI532" s="4"/>
      <c r="AJ532" s="4"/>
      <c r="AK532" s="4"/>
      <c r="AL532" s="18"/>
      <c r="AM532" s="71"/>
      <c r="AN532" s="66"/>
      <c r="AO532" s="66"/>
      <c r="AP532" s="2">
        <v>37</v>
      </c>
      <c r="AQ532" s="2"/>
      <c r="AR532" s="18"/>
      <c r="AS532" s="71"/>
      <c r="AT532" s="21"/>
      <c r="AU532" s="18"/>
      <c r="AV532" s="18"/>
      <c r="AW532" s="18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</row>
    <row r="533" spans="1:62" ht="12.75" customHeight="1">
      <c r="A533" s="6" t="s">
        <v>655</v>
      </c>
      <c r="B533" s="2"/>
      <c r="C533" s="2"/>
      <c r="D533" s="2"/>
      <c r="E533" s="2"/>
      <c r="F533" s="2"/>
      <c r="G533" s="2">
        <v>32</v>
      </c>
      <c r="H533" s="2"/>
      <c r="I533" s="2">
        <v>16</v>
      </c>
      <c r="J533" s="2">
        <v>20</v>
      </c>
      <c r="K533" s="2">
        <v>33</v>
      </c>
      <c r="L533" s="2">
        <v>17</v>
      </c>
      <c r="M533" s="2">
        <v>11</v>
      </c>
      <c r="N533" s="2"/>
      <c r="O533" s="2"/>
      <c r="P533" s="2"/>
      <c r="Q533" s="2"/>
      <c r="R533" s="2"/>
      <c r="S533" s="49"/>
      <c r="T533" s="2"/>
      <c r="U533" s="2"/>
      <c r="V533" s="71"/>
      <c r="W533" s="18"/>
      <c r="X533" s="18"/>
      <c r="Y533" s="18"/>
      <c r="Z533" s="18"/>
      <c r="AA533" s="18"/>
      <c r="AB533" s="4">
        <v>61</v>
      </c>
      <c r="AC533" s="18"/>
      <c r="AD533" s="18"/>
      <c r="AE533" s="4"/>
      <c r="AF533" s="4"/>
      <c r="AG533" s="4"/>
      <c r="AH533" s="18"/>
      <c r="AI533" s="4"/>
      <c r="AJ533" s="4"/>
      <c r="AK533" s="4"/>
      <c r="AL533" s="18"/>
      <c r="AM533" s="71"/>
      <c r="AN533" s="66"/>
      <c r="AO533" s="66"/>
      <c r="AP533" s="2">
        <v>62</v>
      </c>
      <c r="AQ533" s="2"/>
      <c r="AR533" s="18"/>
      <c r="AS533" s="71"/>
      <c r="AT533" s="21"/>
      <c r="AU533" s="18"/>
      <c r="AV533" s="18"/>
      <c r="AW533" s="18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</row>
    <row r="534" spans="1:62" ht="12.75" customHeight="1">
      <c r="A534" s="8" t="s">
        <v>656</v>
      </c>
      <c r="B534" s="2"/>
      <c r="C534" s="2"/>
      <c r="D534" s="2"/>
      <c r="E534" s="2"/>
      <c r="F534" s="2"/>
      <c r="G534" s="8">
        <v>37</v>
      </c>
      <c r="H534" s="2"/>
      <c r="I534" s="8">
        <v>21</v>
      </c>
      <c r="J534" s="8">
        <v>25</v>
      </c>
      <c r="K534" s="8">
        <v>38</v>
      </c>
      <c r="L534" s="8">
        <v>22</v>
      </c>
      <c r="M534" s="8">
        <v>16</v>
      </c>
      <c r="N534" s="2"/>
      <c r="O534" s="2"/>
      <c r="P534" s="2"/>
      <c r="Q534" s="2"/>
      <c r="R534" s="2"/>
      <c r="S534" s="9">
        <v>39</v>
      </c>
      <c r="T534" s="2"/>
      <c r="U534" s="2"/>
      <c r="V534" s="71"/>
      <c r="W534" s="18"/>
      <c r="X534" s="18"/>
      <c r="Y534" s="18"/>
      <c r="Z534" s="18"/>
      <c r="AA534" s="18"/>
      <c r="AB534" s="6">
        <v>61</v>
      </c>
      <c r="AC534" s="18"/>
      <c r="AD534" s="18"/>
      <c r="AE534" s="4"/>
      <c r="AF534" s="4"/>
      <c r="AG534" s="4"/>
      <c r="AH534" s="18"/>
      <c r="AI534" s="4"/>
      <c r="AJ534" s="4"/>
      <c r="AK534" s="4"/>
      <c r="AL534" s="18"/>
      <c r="AM534" s="71"/>
      <c r="AN534" s="155">
        <v>0.05</v>
      </c>
      <c r="AO534" s="66"/>
      <c r="AP534" s="2"/>
      <c r="AQ534" s="2"/>
      <c r="AR534" s="18"/>
      <c r="AS534" s="71"/>
      <c r="AT534" s="21"/>
      <c r="AU534" s="56">
        <v>0.14000000000000001</v>
      </c>
      <c r="AV534" s="18"/>
      <c r="AW534" s="18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</row>
    <row r="535" spans="1:62" ht="12.75" customHeight="1">
      <c r="A535" s="8" t="s">
        <v>336</v>
      </c>
      <c r="B535" s="2"/>
      <c r="C535" s="2"/>
      <c r="D535" s="2"/>
      <c r="E535" s="2"/>
      <c r="F535" s="2"/>
      <c r="G535" s="8">
        <v>42</v>
      </c>
      <c r="H535" s="2"/>
      <c r="I535" s="8">
        <v>26</v>
      </c>
      <c r="J535" s="8">
        <v>30</v>
      </c>
      <c r="K535" s="8">
        <v>43</v>
      </c>
      <c r="L535" s="8">
        <v>27</v>
      </c>
      <c r="M535" s="8">
        <v>21</v>
      </c>
      <c r="N535" s="2"/>
      <c r="O535" s="2"/>
      <c r="P535" s="2"/>
      <c r="Q535" s="2"/>
      <c r="R535" s="2"/>
      <c r="S535" s="9">
        <v>49</v>
      </c>
      <c r="T535" s="2"/>
      <c r="U535" s="2"/>
      <c r="V535" s="71"/>
      <c r="W535" s="18"/>
      <c r="X535" s="18"/>
      <c r="Y535" s="18"/>
      <c r="Z535" s="18"/>
      <c r="AA535" s="18"/>
      <c r="AB535" s="6">
        <v>61</v>
      </c>
      <c r="AC535" s="18"/>
      <c r="AD535" s="18"/>
      <c r="AE535" s="4"/>
      <c r="AF535" s="4"/>
      <c r="AG535" s="4"/>
      <c r="AH535" s="18"/>
      <c r="AI535" s="4"/>
      <c r="AJ535" s="4"/>
      <c r="AK535" s="4"/>
      <c r="AL535" s="18"/>
      <c r="AM535" s="71"/>
      <c r="AN535" s="155">
        <v>0.1</v>
      </c>
      <c r="AO535" s="66"/>
      <c r="AP535" s="2"/>
      <c r="AQ535" s="2"/>
      <c r="AR535" s="18"/>
      <c r="AS535" s="71"/>
      <c r="AT535" s="21"/>
      <c r="AU535" s="56">
        <v>0.16</v>
      </c>
      <c r="AV535" s="18"/>
      <c r="AW535" s="18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</row>
    <row r="536" spans="1:62" ht="12.75" customHeight="1">
      <c r="A536" s="8" t="s">
        <v>1248</v>
      </c>
      <c r="B536" s="2"/>
      <c r="C536" s="2"/>
      <c r="D536" s="2"/>
      <c r="E536" s="2"/>
      <c r="F536" s="2"/>
      <c r="G536" s="2">
        <v>30</v>
      </c>
      <c r="H536" s="2"/>
      <c r="I536" s="2">
        <v>17</v>
      </c>
      <c r="J536" s="2">
        <v>17</v>
      </c>
      <c r="K536" s="2">
        <v>33</v>
      </c>
      <c r="L536" s="2">
        <v>20</v>
      </c>
      <c r="M536" s="2">
        <v>16</v>
      </c>
      <c r="N536" s="2"/>
      <c r="O536" s="2">
        <v>16</v>
      </c>
      <c r="P536" s="2"/>
      <c r="Q536" s="2"/>
      <c r="R536" s="2"/>
      <c r="S536" s="49"/>
      <c r="T536" s="2">
        <v>16</v>
      </c>
      <c r="U536" s="2"/>
      <c r="V536" s="71">
        <f>(1+TRUNC((2*(1-(Setup!$B$29-1)/10))))/100</f>
        <v>0.03</v>
      </c>
      <c r="W536" s="18"/>
      <c r="X536" s="18"/>
      <c r="Y536" s="18"/>
      <c r="Z536" s="18"/>
      <c r="AA536" s="18"/>
      <c r="AB536" s="4">
        <v>61</v>
      </c>
      <c r="AC536" s="18"/>
      <c r="AD536" s="18"/>
      <c r="AE536" s="4"/>
      <c r="AF536" s="4"/>
      <c r="AG536" s="4"/>
      <c r="AH536" s="18"/>
      <c r="AI536" s="4"/>
      <c r="AJ536" s="4"/>
      <c r="AK536" s="4"/>
      <c r="AL536" s="18"/>
      <c r="AM536" s="71"/>
      <c r="AN536" s="66"/>
      <c r="AO536" s="66"/>
      <c r="AP536" s="2">
        <v>50</v>
      </c>
      <c r="AQ536" s="2"/>
      <c r="AR536" s="18"/>
      <c r="AS536" s="71"/>
      <c r="AT536" s="21"/>
      <c r="AU536" s="18"/>
      <c r="AV536" s="18"/>
      <c r="AW536" s="18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</row>
    <row r="537" spans="1:62" ht="12.75" customHeight="1">
      <c r="A537" s="8" t="s">
        <v>657</v>
      </c>
      <c r="B537" s="2"/>
      <c r="C537" s="2"/>
      <c r="D537" s="2"/>
      <c r="E537" s="2"/>
      <c r="F537" s="2"/>
      <c r="G537" s="8">
        <v>33</v>
      </c>
      <c r="H537" s="8">
        <v>7</v>
      </c>
      <c r="I537" s="8">
        <v>16</v>
      </c>
      <c r="J537" s="8">
        <v>34</v>
      </c>
      <c r="K537" s="8">
        <v>29</v>
      </c>
      <c r="L537" s="8">
        <v>22</v>
      </c>
      <c r="M537" s="8">
        <v>10</v>
      </c>
      <c r="N537" s="8">
        <v>39</v>
      </c>
      <c r="O537" s="8"/>
      <c r="P537" s="2"/>
      <c r="Q537" s="2"/>
      <c r="R537" s="2"/>
      <c r="S537" s="9">
        <v>39</v>
      </c>
      <c r="T537" s="2"/>
      <c r="U537" s="2"/>
      <c r="V537" s="71"/>
      <c r="W537" s="18"/>
      <c r="X537" s="18"/>
      <c r="Y537" s="18"/>
      <c r="Z537" s="18"/>
      <c r="AA537" s="18"/>
      <c r="AB537" s="6">
        <v>91</v>
      </c>
      <c r="AC537" s="18"/>
      <c r="AD537" s="18"/>
      <c r="AE537" s="4"/>
      <c r="AF537" s="4"/>
      <c r="AG537" s="4"/>
      <c r="AH537" s="18"/>
      <c r="AI537" s="4"/>
      <c r="AJ537" s="4"/>
      <c r="AK537" s="4"/>
      <c r="AL537" s="18"/>
      <c r="AM537" s="71"/>
      <c r="AN537" s="66"/>
      <c r="AO537" s="66"/>
      <c r="AP537" s="2"/>
      <c r="AQ537" s="2"/>
      <c r="AR537" s="18"/>
      <c r="AS537" s="71"/>
      <c r="AT537" s="21"/>
      <c r="AU537" s="18"/>
      <c r="AV537" s="18"/>
      <c r="AW537" s="18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</row>
    <row r="538" spans="1:62" ht="12.75" customHeight="1">
      <c r="A538" s="2" t="s">
        <v>919</v>
      </c>
      <c r="B538" s="2"/>
      <c r="C538" s="2"/>
      <c r="D538" s="2"/>
      <c r="E538" s="2"/>
      <c r="F538" s="2"/>
      <c r="G538" s="2">
        <v>42</v>
      </c>
      <c r="H538" s="2"/>
      <c r="I538" s="2">
        <v>17</v>
      </c>
      <c r="J538" s="2">
        <v>17</v>
      </c>
      <c r="K538" s="2">
        <v>41</v>
      </c>
      <c r="L538" s="2">
        <v>16</v>
      </c>
      <c r="M538" s="2">
        <v>16</v>
      </c>
      <c r="N538" s="8">
        <v>35</v>
      </c>
      <c r="O538" s="8">
        <v>35</v>
      </c>
      <c r="P538" s="2"/>
      <c r="Q538" s="2"/>
      <c r="R538" s="2"/>
      <c r="S538" s="49"/>
      <c r="T538" s="2"/>
      <c r="U538" s="2"/>
      <c r="V538" s="71"/>
      <c r="W538" s="18"/>
      <c r="X538" s="18"/>
      <c r="Y538" s="18"/>
      <c r="Z538" s="18"/>
      <c r="AA538" s="18"/>
      <c r="AB538" s="4">
        <v>61</v>
      </c>
      <c r="AC538" s="18"/>
      <c r="AD538" s="18"/>
      <c r="AE538" s="4"/>
      <c r="AF538" s="4"/>
      <c r="AG538" s="4"/>
      <c r="AH538" s="18"/>
      <c r="AI538" s="4"/>
      <c r="AJ538" s="4"/>
      <c r="AK538" s="4"/>
      <c r="AL538" s="18"/>
      <c r="AM538" s="71"/>
      <c r="AN538" s="66"/>
      <c r="AO538" s="66"/>
      <c r="AP538" s="2"/>
      <c r="AQ538" s="2"/>
      <c r="AR538" s="18"/>
      <c r="AS538" s="71"/>
      <c r="AT538" s="21"/>
      <c r="AU538" s="18"/>
      <c r="AV538" s="18"/>
      <c r="AW538" s="18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</row>
    <row r="539" spans="1:62" ht="12.75" customHeight="1">
      <c r="A539" s="2" t="s">
        <v>659</v>
      </c>
      <c r="B539" s="2"/>
      <c r="C539" s="2"/>
      <c r="D539" s="2"/>
      <c r="E539" s="2"/>
      <c r="F539" s="2"/>
      <c r="G539" s="2">
        <v>30</v>
      </c>
      <c r="H539" s="2">
        <v>12</v>
      </c>
      <c r="I539" s="2">
        <v>17</v>
      </c>
      <c r="J539" s="2">
        <v>17</v>
      </c>
      <c r="K539" s="2">
        <v>29</v>
      </c>
      <c r="L539" s="8">
        <v>36</v>
      </c>
      <c r="M539" s="2">
        <v>16</v>
      </c>
      <c r="N539" s="8">
        <v>47</v>
      </c>
      <c r="O539" s="8">
        <v>35</v>
      </c>
      <c r="P539" s="2"/>
      <c r="Q539" s="2"/>
      <c r="R539" s="2"/>
      <c r="S539" s="49"/>
      <c r="T539" s="2"/>
      <c r="U539" s="2"/>
      <c r="V539" s="71"/>
      <c r="W539" s="18"/>
      <c r="X539" s="18"/>
      <c r="Y539" s="18"/>
      <c r="Z539" s="18"/>
      <c r="AA539" s="18"/>
      <c r="AB539" s="4">
        <v>61</v>
      </c>
      <c r="AC539" s="18"/>
      <c r="AD539" s="18"/>
      <c r="AE539" s="4"/>
      <c r="AF539" s="4"/>
      <c r="AG539" s="4"/>
      <c r="AH539" s="18"/>
      <c r="AI539" s="4"/>
      <c r="AJ539" s="4"/>
      <c r="AK539" s="4"/>
      <c r="AL539" s="18"/>
      <c r="AM539" s="71"/>
      <c r="AN539" s="66"/>
      <c r="AO539" s="66"/>
      <c r="AP539" s="2"/>
      <c r="AQ539" s="2"/>
      <c r="AR539" s="18"/>
      <c r="AS539" s="71"/>
      <c r="AT539" s="21"/>
      <c r="AU539" s="18"/>
      <c r="AV539" s="18"/>
      <c r="AW539" s="18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</row>
    <row r="540" spans="1:62" ht="12.75" customHeight="1">
      <c r="A540" s="8" t="s">
        <v>1249</v>
      </c>
      <c r="B540" s="2"/>
      <c r="C540" s="2"/>
      <c r="D540" s="2"/>
      <c r="E540" s="2"/>
      <c r="F540" s="2"/>
      <c r="G540" s="2">
        <v>30</v>
      </c>
      <c r="H540" s="2"/>
      <c r="I540" s="2">
        <v>17</v>
      </c>
      <c r="J540" s="2">
        <v>17</v>
      </c>
      <c r="K540" s="2">
        <v>29</v>
      </c>
      <c r="L540" s="8">
        <v>16</v>
      </c>
      <c r="M540" s="2">
        <v>16</v>
      </c>
      <c r="N540" s="8">
        <v>55</v>
      </c>
      <c r="O540" s="8">
        <v>47</v>
      </c>
      <c r="P540" s="2"/>
      <c r="Q540" s="2"/>
      <c r="R540" s="2"/>
      <c r="S540" s="49"/>
      <c r="T540" s="2"/>
      <c r="U540" s="2"/>
      <c r="V540" s="71"/>
      <c r="W540" s="18"/>
      <c r="X540" s="18"/>
      <c r="Y540" s="18"/>
      <c r="Z540" s="18"/>
      <c r="AA540" s="56">
        <v>0.06</v>
      </c>
      <c r="AB540" s="4">
        <v>61</v>
      </c>
      <c r="AC540" s="18"/>
      <c r="AD540" s="18"/>
      <c r="AE540" s="4"/>
      <c r="AF540" s="4"/>
      <c r="AG540" s="4"/>
      <c r="AH540" s="18"/>
      <c r="AI540" s="4"/>
      <c r="AJ540" s="4"/>
      <c r="AK540" s="4"/>
      <c r="AL540" s="18"/>
      <c r="AM540" s="71"/>
      <c r="AN540" s="66"/>
      <c r="AO540" s="66"/>
      <c r="AP540" s="2"/>
      <c r="AQ540" s="2"/>
      <c r="AR540" s="18"/>
      <c r="AS540" s="71"/>
      <c r="AT540" s="21"/>
      <c r="AU540" s="18"/>
      <c r="AV540" s="18"/>
      <c r="AW540" s="18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</row>
    <row r="541" spans="1:62" ht="12.75" customHeight="1">
      <c r="A541" s="2" t="s">
        <v>660</v>
      </c>
      <c r="B541" s="2"/>
      <c r="C541" s="2"/>
      <c r="D541" s="2"/>
      <c r="E541" s="2"/>
      <c r="F541" s="2"/>
      <c r="G541" s="2">
        <v>40</v>
      </c>
      <c r="H541" s="2"/>
      <c r="I541" s="2">
        <v>17</v>
      </c>
      <c r="J541" s="2">
        <v>17</v>
      </c>
      <c r="K541" s="2">
        <v>39</v>
      </c>
      <c r="L541" s="2">
        <v>16</v>
      </c>
      <c r="M541" s="2">
        <v>16</v>
      </c>
      <c r="N541" s="8">
        <v>25</v>
      </c>
      <c r="O541" s="8">
        <v>25</v>
      </c>
      <c r="P541" s="2"/>
      <c r="Q541" s="2"/>
      <c r="R541" s="2"/>
      <c r="S541" s="49"/>
      <c r="T541" s="2"/>
      <c r="U541" s="2"/>
      <c r="V541" s="71"/>
      <c r="W541" s="18"/>
      <c r="X541" s="18"/>
      <c r="Y541" s="18"/>
      <c r="Z541" s="18"/>
      <c r="AA541" s="18"/>
      <c r="AB541" s="4">
        <v>61</v>
      </c>
      <c r="AC541" s="18"/>
      <c r="AD541" s="18"/>
      <c r="AE541" s="4"/>
      <c r="AF541" s="4"/>
      <c r="AG541" s="4"/>
      <c r="AH541" s="18"/>
      <c r="AI541" s="4"/>
      <c r="AJ541" s="4"/>
      <c r="AK541" s="4"/>
      <c r="AL541" s="18"/>
      <c r="AM541" s="71"/>
      <c r="AN541" s="66"/>
      <c r="AO541" s="66"/>
      <c r="AP541" s="2"/>
      <c r="AQ541" s="2"/>
      <c r="AR541" s="18"/>
      <c r="AS541" s="71"/>
      <c r="AT541" s="21"/>
      <c r="AU541" s="18"/>
      <c r="AV541" s="18"/>
      <c r="AW541" s="18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</row>
    <row r="542" spans="1:62" ht="12.75" customHeight="1">
      <c r="A542" s="2" t="s">
        <v>661</v>
      </c>
      <c r="B542" s="2"/>
      <c r="C542" s="2"/>
      <c r="D542" s="2"/>
      <c r="E542" s="2"/>
      <c r="F542" s="2"/>
      <c r="G542" s="2">
        <v>30</v>
      </c>
      <c r="H542" s="2">
        <v>10</v>
      </c>
      <c r="I542" s="2">
        <v>17</v>
      </c>
      <c r="J542" s="2">
        <v>17</v>
      </c>
      <c r="K542" s="2">
        <v>29</v>
      </c>
      <c r="L542" s="2">
        <v>31</v>
      </c>
      <c r="M542" s="2">
        <v>16</v>
      </c>
      <c r="N542" s="8">
        <v>35</v>
      </c>
      <c r="O542" s="8">
        <v>25</v>
      </c>
      <c r="P542" s="2"/>
      <c r="Q542" s="2"/>
      <c r="R542" s="2"/>
      <c r="S542" s="49"/>
      <c r="T542" s="2"/>
      <c r="U542" s="2"/>
      <c r="V542" s="71"/>
      <c r="W542" s="18"/>
      <c r="X542" s="18"/>
      <c r="Y542" s="18"/>
      <c r="Z542" s="18"/>
      <c r="AA542" s="18"/>
      <c r="AB542" s="4">
        <v>61</v>
      </c>
      <c r="AC542" s="18"/>
      <c r="AD542" s="18"/>
      <c r="AE542" s="4"/>
      <c r="AF542" s="4"/>
      <c r="AG542" s="4"/>
      <c r="AH542" s="18"/>
      <c r="AI542" s="4"/>
      <c r="AJ542" s="4"/>
      <c r="AK542" s="4"/>
      <c r="AL542" s="18"/>
      <c r="AM542" s="71"/>
      <c r="AN542" s="66"/>
      <c r="AO542" s="66"/>
      <c r="AP542" s="2"/>
      <c r="AQ542" s="2"/>
      <c r="AR542" s="18"/>
      <c r="AS542" s="71"/>
      <c r="AT542" s="21"/>
      <c r="AU542" s="18"/>
      <c r="AV542" s="18"/>
      <c r="AW542" s="18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</row>
    <row r="543" spans="1:62" ht="12.75" customHeight="1">
      <c r="A543" s="8" t="s">
        <v>1251</v>
      </c>
      <c r="B543" s="2"/>
      <c r="C543" s="2"/>
      <c r="D543" s="2"/>
      <c r="E543" s="2"/>
      <c r="F543" s="2"/>
      <c r="G543" s="2">
        <v>30</v>
      </c>
      <c r="H543" s="2"/>
      <c r="I543" s="2">
        <v>17</v>
      </c>
      <c r="J543" s="2">
        <v>17</v>
      </c>
      <c r="K543" s="2">
        <v>29</v>
      </c>
      <c r="L543" s="8">
        <v>16</v>
      </c>
      <c r="M543" s="2">
        <v>16</v>
      </c>
      <c r="N543" s="8">
        <v>40</v>
      </c>
      <c r="O543" s="8">
        <v>35</v>
      </c>
      <c r="P543" s="2"/>
      <c r="Q543" s="2"/>
      <c r="R543" s="2"/>
      <c r="S543" s="49"/>
      <c r="T543" s="2"/>
      <c r="U543" s="2"/>
      <c r="V543" s="71"/>
      <c r="W543" s="18"/>
      <c r="X543" s="18"/>
      <c r="Y543" s="18"/>
      <c r="Z543" s="18"/>
      <c r="AA543" s="56">
        <v>0.05</v>
      </c>
      <c r="AB543" s="4">
        <v>61</v>
      </c>
      <c r="AC543" s="18"/>
      <c r="AD543" s="18"/>
      <c r="AE543" s="4"/>
      <c r="AF543" s="4"/>
      <c r="AG543" s="4"/>
      <c r="AH543" s="18"/>
      <c r="AI543" s="4"/>
      <c r="AJ543" s="4"/>
      <c r="AK543" s="4"/>
      <c r="AL543" s="18"/>
      <c r="AM543" s="71"/>
      <c r="AN543" s="66"/>
      <c r="AO543" s="66"/>
      <c r="AP543" s="2"/>
      <c r="AQ543" s="2"/>
      <c r="AR543" s="18"/>
      <c r="AS543" s="71"/>
      <c r="AT543" s="21"/>
      <c r="AU543" s="18"/>
      <c r="AV543" s="18"/>
      <c r="AW543" s="18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</row>
    <row r="544" spans="1:62" ht="12.75" customHeight="1">
      <c r="A544" s="4" t="s">
        <v>1252</v>
      </c>
      <c r="B544" s="2"/>
      <c r="C544" s="2"/>
      <c r="D544" s="2"/>
      <c r="E544" s="2"/>
      <c r="F544" s="2"/>
      <c r="G544" s="2">
        <v>29</v>
      </c>
      <c r="H544" s="2"/>
      <c r="I544" s="2">
        <v>16</v>
      </c>
      <c r="J544" s="2">
        <v>20</v>
      </c>
      <c r="K544" s="2">
        <v>30</v>
      </c>
      <c r="L544" s="2">
        <v>17</v>
      </c>
      <c r="M544" s="2">
        <v>11</v>
      </c>
      <c r="N544" s="2"/>
      <c r="O544" s="2"/>
      <c r="P544" s="2"/>
      <c r="Q544" s="2"/>
      <c r="R544" s="2"/>
      <c r="S544" s="49"/>
      <c r="T544" s="2"/>
      <c r="U544" s="2"/>
      <c r="V544" s="71"/>
      <c r="W544" s="18"/>
      <c r="X544" s="18"/>
      <c r="Y544" s="18"/>
      <c r="Z544" s="18"/>
      <c r="AA544" s="18"/>
      <c r="AB544" s="4"/>
      <c r="AC544" s="18"/>
      <c r="AD544" s="18"/>
      <c r="AE544" s="4"/>
      <c r="AF544" s="4"/>
      <c r="AG544" s="4"/>
      <c r="AH544" s="18"/>
      <c r="AI544" s="4"/>
      <c r="AJ544" s="4"/>
      <c r="AK544" s="4"/>
      <c r="AL544" s="18"/>
      <c r="AM544" s="71"/>
      <c r="AN544" s="66"/>
      <c r="AO544" s="66"/>
      <c r="AP544" s="2"/>
      <c r="AQ544" s="2"/>
      <c r="AR544" s="18"/>
      <c r="AS544" s="71"/>
      <c r="AT544" s="21"/>
      <c r="AU544" s="18"/>
      <c r="AV544" s="18"/>
      <c r="AW544" s="18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</row>
    <row r="545" spans="1:62" ht="12.75" customHeight="1">
      <c r="A545" s="4" t="s">
        <v>664</v>
      </c>
      <c r="B545" s="4"/>
      <c r="C545" s="4"/>
      <c r="D545" s="4"/>
      <c r="E545" s="4"/>
      <c r="F545" s="4"/>
      <c r="G545" s="4">
        <v>27</v>
      </c>
      <c r="H545" s="4"/>
      <c r="I545" s="4">
        <v>14</v>
      </c>
      <c r="J545" s="4">
        <v>21</v>
      </c>
      <c r="K545" s="4">
        <v>28</v>
      </c>
      <c r="L545" s="4">
        <v>16</v>
      </c>
      <c r="M545" s="4">
        <v>10</v>
      </c>
      <c r="N545" s="4">
        <v>5</v>
      </c>
      <c r="O545" s="4"/>
      <c r="P545" s="4"/>
      <c r="Q545" s="4"/>
      <c r="R545" s="4"/>
      <c r="S545" s="21"/>
      <c r="T545" s="4"/>
      <c r="U545" s="4"/>
      <c r="V545" s="71"/>
      <c r="W545" s="18"/>
      <c r="X545" s="18"/>
      <c r="Y545" s="18"/>
      <c r="Z545" s="18"/>
      <c r="AA545" s="18"/>
      <c r="AB545" s="4">
        <v>51</v>
      </c>
      <c r="AC545" s="18"/>
      <c r="AD545" s="18"/>
      <c r="AE545" s="4"/>
      <c r="AF545" s="4"/>
      <c r="AG545" s="18"/>
      <c r="AH545" s="18"/>
      <c r="AI545" s="4"/>
      <c r="AJ545" s="4"/>
      <c r="AK545" s="4"/>
      <c r="AL545" s="4"/>
      <c r="AM545" s="71"/>
      <c r="AN545" s="76"/>
      <c r="AO545" s="76"/>
      <c r="AP545" s="4"/>
      <c r="AQ545" s="4"/>
      <c r="AR545" s="4"/>
      <c r="AS545" s="71"/>
      <c r="AT545" s="21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</row>
    <row r="546" spans="1:62" ht="12.75" customHeight="1">
      <c r="A546" s="2" t="s">
        <v>1253</v>
      </c>
      <c r="B546" s="2"/>
      <c r="C546" s="2"/>
      <c r="D546" s="2"/>
      <c r="E546" s="2"/>
      <c r="F546" s="2"/>
      <c r="G546" s="2">
        <v>6</v>
      </c>
      <c r="H546" s="2">
        <v>21</v>
      </c>
      <c r="I546" s="2">
        <v>19</v>
      </c>
      <c r="J546" s="2">
        <v>5</v>
      </c>
      <c r="K546" s="2">
        <v>28</v>
      </c>
      <c r="L546" s="2">
        <v>35</v>
      </c>
      <c r="M546" s="2">
        <v>23</v>
      </c>
      <c r="N546" s="2"/>
      <c r="O546" s="2"/>
      <c r="P546" s="2"/>
      <c r="Q546" s="2"/>
      <c r="R546" s="2"/>
      <c r="S546" s="49"/>
      <c r="T546" s="2">
        <v>40</v>
      </c>
      <c r="U546" s="2"/>
      <c r="V546" s="71"/>
      <c r="W546" s="18"/>
      <c r="X546" s="18"/>
      <c r="Y546" s="18"/>
      <c r="Z546" s="18"/>
      <c r="AA546" s="18"/>
      <c r="AB546" s="4">
        <v>30</v>
      </c>
      <c r="AC546" s="18"/>
      <c r="AD546" s="18"/>
      <c r="AE546" s="4"/>
      <c r="AF546" s="4"/>
      <c r="AG546" s="4"/>
      <c r="AH546" s="18"/>
      <c r="AI546" s="4"/>
      <c r="AJ546" s="4"/>
      <c r="AK546" s="4"/>
      <c r="AL546" s="18"/>
      <c r="AM546" s="71"/>
      <c r="AN546" s="66"/>
      <c r="AO546" s="66"/>
      <c r="AP546" s="2"/>
      <c r="AQ546" s="2"/>
      <c r="AR546" s="18"/>
      <c r="AS546" s="71"/>
      <c r="AT546" s="21"/>
      <c r="AU546" s="18"/>
      <c r="AV546" s="18"/>
      <c r="AW546" s="18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</row>
    <row r="547" spans="1:62" ht="12.75" customHeight="1">
      <c r="A547" s="4" t="s">
        <v>932</v>
      </c>
      <c r="B547" s="2"/>
      <c r="C547" s="2"/>
      <c r="D547" s="2"/>
      <c r="E547" s="2"/>
      <c r="F547" s="2"/>
      <c r="G547" s="2">
        <v>20</v>
      </c>
      <c r="H547" s="2"/>
      <c r="I547" s="2">
        <v>10</v>
      </c>
      <c r="J547" s="2">
        <v>14</v>
      </c>
      <c r="K547" s="2">
        <v>27</v>
      </c>
      <c r="L547" s="2">
        <v>19</v>
      </c>
      <c r="M547" s="2">
        <v>15</v>
      </c>
      <c r="N547" s="2"/>
      <c r="O547" s="2"/>
      <c r="P547" s="2"/>
      <c r="Q547" s="2"/>
      <c r="R547" s="2"/>
      <c r="S547" s="49"/>
      <c r="T547" s="2">
        <v>25</v>
      </c>
      <c r="U547" s="8">
        <v>10</v>
      </c>
      <c r="V547" s="71"/>
      <c r="W547" s="18"/>
      <c r="X547" s="18"/>
      <c r="Y547" s="18"/>
      <c r="Z547" s="18"/>
      <c r="AA547" s="18"/>
      <c r="AB547" s="4">
        <v>40</v>
      </c>
      <c r="AC547" s="18"/>
      <c r="AD547" s="18"/>
      <c r="AE547" s="4"/>
      <c r="AF547" s="4"/>
      <c r="AG547" s="4"/>
      <c r="AH547" s="18"/>
      <c r="AI547" s="4"/>
      <c r="AJ547" s="4"/>
      <c r="AK547" s="4"/>
      <c r="AL547" s="18"/>
      <c r="AM547" s="48"/>
      <c r="AN547" s="76"/>
      <c r="AO547" s="76"/>
      <c r="AP547" s="2">
        <v>29</v>
      </c>
      <c r="AQ547" s="2"/>
      <c r="AR547" s="2"/>
      <c r="AS547" s="48"/>
      <c r="AT547" s="49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</row>
    <row r="548" spans="1:62" ht="12.75" customHeight="1">
      <c r="A548" s="4" t="s">
        <v>666</v>
      </c>
      <c r="B548" s="2"/>
      <c r="C548" s="2"/>
      <c r="D548" s="2"/>
      <c r="E548" s="2"/>
      <c r="F548" s="2"/>
      <c r="G548" s="2">
        <v>23</v>
      </c>
      <c r="H548" s="2"/>
      <c r="I548" s="2">
        <v>10</v>
      </c>
      <c r="J548" s="2">
        <v>15</v>
      </c>
      <c r="K548" s="2">
        <v>32</v>
      </c>
      <c r="L548" s="2">
        <v>22</v>
      </c>
      <c r="M548" s="2">
        <v>17</v>
      </c>
      <c r="N548" s="2"/>
      <c r="O548" s="2"/>
      <c r="P548" s="2"/>
      <c r="Q548" s="2"/>
      <c r="R548" s="2"/>
      <c r="S548" s="21"/>
      <c r="T548" s="2">
        <v>25</v>
      </c>
      <c r="U548" s="8">
        <v>10</v>
      </c>
      <c r="V548" s="71"/>
      <c r="W548" s="18"/>
      <c r="X548" s="18"/>
      <c r="Y548" s="18"/>
      <c r="Z548" s="18"/>
      <c r="AA548" s="18"/>
      <c r="AB548" s="4">
        <v>51</v>
      </c>
      <c r="AC548" s="18"/>
      <c r="AD548" s="18"/>
      <c r="AE548" s="4"/>
      <c r="AF548" s="4"/>
      <c r="AG548" s="4"/>
      <c r="AH548" s="18"/>
      <c r="AI548" s="4"/>
      <c r="AJ548" s="4"/>
      <c r="AK548" s="4"/>
      <c r="AL548" s="18"/>
      <c r="AM548" s="48"/>
      <c r="AN548" s="76"/>
      <c r="AO548" s="76"/>
      <c r="AP548" s="2">
        <v>43</v>
      </c>
      <c r="AQ548" s="2"/>
      <c r="AR548" s="2"/>
      <c r="AS548" s="48"/>
      <c r="AT548" s="49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</row>
    <row r="549" spans="1:62" ht="12.75" customHeight="1">
      <c r="A549" s="6" t="s">
        <v>667</v>
      </c>
      <c r="B549" s="2"/>
      <c r="C549" s="2"/>
      <c r="D549" s="2"/>
      <c r="E549" s="2"/>
      <c r="F549" s="2"/>
      <c r="G549" s="8">
        <v>33</v>
      </c>
      <c r="H549" s="2"/>
      <c r="I549" s="8">
        <v>16</v>
      </c>
      <c r="J549" s="8">
        <v>32</v>
      </c>
      <c r="K549" s="8">
        <v>29</v>
      </c>
      <c r="L549" s="8">
        <v>15</v>
      </c>
      <c r="M549" s="8">
        <v>10</v>
      </c>
      <c r="N549" s="2"/>
      <c r="O549" s="8">
        <v>15</v>
      </c>
      <c r="P549" s="2"/>
      <c r="Q549" s="2"/>
      <c r="R549" s="2"/>
      <c r="S549" s="21"/>
      <c r="T549" s="2"/>
      <c r="U549" s="2"/>
      <c r="V549" s="71"/>
      <c r="W549" s="18"/>
      <c r="X549" s="18"/>
      <c r="Y549" s="18"/>
      <c r="Z549" s="18"/>
      <c r="AA549" s="18"/>
      <c r="AB549" s="6">
        <v>61</v>
      </c>
      <c r="AC549" s="18"/>
      <c r="AD549" s="18"/>
      <c r="AE549" s="6">
        <v>4</v>
      </c>
      <c r="AF549" s="4"/>
      <c r="AG549" s="4"/>
      <c r="AH549" s="18"/>
      <c r="AI549" s="4"/>
      <c r="AJ549" s="4"/>
      <c r="AK549" s="4"/>
      <c r="AL549" s="18"/>
      <c r="AM549" s="48"/>
      <c r="AN549" s="76"/>
      <c r="AO549" s="76"/>
      <c r="AP549" s="2"/>
      <c r="AQ549" s="2"/>
      <c r="AR549" s="2"/>
      <c r="AS549" s="48"/>
      <c r="AT549" s="49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</row>
    <row r="550" spans="1:62" ht="12.75" customHeight="1">
      <c r="A550" s="138" t="s">
        <v>668</v>
      </c>
      <c r="B550" s="2"/>
      <c r="C550" s="2"/>
      <c r="D550" s="2"/>
      <c r="E550" s="2"/>
      <c r="F550" s="2"/>
      <c r="G550" s="8">
        <v>33</v>
      </c>
      <c r="H550" s="2"/>
      <c r="I550" s="8">
        <v>16</v>
      </c>
      <c r="J550" s="8">
        <v>32</v>
      </c>
      <c r="K550" s="8">
        <v>29</v>
      </c>
      <c r="L550" s="8">
        <v>15</v>
      </c>
      <c r="M550" s="8">
        <v>10</v>
      </c>
      <c r="N550" s="2"/>
      <c r="O550" s="8">
        <v>15</v>
      </c>
      <c r="P550" s="2"/>
      <c r="Q550" s="2"/>
      <c r="R550" s="2"/>
      <c r="S550" s="21"/>
      <c r="T550" s="2"/>
      <c r="U550" s="2"/>
      <c r="V550" s="71"/>
      <c r="W550" s="18"/>
      <c r="X550" s="18"/>
      <c r="Y550" s="18"/>
      <c r="Z550" s="18"/>
      <c r="AA550" s="18"/>
      <c r="AB550" s="6">
        <v>61</v>
      </c>
      <c r="AC550" s="18"/>
      <c r="AD550" s="18"/>
      <c r="AE550" s="6">
        <v>4</v>
      </c>
      <c r="AF550" s="4"/>
      <c r="AG550" s="4"/>
      <c r="AH550" s="18"/>
      <c r="AI550" s="4"/>
      <c r="AJ550" s="4"/>
      <c r="AK550" s="4"/>
      <c r="AL550" s="18"/>
      <c r="AM550" s="48"/>
      <c r="AN550" s="76"/>
      <c r="AO550" s="76"/>
      <c r="AP550" s="2"/>
      <c r="AQ550" s="2"/>
      <c r="AR550" s="2"/>
      <c r="AS550" s="48"/>
      <c r="AT550" s="49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</row>
    <row r="551" spans="1:62" ht="12.75" customHeight="1">
      <c r="A551" s="138" t="s">
        <v>669</v>
      </c>
      <c r="B551" s="2"/>
      <c r="C551" s="2"/>
      <c r="D551" s="2"/>
      <c r="E551" s="2"/>
      <c r="F551" s="2"/>
      <c r="G551" s="8">
        <v>33</v>
      </c>
      <c r="H551" s="2"/>
      <c r="I551" s="8">
        <v>16</v>
      </c>
      <c r="J551" s="8">
        <v>32</v>
      </c>
      <c r="K551" s="8">
        <v>29</v>
      </c>
      <c r="L551" s="8">
        <v>15</v>
      </c>
      <c r="M551" s="8">
        <v>10</v>
      </c>
      <c r="N551" s="2"/>
      <c r="O551" s="8">
        <v>15</v>
      </c>
      <c r="P551" s="2"/>
      <c r="Q551" s="2"/>
      <c r="R551" s="2"/>
      <c r="S551" s="21"/>
      <c r="T551" s="2"/>
      <c r="U551" s="2"/>
      <c r="V551" s="71"/>
      <c r="W551" s="18"/>
      <c r="X551" s="18"/>
      <c r="Y551" s="18"/>
      <c r="Z551" s="18"/>
      <c r="AA551" s="18"/>
      <c r="AB551" s="6">
        <v>61</v>
      </c>
      <c r="AC551" s="18"/>
      <c r="AD551" s="18"/>
      <c r="AE551" s="6">
        <v>4</v>
      </c>
      <c r="AF551" s="4"/>
      <c r="AG551" s="4"/>
      <c r="AH551" s="18"/>
      <c r="AI551" s="4"/>
      <c r="AJ551" s="4"/>
      <c r="AK551" s="4"/>
      <c r="AL551" s="18"/>
      <c r="AM551" s="48"/>
      <c r="AN551" s="76"/>
      <c r="AO551" s="76"/>
      <c r="AP551" s="2"/>
      <c r="AQ551" s="2"/>
      <c r="AR551" s="2"/>
      <c r="AS551" s="48"/>
      <c r="AT551" s="49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</row>
    <row r="552" spans="1:62" ht="12.75" customHeight="1">
      <c r="A552" s="138" t="s">
        <v>670</v>
      </c>
      <c r="B552" s="2"/>
      <c r="C552" s="2"/>
      <c r="D552" s="2"/>
      <c r="E552" s="2"/>
      <c r="F552" s="2"/>
      <c r="G552" s="8">
        <v>33</v>
      </c>
      <c r="H552" s="2"/>
      <c r="I552" s="8">
        <v>16</v>
      </c>
      <c r="J552" s="8">
        <v>32</v>
      </c>
      <c r="K552" s="8">
        <v>29</v>
      </c>
      <c r="L552" s="8">
        <v>15</v>
      </c>
      <c r="M552" s="8">
        <v>10</v>
      </c>
      <c r="N552" s="2"/>
      <c r="O552" s="8">
        <v>15</v>
      </c>
      <c r="P552" s="2"/>
      <c r="Q552" s="2"/>
      <c r="R552" s="2"/>
      <c r="S552" s="21"/>
      <c r="T552" s="2"/>
      <c r="U552" s="2"/>
      <c r="V552" s="71"/>
      <c r="W552" s="18"/>
      <c r="X552" s="18"/>
      <c r="Y552" s="18"/>
      <c r="Z552" s="18"/>
      <c r="AA552" s="18"/>
      <c r="AB552" s="6">
        <v>61</v>
      </c>
      <c r="AC552" s="18"/>
      <c r="AD552" s="18"/>
      <c r="AE552" s="6">
        <v>4</v>
      </c>
      <c r="AF552" s="4"/>
      <c r="AG552" s="4"/>
      <c r="AH552" s="18"/>
      <c r="AI552" s="4"/>
      <c r="AJ552" s="4"/>
      <c r="AK552" s="4"/>
      <c r="AL552" s="18"/>
      <c r="AM552" s="48"/>
      <c r="AN552" s="76"/>
      <c r="AO552" s="76"/>
      <c r="AP552" s="2"/>
      <c r="AQ552" s="2"/>
      <c r="AR552" s="2"/>
      <c r="AS552" s="48"/>
      <c r="AT552" s="49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</row>
    <row r="553" spans="1:62" ht="12.75" customHeight="1">
      <c r="A553" s="138" t="s">
        <v>671</v>
      </c>
      <c r="B553" s="2"/>
      <c r="C553" s="2"/>
      <c r="D553" s="2"/>
      <c r="E553" s="2"/>
      <c r="F553" s="2"/>
      <c r="G553" s="8">
        <v>33</v>
      </c>
      <c r="H553" s="2"/>
      <c r="I553" s="8">
        <v>16</v>
      </c>
      <c r="J553" s="8">
        <v>32</v>
      </c>
      <c r="K553" s="8">
        <v>29</v>
      </c>
      <c r="L553" s="8">
        <v>15</v>
      </c>
      <c r="M553" s="8">
        <v>10</v>
      </c>
      <c r="N553" s="2"/>
      <c r="O553" s="8">
        <v>15</v>
      </c>
      <c r="P553" s="2"/>
      <c r="Q553" s="2"/>
      <c r="R553" s="2"/>
      <c r="S553" s="21"/>
      <c r="T553" s="2"/>
      <c r="U553" s="2"/>
      <c r="V553" s="71"/>
      <c r="W553" s="18"/>
      <c r="X553" s="18"/>
      <c r="Y553" s="18"/>
      <c r="Z553" s="18"/>
      <c r="AA553" s="18"/>
      <c r="AB553" s="6">
        <v>61</v>
      </c>
      <c r="AC553" s="18"/>
      <c r="AD553" s="18"/>
      <c r="AE553" s="6">
        <v>4</v>
      </c>
      <c r="AF553" s="4"/>
      <c r="AG553" s="4"/>
      <c r="AH553" s="18"/>
      <c r="AI553" s="4"/>
      <c r="AJ553" s="4"/>
      <c r="AK553" s="4"/>
      <c r="AL553" s="18"/>
      <c r="AM553" s="48"/>
      <c r="AN553" s="76"/>
      <c r="AO553" s="76"/>
      <c r="AP553" s="2"/>
      <c r="AQ553" s="2"/>
      <c r="AR553" s="2"/>
      <c r="AS553" s="48"/>
      <c r="AT553" s="49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</row>
    <row r="554" spans="1:62" ht="12.75" customHeight="1">
      <c r="A554" s="138" t="s">
        <v>272</v>
      </c>
      <c r="B554" s="2"/>
      <c r="C554" s="2"/>
      <c r="D554" s="2"/>
      <c r="E554" s="2"/>
      <c r="F554" s="2"/>
      <c r="G554" s="8">
        <v>33</v>
      </c>
      <c r="H554" s="2"/>
      <c r="I554" s="8">
        <v>16</v>
      </c>
      <c r="J554" s="8">
        <v>32</v>
      </c>
      <c r="K554" s="8">
        <v>29</v>
      </c>
      <c r="L554" s="8">
        <v>15</v>
      </c>
      <c r="M554" s="8">
        <v>10</v>
      </c>
      <c r="N554" s="2"/>
      <c r="O554" s="8">
        <v>15</v>
      </c>
      <c r="P554" s="2"/>
      <c r="Q554" s="2"/>
      <c r="R554" s="2"/>
      <c r="S554" s="21"/>
      <c r="T554" s="2"/>
      <c r="U554" s="2"/>
      <c r="V554" s="71"/>
      <c r="W554" s="18"/>
      <c r="X554" s="18"/>
      <c r="Y554" s="18"/>
      <c r="Z554" s="18"/>
      <c r="AA554" s="18"/>
      <c r="AB554" s="6">
        <v>61</v>
      </c>
      <c r="AC554" s="18"/>
      <c r="AD554" s="18"/>
      <c r="AE554" s="6">
        <v>4</v>
      </c>
      <c r="AF554" s="4"/>
      <c r="AG554" s="4"/>
      <c r="AH554" s="18"/>
      <c r="AI554" s="4"/>
      <c r="AJ554" s="4"/>
      <c r="AK554" s="4"/>
      <c r="AL554" s="18"/>
      <c r="AM554" s="48"/>
      <c r="AN554" s="76"/>
      <c r="AO554" s="76"/>
      <c r="AP554" s="2"/>
      <c r="AQ554" s="2"/>
      <c r="AR554" s="2"/>
      <c r="AS554" s="48"/>
      <c r="AT554" s="49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</row>
    <row r="555" spans="1:62" ht="12.75" customHeight="1">
      <c r="A555" s="138" t="s">
        <v>672</v>
      </c>
      <c r="B555" s="2"/>
      <c r="C555" s="2"/>
      <c r="D555" s="2"/>
      <c r="E555" s="2"/>
      <c r="F555" s="2"/>
      <c r="G555" s="8">
        <v>33</v>
      </c>
      <c r="H555" s="2"/>
      <c r="I555" s="8">
        <v>16</v>
      </c>
      <c r="J555" s="8">
        <v>32</v>
      </c>
      <c r="K555" s="8">
        <v>29</v>
      </c>
      <c r="L555" s="8">
        <v>15</v>
      </c>
      <c r="M555" s="8">
        <v>10</v>
      </c>
      <c r="N555" s="2"/>
      <c r="O555" s="8">
        <v>15</v>
      </c>
      <c r="P555" s="2"/>
      <c r="Q555" s="2"/>
      <c r="R555" s="2"/>
      <c r="S555" s="21"/>
      <c r="T555" s="2"/>
      <c r="U555" s="2"/>
      <c r="V555" s="71"/>
      <c r="W555" s="18"/>
      <c r="X555" s="18"/>
      <c r="Y555" s="18"/>
      <c r="Z555" s="18"/>
      <c r="AA555" s="18"/>
      <c r="AB555" s="6">
        <v>61</v>
      </c>
      <c r="AC555" s="18"/>
      <c r="AD555" s="18"/>
      <c r="AE555" s="6">
        <v>4</v>
      </c>
      <c r="AF555" s="4"/>
      <c r="AG555" s="4"/>
      <c r="AH555" s="18"/>
      <c r="AI555" s="4"/>
      <c r="AJ555" s="4"/>
      <c r="AK555" s="4"/>
      <c r="AL555" s="18"/>
      <c r="AM555" s="48"/>
      <c r="AN555" s="76"/>
      <c r="AO555" s="76"/>
      <c r="AP555" s="2"/>
      <c r="AQ555" s="2"/>
      <c r="AR555" s="2"/>
      <c r="AS555" s="48"/>
      <c r="AT555" s="49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</row>
    <row r="556" spans="1:62" ht="12.75" customHeight="1">
      <c r="A556" s="138" t="s">
        <v>331</v>
      </c>
      <c r="B556" s="2"/>
      <c r="C556" s="2"/>
      <c r="D556" s="2"/>
      <c r="E556" s="2"/>
      <c r="F556" s="2"/>
      <c r="G556" s="8">
        <v>33</v>
      </c>
      <c r="H556" s="2"/>
      <c r="I556" s="8">
        <v>16</v>
      </c>
      <c r="J556" s="8">
        <v>32</v>
      </c>
      <c r="K556" s="8">
        <v>29</v>
      </c>
      <c r="L556" s="8">
        <v>15</v>
      </c>
      <c r="M556" s="8">
        <v>10</v>
      </c>
      <c r="N556" s="2"/>
      <c r="O556" s="8">
        <v>15</v>
      </c>
      <c r="P556" s="2"/>
      <c r="Q556" s="2"/>
      <c r="R556" s="2"/>
      <c r="S556" s="21"/>
      <c r="T556" s="2"/>
      <c r="U556" s="2"/>
      <c r="V556" s="71"/>
      <c r="W556" s="18"/>
      <c r="X556" s="18"/>
      <c r="Y556" s="18"/>
      <c r="Z556" s="18"/>
      <c r="AA556" s="18"/>
      <c r="AB556" s="6">
        <v>61</v>
      </c>
      <c r="AC556" s="18"/>
      <c r="AD556" s="18"/>
      <c r="AE556" s="6">
        <v>4</v>
      </c>
      <c r="AF556" s="4"/>
      <c r="AG556" s="4"/>
      <c r="AH556" s="18"/>
      <c r="AI556" s="4"/>
      <c r="AJ556" s="4"/>
      <c r="AK556" s="4"/>
      <c r="AL556" s="18"/>
      <c r="AM556" s="48"/>
      <c r="AN556" s="76"/>
      <c r="AO556" s="76"/>
      <c r="AP556" s="2"/>
      <c r="AQ556" s="2"/>
      <c r="AR556" s="2"/>
      <c r="AS556" s="48"/>
      <c r="AT556" s="49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</row>
    <row r="557" spans="1:62" ht="12.75" customHeight="1">
      <c r="A557" s="4" t="s">
        <v>1255</v>
      </c>
      <c r="B557" s="2"/>
      <c r="C557" s="2"/>
      <c r="D557" s="2"/>
      <c r="E557" s="2"/>
      <c r="F557" s="2"/>
      <c r="G557" s="2">
        <v>24</v>
      </c>
      <c r="H557" s="2"/>
      <c r="I557" s="2">
        <v>12</v>
      </c>
      <c r="J557" s="2">
        <v>17</v>
      </c>
      <c r="K557" s="2">
        <v>33</v>
      </c>
      <c r="L557" s="2">
        <v>26</v>
      </c>
      <c r="M557" s="2">
        <v>21</v>
      </c>
      <c r="N557" s="2"/>
      <c r="O557" s="2"/>
      <c r="P557" s="2"/>
      <c r="Q557" s="2"/>
      <c r="R557" s="2"/>
      <c r="S557" s="49"/>
      <c r="T557" s="2"/>
      <c r="U557" s="2"/>
      <c r="V557" s="71"/>
      <c r="W557" s="18"/>
      <c r="X557" s="18"/>
      <c r="Y557" s="18"/>
      <c r="Z557" s="18"/>
      <c r="AA557" s="18"/>
      <c r="AB557" s="4">
        <v>61</v>
      </c>
      <c r="AC557" s="18"/>
      <c r="AD557" s="18"/>
      <c r="AE557" s="4"/>
      <c r="AF557" s="4"/>
      <c r="AG557" s="4"/>
      <c r="AH557" s="18"/>
      <c r="AI557" s="18"/>
      <c r="AJ557" s="18"/>
      <c r="AK557" s="18"/>
      <c r="AL557" s="18"/>
      <c r="AM557" s="48"/>
      <c r="AN557" s="76"/>
      <c r="AO557" s="76"/>
      <c r="AP557" s="2"/>
      <c r="AQ557" s="2"/>
      <c r="AR557" s="2"/>
      <c r="AS557" s="48"/>
      <c r="AT557" s="49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</row>
    <row r="558" spans="1:62" ht="12.75" customHeight="1">
      <c r="A558" s="2" t="s">
        <v>1256</v>
      </c>
      <c r="B558" s="2"/>
      <c r="C558" s="2"/>
      <c r="D558" s="2"/>
      <c r="E558" s="2"/>
      <c r="F558" s="2"/>
      <c r="G558" s="2">
        <v>34</v>
      </c>
      <c r="H558" s="2"/>
      <c r="I558" s="2">
        <v>16</v>
      </c>
      <c r="J558" s="2">
        <v>20</v>
      </c>
      <c r="K558" s="2">
        <v>30</v>
      </c>
      <c r="L558" s="2">
        <v>17</v>
      </c>
      <c r="M558" s="2">
        <v>11</v>
      </c>
      <c r="N558" s="2">
        <v>15</v>
      </c>
      <c r="O558" s="2"/>
      <c r="P558" s="2"/>
      <c r="Q558" s="2"/>
      <c r="R558" s="2"/>
      <c r="S558" s="49"/>
      <c r="T558" s="2"/>
      <c r="U558" s="2"/>
      <c r="V558" s="71"/>
      <c r="W558" s="18"/>
      <c r="X558" s="18"/>
      <c r="Y558" s="18"/>
      <c r="Z558" s="18"/>
      <c r="AA558" s="18"/>
      <c r="AB558" s="4">
        <v>61</v>
      </c>
      <c r="AC558" s="18"/>
      <c r="AD558" s="18"/>
      <c r="AE558" s="4"/>
      <c r="AF558" s="18"/>
      <c r="AG558" s="4"/>
      <c r="AH558" s="18"/>
      <c r="AI558" s="4"/>
      <c r="AJ558" s="4"/>
      <c r="AK558" s="4"/>
      <c r="AL558" s="18"/>
      <c r="AM558" s="48"/>
      <c r="AN558" s="76"/>
      <c r="AO558" s="76"/>
      <c r="AP558" s="2"/>
      <c r="AQ558" s="2"/>
      <c r="AR558" s="2"/>
      <c r="AS558" s="48"/>
      <c r="AT558" s="49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</row>
    <row r="559" spans="1:62" ht="12.75" customHeight="1">
      <c r="A559" s="4" t="s">
        <v>1257</v>
      </c>
      <c r="B559" s="2"/>
      <c r="C559" s="2"/>
      <c r="D559" s="2"/>
      <c r="E559" s="2"/>
      <c r="F559" s="2"/>
      <c r="G559" s="2">
        <v>23</v>
      </c>
      <c r="H559" s="2"/>
      <c r="I559" s="2">
        <v>13</v>
      </c>
      <c r="J559" s="2">
        <v>16</v>
      </c>
      <c r="K559" s="2">
        <v>24</v>
      </c>
      <c r="L559" s="2">
        <v>14</v>
      </c>
      <c r="M559" s="2">
        <v>9</v>
      </c>
      <c r="N559" s="2"/>
      <c r="O559" s="2"/>
      <c r="P559" s="2"/>
      <c r="Q559" s="2"/>
      <c r="R559" s="2"/>
      <c r="S559" s="49"/>
      <c r="T559" s="2"/>
      <c r="U559" s="2"/>
      <c r="V559" s="71"/>
      <c r="W559" s="18"/>
      <c r="X559" s="18"/>
      <c r="Y559" s="18"/>
      <c r="Z559" s="18"/>
      <c r="AA559" s="18"/>
      <c r="AB559" s="4">
        <v>61</v>
      </c>
      <c r="AC559" s="18"/>
      <c r="AD559" s="18"/>
      <c r="AE559" s="4">
        <v>5</v>
      </c>
      <c r="AF559" s="18"/>
      <c r="AG559" s="4"/>
      <c r="AH559" s="18"/>
      <c r="AI559" s="4"/>
      <c r="AJ559" s="4"/>
      <c r="AK559" s="4"/>
      <c r="AL559" s="18"/>
      <c r="AM559" s="48"/>
      <c r="AN559" s="76"/>
      <c r="AO559" s="76"/>
      <c r="AP559" s="2"/>
      <c r="AQ559" s="2"/>
      <c r="AR559" s="2"/>
      <c r="AS559" s="48"/>
      <c r="AT559" s="49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</row>
    <row r="560" spans="1:62" ht="12.75" customHeight="1">
      <c r="A560" s="4" t="s">
        <v>673</v>
      </c>
      <c r="B560" s="2"/>
      <c r="C560" s="2"/>
      <c r="D560" s="2"/>
      <c r="E560" s="2"/>
      <c r="F560" s="2"/>
      <c r="G560" s="2">
        <v>27</v>
      </c>
      <c r="H560" s="2"/>
      <c r="I560" s="2">
        <v>14</v>
      </c>
      <c r="J560" s="2">
        <v>18</v>
      </c>
      <c r="K560" s="2">
        <v>28</v>
      </c>
      <c r="L560" s="2">
        <v>15</v>
      </c>
      <c r="M560" s="2">
        <v>9</v>
      </c>
      <c r="N560" s="2"/>
      <c r="O560" s="2"/>
      <c r="P560" s="2"/>
      <c r="Q560" s="2"/>
      <c r="R560" s="2"/>
      <c r="S560" s="49">
        <v>10</v>
      </c>
      <c r="T560" s="2">
        <v>10</v>
      </c>
      <c r="U560" s="2"/>
      <c r="V560" s="71">
        <v>0.01</v>
      </c>
      <c r="W560" s="18"/>
      <c r="X560" s="18"/>
      <c r="Y560" s="18"/>
      <c r="Z560" s="18"/>
      <c r="AA560" s="18"/>
      <c r="AB560" s="4">
        <v>61</v>
      </c>
      <c r="AC560" s="18"/>
      <c r="AD560" s="18"/>
      <c r="AE560" s="4">
        <v>5</v>
      </c>
      <c r="AF560" s="18"/>
      <c r="AG560" s="4"/>
      <c r="AH560" s="18"/>
      <c r="AI560" s="4"/>
      <c r="AJ560" s="4"/>
      <c r="AK560" s="4"/>
      <c r="AL560" s="18"/>
      <c r="AM560" s="48"/>
      <c r="AN560" s="76"/>
      <c r="AO560" s="76"/>
      <c r="AP560" s="2"/>
      <c r="AQ560" s="2"/>
      <c r="AR560" s="2"/>
      <c r="AS560" s="48"/>
      <c r="AT560" s="49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</row>
    <row r="561" spans="1:62" ht="12.75" customHeight="1">
      <c r="A561" s="6" t="s">
        <v>674</v>
      </c>
      <c r="B561" s="4"/>
      <c r="C561" s="4"/>
      <c r="D561" s="4"/>
      <c r="E561" s="4"/>
      <c r="F561" s="4"/>
      <c r="G561" s="6">
        <v>44</v>
      </c>
      <c r="H561" s="4"/>
      <c r="I561" s="6">
        <v>3</v>
      </c>
      <c r="J561" s="6">
        <v>14</v>
      </c>
      <c r="K561" s="6">
        <v>49</v>
      </c>
      <c r="L561" s="6">
        <v>26</v>
      </c>
      <c r="M561" s="6">
        <v>20</v>
      </c>
      <c r="N561" s="6">
        <v>39</v>
      </c>
      <c r="O561" s="6">
        <v>39</v>
      </c>
      <c r="P561" s="4"/>
      <c r="Q561" s="4"/>
      <c r="R561" s="4"/>
      <c r="S561" s="57">
        <v>39</v>
      </c>
      <c r="T561" s="6">
        <v>39</v>
      </c>
      <c r="U561" s="4"/>
      <c r="V561" s="71"/>
      <c r="W561" s="18"/>
      <c r="X561" s="18"/>
      <c r="Y561" s="18"/>
      <c r="Z561" s="18"/>
      <c r="AA561" s="18"/>
      <c r="AB561" s="6">
        <v>20</v>
      </c>
      <c r="AC561" s="18"/>
      <c r="AD561" s="18"/>
      <c r="AE561" s="6">
        <v>7</v>
      </c>
      <c r="AF561" s="4"/>
      <c r="AG561" s="18"/>
      <c r="AH561" s="18"/>
      <c r="AI561" s="4"/>
      <c r="AJ561" s="4"/>
      <c r="AK561" s="4"/>
      <c r="AL561" s="4"/>
      <c r="AM561" s="71"/>
      <c r="AN561" s="76"/>
      <c r="AO561" s="76"/>
      <c r="AP561" s="4"/>
      <c r="AQ561" s="4"/>
      <c r="AR561" s="4"/>
      <c r="AS561" s="71"/>
      <c r="AT561" s="21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</row>
    <row r="562" spans="1:62" ht="12.75" customHeight="1">
      <c r="A562" s="4" t="s">
        <v>1258</v>
      </c>
      <c r="B562" s="4"/>
      <c r="C562" s="4"/>
      <c r="D562" s="4"/>
      <c r="E562" s="4"/>
      <c r="F562" s="4"/>
      <c r="G562" s="4">
        <v>25</v>
      </c>
      <c r="H562" s="4"/>
      <c r="I562" s="4">
        <v>14</v>
      </c>
      <c r="J562" s="4">
        <v>22</v>
      </c>
      <c r="K562" s="4">
        <v>26</v>
      </c>
      <c r="L562" s="4">
        <v>15</v>
      </c>
      <c r="M562" s="4">
        <v>9</v>
      </c>
      <c r="N562" s="4">
        <v>10</v>
      </c>
      <c r="O562" s="4">
        <v>10</v>
      </c>
      <c r="P562" s="4"/>
      <c r="Q562" s="4"/>
      <c r="R562" s="4"/>
      <c r="S562" s="21"/>
      <c r="T562" s="4"/>
      <c r="U562" s="4"/>
      <c r="V562" s="71"/>
      <c r="W562" s="18"/>
      <c r="X562" s="18"/>
      <c r="Y562" s="18"/>
      <c r="Z562" s="18"/>
      <c r="AA562" s="18"/>
      <c r="AB562" s="4">
        <v>71</v>
      </c>
      <c r="AC562" s="18"/>
      <c r="AD562" s="18"/>
      <c r="AE562" s="4"/>
      <c r="AF562" s="4"/>
      <c r="AG562" s="18"/>
      <c r="AH562" s="18"/>
      <c r="AI562" s="4"/>
      <c r="AJ562" s="4"/>
      <c r="AK562" s="4"/>
      <c r="AL562" s="4"/>
      <c r="AM562" s="71"/>
      <c r="AN562" s="76"/>
      <c r="AO562" s="76"/>
      <c r="AP562" s="4"/>
      <c r="AQ562" s="4"/>
      <c r="AR562" s="4"/>
      <c r="AS562" s="71"/>
      <c r="AT562" s="21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</row>
    <row r="563" spans="1:62" ht="12.75" customHeight="1">
      <c r="A563" s="2" t="s">
        <v>1259</v>
      </c>
      <c r="B563" s="2"/>
      <c r="C563" s="2"/>
      <c r="D563" s="2"/>
      <c r="E563" s="2"/>
      <c r="F563" s="2"/>
      <c r="G563" s="2">
        <v>25</v>
      </c>
      <c r="H563" s="2"/>
      <c r="I563" s="2">
        <v>12</v>
      </c>
      <c r="J563" s="2">
        <v>17</v>
      </c>
      <c r="K563" s="2">
        <v>44</v>
      </c>
      <c r="L563" s="2">
        <v>24</v>
      </c>
      <c r="M563" s="2">
        <v>19</v>
      </c>
      <c r="N563" s="2"/>
      <c r="O563" s="2">
        <v>15</v>
      </c>
      <c r="P563" s="2"/>
      <c r="Q563" s="2"/>
      <c r="R563" s="2"/>
      <c r="S563" s="49">
        <v>15</v>
      </c>
      <c r="T563" s="2">
        <v>35</v>
      </c>
      <c r="U563" s="2"/>
      <c r="V563" s="71"/>
      <c r="W563" s="18"/>
      <c r="X563" s="18"/>
      <c r="Y563" s="18"/>
      <c r="Z563" s="18"/>
      <c r="AA563" s="18"/>
      <c r="AB563" s="4">
        <v>51</v>
      </c>
      <c r="AC563" s="18"/>
      <c r="AD563" s="18"/>
      <c r="AE563" s="4"/>
      <c r="AF563" s="4"/>
      <c r="AG563" s="4"/>
      <c r="AH563" s="18"/>
      <c r="AI563" s="4"/>
      <c r="AJ563" s="4"/>
      <c r="AK563" s="4"/>
      <c r="AL563" s="18"/>
      <c r="AM563" s="71"/>
      <c r="AN563" s="66"/>
      <c r="AO563" s="66"/>
      <c r="AP563" s="2"/>
      <c r="AQ563" s="2"/>
      <c r="AR563" s="18"/>
      <c r="AS563" s="71"/>
      <c r="AT563" s="21"/>
      <c r="AU563" s="18"/>
      <c r="AV563" s="18"/>
      <c r="AW563" s="18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</row>
    <row r="564" spans="1:62" ht="12.75" customHeight="1">
      <c r="A564" s="4" t="s">
        <v>678</v>
      </c>
      <c r="B564" s="2"/>
      <c r="C564" s="2"/>
      <c r="D564" s="2"/>
      <c r="E564" s="2"/>
      <c r="F564" s="2"/>
      <c r="G564" s="2">
        <v>20</v>
      </c>
      <c r="H564" s="2"/>
      <c r="I564" s="2">
        <v>10</v>
      </c>
      <c r="J564" s="2">
        <v>14</v>
      </c>
      <c r="K564" s="2">
        <v>19</v>
      </c>
      <c r="L564" s="2">
        <v>11</v>
      </c>
      <c r="M564" s="2">
        <v>7</v>
      </c>
      <c r="N564" s="2">
        <v>10</v>
      </c>
      <c r="O564" s="2"/>
      <c r="P564" s="2"/>
      <c r="Q564" s="2"/>
      <c r="R564" s="2"/>
      <c r="S564" s="49">
        <v>10</v>
      </c>
      <c r="T564" s="2">
        <v>10</v>
      </c>
      <c r="U564" s="2"/>
      <c r="V564" s="71"/>
      <c r="W564" s="18"/>
      <c r="X564" s="18"/>
      <c r="Y564" s="18"/>
      <c r="Z564" s="18"/>
      <c r="AA564" s="18"/>
      <c r="AB564" s="4">
        <v>61</v>
      </c>
      <c r="AC564" s="18"/>
      <c r="AD564" s="18"/>
      <c r="AE564" s="4"/>
      <c r="AF564" s="4"/>
      <c r="AG564" s="4"/>
      <c r="AH564" s="18"/>
      <c r="AI564" s="4"/>
      <c r="AJ564" s="4"/>
      <c r="AK564" s="4"/>
      <c r="AL564" s="18"/>
      <c r="AM564" s="71"/>
      <c r="AN564" s="66"/>
      <c r="AO564" s="66"/>
      <c r="AP564" s="2"/>
      <c r="AQ564" s="2"/>
      <c r="AR564" s="18"/>
      <c r="AS564" s="71"/>
      <c r="AT564" s="21"/>
      <c r="AU564" s="18"/>
      <c r="AV564" s="18"/>
      <c r="AW564" s="18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</row>
    <row r="565" spans="1:62" ht="12.75" customHeight="1">
      <c r="A565" s="4" t="s">
        <v>679</v>
      </c>
      <c r="B565" s="2"/>
      <c r="C565" s="2"/>
      <c r="D565" s="2"/>
      <c r="E565" s="2"/>
      <c r="F565" s="2"/>
      <c r="G565" s="2">
        <v>31</v>
      </c>
      <c r="H565" s="2"/>
      <c r="I565" s="2">
        <v>16</v>
      </c>
      <c r="J565" s="2">
        <v>22</v>
      </c>
      <c r="K565" s="2">
        <v>30</v>
      </c>
      <c r="L565" s="2">
        <v>17</v>
      </c>
      <c r="M565" s="2">
        <v>11</v>
      </c>
      <c r="N565" s="2">
        <v>13</v>
      </c>
      <c r="O565" s="2"/>
      <c r="P565" s="2"/>
      <c r="Q565" s="2"/>
      <c r="R565" s="2"/>
      <c r="S565" s="49">
        <v>13</v>
      </c>
      <c r="T565" s="2">
        <v>13</v>
      </c>
      <c r="U565" s="2"/>
      <c r="V565" s="71"/>
      <c r="W565" s="18"/>
      <c r="X565" s="18"/>
      <c r="Y565" s="18"/>
      <c r="Z565" s="18"/>
      <c r="AA565" s="18"/>
      <c r="AB565" s="4">
        <v>61</v>
      </c>
      <c r="AC565" s="18"/>
      <c r="AD565" s="18"/>
      <c r="AE565" s="4"/>
      <c r="AF565" s="4"/>
      <c r="AG565" s="4"/>
      <c r="AH565" s="18"/>
      <c r="AI565" s="4"/>
      <c r="AJ565" s="4"/>
      <c r="AK565" s="4"/>
      <c r="AL565" s="18"/>
      <c r="AM565" s="71"/>
      <c r="AN565" s="66"/>
      <c r="AO565" s="66"/>
      <c r="AP565" s="2"/>
      <c r="AQ565" s="2"/>
      <c r="AR565" s="18"/>
      <c r="AS565" s="71"/>
      <c r="AT565" s="21"/>
      <c r="AU565" s="18"/>
      <c r="AV565" s="18"/>
      <c r="AW565" s="18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</row>
    <row r="566" spans="1:62" ht="12.75" customHeight="1">
      <c r="A566" s="4" t="s">
        <v>1260</v>
      </c>
      <c r="B566" s="4"/>
      <c r="C566" s="4"/>
      <c r="D566" s="4"/>
      <c r="E566" s="4"/>
      <c r="F566" s="4"/>
      <c r="G566" s="4">
        <v>13</v>
      </c>
      <c r="H566" s="4">
        <v>12</v>
      </c>
      <c r="I566" s="4">
        <v>4</v>
      </c>
      <c r="J566" s="4">
        <v>6</v>
      </c>
      <c r="K566" s="4">
        <v>13</v>
      </c>
      <c r="L566" s="4">
        <v>5</v>
      </c>
      <c r="M566" s="4"/>
      <c r="N566" s="4"/>
      <c r="O566" s="4">
        <v>15</v>
      </c>
      <c r="P566" s="4"/>
      <c r="Q566" s="4"/>
      <c r="R566" s="4"/>
      <c r="S566" s="21"/>
      <c r="T566" s="4"/>
      <c r="U566" s="4"/>
      <c r="V566" s="71"/>
      <c r="W566" s="18"/>
      <c r="X566" s="18"/>
      <c r="Y566" s="18"/>
      <c r="Z566" s="18"/>
      <c r="AA566" s="18"/>
      <c r="AB566" s="4">
        <v>61</v>
      </c>
      <c r="AC566" s="18"/>
      <c r="AD566" s="18"/>
      <c r="AE566" s="4"/>
      <c r="AF566" s="4"/>
      <c r="AG566" s="18"/>
      <c r="AH566" s="18"/>
      <c r="AI566" s="4"/>
      <c r="AJ566" s="4"/>
      <c r="AK566" s="4"/>
      <c r="AL566" s="4"/>
      <c r="AM566" s="71"/>
      <c r="AN566" s="76"/>
      <c r="AO566" s="76"/>
      <c r="AP566" s="4"/>
      <c r="AQ566" s="4"/>
      <c r="AR566" s="4"/>
      <c r="AS566" s="71"/>
      <c r="AT566" s="21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</row>
    <row r="567" spans="1:62" ht="12.75" customHeight="1">
      <c r="A567" s="2" t="s">
        <v>1261</v>
      </c>
      <c r="B567" s="2"/>
      <c r="C567" s="2"/>
      <c r="D567" s="2"/>
      <c r="E567" s="2"/>
      <c r="F567" s="2"/>
      <c r="G567" s="4">
        <v>13</v>
      </c>
      <c r="H567" s="4">
        <v>12</v>
      </c>
      <c r="I567" s="4">
        <v>4</v>
      </c>
      <c r="J567" s="4">
        <v>6</v>
      </c>
      <c r="K567" s="4">
        <v>13</v>
      </c>
      <c r="L567" s="4">
        <v>5</v>
      </c>
      <c r="M567" s="2"/>
      <c r="N567" s="2">
        <v>4</v>
      </c>
      <c r="O567" s="2">
        <v>23</v>
      </c>
      <c r="P567" s="2"/>
      <c r="Q567" s="2"/>
      <c r="R567" s="2"/>
      <c r="S567" s="49"/>
      <c r="T567" s="2"/>
      <c r="U567" s="2"/>
      <c r="V567" s="71"/>
      <c r="W567" s="18"/>
      <c r="X567" s="18"/>
      <c r="Y567" s="18"/>
      <c r="Z567" s="18"/>
      <c r="AA567" s="18"/>
      <c r="AB567" s="4">
        <v>61</v>
      </c>
      <c r="AC567" s="18"/>
      <c r="AD567" s="18"/>
      <c r="AE567" s="4"/>
      <c r="AF567" s="18"/>
      <c r="AG567" s="4"/>
      <c r="AH567" s="18"/>
      <c r="AI567" s="4"/>
      <c r="AJ567" s="4"/>
      <c r="AK567" s="4"/>
      <c r="AL567" s="18"/>
      <c r="AM567" s="48"/>
      <c r="AN567" s="76"/>
      <c r="AO567" s="76"/>
      <c r="AP567" s="2"/>
      <c r="AQ567" s="2"/>
      <c r="AR567" s="2"/>
      <c r="AS567" s="48"/>
      <c r="AT567" s="49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ht="12.75" customHeight="1">
      <c r="A568" s="2" t="s">
        <v>953</v>
      </c>
      <c r="B568" s="2"/>
      <c r="C568" s="2"/>
      <c r="D568" s="2"/>
      <c r="E568" s="2"/>
      <c r="F568" s="2"/>
      <c r="G568" s="4">
        <v>23</v>
      </c>
      <c r="H568" s="4">
        <v>12</v>
      </c>
      <c r="I568" s="4">
        <v>4</v>
      </c>
      <c r="J568" s="4">
        <v>6</v>
      </c>
      <c r="K568" s="4">
        <v>13</v>
      </c>
      <c r="L568" s="4">
        <v>5</v>
      </c>
      <c r="M568" s="2"/>
      <c r="N568" s="2">
        <v>10</v>
      </c>
      <c r="O568" s="2">
        <v>30</v>
      </c>
      <c r="P568" s="2"/>
      <c r="Q568" s="2"/>
      <c r="R568" s="2"/>
      <c r="S568" s="49"/>
      <c r="T568" s="2"/>
      <c r="U568" s="2"/>
      <c r="V568" s="71"/>
      <c r="W568" s="18"/>
      <c r="X568" s="18"/>
      <c r="Y568" s="18"/>
      <c r="Z568" s="18"/>
      <c r="AA568" s="18"/>
      <c r="AB568" s="4">
        <v>61</v>
      </c>
      <c r="AC568" s="18"/>
      <c r="AD568" s="18"/>
      <c r="AE568" s="4"/>
      <c r="AF568" s="18"/>
      <c r="AG568" s="4"/>
      <c r="AH568" s="18"/>
      <c r="AI568" s="4"/>
      <c r="AJ568" s="4"/>
      <c r="AK568" s="4"/>
      <c r="AL568" s="18"/>
      <c r="AM568" s="48"/>
      <c r="AN568" s="76"/>
      <c r="AO568" s="76"/>
      <c r="AP568" s="2"/>
      <c r="AQ568" s="2"/>
      <c r="AR568" s="2"/>
      <c r="AS568" s="48"/>
      <c r="AT568" s="49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ht="12.75" customHeight="1">
      <c r="A569" s="2" t="s">
        <v>1262</v>
      </c>
      <c r="B569" s="2"/>
      <c r="C569" s="2"/>
      <c r="D569" s="2"/>
      <c r="E569" s="2"/>
      <c r="F569" s="2"/>
      <c r="G569" s="2">
        <v>29</v>
      </c>
      <c r="H569" s="2"/>
      <c r="I569" s="2">
        <v>16</v>
      </c>
      <c r="J569" s="2">
        <v>25</v>
      </c>
      <c r="K569" s="2">
        <v>30</v>
      </c>
      <c r="L569" s="2">
        <v>17</v>
      </c>
      <c r="M569" s="2">
        <v>11</v>
      </c>
      <c r="N569" s="2"/>
      <c r="O569" s="2"/>
      <c r="P569" s="2"/>
      <c r="Q569" s="2"/>
      <c r="R569" s="2"/>
      <c r="S569" s="49"/>
      <c r="T569" s="2"/>
      <c r="U569" s="2"/>
      <c r="V569" s="71"/>
      <c r="W569" s="18"/>
      <c r="X569" s="18"/>
      <c r="Y569" s="18"/>
      <c r="Z569" s="18"/>
      <c r="AA569" s="18"/>
      <c r="AB569" s="4"/>
      <c r="AC569" s="18"/>
      <c r="AD569" s="18"/>
      <c r="AE569" s="4"/>
      <c r="AF569" s="18"/>
      <c r="AG569" s="4"/>
      <c r="AH569" s="18"/>
      <c r="AI569" s="4"/>
      <c r="AJ569" s="4"/>
      <c r="AK569" s="4"/>
      <c r="AL569" s="18"/>
      <c r="AM569" s="48"/>
      <c r="AN569" s="76"/>
      <c r="AO569" s="76"/>
      <c r="AP569" s="2"/>
      <c r="AQ569" s="2"/>
      <c r="AR569" s="2"/>
      <c r="AS569" s="48"/>
      <c r="AT569" s="49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</row>
    <row r="570" spans="1:62" ht="12.75" customHeight="1">
      <c r="A570" s="4" t="s">
        <v>961</v>
      </c>
      <c r="B570" s="2"/>
      <c r="C570" s="2"/>
      <c r="D570" s="2"/>
      <c r="E570" s="2"/>
      <c r="F570" s="2"/>
      <c r="G570" s="2">
        <v>8</v>
      </c>
      <c r="H570" s="2"/>
      <c r="I570" s="2">
        <v>4</v>
      </c>
      <c r="J570" s="2">
        <v>5</v>
      </c>
      <c r="K570" s="2">
        <v>16</v>
      </c>
      <c r="L570" s="2">
        <v>7</v>
      </c>
      <c r="M570" s="2">
        <v>6</v>
      </c>
      <c r="N570" s="2"/>
      <c r="O570" s="2"/>
      <c r="P570" s="2"/>
      <c r="Q570" s="2"/>
      <c r="R570" s="2"/>
      <c r="S570" s="49"/>
      <c r="T570" s="2"/>
      <c r="U570" s="2"/>
      <c r="V570" s="71"/>
      <c r="W570" s="18"/>
      <c r="X570" s="18"/>
      <c r="Y570" s="18"/>
      <c r="Z570" s="18"/>
      <c r="AA570" s="18"/>
      <c r="AB570" s="4">
        <v>-2</v>
      </c>
      <c r="AC570" s="18"/>
      <c r="AD570" s="18"/>
      <c r="AE570" s="4"/>
      <c r="AF570" s="4"/>
      <c r="AG570" s="4"/>
      <c r="AH570" s="18"/>
      <c r="AI570" s="18"/>
      <c r="AJ570" s="18"/>
      <c r="AK570" s="18"/>
      <c r="AL570" s="18"/>
      <c r="AM570" s="48"/>
      <c r="AN570" s="76"/>
      <c r="AO570" s="76"/>
      <c r="AP570" s="2"/>
      <c r="AQ570" s="2"/>
      <c r="AR570" s="2"/>
      <c r="AS570" s="48"/>
      <c r="AT570" s="49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</row>
    <row r="571" spans="1:62" ht="12.75" customHeight="1">
      <c r="A571" s="4" t="s">
        <v>964</v>
      </c>
      <c r="B571" s="2"/>
      <c r="C571" s="2"/>
      <c r="D571" s="2"/>
      <c r="E571" s="2"/>
      <c r="F571" s="2"/>
      <c r="G571" s="2">
        <v>16</v>
      </c>
      <c r="H571" s="2"/>
      <c r="I571" s="2">
        <v>18</v>
      </c>
      <c r="J571" s="2">
        <v>11</v>
      </c>
      <c r="K571" s="2">
        <v>21</v>
      </c>
      <c r="L571" s="2">
        <v>15</v>
      </c>
      <c r="M571" s="2">
        <v>12</v>
      </c>
      <c r="N571" s="2"/>
      <c r="O571" s="2"/>
      <c r="P571" s="2"/>
      <c r="Q571" s="2"/>
      <c r="R571" s="2"/>
      <c r="S571" s="49"/>
      <c r="T571" s="2"/>
      <c r="U571" s="2"/>
      <c r="V571" s="71"/>
      <c r="W571" s="18"/>
      <c r="X571" s="18"/>
      <c r="Y571" s="18"/>
      <c r="Z571" s="18"/>
      <c r="AA571" s="18"/>
      <c r="AB571" s="4">
        <v>12</v>
      </c>
      <c r="AC571" s="18"/>
      <c r="AD571" s="18"/>
      <c r="AE571" s="4"/>
      <c r="AF571" s="4"/>
      <c r="AG571" s="4"/>
      <c r="AH571" s="18"/>
      <c r="AI571" s="18"/>
      <c r="AJ571" s="18"/>
      <c r="AK571" s="18"/>
      <c r="AL571" s="18"/>
      <c r="AM571" s="48"/>
      <c r="AN571" s="76"/>
      <c r="AO571" s="76"/>
      <c r="AP571" s="2"/>
      <c r="AQ571" s="2"/>
      <c r="AR571" s="2"/>
      <c r="AS571" s="48"/>
      <c r="AT571" s="49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</row>
    <row r="572" spans="1:62" ht="12.75" customHeight="1">
      <c r="A572" s="4" t="s">
        <v>1263</v>
      </c>
      <c r="B572" s="2"/>
      <c r="C572" s="2"/>
      <c r="D572" s="2"/>
      <c r="E572" s="2"/>
      <c r="F572" s="2"/>
      <c r="G572" s="2">
        <v>31</v>
      </c>
      <c r="H572" s="2"/>
      <c r="I572" s="2">
        <v>19</v>
      </c>
      <c r="J572" s="2">
        <v>14</v>
      </c>
      <c r="K572" s="2">
        <v>25</v>
      </c>
      <c r="L572" s="2">
        <v>15</v>
      </c>
      <c r="M572" s="2">
        <v>12</v>
      </c>
      <c r="N572" s="2"/>
      <c r="O572" s="2">
        <v>5</v>
      </c>
      <c r="P572" s="2"/>
      <c r="Q572" s="2"/>
      <c r="R572" s="2"/>
      <c r="S572" s="21"/>
      <c r="T572" s="4"/>
      <c r="U572" s="4"/>
      <c r="V572" s="71"/>
      <c r="W572" s="18"/>
      <c r="X572" s="18"/>
      <c r="Y572" s="18"/>
      <c r="Z572" s="18"/>
      <c r="AA572" s="18"/>
      <c r="AB572" s="4">
        <v>51</v>
      </c>
      <c r="AC572" s="18"/>
      <c r="AD572" s="18"/>
      <c r="AE572" s="4"/>
      <c r="AF572" s="18"/>
      <c r="AG572" s="18"/>
      <c r="AH572" s="18"/>
      <c r="AI572" s="4"/>
      <c r="AJ572" s="4"/>
      <c r="AK572" s="4"/>
      <c r="AL572" s="4"/>
      <c r="AM572" s="48"/>
      <c r="AN572" s="76"/>
      <c r="AO572" s="76"/>
      <c r="AP572" s="2"/>
      <c r="AQ572" s="2"/>
      <c r="AR572" s="2"/>
      <c r="AS572" s="48"/>
      <c r="AT572" s="49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</row>
    <row r="573" spans="1:62" ht="12.75" customHeight="1">
      <c r="A573" s="4" t="s">
        <v>1264</v>
      </c>
      <c r="B573" s="2"/>
      <c r="C573" s="2"/>
      <c r="D573" s="2"/>
      <c r="E573" s="2"/>
      <c r="F573" s="2"/>
      <c r="G573" s="2">
        <v>25</v>
      </c>
      <c r="H573" s="2"/>
      <c r="I573" s="2">
        <v>12</v>
      </c>
      <c r="J573" s="2">
        <v>17</v>
      </c>
      <c r="K573" s="2">
        <v>39</v>
      </c>
      <c r="L573" s="2">
        <v>29</v>
      </c>
      <c r="M573" s="2">
        <v>19</v>
      </c>
      <c r="N573" s="2"/>
      <c r="O573" s="2"/>
      <c r="P573" s="2"/>
      <c r="Q573" s="2"/>
      <c r="R573" s="2"/>
      <c r="S573" s="49">
        <v>13</v>
      </c>
      <c r="T573" s="2">
        <v>13</v>
      </c>
      <c r="U573" s="2"/>
      <c r="V573" s="71"/>
      <c r="W573" s="18"/>
      <c r="X573" s="18"/>
      <c r="Y573" s="18"/>
      <c r="Z573" s="18"/>
      <c r="AA573" s="18"/>
      <c r="AB573" s="4">
        <v>51</v>
      </c>
      <c r="AC573" s="18"/>
      <c r="AD573" s="18"/>
      <c r="AE573" s="4"/>
      <c r="AF573" s="4"/>
      <c r="AG573" s="4"/>
      <c r="AH573" s="18"/>
      <c r="AI573" s="18"/>
      <c r="AJ573" s="18"/>
      <c r="AK573" s="18"/>
      <c r="AL573" s="18"/>
      <c r="AM573" s="48"/>
      <c r="AN573" s="76"/>
      <c r="AO573" s="76"/>
      <c r="AP573" s="2"/>
      <c r="AQ573" s="2"/>
      <c r="AR573" s="2"/>
      <c r="AS573" s="48"/>
      <c r="AT573" s="49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</row>
    <row r="574" spans="1:62" ht="12.75" customHeight="1">
      <c r="A574" s="4" t="s">
        <v>967</v>
      </c>
      <c r="B574" s="2"/>
      <c r="C574" s="2"/>
      <c r="D574" s="2"/>
      <c r="E574" s="2"/>
      <c r="F574" s="2"/>
      <c r="G574" s="2">
        <v>24</v>
      </c>
      <c r="H574" s="2"/>
      <c r="I574" s="2">
        <v>13</v>
      </c>
      <c r="J574" s="2">
        <v>15</v>
      </c>
      <c r="K574" s="2">
        <v>27</v>
      </c>
      <c r="L574" s="2">
        <v>14</v>
      </c>
      <c r="M574" s="2">
        <v>8</v>
      </c>
      <c r="N574" s="2"/>
      <c r="O574" s="2"/>
      <c r="P574" s="2"/>
      <c r="Q574" s="2"/>
      <c r="R574" s="2"/>
      <c r="S574" s="49"/>
      <c r="T574" s="2"/>
      <c r="U574" s="2"/>
      <c r="V574" s="71"/>
      <c r="W574" s="18"/>
      <c r="X574" s="18"/>
      <c r="Y574" s="18"/>
      <c r="Z574" s="18"/>
      <c r="AA574" s="18"/>
      <c r="AB574" s="4">
        <v>61</v>
      </c>
      <c r="AC574" s="18"/>
      <c r="AD574" s="18"/>
      <c r="AE574" s="4"/>
      <c r="AF574" s="18"/>
      <c r="AG574" s="4"/>
      <c r="AH574" s="18"/>
      <c r="AI574" s="4"/>
      <c r="AJ574" s="4"/>
      <c r="AK574" s="4"/>
      <c r="AL574" s="18"/>
      <c r="AM574" s="48"/>
      <c r="AN574" s="76"/>
      <c r="AO574" s="76"/>
      <c r="AP574" s="2"/>
      <c r="AQ574" s="2"/>
      <c r="AR574" s="2"/>
      <c r="AS574" s="48"/>
      <c r="AT574" s="49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</row>
    <row r="575" spans="1:62" ht="12.75" customHeight="1">
      <c r="A575" s="4" t="s">
        <v>1265</v>
      </c>
      <c r="B575" s="2"/>
      <c r="C575" s="2"/>
      <c r="D575" s="2"/>
      <c r="E575" s="2"/>
      <c r="F575" s="2"/>
      <c r="G575" s="2">
        <v>24</v>
      </c>
      <c r="H575" s="2"/>
      <c r="I575" s="2">
        <v>13</v>
      </c>
      <c r="J575" s="2">
        <v>15</v>
      </c>
      <c r="K575" s="2">
        <v>27</v>
      </c>
      <c r="L575" s="2">
        <v>14</v>
      </c>
      <c r="M575" s="2">
        <v>8</v>
      </c>
      <c r="N575" s="2"/>
      <c r="O575" s="2">
        <v>15</v>
      </c>
      <c r="P575" s="2"/>
      <c r="Q575" s="2"/>
      <c r="R575" s="2"/>
      <c r="S575" s="49"/>
      <c r="T575" s="2"/>
      <c r="U575" s="2"/>
      <c r="V575" s="71">
        <v>0.02</v>
      </c>
      <c r="W575" s="18"/>
      <c r="X575" s="18"/>
      <c r="Y575" s="18"/>
      <c r="Z575" s="18"/>
      <c r="AA575" s="18"/>
      <c r="AB575" s="4">
        <v>61</v>
      </c>
      <c r="AC575" s="18"/>
      <c r="AD575" s="18"/>
      <c r="AE575" s="4"/>
      <c r="AF575" s="18"/>
      <c r="AG575" s="4"/>
      <c r="AH575" s="18"/>
      <c r="AI575" s="4"/>
      <c r="AJ575" s="4"/>
      <c r="AK575" s="4"/>
      <c r="AL575" s="18"/>
      <c r="AM575" s="48"/>
      <c r="AN575" s="76"/>
      <c r="AO575" s="76"/>
      <c r="AP575" s="2"/>
      <c r="AQ575" s="2"/>
      <c r="AR575" s="2"/>
      <c r="AS575" s="48"/>
      <c r="AT575" s="49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</row>
    <row r="576" spans="1:62" ht="12.75" customHeight="1">
      <c r="A576" s="4" t="s">
        <v>1266</v>
      </c>
      <c r="B576" s="2"/>
      <c r="C576" s="2"/>
      <c r="D576" s="2"/>
      <c r="E576" s="2"/>
      <c r="F576" s="2"/>
      <c r="G576" s="2">
        <v>31</v>
      </c>
      <c r="H576" s="2"/>
      <c r="I576" s="2">
        <v>13</v>
      </c>
      <c r="J576" s="2">
        <v>15</v>
      </c>
      <c r="K576" s="2">
        <v>27</v>
      </c>
      <c r="L576" s="2">
        <v>14</v>
      </c>
      <c r="M576" s="2">
        <v>8</v>
      </c>
      <c r="N576" s="2">
        <v>15</v>
      </c>
      <c r="O576" s="2"/>
      <c r="P576" s="2"/>
      <c r="Q576" s="2"/>
      <c r="R576" s="2"/>
      <c r="S576" s="49"/>
      <c r="T576" s="2"/>
      <c r="U576" s="2"/>
      <c r="V576" s="71"/>
      <c r="W576" s="18"/>
      <c r="X576" s="18"/>
      <c r="Y576" s="18"/>
      <c r="Z576" s="18"/>
      <c r="AA576" s="18"/>
      <c r="AB576" s="4">
        <v>61</v>
      </c>
      <c r="AC576" s="18"/>
      <c r="AD576" s="18"/>
      <c r="AE576" s="4"/>
      <c r="AF576" s="18"/>
      <c r="AG576" s="4"/>
      <c r="AH576" s="18"/>
      <c r="AI576" s="4"/>
      <c r="AJ576" s="4"/>
      <c r="AK576" s="4"/>
      <c r="AL576" s="18"/>
      <c r="AM576" s="48"/>
      <c r="AN576" s="76"/>
      <c r="AO576" s="76"/>
      <c r="AP576" s="2"/>
      <c r="AQ576" s="2"/>
      <c r="AR576" s="2"/>
      <c r="AS576" s="48"/>
      <c r="AT576" s="49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</row>
    <row r="577" spans="1:62" ht="12.75" customHeight="1">
      <c r="A577" s="4" t="s">
        <v>1267</v>
      </c>
      <c r="B577" s="2"/>
      <c r="C577" s="2"/>
      <c r="D577" s="2"/>
      <c r="E577" s="2"/>
      <c r="F577" s="2"/>
      <c r="G577" s="2">
        <v>24</v>
      </c>
      <c r="H577" s="2"/>
      <c r="I577" s="2">
        <v>13</v>
      </c>
      <c r="J577" s="2">
        <v>15</v>
      </c>
      <c r="K577" s="2">
        <v>27</v>
      </c>
      <c r="L577" s="2">
        <v>14</v>
      </c>
      <c r="M577" s="2">
        <v>8</v>
      </c>
      <c r="N577" s="2"/>
      <c r="O577" s="2"/>
      <c r="P577" s="2"/>
      <c r="Q577" s="2"/>
      <c r="R577" s="2"/>
      <c r="S577" s="49"/>
      <c r="T577" s="2"/>
      <c r="U577" s="2"/>
      <c r="V577" s="71"/>
      <c r="W577" s="18"/>
      <c r="X577" s="18"/>
      <c r="Y577" s="18"/>
      <c r="Z577" s="18"/>
      <c r="AA577" s="18"/>
      <c r="AB577" s="4">
        <v>61</v>
      </c>
      <c r="AC577" s="18"/>
      <c r="AD577" s="18"/>
      <c r="AE577" s="4"/>
      <c r="AF577" s="18"/>
      <c r="AG577" s="4"/>
      <c r="AH577" s="18"/>
      <c r="AI577" s="4"/>
      <c r="AJ577" s="4"/>
      <c r="AK577" s="4"/>
      <c r="AL577" s="18"/>
      <c r="AM577" s="48"/>
      <c r="AN577" s="76"/>
      <c r="AO577" s="76"/>
      <c r="AP577" s="2"/>
      <c r="AQ577" s="2"/>
      <c r="AR577" s="2"/>
      <c r="AS577" s="48"/>
      <c r="AT577" s="49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</row>
    <row r="578" spans="1:62" ht="12.75" customHeight="1">
      <c r="A578" s="4" t="s">
        <v>1268</v>
      </c>
      <c r="B578" s="4"/>
      <c r="C578" s="4"/>
      <c r="D578" s="4"/>
      <c r="E578" s="4"/>
      <c r="F578" s="4"/>
      <c r="G578" s="4">
        <v>25</v>
      </c>
      <c r="H578" s="4"/>
      <c r="I578" s="4">
        <v>14</v>
      </c>
      <c r="J578" s="4">
        <v>17</v>
      </c>
      <c r="K578" s="4">
        <v>26</v>
      </c>
      <c r="L578" s="4">
        <v>21</v>
      </c>
      <c r="M578" s="4">
        <v>9</v>
      </c>
      <c r="N578" s="4"/>
      <c r="O578" s="4">
        <v>25</v>
      </c>
      <c r="P578" s="4"/>
      <c r="Q578" s="4"/>
      <c r="R578" s="4"/>
      <c r="S578" s="21"/>
      <c r="T578" s="4"/>
      <c r="U578" s="4"/>
      <c r="V578" s="71"/>
      <c r="W578" s="18"/>
      <c r="X578" s="18"/>
      <c r="Y578" s="18"/>
      <c r="Z578" s="18"/>
      <c r="AA578" s="18"/>
      <c r="AB578" s="4">
        <v>61</v>
      </c>
      <c r="AC578" s="18"/>
      <c r="AD578" s="18"/>
      <c r="AE578" s="4"/>
      <c r="AF578" s="4"/>
      <c r="AG578" s="18"/>
      <c r="AH578" s="18"/>
      <c r="AI578" s="4"/>
      <c r="AJ578" s="4"/>
      <c r="AK578" s="4"/>
      <c r="AL578" s="4"/>
      <c r="AM578" s="71"/>
      <c r="AN578" s="76"/>
      <c r="AO578" s="76"/>
      <c r="AP578" s="4"/>
      <c r="AQ578" s="4"/>
      <c r="AR578" s="4"/>
      <c r="AS578" s="71"/>
      <c r="AT578" s="21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</row>
    <row r="579" spans="1:62" ht="12.75" customHeight="1">
      <c r="A579" s="4" t="s">
        <v>1270</v>
      </c>
      <c r="B579" s="4"/>
      <c r="C579" s="4"/>
      <c r="D579" s="4"/>
      <c r="E579" s="4"/>
      <c r="F579" s="4"/>
      <c r="G579" s="4">
        <v>25</v>
      </c>
      <c r="H579" s="4"/>
      <c r="I579" s="4">
        <v>14</v>
      </c>
      <c r="J579" s="4">
        <v>17</v>
      </c>
      <c r="K579" s="4">
        <v>26</v>
      </c>
      <c r="L579" s="4">
        <v>29</v>
      </c>
      <c r="M579" s="4">
        <v>9</v>
      </c>
      <c r="N579" s="4"/>
      <c r="O579" s="4">
        <v>25</v>
      </c>
      <c r="P579" s="4"/>
      <c r="Q579" s="4"/>
      <c r="R579" s="4"/>
      <c r="S579" s="21"/>
      <c r="T579" s="4"/>
      <c r="U579" s="4"/>
      <c r="V579" s="71"/>
      <c r="W579" s="18"/>
      <c r="X579" s="18"/>
      <c r="Y579" s="18"/>
      <c r="Z579" s="18"/>
      <c r="AA579" s="18"/>
      <c r="AB579" s="4">
        <v>81</v>
      </c>
      <c r="AC579" s="18"/>
      <c r="AD579" s="18"/>
      <c r="AE579" s="4"/>
      <c r="AF579" s="4"/>
      <c r="AG579" s="18"/>
      <c r="AH579" s="18"/>
      <c r="AI579" s="4"/>
      <c r="AJ579" s="4"/>
      <c r="AK579" s="4"/>
      <c r="AL579" s="4"/>
      <c r="AM579" s="71"/>
      <c r="AN579" s="76"/>
      <c r="AO579" s="76"/>
      <c r="AP579" s="4"/>
      <c r="AQ579" s="4"/>
      <c r="AR579" s="4"/>
      <c r="AS579" s="71"/>
      <c r="AT579" s="21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</row>
    <row r="580" spans="1:62" ht="12.75" customHeight="1">
      <c r="A580" s="4" t="s">
        <v>1271</v>
      </c>
      <c r="B580" s="4"/>
      <c r="C580" s="4"/>
      <c r="D580" s="4"/>
      <c r="E580" s="4"/>
      <c r="F580" s="4"/>
      <c r="G580" s="4">
        <v>33</v>
      </c>
      <c r="H580" s="4"/>
      <c r="I580" s="4">
        <v>14</v>
      </c>
      <c r="J580" s="4">
        <v>17</v>
      </c>
      <c r="K580" s="4">
        <v>26</v>
      </c>
      <c r="L580" s="4">
        <v>21</v>
      </c>
      <c r="M580" s="4">
        <v>9</v>
      </c>
      <c r="N580" s="4"/>
      <c r="O580" s="4">
        <v>25</v>
      </c>
      <c r="P580" s="4"/>
      <c r="Q580" s="4"/>
      <c r="R580" s="4"/>
      <c r="S580" s="21"/>
      <c r="T580" s="4"/>
      <c r="U580" s="4"/>
      <c r="V580" s="71"/>
      <c r="W580" s="18"/>
      <c r="X580" s="18"/>
      <c r="Y580" s="18"/>
      <c r="Z580" s="18"/>
      <c r="AA580" s="18"/>
      <c r="AB580" s="4">
        <v>61</v>
      </c>
      <c r="AC580" s="18"/>
      <c r="AD580" s="18"/>
      <c r="AE580" s="4"/>
      <c r="AF580" s="4"/>
      <c r="AG580" s="18"/>
      <c r="AH580" s="18"/>
      <c r="AI580" s="4"/>
      <c r="AJ580" s="4"/>
      <c r="AK580" s="4"/>
      <c r="AL580" s="4"/>
      <c r="AM580" s="71"/>
      <c r="AN580" s="76"/>
      <c r="AO580" s="76"/>
      <c r="AP580" s="4"/>
      <c r="AQ580" s="4"/>
      <c r="AR580" s="4"/>
      <c r="AS580" s="71"/>
      <c r="AT580" s="21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</row>
    <row r="581" spans="1:62" ht="12.75" customHeight="1">
      <c r="A581" s="4" t="s">
        <v>1272</v>
      </c>
      <c r="B581" s="4"/>
      <c r="C581" s="4"/>
      <c r="D581" s="4"/>
      <c r="E581" s="4"/>
      <c r="F581" s="4"/>
      <c r="G581" s="4">
        <v>25</v>
      </c>
      <c r="H581" s="4">
        <v>8</v>
      </c>
      <c r="I581" s="4">
        <v>14</v>
      </c>
      <c r="J581" s="4">
        <v>17</v>
      </c>
      <c r="K581" s="4">
        <v>26</v>
      </c>
      <c r="L581" s="4">
        <v>21</v>
      </c>
      <c r="M581" s="4">
        <v>9</v>
      </c>
      <c r="N581" s="4"/>
      <c r="O581" s="4">
        <v>25</v>
      </c>
      <c r="P581" s="4"/>
      <c r="Q581" s="4"/>
      <c r="R581" s="4"/>
      <c r="S581" s="21"/>
      <c r="T581" s="4"/>
      <c r="U581" s="4"/>
      <c r="V581" s="71"/>
      <c r="W581" s="18"/>
      <c r="X581" s="18"/>
      <c r="Y581" s="18"/>
      <c r="Z581" s="18"/>
      <c r="AA581" s="18"/>
      <c r="AB581" s="4">
        <v>61</v>
      </c>
      <c r="AC581" s="18"/>
      <c r="AD581" s="18"/>
      <c r="AE581" s="4"/>
      <c r="AF581" s="4"/>
      <c r="AG581" s="18"/>
      <c r="AH581" s="18"/>
      <c r="AI581" s="4"/>
      <c r="AJ581" s="4"/>
      <c r="AK581" s="4"/>
      <c r="AL581" s="4"/>
      <c r="AM581" s="71"/>
      <c r="AN581" s="76"/>
      <c r="AO581" s="76"/>
      <c r="AP581" s="4"/>
      <c r="AQ581" s="4"/>
      <c r="AR581" s="4"/>
      <c r="AS581" s="71"/>
      <c r="AT581" s="21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</row>
    <row r="582" spans="1:62" ht="12.75" customHeight="1">
      <c r="A582" s="4" t="s">
        <v>1273</v>
      </c>
      <c r="B582" s="4"/>
      <c r="C582" s="4"/>
      <c r="D582" s="4"/>
      <c r="E582" s="4"/>
      <c r="F582" s="4"/>
      <c r="G582" s="4">
        <v>33</v>
      </c>
      <c r="H582" s="4"/>
      <c r="I582" s="4">
        <v>14</v>
      </c>
      <c r="J582" s="4">
        <v>17</v>
      </c>
      <c r="K582" s="4">
        <v>26</v>
      </c>
      <c r="L582" s="4">
        <v>21</v>
      </c>
      <c r="M582" s="4">
        <v>9</v>
      </c>
      <c r="N582" s="4"/>
      <c r="O582" s="4">
        <v>25</v>
      </c>
      <c r="P582" s="4"/>
      <c r="Q582" s="4"/>
      <c r="R582" s="4"/>
      <c r="S582" s="21"/>
      <c r="T582" s="4"/>
      <c r="U582" s="4"/>
      <c r="V582" s="71"/>
      <c r="W582" s="18"/>
      <c r="X582" s="18"/>
      <c r="Y582" s="18"/>
      <c r="Z582" s="18"/>
      <c r="AA582" s="18"/>
      <c r="AB582" s="4">
        <v>81</v>
      </c>
      <c r="AC582" s="18"/>
      <c r="AD582" s="18"/>
      <c r="AE582" s="4"/>
      <c r="AF582" s="4"/>
      <c r="AG582" s="18"/>
      <c r="AH582" s="18"/>
      <c r="AI582" s="4"/>
      <c r="AJ582" s="4"/>
      <c r="AK582" s="4"/>
      <c r="AL582" s="4"/>
      <c r="AM582" s="71"/>
      <c r="AN582" s="76"/>
      <c r="AO582" s="76"/>
      <c r="AP582" s="4"/>
      <c r="AQ582" s="4"/>
      <c r="AR582" s="4"/>
      <c r="AS582" s="71"/>
      <c r="AT582" s="21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</row>
    <row r="583" spans="1:62" ht="12.75" customHeight="1">
      <c r="A583" s="4" t="s">
        <v>1274</v>
      </c>
      <c r="B583" s="4"/>
      <c r="C583" s="4"/>
      <c r="D583" s="4"/>
      <c r="E583" s="4"/>
      <c r="F583" s="4"/>
      <c r="G583" s="4">
        <v>25</v>
      </c>
      <c r="H583" s="4">
        <v>8</v>
      </c>
      <c r="I583" s="4">
        <v>14</v>
      </c>
      <c r="J583" s="4">
        <v>17</v>
      </c>
      <c r="K583" s="4">
        <v>26</v>
      </c>
      <c r="L583" s="4">
        <v>21</v>
      </c>
      <c r="M583" s="4">
        <v>9</v>
      </c>
      <c r="N583" s="4"/>
      <c r="O583" s="4">
        <v>25</v>
      </c>
      <c r="P583" s="4"/>
      <c r="Q583" s="4"/>
      <c r="R583" s="4"/>
      <c r="S583" s="21"/>
      <c r="T583" s="4"/>
      <c r="U583" s="4"/>
      <c r="V583" s="71"/>
      <c r="W583" s="18"/>
      <c r="X583" s="18"/>
      <c r="Y583" s="18"/>
      <c r="Z583" s="18"/>
      <c r="AA583" s="18"/>
      <c r="AB583" s="4">
        <v>81</v>
      </c>
      <c r="AC583" s="18"/>
      <c r="AD583" s="18"/>
      <c r="AE583" s="4"/>
      <c r="AF583" s="4"/>
      <c r="AG583" s="18"/>
      <c r="AH583" s="18"/>
      <c r="AI583" s="4"/>
      <c r="AJ583" s="4"/>
      <c r="AK583" s="4"/>
      <c r="AL583" s="4"/>
      <c r="AM583" s="71"/>
      <c r="AN583" s="76"/>
      <c r="AO583" s="76"/>
      <c r="AP583" s="4"/>
      <c r="AQ583" s="4"/>
      <c r="AR583" s="4"/>
      <c r="AS583" s="71"/>
      <c r="AT583" s="21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</row>
    <row r="584" spans="1:62" ht="12.75" customHeight="1">
      <c r="A584" s="138" t="s">
        <v>681</v>
      </c>
      <c r="B584" s="41"/>
      <c r="C584" s="41"/>
      <c r="D584" s="41"/>
      <c r="E584" s="41"/>
      <c r="F584" s="41"/>
      <c r="G584" s="45">
        <v>40</v>
      </c>
      <c r="H584" s="45">
        <v>10</v>
      </c>
      <c r="I584" s="45">
        <v>16</v>
      </c>
      <c r="J584" s="45">
        <v>24</v>
      </c>
      <c r="K584" s="45">
        <v>37</v>
      </c>
      <c r="L584" s="45">
        <v>17</v>
      </c>
      <c r="M584" s="45">
        <v>11</v>
      </c>
      <c r="N584" s="41"/>
      <c r="O584" s="41"/>
      <c r="P584" s="41"/>
      <c r="Q584" s="41"/>
      <c r="R584" s="41"/>
      <c r="S584" s="145"/>
      <c r="T584" s="41"/>
      <c r="U584" s="41"/>
      <c r="V584" s="146"/>
      <c r="W584" s="147"/>
      <c r="X584" s="147"/>
      <c r="Y584" s="147"/>
      <c r="Z584" s="147"/>
      <c r="AA584" s="147"/>
      <c r="AB584" s="45">
        <v>61</v>
      </c>
      <c r="AC584" s="147"/>
      <c r="AD584" s="147"/>
      <c r="AE584" s="41"/>
      <c r="AF584" s="41"/>
      <c r="AG584" s="147"/>
      <c r="AH584" s="147"/>
      <c r="AI584" s="147"/>
      <c r="AJ584" s="147"/>
      <c r="AK584" s="147"/>
      <c r="AL584" s="147"/>
      <c r="AM584" s="146"/>
      <c r="AN584" s="41"/>
      <c r="AO584" s="41"/>
      <c r="AP584" s="41"/>
      <c r="AQ584" s="41"/>
      <c r="AR584" s="41"/>
      <c r="AS584" s="146"/>
      <c r="AT584" s="145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"/>
      <c r="BF584" s="4"/>
      <c r="BG584" s="4"/>
      <c r="BH584" s="4"/>
      <c r="BI584" s="4"/>
      <c r="BJ584" s="4"/>
    </row>
    <row r="585" spans="1:62" ht="12.75" customHeight="1">
      <c r="A585" s="6" t="s">
        <v>1276</v>
      </c>
      <c r="B585" s="4"/>
      <c r="C585" s="4"/>
      <c r="D585" s="4"/>
      <c r="E585" s="4"/>
      <c r="F585" s="4"/>
      <c r="G585" s="6">
        <v>38</v>
      </c>
      <c r="H585" s="6">
        <v>6</v>
      </c>
      <c r="I585" s="6">
        <v>15</v>
      </c>
      <c r="J585" s="6">
        <v>30</v>
      </c>
      <c r="K585" s="6">
        <v>28</v>
      </c>
      <c r="L585" s="6">
        <v>16</v>
      </c>
      <c r="M585" s="6">
        <v>8</v>
      </c>
      <c r="N585" s="6">
        <v>15</v>
      </c>
      <c r="O585" s="4"/>
      <c r="P585" s="4"/>
      <c r="Q585" s="6">
        <v>15</v>
      </c>
      <c r="R585" s="4"/>
      <c r="S585" s="21"/>
      <c r="T585" s="4"/>
      <c r="U585" s="4"/>
      <c r="V585" s="71"/>
      <c r="W585" s="18"/>
      <c r="X585" s="18"/>
      <c r="Y585" s="18"/>
      <c r="Z585" s="18"/>
      <c r="AA585" s="18"/>
      <c r="AB585" s="6">
        <v>61</v>
      </c>
      <c r="AC585" s="18"/>
      <c r="AD585" s="18"/>
      <c r="AE585" s="6">
        <v>7</v>
      </c>
      <c r="AF585" s="4"/>
      <c r="AG585" s="18"/>
      <c r="AH585" s="18"/>
      <c r="AI585" s="4"/>
      <c r="AJ585" s="4"/>
      <c r="AK585" s="4"/>
      <c r="AL585" s="4"/>
      <c r="AM585" s="71"/>
      <c r="AN585" s="76"/>
      <c r="AO585" s="76"/>
      <c r="AP585" s="4"/>
      <c r="AQ585" s="4"/>
      <c r="AR585" s="4"/>
      <c r="AS585" s="71"/>
      <c r="AT585" s="21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</row>
    <row r="586" spans="1:62" ht="12.75" customHeight="1">
      <c r="A586" s="4" t="s">
        <v>267</v>
      </c>
      <c r="B586" s="4"/>
      <c r="C586" s="4"/>
      <c r="D586" s="4"/>
      <c r="E586" s="4"/>
      <c r="F586" s="4"/>
      <c r="G586" s="4">
        <v>48</v>
      </c>
      <c r="H586" s="4">
        <v>16</v>
      </c>
      <c r="I586" s="4">
        <v>15</v>
      </c>
      <c r="J586" s="4">
        <v>30</v>
      </c>
      <c r="K586" s="4">
        <v>28</v>
      </c>
      <c r="L586" s="4">
        <v>16</v>
      </c>
      <c r="M586" s="4">
        <v>8</v>
      </c>
      <c r="N586" s="4">
        <v>15</v>
      </c>
      <c r="O586" s="4"/>
      <c r="P586" s="4"/>
      <c r="Q586" s="4">
        <v>15</v>
      </c>
      <c r="R586" s="4"/>
      <c r="S586" s="21"/>
      <c r="T586" s="4"/>
      <c r="U586" s="4"/>
      <c r="V586" s="71">
        <v>0.03</v>
      </c>
      <c r="W586" s="18">
        <v>0.03</v>
      </c>
      <c r="X586" s="18"/>
      <c r="Y586" s="18"/>
      <c r="Z586" s="18"/>
      <c r="AA586" s="18"/>
      <c r="AB586" s="4">
        <v>61</v>
      </c>
      <c r="AC586" s="18"/>
      <c r="AD586" s="18"/>
      <c r="AE586" s="4">
        <v>7</v>
      </c>
      <c r="AF586" s="4"/>
      <c r="AG586" s="18"/>
      <c r="AH586" s="18"/>
      <c r="AI586" s="4"/>
      <c r="AJ586" s="4"/>
      <c r="AK586" s="4"/>
      <c r="AL586" s="4"/>
      <c r="AM586" s="71"/>
      <c r="AN586" s="76"/>
      <c r="AO586" s="76"/>
      <c r="AP586" s="4"/>
      <c r="AQ586" s="4"/>
      <c r="AR586" s="4"/>
      <c r="AS586" s="71"/>
      <c r="AT586" s="21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</row>
    <row r="587" spans="1:62" ht="12.75" customHeight="1">
      <c r="A587" s="4" t="s">
        <v>1277</v>
      </c>
      <c r="B587" s="4"/>
      <c r="C587" s="4"/>
      <c r="D587" s="4"/>
      <c r="E587" s="4"/>
      <c r="F587" s="4"/>
      <c r="G587" s="4">
        <v>15</v>
      </c>
      <c r="H587" s="4"/>
      <c r="I587" s="4">
        <v>8</v>
      </c>
      <c r="J587" s="4">
        <v>10</v>
      </c>
      <c r="K587" s="4">
        <v>16</v>
      </c>
      <c r="L587" s="4">
        <v>9</v>
      </c>
      <c r="M587" s="4">
        <v>6</v>
      </c>
      <c r="N587" s="4"/>
      <c r="O587" s="4"/>
      <c r="P587" s="4"/>
      <c r="Q587" s="4"/>
      <c r="R587" s="4"/>
      <c r="S587" s="21"/>
      <c r="T587" s="4">
        <v>15</v>
      </c>
      <c r="U587" s="4"/>
      <c r="V587" s="71"/>
      <c r="W587" s="18"/>
      <c r="X587" s="18"/>
      <c r="Y587" s="18"/>
      <c r="Z587" s="18"/>
      <c r="AA587" s="18"/>
      <c r="AB587" s="4"/>
      <c r="AC587" s="18"/>
      <c r="AD587" s="18"/>
      <c r="AE587" s="4"/>
      <c r="AF587" s="4"/>
      <c r="AG587" s="18"/>
      <c r="AH587" s="18"/>
      <c r="AI587" s="4"/>
      <c r="AJ587" s="4"/>
      <c r="AK587" s="4"/>
      <c r="AL587" s="4"/>
      <c r="AM587" s="71"/>
      <c r="AN587" s="76"/>
      <c r="AO587" s="76"/>
      <c r="AP587" s="4"/>
      <c r="AQ587" s="4"/>
      <c r="AR587" s="4"/>
      <c r="AS587" s="71"/>
      <c r="AT587" s="21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</row>
    <row r="588" spans="1:62" ht="12.75" customHeight="1">
      <c r="A588" s="4" t="s">
        <v>1278</v>
      </c>
      <c r="B588" s="4"/>
      <c r="C588" s="4"/>
      <c r="D588" s="4"/>
      <c r="E588" s="4"/>
      <c r="F588" s="4"/>
      <c r="G588" s="4">
        <v>27</v>
      </c>
      <c r="H588" s="4"/>
      <c r="I588" s="4">
        <v>15</v>
      </c>
      <c r="J588" s="4">
        <v>19</v>
      </c>
      <c r="K588" s="4">
        <v>28</v>
      </c>
      <c r="L588" s="4">
        <v>16</v>
      </c>
      <c r="M588" s="4">
        <v>10</v>
      </c>
      <c r="N588" s="4"/>
      <c r="O588" s="4"/>
      <c r="P588" s="4"/>
      <c r="Q588" s="4"/>
      <c r="R588" s="4"/>
      <c r="S588" s="21"/>
      <c r="T588" s="4">
        <v>17</v>
      </c>
      <c r="U588" s="4"/>
      <c r="V588" s="71"/>
      <c r="W588" s="18"/>
      <c r="X588" s="18"/>
      <c r="Y588" s="18"/>
      <c r="Z588" s="18"/>
      <c r="AA588" s="18"/>
      <c r="AB588" s="4">
        <v>10</v>
      </c>
      <c r="AC588" s="18"/>
      <c r="AD588" s="18"/>
      <c r="AE588" s="4"/>
      <c r="AF588" s="4"/>
      <c r="AG588" s="18"/>
      <c r="AH588" s="18"/>
      <c r="AI588" s="4"/>
      <c r="AJ588" s="4"/>
      <c r="AK588" s="4"/>
      <c r="AL588" s="4"/>
      <c r="AM588" s="71"/>
      <c r="AN588" s="76"/>
      <c r="AO588" s="76"/>
      <c r="AP588" s="4"/>
      <c r="AQ588" s="4"/>
      <c r="AR588" s="4"/>
      <c r="AS588" s="71"/>
      <c r="AT588" s="21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</row>
    <row r="589" spans="1:62" ht="12.75" customHeight="1">
      <c r="A589" s="4" t="s">
        <v>1279</v>
      </c>
      <c r="B589" s="4"/>
      <c r="C589" s="4"/>
      <c r="D589" s="4"/>
      <c r="E589" s="4"/>
      <c r="F589" s="4"/>
      <c r="G589" s="4">
        <v>29</v>
      </c>
      <c r="H589" s="4"/>
      <c r="I589" s="4">
        <v>16</v>
      </c>
      <c r="J589" s="4">
        <v>20</v>
      </c>
      <c r="K589" s="4">
        <v>30</v>
      </c>
      <c r="L589" s="4">
        <v>17</v>
      </c>
      <c r="M589" s="4">
        <v>11</v>
      </c>
      <c r="N589" s="4">
        <v>15</v>
      </c>
      <c r="O589" s="4">
        <v>15</v>
      </c>
      <c r="P589" s="4"/>
      <c r="Q589" s="4"/>
      <c r="R589" s="4"/>
      <c r="S589" s="21"/>
      <c r="T589" s="4"/>
      <c r="U589" s="4"/>
      <c r="V589" s="71"/>
      <c r="W589" s="18">
        <v>0.03</v>
      </c>
      <c r="X589" s="18"/>
      <c r="Y589" s="18"/>
      <c r="Z589" s="18"/>
      <c r="AA589" s="18"/>
      <c r="AB589" s="4">
        <v>61</v>
      </c>
      <c r="AC589" s="18">
        <v>0.05</v>
      </c>
      <c r="AD589" s="18"/>
      <c r="AE589" s="4"/>
      <c r="AF589" s="4"/>
      <c r="AG589" s="18"/>
      <c r="AH589" s="18"/>
      <c r="AI589" s="4"/>
      <c r="AJ589" s="4"/>
      <c r="AK589" s="4"/>
      <c r="AL589" s="4"/>
      <c r="AM589" s="71"/>
      <c r="AN589" s="76"/>
      <c r="AO589" s="76"/>
      <c r="AP589" s="4"/>
      <c r="AQ589" s="4"/>
      <c r="AR589" s="4"/>
      <c r="AS589" s="71"/>
      <c r="AT589" s="21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</row>
    <row r="590" spans="1:62" ht="12.75" customHeight="1">
      <c r="A590" s="4" t="s">
        <v>279</v>
      </c>
      <c r="B590" s="4"/>
      <c r="C590" s="4"/>
      <c r="D590" s="4"/>
      <c r="E590" s="4"/>
      <c r="F590" s="4"/>
      <c r="G590" s="4">
        <v>33</v>
      </c>
      <c r="H590" s="4">
        <v>6</v>
      </c>
      <c r="I590" s="4">
        <v>14</v>
      </c>
      <c r="J590" s="4">
        <v>18</v>
      </c>
      <c r="K590" s="4">
        <v>28</v>
      </c>
      <c r="L590" s="4">
        <v>15</v>
      </c>
      <c r="M590" s="4">
        <v>9</v>
      </c>
      <c r="N590" s="4">
        <v>27</v>
      </c>
      <c r="O590" s="4">
        <v>20</v>
      </c>
      <c r="P590" s="4"/>
      <c r="Q590" s="4"/>
      <c r="R590" s="4"/>
      <c r="S590" s="21"/>
      <c r="T590" s="4"/>
      <c r="U590" s="4"/>
      <c r="V590" s="71"/>
      <c r="W590" s="18">
        <v>0.04</v>
      </c>
      <c r="X590" s="18"/>
      <c r="Y590" s="18"/>
      <c r="Z590" s="18"/>
      <c r="AA590" s="18"/>
      <c r="AB590" s="4">
        <v>61</v>
      </c>
      <c r="AC590" s="18"/>
      <c r="AD590" s="18"/>
      <c r="AE590" s="4"/>
      <c r="AF590" s="4"/>
      <c r="AG590" s="18"/>
      <c r="AH590" s="18"/>
      <c r="AI590" s="4"/>
      <c r="AJ590" s="4"/>
      <c r="AK590" s="4"/>
      <c r="AL590" s="4"/>
      <c r="AM590" s="71"/>
      <c r="AN590" s="76"/>
      <c r="AO590" s="76"/>
      <c r="AP590" s="4"/>
      <c r="AQ590" s="4"/>
      <c r="AR590" s="4"/>
      <c r="AS590" s="71"/>
      <c r="AT590" s="21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</row>
    <row r="591" spans="1:62" ht="12.75" customHeight="1">
      <c r="A591" s="138" t="s">
        <v>683</v>
      </c>
      <c r="B591" s="41"/>
      <c r="C591" s="41"/>
      <c r="D591" s="41"/>
      <c r="E591" s="41"/>
      <c r="F591" s="41"/>
      <c r="G591" s="45">
        <v>27</v>
      </c>
      <c r="H591" s="41"/>
      <c r="I591" s="45">
        <v>14</v>
      </c>
      <c r="J591" s="45">
        <v>18</v>
      </c>
      <c r="K591" s="45">
        <v>28</v>
      </c>
      <c r="L591" s="45">
        <v>15</v>
      </c>
      <c r="M591" s="45">
        <v>9</v>
      </c>
      <c r="N591" s="45">
        <v>7</v>
      </c>
      <c r="O591" s="41"/>
      <c r="P591" s="41"/>
      <c r="Q591" s="41"/>
      <c r="R591" s="41"/>
      <c r="S591" s="145"/>
      <c r="T591" s="41"/>
      <c r="U591" s="41"/>
      <c r="V591" s="146"/>
      <c r="W591" s="139">
        <v>0.02</v>
      </c>
      <c r="X591" s="147"/>
      <c r="Y591" s="147"/>
      <c r="Z591" s="147"/>
      <c r="AA591" s="147"/>
      <c r="AB591" s="45">
        <v>61</v>
      </c>
      <c r="AC591" s="147"/>
      <c r="AD591" s="147"/>
      <c r="AE591" s="41"/>
      <c r="AF591" s="147"/>
      <c r="AG591" s="147"/>
      <c r="AH591" s="147"/>
      <c r="AI591" s="41"/>
      <c r="AJ591" s="41"/>
      <c r="AK591" s="41"/>
      <c r="AL591" s="147"/>
      <c r="AM591" s="146"/>
      <c r="AN591" s="41"/>
      <c r="AO591" s="41"/>
      <c r="AP591" s="41"/>
      <c r="AQ591" s="41"/>
      <c r="AR591" s="41"/>
      <c r="AS591" s="146"/>
      <c r="AT591" s="145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"/>
      <c r="BF591" s="4"/>
      <c r="BG591" s="4"/>
      <c r="BH591" s="4"/>
      <c r="BI591" s="4"/>
      <c r="BJ591" s="4"/>
    </row>
    <row r="592" spans="1:62" ht="12.75" customHeight="1">
      <c r="A592" s="138" t="s">
        <v>973</v>
      </c>
      <c r="B592" s="41"/>
      <c r="C592" s="41"/>
      <c r="D592" s="41"/>
      <c r="E592" s="41"/>
      <c r="F592" s="41"/>
      <c r="G592" s="45">
        <v>27</v>
      </c>
      <c r="H592" s="41"/>
      <c r="I592" s="45">
        <v>14</v>
      </c>
      <c r="J592" s="45">
        <v>18</v>
      </c>
      <c r="K592" s="45">
        <v>28</v>
      </c>
      <c r="L592" s="45">
        <v>15</v>
      </c>
      <c r="M592" s="45">
        <v>9</v>
      </c>
      <c r="N592" s="45">
        <v>27</v>
      </c>
      <c r="O592" s="45">
        <v>20</v>
      </c>
      <c r="P592" s="41"/>
      <c r="Q592" s="41"/>
      <c r="R592" s="41"/>
      <c r="S592" s="145"/>
      <c r="T592" s="41"/>
      <c r="U592" s="41"/>
      <c r="V592" s="146"/>
      <c r="W592" s="139">
        <v>0.04</v>
      </c>
      <c r="X592" s="147"/>
      <c r="Y592" s="147"/>
      <c r="Z592" s="147"/>
      <c r="AA592" s="147"/>
      <c r="AB592" s="45">
        <v>61</v>
      </c>
      <c r="AC592" s="147"/>
      <c r="AD592" s="147"/>
      <c r="AE592" s="41"/>
      <c r="AF592" s="147"/>
      <c r="AG592" s="147"/>
      <c r="AH592" s="147"/>
      <c r="AI592" s="41"/>
      <c r="AJ592" s="41"/>
      <c r="AK592" s="41"/>
      <c r="AL592" s="147"/>
      <c r="AM592" s="146"/>
      <c r="AN592" s="41"/>
      <c r="AO592" s="41"/>
      <c r="AP592" s="41"/>
      <c r="AQ592" s="41"/>
      <c r="AR592" s="41"/>
      <c r="AS592" s="146"/>
      <c r="AT592" s="145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"/>
      <c r="BF592" s="4"/>
      <c r="BG592" s="4"/>
      <c r="BH592" s="4"/>
      <c r="BI592" s="4"/>
      <c r="BJ592" s="4"/>
    </row>
    <row r="593" spans="1:62" ht="12.75" customHeight="1">
      <c r="A593" s="138" t="s">
        <v>975</v>
      </c>
      <c r="B593" s="41"/>
      <c r="C593" s="41"/>
      <c r="D593" s="41"/>
      <c r="E593" s="41"/>
      <c r="F593" s="41"/>
      <c r="G593" s="45">
        <v>27</v>
      </c>
      <c r="H593" s="45">
        <v>10</v>
      </c>
      <c r="I593" s="45">
        <v>14</v>
      </c>
      <c r="J593" s="45">
        <v>18</v>
      </c>
      <c r="K593" s="45">
        <v>28</v>
      </c>
      <c r="L593" s="45">
        <v>15</v>
      </c>
      <c r="M593" s="45">
        <v>9</v>
      </c>
      <c r="N593" s="45">
        <v>27</v>
      </c>
      <c r="O593" s="45">
        <v>20</v>
      </c>
      <c r="P593" s="41"/>
      <c r="Q593" s="41"/>
      <c r="R593" s="41"/>
      <c r="S593" s="145"/>
      <c r="T593" s="41"/>
      <c r="U593" s="41"/>
      <c r="V593" s="146"/>
      <c r="W593" s="139">
        <v>0.04</v>
      </c>
      <c r="X593" s="147"/>
      <c r="Y593" s="147"/>
      <c r="Z593" s="147"/>
      <c r="AA593" s="147"/>
      <c r="AB593" s="45">
        <v>61</v>
      </c>
      <c r="AC593" s="147"/>
      <c r="AD593" s="147"/>
      <c r="AE593" s="41"/>
      <c r="AF593" s="147"/>
      <c r="AG593" s="147"/>
      <c r="AH593" s="147"/>
      <c r="AI593" s="41"/>
      <c r="AJ593" s="41"/>
      <c r="AK593" s="41"/>
      <c r="AL593" s="147"/>
      <c r="AM593" s="146"/>
      <c r="AN593" s="41"/>
      <c r="AO593" s="41"/>
      <c r="AP593" s="41"/>
      <c r="AQ593" s="41"/>
      <c r="AR593" s="41"/>
      <c r="AS593" s="146"/>
      <c r="AT593" s="145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"/>
      <c r="BF593" s="4"/>
      <c r="BG593" s="4"/>
      <c r="BH593" s="4"/>
      <c r="BI593" s="4"/>
      <c r="BJ593" s="4"/>
    </row>
    <row r="594" spans="1:62" ht="12.75" customHeight="1">
      <c r="A594" s="138" t="s">
        <v>978</v>
      </c>
      <c r="B594" s="41"/>
      <c r="C594" s="41"/>
      <c r="D594" s="41"/>
      <c r="E594" s="41"/>
      <c r="F594" s="41"/>
      <c r="G594" s="45">
        <v>37</v>
      </c>
      <c r="H594" s="41"/>
      <c r="I594" s="45">
        <v>14</v>
      </c>
      <c r="J594" s="45">
        <v>18</v>
      </c>
      <c r="K594" s="45">
        <v>28</v>
      </c>
      <c r="L594" s="45">
        <v>15</v>
      </c>
      <c r="M594" s="45">
        <v>9</v>
      </c>
      <c r="N594" s="45">
        <v>27</v>
      </c>
      <c r="O594" s="45">
        <v>20</v>
      </c>
      <c r="P594" s="41"/>
      <c r="Q594" s="41"/>
      <c r="R594" s="41"/>
      <c r="S594" s="145"/>
      <c r="T594" s="41"/>
      <c r="U594" s="41"/>
      <c r="V594" s="146"/>
      <c r="W594" s="139">
        <v>0.04</v>
      </c>
      <c r="X594" s="147"/>
      <c r="Y594" s="147"/>
      <c r="Z594" s="147"/>
      <c r="AA594" s="147"/>
      <c r="AB594" s="45">
        <v>61</v>
      </c>
      <c r="AC594" s="147"/>
      <c r="AD594" s="147"/>
      <c r="AE594" s="41"/>
      <c r="AF594" s="147"/>
      <c r="AG594" s="147"/>
      <c r="AH594" s="147"/>
      <c r="AI594" s="41"/>
      <c r="AJ594" s="41"/>
      <c r="AK594" s="41"/>
      <c r="AL594" s="147"/>
      <c r="AM594" s="146"/>
      <c r="AN594" s="41"/>
      <c r="AO594" s="41"/>
      <c r="AP594" s="41"/>
      <c r="AQ594" s="41"/>
      <c r="AR594" s="41"/>
      <c r="AS594" s="146"/>
      <c r="AT594" s="145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"/>
      <c r="BF594" s="4"/>
      <c r="BG594" s="4"/>
      <c r="BH594" s="4"/>
      <c r="BI594" s="4"/>
      <c r="BJ594" s="4"/>
    </row>
    <row r="595" spans="1:62" ht="12.75" customHeight="1">
      <c r="A595" s="138" t="s">
        <v>980</v>
      </c>
      <c r="B595" s="41"/>
      <c r="C595" s="41"/>
      <c r="D595" s="41"/>
      <c r="E595" s="41"/>
      <c r="F595" s="41"/>
      <c r="G595" s="45">
        <v>34</v>
      </c>
      <c r="H595" s="45">
        <v>7</v>
      </c>
      <c r="I595" s="45">
        <v>14</v>
      </c>
      <c r="J595" s="45">
        <v>18</v>
      </c>
      <c r="K595" s="45">
        <v>28</v>
      </c>
      <c r="L595" s="45">
        <v>15</v>
      </c>
      <c r="M595" s="45">
        <v>9</v>
      </c>
      <c r="N595" s="45">
        <v>27</v>
      </c>
      <c r="O595" s="45">
        <v>20</v>
      </c>
      <c r="P595" s="41"/>
      <c r="Q595" s="41"/>
      <c r="R595" s="41"/>
      <c r="S595" s="145"/>
      <c r="T595" s="41"/>
      <c r="U595" s="41"/>
      <c r="V595" s="146"/>
      <c r="W595" s="139">
        <v>0.04</v>
      </c>
      <c r="X595" s="147"/>
      <c r="Y595" s="147"/>
      <c r="Z595" s="147"/>
      <c r="AA595" s="147"/>
      <c r="AB595" s="45">
        <v>61</v>
      </c>
      <c r="AC595" s="147"/>
      <c r="AD595" s="147"/>
      <c r="AE595" s="41"/>
      <c r="AF595" s="147"/>
      <c r="AG595" s="41"/>
      <c r="AH595" s="147"/>
      <c r="AI595" s="41"/>
      <c r="AJ595" s="41"/>
      <c r="AK595" s="41"/>
      <c r="AL595" s="147"/>
      <c r="AM595" s="146"/>
      <c r="AN595" s="41"/>
      <c r="AO595" s="41"/>
      <c r="AP595" s="41"/>
      <c r="AQ595" s="41"/>
      <c r="AR595" s="41"/>
      <c r="AS595" s="146"/>
      <c r="AT595" s="145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2"/>
      <c r="BF595" s="2"/>
      <c r="BG595" s="2"/>
      <c r="BH595" s="2"/>
      <c r="BI595" s="2"/>
      <c r="BJ595" s="2"/>
    </row>
    <row r="596" spans="1:62" ht="12.75" customHeight="1">
      <c r="A596" s="2" t="s">
        <v>982</v>
      </c>
      <c r="B596" s="2"/>
      <c r="C596" s="2"/>
      <c r="D596" s="2"/>
      <c r="E596" s="2"/>
      <c r="F596" s="2"/>
      <c r="G596" s="4">
        <v>18</v>
      </c>
      <c r="H596" s="2"/>
      <c r="I596" s="2">
        <v>10</v>
      </c>
      <c r="J596" s="2">
        <v>20</v>
      </c>
      <c r="K596" s="2">
        <v>19</v>
      </c>
      <c r="L596" s="2">
        <v>11</v>
      </c>
      <c r="M596" s="2">
        <v>7</v>
      </c>
      <c r="N596" s="2"/>
      <c r="O596" s="2"/>
      <c r="P596" s="2"/>
      <c r="Q596" s="2"/>
      <c r="R596" s="2"/>
      <c r="S596" s="49"/>
      <c r="T596" s="2"/>
      <c r="U596" s="2"/>
      <c r="V596" s="71"/>
      <c r="W596" s="18"/>
      <c r="X596" s="18"/>
      <c r="Y596" s="18"/>
      <c r="Z596" s="18"/>
      <c r="AA596" s="18"/>
      <c r="AB596" s="4">
        <v>20</v>
      </c>
      <c r="AC596" s="18"/>
      <c r="AD596" s="18"/>
      <c r="AE596" s="4"/>
      <c r="AF596" s="18"/>
      <c r="AG596" s="4"/>
      <c r="AH596" s="18"/>
      <c r="AI596" s="4"/>
      <c r="AJ596" s="4"/>
      <c r="AK596" s="4"/>
      <c r="AL596" s="18"/>
      <c r="AM596" s="48"/>
      <c r="AN596" s="76"/>
      <c r="AO596" s="76"/>
      <c r="AP596" s="2"/>
      <c r="AQ596" s="2"/>
      <c r="AR596" s="2"/>
      <c r="AS596" s="48"/>
      <c r="AT596" s="49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</row>
    <row r="597" spans="1:62" ht="12.75" customHeight="1">
      <c r="A597" s="4" t="s">
        <v>984</v>
      </c>
      <c r="B597" s="4"/>
      <c r="C597" s="4"/>
      <c r="D597" s="4"/>
      <c r="E597" s="4"/>
      <c r="F597" s="4"/>
      <c r="G597" s="4">
        <v>24</v>
      </c>
      <c r="H597" s="4"/>
      <c r="I597" s="4">
        <v>12</v>
      </c>
      <c r="J597" s="4">
        <v>16</v>
      </c>
      <c r="K597" s="4">
        <v>32</v>
      </c>
      <c r="L597" s="4">
        <v>22</v>
      </c>
      <c r="M597" s="4">
        <v>19</v>
      </c>
      <c r="N597" s="4"/>
      <c r="O597" s="4"/>
      <c r="P597" s="4"/>
      <c r="Q597" s="4"/>
      <c r="R597" s="4"/>
      <c r="S597" s="21"/>
      <c r="T597" s="4">
        <v>5</v>
      </c>
      <c r="U597" s="4"/>
      <c r="V597" s="71"/>
      <c r="W597" s="18"/>
      <c r="X597" s="18"/>
      <c r="Y597" s="18"/>
      <c r="Z597" s="18"/>
      <c r="AA597" s="18"/>
      <c r="AB597" s="4">
        <v>51</v>
      </c>
      <c r="AC597" s="18"/>
      <c r="AD597" s="18"/>
      <c r="AE597" s="4"/>
      <c r="AF597" s="4"/>
      <c r="AG597" s="18"/>
      <c r="AH597" s="18"/>
      <c r="AI597" s="4"/>
      <c r="AJ597" s="4"/>
      <c r="AK597" s="4"/>
      <c r="AL597" s="4"/>
      <c r="AM597" s="71"/>
      <c r="AN597" s="76"/>
      <c r="AO597" s="76"/>
      <c r="AP597" s="4"/>
      <c r="AQ597" s="4"/>
      <c r="AR597" s="4"/>
      <c r="AS597" s="71"/>
      <c r="AT597" s="21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</row>
    <row r="598" spans="1:62" ht="12.75" customHeight="1">
      <c r="A598" s="4" t="s">
        <v>880</v>
      </c>
      <c r="B598" s="2"/>
      <c r="C598" s="2"/>
      <c r="D598" s="2"/>
      <c r="E598" s="2"/>
      <c r="F598" s="2"/>
      <c r="G598" s="2">
        <v>13</v>
      </c>
      <c r="H598" s="2"/>
      <c r="I598" s="2">
        <v>6</v>
      </c>
      <c r="J598" s="2">
        <v>9</v>
      </c>
      <c r="K598" s="2">
        <v>18</v>
      </c>
      <c r="L598" s="2">
        <v>12</v>
      </c>
      <c r="M598" s="2">
        <v>10</v>
      </c>
      <c r="N598" s="2"/>
      <c r="O598" s="2"/>
      <c r="P598" s="2"/>
      <c r="Q598" s="2"/>
      <c r="R598" s="2"/>
      <c r="S598" s="49"/>
      <c r="T598" s="2"/>
      <c r="U598" s="2"/>
      <c r="V598" s="71"/>
      <c r="W598" s="18"/>
      <c r="X598" s="18"/>
      <c r="Y598" s="18"/>
      <c r="Z598" s="18"/>
      <c r="AA598" s="18"/>
      <c r="AB598" s="4">
        <v>30</v>
      </c>
      <c r="AC598" s="18"/>
      <c r="AD598" s="18"/>
      <c r="AE598" s="4"/>
      <c r="AF598" s="4"/>
      <c r="AG598" s="4"/>
      <c r="AH598" s="18"/>
      <c r="AI598" s="18"/>
      <c r="AJ598" s="18"/>
      <c r="AK598" s="18"/>
      <c r="AL598" s="18"/>
      <c r="AM598" s="48"/>
      <c r="AN598" s="76"/>
      <c r="AO598" s="76"/>
      <c r="AP598" s="2"/>
      <c r="AQ598" s="2"/>
      <c r="AR598" s="2"/>
      <c r="AS598" s="48"/>
      <c r="AT598" s="49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</row>
    <row r="599" spans="1:62" ht="12.75" customHeight="1">
      <c r="A599" s="4" t="s">
        <v>883</v>
      </c>
      <c r="B599" s="4"/>
      <c r="C599" s="4"/>
      <c r="D599" s="4"/>
      <c r="E599" s="4"/>
      <c r="F599" s="4"/>
      <c r="G599" s="4">
        <v>24</v>
      </c>
      <c r="H599" s="4"/>
      <c r="I599" s="4">
        <v>12</v>
      </c>
      <c r="J599" s="4">
        <v>16</v>
      </c>
      <c r="K599" s="4">
        <v>32</v>
      </c>
      <c r="L599" s="4">
        <v>22</v>
      </c>
      <c r="M599" s="4">
        <v>18</v>
      </c>
      <c r="N599" s="4"/>
      <c r="O599" s="4"/>
      <c r="P599" s="4"/>
      <c r="Q599" s="4"/>
      <c r="R599" s="4"/>
      <c r="S599" s="21"/>
      <c r="T599" s="4"/>
      <c r="U599" s="4"/>
      <c r="V599" s="71"/>
      <c r="W599" s="18"/>
      <c r="X599" s="18"/>
      <c r="Y599" s="18"/>
      <c r="Z599" s="18"/>
      <c r="AA599" s="18"/>
      <c r="AB599" s="4">
        <v>51</v>
      </c>
      <c r="AC599" s="18"/>
      <c r="AD599" s="18"/>
      <c r="AE599" s="4"/>
      <c r="AF599" s="4"/>
      <c r="AG599" s="18"/>
      <c r="AH599" s="18"/>
      <c r="AI599" s="4"/>
      <c r="AJ599" s="4"/>
      <c r="AK599" s="4"/>
      <c r="AL599" s="4"/>
      <c r="AM599" s="71"/>
      <c r="AN599" s="76"/>
      <c r="AO599" s="76"/>
      <c r="AP599" s="4"/>
      <c r="AQ599" s="4"/>
      <c r="AR599" s="4"/>
      <c r="AS599" s="71"/>
      <c r="AT599" s="21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2"/>
      <c r="BH599" s="2"/>
      <c r="BI599" s="2"/>
      <c r="BJ599" s="2"/>
    </row>
    <row r="600" spans="1:62" ht="12.75" customHeight="1">
      <c r="A600" s="2" t="s">
        <v>1281</v>
      </c>
      <c r="B600" s="2"/>
      <c r="C600" s="2"/>
      <c r="D600" s="2"/>
      <c r="E600" s="2"/>
      <c r="F600" s="2"/>
      <c r="G600" s="2">
        <v>12</v>
      </c>
      <c r="H600" s="2"/>
      <c r="I600" s="2"/>
      <c r="J600" s="2"/>
      <c r="K600" s="2">
        <v>-12</v>
      </c>
      <c r="L600" s="2"/>
      <c r="M600" s="2"/>
      <c r="N600" s="2"/>
      <c r="O600" s="2"/>
      <c r="P600" s="2"/>
      <c r="Q600" s="2"/>
      <c r="R600" s="2"/>
      <c r="S600" s="49"/>
      <c r="T600" s="2"/>
      <c r="U600" s="2"/>
      <c r="V600" s="71">
        <v>0.03</v>
      </c>
      <c r="W600" s="18"/>
      <c r="X600" s="18"/>
      <c r="Y600" s="18"/>
      <c r="Z600" s="18"/>
      <c r="AA600" s="18"/>
      <c r="AB600" s="4"/>
      <c r="AC600" s="18"/>
      <c r="AD600" s="18"/>
      <c r="AE600" s="4"/>
      <c r="AF600" s="4"/>
      <c r="AG600" s="4"/>
      <c r="AH600" s="18"/>
      <c r="AI600" s="4"/>
      <c r="AJ600" s="4"/>
      <c r="AK600" s="4"/>
      <c r="AL600" s="18"/>
      <c r="AM600" s="71"/>
      <c r="AN600" s="66"/>
      <c r="AO600" s="66"/>
      <c r="AP600" s="2"/>
      <c r="AQ600" s="2"/>
      <c r="AR600" s="18"/>
      <c r="AS600" s="71"/>
      <c r="AT600" s="21"/>
      <c r="AU600" s="18"/>
      <c r="AV600" s="18"/>
      <c r="AW600" s="18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</row>
    <row r="601" spans="1:62" ht="12.75" customHeight="1">
      <c r="A601" s="2" t="s">
        <v>1282</v>
      </c>
      <c r="B601" s="2"/>
      <c r="C601" s="2"/>
      <c r="D601" s="2"/>
      <c r="E601" s="2"/>
      <c r="F601" s="2"/>
      <c r="G601" s="2"/>
      <c r="H601" s="2"/>
      <c r="I601" s="2"/>
      <c r="J601" s="2">
        <v>15</v>
      </c>
      <c r="K601" s="2"/>
      <c r="L601" s="2"/>
      <c r="M601" s="2"/>
      <c r="N601" s="2">
        <v>10</v>
      </c>
      <c r="O601" s="2">
        <v>10</v>
      </c>
      <c r="P601" s="2"/>
      <c r="Q601" s="2"/>
      <c r="R601" s="2"/>
      <c r="S601" s="49"/>
      <c r="T601" s="2"/>
      <c r="U601" s="2"/>
      <c r="V601" s="71"/>
      <c r="W601" s="18"/>
      <c r="X601" s="18"/>
      <c r="Y601" s="18"/>
      <c r="Z601" s="18"/>
      <c r="AA601" s="18"/>
      <c r="AB601" s="4">
        <v>71</v>
      </c>
      <c r="AC601" s="18"/>
      <c r="AD601" s="18"/>
      <c r="AE601" s="4"/>
      <c r="AF601" s="4"/>
      <c r="AG601" s="4"/>
      <c r="AH601" s="18"/>
      <c r="AI601" s="4"/>
      <c r="AJ601" s="4"/>
      <c r="AK601" s="4"/>
      <c r="AL601" s="18"/>
      <c r="AM601" s="71"/>
      <c r="AN601" s="66"/>
      <c r="AO601" s="66"/>
      <c r="AP601" s="2"/>
      <c r="AQ601" s="2"/>
      <c r="AR601" s="18"/>
      <c r="AS601" s="71"/>
      <c r="AT601" s="21"/>
      <c r="AU601" s="18"/>
      <c r="AV601" s="18"/>
      <c r="AW601" s="18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</row>
    <row r="602" spans="1:62" ht="12.75" customHeight="1">
      <c r="A602" s="8" t="s">
        <v>1283</v>
      </c>
      <c r="B602" s="2"/>
      <c r="C602" s="2"/>
      <c r="D602" s="2"/>
      <c r="E602" s="2"/>
      <c r="F602" s="2"/>
      <c r="G602" s="8">
        <v>29</v>
      </c>
      <c r="H602" s="2"/>
      <c r="I602" s="8">
        <v>16</v>
      </c>
      <c r="J602" s="8">
        <v>20</v>
      </c>
      <c r="K602" s="8">
        <v>30</v>
      </c>
      <c r="L602" s="8">
        <v>17</v>
      </c>
      <c r="M602" s="8">
        <v>11</v>
      </c>
      <c r="N602" s="2"/>
      <c r="O602" s="2"/>
      <c r="P602" s="2"/>
      <c r="Q602" s="2"/>
      <c r="R602" s="2"/>
      <c r="S602" s="49"/>
      <c r="T602" s="2"/>
      <c r="U602" s="2"/>
      <c r="V602" s="157">
        <v>0.05</v>
      </c>
      <c r="W602" s="56">
        <v>0.03</v>
      </c>
      <c r="X602" s="18"/>
      <c r="Y602" s="18"/>
      <c r="Z602" s="18"/>
      <c r="AA602" s="18"/>
      <c r="AB602" s="6">
        <v>61</v>
      </c>
      <c r="AC602" s="18"/>
      <c r="AD602" s="18"/>
      <c r="AE602" s="6">
        <v>-5</v>
      </c>
      <c r="AF602" s="4"/>
      <c r="AG602" s="4"/>
      <c r="AH602" s="18"/>
      <c r="AI602" s="4"/>
      <c r="AJ602" s="4"/>
      <c r="AK602" s="4"/>
      <c r="AL602" s="18"/>
      <c r="AM602" s="71"/>
      <c r="AN602" s="66"/>
      <c r="AO602" s="66"/>
      <c r="AP602" s="2"/>
      <c r="AQ602" s="2"/>
      <c r="AR602" s="18"/>
      <c r="AS602" s="71"/>
      <c r="AT602" s="21"/>
      <c r="AU602" s="18"/>
      <c r="AV602" s="18"/>
      <c r="AW602" s="18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</row>
    <row r="603" spans="1:62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49"/>
      <c r="T603" s="2"/>
      <c r="U603" s="2"/>
      <c r="V603" s="48"/>
      <c r="W603" s="2"/>
      <c r="X603" s="2"/>
      <c r="Y603" s="2"/>
      <c r="Z603" s="2"/>
      <c r="AA603" s="2"/>
      <c r="AB603" s="2"/>
      <c r="AC603" s="18"/>
      <c r="AD603" s="18"/>
      <c r="AE603" s="2"/>
      <c r="AF603" s="2"/>
      <c r="AG603" s="2"/>
      <c r="AH603" s="18"/>
      <c r="AI603" s="4"/>
      <c r="AJ603" s="4"/>
      <c r="AK603" s="4"/>
      <c r="AL603" s="18"/>
      <c r="AM603" s="71"/>
      <c r="AN603" s="66"/>
      <c r="AO603" s="66"/>
      <c r="AP603" s="2"/>
      <c r="AQ603" s="2"/>
      <c r="AR603" s="18"/>
      <c r="AS603" s="71"/>
      <c r="AT603" s="21"/>
      <c r="AU603" s="18"/>
      <c r="AV603" s="18"/>
      <c r="AW603" s="18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</row>
    <row r="604" spans="1:62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49"/>
      <c r="T604" s="2"/>
      <c r="U604" s="2"/>
      <c r="V604" s="48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4"/>
      <c r="AJ604" s="4"/>
      <c r="AK604" s="4"/>
      <c r="AL604" s="2"/>
      <c r="AM604" s="48"/>
      <c r="AN604" s="76"/>
      <c r="AO604" s="76"/>
      <c r="AP604" s="2"/>
      <c r="AQ604" s="2"/>
      <c r="AR604" s="2"/>
      <c r="AS604" s="48"/>
      <c r="AT604" s="49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</row>
    <row r="605" spans="1:62" ht="12.75" customHeight="1">
      <c r="A605" s="2" t="s">
        <v>271</v>
      </c>
      <c r="B605" s="2" t="str">
        <f t="shared" ref="B605:AW605" si="14">B$1</f>
        <v>Skill</v>
      </c>
      <c r="C605" s="2" t="str">
        <f t="shared" si="14"/>
        <v>CSkill</v>
      </c>
      <c r="D605" s="2" t="str">
        <f t="shared" si="14"/>
        <v>MSkill</v>
      </c>
      <c r="E605" s="2" t="str">
        <f t="shared" si="14"/>
        <v>HSkill</v>
      </c>
      <c r="F605" s="2" t="str">
        <f t="shared" si="14"/>
        <v>CombatSkill</v>
      </c>
      <c r="G605" s="2" t="str">
        <f t="shared" si="14"/>
        <v>Str</v>
      </c>
      <c r="H605" s="2" t="str">
        <f t="shared" si="14"/>
        <v>Dex</v>
      </c>
      <c r="I605" s="2" t="str">
        <f t="shared" si="14"/>
        <v>Vit</v>
      </c>
      <c r="J605" s="2" t="str">
        <f t="shared" si="14"/>
        <v>Agi</v>
      </c>
      <c r="K605" s="2" t="str">
        <f t="shared" si="14"/>
        <v>Int</v>
      </c>
      <c r="L605" s="2" t="str">
        <f t="shared" si="14"/>
        <v>Mnd</v>
      </c>
      <c r="M605" s="2" t="str">
        <f t="shared" si="14"/>
        <v>Chr</v>
      </c>
      <c r="N605" s="2" t="str">
        <f t="shared" si="14"/>
        <v>Acc</v>
      </c>
      <c r="O605" s="2" t="str">
        <f t="shared" si="14"/>
        <v>Att</v>
      </c>
      <c r="P605" s="2" t="str">
        <f t="shared" si="14"/>
        <v>Att%</v>
      </c>
      <c r="Q605" s="2" t="str">
        <f t="shared" si="14"/>
        <v>R.Acc</v>
      </c>
      <c r="R605" s="2" t="str">
        <f t="shared" si="14"/>
        <v>R.Att</v>
      </c>
      <c r="S605" s="49" t="str">
        <f t="shared" si="14"/>
        <v>MAcc</v>
      </c>
      <c r="T605" s="2" t="str">
        <f t="shared" si="14"/>
        <v>MAB</v>
      </c>
      <c r="U605" s="2" t="str">
        <f t="shared" si="14"/>
        <v>MDmg</v>
      </c>
      <c r="V605" s="48" t="str">
        <f t="shared" si="14"/>
        <v>DA</v>
      </c>
      <c r="W605" s="2" t="str">
        <f t="shared" si="14"/>
        <v>TA</v>
      </c>
      <c r="X605" s="2" t="str">
        <f t="shared" si="14"/>
        <v>QA</v>
      </c>
      <c r="Y605" s="2" t="str">
        <f t="shared" si="14"/>
        <v>KA</v>
      </c>
      <c r="Z605" s="2" t="str">
        <f t="shared" si="14"/>
        <v>Zan</v>
      </c>
      <c r="AA605" s="2" t="str">
        <f t="shared" si="14"/>
        <v>DW</v>
      </c>
      <c r="AB605" s="2" t="str">
        <f t="shared" si="14"/>
        <v>Haste</v>
      </c>
      <c r="AC605" s="2" t="str">
        <f t="shared" si="14"/>
        <v>C.Rate</v>
      </c>
      <c r="AD605" s="2" t="str">
        <f t="shared" si="14"/>
        <v>C.Dmg</v>
      </c>
      <c r="AE605" s="2" t="str">
        <f t="shared" si="14"/>
        <v>Store TP</v>
      </c>
      <c r="AF605" s="2" t="str">
        <f t="shared" si="14"/>
        <v>Regain</v>
      </c>
      <c r="AG605" s="2" t="str">
        <f t="shared" si="14"/>
        <v>TPBonus</v>
      </c>
      <c r="AH605" s="2" t="str">
        <f t="shared" si="14"/>
        <v>WSDmg</v>
      </c>
      <c r="AI605" s="2" t="str">
        <f t="shared" si="14"/>
        <v>fTP</v>
      </c>
      <c r="AJ605" s="2" t="str">
        <f t="shared" si="14"/>
        <v>DfTP</v>
      </c>
      <c r="AK605" s="2" t="str">
        <f t="shared" si="14"/>
        <v>Save TP</v>
      </c>
      <c r="AL605" s="2" t="str">
        <f t="shared" si="14"/>
        <v>CTP</v>
      </c>
      <c r="AM605" s="48" t="str">
        <f t="shared" si="14"/>
        <v>SCB</v>
      </c>
      <c r="AN605" s="144" t="str">
        <f t="shared" si="14"/>
        <v>MBB</v>
      </c>
      <c r="AO605" s="144" t="str">
        <f t="shared" si="14"/>
        <v>MBB II</v>
      </c>
      <c r="AP605" s="2" t="str">
        <f t="shared" si="14"/>
        <v>HP</v>
      </c>
      <c r="AQ605" s="2" t="str">
        <f t="shared" si="14"/>
        <v>HPP</v>
      </c>
      <c r="AR605" s="2" t="str">
        <f t="shared" si="14"/>
        <v>BrDmg</v>
      </c>
      <c r="AS605" s="48" t="str">
        <f t="shared" si="14"/>
        <v>CA</v>
      </c>
      <c r="AT605" s="49" t="str">
        <f t="shared" si="14"/>
        <v>Efflux</v>
      </c>
      <c r="AU605" s="2" t="str">
        <f t="shared" si="14"/>
        <v>BA</v>
      </c>
      <c r="AV605" s="2" t="str">
        <f t="shared" si="14"/>
        <v>Curepot</v>
      </c>
      <c r="AW605" s="2" t="str">
        <f t="shared" si="14"/>
        <v>Curerec</v>
      </c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</row>
    <row r="606" spans="1:62" ht="12.75" customHeight="1">
      <c r="A606" s="4" t="s">
        <v>283</v>
      </c>
      <c r="B606" s="2"/>
      <c r="C606" s="2"/>
      <c r="D606" s="2"/>
      <c r="E606" s="2"/>
      <c r="F606" s="2"/>
      <c r="G606" s="2">
        <v>8</v>
      </c>
      <c r="H606" s="2">
        <v>17</v>
      </c>
      <c r="I606" s="2">
        <v>8</v>
      </c>
      <c r="J606" s="2">
        <v>34</v>
      </c>
      <c r="K606" s="2"/>
      <c r="L606" s="2">
        <v>8</v>
      </c>
      <c r="M606" s="2">
        <v>22</v>
      </c>
      <c r="N606" s="2"/>
      <c r="O606" s="2"/>
      <c r="P606" s="2"/>
      <c r="Q606" s="2"/>
      <c r="R606" s="2"/>
      <c r="S606" s="21"/>
      <c r="T606" s="4"/>
      <c r="U606" s="4"/>
      <c r="V606" s="71"/>
      <c r="W606" s="18"/>
      <c r="X606" s="18"/>
      <c r="Y606" s="18"/>
      <c r="Z606" s="18"/>
      <c r="AA606" s="18"/>
      <c r="AB606" s="4">
        <v>40</v>
      </c>
      <c r="AC606" s="18"/>
      <c r="AD606" s="18"/>
      <c r="AE606" s="4"/>
      <c r="AF606" s="18"/>
      <c r="AG606" s="18"/>
      <c r="AH606" s="18"/>
      <c r="AI606" s="4"/>
      <c r="AJ606" s="4"/>
      <c r="AK606" s="4"/>
      <c r="AL606" s="4"/>
      <c r="AM606" s="48"/>
      <c r="AN606" s="76"/>
      <c r="AO606" s="76"/>
      <c r="AP606" s="2"/>
      <c r="AQ606" s="2"/>
      <c r="AR606" s="2"/>
      <c r="AS606" s="48"/>
      <c r="AT606" s="49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</row>
    <row r="607" spans="1:62" ht="12.75" customHeight="1">
      <c r="A607" s="4" t="s">
        <v>315</v>
      </c>
      <c r="B607" s="2"/>
      <c r="C607" s="2"/>
      <c r="D607" s="2"/>
      <c r="E607" s="2"/>
      <c r="F607" s="2"/>
      <c r="G607" s="2">
        <v>10</v>
      </c>
      <c r="H607" s="2">
        <v>20</v>
      </c>
      <c r="I607" s="2">
        <v>10</v>
      </c>
      <c r="J607" s="2">
        <v>38</v>
      </c>
      <c r="K607" s="2"/>
      <c r="L607" s="2">
        <v>10</v>
      </c>
      <c r="M607" s="2">
        <v>25</v>
      </c>
      <c r="N607" s="2"/>
      <c r="O607" s="2"/>
      <c r="P607" s="2"/>
      <c r="Q607" s="2"/>
      <c r="R607" s="2"/>
      <c r="S607" s="21"/>
      <c r="T607" s="4"/>
      <c r="U607" s="4"/>
      <c r="V607" s="71"/>
      <c r="W607" s="18"/>
      <c r="X607" s="18"/>
      <c r="Y607" s="18"/>
      <c r="Z607" s="18"/>
      <c r="AA607" s="18"/>
      <c r="AB607" s="4">
        <v>40</v>
      </c>
      <c r="AC607" s="18"/>
      <c r="AD607" s="18"/>
      <c r="AE607" s="4"/>
      <c r="AF607" s="18"/>
      <c r="AG607" s="18"/>
      <c r="AH607" s="18"/>
      <c r="AI607" s="4"/>
      <c r="AJ607" s="4"/>
      <c r="AK607" s="4"/>
      <c r="AL607" s="4"/>
      <c r="AM607" s="48"/>
      <c r="AN607" s="76"/>
      <c r="AO607" s="76"/>
      <c r="AP607" s="2"/>
      <c r="AQ607" s="2"/>
      <c r="AR607" s="2"/>
      <c r="AS607" s="48"/>
      <c r="AT607" s="49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</row>
    <row r="608" spans="1:62" ht="12.75" customHeight="1">
      <c r="A608" s="4" t="s">
        <v>263</v>
      </c>
      <c r="B608" s="2"/>
      <c r="C608" s="2"/>
      <c r="D608" s="2"/>
      <c r="E608" s="2"/>
      <c r="F608" s="2"/>
      <c r="G608" s="2">
        <v>15</v>
      </c>
      <c r="H608" s="2">
        <v>35</v>
      </c>
      <c r="I608" s="2">
        <v>8</v>
      </c>
      <c r="J608" s="2">
        <v>54</v>
      </c>
      <c r="K608" s="2"/>
      <c r="L608" s="2">
        <v>11</v>
      </c>
      <c r="M608" s="2">
        <v>25</v>
      </c>
      <c r="N608" s="2">
        <v>20</v>
      </c>
      <c r="O608" s="8">
        <v>34</v>
      </c>
      <c r="P608" s="2"/>
      <c r="Q608" s="2"/>
      <c r="R608" s="8">
        <v>34</v>
      </c>
      <c r="S608" s="21"/>
      <c r="T608" s="4"/>
      <c r="U608" s="4"/>
      <c r="V608" s="71"/>
      <c r="W608" s="18"/>
      <c r="X608" s="18"/>
      <c r="Y608" s="18"/>
      <c r="Z608" s="18"/>
      <c r="AA608" s="18"/>
      <c r="AB608" s="4">
        <v>40</v>
      </c>
      <c r="AC608" s="18">
        <v>0.04</v>
      </c>
      <c r="AD608" s="18"/>
      <c r="AE608" s="4"/>
      <c r="AF608" s="18"/>
      <c r="AG608" s="18"/>
      <c r="AH608" s="18"/>
      <c r="AI608" s="4"/>
      <c r="AJ608" s="4"/>
      <c r="AK608" s="4"/>
      <c r="AL608" s="4"/>
      <c r="AM608" s="48"/>
      <c r="AN608" s="76"/>
      <c r="AO608" s="76"/>
      <c r="AP608" s="2"/>
      <c r="AQ608" s="2"/>
      <c r="AR608" s="2"/>
      <c r="AS608" s="48"/>
      <c r="AT608" s="49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</row>
    <row r="609" spans="1:62" ht="12.75" customHeight="1">
      <c r="A609" s="4" t="s">
        <v>197</v>
      </c>
      <c r="B609" s="2"/>
      <c r="C609" s="2"/>
      <c r="D609" s="2"/>
      <c r="E609" s="2"/>
      <c r="F609" s="2"/>
      <c r="G609" s="2">
        <v>27</v>
      </c>
      <c r="H609" s="2">
        <v>35</v>
      </c>
      <c r="I609" s="2">
        <v>8</v>
      </c>
      <c r="J609" s="2">
        <v>42</v>
      </c>
      <c r="K609" s="2"/>
      <c r="L609" s="2">
        <v>11</v>
      </c>
      <c r="M609" s="2">
        <v>25</v>
      </c>
      <c r="N609" s="2"/>
      <c r="O609" s="8">
        <v>54</v>
      </c>
      <c r="P609" s="2"/>
      <c r="Q609" s="2"/>
      <c r="R609" s="8">
        <v>34</v>
      </c>
      <c r="S609" s="21"/>
      <c r="T609" s="4"/>
      <c r="U609" s="4"/>
      <c r="V609" s="71"/>
      <c r="W609" s="18"/>
      <c r="X609" s="18"/>
      <c r="Y609" s="18"/>
      <c r="Z609" s="18"/>
      <c r="AA609" s="18"/>
      <c r="AB609" s="4">
        <v>40</v>
      </c>
      <c r="AC609" s="18">
        <v>0.04</v>
      </c>
      <c r="AD609" s="18"/>
      <c r="AE609" s="4"/>
      <c r="AF609" s="18"/>
      <c r="AG609" s="18"/>
      <c r="AH609" s="18"/>
      <c r="AI609" s="4"/>
      <c r="AJ609" s="4"/>
      <c r="AK609" s="4"/>
      <c r="AL609" s="4"/>
      <c r="AM609" s="48"/>
      <c r="AN609" s="76"/>
      <c r="AO609" s="76"/>
      <c r="AP609" s="2"/>
      <c r="AQ609" s="2"/>
      <c r="AR609" s="2"/>
      <c r="AS609" s="48"/>
      <c r="AT609" s="49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</row>
    <row r="610" spans="1:62" ht="12.75" customHeight="1">
      <c r="A610" s="4" t="s">
        <v>1284</v>
      </c>
      <c r="B610" s="2"/>
      <c r="C610" s="2"/>
      <c r="D610" s="2"/>
      <c r="E610" s="2"/>
      <c r="F610" s="2"/>
      <c r="G610" s="2">
        <v>15</v>
      </c>
      <c r="H610" s="2">
        <v>25</v>
      </c>
      <c r="I610" s="2">
        <v>8</v>
      </c>
      <c r="J610" s="2">
        <v>42</v>
      </c>
      <c r="K610" s="2"/>
      <c r="L610" s="2">
        <v>11</v>
      </c>
      <c r="M610" s="2">
        <v>25</v>
      </c>
      <c r="N610" s="2"/>
      <c r="O610" s="8">
        <v>34</v>
      </c>
      <c r="P610" s="2"/>
      <c r="Q610" s="2"/>
      <c r="R610" s="8">
        <v>34</v>
      </c>
      <c r="S610" s="21"/>
      <c r="T610" s="4"/>
      <c r="U610" s="4"/>
      <c r="V610" s="71"/>
      <c r="W610" s="18"/>
      <c r="X610" s="18"/>
      <c r="Y610" s="18"/>
      <c r="Z610" s="18"/>
      <c r="AA610" s="18"/>
      <c r="AB610" s="4">
        <v>40</v>
      </c>
      <c r="AC610" s="18">
        <v>0.04</v>
      </c>
      <c r="AD610" s="18"/>
      <c r="AE610" s="4">
        <v>7</v>
      </c>
      <c r="AF610" s="18"/>
      <c r="AG610" s="18"/>
      <c r="AH610" s="18"/>
      <c r="AI610" s="4"/>
      <c r="AJ610" s="4"/>
      <c r="AK610" s="4"/>
      <c r="AL610" s="4"/>
      <c r="AM610" s="48"/>
      <c r="AN610" s="76"/>
      <c r="AO610" s="76"/>
      <c r="AP610" s="2"/>
      <c r="AQ610" s="2"/>
      <c r="AR610" s="2"/>
      <c r="AS610" s="48"/>
      <c r="AT610" s="49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</row>
    <row r="611" spans="1:62" ht="12.75" customHeight="1">
      <c r="A611" s="4" t="s">
        <v>651</v>
      </c>
      <c r="B611" s="2"/>
      <c r="C611" s="2"/>
      <c r="D611" s="2"/>
      <c r="E611" s="2"/>
      <c r="F611" s="2"/>
      <c r="G611" s="2">
        <v>15</v>
      </c>
      <c r="H611" s="2">
        <v>33</v>
      </c>
      <c r="I611" s="2">
        <v>8</v>
      </c>
      <c r="J611" s="2">
        <v>52</v>
      </c>
      <c r="K611" s="2"/>
      <c r="L611" s="2">
        <v>11</v>
      </c>
      <c r="M611" s="2">
        <v>25</v>
      </c>
      <c r="N611" s="2">
        <v>15</v>
      </c>
      <c r="O611" s="8">
        <v>24</v>
      </c>
      <c r="P611" s="2"/>
      <c r="Q611" s="2"/>
      <c r="R611" s="8">
        <v>24</v>
      </c>
      <c r="S611" s="21"/>
      <c r="T611" s="4"/>
      <c r="U611" s="4"/>
      <c r="V611" s="71"/>
      <c r="W611" s="18"/>
      <c r="X611" s="18"/>
      <c r="Y611" s="18"/>
      <c r="Z611" s="18"/>
      <c r="AA611" s="18"/>
      <c r="AB611" s="4">
        <v>40</v>
      </c>
      <c r="AC611" s="18">
        <v>0.03</v>
      </c>
      <c r="AD611" s="18"/>
      <c r="AE611" s="4"/>
      <c r="AF611" s="18"/>
      <c r="AG611" s="18"/>
      <c r="AH611" s="18"/>
      <c r="AI611" s="4"/>
      <c r="AJ611" s="4"/>
      <c r="AK611" s="4"/>
      <c r="AL611" s="4"/>
      <c r="AM611" s="48"/>
      <c r="AN611" s="76"/>
      <c r="AO611" s="76"/>
      <c r="AP611" s="2"/>
      <c r="AQ611" s="2"/>
      <c r="AR611" s="2"/>
      <c r="AS611" s="48"/>
      <c r="AT611" s="49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</row>
    <row r="612" spans="1:62" ht="12.75" customHeight="1">
      <c r="A612" s="4" t="s">
        <v>261</v>
      </c>
      <c r="B612" s="2"/>
      <c r="C612" s="2"/>
      <c r="D612" s="2"/>
      <c r="E612" s="2"/>
      <c r="F612" s="2"/>
      <c r="G612" s="2">
        <v>25</v>
      </c>
      <c r="H612" s="2">
        <v>33</v>
      </c>
      <c r="I612" s="2">
        <v>8</v>
      </c>
      <c r="J612" s="2">
        <v>42</v>
      </c>
      <c r="K612" s="2"/>
      <c r="L612" s="2">
        <v>11</v>
      </c>
      <c r="M612" s="2">
        <v>25</v>
      </c>
      <c r="N612" s="2"/>
      <c r="O612" s="8">
        <v>39</v>
      </c>
      <c r="P612" s="2"/>
      <c r="Q612" s="2"/>
      <c r="R612" s="8">
        <v>24</v>
      </c>
      <c r="S612" s="21"/>
      <c r="T612" s="4"/>
      <c r="U612" s="4"/>
      <c r="V612" s="71"/>
      <c r="W612" s="18"/>
      <c r="X612" s="18"/>
      <c r="Y612" s="18"/>
      <c r="Z612" s="18"/>
      <c r="AA612" s="18"/>
      <c r="AB612" s="4">
        <v>40</v>
      </c>
      <c r="AC612" s="18">
        <v>0.03</v>
      </c>
      <c r="AD612" s="18"/>
      <c r="AE612" s="4"/>
      <c r="AF612" s="18"/>
      <c r="AG612" s="18"/>
      <c r="AH612" s="18"/>
      <c r="AI612" s="4"/>
      <c r="AJ612" s="4"/>
      <c r="AK612" s="4"/>
      <c r="AL612" s="4"/>
      <c r="AM612" s="48"/>
      <c r="AN612" s="76"/>
      <c r="AO612" s="76"/>
      <c r="AP612" s="2"/>
      <c r="AQ612" s="2"/>
      <c r="AR612" s="2"/>
      <c r="AS612" s="48"/>
      <c r="AT612" s="49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</row>
    <row r="613" spans="1:62" ht="12.75" customHeight="1">
      <c r="A613" s="2" t="s">
        <v>758</v>
      </c>
      <c r="B613" s="2"/>
      <c r="C613" s="2"/>
      <c r="D613" s="2"/>
      <c r="E613" s="2"/>
      <c r="F613" s="2"/>
      <c r="G613" s="2">
        <v>6</v>
      </c>
      <c r="H613" s="2">
        <v>6</v>
      </c>
      <c r="I613" s="2">
        <v>6</v>
      </c>
      <c r="J613" s="2">
        <v>26</v>
      </c>
      <c r="K613" s="2">
        <v>21</v>
      </c>
      <c r="L613" s="2">
        <v>20</v>
      </c>
      <c r="M613" s="2">
        <v>33</v>
      </c>
      <c r="N613" s="2"/>
      <c r="O613" s="2"/>
      <c r="P613" s="2"/>
      <c r="Q613" s="2"/>
      <c r="R613" s="2"/>
      <c r="S613" s="49">
        <v>20</v>
      </c>
      <c r="T613" s="8">
        <v>52</v>
      </c>
      <c r="U613" s="8">
        <v>11</v>
      </c>
      <c r="V613" s="71"/>
      <c r="W613" s="2"/>
      <c r="X613" s="2"/>
      <c r="Y613" s="2"/>
      <c r="Z613" s="2"/>
      <c r="AA613" s="2"/>
      <c r="AB613" s="2">
        <v>30</v>
      </c>
      <c r="AC613" s="2"/>
      <c r="AD613" s="2"/>
      <c r="AE613" s="2"/>
      <c r="AF613" s="2"/>
      <c r="AG613" s="2"/>
      <c r="AH613" s="2"/>
      <c r="AI613" s="4"/>
      <c r="AJ613" s="4"/>
      <c r="AK613" s="4"/>
      <c r="AL613" s="2"/>
      <c r="AM613" s="48"/>
      <c r="AN613" s="76"/>
      <c r="AO613" s="76"/>
      <c r="AP613" s="2"/>
      <c r="AQ613" s="2"/>
      <c r="AR613" s="2"/>
      <c r="AS613" s="48"/>
      <c r="AT613" s="49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</row>
    <row r="614" spans="1:62" ht="12.75" customHeight="1">
      <c r="A614" s="2" t="s">
        <v>759</v>
      </c>
      <c r="B614" s="2"/>
      <c r="C614" s="2"/>
      <c r="D614" s="2"/>
      <c r="E614" s="2"/>
      <c r="F614" s="2"/>
      <c r="G614" s="2">
        <v>6</v>
      </c>
      <c r="H614" s="2">
        <v>6</v>
      </c>
      <c r="I614" s="2">
        <v>6</v>
      </c>
      <c r="J614" s="2">
        <v>26</v>
      </c>
      <c r="K614" s="2">
        <v>21</v>
      </c>
      <c r="L614" s="2">
        <v>20</v>
      </c>
      <c r="M614" s="2">
        <v>33</v>
      </c>
      <c r="N614" s="2"/>
      <c r="O614" s="2"/>
      <c r="P614" s="2"/>
      <c r="Q614" s="2"/>
      <c r="R614" s="2"/>
      <c r="S614" s="49">
        <v>15</v>
      </c>
      <c r="T614" s="8">
        <v>37</v>
      </c>
      <c r="U614" s="8">
        <v>10</v>
      </c>
      <c r="V614" s="71"/>
      <c r="W614" s="2"/>
      <c r="X614" s="2"/>
      <c r="Y614" s="2"/>
      <c r="Z614" s="2"/>
      <c r="AA614" s="2"/>
      <c r="AB614" s="2">
        <v>30</v>
      </c>
      <c r="AC614" s="2"/>
      <c r="AD614" s="2"/>
      <c r="AE614" s="2"/>
      <c r="AF614" s="2"/>
      <c r="AG614" s="2"/>
      <c r="AH614" s="2"/>
      <c r="AI614" s="4"/>
      <c r="AJ614" s="4"/>
      <c r="AK614" s="4"/>
      <c r="AL614" s="2"/>
      <c r="AM614" s="48"/>
      <c r="AN614" s="76"/>
      <c r="AO614" s="76"/>
      <c r="AP614" s="2"/>
      <c r="AQ614" s="2"/>
      <c r="AR614" s="2"/>
      <c r="AS614" s="48"/>
      <c r="AT614" s="49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</row>
    <row r="615" spans="1:62" ht="12.75" customHeight="1">
      <c r="A615" s="6" t="s">
        <v>654</v>
      </c>
      <c r="B615" s="2"/>
      <c r="C615" s="2"/>
      <c r="D615" s="2"/>
      <c r="E615" s="2"/>
      <c r="F615" s="2"/>
      <c r="G615" s="2">
        <v>8</v>
      </c>
      <c r="H615" s="2">
        <v>15</v>
      </c>
      <c r="I615" s="2">
        <v>8</v>
      </c>
      <c r="J615" s="2">
        <v>23</v>
      </c>
      <c r="K615" s="2"/>
      <c r="L615" s="2">
        <v>8</v>
      </c>
      <c r="M615" s="2">
        <v>19</v>
      </c>
      <c r="N615" s="2">
        <v>15</v>
      </c>
      <c r="O615" s="2">
        <v>15</v>
      </c>
      <c r="P615" s="2"/>
      <c r="Q615" s="2"/>
      <c r="R615" s="2"/>
      <c r="S615" s="49"/>
      <c r="T615" s="2"/>
      <c r="U615" s="2"/>
      <c r="V615" s="71"/>
      <c r="W615" s="18"/>
      <c r="X615" s="18"/>
      <c r="Y615" s="18"/>
      <c r="Z615" s="18"/>
      <c r="AA615" s="18"/>
      <c r="AB615" s="4">
        <v>40</v>
      </c>
      <c r="AC615" s="18"/>
      <c r="AD615" s="18"/>
      <c r="AE615" s="4"/>
      <c r="AF615" s="4"/>
      <c r="AG615" s="4"/>
      <c r="AH615" s="18"/>
      <c r="AI615" s="4"/>
      <c r="AJ615" s="4"/>
      <c r="AK615" s="4"/>
      <c r="AL615" s="18"/>
      <c r="AM615" s="71"/>
      <c r="AN615" s="66"/>
      <c r="AO615" s="66"/>
      <c r="AP615" s="2">
        <v>26</v>
      </c>
      <c r="AQ615" s="2"/>
      <c r="AR615" s="18"/>
      <c r="AS615" s="71"/>
      <c r="AT615" s="21"/>
      <c r="AU615" s="18"/>
      <c r="AV615" s="18"/>
      <c r="AW615" s="18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</row>
    <row r="616" spans="1:62" ht="12.75" customHeight="1">
      <c r="A616" s="6" t="s">
        <v>655</v>
      </c>
      <c r="B616" s="2"/>
      <c r="C616" s="2"/>
      <c r="D616" s="2"/>
      <c r="E616" s="2"/>
      <c r="F616" s="2"/>
      <c r="G616" s="2">
        <v>12</v>
      </c>
      <c r="H616" s="2">
        <v>24</v>
      </c>
      <c r="I616" s="2">
        <v>12</v>
      </c>
      <c r="J616" s="2">
        <v>37</v>
      </c>
      <c r="K616" s="2"/>
      <c r="L616" s="2">
        <v>12</v>
      </c>
      <c r="M616" s="2">
        <v>30</v>
      </c>
      <c r="N616" s="2">
        <v>18</v>
      </c>
      <c r="O616" s="2">
        <v>18</v>
      </c>
      <c r="P616" s="2"/>
      <c r="Q616" s="2"/>
      <c r="R616" s="2"/>
      <c r="S616" s="49"/>
      <c r="T616" s="2"/>
      <c r="U616" s="2"/>
      <c r="V616" s="71"/>
      <c r="W616" s="18"/>
      <c r="X616" s="18"/>
      <c r="Y616" s="18"/>
      <c r="Z616" s="18"/>
      <c r="AA616" s="18"/>
      <c r="AB616" s="4">
        <v>40</v>
      </c>
      <c r="AC616" s="18"/>
      <c r="AD616" s="18"/>
      <c r="AE616" s="4"/>
      <c r="AF616" s="4"/>
      <c r="AG616" s="4"/>
      <c r="AH616" s="18"/>
      <c r="AI616" s="4"/>
      <c r="AJ616" s="4"/>
      <c r="AK616" s="4"/>
      <c r="AL616" s="18"/>
      <c r="AM616" s="71"/>
      <c r="AN616" s="66"/>
      <c r="AO616" s="66"/>
      <c r="AP616" s="2">
        <v>33</v>
      </c>
      <c r="AQ616" s="2"/>
      <c r="AR616" s="18"/>
      <c r="AS616" s="71"/>
      <c r="AT616" s="21"/>
      <c r="AU616" s="18"/>
      <c r="AV616" s="18"/>
      <c r="AW616" s="18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</row>
    <row r="617" spans="1:62" ht="12.75" customHeight="1">
      <c r="A617" s="6" t="s">
        <v>656</v>
      </c>
      <c r="B617" s="2"/>
      <c r="C617" s="2"/>
      <c r="D617" s="2"/>
      <c r="E617" s="2"/>
      <c r="F617" s="2"/>
      <c r="G617" s="8">
        <v>17</v>
      </c>
      <c r="H617" s="8">
        <v>29</v>
      </c>
      <c r="I617" s="8">
        <v>17</v>
      </c>
      <c r="J617" s="8">
        <v>42</v>
      </c>
      <c r="K617" s="8">
        <v>17</v>
      </c>
      <c r="L617" s="8">
        <v>35</v>
      </c>
      <c r="M617" s="8">
        <v>45</v>
      </c>
      <c r="N617" s="8">
        <v>28</v>
      </c>
      <c r="O617" s="2"/>
      <c r="P617" s="2"/>
      <c r="Q617" s="2"/>
      <c r="R617" s="2"/>
      <c r="S617" s="9"/>
      <c r="T617" s="2"/>
      <c r="U617" s="2"/>
      <c r="V617" s="71"/>
      <c r="W617" s="18"/>
      <c r="X617" s="18"/>
      <c r="Y617" s="18"/>
      <c r="Z617" s="18"/>
      <c r="AA617" s="18"/>
      <c r="AB617" s="6">
        <v>40</v>
      </c>
      <c r="AC617" s="56"/>
      <c r="AD617" s="18"/>
      <c r="AE617" s="2"/>
      <c r="AF617" s="4"/>
      <c r="AG617" s="4"/>
      <c r="AH617" s="18"/>
      <c r="AI617" s="18"/>
      <c r="AJ617" s="18"/>
      <c r="AK617" s="18"/>
      <c r="AL617" s="18"/>
      <c r="AM617" s="142">
        <v>0.05</v>
      </c>
      <c r="AN617" s="76"/>
      <c r="AO617" s="76"/>
      <c r="AP617" s="2"/>
      <c r="AQ617" s="2"/>
      <c r="AR617" s="2"/>
      <c r="AS617" s="142">
        <v>0.22</v>
      </c>
      <c r="AT617" s="49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</row>
    <row r="618" spans="1:62" ht="12.75" customHeight="1">
      <c r="A618" s="6" t="s">
        <v>336</v>
      </c>
      <c r="B618" s="2"/>
      <c r="C618" s="2"/>
      <c r="D618" s="2"/>
      <c r="E618" s="2"/>
      <c r="F618" s="2"/>
      <c r="G618" s="8">
        <v>22</v>
      </c>
      <c r="H618" s="8">
        <v>34</v>
      </c>
      <c r="I618" s="8">
        <v>22</v>
      </c>
      <c r="J618" s="8">
        <v>47</v>
      </c>
      <c r="K618" s="8">
        <v>22</v>
      </c>
      <c r="L618" s="8">
        <v>40</v>
      </c>
      <c r="M618" s="8">
        <v>55</v>
      </c>
      <c r="N618" s="8">
        <v>38</v>
      </c>
      <c r="O618" s="2"/>
      <c r="P618" s="2"/>
      <c r="Q618" s="2"/>
      <c r="R618" s="2"/>
      <c r="S618" s="9"/>
      <c r="T618" s="2"/>
      <c r="U618" s="2"/>
      <c r="V618" s="71"/>
      <c r="W618" s="18"/>
      <c r="X618" s="18"/>
      <c r="Y618" s="18"/>
      <c r="Z618" s="18"/>
      <c r="AA618" s="18"/>
      <c r="AB618" s="6">
        <v>40</v>
      </c>
      <c r="AC618" s="56"/>
      <c r="AD618" s="18"/>
      <c r="AE618" s="2"/>
      <c r="AF618" s="4"/>
      <c r="AG618" s="4"/>
      <c r="AH618" s="18"/>
      <c r="AI618" s="18"/>
      <c r="AJ618" s="18"/>
      <c r="AK618" s="18"/>
      <c r="AL618" s="18"/>
      <c r="AM618" s="142">
        <v>0.1</v>
      </c>
      <c r="AN618" s="76"/>
      <c r="AO618" s="76"/>
      <c r="AP618" s="2"/>
      <c r="AQ618" s="2"/>
      <c r="AR618" s="2"/>
      <c r="AS618" s="142">
        <v>0.24</v>
      </c>
      <c r="AT618" s="49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</row>
    <row r="619" spans="1:62" ht="12.75" customHeight="1">
      <c r="A619" s="6" t="s">
        <v>657</v>
      </c>
      <c r="B619" s="2"/>
      <c r="C619" s="2"/>
      <c r="D619" s="2"/>
      <c r="E619" s="2"/>
      <c r="F619" s="2"/>
      <c r="G619" s="8">
        <v>16</v>
      </c>
      <c r="H619" s="8">
        <v>33</v>
      </c>
      <c r="I619" s="8">
        <v>10</v>
      </c>
      <c r="J619" s="8">
        <v>46</v>
      </c>
      <c r="K619" s="8">
        <v>18</v>
      </c>
      <c r="L619" s="8">
        <v>26</v>
      </c>
      <c r="M619" s="8">
        <v>36</v>
      </c>
      <c r="N619" s="2"/>
      <c r="O619" s="2"/>
      <c r="P619" s="2"/>
      <c r="Q619" s="2"/>
      <c r="R619" s="2"/>
      <c r="S619" s="9">
        <v>36</v>
      </c>
      <c r="T619" s="2"/>
      <c r="U619" s="2"/>
      <c r="V619" s="71"/>
      <c r="W619" s="18"/>
      <c r="X619" s="18"/>
      <c r="Y619" s="18"/>
      <c r="Z619" s="18"/>
      <c r="AA619" s="18"/>
      <c r="AB619" s="6">
        <v>30</v>
      </c>
      <c r="AC619" s="56">
        <v>0.05</v>
      </c>
      <c r="AD619" s="18"/>
      <c r="AE619" s="2"/>
      <c r="AF619" s="4"/>
      <c r="AG619" s="4"/>
      <c r="AH619" s="18"/>
      <c r="AI619" s="18"/>
      <c r="AJ619" s="18"/>
      <c r="AK619" s="18"/>
      <c r="AL619" s="18"/>
      <c r="AM619" s="48"/>
      <c r="AN619" s="76"/>
      <c r="AO619" s="76"/>
      <c r="AP619" s="2"/>
      <c r="AQ619" s="2"/>
      <c r="AR619" s="2"/>
      <c r="AS619" s="48"/>
      <c r="AT619" s="49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</row>
    <row r="620" spans="1:62" ht="12.75" customHeight="1">
      <c r="A620" s="4" t="s">
        <v>1285</v>
      </c>
      <c r="B620" s="2"/>
      <c r="C620" s="2"/>
      <c r="D620" s="2"/>
      <c r="E620" s="2"/>
      <c r="F620" s="2"/>
      <c r="G620" s="2">
        <v>12</v>
      </c>
      <c r="H620" s="2">
        <v>24</v>
      </c>
      <c r="I620" s="2">
        <v>12</v>
      </c>
      <c r="J620" s="2">
        <v>37</v>
      </c>
      <c r="K620" s="2"/>
      <c r="L620" s="2">
        <v>12</v>
      </c>
      <c r="M620" s="2">
        <v>30</v>
      </c>
      <c r="N620" s="2">
        <v>15</v>
      </c>
      <c r="O620" s="2"/>
      <c r="P620" s="2"/>
      <c r="Q620" s="2"/>
      <c r="R620" s="2"/>
      <c r="S620" s="49"/>
      <c r="T620" s="2"/>
      <c r="U620" s="2"/>
      <c r="V620" s="71"/>
      <c r="W620" s="18"/>
      <c r="X620" s="18"/>
      <c r="Y620" s="18"/>
      <c r="Z620" s="18"/>
      <c r="AA620" s="18"/>
      <c r="AB620" s="4">
        <v>40</v>
      </c>
      <c r="AC620" s="18"/>
      <c r="AD620" s="18"/>
      <c r="AE620" s="2">
        <v>5</v>
      </c>
      <c r="AF620" s="4"/>
      <c r="AG620" s="4"/>
      <c r="AH620" s="18"/>
      <c r="AI620" s="18"/>
      <c r="AJ620" s="18"/>
      <c r="AK620" s="18"/>
      <c r="AL620" s="18"/>
      <c r="AM620" s="48"/>
      <c r="AN620" s="76"/>
      <c r="AO620" s="76"/>
      <c r="AP620" s="2"/>
      <c r="AQ620" s="2"/>
      <c r="AR620" s="2"/>
      <c r="AS620" s="48"/>
      <c r="AT620" s="49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</row>
    <row r="621" spans="1:62" ht="12.75" customHeight="1">
      <c r="A621" s="4" t="s">
        <v>658</v>
      </c>
      <c r="B621" s="2"/>
      <c r="C621" s="2"/>
      <c r="D621" s="2"/>
      <c r="E621" s="2"/>
      <c r="F621" s="2"/>
      <c r="G621" s="2">
        <v>26</v>
      </c>
      <c r="H621" s="2">
        <v>16</v>
      </c>
      <c r="I621" s="2">
        <v>15</v>
      </c>
      <c r="J621" s="2">
        <v>33</v>
      </c>
      <c r="K621" s="2">
        <v>12</v>
      </c>
      <c r="L621" s="2">
        <v>11</v>
      </c>
      <c r="M621" s="2">
        <v>28</v>
      </c>
      <c r="N621" s="2"/>
      <c r="O621" s="2"/>
      <c r="P621" s="2"/>
      <c r="Q621" s="2"/>
      <c r="R621" s="2"/>
      <c r="S621" s="49"/>
      <c r="T621" s="2"/>
      <c r="U621" s="2"/>
      <c r="V621" s="94">
        <v>0.04</v>
      </c>
      <c r="W621" s="18"/>
      <c r="X621" s="18"/>
      <c r="Y621" s="18"/>
      <c r="Z621" s="18"/>
      <c r="AA621" s="18"/>
      <c r="AB621" s="4">
        <v>40</v>
      </c>
      <c r="AC621" s="18"/>
      <c r="AD621" s="18"/>
      <c r="AE621" s="8">
        <v>8</v>
      </c>
      <c r="AF621" s="4"/>
      <c r="AG621" s="4"/>
      <c r="AH621" s="18"/>
      <c r="AI621" s="18"/>
      <c r="AJ621" s="18"/>
      <c r="AK621" s="18"/>
      <c r="AL621" s="18"/>
      <c r="AM621" s="48"/>
      <c r="AN621" s="76"/>
      <c r="AO621" s="76"/>
      <c r="AP621" s="2"/>
      <c r="AQ621" s="2"/>
      <c r="AR621" s="2"/>
      <c r="AS621" s="48"/>
      <c r="AT621" s="49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</row>
    <row r="622" spans="1:62" ht="12.75" customHeight="1">
      <c r="A622" s="4" t="s">
        <v>659</v>
      </c>
      <c r="B622" s="2"/>
      <c r="C622" s="2"/>
      <c r="D622" s="2"/>
      <c r="E622" s="2"/>
      <c r="F622" s="2"/>
      <c r="G622" s="2">
        <v>14</v>
      </c>
      <c r="H622" s="2">
        <v>28</v>
      </c>
      <c r="I622" s="2">
        <v>15</v>
      </c>
      <c r="J622" s="2">
        <v>33</v>
      </c>
      <c r="K622" s="2"/>
      <c r="L622" s="8">
        <v>31</v>
      </c>
      <c r="M622" s="2">
        <v>28</v>
      </c>
      <c r="N622" s="8">
        <v>12</v>
      </c>
      <c r="O622" s="2"/>
      <c r="P622" s="2"/>
      <c r="Q622" s="2"/>
      <c r="R622" s="2"/>
      <c r="S622" s="49"/>
      <c r="T622" s="2"/>
      <c r="U622" s="2"/>
      <c r="V622" s="94">
        <v>0.04</v>
      </c>
      <c r="W622" s="18"/>
      <c r="X622" s="18"/>
      <c r="Y622" s="18"/>
      <c r="Z622" s="18"/>
      <c r="AA622" s="18"/>
      <c r="AB622" s="4">
        <v>40</v>
      </c>
      <c r="AC622" s="18"/>
      <c r="AD622" s="18"/>
      <c r="AE622" s="8">
        <v>8</v>
      </c>
      <c r="AF622" s="4"/>
      <c r="AG622" s="4"/>
      <c r="AH622" s="18"/>
      <c r="AI622" s="18"/>
      <c r="AJ622" s="18"/>
      <c r="AK622" s="18"/>
      <c r="AL622" s="18"/>
      <c r="AM622" s="48"/>
      <c r="AN622" s="76"/>
      <c r="AO622" s="76"/>
      <c r="AP622" s="2"/>
      <c r="AQ622" s="2"/>
      <c r="AR622" s="2"/>
      <c r="AS622" s="48"/>
      <c r="AT622" s="49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</row>
    <row r="623" spans="1:62" ht="12.75" customHeight="1">
      <c r="A623" s="4" t="s">
        <v>660</v>
      </c>
      <c r="B623" s="2"/>
      <c r="C623" s="2"/>
      <c r="D623" s="2"/>
      <c r="E623" s="2"/>
      <c r="F623" s="2"/>
      <c r="G623" s="2">
        <v>24</v>
      </c>
      <c r="H623" s="2">
        <v>16</v>
      </c>
      <c r="I623" s="2">
        <v>15</v>
      </c>
      <c r="J623" s="2">
        <v>33</v>
      </c>
      <c r="K623" s="2">
        <v>10</v>
      </c>
      <c r="L623" s="2">
        <v>11</v>
      </c>
      <c r="M623" s="2">
        <v>28</v>
      </c>
      <c r="N623" s="2"/>
      <c r="O623" s="2"/>
      <c r="P623" s="2"/>
      <c r="Q623" s="2"/>
      <c r="R623" s="2"/>
      <c r="S623" s="49"/>
      <c r="T623" s="2"/>
      <c r="U623" s="2"/>
      <c r="V623" s="94">
        <v>0.03</v>
      </c>
      <c r="W623" s="18"/>
      <c r="X623" s="18"/>
      <c r="Y623" s="18"/>
      <c r="Z623" s="18"/>
      <c r="AA623" s="18"/>
      <c r="AB623" s="4">
        <v>40</v>
      </c>
      <c r="AC623" s="18"/>
      <c r="AD623" s="18"/>
      <c r="AE623" s="8">
        <v>7</v>
      </c>
      <c r="AF623" s="4"/>
      <c r="AG623" s="4"/>
      <c r="AH623" s="18"/>
      <c r="AI623" s="18"/>
      <c r="AJ623" s="18"/>
      <c r="AK623" s="18"/>
      <c r="AL623" s="18"/>
      <c r="AM623" s="48"/>
      <c r="AN623" s="76"/>
      <c r="AO623" s="76"/>
      <c r="AP623" s="2"/>
      <c r="AQ623" s="2"/>
      <c r="AR623" s="2"/>
      <c r="AS623" s="48"/>
      <c r="AT623" s="49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</row>
    <row r="624" spans="1:62" ht="12.75" customHeight="1">
      <c r="A624" s="4" t="s">
        <v>661</v>
      </c>
      <c r="B624" s="2"/>
      <c r="C624" s="2"/>
      <c r="D624" s="2"/>
      <c r="E624" s="2"/>
      <c r="F624" s="2"/>
      <c r="G624" s="2">
        <v>14</v>
      </c>
      <c r="H624" s="2">
        <v>26</v>
      </c>
      <c r="I624" s="2">
        <v>15</v>
      </c>
      <c r="J624" s="2">
        <v>33</v>
      </c>
      <c r="K624" s="2"/>
      <c r="L624" s="2">
        <v>26</v>
      </c>
      <c r="M624" s="2">
        <v>28</v>
      </c>
      <c r="N624" s="2">
        <v>10</v>
      </c>
      <c r="O624" s="2"/>
      <c r="P624" s="2"/>
      <c r="Q624" s="2"/>
      <c r="R624" s="2"/>
      <c r="S624" s="49"/>
      <c r="T624" s="2"/>
      <c r="U624" s="2"/>
      <c r="V624" s="94">
        <v>0.03</v>
      </c>
      <c r="W624" s="18"/>
      <c r="X624" s="18"/>
      <c r="Y624" s="18"/>
      <c r="Z624" s="18"/>
      <c r="AA624" s="18"/>
      <c r="AB624" s="4">
        <v>40</v>
      </c>
      <c r="AC624" s="18"/>
      <c r="AD624" s="18"/>
      <c r="AE624" s="8">
        <v>7</v>
      </c>
      <c r="AF624" s="4"/>
      <c r="AG624" s="4"/>
      <c r="AH624" s="18"/>
      <c r="AI624" s="18"/>
      <c r="AJ624" s="18"/>
      <c r="AK624" s="18"/>
      <c r="AL624" s="18"/>
      <c r="AM624" s="48"/>
      <c r="AN624" s="76"/>
      <c r="AO624" s="76"/>
      <c r="AP624" s="2"/>
      <c r="AQ624" s="2"/>
      <c r="AR624" s="2"/>
      <c r="AS624" s="48"/>
      <c r="AT624" s="49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</row>
    <row r="625" spans="1:62" ht="12.75" customHeight="1">
      <c r="A625" s="4" t="s">
        <v>664</v>
      </c>
      <c r="B625" s="4"/>
      <c r="C625" s="4"/>
      <c r="D625" s="4"/>
      <c r="E625" s="4"/>
      <c r="F625" s="4"/>
      <c r="G625" s="4">
        <v>10</v>
      </c>
      <c r="H625" s="4">
        <v>20</v>
      </c>
      <c r="I625" s="4">
        <v>10</v>
      </c>
      <c r="J625" s="4">
        <v>33</v>
      </c>
      <c r="K625" s="4"/>
      <c r="L625" s="4">
        <v>10</v>
      </c>
      <c r="M625" s="4">
        <v>26</v>
      </c>
      <c r="N625" s="4">
        <v>4</v>
      </c>
      <c r="O625" s="4"/>
      <c r="P625" s="4"/>
      <c r="Q625" s="4"/>
      <c r="R625" s="4"/>
      <c r="S625" s="21"/>
      <c r="T625" s="4"/>
      <c r="U625" s="4"/>
      <c r="V625" s="71"/>
      <c r="W625" s="18"/>
      <c r="X625" s="18"/>
      <c r="Y625" s="18"/>
      <c r="Z625" s="18"/>
      <c r="AA625" s="18"/>
      <c r="AB625" s="4">
        <v>30</v>
      </c>
      <c r="AC625" s="18"/>
      <c r="AD625" s="18"/>
      <c r="AE625" s="4"/>
      <c r="AF625" s="4"/>
      <c r="AG625" s="18"/>
      <c r="AH625" s="18"/>
      <c r="AI625" s="4"/>
      <c r="AJ625" s="4"/>
      <c r="AK625" s="4"/>
      <c r="AL625" s="4"/>
      <c r="AM625" s="71"/>
      <c r="AN625" s="76"/>
      <c r="AO625" s="76"/>
      <c r="AP625" s="4"/>
      <c r="AQ625" s="4"/>
      <c r="AR625" s="4"/>
      <c r="AS625" s="71"/>
      <c r="AT625" s="21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</row>
    <row r="626" spans="1:62" ht="12.75" customHeight="1">
      <c r="A626" s="4" t="s">
        <v>932</v>
      </c>
      <c r="B626" s="2"/>
      <c r="C626" s="2"/>
      <c r="D626" s="2"/>
      <c r="E626" s="2"/>
      <c r="F626" s="2"/>
      <c r="G626" s="2">
        <v>8</v>
      </c>
      <c r="H626" s="2">
        <v>9</v>
      </c>
      <c r="I626" s="2">
        <v>8</v>
      </c>
      <c r="J626" s="2">
        <v>26</v>
      </c>
      <c r="K626" s="2">
        <v>14</v>
      </c>
      <c r="L626" s="2">
        <v>15</v>
      </c>
      <c r="M626" s="2">
        <v>27</v>
      </c>
      <c r="N626" s="2"/>
      <c r="O626" s="2"/>
      <c r="P626" s="2"/>
      <c r="Q626" s="2"/>
      <c r="R626" s="2"/>
      <c r="S626" s="21"/>
      <c r="T626" s="2"/>
      <c r="U626" s="2"/>
      <c r="V626" s="71"/>
      <c r="W626" s="18"/>
      <c r="X626" s="18"/>
      <c r="Y626" s="18"/>
      <c r="Z626" s="18"/>
      <c r="AA626" s="18"/>
      <c r="AB626" s="4">
        <v>30</v>
      </c>
      <c r="AC626" s="18"/>
      <c r="AD626" s="18"/>
      <c r="AE626" s="2"/>
      <c r="AF626" s="4"/>
      <c r="AG626" s="4"/>
      <c r="AH626" s="18"/>
      <c r="AI626" s="4"/>
      <c r="AJ626" s="18"/>
      <c r="AK626" s="18"/>
      <c r="AL626" s="18"/>
      <c r="AM626" s="48"/>
      <c r="AN626" s="76"/>
      <c r="AO626" s="76"/>
      <c r="AP626" s="2">
        <v>19</v>
      </c>
      <c r="AQ626" s="2"/>
      <c r="AR626" s="2"/>
      <c r="AS626" s="48"/>
      <c r="AT626" s="49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</row>
    <row r="627" spans="1:62" ht="12.75" customHeight="1">
      <c r="A627" s="4" t="s">
        <v>666</v>
      </c>
      <c r="B627" s="2"/>
      <c r="C627" s="2"/>
      <c r="D627" s="2"/>
      <c r="E627" s="2"/>
      <c r="F627" s="2"/>
      <c r="G627" s="2">
        <v>8</v>
      </c>
      <c r="H627" s="2">
        <v>9</v>
      </c>
      <c r="I627" s="2">
        <v>8</v>
      </c>
      <c r="J627" s="2">
        <v>31</v>
      </c>
      <c r="K627" s="2">
        <v>17</v>
      </c>
      <c r="L627" s="2">
        <v>17</v>
      </c>
      <c r="M627" s="2">
        <v>32</v>
      </c>
      <c r="N627" s="2"/>
      <c r="O627" s="2"/>
      <c r="P627" s="2"/>
      <c r="Q627" s="2"/>
      <c r="R627" s="2"/>
      <c r="S627" s="21"/>
      <c r="T627" s="2"/>
      <c r="U627" s="2"/>
      <c r="V627" s="71"/>
      <c r="W627" s="18"/>
      <c r="X627" s="18"/>
      <c r="Y627" s="18"/>
      <c r="Z627" s="18"/>
      <c r="AA627" s="18"/>
      <c r="AB627" s="4">
        <v>40</v>
      </c>
      <c r="AC627" s="18"/>
      <c r="AD627" s="18"/>
      <c r="AE627" s="2"/>
      <c r="AF627" s="4"/>
      <c r="AG627" s="4"/>
      <c r="AH627" s="18"/>
      <c r="AI627" s="4"/>
      <c r="AJ627" s="18"/>
      <c r="AK627" s="18"/>
      <c r="AL627" s="18"/>
      <c r="AM627" s="48"/>
      <c r="AN627" s="76"/>
      <c r="AO627" s="76"/>
      <c r="AP627" s="2">
        <v>23</v>
      </c>
      <c r="AQ627" s="2"/>
      <c r="AR627" s="2"/>
      <c r="AS627" s="48"/>
      <c r="AT627" s="49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</row>
    <row r="628" spans="1:62" ht="12.75" customHeight="1">
      <c r="A628" s="4" t="s">
        <v>1287</v>
      </c>
      <c r="B628" s="2"/>
      <c r="C628" s="2"/>
      <c r="D628" s="2"/>
      <c r="E628" s="2"/>
      <c r="F628" s="2"/>
      <c r="G628" s="2">
        <v>12</v>
      </c>
      <c r="H628" s="2">
        <v>16</v>
      </c>
      <c r="I628" s="2">
        <v>12</v>
      </c>
      <c r="J628" s="2">
        <v>33</v>
      </c>
      <c r="K628" s="2">
        <v>29</v>
      </c>
      <c r="L628" s="2">
        <v>17</v>
      </c>
      <c r="M628" s="2">
        <v>33</v>
      </c>
      <c r="N628" s="2"/>
      <c r="O628" s="2"/>
      <c r="P628" s="2"/>
      <c r="Q628" s="2"/>
      <c r="R628" s="2"/>
      <c r="S628" s="21">
        <v>27</v>
      </c>
      <c r="T628" s="2">
        <v>27</v>
      </c>
      <c r="U628" s="2"/>
      <c r="V628" s="71"/>
      <c r="W628" s="18"/>
      <c r="X628" s="18"/>
      <c r="Y628" s="18"/>
      <c r="Z628" s="18"/>
      <c r="AA628" s="18"/>
      <c r="AB628" s="4">
        <v>30</v>
      </c>
      <c r="AC628" s="18"/>
      <c r="AD628" s="18"/>
      <c r="AE628" s="2"/>
      <c r="AF628" s="4"/>
      <c r="AG628" s="4"/>
      <c r="AH628" s="18"/>
      <c r="AI628" s="4"/>
      <c r="AJ628" s="18"/>
      <c r="AK628" s="18"/>
      <c r="AL628" s="18"/>
      <c r="AM628" s="48"/>
      <c r="AN628" s="76"/>
      <c r="AO628" s="76"/>
      <c r="AP628" s="2"/>
      <c r="AQ628" s="2"/>
      <c r="AR628" s="2"/>
      <c r="AS628" s="48"/>
      <c r="AT628" s="49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</row>
    <row r="629" spans="1:62" ht="12.75" customHeight="1">
      <c r="A629" s="6" t="s">
        <v>667</v>
      </c>
      <c r="B629" s="2"/>
      <c r="C629" s="2"/>
      <c r="D629" s="2"/>
      <c r="E629" s="2"/>
      <c r="F629" s="2"/>
      <c r="G629" s="8">
        <v>16</v>
      </c>
      <c r="H629" s="8">
        <v>24</v>
      </c>
      <c r="I629" s="8">
        <v>10</v>
      </c>
      <c r="J629" s="8">
        <v>43</v>
      </c>
      <c r="K629" s="2"/>
      <c r="L629" s="8">
        <v>11</v>
      </c>
      <c r="M629" s="8">
        <v>26</v>
      </c>
      <c r="N629" s="8">
        <v>10</v>
      </c>
      <c r="O629" s="8">
        <v>10</v>
      </c>
      <c r="P629" s="2"/>
      <c r="Q629" s="2"/>
      <c r="R629" s="2"/>
      <c r="S629" s="57">
        <v>10</v>
      </c>
      <c r="T629" s="8">
        <v>10</v>
      </c>
      <c r="U629" s="2"/>
      <c r="V629" s="71"/>
      <c r="W629" s="56">
        <v>0.02</v>
      </c>
      <c r="X629" s="18"/>
      <c r="Y629" s="18"/>
      <c r="Z629" s="18"/>
      <c r="AA629" s="18"/>
      <c r="AB629" s="6">
        <v>40</v>
      </c>
      <c r="AC629" s="18"/>
      <c r="AD629" s="18"/>
      <c r="AE629" s="4"/>
      <c r="AF629" s="4"/>
      <c r="AG629" s="4"/>
      <c r="AH629" s="18"/>
      <c r="AI629" s="4"/>
      <c r="AJ629" s="18"/>
      <c r="AK629" s="18"/>
      <c r="AL629" s="18"/>
      <c r="AM629" s="48"/>
      <c r="AN629" s="76"/>
      <c r="AO629" s="76"/>
      <c r="AP629" s="2"/>
      <c r="AQ629" s="2"/>
      <c r="AR629" s="2"/>
      <c r="AS629" s="48"/>
      <c r="AT629" s="49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</row>
    <row r="630" spans="1:62" ht="12.75" customHeight="1">
      <c r="A630" s="138" t="s">
        <v>668</v>
      </c>
      <c r="B630" s="2"/>
      <c r="C630" s="2"/>
      <c r="D630" s="2"/>
      <c r="E630" s="2"/>
      <c r="F630" s="2"/>
      <c r="G630" s="8">
        <v>16</v>
      </c>
      <c r="H630" s="8">
        <v>24</v>
      </c>
      <c r="I630" s="8">
        <v>10</v>
      </c>
      <c r="J630" s="8">
        <v>43</v>
      </c>
      <c r="K630" s="2"/>
      <c r="L630" s="8">
        <v>11</v>
      </c>
      <c r="M630" s="8">
        <v>26</v>
      </c>
      <c r="N630" s="8">
        <v>10</v>
      </c>
      <c r="O630" s="8">
        <v>10</v>
      </c>
      <c r="P630" s="2"/>
      <c r="Q630" s="2"/>
      <c r="R630" s="2"/>
      <c r="S630" s="57">
        <v>10</v>
      </c>
      <c r="T630" s="8">
        <v>10</v>
      </c>
      <c r="U630" s="2"/>
      <c r="V630" s="71"/>
      <c r="W630" s="56">
        <v>0.02</v>
      </c>
      <c r="X630" s="18"/>
      <c r="Y630" s="18"/>
      <c r="Z630" s="18"/>
      <c r="AA630" s="18"/>
      <c r="AB630" s="6">
        <v>40</v>
      </c>
      <c r="AC630" s="18"/>
      <c r="AD630" s="18"/>
      <c r="AE630" s="4"/>
      <c r="AF630" s="4"/>
      <c r="AG630" s="4"/>
      <c r="AH630" s="18"/>
      <c r="AI630" s="4"/>
      <c r="AJ630" s="18"/>
      <c r="AK630" s="18"/>
      <c r="AL630" s="18"/>
      <c r="AM630" s="48"/>
      <c r="AN630" s="76"/>
      <c r="AO630" s="76"/>
      <c r="AP630" s="2"/>
      <c r="AQ630" s="2"/>
      <c r="AR630" s="2"/>
      <c r="AS630" s="48"/>
      <c r="AT630" s="49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</row>
    <row r="631" spans="1:62" ht="12.75" customHeight="1">
      <c r="A631" s="138" t="s">
        <v>669</v>
      </c>
      <c r="B631" s="2"/>
      <c r="C631" s="2"/>
      <c r="D631" s="2"/>
      <c r="E631" s="2"/>
      <c r="F631" s="2"/>
      <c r="G631" s="8">
        <v>16</v>
      </c>
      <c r="H631" s="8">
        <v>24</v>
      </c>
      <c r="I631" s="8">
        <v>10</v>
      </c>
      <c r="J631" s="8">
        <v>43</v>
      </c>
      <c r="K631" s="2"/>
      <c r="L631" s="8">
        <v>11</v>
      </c>
      <c r="M631" s="8">
        <v>26</v>
      </c>
      <c r="N631" s="8">
        <v>10</v>
      </c>
      <c r="O631" s="8">
        <v>10</v>
      </c>
      <c r="P631" s="2"/>
      <c r="Q631" s="2"/>
      <c r="R631" s="2"/>
      <c r="S631" s="57">
        <v>10</v>
      </c>
      <c r="T631" s="8">
        <v>10</v>
      </c>
      <c r="U631" s="2"/>
      <c r="V631" s="71"/>
      <c r="W631" s="56">
        <v>0.02</v>
      </c>
      <c r="X631" s="18"/>
      <c r="Y631" s="18"/>
      <c r="Z631" s="18"/>
      <c r="AA631" s="18"/>
      <c r="AB631" s="6">
        <v>40</v>
      </c>
      <c r="AC631" s="18"/>
      <c r="AD631" s="18"/>
      <c r="AE631" s="4"/>
      <c r="AF631" s="4"/>
      <c r="AG631" s="4"/>
      <c r="AH631" s="18"/>
      <c r="AI631" s="4"/>
      <c r="AJ631" s="18"/>
      <c r="AK631" s="18"/>
      <c r="AL631" s="18"/>
      <c r="AM631" s="48"/>
      <c r="AN631" s="76"/>
      <c r="AO631" s="76"/>
      <c r="AP631" s="2"/>
      <c r="AQ631" s="2"/>
      <c r="AR631" s="2"/>
      <c r="AS631" s="48"/>
      <c r="AT631" s="49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</row>
    <row r="632" spans="1:62" ht="12.75" customHeight="1">
      <c r="A632" s="138" t="s">
        <v>670</v>
      </c>
      <c r="B632" s="2"/>
      <c r="C632" s="2"/>
      <c r="D632" s="2"/>
      <c r="E632" s="2"/>
      <c r="F632" s="2"/>
      <c r="G632" s="8">
        <v>16</v>
      </c>
      <c r="H632" s="8">
        <v>24</v>
      </c>
      <c r="I632" s="8">
        <v>10</v>
      </c>
      <c r="J632" s="8">
        <v>43</v>
      </c>
      <c r="K632" s="2"/>
      <c r="L632" s="8">
        <v>11</v>
      </c>
      <c r="M632" s="8">
        <v>26</v>
      </c>
      <c r="N632" s="8">
        <v>10</v>
      </c>
      <c r="O632" s="8">
        <v>10</v>
      </c>
      <c r="P632" s="2"/>
      <c r="Q632" s="2"/>
      <c r="R632" s="2"/>
      <c r="S632" s="57">
        <v>10</v>
      </c>
      <c r="T632" s="8">
        <v>10</v>
      </c>
      <c r="U632" s="2"/>
      <c r="V632" s="71"/>
      <c r="W632" s="56">
        <v>0.02</v>
      </c>
      <c r="X632" s="18"/>
      <c r="Y632" s="18"/>
      <c r="Z632" s="18"/>
      <c r="AA632" s="18"/>
      <c r="AB632" s="6">
        <v>40</v>
      </c>
      <c r="AC632" s="18"/>
      <c r="AD632" s="18"/>
      <c r="AE632" s="4"/>
      <c r="AF632" s="4"/>
      <c r="AG632" s="4"/>
      <c r="AH632" s="18"/>
      <c r="AI632" s="4"/>
      <c r="AJ632" s="18"/>
      <c r="AK632" s="18"/>
      <c r="AL632" s="18"/>
      <c r="AM632" s="48"/>
      <c r="AN632" s="76"/>
      <c r="AO632" s="76"/>
      <c r="AP632" s="2"/>
      <c r="AQ632" s="2"/>
      <c r="AR632" s="2"/>
      <c r="AS632" s="48"/>
      <c r="AT632" s="49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</row>
    <row r="633" spans="1:62" ht="12.75" customHeight="1">
      <c r="A633" s="138" t="s">
        <v>671</v>
      </c>
      <c r="B633" s="2"/>
      <c r="C633" s="2"/>
      <c r="D633" s="2"/>
      <c r="E633" s="2"/>
      <c r="F633" s="2"/>
      <c r="G633" s="8">
        <v>16</v>
      </c>
      <c r="H633" s="8">
        <v>24</v>
      </c>
      <c r="I633" s="8">
        <v>10</v>
      </c>
      <c r="J633" s="8">
        <v>43</v>
      </c>
      <c r="K633" s="2"/>
      <c r="L633" s="8">
        <v>11</v>
      </c>
      <c r="M633" s="8">
        <v>26</v>
      </c>
      <c r="N633" s="8">
        <v>10</v>
      </c>
      <c r="O633" s="8">
        <v>10</v>
      </c>
      <c r="P633" s="2"/>
      <c r="Q633" s="2"/>
      <c r="R633" s="2"/>
      <c r="S633" s="57">
        <v>10</v>
      </c>
      <c r="T633" s="8">
        <v>10</v>
      </c>
      <c r="U633" s="2"/>
      <c r="V633" s="71"/>
      <c r="W633" s="56">
        <v>0.02</v>
      </c>
      <c r="X633" s="18"/>
      <c r="Y633" s="18"/>
      <c r="Z633" s="18"/>
      <c r="AA633" s="18"/>
      <c r="AB633" s="6">
        <v>40</v>
      </c>
      <c r="AC633" s="18"/>
      <c r="AD633" s="18"/>
      <c r="AE633" s="4"/>
      <c r="AF633" s="4"/>
      <c r="AG633" s="4"/>
      <c r="AH633" s="18"/>
      <c r="AI633" s="4"/>
      <c r="AJ633" s="18"/>
      <c r="AK633" s="18"/>
      <c r="AL633" s="18"/>
      <c r="AM633" s="48"/>
      <c r="AN633" s="76"/>
      <c r="AO633" s="76"/>
      <c r="AP633" s="2"/>
      <c r="AQ633" s="2"/>
      <c r="AR633" s="2"/>
      <c r="AS633" s="48"/>
      <c r="AT633" s="49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</row>
    <row r="634" spans="1:62" ht="12.75" customHeight="1">
      <c r="A634" s="138" t="s">
        <v>272</v>
      </c>
      <c r="B634" s="2"/>
      <c r="C634" s="2"/>
      <c r="D634" s="2"/>
      <c r="E634" s="2"/>
      <c r="F634" s="2"/>
      <c r="G634" s="8">
        <v>16</v>
      </c>
      <c r="H634" s="8">
        <v>24</v>
      </c>
      <c r="I634" s="8">
        <v>10</v>
      </c>
      <c r="J634" s="8">
        <v>43</v>
      </c>
      <c r="K634" s="2"/>
      <c r="L634" s="8">
        <v>11</v>
      </c>
      <c r="M634" s="8">
        <v>26</v>
      </c>
      <c r="N634" s="8">
        <v>10</v>
      </c>
      <c r="O634" s="8">
        <v>10</v>
      </c>
      <c r="P634" s="2"/>
      <c r="Q634" s="2"/>
      <c r="R634" s="2"/>
      <c r="S634" s="57">
        <v>10</v>
      </c>
      <c r="T634" s="8">
        <v>10</v>
      </c>
      <c r="U634" s="2"/>
      <c r="V634" s="71"/>
      <c r="W634" s="56">
        <v>0.02</v>
      </c>
      <c r="X634" s="18"/>
      <c r="Y634" s="18"/>
      <c r="Z634" s="18"/>
      <c r="AA634" s="18"/>
      <c r="AB634" s="6">
        <v>40</v>
      </c>
      <c r="AC634" s="18"/>
      <c r="AD634" s="18"/>
      <c r="AE634" s="4"/>
      <c r="AF634" s="4"/>
      <c r="AG634" s="4"/>
      <c r="AH634" s="18"/>
      <c r="AI634" s="4"/>
      <c r="AJ634" s="18"/>
      <c r="AK634" s="18"/>
      <c r="AL634" s="18"/>
      <c r="AM634" s="48"/>
      <c r="AN634" s="76"/>
      <c r="AO634" s="76"/>
      <c r="AP634" s="2"/>
      <c r="AQ634" s="2"/>
      <c r="AR634" s="2"/>
      <c r="AS634" s="48"/>
      <c r="AT634" s="49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</row>
    <row r="635" spans="1:62" ht="12.75" customHeight="1">
      <c r="A635" s="138" t="s">
        <v>672</v>
      </c>
      <c r="B635" s="2"/>
      <c r="C635" s="2"/>
      <c r="D635" s="2"/>
      <c r="E635" s="2"/>
      <c r="F635" s="2"/>
      <c r="G635" s="8">
        <v>16</v>
      </c>
      <c r="H635" s="8">
        <v>24</v>
      </c>
      <c r="I635" s="8">
        <v>10</v>
      </c>
      <c r="J635" s="8">
        <v>43</v>
      </c>
      <c r="K635" s="2"/>
      <c r="L635" s="8">
        <v>11</v>
      </c>
      <c r="M635" s="8">
        <v>26</v>
      </c>
      <c r="N635" s="8">
        <v>10</v>
      </c>
      <c r="O635" s="8">
        <v>10</v>
      </c>
      <c r="P635" s="2"/>
      <c r="Q635" s="2"/>
      <c r="R635" s="2"/>
      <c r="S635" s="57">
        <v>10</v>
      </c>
      <c r="T635" s="8">
        <v>10</v>
      </c>
      <c r="U635" s="2"/>
      <c r="V635" s="71"/>
      <c r="W635" s="56">
        <v>0.02</v>
      </c>
      <c r="X635" s="18"/>
      <c r="Y635" s="18"/>
      <c r="Z635" s="18"/>
      <c r="AA635" s="18"/>
      <c r="AB635" s="6">
        <v>40</v>
      </c>
      <c r="AC635" s="18"/>
      <c r="AD635" s="18"/>
      <c r="AE635" s="4"/>
      <c r="AF635" s="4"/>
      <c r="AG635" s="4"/>
      <c r="AH635" s="18"/>
      <c r="AI635" s="4"/>
      <c r="AJ635" s="18"/>
      <c r="AK635" s="18"/>
      <c r="AL635" s="18"/>
      <c r="AM635" s="48"/>
      <c r="AN635" s="76"/>
      <c r="AO635" s="76"/>
      <c r="AP635" s="2"/>
      <c r="AQ635" s="2"/>
      <c r="AR635" s="2"/>
      <c r="AS635" s="48"/>
      <c r="AT635" s="49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</row>
    <row r="636" spans="1:62" ht="12.75" customHeight="1">
      <c r="A636" s="138" t="s">
        <v>331</v>
      </c>
      <c r="B636" s="2"/>
      <c r="C636" s="2"/>
      <c r="D636" s="2"/>
      <c r="E636" s="2"/>
      <c r="F636" s="2"/>
      <c r="G636" s="8">
        <v>16</v>
      </c>
      <c r="H636" s="8">
        <v>24</v>
      </c>
      <c r="I636" s="8">
        <v>10</v>
      </c>
      <c r="J636" s="8">
        <v>43</v>
      </c>
      <c r="K636" s="2"/>
      <c r="L636" s="8">
        <v>11</v>
      </c>
      <c r="M636" s="8">
        <v>26</v>
      </c>
      <c r="N636" s="8">
        <v>10</v>
      </c>
      <c r="O636" s="8">
        <v>10</v>
      </c>
      <c r="P636" s="2"/>
      <c r="Q636" s="2"/>
      <c r="R636" s="2"/>
      <c r="S636" s="57">
        <v>10</v>
      </c>
      <c r="T636" s="8">
        <v>10</v>
      </c>
      <c r="U636" s="2"/>
      <c r="V636" s="71"/>
      <c r="W636" s="56">
        <v>0.02</v>
      </c>
      <c r="X636" s="18"/>
      <c r="Y636" s="18"/>
      <c r="Z636" s="18"/>
      <c r="AA636" s="18"/>
      <c r="AB636" s="6">
        <v>40</v>
      </c>
      <c r="AC636" s="18"/>
      <c r="AD636" s="18"/>
      <c r="AE636" s="4"/>
      <c r="AF636" s="4"/>
      <c r="AG636" s="4"/>
      <c r="AH636" s="18"/>
      <c r="AI636" s="4"/>
      <c r="AJ636" s="18"/>
      <c r="AK636" s="18"/>
      <c r="AL636" s="18"/>
      <c r="AM636" s="48"/>
      <c r="AN636" s="76"/>
      <c r="AO636" s="76"/>
      <c r="AP636" s="2"/>
      <c r="AQ636" s="2"/>
      <c r="AR636" s="2"/>
      <c r="AS636" s="48"/>
      <c r="AT636" s="49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</row>
    <row r="637" spans="1:62" ht="12.75" customHeight="1">
      <c r="A637" s="4" t="s">
        <v>1257</v>
      </c>
      <c r="B637" s="2"/>
      <c r="C637" s="2"/>
      <c r="D637" s="2"/>
      <c r="E637" s="2"/>
      <c r="F637" s="2"/>
      <c r="G637" s="2">
        <v>10</v>
      </c>
      <c r="H637" s="2">
        <v>19</v>
      </c>
      <c r="I637" s="2">
        <v>10</v>
      </c>
      <c r="J637" s="2">
        <v>29</v>
      </c>
      <c r="K637" s="2"/>
      <c r="L637" s="2">
        <v>10</v>
      </c>
      <c r="M637" s="2">
        <v>24</v>
      </c>
      <c r="N637" s="2"/>
      <c r="O637" s="2">
        <v>10</v>
      </c>
      <c r="P637" s="2"/>
      <c r="Q637" s="2"/>
      <c r="R637" s="2"/>
      <c r="S637" s="49"/>
      <c r="T637" s="2"/>
      <c r="U637" s="2"/>
      <c r="V637" s="71"/>
      <c r="W637" s="18"/>
      <c r="X637" s="18"/>
      <c r="Y637" s="18"/>
      <c r="Z637" s="18"/>
      <c r="AA637" s="18"/>
      <c r="AB637" s="4">
        <v>40</v>
      </c>
      <c r="AC637" s="18"/>
      <c r="AD637" s="18"/>
      <c r="AE637" s="2"/>
      <c r="AF637" s="18"/>
      <c r="AG637" s="4"/>
      <c r="AH637" s="18"/>
      <c r="AI637" s="4"/>
      <c r="AJ637" s="4"/>
      <c r="AK637" s="4"/>
      <c r="AL637" s="18"/>
      <c r="AM637" s="48"/>
      <c r="AN637" s="76"/>
      <c r="AO637" s="76"/>
      <c r="AP637" s="2"/>
      <c r="AQ637" s="2"/>
      <c r="AR637" s="2"/>
      <c r="AS637" s="48"/>
      <c r="AT637" s="49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</row>
    <row r="638" spans="1:62" ht="12.75" customHeight="1">
      <c r="A638" s="4" t="s">
        <v>673</v>
      </c>
      <c r="B638" s="2"/>
      <c r="C638" s="2"/>
      <c r="D638" s="2"/>
      <c r="E638" s="2"/>
      <c r="F638" s="2"/>
      <c r="G638" s="2">
        <v>10</v>
      </c>
      <c r="H638" s="2">
        <v>22</v>
      </c>
      <c r="I638" s="2">
        <v>10</v>
      </c>
      <c r="J638" s="2">
        <v>35</v>
      </c>
      <c r="K638" s="2"/>
      <c r="L638" s="2">
        <v>10</v>
      </c>
      <c r="M638" s="2">
        <v>28</v>
      </c>
      <c r="N638" s="2"/>
      <c r="O638" s="2">
        <v>10</v>
      </c>
      <c r="P638" s="2"/>
      <c r="Q638" s="2"/>
      <c r="R638" s="2"/>
      <c r="S638" s="49"/>
      <c r="T638" s="2"/>
      <c r="U638" s="2"/>
      <c r="V638" s="71"/>
      <c r="W638" s="18"/>
      <c r="X638" s="18"/>
      <c r="Y638" s="18"/>
      <c r="Z638" s="18"/>
      <c r="AA638" s="18"/>
      <c r="AB638" s="4">
        <v>51</v>
      </c>
      <c r="AC638" s="18"/>
      <c r="AD638" s="18"/>
      <c r="AE638" s="2"/>
      <c r="AF638" s="18"/>
      <c r="AG638" s="4"/>
      <c r="AH638" s="18"/>
      <c r="AI638" s="4"/>
      <c r="AJ638" s="4"/>
      <c r="AK638" s="4"/>
      <c r="AL638" s="18"/>
      <c r="AM638" s="48"/>
      <c r="AN638" s="76"/>
      <c r="AO638" s="76"/>
      <c r="AP638" s="2"/>
      <c r="AQ638" s="2"/>
      <c r="AR638" s="2"/>
      <c r="AS638" s="48"/>
      <c r="AT638" s="49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</row>
    <row r="639" spans="1:62" ht="12.75" customHeight="1">
      <c r="A639" s="6" t="s">
        <v>674</v>
      </c>
      <c r="B639" s="2"/>
      <c r="C639" s="2"/>
      <c r="D639" s="2"/>
      <c r="E639" s="2"/>
      <c r="F639" s="2"/>
      <c r="G639" s="8">
        <v>22</v>
      </c>
      <c r="H639" s="8">
        <v>25</v>
      </c>
      <c r="I639" s="8">
        <v>3</v>
      </c>
      <c r="J639" s="8">
        <v>26</v>
      </c>
      <c r="K639" s="8">
        <v>30</v>
      </c>
      <c r="L639" s="8">
        <v>21</v>
      </c>
      <c r="M639" s="8">
        <v>34</v>
      </c>
      <c r="N639" s="8">
        <v>36</v>
      </c>
      <c r="O639" s="8">
        <v>36</v>
      </c>
      <c r="P639" s="2"/>
      <c r="Q639" s="2"/>
      <c r="R639" s="2"/>
      <c r="S639" s="9">
        <v>36</v>
      </c>
      <c r="T639" s="8">
        <v>36</v>
      </c>
      <c r="U639" s="2"/>
      <c r="V639" s="71"/>
      <c r="W639" s="18"/>
      <c r="X639" s="18"/>
      <c r="Y639" s="18"/>
      <c r="Z639" s="18"/>
      <c r="AA639" s="18"/>
      <c r="AB639" s="4"/>
      <c r="AC639" s="18"/>
      <c r="AD639" s="18"/>
      <c r="AE639" s="2"/>
      <c r="AF639" s="4"/>
      <c r="AG639" s="4"/>
      <c r="AH639" s="18"/>
      <c r="AI639" s="4"/>
      <c r="AJ639" s="4"/>
      <c r="AK639" s="4"/>
      <c r="AL639" s="18"/>
      <c r="AM639" s="71"/>
      <c r="AN639" s="155">
        <v>0.05</v>
      </c>
      <c r="AO639" s="66"/>
      <c r="AP639" s="2"/>
      <c r="AQ639" s="2"/>
      <c r="AR639" s="18"/>
      <c r="AS639" s="71"/>
      <c r="AT639" s="21"/>
      <c r="AU639" s="18"/>
      <c r="AV639" s="18"/>
      <c r="AW639" s="18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</row>
    <row r="640" spans="1:62" ht="12.75" customHeight="1">
      <c r="A640" s="6" t="s">
        <v>678</v>
      </c>
      <c r="B640" s="2"/>
      <c r="C640" s="2"/>
      <c r="D640" s="2">
        <v>6</v>
      </c>
      <c r="E640" s="2"/>
      <c r="F640" s="2"/>
      <c r="G640" s="2">
        <v>8</v>
      </c>
      <c r="H640" s="2">
        <v>15</v>
      </c>
      <c r="I640" s="2">
        <v>8</v>
      </c>
      <c r="J640" s="2">
        <v>23</v>
      </c>
      <c r="K640" s="2">
        <v>8</v>
      </c>
      <c r="L640" s="2">
        <v>8</v>
      </c>
      <c r="M640" s="2">
        <v>19</v>
      </c>
      <c r="N640" s="2"/>
      <c r="O640" s="2">
        <v>20</v>
      </c>
      <c r="P640" s="2"/>
      <c r="Q640" s="2"/>
      <c r="R640" s="2"/>
      <c r="S640" s="49"/>
      <c r="T640" s="2"/>
      <c r="U640" s="2"/>
      <c r="V640" s="71"/>
      <c r="W640" s="18"/>
      <c r="X640" s="18"/>
      <c r="Y640" s="18"/>
      <c r="Z640" s="18"/>
      <c r="AA640" s="18"/>
      <c r="AB640" s="4">
        <v>40</v>
      </c>
      <c r="AC640" s="18"/>
      <c r="AD640" s="18"/>
      <c r="AE640" s="2"/>
      <c r="AF640" s="4"/>
      <c r="AG640" s="4"/>
      <c r="AH640" s="18"/>
      <c r="AI640" s="4"/>
      <c r="AJ640" s="4"/>
      <c r="AK640" s="4"/>
      <c r="AL640" s="18"/>
      <c r="AM640" s="71"/>
      <c r="AN640" s="66"/>
      <c r="AO640" s="66"/>
      <c r="AP640" s="2"/>
      <c r="AQ640" s="2"/>
      <c r="AR640" s="18"/>
      <c r="AS640" s="71"/>
      <c r="AT640" s="21"/>
      <c r="AU640" s="18"/>
      <c r="AV640" s="18"/>
      <c r="AW640" s="18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</row>
    <row r="641" spans="1:62" ht="12.75" customHeight="1">
      <c r="A641" s="6" t="s">
        <v>679</v>
      </c>
      <c r="B641" s="2"/>
      <c r="C641" s="2"/>
      <c r="D641" s="2">
        <v>8</v>
      </c>
      <c r="E641" s="2"/>
      <c r="F641" s="2"/>
      <c r="G641" s="2">
        <v>12</v>
      </c>
      <c r="H641" s="2">
        <v>24</v>
      </c>
      <c r="I641" s="2">
        <v>12</v>
      </c>
      <c r="J641" s="2">
        <v>37</v>
      </c>
      <c r="K641" s="2">
        <v>12</v>
      </c>
      <c r="L641" s="2">
        <v>12</v>
      </c>
      <c r="M641" s="2">
        <v>30</v>
      </c>
      <c r="N641" s="2"/>
      <c r="O641" s="2">
        <v>25</v>
      </c>
      <c r="P641" s="2"/>
      <c r="Q641" s="2"/>
      <c r="R641" s="2"/>
      <c r="S641" s="49"/>
      <c r="T641" s="2"/>
      <c r="U641" s="2"/>
      <c r="V641" s="71"/>
      <c r="W641" s="18"/>
      <c r="X641" s="18"/>
      <c r="Y641" s="18"/>
      <c r="Z641" s="18"/>
      <c r="AA641" s="18"/>
      <c r="AB641" s="4">
        <v>40</v>
      </c>
      <c r="AC641" s="18"/>
      <c r="AD641" s="18"/>
      <c r="AE641" s="2"/>
      <c r="AF641" s="4"/>
      <c r="AG641" s="4"/>
      <c r="AH641" s="18"/>
      <c r="AI641" s="4"/>
      <c r="AJ641" s="4"/>
      <c r="AK641" s="4"/>
      <c r="AL641" s="18"/>
      <c r="AM641" s="71"/>
      <c r="AN641" s="66"/>
      <c r="AO641" s="66"/>
      <c r="AP641" s="2"/>
      <c r="AQ641" s="2"/>
      <c r="AR641" s="18"/>
      <c r="AS641" s="71"/>
      <c r="AT641" s="21"/>
      <c r="AU641" s="18"/>
      <c r="AV641" s="18"/>
      <c r="AW641" s="18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</row>
    <row r="642" spans="1:62" ht="12.75" customHeight="1">
      <c r="A642" s="4" t="s">
        <v>1291</v>
      </c>
      <c r="B642" s="2"/>
      <c r="C642" s="2"/>
      <c r="D642" s="2"/>
      <c r="E642" s="2"/>
      <c r="F642" s="2"/>
      <c r="G642" s="2">
        <v>10</v>
      </c>
      <c r="H642" s="2">
        <v>11</v>
      </c>
      <c r="I642" s="2">
        <v>10</v>
      </c>
      <c r="J642" s="2">
        <v>33</v>
      </c>
      <c r="K642" s="2">
        <v>19</v>
      </c>
      <c r="L642" s="2">
        <v>19</v>
      </c>
      <c r="M642" s="2">
        <v>34</v>
      </c>
      <c r="N642" s="2"/>
      <c r="O642" s="2"/>
      <c r="P642" s="2"/>
      <c r="Q642" s="2"/>
      <c r="R642" s="2"/>
      <c r="S642" s="49"/>
      <c r="T642" s="2">
        <v>18</v>
      </c>
      <c r="U642" s="2"/>
      <c r="V642" s="71"/>
      <c r="W642" s="2"/>
      <c r="X642" s="2"/>
      <c r="Y642" s="2"/>
      <c r="Z642" s="2"/>
      <c r="AA642" s="2"/>
      <c r="AB642" s="2">
        <v>30</v>
      </c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48"/>
      <c r="AN642" s="76"/>
      <c r="AO642" s="76"/>
      <c r="AP642" s="2"/>
      <c r="AQ642" s="2"/>
      <c r="AR642" s="2"/>
      <c r="AS642" s="48"/>
      <c r="AT642" s="49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</row>
    <row r="643" spans="1:62" ht="12.75" customHeight="1">
      <c r="A643" s="4" t="s">
        <v>1260</v>
      </c>
      <c r="B643" s="4"/>
      <c r="C643" s="4"/>
      <c r="D643" s="4"/>
      <c r="E643" s="4"/>
      <c r="F643" s="4"/>
      <c r="G643" s="4"/>
      <c r="H643" s="4">
        <v>8</v>
      </c>
      <c r="I643" s="4"/>
      <c r="J643" s="4">
        <v>17</v>
      </c>
      <c r="K643" s="4"/>
      <c r="L643" s="4"/>
      <c r="M643" s="4">
        <v>12</v>
      </c>
      <c r="N643" s="4"/>
      <c r="O643" s="4">
        <v>12</v>
      </c>
      <c r="P643" s="4"/>
      <c r="Q643" s="4"/>
      <c r="R643" s="4"/>
      <c r="S643" s="21">
        <v>0</v>
      </c>
      <c r="T643" s="4">
        <v>0</v>
      </c>
      <c r="U643" s="4"/>
      <c r="V643" s="71">
        <v>0.02</v>
      </c>
      <c r="W643" s="18"/>
      <c r="X643" s="18"/>
      <c r="Y643" s="18"/>
      <c r="Z643" s="18"/>
      <c r="AA643" s="18"/>
      <c r="AB643" s="4">
        <v>40</v>
      </c>
      <c r="AC643" s="18"/>
      <c r="AD643" s="18"/>
      <c r="AE643" s="4"/>
      <c r="AF643" s="18"/>
      <c r="AG643" s="4"/>
      <c r="AH643" s="18"/>
      <c r="AI643" s="4"/>
      <c r="AJ643" s="4"/>
      <c r="AK643" s="4"/>
      <c r="AL643" s="18"/>
      <c r="AM643" s="71"/>
      <c r="AN643" s="76"/>
      <c r="AO643" s="76"/>
      <c r="AP643" s="4"/>
      <c r="AQ643" s="4"/>
      <c r="AR643" s="4"/>
      <c r="AS643" s="71"/>
      <c r="AT643" s="21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</row>
    <row r="644" spans="1:62" ht="12.75" customHeight="1">
      <c r="A644" s="2" t="s">
        <v>1261</v>
      </c>
      <c r="B644" s="2"/>
      <c r="C644" s="2"/>
      <c r="D644" s="2"/>
      <c r="E644" s="2"/>
      <c r="F644" s="2"/>
      <c r="G644" s="2"/>
      <c r="H644" s="4">
        <v>8</v>
      </c>
      <c r="I644" s="4"/>
      <c r="J644" s="4">
        <v>17</v>
      </c>
      <c r="K644" s="4"/>
      <c r="L644" s="4"/>
      <c r="M644" s="4">
        <v>12</v>
      </c>
      <c r="N644" s="2">
        <v>4</v>
      </c>
      <c r="O644" s="2">
        <v>20</v>
      </c>
      <c r="P644" s="2"/>
      <c r="Q644" s="2"/>
      <c r="R644" s="2"/>
      <c r="S644" s="49"/>
      <c r="T644" s="2"/>
      <c r="U644" s="2"/>
      <c r="V644" s="71">
        <v>0.02</v>
      </c>
      <c r="W644" s="18"/>
      <c r="X644" s="18"/>
      <c r="Y644" s="18"/>
      <c r="Z644" s="18"/>
      <c r="AA644" s="18"/>
      <c r="AB644" s="4">
        <v>40</v>
      </c>
      <c r="AC644" s="18"/>
      <c r="AD644" s="18"/>
      <c r="AE644" s="2"/>
      <c r="AF644" s="18"/>
      <c r="AG644" s="4"/>
      <c r="AH644" s="18"/>
      <c r="AI644" s="4"/>
      <c r="AJ644" s="4"/>
      <c r="AK644" s="4"/>
      <c r="AL644" s="18"/>
      <c r="AM644" s="48"/>
      <c r="AN644" s="76"/>
      <c r="AO644" s="76"/>
      <c r="AP644" s="2"/>
      <c r="AQ644" s="2"/>
      <c r="AR644" s="2"/>
      <c r="AS644" s="48"/>
      <c r="AT644" s="49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</row>
    <row r="645" spans="1:62" ht="12.75" customHeight="1">
      <c r="A645" s="2" t="s">
        <v>953</v>
      </c>
      <c r="B645" s="2"/>
      <c r="C645" s="2"/>
      <c r="D645" s="2"/>
      <c r="E645" s="2"/>
      <c r="F645" s="2"/>
      <c r="G645" s="2">
        <v>10</v>
      </c>
      <c r="H645" s="4">
        <v>8</v>
      </c>
      <c r="I645" s="4"/>
      <c r="J645" s="4">
        <v>17</v>
      </c>
      <c r="K645" s="4"/>
      <c r="L645" s="4"/>
      <c r="M645" s="4">
        <v>12</v>
      </c>
      <c r="N645" s="2">
        <v>10</v>
      </c>
      <c r="O645" s="2">
        <v>27</v>
      </c>
      <c r="P645" s="2"/>
      <c r="Q645" s="2"/>
      <c r="R645" s="2"/>
      <c r="S645" s="49"/>
      <c r="T645" s="2"/>
      <c r="U645" s="2"/>
      <c r="V645" s="71">
        <v>0.02</v>
      </c>
      <c r="W645" s="18"/>
      <c r="X645" s="18"/>
      <c r="Y645" s="18"/>
      <c r="Z645" s="18"/>
      <c r="AA645" s="18"/>
      <c r="AB645" s="4">
        <v>40</v>
      </c>
      <c r="AC645" s="18"/>
      <c r="AD645" s="18"/>
      <c r="AE645" s="2"/>
      <c r="AF645" s="18"/>
      <c r="AG645" s="4"/>
      <c r="AH645" s="18"/>
      <c r="AI645" s="4"/>
      <c r="AJ645" s="4"/>
      <c r="AK645" s="4"/>
      <c r="AL645" s="18"/>
      <c r="AM645" s="48"/>
      <c r="AN645" s="76"/>
      <c r="AO645" s="76"/>
      <c r="AP645" s="2"/>
      <c r="AQ645" s="2"/>
      <c r="AR645" s="2"/>
      <c r="AS645" s="48"/>
      <c r="AT645" s="49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</row>
    <row r="646" spans="1:62" ht="12.75" customHeight="1">
      <c r="A646" s="2" t="s">
        <v>1292</v>
      </c>
      <c r="B646" s="2"/>
      <c r="C646" s="2"/>
      <c r="D646" s="2"/>
      <c r="E646" s="2"/>
      <c r="F646" s="2"/>
      <c r="G646" s="2">
        <v>10</v>
      </c>
      <c r="H646" s="2">
        <v>11</v>
      </c>
      <c r="I646" s="2">
        <v>10</v>
      </c>
      <c r="J646" s="2">
        <v>33</v>
      </c>
      <c r="K646" s="2">
        <v>17</v>
      </c>
      <c r="L646" s="2">
        <v>29</v>
      </c>
      <c r="M646" s="2">
        <v>34</v>
      </c>
      <c r="N646" s="2"/>
      <c r="O646" s="2"/>
      <c r="P646" s="2"/>
      <c r="Q646" s="2"/>
      <c r="R646" s="2"/>
      <c r="S646" s="49">
        <v>25</v>
      </c>
      <c r="T646" s="2"/>
      <c r="U646" s="2"/>
      <c r="V646" s="71"/>
      <c r="W646" s="2"/>
      <c r="X646" s="2"/>
      <c r="Y646" s="2"/>
      <c r="Z646" s="2"/>
      <c r="AA646" s="2"/>
      <c r="AB646" s="2">
        <v>30</v>
      </c>
      <c r="AC646" s="2"/>
      <c r="AD646" s="2"/>
      <c r="AE646" s="2"/>
      <c r="AF646" s="2"/>
      <c r="AG646" s="2"/>
      <c r="AH646" s="2"/>
      <c r="AI646" s="4"/>
      <c r="AJ646" s="4"/>
      <c r="AK646" s="4"/>
      <c r="AL646" s="2"/>
      <c r="AM646" s="48"/>
      <c r="AN646" s="76"/>
      <c r="AO646" s="76"/>
      <c r="AP646" s="2"/>
      <c r="AQ646" s="2"/>
      <c r="AR646" s="2"/>
      <c r="AS646" s="48"/>
      <c r="AT646" s="49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</row>
    <row r="647" spans="1:62" ht="12.75" customHeight="1">
      <c r="A647" s="2" t="s">
        <v>961</v>
      </c>
      <c r="B647" s="2"/>
      <c r="C647" s="2"/>
      <c r="D647" s="2"/>
      <c r="E647" s="2"/>
      <c r="F647" s="2"/>
      <c r="G647" s="2">
        <v>3</v>
      </c>
      <c r="H647" s="2">
        <v>3</v>
      </c>
      <c r="I647" s="2">
        <v>3</v>
      </c>
      <c r="J647" s="2">
        <v>10</v>
      </c>
      <c r="K647" s="2">
        <v>5</v>
      </c>
      <c r="L647" s="2">
        <v>14</v>
      </c>
      <c r="M647" s="2">
        <v>10</v>
      </c>
      <c r="N647" s="2"/>
      <c r="O647" s="2"/>
      <c r="P647" s="2"/>
      <c r="Q647" s="2"/>
      <c r="R647" s="2"/>
      <c r="S647" s="49"/>
      <c r="T647" s="2"/>
      <c r="U647" s="2"/>
      <c r="V647" s="71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48"/>
      <c r="AN647" s="76"/>
      <c r="AO647" s="76"/>
      <c r="AP647" s="2"/>
      <c r="AQ647" s="2"/>
      <c r="AR647" s="2"/>
      <c r="AS647" s="48"/>
      <c r="AT647" s="49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</row>
    <row r="648" spans="1:62" ht="12.75" customHeight="1">
      <c r="A648" s="4" t="s">
        <v>964</v>
      </c>
      <c r="B648" s="2"/>
      <c r="C648" s="2"/>
      <c r="D648" s="2"/>
      <c r="E648" s="2"/>
      <c r="F648" s="2"/>
      <c r="G648" s="2">
        <v>6</v>
      </c>
      <c r="H648" s="2">
        <v>7</v>
      </c>
      <c r="I648" s="2">
        <v>6</v>
      </c>
      <c r="J648" s="2">
        <v>21</v>
      </c>
      <c r="K648" s="2">
        <v>11</v>
      </c>
      <c r="L648" s="2">
        <v>18</v>
      </c>
      <c r="M648" s="2">
        <v>21</v>
      </c>
      <c r="N648" s="2"/>
      <c r="O648" s="2"/>
      <c r="P648" s="2"/>
      <c r="Q648" s="2"/>
      <c r="R648" s="2"/>
      <c r="S648" s="49"/>
      <c r="T648" s="2"/>
      <c r="U648" s="2"/>
      <c r="V648" s="71"/>
      <c r="W648" s="2"/>
      <c r="X648" s="2"/>
      <c r="Y648" s="2"/>
      <c r="Z648" s="2"/>
      <c r="AA648" s="2"/>
      <c r="AB648" s="2">
        <v>10</v>
      </c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48"/>
      <c r="AN648" s="76"/>
      <c r="AO648" s="76"/>
      <c r="AP648" s="2"/>
      <c r="AQ648" s="2"/>
      <c r="AR648" s="2"/>
      <c r="AS648" s="48"/>
      <c r="AT648" s="49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</row>
    <row r="649" spans="1:62" ht="12.75" customHeight="1">
      <c r="A649" s="4" t="s">
        <v>967</v>
      </c>
      <c r="B649" s="2"/>
      <c r="C649" s="2"/>
      <c r="D649" s="2"/>
      <c r="E649" s="2"/>
      <c r="F649" s="2"/>
      <c r="G649" s="2">
        <v>9</v>
      </c>
      <c r="H649" s="2">
        <v>21</v>
      </c>
      <c r="I649" s="2">
        <v>9</v>
      </c>
      <c r="J649" s="2">
        <v>27</v>
      </c>
      <c r="K649" s="2"/>
      <c r="L649" s="2">
        <v>9</v>
      </c>
      <c r="M649" s="2">
        <v>27</v>
      </c>
      <c r="N649" s="2">
        <v>5</v>
      </c>
      <c r="O649" s="2"/>
      <c r="P649" s="2"/>
      <c r="Q649" s="2"/>
      <c r="R649" s="2"/>
      <c r="S649" s="49"/>
      <c r="T649" s="2"/>
      <c r="U649" s="2"/>
      <c r="V649" s="71"/>
      <c r="W649" s="18"/>
      <c r="X649" s="18"/>
      <c r="Y649" s="18"/>
      <c r="Z649" s="18"/>
      <c r="AA649" s="18"/>
      <c r="AB649" s="4">
        <v>40</v>
      </c>
      <c r="AC649" s="18"/>
      <c r="AD649" s="18"/>
      <c r="AE649" s="4">
        <v>3</v>
      </c>
      <c r="AF649" s="18"/>
      <c r="AG649" s="4"/>
      <c r="AH649" s="18"/>
      <c r="AI649" s="4"/>
      <c r="AJ649" s="4"/>
      <c r="AK649" s="4"/>
      <c r="AL649" s="18"/>
      <c r="AM649" s="48"/>
      <c r="AN649" s="76"/>
      <c r="AO649" s="76"/>
      <c r="AP649" s="2"/>
      <c r="AQ649" s="2"/>
      <c r="AR649" s="2"/>
      <c r="AS649" s="48"/>
      <c r="AT649" s="49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</row>
    <row r="650" spans="1:62" ht="12.75" customHeight="1">
      <c r="A650" s="4" t="s">
        <v>1265</v>
      </c>
      <c r="B650" s="2"/>
      <c r="C650" s="2"/>
      <c r="D650" s="2"/>
      <c r="E650" s="2"/>
      <c r="F650" s="2"/>
      <c r="G650" s="2">
        <v>9</v>
      </c>
      <c r="H650" s="2">
        <v>21</v>
      </c>
      <c r="I650" s="2">
        <v>9</v>
      </c>
      <c r="J650" s="2">
        <v>27</v>
      </c>
      <c r="K650" s="2"/>
      <c r="L650" s="2">
        <v>9</v>
      </c>
      <c r="M650" s="2">
        <v>27</v>
      </c>
      <c r="N650" s="2">
        <v>5</v>
      </c>
      <c r="O650" s="2">
        <v>15</v>
      </c>
      <c r="P650" s="2"/>
      <c r="Q650" s="2"/>
      <c r="R650" s="2"/>
      <c r="S650" s="49"/>
      <c r="T650" s="2"/>
      <c r="U650" s="2"/>
      <c r="V650" s="71">
        <v>0.02</v>
      </c>
      <c r="W650" s="18"/>
      <c r="X650" s="18"/>
      <c r="Y650" s="18"/>
      <c r="Z650" s="18"/>
      <c r="AA650" s="18"/>
      <c r="AB650" s="4">
        <v>40</v>
      </c>
      <c r="AC650" s="18"/>
      <c r="AD650" s="18"/>
      <c r="AE650" s="4">
        <v>3</v>
      </c>
      <c r="AF650" s="18"/>
      <c r="AG650" s="4"/>
      <c r="AH650" s="18"/>
      <c r="AI650" s="4"/>
      <c r="AJ650" s="4"/>
      <c r="AK650" s="4"/>
      <c r="AL650" s="18"/>
      <c r="AM650" s="48"/>
      <c r="AN650" s="76"/>
      <c r="AO650" s="76"/>
      <c r="AP650" s="2"/>
      <c r="AQ650" s="2"/>
      <c r="AR650" s="2"/>
      <c r="AS650" s="48"/>
      <c r="AT650" s="49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</row>
    <row r="651" spans="1:62" ht="12.75" customHeight="1">
      <c r="A651" s="4" t="s">
        <v>1266</v>
      </c>
      <c r="B651" s="2"/>
      <c r="C651" s="2"/>
      <c r="D651" s="2"/>
      <c r="E651" s="2"/>
      <c r="F651" s="2"/>
      <c r="G651" s="2">
        <v>16</v>
      </c>
      <c r="H651" s="2">
        <v>21</v>
      </c>
      <c r="I651" s="2">
        <v>9</v>
      </c>
      <c r="J651" s="2">
        <v>27</v>
      </c>
      <c r="K651" s="2"/>
      <c r="L651" s="2">
        <v>9</v>
      </c>
      <c r="M651" s="2">
        <v>27</v>
      </c>
      <c r="N651" s="2">
        <v>20</v>
      </c>
      <c r="O651" s="2"/>
      <c r="P651" s="2"/>
      <c r="Q651" s="2"/>
      <c r="R651" s="2"/>
      <c r="S651" s="49"/>
      <c r="T651" s="2"/>
      <c r="U651" s="2"/>
      <c r="V651" s="71"/>
      <c r="W651" s="18"/>
      <c r="X651" s="18"/>
      <c r="Y651" s="18"/>
      <c r="Z651" s="18"/>
      <c r="AA651" s="18"/>
      <c r="AB651" s="4">
        <v>40</v>
      </c>
      <c r="AC651" s="18"/>
      <c r="AD651" s="18"/>
      <c r="AE651" s="4">
        <v>3</v>
      </c>
      <c r="AF651" s="18"/>
      <c r="AG651" s="4"/>
      <c r="AH651" s="18"/>
      <c r="AI651" s="4"/>
      <c r="AJ651" s="4"/>
      <c r="AK651" s="4"/>
      <c r="AL651" s="18"/>
      <c r="AM651" s="48"/>
      <c r="AN651" s="76"/>
      <c r="AO651" s="76"/>
      <c r="AP651" s="2"/>
      <c r="AQ651" s="2"/>
      <c r="AR651" s="2"/>
      <c r="AS651" s="48"/>
      <c r="AT651" s="49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</row>
    <row r="652" spans="1:62" ht="12.75" customHeight="1">
      <c r="A652" s="4" t="s">
        <v>1267</v>
      </c>
      <c r="B652" s="2"/>
      <c r="C652" s="2"/>
      <c r="D652" s="2"/>
      <c r="E652" s="2"/>
      <c r="F652" s="2"/>
      <c r="G652" s="2">
        <v>21</v>
      </c>
      <c r="H652" s="2">
        <v>21</v>
      </c>
      <c r="I652" s="2">
        <v>9</v>
      </c>
      <c r="J652" s="2">
        <v>27</v>
      </c>
      <c r="K652" s="2"/>
      <c r="L652" s="2">
        <v>9</v>
      </c>
      <c r="M652" s="2">
        <v>27</v>
      </c>
      <c r="N652" s="2">
        <v>5</v>
      </c>
      <c r="O652" s="2">
        <v>15</v>
      </c>
      <c r="P652" s="2"/>
      <c r="Q652" s="2"/>
      <c r="R652" s="2"/>
      <c r="S652" s="49"/>
      <c r="T652" s="2">
        <v>15</v>
      </c>
      <c r="U652" s="2"/>
      <c r="V652" s="71"/>
      <c r="W652" s="18"/>
      <c r="X652" s="18"/>
      <c r="Y652" s="18"/>
      <c r="Z652" s="18"/>
      <c r="AA652" s="18"/>
      <c r="AB652" s="4">
        <v>40</v>
      </c>
      <c r="AC652" s="18"/>
      <c r="AD652" s="18"/>
      <c r="AE652" s="4">
        <v>3</v>
      </c>
      <c r="AF652" s="18"/>
      <c r="AG652" s="4"/>
      <c r="AH652" s="18"/>
      <c r="AI652" s="4"/>
      <c r="AJ652" s="4"/>
      <c r="AK652" s="4"/>
      <c r="AL652" s="18"/>
      <c r="AM652" s="48"/>
      <c r="AN652" s="76"/>
      <c r="AO652" s="76"/>
      <c r="AP652" s="2"/>
      <c r="AQ652" s="2"/>
      <c r="AR652" s="2"/>
      <c r="AS652" s="48"/>
      <c r="AT652" s="49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</row>
    <row r="653" spans="1:62" ht="12.75" customHeight="1">
      <c r="A653" s="138" t="s">
        <v>681</v>
      </c>
      <c r="B653" s="41"/>
      <c r="C653" s="41"/>
      <c r="D653" s="41"/>
      <c r="E653" s="41"/>
      <c r="F653" s="41"/>
      <c r="G653" s="45">
        <v>25</v>
      </c>
      <c r="H653" s="45">
        <v>34</v>
      </c>
      <c r="I653" s="45">
        <v>12</v>
      </c>
      <c r="J653" s="45">
        <v>37</v>
      </c>
      <c r="K653" s="45">
        <v>7</v>
      </c>
      <c r="L653" s="45">
        <v>18</v>
      </c>
      <c r="M653" s="45">
        <v>30</v>
      </c>
      <c r="N653" s="45">
        <v>23</v>
      </c>
      <c r="O653" s="41"/>
      <c r="P653" s="41"/>
      <c r="Q653" s="41"/>
      <c r="R653" s="41"/>
      <c r="S653" s="145"/>
      <c r="T653" s="41"/>
      <c r="U653" s="41"/>
      <c r="V653" s="146"/>
      <c r="W653" s="147"/>
      <c r="X653" s="147"/>
      <c r="Y653" s="147"/>
      <c r="Z653" s="147"/>
      <c r="AA653" s="139">
        <v>0.03</v>
      </c>
      <c r="AB653" s="45">
        <v>40</v>
      </c>
      <c r="AC653" s="147"/>
      <c r="AD653" s="147"/>
      <c r="AE653" s="41"/>
      <c r="AF653" s="147"/>
      <c r="AG653" s="147"/>
      <c r="AH653" s="147"/>
      <c r="AI653" s="41"/>
      <c r="AJ653" s="41"/>
      <c r="AK653" s="41"/>
      <c r="AL653" s="147"/>
      <c r="AM653" s="147"/>
      <c r="AN653" s="147"/>
      <c r="AO653" s="41"/>
      <c r="AP653" s="147"/>
      <c r="AQ653" s="41"/>
      <c r="AR653" s="41"/>
      <c r="AS653" s="146"/>
      <c r="AT653" s="145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2"/>
      <c r="BF653" s="2"/>
      <c r="BG653" s="2"/>
      <c r="BH653" s="2"/>
      <c r="BI653" s="2"/>
      <c r="BJ653" s="2"/>
    </row>
    <row r="654" spans="1:62" ht="12.75" customHeight="1">
      <c r="A654" s="138" t="s">
        <v>857</v>
      </c>
      <c r="B654" s="41"/>
      <c r="C654" s="41"/>
      <c r="D654" s="41"/>
      <c r="E654" s="41"/>
      <c r="F654" s="41"/>
      <c r="G654" s="45">
        <v>18</v>
      </c>
      <c r="H654" s="45">
        <v>24</v>
      </c>
      <c r="I654" s="45">
        <v>12</v>
      </c>
      <c r="J654" s="45">
        <v>37</v>
      </c>
      <c r="K654" s="41"/>
      <c r="L654" s="45">
        <v>18</v>
      </c>
      <c r="M654" s="45">
        <v>30</v>
      </c>
      <c r="N654" s="45">
        <v>23</v>
      </c>
      <c r="O654" s="41"/>
      <c r="P654" s="41"/>
      <c r="Q654" s="41"/>
      <c r="R654" s="41"/>
      <c r="S654" s="145"/>
      <c r="T654" s="41"/>
      <c r="U654" s="41"/>
      <c r="V654" s="146"/>
      <c r="W654" s="147"/>
      <c r="X654" s="147"/>
      <c r="Y654" s="147"/>
      <c r="Z654" s="147"/>
      <c r="AA654" s="139">
        <v>0.03</v>
      </c>
      <c r="AB654" s="45">
        <v>40</v>
      </c>
      <c r="AC654" s="147"/>
      <c r="AD654" s="147"/>
      <c r="AE654" s="41"/>
      <c r="AF654" s="147"/>
      <c r="AG654" s="147"/>
      <c r="AH654" s="147"/>
      <c r="AI654" s="41"/>
      <c r="AJ654" s="41"/>
      <c r="AK654" s="41"/>
      <c r="AL654" s="147"/>
      <c r="AM654" s="147"/>
      <c r="AN654" s="147"/>
      <c r="AO654" s="41"/>
      <c r="AP654" s="147"/>
      <c r="AQ654" s="41"/>
      <c r="AR654" s="41"/>
      <c r="AS654" s="146"/>
      <c r="AT654" s="145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2"/>
      <c r="BF654" s="2"/>
      <c r="BG654" s="2"/>
      <c r="BH654" s="2"/>
      <c r="BI654" s="2"/>
      <c r="BJ654" s="2"/>
    </row>
    <row r="655" spans="1:62" ht="12.75" customHeight="1">
      <c r="A655" s="138" t="s">
        <v>860</v>
      </c>
      <c r="B655" s="41"/>
      <c r="C655" s="41"/>
      <c r="D655" s="41"/>
      <c r="E655" s="41"/>
      <c r="F655" s="41"/>
      <c r="G655" s="45">
        <v>28</v>
      </c>
      <c r="H655" s="45">
        <v>24</v>
      </c>
      <c r="I655" s="45">
        <v>12</v>
      </c>
      <c r="J655" s="45">
        <v>37</v>
      </c>
      <c r="K655" s="41"/>
      <c r="L655" s="45">
        <v>18</v>
      </c>
      <c r="M655" s="45">
        <v>30</v>
      </c>
      <c r="N655" s="45">
        <v>23</v>
      </c>
      <c r="O655" s="45">
        <v>15</v>
      </c>
      <c r="P655" s="41"/>
      <c r="Q655" s="41"/>
      <c r="R655" s="41"/>
      <c r="S655" s="145"/>
      <c r="T655" s="41"/>
      <c r="U655" s="41"/>
      <c r="V655" s="146"/>
      <c r="W655" s="147"/>
      <c r="X655" s="147"/>
      <c r="Y655" s="147"/>
      <c r="Z655" s="147"/>
      <c r="AA655" s="139">
        <v>0.03</v>
      </c>
      <c r="AB655" s="45">
        <v>40</v>
      </c>
      <c r="AC655" s="147"/>
      <c r="AD655" s="147"/>
      <c r="AE655" s="45">
        <v>5</v>
      </c>
      <c r="AF655" s="147"/>
      <c r="AG655" s="147"/>
      <c r="AH655" s="147"/>
      <c r="AI655" s="41"/>
      <c r="AJ655" s="41"/>
      <c r="AK655" s="41"/>
      <c r="AL655" s="147"/>
      <c r="AM655" s="147"/>
      <c r="AN655" s="147"/>
      <c r="AO655" s="41"/>
      <c r="AP655" s="147"/>
      <c r="AQ655" s="41"/>
      <c r="AR655" s="41"/>
      <c r="AS655" s="146"/>
      <c r="AT655" s="145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2"/>
      <c r="BF655" s="2"/>
      <c r="BG655" s="2"/>
      <c r="BH655" s="2"/>
      <c r="BI655" s="2"/>
      <c r="BJ655" s="2"/>
    </row>
    <row r="656" spans="1:62" ht="12.75" customHeight="1">
      <c r="A656" s="4" t="s">
        <v>1299</v>
      </c>
      <c r="B656" s="2"/>
      <c r="C656" s="2"/>
      <c r="D656" s="2"/>
      <c r="E656" s="2"/>
      <c r="F656" s="2"/>
      <c r="G656" s="2">
        <v>12</v>
      </c>
      <c r="H656" s="2">
        <v>25</v>
      </c>
      <c r="I656" s="2">
        <v>12</v>
      </c>
      <c r="J656" s="2">
        <v>37</v>
      </c>
      <c r="K656" s="2"/>
      <c r="L656" s="2">
        <v>12</v>
      </c>
      <c r="M656" s="2">
        <v>29</v>
      </c>
      <c r="N656" s="2"/>
      <c r="O656" s="2"/>
      <c r="P656" s="2"/>
      <c r="Q656" s="2">
        <v>10</v>
      </c>
      <c r="R656" s="2">
        <v>18</v>
      </c>
      <c r="S656" s="49"/>
      <c r="T656" s="2"/>
      <c r="U656" s="2"/>
      <c r="V656" s="48"/>
      <c r="W656" s="2"/>
      <c r="X656" s="2"/>
      <c r="Y656" s="2"/>
      <c r="Z656" s="2"/>
      <c r="AA656" s="2"/>
      <c r="AB656" s="2">
        <v>40</v>
      </c>
      <c r="AC656" s="2"/>
      <c r="AD656" s="2"/>
      <c r="AE656" s="2"/>
      <c r="AF656" s="2"/>
      <c r="AG656" s="2"/>
      <c r="AH656" s="2"/>
      <c r="AI656" s="4"/>
      <c r="AJ656" s="4"/>
      <c r="AK656" s="4"/>
      <c r="AL656" s="2"/>
      <c r="AM656" s="48"/>
      <c r="AN656" s="76"/>
      <c r="AO656" s="76"/>
      <c r="AP656" s="2"/>
      <c r="AQ656" s="2"/>
      <c r="AR656" s="2"/>
      <c r="AS656" s="48"/>
      <c r="AT656" s="49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</row>
    <row r="657" spans="1:62" ht="12.75" customHeight="1">
      <c r="A657" s="4" t="s">
        <v>1277</v>
      </c>
      <c r="B657" s="4"/>
      <c r="C657" s="4"/>
      <c r="D657" s="4"/>
      <c r="E657" s="4"/>
      <c r="F657" s="4"/>
      <c r="G657" s="4">
        <v>6</v>
      </c>
      <c r="H657" s="4">
        <v>12</v>
      </c>
      <c r="I657" s="4">
        <v>6</v>
      </c>
      <c r="J657" s="4">
        <v>19</v>
      </c>
      <c r="K657" s="4"/>
      <c r="L657" s="4">
        <v>6</v>
      </c>
      <c r="M657" s="4">
        <v>16</v>
      </c>
      <c r="N657" s="4"/>
      <c r="O657" s="4"/>
      <c r="P657" s="4"/>
      <c r="Q657" s="4"/>
      <c r="R657" s="4"/>
      <c r="S657" s="21">
        <v>15</v>
      </c>
      <c r="T657" s="4"/>
      <c r="U657" s="4"/>
      <c r="V657" s="71"/>
      <c r="W657" s="18"/>
      <c r="X657" s="18"/>
      <c r="Y657" s="18"/>
      <c r="Z657" s="18"/>
      <c r="AA657" s="18"/>
      <c r="AB657" s="4">
        <v>40</v>
      </c>
      <c r="AC657" s="18"/>
      <c r="AD657" s="18"/>
      <c r="AE657" s="4"/>
      <c r="AF657" s="4"/>
      <c r="AG657" s="18"/>
      <c r="AH657" s="18"/>
      <c r="AI657" s="4"/>
      <c r="AJ657" s="4"/>
      <c r="AK657" s="4"/>
      <c r="AL657" s="4"/>
      <c r="AM657" s="71"/>
      <c r="AN657" s="76"/>
      <c r="AO657" s="76"/>
      <c r="AP657" s="4"/>
      <c r="AQ657" s="4"/>
      <c r="AR657" s="4"/>
      <c r="AS657" s="71"/>
      <c r="AT657" s="21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</row>
    <row r="658" spans="1:62" ht="12.75" customHeight="1">
      <c r="A658" s="4" t="s">
        <v>1278</v>
      </c>
      <c r="B658" s="4"/>
      <c r="C658" s="4"/>
      <c r="D658" s="4"/>
      <c r="E658" s="4"/>
      <c r="F658" s="4"/>
      <c r="G658" s="4">
        <v>12</v>
      </c>
      <c r="H658" s="4">
        <v>22</v>
      </c>
      <c r="I658" s="4">
        <v>12</v>
      </c>
      <c r="J658" s="4">
        <v>34</v>
      </c>
      <c r="K658" s="4"/>
      <c r="L658" s="4">
        <v>12</v>
      </c>
      <c r="M658" s="4">
        <v>28</v>
      </c>
      <c r="N658" s="4"/>
      <c r="O658" s="4"/>
      <c r="P658" s="4"/>
      <c r="Q658" s="4"/>
      <c r="R658" s="4"/>
      <c r="S658" s="21">
        <v>17</v>
      </c>
      <c r="T658" s="4"/>
      <c r="U658" s="4"/>
      <c r="V658" s="71"/>
      <c r="W658" s="18"/>
      <c r="X658" s="18"/>
      <c r="Y658" s="18"/>
      <c r="Z658" s="18"/>
      <c r="AA658" s="18"/>
      <c r="AB658" s="4">
        <v>40</v>
      </c>
      <c r="AC658" s="18"/>
      <c r="AD658" s="18"/>
      <c r="AE658" s="4"/>
      <c r="AF658" s="4"/>
      <c r="AG658" s="18"/>
      <c r="AH658" s="18"/>
      <c r="AI658" s="4"/>
      <c r="AJ658" s="4"/>
      <c r="AK658" s="4"/>
      <c r="AL658" s="4"/>
      <c r="AM658" s="71"/>
      <c r="AN658" s="76"/>
      <c r="AO658" s="76"/>
      <c r="AP658" s="4"/>
      <c r="AQ658" s="4"/>
      <c r="AR658" s="4"/>
      <c r="AS658" s="71"/>
      <c r="AT658" s="21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</row>
    <row r="659" spans="1:62" ht="12.75" customHeight="1">
      <c r="A659" s="138" t="s">
        <v>683</v>
      </c>
      <c r="B659" s="41"/>
      <c r="C659" s="41"/>
      <c r="D659" s="41"/>
      <c r="E659" s="41"/>
      <c r="F659" s="41"/>
      <c r="G659" s="45">
        <v>10</v>
      </c>
      <c r="H659" s="45">
        <v>22</v>
      </c>
      <c r="I659" s="45">
        <v>10</v>
      </c>
      <c r="J659" s="45">
        <v>37</v>
      </c>
      <c r="K659" s="41"/>
      <c r="L659" s="45">
        <v>10</v>
      </c>
      <c r="M659" s="45">
        <v>28</v>
      </c>
      <c r="N659" s="45">
        <v>7</v>
      </c>
      <c r="O659" s="41"/>
      <c r="P659" s="41"/>
      <c r="Q659" s="41"/>
      <c r="R659" s="41"/>
      <c r="S659" s="145"/>
      <c r="T659" s="41"/>
      <c r="U659" s="41"/>
      <c r="V659" s="146"/>
      <c r="W659" s="147"/>
      <c r="X659" s="147"/>
      <c r="Y659" s="147"/>
      <c r="Z659" s="147"/>
      <c r="AA659" s="139">
        <v>0.04</v>
      </c>
      <c r="AB659" s="45">
        <v>40</v>
      </c>
      <c r="AC659" s="147"/>
      <c r="AD659" s="147"/>
      <c r="AE659" s="41"/>
      <c r="AF659" s="41"/>
      <c r="AG659" s="147"/>
      <c r="AH659" s="147"/>
      <c r="AI659" s="41"/>
      <c r="AJ659" s="41"/>
      <c r="AK659" s="41"/>
      <c r="AL659" s="41"/>
      <c r="AM659" s="146"/>
      <c r="AN659" s="41"/>
      <c r="AO659" s="41"/>
      <c r="AP659" s="41"/>
      <c r="AQ659" s="41"/>
      <c r="AR659" s="41"/>
      <c r="AS659" s="146"/>
      <c r="AT659" s="145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"/>
      <c r="BF659" s="4"/>
      <c r="BG659" s="4"/>
      <c r="BH659" s="4"/>
      <c r="BI659" s="4"/>
      <c r="BJ659" s="4"/>
    </row>
    <row r="660" spans="1:62" ht="12.75" customHeight="1">
      <c r="A660" s="138" t="s">
        <v>973</v>
      </c>
      <c r="B660" s="41"/>
      <c r="C660" s="41"/>
      <c r="D660" s="41"/>
      <c r="E660" s="41"/>
      <c r="F660" s="41"/>
      <c r="G660" s="45">
        <v>10</v>
      </c>
      <c r="H660" s="45">
        <v>22</v>
      </c>
      <c r="I660" s="45">
        <v>10</v>
      </c>
      <c r="J660" s="45">
        <v>37</v>
      </c>
      <c r="K660" s="41"/>
      <c r="L660" s="45">
        <v>10</v>
      </c>
      <c r="M660" s="45">
        <v>28</v>
      </c>
      <c r="N660" s="45">
        <v>27</v>
      </c>
      <c r="O660" s="45">
        <v>20</v>
      </c>
      <c r="P660" s="41"/>
      <c r="Q660" s="41"/>
      <c r="R660" s="41"/>
      <c r="S660" s="145"/>
      <c r="T660" s="41"/>
      <c r="U660" s="41"/>
      <c r="V660" s="146"/>
      <c r="W660" s="139">
        <v>0.02</v>
      </c>
      <c r="X660" s="147"/>
      <c r="Y660" s="147"/>
      <c r="Z660" s="147"/>
      <c r="AA660" s="139">
        <v>0.04</v>
      </c>
      <c r="AB660" s="45">
        <v>40</v>
      </c>
      <c r="AC660" s="147"/>
      <c r="AD660" s="147"/>
      <c r="AE660" s="41"/>
      <c r="AF660" s="41"/>
      <c r="AG660" s="147"/>
      <c r="AH660" s="147"/>
      <c r="AI660" s="41"/>
      <c r="AJ660" s="41"/>
      <c r="AK660" s="41"/>
      <c r="AL660" s="41"/>
      <c r="AM660" s="146"/>
      <c r="AN660" s="41"/>
      <c r="AO660" s="41"/>
      <c r="AP660" s="41"/>
      <c r="AQ660" s="41"/>
      <c r="AR660" s="41"/>
      <c r="AS660" s="146"/>
      <c r="AT660" s="145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"/>
      <c r="BF660" s="4"/>
      <c r="BG660" s="4"/>
      <c r="BH660" s="4"/>
      <c r="BI660" s="4"/>
      <c r="BJ660" s="4"/>
    </row>
    <row r="661" spans="1:62" ht="12.75" customHeight="1">
      <c r="A661" s="138" t="s">
        <v>975</v>
      </c>
      <c r="B661" s="41"/>
      <c r="C661" s="41"/>
      <c r="D661" s="41"/>
      <c r="E661" s="41"/>
      <c r="F661" s="41"/>
      <c r="G661" s="45">
        <v>10</v>
      </c>
      <c r="H661" s="45">
        <v>32</v>
      </c>
      <c r="I661" s="45">
        <v>10</v>
      </c>
      <c r="J661" s="45">
        <v>37</v>
      </c>
      <c r="K661" s="41"/>
      <c r="L661" s="45">
        <v>10</v>
      </c>
      <c r="M661" s="45">
        <v>28</v>
      </c>
      <c r="N661" s="45">
        <v>27</v>
      </c>
      <c r="O661" s="45">
        <v>20</v>
      </c>
      <c r="P661" s="41"/>
      <c r="Q661" s="41"/>
      <c r="R661" s="41"/>
      <c r="S661" s="145"/>
      <c r="T661" s="41"/>
      <c r="U661" s="41"/>
      <c r="V661" s="146"/>
      <c r="W661" s="139">
        <v>0.02</v>
      </c>
      <c r="X661" s="147"/>
      <c r="Y661" s="147"/>
      <c r="Z661" s="147"/>
      <c r="AA661" s="139">
        <v>0.04</v>
      </c>
      <c r="AB661" s="45">
        <v>40</v>
      </c>
      <c r="AC661" s="147"/>
      <c r="AD661" s="147"/>
      <c r="AE661" s="41"/>
      <c r="AF661" s="41"/>
      <c r="AG661" s="147"/>
      <c r="AH661" s="147"/>
      <c r="AI661" s="41"/>
      <c r="AJ661" s="41"/>
      <c r="AK661" s="41"/>
      <c r="AL661" s="41"/>
      <c r="AM661" s="146"/>
      <c r="AN661" s="41"/>
      <c r="AO661" s="41"/>
      <c r="AP661" s="41"/>
      <c r="AQ661" s="41"/>
      <c r="AR661" s="41"/>
      <c r="AS661" s="146"/>
      <c r="AT661" s="145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"/>
      <c r="BF661" s="4"/>
      <c r="BG661" s="4"/>
      <c r="BH661" s="4"/>
      <c r="BI661" s="4"/>
      <c r="BJ661" s="4"/>
    </row>
    <row r="662" spans="1:62" ht="12.75" customHeight="1">
      <c r="A662" s="138" t="s">
        <v>978</v>
      </c>
      <c r="B662" s="41"/>
      <c r="C662" s="41"/>
      <c r="D662" s="41"/>
      <c r="E662" s="41"/>
      <c r="F662" s="41"/>
      <c r="G662" s="45">
        <v>20</v>
      </c>
      <c r="H662" s="45">
        <v>22</v>
      </c>
      <c r="I662" s="45">
        <v>10</v>
      </c>
      <c r="J662" s="45">
        <v>37</v>
      </c>
      <c r="K662" s="41"/>
      <c r="L662" s="45">
        <v>10</v>
      </c>
      <c r="M662" s="45">
        <v>28</v>
      </c>
      <c r="N662" s="45">
        <v>27</v>
      </c>
      <c r="O662" s="45">
        <v>20</v>
      </c>
      <c r="P662" s="41"/>
      <c r="Q662" s="41"/>
      <c r="R662" s="41"/>
      <c r="S662" s="145"/>
      <c r="T662" s="41"/>
      <c r="U662" s="41"/>
      <c r="V662" s="146"/>
      <c r="W662" s="139">
        <v>0.02</v>
      </c>
      <c r="X662" s="147"/>
      <c r="Y662" s="147"/>
      <c r="Z662" s="147"/>
      <c r="AA662" s="139">
        <v>0.04</v>
      </c>
      <c r="AB662" s="45">
        <v>40</v>
      </c>
      <c r="AC662" s="147"/>
      <c r="AD662" s="147"/>
      <c r="AE662" s="41"/>
      <c r="AF662" s="41"/>
      <c r="AG662" s="147"/>
      <c r="AH662" s="147"/>
      <c r="AI662" s="41"/>
      <c r="AJ662" s="41"/>
      <c r="AK662" s="41"/>
      <c r="AL662" s="41"/>
      <c r="AM662" s="146"/>
      <c r="AN662" s="41"/>
      <c r="AO662" s="41"/>
      <c r="AP662" s="41"/>
      <c r="AQ662" s="41"/>
      <c r="AR662" s="41"/>
      <c r="AS662" s="146"/>
      <c r="AT662" s="145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"/>
      <c r="BF662" s="4"/>
      <c r="BG662" s="4"/>
      <c r="BH662" s="4"/>
      <c r="BI662" s="4"/>
      <c r="BJ662" s="4"/>
    </row>
    <row r="663" spans="1:62" ht="12.75" customHeight="1">
      <c r="A663" s="138" t="s">
        <v>980</v>
      </c>
      <c r="B663" s="41"/>
      <c r="C663" s="41"/>
      <c r="D663" s="41"/>
      <c r="E663" s="41"/>
      <c r="F663" s="41"/>
      <c r="G663" s="45">
        <v>17</v>
      </c>
      <c r="H663" s="45">
        <v>29</v>
      </c>
      <c r="I663" s="45">
        <v>10</v>
      </c>
      <c r="J663" s="45">
        <v>37</v>
      </c>
      <c r="K663" s="41"/>
      <c r="L663" s="45">
        <v>10</v>
      </c>
      <c r="M663" s="45">
        <v>28</v>
      </c>
      <c r="N663" s="45">
        <v>27</v>
      </c>
      <c r="O663" s="45">
        <v>20</v>
      </c>
      <c r="P663" s="41"/>
      <c r="Q663" s="41"/>
      <c r="R663" s="41"/>
      <c r="S663" s="145"/>
      <c r="T663" s="41"/>
      <c r="U663" s="41"/>
      <c r="V663" s="146"/>
      <c r="W663" s="139">
        <v>0.02</v>
      </c>
      <c r="X663" s="147"/>
      <c r="Y663" s="147"/>
      <c r="Z663" s="147"/>
      <c r="AA663" s="139">
        <v>0.04</v>
      </c>
      <c r="AB663" s="45">
        <v>40</v>
      </c>
      <c r="AC663" s="147"/>
      <c r="AD663" s="147"/>
      <c r="AE663" s="41"/>
      <c r="AF663" s="41"/>
      <c r="AG663" s="147"/>
      <c r="AH663" s="147"/>
      <c r="AI663" s="41"/>
      <c r="AJ663" s="41"/>
      <c r="AK663" s="41"/>
      <c r="AL663" s="41"/>
      <c r="AM663" s="146"/>
      <c r="AN663" s="41"/>
      <c r="AO663" s="41"/>
      <c r="AP663" s="41"/>
      <c r="AQ663" s="41"/>
      <c r="AR663" s="41"/>
      <c r="AS663" s="146"/>
      <c r="AT663" s="145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"/>
      <c r="BF663" s="4"/>
      <c r="BG663" s="4"/>
      <c r="BH663" s="4"/>
      <c r="BI663" s="4"/>
      <c r="BJ663" s="4"/>
    </row>
    <row r="664" spans="1:62" ht="12.75" customHeight="1">
      <c r="A664" s="2" t="s">
        <v>1302</v>
      </c>
      <c r="B664" s="2"/>
      <c r="C664" s="2"/>
      <c r="D664" s="2"/>
      <c r="E664" s="2"/>
      <c r="F664" s="2"/>
      <c r="G664" s="2">
        <v>13</v>
      </c>
      <c r="H664" s="2">
        <v>28</v>
      </c>
      <c r="I664" s="2">
        <v>13</v>
      </c>
      <c r="J664" s="2">
        <v>38</v>
      </c>
      <c r="K664" s="2">
        <v>1</v>
      </c>
      <c r="L664" s="2">
        <v>13</v>
      </c>
      <c r="M664" s="2">
        <v>31</v>
      </c>
      <c r="N664" s="2"/>
      <c r="O664" s="2">
        <v>25</v>
      </c>
      <c r="P664" s="2"/>
      <c r="Q664" s="2"/>
      <c r="R664" s="2">
        <v>25</v>
      </c>
      <c r="S664" s="49"/>
      <c r="T664" s="2"/>
      <c r="U664" s="2"/>
      <c r="V664" s="71"/>
      <c r="W664" s="2"/>
      <c r="X664" s="2"/>
      <c r="Y664" s="2"/>
      <c r="Z664" s="2"/>
      <c r="AA664" s="2"/>
      <c r="AB664" s="2">
        <v>40</v>
      </c>
      <c r="AC664" s="18">
        <v>0.04</v>
      </c>
      <c r="AD664" s="18">
        <v>0.05</v>
      </c>
      <c r="AE664" s="2"/>
      <c r="AF664" s="2"/>
      <c r="AG664" s="2"/>
      <c r="AH664" s="2"/>
      <c r="AI664" s="4"/>
      <c r="AJ664" s="4"/>
      <c r="AK664" s="4"/>
      <c r="AL664" s="2"/>
      <c r="AM664" s="48"/>
      <c r="AN664" s="76"/>
      <c r="AO664" s="76"/>
      <c r="AP664" s="2"/>
      <c r="AQ664" s="2"/>
      <c r="AR664" s="2"/>
      <c r="AS664" s="48"/>
      <c r="AT664" s="49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</row>
    <row r="665" spans="1:62" ht="12.75" customHeight="1">
      <c r="A665" s="2" t="s">
        <v>981</v>
      </c>
      <c r="B665" s="2"/>
      <c r="C665" s="2"/>
      <c r="D665" s="2"/>
      <c r="E665" s="2"/>
      <c r="F665" s="2"/>
      <c r="G665" s="2">
        <v>4</v>
      </c>
      <c r="H665" s="2">
        <v>7</v>
      </c>
      <c r="I665" s="2">
        <v>14</v>
      </c>
      <c r="J665" s="2">
        <v>11</v>
      </c>
      <c r="K665" s="2"/>
      <c r="L665" s="2">
        <v>14</v>
      </c>
      <c r="M665" s="2">
        <v>9</v>
      </c>
      <c r="N665" s="2"/>
      <c r="O665" s="2"/>
      <c r="P665" s="2"/>
      <c r="Q665" s="2"/>
      <c r="R665" s="2"/>
      <c r="S665" s="49"/>
      <c r="T665" s="2"/>
      <c r="U665" s="2"/>
      <c r="V665" s="71"/>
      <c r="W665" s="18"/>
      <c r="X665" s="18"/>
      <c r="Y665" s="18"/>
      <c r="Z665" s="18"/>
      <c r="AA665" s="18"/>
      <c r="AB665" s="4">
        <v>30</v>
      </c>
      <c r="AC665" s="18"/>
      <c r="AD665" s="18"/>
      <c r="AE665" s="2"/>
      <c r="AF665" s="18"/>
      <c r="AG665" s="4"/>
      <c r="AH665" s="18"/>
      <c r="AI665" s="4"/>
      <c r="AJ665" s="4"/>
      <c r="AK665" s="4"/>
      <c r="AL665" s="18"/>
      <c r="AM665" s="48"/>
      <c r="AN665" s="76"/>
      <c r="AO665" s="76"/>
      <c r="AP665" s="2"/>
      <c r="AQ665" s="2"/>
      <c r="AR665" s="2"/>
      <c r="AS665" s="48"/>
      <c r="AT665" s="49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</row>
    <row r="666" spans="1:62" ht="12.75" customHeight="1">
      <c r="A666" s="4" t="s">
        <v>877</v>
      </c>
      <c r="B666" s="2"/>
      <c r="C666" s="2"/>
      <c r="D666" s="2"/>
      <c r="E666" s="2"/>
      <c r="F666" s="2"/>
      <c r="G666" s="2">
        <v>12</v>
      </c>
      <c r="H666" s="2">
        <v>29</v>
      </c>
      <c r="I666" s="2">
        <v>12</v>
      </c>
      <c r="J666" s="2">
        <v>42</v>
      </c>
      <c r="K666" s="2"/>
      <c r="L666" s="2">
        <v>12</v>
      </c>
      <c r="M666" s="2">
        <v>30</v>
      </c>
      <c r="N666" s="2"/>
      <c r="O666" s="2"/>
      <c r="P666" s="2"/>
      <c r="Q666" s="2"/>
      <c r="R666" s="2"/>
      <c r="S666" s="49"/>
      <c r="T666" s="2"/>
      <c r="U666" s="2"/>
      <c r="V666" s="71"/>
      <c r="W666" s="18"/>
      <c r="X666" s="18"/>
      <c r="Y666" s="18"/>
      <c r="Z666" s="18"/>
      <c r="AA666" s="18"/>
      <c r="AB666" s="4">
        <v>40</v>
      </c>
      <c r="AC666" s="18"/>
      <c r="AD666" s="18"/>
      <c r="AE666" s="2"/>
      <c r="AF666" s="18"/>
      <c r="AG666" s="4"/>
      <c r="AH666" s="18"/>
      <c r="AI666" s="4"/>
      <c r="AJ666" s="4"/>
      <c r="AK666" s="4"/>
      <c r="AL666" s="18"/>
      <c r="AM666" s="48"/>
      <c r="AN666" s="76"/>
      <c r="AO666" s="76"/>
      <c r="AP666" s="2"/>
      <c r="AQ666" s="2"/>
      <c r="AR666" s="2"/>
      <c r="AS666" s="48"/>
      <c r="AT666" s="49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</row>
    <row r="667" spans="1:62" ht="12.75" customHeight="1">
      <c r="A667" s="4" t="s">
        <v>984</v>
      </c>
      <c r="B667" s="4"/>
      <c r="C667" s="4"/>
      <c r="D667" s="4"/>
      <c r="E667" s="4"/>
      <c r="F667" s="4"/>
      <c r="G667" s="4">
        <v>9</v>
      </c>
      <c r="H667" s="4">
        <v>10</v>
      </c>
      <c r="I667" s="4">
        <v>9</v>
      </c>
      <c r="J667" s="4">
        <v>31</v>
      </c>
      <c r="K667" s="4">
        <v>17</v>
      </c>
      <c r="L667" s="4">
        <v>18</v>
      </c>
      <c r="M667" s="4">
        <v>32</v>
      </c>
      <c r="N667" s="4"/>
      <c r="O667" s="4"/>
      <c r="P667" s="4"/>
      <c r="Q667" s="4"/>
      <c r="R667" s="4"/>
      <c r="S667" s="21">
        <v>4</v>
      </c>
      <c r="T667" s="4"/>
      <c r="U667" s="4"/>
      <c r="V667" s="71"/>
      <c r="W667" s="18"/>
      <c r="X667" s="18"/>
      <c r="Y667" s="18"/>
      <c r="Z667" s="18"/>
      <c r="AA667" s="18"/>
      <c r="AB667" s="4">
        <v>30</v>
      </c>
      <c r="AC667" s="18"/>
      <c r="AD667" s="18"/>
      <c r="AE667" s="4"/>
      <c r="AF667" s="18"/>
      <c r="AG667" s="4"/>
      <c r="AH667" s="18"/>
      <c r="AI667" s="4"/>
      <c r="AJ667" s="4"/>
      <c r="AK667" s="4"/>
      <c r="AL667" s="18"/>
      <c r="AM667" s="71"/>
      <c r="AN667" s="76"/>
      <c r="AO667" s="76"/>
      <c r="AP667" s="4"/>
      <c r="AQ667" s="4"/>
      <c r="AR667" s="4"/>
      <c r="AS667" s="71"/>
      <c r="AT667" s="21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</row>
    <row r="668" spans="1:62" ht="12.75" customHeight="1">
      <c r="A668" s="4" t="s">
        <v>880</v>
      </c>
      <c r="B668" s="2"/>
      <c r="C668" s="2"/>
      <c r="D668" s="2"/>
      <c r="E668" s="2"/>
      <c r="F668" s="2"/>
      <c r="G668" s="2">
        <v>5</v>
      </c>
      <c r="H668" s="2">
        <v>6</v>
      </c>
      <c r="I668" s="2">
        <v>5</v>
      </c>
      <c r="J668" s="2">
        <v>17</v>
      </c>
      <c r="K668" s="2">
        <v>9</v>
      </c>
      <c r="L668" s="2">
        <v>10</v>
      </c>
      <c r="M668" s="2">
        <v>18</v>
      </c>
      <c r="N668" s="2"/>
      <c r="O668" s="2"/>
      <c r="P668" s="2"/>
      <c r="Q668" s="2"/>
      <c r="R668" s="2"/>
      <c r="S668" s="49"/>
      <c r="T668" s="2">
        <v>10</v>
      </c>
      <c r="U668" s="2"/>
      <c r="V668" s="71"/>
      <c r="W668" s="18"/>
      <c r="X668" s="18"/>
      <c r="Y668" s="18"/>
      <c r="Z668" s="18"/>
      <c r="AA668" s="18"/>
      <c r="AB668" s="4">
        <v>30</v>
      </c>
      <c r="AC668" s="18"/>
      <c r="AD668" s="18"/>
      <c r="AE668" s="2"/>
      <c r="AF668" s="4"/>
      <c r="AG668" s="4"/>
      <c r="AH668" s="18"/>
      <c r="AI668" s="18"/>
      <c r="AJ668" s="18"/>
      <c r="AK668" s="18"/>
      <c r="AL668" s="18"/>
      <c r="AM668" s="48"/>
      <c r="AN668" s="76"/>
      <c r="AO668" s="76"/>
      <c r="AP668" s="2"/>
      <c r="AQ668" s="2"/>
      <c r="AR668" s="2"/>
      <c r="AS668" s="48"/>
      <c r="AT668" s="49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</row>
    <row r="669" spans="1:62" ht="12.75" customHeight="1">
      <c r="A669" s="4" t="s">
        <v>883</v>
      </c>
      <c r="B669" s="2"/>
      <c r="C669" s="2"/>
      <c r="D669" s="2"/>
      <c r="E669" s="2"/>
      <c r="F669" s="2"/>
      <c r="G669" s="2">
        <v>9</v>
      </c>
      <c r="H669" s="2">
        <v>10</v>
      </c>
      <c r="I669" s="2">
        <v>9</v>
      </c>
      <c r="J669" s="2">
        <v>31</v>
      </c>
      <c r="K669" s="2">
        <v>16</v>
      </c>
      <c r="L669" s="2">
        <v>18</v>
      </c>
      <c r="M669" s="2">
        <v>32</v>
      </c>
      <c r="N669" s="2"/>
      <c r="O669" s="2"/>
      <c r="P669" s="2"/>
      <c r="Q669" s="2"/>
      <c r="R669" s="2"/>
      <c r="S669" s="49"/>
      <c r="T669" s="2">
        <v>12</v>
      </c>
      <c r="U669" s="2"/>
      <c r="V669" s="71"/>
      <c r="W669" s="18"/>
      <c r="X669" s="18"/>
      <c r="Y669" s="18"/>
      <c r="Z669" s="18"/>
      <c r="AA669" s="18"/>
      <c r="AB669" s="4">
        <v>30</v>
      </c>
      <c r="AC669" s="18"/>
      <c r="AD669" s="18"/>
      <c r="AE669" s="2"/>
      <c r="AF669" s="4"/>
      <c r="AG669" s="4"/>
      <c r="AH669" s="18"/>
      <c r="AI669" s="18"/>
      <c r="AJ669" s="18"/>
      <c r="AK669" s="18"/>
      <c r="AL669" s="18"/>
      <c r="AM669" s="48"/>
      <c r="AN669" s="76"/>
      <c r="AO669" s="76"/>
      <c r="AP669" s="2"/>
      <c r="AQ669" s="2"/>
      <c r="AR669" s="2"/>
      <c r="AS669" s="48"/>
      <c r="AT669" s="49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</row>
  </sheetData>
  <conditionalFormatting sqref="A1:BJ1">
    <cfRule type="notContainsBlanks" dxfId="0" priority="1">
      <formula>LEN(TRIM(A1))&gt;0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N36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7.28515625" defaultRowHeight="15" customHeight="1"/>
  <cols>
    <col min="1" max="1" width="24.28515625" customWidth="1"/>
    <col min="2" max="2" width="6.85546875" customWidth="1"/>
    <col min="3" max="3" width="9.85546875" customWidth="1"/>
    <col min="4" max="4" width="6.85546875" customWidth="1"/>
    <col min="5" max="12" width="5.28515625" customWidth="1"/>
    <col min="13" max="29" width="5.7109375" customWidth="1"/>
    <col min="30" max="40" width="8.7109375" customWidth="1"/>
  </cols>
  <sheetData>
    <row r="1" spans="1:40" ht="12.75" customHeight="1">
      <c r="A1" s="2"/>
      <c r="B1" s="2"/>
      <c r="C1" s="2"/>
      <c r="D1" s="2"/>
      <c r="E1" s="2" t="s">
        <v>760</v>
      </c>
      <c r="F1" s="2"/>
      <c r="G1" s="2"/>
      <c r="H1" s="2"/>
      <c r="I1" s="2"/>
      <c r="J1" s="2"/>
      <c r="K1" s="2"/>
      <c r="L1" s="2"/>
      <c r="M1" s="8" t="s">
        <v>761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298</v>
      </c>
    </row>
    <row r="2" spans="1:40" ht="12.75" customHeight="1">
      <c r="A2" s="2" t="s">
        <v>762</v>
      </c>
      <c r="B2" s="2" t="s">
        <v>40</v>
      </c>
      <c r="C2" s="2" t="s">
        <v>763</v>
      </c>
      <c r="D2" s="2" t="s">
        <v>13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  <c r="L2" s="2" t="s">
        <v>79</v>
      </c>
      <c r="M2" s="8" t="s">
        <v>764</v>
      </c>
      <c r="N2" s="2" t="s">
        <v>765</v>
      </c>
      <c r="O2" s="2" t="s">
        <v>766</v>
      </c>
      <c r="P2" s="2" t="s">
        <v>767</v>
      </c>
      <c r="Q2" s="2" t="s">
        <v>768</v>
      </c>
      <c r="R2" s="2" t="s">
        <v>769</v>
      </c>
      <c r="S2" s="2" t="s">
        <v>770</v>
      </c>
      <c r="T2" s="2" t="s">
        <v>771</v>
      </c>
      <c r="U2" s="2" t="s">
        <v>772</v>
      </c>
      <c r="V2" s="8" t="s">
        <v>773</v>
      </c>
      <c r="W2" s="8" t="s">
        <v>774</v>
      </c>
      <c r="X2" s="8" t="s">
        <v>775</v>
      </c>
      <c r="Y2" s="8" t="s">
        <v>776</v>
      </c>
      <c r="Z2" s="8" t="s">
        <v>777</v>
      </c>
      <c r="AA2" s="8" t="s">
        <v>778</v>
      </c>
      <c r="AB2" s="8" t="s">
        <v>779</v>
      </c>
      <c r="AC2" s="2" t="s">
        <v>32</v>
      </c>
      <c r="AD2" s="2" t="s">
        <v>16</v>
      </c>
      <c r="AE2" s="2" t="s">
        <v>17</v>
      </c>
      <c r="AF2" s="4" t="s">
        <v>18</v>
      </c>
      <c r="AG2" s="2" t="s">
        <v>14</v>
      </c>
      <c r="AH2" s="2" t="s">
        <v>15</v>
      </c>
      <c r="AI2" s="2" t="s">
        <v>780</v>
      </c>
      <c r="AJ2" s="8" t="s">
        <v>19</v>
      </c>
      <c r="AK2" s="8" t="s">
        <v>21</v>
      </c>
      <c r="AL2" s="8" t="s">
        <v>22</v>
      </c>
      <c r="AM2" s="2" t="s">
        <v>23</v>
      </c>
      <c r="AN2" s="8" t="s">
        <v>24</v>
      </c>
    </row>
    <row r="3" spans="1:40" ht="12.75" customHeight="1">
      <c r="A3" s="2" t="s">
        <v>106</v>
      </c>
      <c r="B3" s="2">
        <v>0</v>
      </c>
      <c r="C3" s="2"/>
      <c r="D3" s="2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40" ht="12.75" customHeight="1">
      <c r="A4" s="2" t="s">
        <v>781</v>
      </c>
      <c r="B4" s="2">
        <v>1</v>
      </c>
      <c r="C4" s="2" t="s">
        <v>783</v>
      </c>
      <c r="D4" s="2">
        <v>2</v>
      </c>
      <c r="E4" s="2"/>
      <c r="F4" s="2"/>
      <c r="G4" s="2">
        <v>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40" ht="12.75" customHeight="1">
      <c r="A5" s="2" t="s">
        <v>784</v>
      </c>
      <c r="B5" s="2">
        <v>1</v>
      </c>
      <c r="C5" s="2" t="s">
        <v>783</v>
      </c>
      <c r="D5" s="2">
        <v>1</v>
      </c>
      <c r="E5" s="2"/>
      <c r="F5" s="2"/>
      <c r="G5" s="2"/>
      <c r="H5" s="2"/>
      <c r="I5" s="2"/>
      <c r="J5" s="2"/>
      <c r="K5" s="2">
        <v>1</v>
      </c>
      <c r="L5" s="2">
        <v>5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40" ht="12.75" customHeight="1">
      <c r="A6" s="2" t="s">
        <v>785</v>
      </c>
      <c r="B6" s="2">
        <v>1</v>
      </c>
      <c r="C6" s="2" t="s">
        <v>786</v>
      </c>
      <c r="D6" s="2">
        <v>2</v>
      </c>
      <c r="E6" s="2"/>
      <c r="F6" s="2"/>
      <c r="G6" s="2"/>
      <c r="H6" s="2">
        <v>1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40" ht="12.75" customHeight="1">
      <c r="A7" s="2" t="s">
        <v>788</v>
      </c>
      <c r="B7" s="2">
        <v>4</v>
      </c>
      <c r="C7" s="2" t="s">
        <v>789</v>
      </c>
      <c r="D7" s="2">
        <v>1</v>
      </c>
      <c r="E7" s="2"/>
      <c r="F7" s="2"/>
      <c r="G7" s="2"/>
      <c r="H7" s="2"/>
      <c r="I7" s="2"/>
      <c r="J7" s="2">
        <v>1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40" ht="12.75" customHeight="1">
      <c r="A8" s="2" t="s">
        <v>790</v>
      </c>
      <c r="B8" s="2">
        <v>4</v>
      </c>
      <c r="C8" s="2" t="s">
        <v>789</v>
      </c>
      <c r="D8" s="2">
        <v>2</v>
      </c>
      <c r="E8" s="2"/>
      <c r="F8" s="2"/>
      <c r="G8" s="2"/>
      <c r="H8" s="2"/>
      <c r="I8" s="2"/>
      <c r="J8" s="2">
        <v>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40" ht="12.75" customHeight="1">
      <c r="A9" s="2" t="s">
        <v>791</v>
      </c>
      <c r="B9" s="2">
        <v>4</v>
      </c>
      <c r="C9" s="2" t="s">
        <v>792</v>
      </c>
      <c r="D9" s="2">
        <v>3</v>
      </c>
      <c r="E9" s="2"/>
      <c r="F9" s="2"/>
      <c r="G9" s="2"/>
      <c r="H9" s="2"/>
      <c r="I9" s="2"/>
      <c r="J9" s="2"/>
      <c r="K9" s="2">
        <v>1</v>
      </c>
      <c r="L9" s="2">
        <v>10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40" ht="12.75" customHeight="1">
      <c r="A10" s="2" t="s">
        <v>793</v>
      </c>
      <c r="B10" s="2">
        <v>8</v>
      </c>
      <c r="C10" s="2" t="s">
        <v>783</v>
      </c>
      <c r="D10" s="2">
        <v>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40" ht="12.75" customHeight="1">
      <c r="A11" s="2" t="s">
        <v>794</v>
      </c>
      <c r="B11" s="2">
        <v>8</v>
      </c>
      <c r="C11" s="2" t="s">
        <v>783</v>
      </c>
      <c r="D11" s="2">
        <v>1</v>
      </c>
      <c r="E11" s="2"/>
      <c r="F11" s="2"/>
      <c r="G11" s="2">
        <v>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40" ht="12.75" customHeight="1">
      <c r="A12" s="2" t="s">
        <v>795</v>
      </c>
      <c r="B12" s="2">
        <v>8</v>
      </c>
      <c r="C12" s="2" t="s">
        <v>792</v>
      </c>
      <c r="D12" s="2">
        <v>2</v>
      </c>
      <c r="E12" s="2"/>
      <c r="F12" s="2"/>
      <c r="G12" s="2"/>
      <c r="H12" s="2"/>
      <c r="I12" s="2"/>
      <c r="J12" s="2"/>
      <c r="K12" s="2"/>
      <c r="L12" s="2">
        <v>-5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40" ht="12.75" customHeight="1">
      <c r="A13" s="2" t="s">
        <v>797</v>
      </c>
      <c r="B13" s="2">
        <v>12</v>
      </c>
      <c r="C13" s="2" t="s">
        <v>786</v>
      </c>
      <c r="D13" s="2">
        <v>3</v>
      </c>
      <c r="E13" s="2"/>
      <c r="F13" s="2">
        <v>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>
        <v>4</v>
      </c>
    </row>
    <row r="14" spans="1:40" ht="12.75" customHeight="1">
      <c r="A14" s="2" t="s">
        <v>798</v>
      </c>
      <c r="B14" s="2">
        <v>12</v>
      </c>
      <c r="C14" s="2" t="s">
        <v>789</v>
      </c>
      <c r="D14" s="2">
        <v>3</v>
      </c>
      <c r="E14" s="2"/>
      <c r="F14" s="2">
        <v>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40" ht="12.75" customHeight="1">
      <c r="A15" s="2" t="s">
        <v>799</v>
      </c>
      <c r="B15" s="2">
        <v>12</v>
      </c>
      <c r="C15" s="2" t="s">
        <v>792</v>
      </c>
      <c r="D15" s="2">
        <v>3</v>
      </c>
      <c r="E15" s="2"/>
      <c r="F15" s="2"/>
      <c r="G15" s="2"/>
      <c r="H15" s="2"/>
      <c r="I15" s="2"/>
      <c r="J15" s="2"/>
      <c r="K15" s="2">
        <v>2</v>
      </c>
      <c r="L15" s="2">
        <v>5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40" ht="12.75" customHeight="1">
      <c r="A16" s="2" t="s">
        <v>801</v>
      </c>
      <c r="B16" s="2">
        <v>16</v>
      </c>
      <c r="C16" s="2" t="s">
        <v>789</v>
      </c>
      <c r="D16" s="2">
        <v>2</v>
      </c>
      <c r="E16" s="2"/>
      <c r="F16" s="2"/>
      <c r="G16" s="2"/>
      <c r="H16" s="2"/>
      <c r="I16" s="2"/>
      <c r="J16" s="2"/>
      <c r="K16" s="2">
        <v>1</v>
      </c>
      <c r="L16" s="2">
        <v>5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36" ht="12.75" customHeight="1">
      <c r="A17" s="2" t="s">
        <v>802</v>
      </c>
      <c r="B17" s="2">
        <v>16</v>
      </c>
      <c r="C17" s="2" t="s">
        <v>783</v>
      </c>
      <c r="D17" s="2">
        <v>4</v>
      </c>
      <c r="E17" s="2"/>
      <c r="F17" s="2"/>
      <c r="G17" s="2"/>
      <c r="H17" s="2"/>
      <c r="I17" s="2"/>
      <c r="J17" s="2"/>
      <c r="K17" s="2">
        <v>2</v>
      </c>
      <c r="L17" s="2">
        <v>10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36" ht="12.75" customHeight="1">
      <c r="A18" s="2" t="s">
        <v>803</v>
      </c>
      <c r="B18" s="2">
        <v>16</v>
      </c>
      <c r="C18" s="2" t="s">
        <v>783</v>
      </c>
      <c r="D18" s="2">
        <v>2</v>
      </c>
      <c r="E18" s="2"/>
      <c r="F18" s="2"/>
      <c r="G18" s="2"/>
      <c r="H18" s="2"/>
      <c r="I18" s="2"/>
      <c r="J18" s="2"/>
      <c r="K18" s="2">
        <v>1</v>
      </c>
      <c r="L18" s="2">
        <v>5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36" ht="12.75" customHeight="1">
      <c r="A19" s="2" t="s">
        <v>804</v>
      </c>
      <c r="B19" s="2">
        <v>18</v>
      </c>
      <c r="C19" s="2" t="s">
        <v>789</v>
      </c>
      <c r="D19" s="2">
        <v>2</v>
      </c>
      <c r="E19" s="2">
        <v>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36" ht="12.75" customHeight="1">
      <c r="A20" s="2" t="s">
        <v>805</v>
      </c>
      <c r="B20" s="2">
        <v>18</v>
      </c>
      <c r="C20" s="2" t="s">
        <v>783</v>
      </c>
      <c r="D20" s="2">
        <v>2</v>
      </c>
      <c r="E20" s="2"/>
      <c r="F20" s="2"/>
      <c r="G20" s="2"/>
      <c r="H20" s="2"/>
      <c r="I20" s="2"/>
      <c r="J20" s="2">
        <v>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J20" s="10">
        <v>4</v>
      </c>
    </row>
    <row r="21" spans="1:36" ht="12.75" customHeight="1">
      <c r="A21" s="2" t="s">
        <v>807</v>
      </c>
      <c r="B21" s="2">
        <v>18</v>
      </c>
      <c r="C21" s="2" t="s">
        <v>783</v>
      </c>
      <c r="D21" s="2">
        <v>2</v>
      </c>
      <c r="E21" s="2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36" ht="12.75" customHeight="1">
      <c r="A22" s="2" t="s">
        <v>808</v>
      </c>
      <c r="B22" s="2">
        <v>20</v>
      </c>
      <c r="C22" s="2" t="s">
        <v>783</v>
      </c>
      <c r="D22" s="2">
        <v>2</v>
      </c>
      <c r="E22" s="2"/>
      <c r="F22" s="2"/>
      <c r="G22" s="2"/>
      <c r="H22" s="2"/>
      <c r="I22" s="2"/>
      <c r="J22" s="2"/>
      <c r="K22" s="2"/>
      <c r="L22" s="2">
        <v>-5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36" ht="12.75" customHeight="1">
      <c r="A23" s="2" t="s">
        <v>810</v>
      </c>
      <c r="B23" s="2">
        <v>20</v>
      </c>
      <c r="C23" s="2" t="s">
        <v>786</v>
      </c>
      <c r="D23" s="2">
        <v>2</v>
      </c>
      <c r="E23" s="2"/>
      <c r="F23" s="2"/>
      <c r="G23" s="2">
        <v>1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36" ht="12.75" customHeight="1">
      <c r="A24" s="2" t="s">
        <v>812</v>
      </c>
      <c r="B24" s="2">
        <v>22</v>
      </c>
      <c r="C24" s="2" t="s">
        <v>783</v>
      </c>
      <c r="D24" s="2">
        <v>1</v>
      </c>
      <c r="E24" s="2"/>
      <c r="F24" s="2"/>
      <c r="G24" s="2"/>
      <c r="H24" s="2"/>
      <c r="I24" s="2"/>
      <c r="J24" s="2">
        <v>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36" ht="12.75" customHeight="1">
      <c r="A25" s="2" t="s">
        <v>813</v>
      </c>
      <c r="B25" s="2">
        <v>24</v>
      </c>
      <c r="C25" s="2" t="s">
        <v>783</v>
      </c>
      <c r="D25" s="2">
        <v>4</v>
      </c>
      <c r="E25" s="2"/>
      <c r="F25" s="2"/>
      <c r="G25" s="2"/>
      <c r="H25" s="2"/>
      <c r="I25" s="2"/>
      <c r="J25" s="2"/>
      <c r="K25" s="2"/>
      <c r="L25" s="2">
        <v>-5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36" ht="12.75" customHeight="1">
      <c r="A26" s="2" t="s">
        <v>814</v>
      </c>
      <c r="B26" s="2">
        <v>26</v>
      </c>
      <c r="C26" s="2" t="s">
        <v>792</v>
      </c>
      <c r="D26" s="2">
        <v>3</v>
      </c>
      <c r="E26" s="2"/>
      <c r="F26" s="2"/>
      <c r="G26" s="2">
        <v>1</v>
      </c>
      <c r="H26" s="2"/>
      <c r="I26" s="2"/>
      <c r="J26" s="2"/>
      <c r="K26" s="2">
        <v>1</v>
      </c>
      <c r="L26" s="2">
        <v>10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36" ht="12.75" customHeight="1">
      <c r="A27" s="2" t="s">
        <v>815</v>
      </c>
      <c r="B27" s="2">
        <v>28</v>
      </c>
      <c r="C27" s="2" t="s">
        <v>783</v>
      </c>
      <c r="D27" s="2">
        <v>3</v>
      </c>
      <c r="E27" s="2">
        <v>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36" ht="12.75" customHeight="1">
      <c r="A28" s="2" t="s">
        <v>816</v>
      </c>
      <c r="B28" s="2">
        <v>30</v>
      </c>
      <c r="C28" s="2" t="s">
        <v>783</v>
      </c>
      <c r="D28" s="2">
        <v>3</v>
      </c>
      <c r="E28" s="2"/>
      <c r="F28" s="2"/>
      <c r="G28" s="2"/>
      <c r="H28" s="2"/>
      <c r="I28" s="2"/>
      <c r="J28" s="2"/>
      <c r="K28" s="2"/>
      <c r="L28" s="2">
        <v>5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36" ht="12.75" customHeight="1">
      <c r="A29" s="2" t="s">
        <v>817</v>
      </c>
      <c r="B29" s="2">
        <v>30</v>
      </c>
      <c r="C29" s="2" t="s">
        <v>789</v>
      </c>
      <c r="D29" s="2">
        <v>2</v>
      </c>
      <c r="E29" s="2"/>
      <c r="F29" s="2"/>
      <c r="G29" s="2"/>
      <c r="H29" s="2"/>
      <c r="I29" s="2">
        <v>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36" ht="12.75" customHeight="1">
      <c r="A30" s="2" t="s">
        <v>818</v>
      </c>
      <c r="B30" s="2">
        <v>32</v>
      </c>
      <c r="C30" s="2" t="s">
        <v>783</v>
      </c>
      <c r="D30" s="2">
        <v>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J30" s="10">
        <v>4</v>
      </c>
    </row>
    <row r="31" spans="1:36" ht="12.75" customHeight="1">
      <c r="A31" s="2" t="s">
        <v>819</v>
      </c>
      <c r="B31" s="2">
        <v>32</v>
      </c>
      <c r="C31" s="2" t="s">
        <v>783</v>
      </c>
      <c r="D31" s="2">
        <v>2</v>
      </c>
      <c r="E31" s="2"/>
      <c r="F31" s="2"/>
      <c r="G31" s="2"/>
      <c r="H31" s="2">
        <v>1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36" ht="12.75" customHeight="1">
      <c r="A32" s="2" t="s">
        <v>820</v>
      </c>
      <c r="B32" s="2">
        <v>34</v>
      </c>
      <c r="C32" s="2" t="s">
        <v>783</v>
      </c>
      <c r="D32" s="2">
        <v>2</v>
      </c>
      <c r="E32" s="2"/>
      <c r="F32" s="2"/>
      <c r="G32" s="2"/>
      <c r="H32" s="2"/>
      <c r="I32" s="2"/>
      <c r="J32" s="2"/>
      <c r="K32" s="2"/>
      <c r="L32" s="2">
        <v>-5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30" ht="12.75" customHeight="1">
      <c r="A33" s="2" t="s">
        <v>821</v>
      </c>
      <c r="B33" s="2">
        <v>34</v>
      </c>
      <c r="C33" s="2" t="s">
        <v>786</v>
      </c>
      <c r="D33" s="2">
        <v>3</v>
      </c>
      <c r="E33" s="2"/>
      <c r="F33" s="2"/>
      <c r="G33" s="2"/>
      <c r="H33" s="2">
        <v>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30" ht="12.75" customHeight="1">
      <c r="A34" s="2" t="s">
        <v>822</v>
      </c>
      <c r="B34" s="2">
        <v>36</v>
      </c>
      <c r="C34" s="2" t="s">
        <v>783</v>
      </c>
      <c r="D34" s="2">
        <v>2</v>
      </c>
      <c r="E34" s="2"/>
      <c r="F34" s="2"/>
      <c r="G34" s="2"/>
      <c r="H34" s="2"/>
      <c r="I34" s="2"/>
      <c r="J34" s="2"/>
      <c r="K34" s="2"/>
      <c r="L34" s="2">
        <v>-5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30" ht="12.75" customHeight="1">
      <c r="A35" s="2" t="s">
        <v>823</v>
      </c>
      <c r="B35" s="2">
        <v>36</v>
      </c>
      <c r="C35" s="2" t="s">
        <v>792</v>
      </c>
      <c r="D35" s="2">
        <v>2</v>
      </c>
      <c r="E35" s="2">
        <v>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30" ht="12.75" customHeight="1">
      <c r="A36" s="2" t="s">
        <v>824</v>
      </c>
      <c r="B36" s="2">
        <v>38</v>
      </c>
      <c r="C36" s="2" t="s">
        <v>783</v>
      </c>
      <c r="D36" s="2">
        <v>2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30" ht="12.75" customHeight="1">
      <c r="A37" s="2" t="s">
        <v>825</v>
      </c>
      <c r="B37" s="2">
        <v>38</v>
      </c>
      <c r="C37" s="2" t="s">
        <v>789</v>
      </c>
      <c r="D37" s="2">
        <v>4</v>
      </c>
      <c r="E37" s="2"/>
      <c r="F37" s="2">
        <v>2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30" ht="12.75" customHeight="1">
      <c r="A38" s="2" t="s">
        <v>826</v>
      </c>
      <c r="B38" s="2">
        <v>38</v>
      </c>
      <c r="C38" s="2" t="s">
        <v>789</v>
      </c>
      <c r="D38" s="2">
        <v>3</v>
      </c>
      <c r="E38" s="2">
        <v>2</v>
      </c>
      <c r="F38" s="2">
        <v>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>
        <v>4</v>
      </c>
    </row>
    <row r="39" spans="1:30" ht="12.75" customHeight="1">
      <c r="A39" s="2" t="s">
        <v>827</v>
      </c>
      <c r="B39" s="2">
        <v>40</v>
      </c>
      <c r="C39" s="2" t="s">
        <v>783</v>
      </c>
      <c r="D39" s="2">
        <v>4</v>
      </c>
      <c r="E39" s="2"/>
      <c r="F39" s="2"/>
      <c r="G39" s="2"/>
      <c r="H39" s="2">
        <v>3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30" ht="12.75" customHeight="1">
      <c r="A40" s="2" t="s">
        <v>828</v>
      </c>
      <c r="B40" s="2">
        <v>40</v>
      </c>
      <c r="C40" s="2" t="s">
        <v>789</v>
      </c>
      <c r="D40" s="2">
        <v>3</v>
      </c>
      <c r="E40" s="2"/>
      <c r="F40" s="2"/>
      <c r="G40" s="2"/>
      <c r="H40" s="2"/>
      <c r="I40" s="2"/>
      <c r="J40" s="2"/>
      <c r="K40" s="2"/>
      <c r="L40" s="2">
        <v>-5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30" ht="12.75" customHeight="1">
      <c r="A41" s="2" t="s">
        <v>830</v>
      </c>
      <c r="B41" s="2">
        <v>42</v>
      </c>
      <c r="C41" s="2" t="s">
        <v>783</v>
      </c>
      <c r="D41" s="2">
        <v>3</v>
      </c>
      <c r="E41" s="2"/>
      <c r="F41" s="2"/>
      <c r="G41" s="2"/>
      <c r="H41" s="2"/>
      <c r="I41" s="2"/>
      <c r="J41" s="2">
        <v>2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30" ht="12.75" customHeight="1">
      <c r="A42" s="2" t="s">
        <v>831</v>
      </c>
      <c r="B42" s="2">
        <v>42</v>
      </c>
      <c r="C42" s="2" t="s">
        <v>783</v>
      </c>
      <c r="D42" s="2">
        <v>4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30" ht="12.75" customHeight="1">
      <c r="A43" s="2" t="s">
        <v>832</v>
      </c>
      <c r="B43" s="2">
        <v>44</v>
      </c>
      <c r="C43" s="2" t="s">
        <v>783</v>
      </c>
      <c r="D43" s="2">
        <v>4</v>
      </c>
      <c r="E43" s="2"/>
      <c r="F43" s="2">
        <v>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30" ht="12.75" customHeight="1">
      <c r="A44" s="2" t="s">
        <v>833</v>
      </c>
      <c r="B44" s="2">
        <v>44</v>
      </c>
      <c r="C44" s="2" t="s">
        <v>783</v>
      </c>
      <c r="D44" s="2">
        <v>2</v>
      </c>
      <c r="E44" s="2"/>
      <c r="F44" s="2"/>
      <c r="G44" s="2"/>
      <c r="H44" s="2">
        <v>1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30" ht="12.75" customHeight="1">
      <c r="A45" s="2" t="s">
        <v>834</v>
      </c>
      <c r="B45" s="2">
        <v>44</v>
      </c>
      <c r="C45" s="2" t="s">
        <v>786</v>
      </c>
      <c r="D45" s="2">
        <v>2</v>
      </c>
      <c r="E45" s="2"/>
      <c r="F45" s="2"/>
      <c r="G45" s="2"/>
      <c r="H45" s="2"/>
      <c r="I45" s="2">
        <v>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30" ht="12.75" customHeight="1">
      <c r="A46" s="2" t="s">
        <v>835</v>
      </c>
      <c r="B46" s="2">
        <v>46</v>
      </c>
      <c r="C46" s="2" t="s">
        <v>783</v>
      </c>
      <c r="D46" s="2">
        <v>3</v>
      </c>
      <c r="E46" s="2"/>
      <c r="F46" s="2"/>
      <c r="G46" s="2">
        <v>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30" ht="12.75" customHeight="1">
      <c r="A47" s="2" t="s">
        <v>837</v>
      </c>
      <c r="B47" s="2">
        <v>46</v>
      </c>
      <c r="C47" s="2" t="s">
        <v>783</v>
      </c>
      <c r="D47" s="2">
        <v>3</v>
      </c>
      <c r="E47" s="2"/>
      <c r="F47" s="2"/>
      <c r="G47" s="2"/>
      <c r="H47" s="2"/>
      <c r="I47" s="2"/>
      <c r="J47" s="2"/>
      <c r="K47" s="2"/>
      <c r="L47" s="2">
        <v>-5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30" ht="12.75" customHeight="1">
      <c r="A48" s="2" t="s">
        <v>838</v>
      </c>
      <c r="B48" s="2">
        <v>46</v>
      </c>
      <c r="C48" s="2" t="s">
        <v>783</v>
      </c>
      <c r="D48" s="2">
        <v>2</v>
      </c>
      <c r="E48" s="2"/>
      <c r="F48" s="2"/>
      <c r="G48" s="2"/>
      <c r="H48" s="2"/>
      <c r="I48" s="2"/>
      <c r="J48" s="2">
        <v>1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40" ht="12.75" customHeight="1">
      <c r="A49" s="2" t="s">
        <v>839</v>
      </c>
      <c r="B49" s="2">
        <v>48</v>
      </c>
      <c r="C49" s="2" t="s">
        <v>783</v>
      </c>
      <c r="D49" s="2">
        <v>4</v>
      </c>
      <c r="E49" s="2"/>
      <c r="F49" s="2"/>
      <c r="G49" s="2"/>
      <c r="H49" s="2">
        <v>2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40" ht="12.75" customHeight="1">
      <c r="A50" s="2" t="s">
        <v>840</v>
      </c>
      <c r="B50" s="2">
        <v>48</v>
      </c>
      <c r="C50" s="2" t="s">
        <v>783</v>
      </c>
      <c r="D50" s="2">
        <v>2</v>
      </c>
      <c r="E50" s="2"/>
      <c r="F50" s="2"/>
      <c r="G50" s="2"/>
      <c r="H50" s="2"/>
      <c r="I50" s="2"/>
      <c r="J50" s="2"/>
      <c r="K50" s="2"/>
      <c r="L50" s="2">
        <v>-5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40" ht="12.75" customHeight="1">
      <c r="A51" s="2" t="s">
        <v>242</v>
      </c>
      <c r="B51" s="2">
        <v>48</v>
      </c>
      <c r="C51" s="2" t="s">
        <v>789</v>
      </c>
      <c r="D51" s="2">
        <v>4</v>
      </c>
      <c r="E51" s="2"/>
      <c r="F51" s="2"/>
      <c r="G51" s="2"/>
      <c r="H51" s="2"/>
      <c r="I51" s="2"/>
      <c r="J51" s="2"/>
      <c r="K51" s="2"/>
      <c r="L51" s="2">
        <v>-5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M51" s="2">
        <v>4</v>
      </c>
      <c r="AN51" s="2"/>
    </row>
    <row r="52" spans="1:40" ht="12.75" customHeight="1">
      <c r="A52" s="2" t="s">
        <v>843</v>
      </c>
      <c r="B52" s="2">
        <v>48</v>
      </c>
      <c r="C52" s="2" t="s">
        <v>783</v>
      </c>
      <c r="D52" s="2">
        <v>4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40" ht="12.75" customHeight="1">
      <c r="A53" s="2" t="s">
        <v>844</v>
      </c>
      <c r="B53" s="2">
        <v>50</v>
      </c>
      <c r="C53" s="2" t="s">
        <v>783</v>
      </c>
      <c r="D53" s="2">
        <v>3</v>
      </c>
      <c r="E53" s="2"/>
      <c r="F53" s="2"/>
      <c r="G53" s="2"/>
      <c r="H53" s="2"/>
      <c r="I53" s="2">
        <v>1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40" ht="12.75" customHeight="1">
      <c r="A54" s="2" t="s">
        <v>846</v>
      </c>
      <c r="B54" s="2">
        <v>50</v>
      </c>
      <c r="C54" s="2" t="s">
        <v>783</v>
      </c>
      <c r="D54" s="2">
        <v>3</v>
      </c>
      <c r="E54" s="2">
        <v>2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40" ht="12.75" customHeight="1">
      <c r="A55" s="2" t="s">
        <v>847</v>
      </c>
      <c r="B55" s="2">
        <v>50</v>
      </c>
      <c r="C55" s="2" t="s">
        <v>783</v>
      </c>
      <c r="D55" s="2">
        <v>3</v>
      </c>
      <c r="E55" s="2"/>
      <c r="F55" s="2"/>
      <c r="G55" s="2"/>
      <c r="H55" s="2">
        <v>2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40" ht="12.75" customHeight="1">
      <c r="A56" s="2" t="s">
        <v>848</v>
      </c>
      <c r="B56" s="2">
        <v>52</v>
      </c>
      <c r="C56" s="2" t="s">
        <v>783</v>
      </c>
      <c r="D56" s="2">
        <v>1</v>
      </c>
      <c r="E56" s="2"/>
      <c r="F56" s="2"/>
      <c r="G56" s="2"/>
      <c r="H56" s="2"/>
      <c r="I56" s="2">
        <v>-1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40" ht="12.75" customHeight="1">
      <c r="A57" s="2" t="s">
        <v>849</v>
      </c>
      <c r="B57" s="2">
        <v>52</v>
      </c>
      <c r="C57" s="2" t="s">
        <v>783</v>
      </c>
      <c r="D57" s="2">
        <v>3</v>
      </c>
      <c r="E57" s="2"/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40" ht="12.75" customHeight="1">
      <c r="A58" s="2" t="s">
        <v>850</v>
      </c>
      <c r="B58" s="2">
        <v>54</v>
      </c>
      <c r="C58" s="2" t="s">
        <v>783</v>
      </c>
      <c r="D58" s="2">
        <v>3</v>
      </c>
      <c r="E58" s="2"/>
      <c r="F58" s="2"/>
      <c r="G58" s="2"/>
      <c r="H58" s="2">
        <v>1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40" ht="12.75" customHeight="1">
      <c r="A59" s="2" t="s">
        <v>851</v>
      </c>
      <c r="B59" s="2">
        <v>54</v>
      </c>
      <c r="C59" s="2" t="s">
        <v>783</v>
      </c>
      <c r="D59" s="2">
        <v>4</v>
      </c>
      <c r="E59" s="2"/>
      <c r="F59" s="2"/>
      <c r="G59" s="2"/>
      <c r="H59" s="2"/>
      <c r="I59" s="2"/>
      <c r="J59" s="2"/>
      <c r="K59" s="2">
        <v>1</v>
      </c>
      <c r="L59" s="2">
        <v>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40" ht="12.75" customHeight="1">
      <c r="A60" s="2" t="s">
        <v>852</v>
      </c>
      <c r="B60" s="2">
        <v>56</v>
      </c>
      <c r="C60" s="2" t="s">
        <v>783</v>
      </c>
      <c r="D60" s="2">
        <v>2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40" ht="12.75" customHeight="1">
      <c r="A61" s="2" t="s">
        <v>853</v>
      </c>
      <c r="B61" s="2">
        <v>58</v>
      </c>
      <c r="C61" s="2" t="s">
        <v>783</v>
      </c>
      <c r="D61" s="2">
        <v>3</v>
      </c>
      <c r="E61" s="2"/>
      <c r="F61" s="2"/>
      <c r="G61" s="2"/>
      <c r="H61" s="2"/>
      <c r="I61" s="2"/>
      <c r="J61" s="2"/>
      <c r="K61" s="2">
        <v>1</v>
      </c>
      <c r="L61" s="2">
        <v>5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40" ht="12.75" customHeight="1">
      <c r="A62" s="2" t="s">
        <v>854</v>
      </c>
      <c r="B62" s="2">
        <v>58</v>
      </c>
      <c r="C62" s="2" t="s">
        <v>783</v>
      </c>
      <c r="D62" s="2">
        <v>3</v>
      </c>
      <c r="E62" s="2"/>
      <c r="F62" s="2"/>
      <c r="G62" s="2"/>
      <c r="H62" s="2">
        <v>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40" ht="12.75" customHeight="1">
      <c r="A63" s="2" t="s">
        <v>855</v>
      </c>
      <c r="B63" s="2">
        <v>58</v>
      </c>
      <c r="C63" s="2" t="s">
        <v>783</v>
      </c>
      <c r="D63" s="2">
        <v>5</v>
      </c>
      <c r="E63" s="2"/>
      <c r="F63" s="2"/>
      <c r="G63" s="2"/>
      <c r="H63" s="2"/>
      <c r="I63" s="2"/>
      <c r="J63" s="2"/>
      <c r="K63" s="2">
        <v>1</v>
      </c>
      <c r="L63" s="2">
        <v>15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40" ht="12.75" customHeight="1">
      <c r="A64" s="2" t="s">
        <v>856</v>
      </c>
      <c r="B64" s="2">
        <v>60</v>
      </c>
      <c r="C64" s="2" t="s">
        <v>786</v>
      </c>
      <c r="D64" s="2">
        <v>5</v>
      </c>
      <c r="E64" s="2"/>
      <c r="F64" s="2"/>
      <c r="G64" s="2"/>
      <c r="H64" s="2"/>
      <c r="I64" s="2"/>
      <c r="J64" s="2">
        <v>2</v>
      </c>
      <c r="K64" s="2">
        <v>2</v>
      </c>
      <c r="L64" s="2">
        <v>5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4</v>
      </c>
    </row>
    <row r="65" spans="1:36" ht="12.75" customHeight="1">
      <c r="A65" s="2" t="s">
        <v>858</v>
      </c>
      <c r="B65" s="2">
        <v>60</v>
      </c>
      <c r="C65" s="2" t="s">
        <v>789</v>
      </c>
      <c r="D65" s="2">
        <v>5</v>
      </c>
      <c r="E65" s="2"/>
      <c r="F65" s="2">
        <v>1</v>
      </c>
      <c r="G65" s="2"/>
      <c r="H65" s="2"/>
      <c r="I65" s="2"/>
      <c r="J65" s="2"/>
      <c r="K65" s="2">
        <v>1</v>
      </c>
      <c r="L65" s="2">
        <v>5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E65" s="2">
        <v>4</v>
      </c>
    </row>
    <row r="66" spans="1:36" ht="12.75" customHeight="1">
      <c r="A66" s="2" t="s">
        <v>859</v>
      </c>
      <c r="B66" s="2">
        <v>60</v>
      </c>
      <c r="C66" s="2" t="s">
        <v>786</v>
      </c>
      <c r="D66" s="2">
        <v>3</v>
      </c>
      <c r="E66" s="2">
        <v>1</v>
      </c>
      <c r="F66" s="2"/>
      <c r="G66" s="2"/>
      <c r="H66" s="2"/>
      <c r="I66" s="2"/>
      <c r="J66" s="2"/>
      <c r="K66" s="2"/>
      <c r="L66" s="2">
        <v>5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36" ht="12.75" customHeight="1">
      <c r="A67" s="2" t="s">
        <v>861</v>
      </c>
      <c r="B67" s="2">
        <v>61</v>
      </c>
      <c r="C67" s="2" t="s">
        <v>783</v>
      </c>
      <c r="D67" s="2">
        <v>5</v>
      </c>
      <c r="E67" s="2"/>
      <c r="F67" s="2"/>
      <c r="G67" s="2"/>
      <c r="H67" s="2"/>
      <c r="I67" s="2"/>
      <c r="J67" s="2">
        <v>2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J67" s="10"/>
    </row>
    <row r="68" spans="1:36" ht="12.75" customHeight="1">
      <c r="A68" s="2" t="s">
        <v>862</v>
      </c>
      <c r="B68" s="2">
        <v>61</v>
      </c>
      <c r="C68" s="2" t="s">
        <v>783</v>
      </c>
      <c r="D68" s="2">
        <v>4</v>
      </c>
      <c r="E68" s="2"/>
      <c r="F68" s="2"/>
      <c r="G68" s="2"/>
      <c r="H68" s="2"/>
      <c r="I68" s="2"/>
      <c r="J68" s="2"/>
      <c r="K68" s="2"/>
      <c r="L68" s="2">
        <v>-5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J68" s="10">
        <v>4</v>
      </c>
    </row>
    <row r="69" spans="1:36" ht="12.75" customHeight="1">
      <c r="A69" s="2" t="s">
        <v>864</v>
      </c>
      <c r="B69" s="2">
        <v>61</v>
      </c>
      <c r="C69" s="2" t="s">
        <v>786</v>
      </c>
      <c r="D69" s="2">
        <v>2</v>
      </c>
      <c r="E69" s="2"/>
      <c r="F69" s="2"/>
      <c r="G69" s="2">
        <v>1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36" ht="12.75" customHeight="1">
      <c r="A70" s="2" t="s">
        <v>865</v>
      </c>
      <c r="B70" s="2">
        <v>61</v>
      </c>
      <c r="C70" s="2" t="s">
        <v>783</v>
      </c>
      <c r="D70" s="2">
        <v>5</v>
      </c>
      <c r="E70" s="2"/>
      <c r="F70" s="2"/>
      <c r="G70" s="2"/>
      <c r="H70" s="2"/>
      <c r="I70" s="2">
        <v>2</v>
      </c>
      <c r="J70" s="2">
        <v>2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36" ht="12.75" customHeight="1">
      <c r="A71" s="2" t="s">
        <v>866</v>
      </c>
      <c r="B71" s="2">
        <v>62</v>
      </c>
      <c r="C71" s="2" t="s">
        <v>783</v>
      </c>
      <c r="D71" s="2">
        <v>4</v>
      </c>
      <c r="E71" s="2"/>
      <c r="F71" s="2"/>
      <c r="G71" s="2"/>
      <c r="H71" s="2"/>
      <c r="I71" s="2">
        <v>1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J71" s="10">
        <v>4</v>
      </c>
    </row>
    <row r="72" spans="1:36" ht="12.75" customHeight="1">
      <c r="A72" s="2" t="s">
        <v>867</v>
      </c>
      <c r="B72" s="2">
        <v>62</v>
      </c>
      <c r="C72" s="2" t="s">
        <v>789</v>
      </c>
      <c r="D72" s="2">
        <v>4</v>
      </c>
      <c r="E72" s="2"/>
      <c r="F72" s="2"/>
      <c r="G72" s="2">
        <v>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36" ht="12.75" customHeight="1">
      <c r="A73" s="2" t="s">
        <v>868</v>
      </c>
      <c r="B73" s="2">
        <v>62</v>
      </c>
      <c r="C73" s="2" t="s">
        <v>783</v>
      </c>
      <c r="D73" s="2">
        <v>5</v>
      </c>
      <c r="E73" s="2"/>
      <c r="F73" s="2"/>
      <c r="G73" s="2">
        <v>3</v>
      </c>
      <c r="H73" s="2">
        <v>3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36" ht="12.75" customHeight="1">
      <c r="A74" s="2" t="s">
        <v>869</v>
      </c>
      <c r="B74" s="2">
        <v>63</v>
      </c>
      <c r="C74" s="2" t="s">
        <v>786</v>
      </c>
      <c r="D74" s="2">
        <v>4</v>
      </c>
      <c r="E74" s="2"/>
      <c r="F74" s="2"/>
      <c r="G74" s="2">
        <v>2</v>
      </c>
      <c r="H74" s="2"/>
      <c r="I74" s="2">
        <v>1</v>
      </c>
      <c r="J74" s="2">
        <v>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>
        <v>4</v>
      </c>
    </row>
    <row r="75" spans="1:36" ht="12.75" customHeight="1">
      <c r="A75" s="2" t="s">
        <v>871</v>
      </c>
      <c r="B75" s="2">
        <v>63</v>
      </c>
      <c r="C75" s="2" t="s">
        <v>789</v>
      </c>
      <c r="D75" s="2">
        <v>3</v>
      </c>
      <c r="E75" s="2"/>
      <c r="F75" s="2"/>
      <c r="G75" s="2"/>
      <c r="H75" s="2"/>
      <c r="I75" s="2">
        <v>1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E75" s="2">
        <v>4</v>
      </c>
    </row>
    <row r="76" spans="1:36" ht="12.75" customHeight="1">
      <c r="A76" s="2" t="s">
        <v>872</v>
      </c>
      <c r="B76" s="2">
        <v>63</v>
      </c>
      <c r="C76" s="2" t="s">
        <v>789</v>
      </c>
      <c r="D76" s="2">
        <v>3</v>
      </c>
      <c r="E76" s="2"/>
      <c r="F76" s="2">
        <v>2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36" ht="12.75" customHeight="1">
      <c r="A77" s="2" t="s">
        <v>873</v>
      </c>
      <c r="B77" s="2">
        <v>63</v>
      </c>
      <c r="C77" s="2" t="s">
        <v>789</v>
      </c>
      <c r="D77" s="2">
        <v>3</v>
      </c>
      <c r="E77" s="2"/>
      <c r="F77" s="2"/>
      <c r="G77" s="2"/>
      <c r="H77" s="2"/>
      <c r="I77" s="2"/>
      <c r="J77" s="2">
        <v>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36" ht="12.75" customHeight="1">
      <c r="A78" s="2" t="s">
        <v>874</v>
      </c>
      <c r="B78" s="2">
        <v>64</v>
      </c>
      <c r="C78" s="2" t="s">
        <v>783</v>
      </c>
      <c r="D78" s="2">
        <v>3</v>
      </c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36" ht="12.75" customHeight="1">
      <c r="A79" s="2" t="s">
        <v>876</v>
      </c>
      <c r="B79" s="2">
        <v>64</v>
      </c>
      <c r="C79" s="2" t="s">
        <v>783</v>
      </c>
      <c r="D79" s="2">
        <v>3</v>
      </c>
      <c r="E79" s="2"/>
      <c r="F79" s="2"/>
      <c r="G79" s="2"/>
      <c r="H79" s="2"/>
      <c r="I79" s="2"/>
      <c r="J79" s="2"/>
      <c r="K79" s="2">
        <v>1</v>
      </c>
      <c r="L79" s="2">
        <v>5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36" ht="12.75" customHeight="1">
      <c r="A80" s="2" t="s">
        <v>878</v>
      </c>
      <c r="B80" s="2">
        <v>64</v>
      </c>
      <c r="C80" s="2" t="s">
        <v>783</v>
      </c>
      <c r="D80" s="2">
        <v>4</v>
      </c>
      <c r="E80" s="2"/>
      <c r="F80" s="2"/>
      <c r="G80" s="2"/>
      <c r="H80" s="2">
        <v>2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40" ht="12.75" customHeight="1">
      <c r="A81" s="2" t="s">
        <v>879</v>
      </c>
      <c r="B81" s="2">
        <v>65</v>
      </c>
      <c r="C81" s="2" t="s">
        <v>783</v>
      </c>
      <c r="D81" s="2">
        <v>4</v>
      </c>
      <c r="E81" s="2"/>
      <c r="F81" s="2"/>
      <c r="G81" s="2"/>
      <c r="H81" s="2"/>
      <c r="I81" s="2">
        <v>1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40" ht="12.75" customHeight="1">
      <c r="A82" s="2" t="s">
        <v>881</v>
      </c>
      <c r="B82" s="2">
        <v>65</v>
      </c>
      <c r="C82" s="2" t="s">
        <v>783</v>
      </c>
      <c r="D82" s="2">
        <v>2</v>
      </c>
      <c r="E82" s="2"/>
      <c r="F82" s="2"/>
      <c r="G82" s="2"/>
      <c r="H82" s="2">
        <v>2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40" ht="12.75" customHeight="1">
      <c r="A83" s="2" t="s">
        <v>882</v>
      </c>
      <c r="B83" s="2">
        <v>66</v>
      </c>
      <c r="C83" s="2" t="s">
        <v>783</v>
      </c>
      <c r="D83" s="2">
        <v>3</v>
      </c>
      <c r="E83" s="2"/>
      <c r="F83" s="2"/>
      <c r="G83" s="2"/>
      <c r="H83" s="2"/>
      <c r="I83" s="2">
        <v>-2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40" ht="12.75" customHeight="1">
      <c r="A84" s="2" t="s">
        <v>884</v>
      </c>
      <c r="B84" s="2">
        <v>66</v>
      </c>
      <c r="C84" s="2" t="s">
        <v>783</v>
      </c>
      <c r="D84" s="2">
        <v>2</v>
      </c>
      <c r="E84" s="2"/>
      <c r="F84" s="2"/>
      <c r="G84" s="2">
        <v>1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40" ht="12.75" customHeight="1">
      <c r="A85" s="2" t="s">
        <v>885</v>
      </c>
      <c r="B85" s="2">
        <v>66</v>
      </c>
      <c r="C85" s="2" t="s">
        <v>783</v>
      </c>
      <c r="D85" s="2">
        <v>4</v>
      </c>
      <c r="E85" s="2"/>
      <c r="F85" s="2"/>
      <c r="G85" s="2"/>
      <c r="H85" s="2"/>
      <c r="I85" s="2"/>
      <c r="J85" s="2"/>
      <c r="K85" s="2"/>
      <c r="L85" s="2">
        <v>-10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40" ht="12.75" customHeight="1">
      <c r="A86" s="2" t="s">
        <v>886</v>
      </c>
      <c r="B86" s="2">
        <v>67</v>
      </c>
      <c r="C86" s="2" t="s">
        <v>783</v>
      </c>
      <c r="D86" s="2">
        <v>3</v>
      </c>
      <c r="E86" s="2"/>
      <c r="F86" s="2"/>
      <c r="G86" s="2">
        <v>1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40" ht="12.75" customHeight="1">
      <c r="A87" s="2" t="s">
        <v>887</v>
      </c>
      <c r="B87" s="2">
        <v>67</v>
      </c>
      <c r="C87" s="2" t="s">
        <v>783</v>
      </c>
      <c r="D87" s="2">
        <v>5</v>
      </c>
      <c r="E87" s="2"/>
      <c r="F87" s="2"/>
      <c r="G87" s="2"/>
      <c r="H87" s="2"/>
      <c r="I87" s="2"/>
      <c r="J87" s="2"/>
      <c r="K87" s="2"/>
      <c r="L87" s="2">
        <v>-5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40" ht="12.75" customHeight="1">
      <c r="A88" s="2" t="s">
        <v>888</v>
      </c>
      <c r="B88" s="2">
        <v>68</v>
      </c>
      <c r="C88" s="2" t="s">
        <v>783</v>
      </c>
      <c r="D88" s="2">
        <v>4</v>
      </c>
      <c r="E88" s="2"/>
      <c r="F88" s="2"/>
      <c r="G88" s="2">
        <v>1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40" ht="12.75" customHeight="1">
      <c r="A89" s="2" t="s">
        <v>889</v>
      </c>
      <c r="B89" s="2">
        <v>68</v>
      </c>
      <c r="C89" s="2" t="s">
        <v>783</v>
      </c>
      <c r="D89" s="2">
        <v>5</v>
      </c>
      <c r="E89" s="2">
        <v>3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40" ht="12.75" customHeight="1">
      <c r="A90" s="2" t="s">
        <v>239</v>
      </c>
      <c r="B90" s="2">
        <v>69</v>
      </c>
      <c r="C90" s="2" t="s">
        <v>789</v>
      </c>
      <c r="D90" s="2">
        <v>4</v>
      </c>
      <c r="E90" s="2"/>
      <c r="F90" s="2"/>
      <c r="G90" s="2"/>
      <c r="H90" s="2"/>
      <c r="I90" s="2"/>
      <c r="J90" s="2">
        <v>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M90" s="2">
        <v>4</v>
      </c>
      <c r="AN90" s="2"/>
    </row>
    <row r="91" spans="1:40" ht="12.75" customHeight="1">
      <c r="A91" s="2" t="s">
        <v>890</v>
      </c>
      <c r="B91" s="2">
        <v>69</v>
      </c>
      <c r="C91" s="2" t="s">
        <v>789</v>
      </c>
      <c r="D91" s="2">
        <v>5</v>
      </c>
      <c r="E91" s="2"/>
      <c r="F91" s="2">
        <v>2</v>
      </c>
      <c r="G91" s="2"/>
      <c r="H91" s="2">
        <v>1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40" ht="12.75" customHeight="1">
      <c r="A92" s="2" t="s">
        <v>891</v>
      </c>
      <c r="B92" s="2">
        <v>69</v>
      </c>
      <c r="C92" s="2" t="s">
        <v>783</v>
      </c>
      <c r="D92" s="2">
        <v>1</v>
      </c>
      <c r="E92" s="2"/>
      <c r="F92" s="2"/>
      <c r="G92" s="2"/>
      <c r="H92" s="2"/>
      <c r="I92" s="2">
        <v>1</v>
      </c>
      <c r="J92" s="2">
        <v>1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40" ht="12.75" customHeight="1">
      <c r="A93" s="2" t="s">
        <v>892</v>
      </c>
      <c r="B93" s="2">
        <v>70</v>
      </c>
      <c r="C93" s="2" t="s">
        <v>783</v>
      </c>
      <c r="D93" s="2">
        <v>3</v>
      </c>
      <c r="E93" s="2"/>
      <c r="F93" s="2"/>
      <c r="G93" s="2"/>
      <c r="H93" s="2"/>
      <c r="I93" s="2"/>
      <c r="J93" s="2"/>
      <c r="K93" s="2"/>
      <c r="L93" s="2">
        <v>-5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40" ht="12.75" customHeight="1">
      <c r="A94" s="2" t="s">
        <v>893</v>
      </c>
      <c r="B94" s="2">
        <v>70</v>
      </c>
      <c r="C94" s="2" t="s">
        <v>789</v>
      </c>
      <c r="D94" s="2">
        <v>3</v>
      </c>
      <c r="E94" s="2">
        <v>1</v>
      </c>
      <c r="F94" s="2">
        <v>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40" ht="12.75" customHeight="1">
      <c r="A95" s="2" t="s">
        <v>894</v>
      </c>
      <c r="B95" s="2">
        <v>70</v>
      </c>
      <c r="C95" s="2" t="s">
        <v>789</v>
      </c>
      <c r="D95" s="2">
        <v>2</v>
      </c>
      <c r="E95" s="2"/>
      <c r="F95" s="2"/>
      <c r="G95" s="2"/>
      <c r="H95" s="2">
        <v>3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40" ht="12.75" customHeight="1">
      <c r="A96" s="2" t="s">
        <v>895</v>
      </c>
      <c r="B96" s="2">
        <v>71</v>
      </c>
      <c r="C96" s="2" t="s">
        <v>783</v>
      </c>
      <c r="D96" s="2">
        <v>2</v>
      </c>
      <c r="E96" s="2"/>
      <c r="F96" s="2"/>
      <c r="G96" s="2"/>
      <c r="H96" s="2"/>
      <c r="I96" s="2"/>
      <c r="J96" s="2"/>
      <c r="K96" s="2"/>
      <c r="L96" s="2">
        <v>-5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38" ht="12.75" customHeight="1">
      <c r="A97" s="2" t="s">
        <v>896</v>
      </c>
      <c r="B97" s="2">
        <v>71</v>
      </c>
      <c r="C97" s="2" t="s">
        <v>783</v>
      </c>
      <c r="D97" s="2">
        <v>4</v>
      </c>
      <c r="E97" s="2">
        <v>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J97" s="10">
        <v>4</v>
      </c>
    </row>
    <row r="98" spans="1:38" ht="12.75" customHeight="1">
      <c r="A98" s="2" t="s">
        <v>56</v>
      </c>
      <c r="B98" s="2">
        <v>71</v>
      </c>
      <c r="C98" s="2" t="s">
        <v>783</v>
      </c>
      <c r="D98" s="2">
        <v>3</v>
      </c>
      <c r="E98" s="2">
        <v>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38" ht="12.75" customHeight="1">
      <c r="A99" s="2" t="s">
        <v>897</v>
      </c>
      <c r="B99" s="2">
        <v>72</v>
      </c>
      <c r="C99" s="2" t="s">
        <v>789</v>
      </c>
      <c r="D99" s="2">
        <v>4</v>
      </c>
      <c r="E99" s="2"/>
      <c r="F99" s="2"/>
      <c r="G99" s="2">
        <v>3</v>
      </c>
      <c r="H99" s="2"/>
      <c r="I99" s="2"/>
      <c r="J99" s="2"/>
      <c r="K99" s="2"/>
      <c r="L99" s="2">
        <v>10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38" ht="12.75" customHeight="1">
      <c r="A100" s="2" t="s">
        <v>898</v>
      </c>
      <c r="B100" s="2">
        <v>72</v>
      </c>
      <c r="C100" s="2" t="s">
        <v>792</v>
      </c>
      <c r="D100" s="2">
        <v>5</v>
      </c>
      <c r="E100" s="2"/>
      <c r="F100" s="2"/>
      <c r="G100" s="2"/>
      <c r="H100" s="2"/>
      <c r="I100" s="2">
        <v>1</v>
      </c>
      <c r="J100" s="2">
        <v>-1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E100" s="2">
        <v>4</v>
      </c>
    </row>
    <row r="101" spans="1:38" ht="12.75" customHeight="1">
      <c r="A101" s="2" t="s">
        <v>899</v>
      </c>
      <c r="B101" s="2">
        <v>72</v>
      </c>
      <c r="C101" s="2" t="s">
        <v>783</v>
      </c>
      <c r="D101" s="2">
        <v>3</v>
      </c>
      <c r="E101" s="2"/>
      <c r="F101" s="2"/>
      <c r="G101" s="2">
        <v>2</v>
      </c>
      <c r="H101" s="2">
        <v>2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38" ht="12.75" customHeight="1">
      <c r="A102" s="2" t="s">
        <v>900</v>
      </c>
      <c r="B102" s="2">
        <v>73</v>
      </c>
      <c r="C102" s="2" t="s">
        <v>789</v>
      </c>
      <c r="D102" s="2">
        <v>4</v>
      </c>
      <c r="E102" s="2"/>
      <c r="F102" s="2"/>
      <c r="G102" s="2"/>
      <c r="H102" s="2"/>
      <c r="I102" s="2"/>
      <c r="J102" s="2"/>
      <c r="K102" s="2"/>
      <c r="L102" s="2">
        <v>5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38" ht="12.75" customHeight="1">
      <c r="A103" s="2" t="s">
        <v>901</v>
      </c>
      <c r="B103" s="2">
        <v>73</v>
      </c>
      <c r="C103" s="2" t="s">
        <v>783</v>
      </c>
      <c r="D103" s="2">
        <v>4</v>
      </c>
      <c r="E103" s="2"/>
      <c r="F103" s="2"/>
      <c r="G103" s="2"/>
      <c r="H103" s="2"/>
      <c r="I103" s="2"/>
      <c r="J103" s="2">
        <v>1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38" ht="12.75" customHeight="1">
      <c r="A104" s="2" t="s">
        <v>902</v>
      </c>
      <c r="B104" s="2">
        <v>73</v>
      </c>
      <c r="C104" s="2" t="s">
        <v>783</v>
      </c>
      <c r="D104" s="2">
        <v>5</v>
      </c>
      <c r="E104" s="2"/>
      <c r="F104" s="2"/>
      <c r="G104" s="2"/>
      <c r="H104" s="2"/>
      <c r="I104" s="2"/>
      <c r="J104" s="2"/>
      <c r="K104" s="2"/>
      <c r="L104" s="2">
        <v>10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>
        <v>4</v>
      </c>
    </row>
    <row r="105" spans="1:38" ht="12.75" customHeight="1">
      <c r="A105" s="2" t="s">
        <v>903</v>
      </c>
      <c r="B105" s="2">
        <v>74</v>
      </c>
      <c r="C105" s="2" t="s">
        <v>783</v>
      </c>
      <c r="D105" s="2">
        <v>4</v>
      </c>
      <c r="E105" s="2"/>
      <c r="F105" s="2"/>
      <c r="G105" s="2"/>
      <c r="H105" s="2"/>
      <c r="I105" s="2"/>
      <c r="J105" s="2"/>
      <c r="K105" s="2">
        <v>2</v>
      </c>
      <c r="L105" s="2">
        <v>20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38" ht="12.75" customHeight="1">
      <c r="A106" s="2" t="s">
        <v>904</v>
      </c>
      <c r="B106" s="2">
        <v>74</v>
      </c>
      <c r="C106" s="2" t="s">
        <v>783</v>
      </c>
      <c r="D106" s="2">
        <v>4</v>
      </c>
      <c r="E106" s="2"/>
      <c r="F106" s="2"/>
      <c r="G106" s="2"/>
      <c r="H106" s="2"/>
      <c r="I106" s="2"/>
      <c r="J106" s="2">
        <v>2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J106" s="10">
        <v>4</v>
      </c>
    </row>
    <row r="107" spans="1:38" ht="12.75" customHeight="1">
      <c r="A107" s="2" t="s">
        <v>905</v>
      </c>
      <c r="B107" s="2">
        <v>74</v>
      </c>
      <c r="C107" s="2" t="s">
        <v>783</v>
      </c>
      <c r="D107" s="2">
        <v>5</v>
      </c>
      <c r="E107" s="2"/>
      <c r="F107" s="2"/>
      <c r="G107" s="2"/>
      <c r="H107" s="2"/>
      <c r="I107" s="2">
        <v>3</v>
      </c>
      <c r="J107" s="2">
        <v>3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J107" s="10">
        <v>4</v>
      </c>
    </row>
    <row r="108" spans="1:38" ht="12.75" customHeight="1">
      <c r="A108" s="2" t="s">
        <v>906</v>
      </c>
      <c r="B108" s="2">
        <v>75</v>
      </c>
      <c r="C108" s="2" t="s">
        <v>783</v>
      </c>
      <c r="D108" s="2">
        <v>4</v>
      </c>
      <c r="E108" s="2"/>
      <c r="F108" s="2"/>
      <c r="G108" s="2"/>
      <c r="H108" s="2"/>
      <c r="I108" s="2"/>
      <c r="J108" s="2"/>
      <c r="K108" s="2">
        <v>1</v>
      </c>
      <c r="L108" s="2">
        <v>5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38" ht="12.75" customHeight="1">
      <c r="A109" s="2" t="s">
        <v>907</v>
      </c>
      <c r="B109" s="2">
        <v>75</v>
      </c>
      <c r="C109" s="2" t="s">
        <v>783</v>
      </c>
      <c r="D109" s="2">
        <v>5</v>
      </c>
      <c r="E109" s="2">
        <v>3</v>
      </c>
      <c r="F109" s="2">
        <v>3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38" ht="12.75" customHeight="1">
      <c r="A110" s="2" t="s">
        <v>908</v>
      </c>
      <c r="B110" s="2">
        <v>75</v>
      </c>
      <c r="C110" s="2" t="s">
        <v>786</v>
      </c>
      <c r="D110" s="2">
        <v>3</v>
      </c>
      <c r="E110" s="2"/>
      <c r="F110" s="2"/>
      <c r="G110" s="2">
        <v>1</v>
      </c>
      <c r="H110" s="2"/>
      <c r="I110" s="2"/>
      <c r="J110" s="2"/>
      <c r="K110" s="2"/>
      <c r="L110" s="2">
        <v>-5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38" ht="12.75" customHeight="1">
      <c r="A111" s="2" t="s">
        <v>909</v>
      </c>
      <c r="B111" s="2">
        <v>76</v>
      </c>
      <c r="C111" s="2" t="s">
        <v>783</v>
      </c>
      <c r="D111" s="2">
        <v>4</v>
      </c>
      <c r="E111" s="2">
        <v>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38" ht="12.75" customHeight="1">
      <c r="A112" s="2" t="s">
        <v>910</v>
      </c>
      <c r="B112" s="2">
        <v>77</v>
      </c>
      <c r="C112" s="2" t="s">
        <v>783</v>
      </c>
      <c r="D112" s="2">
        <v>3</v>
      </c>
      <c r="E112" s="2"/>
      <c r="F112" s="2">
        <v>2</v>
      </c>
      <c r="G112" s="2"/>
      <c r="H112" s="2"/>
      <c r="I112" s="2"/>
      <c r="J112" s="2">
        <v>2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H112" s="2">
        <v>4</v>
      </c>
      <c r="AJ112" s="2"/>
      <c r="AK112" s="2"/>
      <c r="AL112" s="2"/>
    </row>
    <row r="113" spans="1:40" ht="12.75" customHeight="1">
      <c r="A113" s="2" t="s">
        <v>911</v>
      </c>
      <c r="B113" s="2">
        <v>77</v>
      </c>
      <c r="C113" s="2" t="s">
        <v>783</v>
      </c>
      <c r="D113" s="2">
        <v>4</v>
      </c>
      <c r="E113" s="2"/>
      <c r="F113" s="2"/>
      <c r="G113" s="2"/>
      <c r="H113" s="2"/>
      <c r="I113" s="2"/>
      <c r="J113" s="2">
        <v>1</v>
      </c>
      <c r="K113" s="2">
        <v>1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K113" s="10">
        <v>6</v>
      </c>
      <c r="AL113" s="10"/>
    </row>
    <row r="114" spans="1:40" ht="12.75" customHeight="1">
      <c r="A114" s="2" t="s">
        <v>912</v>
      </c>
      <c r="B114" s="2">
        <v>78</v>
      </c>
      <c r="C114" s="2" t="s">
        <v>783</v>
      </c>
      <c r="D114" s="2">
        <v>3</v>
      </c>
      <c r="E114" s="2"/>
      <c r="F114" s="2">
        <v>1</v>
      </c>
      <c r="G114" s="2"/>
      <c r="H114" s="2">
        <v>2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K114" s="10">
        <v>6</v>
      </c>
      <c r="AL114" s="10"/>
    </row>
    <row r="115" spans="1:40" ht="12.75" customHeight="1">
      <c r="A115" s="2" t="s">
        <v>913</v>
      </c>
      <c r="B115" s="2">
        <v>78</v>
      </c>
      <c r="C115" s="2" t="s">
        <v>783</v>
      </c>
      <c r="D115" s="2">
        <v>2</v>
      </c>
      <c r="E115" s="2"/>
      <c r="F115" s="2"/>
      <c r="G115" s="2"/>
      <c r="H115" s="2"/>
      <c r="I115" s="2"/>
      <c r="J115" s="2">
        <v>2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40" ht="12.75" customHeight="1">
      <c r="A116" s="2" t="s">
        <v>914</v>
      </c>
      <c r="B116" s="2">
        <v>79</v>
      </c>
      <c r="C116" s="2" t="s">
        <v>783</v>
      </c>
      <c r="D116" s="2">
        <v>5</v>
      </c>
      <c r="E116" s="2"/>
      <c r="F116" s="2"/>
      <c r="G116" s="2"/>
      <c r="H116" s="2"/>
      <c r="I116" s="2"/>
      <c r="J116" s="2"/>
      <c r="K116" s="2"/>
      <c r="L116" s="2">
        <v>20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G116" s="2">
        <v>4</v>
      </c>
    </row>
    <row r="117" spans="1:40" ht="12.75" customHeight="1">
      <c r="A117" s="2" t="s">
        <v>915</v>
      </c>
      <c r="B117" s="2">
        <v>79</v>
      </c>
      <c r="C117" s="2" t="s">
        <v>783</v>
      </c>
      <c r="D117" s="2">
        <v>3</v>
      </c>
      <c r="E117" s="2"/>
      <c r="F117" s="2"/>
      <c r="G117" s="2"/>
      <c r="H117" s="2"/>
      <c r="I117" s="2"/>
      <c r="J117" s="2">
        <v>1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40" ht="12.75" customHeight="1">
      <c r="A118" s="2" t="s">
        <v>917</v>
      </c>
      <c r="B118" s="2">
        <v>80</v>
      </c>
      <c r="C118" s="2" t="s">
        <v>783</v>
      </c>
      <c r="D118" s="2">
        <v>3</v>
      </c>
      <c r="E118" s="2"/>
      <c r="F118" s="2"/>
      <c r="G118" s="2">
        <v>2</v>
      </c>
      <c r="H118" s="2">
        <v>1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G118" s="2">
        <v>4</v>
      </c>
    </row>
    <row r="119" spans="1:40" ht="12.75" customHeight="1">
      <c r="A119" s="2" t="s">
        <v>918</v>
      </c>
      <c r="B119" s="2">
        <v>80</v>
      </c>
      <c r="C119" s="2" t="s">
        <v>783</v>
      </c>
      <c r="D119" s="2">
        <v>4</v>
      </c>
      <c r="E119" s="2">
        <v>-2</v>
      </c>
      <c r="F119" s="2"/>
      <c r="G119" s="2">
        <v>3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H119" s="2">
        <v>4</v>
      </c>
      <c r="AJ119" s="2"/>
      <c r="AK119" s="2"/>
      <c r="AL119" s="2"/>
    </row>
    <row r="120" spans="1:40" ht="12.75" customHeight="1">
      <c r="A120" s="2" t="s">
        <v>920</v>
      </c>
      <c r="B120" s="2">
        <v>81</v>
      </c>
      <c r="C120" s="2" t="s">
        <v>786</v>
      </c>
      <c r="D120" s="2">
        <v>1</v>
      </c>
      <c r="E120" s="2"/>
      <c r="F120" s="2"/>
      <c r="G120" s="2"/>
      <c r="H120" s="2">
        <v>5</v>
      </c>
      <c r="I120" s="2"/>
      <c r="J120" s="2"/>
      <c r="K120" s="2"/>
      <c r="L120" s="2">
        <v>-20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N120" s="10">
        <v>4</v>
      </c>
    </row>
    <row r="121" spans="1:40" ht="12.75" customHeight="1">
      <c r="A121" s="2" t="s">
        <v>921</v>
      </c>
      <c r="B121" s="2">
        <v>81</v>
      </c>
      <c r="C121" s="2" t="s">
        <v>789</v>
      </c>
      <c r="D121" s="2">
        <v>3</v>
      </c>
      <c r="E121" s="2"/>
      <c r="F121" s="2">
        <v>2</v>
      </c>
      <c r="G121" s="2"/>
      <c r="H121" s="2"/>
      <c r="I121" s="2"/>
      <c r="J121" s="2">
        <v>-3</v>
      </c>
      <c r="K121" s="2"/>
      <c r="L121" s="2">
        <v>10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L121" s="10">
        <v>6</v>
      </c>
    </row>
    <row r="122" spans="1:40" ht="12.75" customHeight="1">
      <c r="A122" s="2" t="s">
        <v>922</v>
      </c>
      <c r="B122" s="2">
        <v>82</v>
      </c>
      <c r="C122" s="2" t="s">
        <v>786</v>
      </c>
      <c r="D122" s="2">
        <v>2</v>
      </c>
      <c r="E122" s="2"/>
      <c r="F122" s="2"/>
      <c r="G122" s="2"/>
      <c r="H122" s="2">
        <v>3</v>
      </c>
      <c r="I122" s="2"/>
      <c r="J122" s="2"/>
      <c r="K122" s="2">
        <v>-2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E122" s="2">
        <v>4</v>
      </c>
    </row>
    <row r="123" spans="1:40" ht="12.75" customHeight="1">
      <c r="A123" s="2" t="s">
        <v>923</v>
      </c>
      <c r="B123" s="2">
        <v>82</v>
      </c>
      <c r="C123" s="2" t="s">
        <v>783</v>
      </c>
      <c r="D123" s="2">
        <v>3</v>
      </c>
      <c r="E123" s="2"/>
      <c r="F123" s="2"/>
      <c r="G123" s="2"/>
      <c r="H123" s="2"/>
      <c r="I123" s="2">
        <v>2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40" ht="12.75" customHeight="1">
      <c r="A124" s="2" t="s">
        <v>924</v>
      </c>
      <c r="B124" s="2">
        <v>83</v>
      </c>
      <c r="C124" s="2" t="s">
        <v>786</v>
      </c>
      <c r="D124" s="2">
        <v>2</v>
      </c>
      <c r="E124" s="2">
        <v>2</v>
      </c>
      <c r="F124" s="2">
        <v>2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N124" s="10">
        <v>4</v>
      </c>
    </row>
    <row r="125" spans="1:40" ht="12.75" customHeight="1">
      <c r="A125" s="2" t="s">
        <v>925</v>
      </c>
      <c r="B125" s="2">
        <v>83</v>
      </c>
      <c r="C125" s="2" t="s">
        <v>792</v>
      </c>
      <c r="D125" s="2">
        <v>4</v>
      </c>
      <c r="E125" s="2">
        <v>2</v>
      </c>
      <c r="F125" s="2">
        <v>-1</v>
      </c>
      <c r="G125" s="2">
        <v>2</v>
      </c>
      <c r="H125" s="2">
        <v>-1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L125" s="10">
        <v>6</v>
      </c>
    </row>
    <row r="126" spans="1:40" ht="12.75" customHeight="1">
      <c r="A126" s="2" t="s">
        <v>926</v>
      </c>
      <c r="B126" s="2">
        <v>84</v>
      </c>
      <c r="C126" s="2" t="s">
        <v>783</v>
      </c>
      <c r="D126" s="2">
        <v>4</v>
      </c>
      <c r="E126" s="2"/>
      <c r="F126" s="2"/>
      <c r="G126" s="2"/>
      <c r="H126" s="2"/>
      <c r="I126" s="2">
        <v>3</v>
      </c>
      <c r="J126" s="2"/>
      <c r="K126" s="2">
        <v>-2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40" ht="12.75" customHeight="1">
      <c r="A127" s="2" t="s">
        <v>927</v>
      </c>
      <c r="B127" s="2">
        <v>84</v>
      </c>
      <c r="C127" s="2" t="s">
        <v>783</v>
      </c>
      <c r="D127" s="2">
        <v>5</v>
      </c>
      <c r="E127" s="2"/>
      <c r="F127" s="2"/>
      <c r="G127" s="2"/>
      <c r="H127" s="2"/>
      <c r="I127" s="2"/>
      <c r="J127" s="2">
        <v>3</v>
      </c>
      <c r="K127" s="2">
        <v>-2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40" ht="12.75" customHeight="1">
      <c r="A128" s="2" t="s">
        <v>929</v>
      </c>
      <c r="B128" s="2">
        <v>85</v>
      </c>
      <c r="C128" s="2" t="s">
        <v>792</v>
      </c>
      <c r="D128" s="2">
        <v>4</v>
      </c>
      <c r="E128" s="2"/>
      <c r="F128" s="2">
        <v>3</v>
      </c>
      <c r="G128" s="2"/>
      <c r="H128" s="2"/>
      <c r="I128" s="2"/>
      <c r="J128" s="2"/>
      <c r="K128" s="2">
        <v>-2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G128" s="2">
        <v>4</v>
      </c>
    </row>
    <row r="129" spans="1:40" ht="12.75" customHeight="1">
      <c r="A129" s="2" t="s">
        <v>227</v>
      </c>
      <c r="B129" s="2">
        <v>85</v>
      </c>
      <c r="C129" s="2" t="s">
        <v>783</v>
      </c>
      <c r="D129" s="2">
        <v>1</v>
      </c>
      <c r="E129" s="2"/>
      <c r="F129" s="2">
        <v>2</v>
      </c>
      <c r="G129" s="2"/>
      <c r="H129" s="2">
        <v>2</v>
      </c>
      <c r="I129" s="2"/>
      <c r="J129" s="2"/>
      <c r="K129" s="2"/>
      <c r="L129" s="2">
        <v>-10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M129" s="2">
        <v>4</v>
      </c>
      <c r="AN129" s="2"/>
    </row>
    <row r="130" spans="1:40" ht="12.75" customHeight="1">
      <c r="A130" s="2" t="s">
        <v>931</v>
      </c>
      <c r="B130" s="2">
        <v>86</v>
      </c>
      <c r="C130" s="2" t="s">
        <v>783</v>
      </c>
      <c r="D130" s="2">
        <v>3</v>
      </c>
      <c r="E130" s="2"/>
      <c r="F130" s="2"/>
      <c r="G130" s="2">
        <v>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>
        <v>4</v>
      </c>
    </row>
    <row r="131" spans="1:40" ht="12.75" customHeight="1">
      <c r="A131" s="2" t="s">
        <v>189</v>
      </c>
      <c r="B131" s="2">
        <v>87</v>
      </c>
      <c r="C131" s="2" t="s">
        <v>786</v>
      </c>
      <c r="D131" s="2">
        <v>3</v>
      </c>
      <c r="E131" s="2">
        <v>3</v>
      </c>
      <c r="F131" s="2"/>
      <c r="G131" s="2"/>
      <c r="H131" s="2"/>
      <c r="I131" s="2"/>
      <c r="J131" s="2"/>
      <c r="K131" s="2">
        <v>-2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H131" s="2">
        <v>4</v>
      </c>
      <c r="AJ131" s="2"/>
      <c r="AK131" s="2"/>
      <c r="AL131" s="2"/>
    </row>
    <row r="132" spans="1:40" ht="12.75" customHeight="1">
      <c r="A132" s="2" t="s">
        <v>933</v>
      </c>
      <c r="B132" s="2">
        <v>87</v>
      </c>
      <c r="C132" s="2" t="s">
        <v>783</v>
      </c>
      <c r="D132" s="2">
        <v>3</v>
      </c>
      <c r="E132" s="2"/>
      <c r="F132" s="2"/>
      <c r="G132" s="2"/>
      <c r="H132" s="2"/>
      <c r="I132" s="2"/>
      <c r="J132" s="2"/>
      <c r="K132" s="2">
        <v>2</v>
      </c>
      <c r="L132" s="2">
        <v>5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J132" s="10">
        <v>4</v>
      </c>
    </row>
    <row r="133" spans="1:40" ht="12.75" customHeight="1">
      <c r="A133" s="2" t="s">
        <v>934</v>
      </c>
      <c r="B133" s="2">
        <v>88</v>
      </c>
      <c r="C133" s="2" t="s">
        <v>783</v>
      </c>
      <c r="D133" s="2">
        <v>3</v>
      </c>
      <c r="E133" s="2"/>
      <c r="F133" s="2"/>
      <c r="G133" s="2">
        <v>3</v>
      </c>
      <c r="H133" s="2"/>
      <c r="I133" s="2"/>
      <c r="J133" s="2"/>
      <c r="K133" s="2">
        <v>-2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40" ht="12.75" customHeight="1">
      <c r="A134" s="2" t="s">
        <v>935</v>
      </c>
      <c r="B134" s="2">
        <v>88</v>
      </c>
      <c r="C134" s="2" t="s">
        <v>783</v>
      </c>
      <c r="D134" s="2">
        <v>4</v>
      </c>
      <c r="E134" s="2"/>
      <c r="F134" s="2">
        <v>2</v>
      </c>
      <c r="G134" s="2"/>
      <c r="H134" s="2"/>
      <c r="I134" s="2">
        <v>2</v>
      </c>
      <c r="J134" s="2"/>
      <c r="K134" s="2"/>
      <c r="L134" s="2">
        <v>-10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40" ht="12.75" customHeight="1">
      <c r="A135" s="2" t="s">
        <v>937</v>
      </c>
      <c r="B135" s="2">
        <v>89</v>
      </c>
      <c r="C135" s="2" t="s">
        <v>783</v>
      </c>
      <c r="D135" s="2">
        <v>5</v>
      </c>
      <c r="E135" s="2"/>
      <c r="F135" s="2"/>
      <c r="G135" s="2"/>
      <c r="H135" s="2"/>
      <c r="I135" s="2"/>
      <c r="J135" s="2">
        <v>3</v>
      </c>
      <c r="K135" s="2">
        <v>-2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40" ht="12.75" customHeight="1">
      <c r="A136" s="2" t="s">
        <v>33</v>
      </c>
      <c r="B136" s="2">
        <v>89</v>
      </c>
      <c r="C136" s="2" t="s">
        <v>786</v>
      </c>
      <c r="D136" s="2">
        <v>2</v>
      </c>
      <c r="E136" s="2"/>
      <c r="F136" s="2"/>
      <c r="G136" s="2"/>
      <c r="H136" s="2"/>
      <c r="I136" s="2">
        <v>-1</v>
      </c>
      <c r="J136" s="2"/>
      <c r="K136" s="2"/>
      <c r="L136" s="2">
        <v>15</v>
      </c>
      <c r="M136" s="2"/>
      <c r="N136" s="18">
        <v>0.2</v>
      </c>
      <c r="O136" s="2"/>
      <c r="P136" s="18">
        <v>0.5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G136" s="2">
        <v>4</v>
      </c>
    </row>
    <row r="137" spans="1:40" ht="12.75" customHeight="1">
      <c r="A137" s="2" t="s">
        <v>938</v>
      </c>
      <c r="B137" s="2">
        <v>90</v>
      </c>
      <c r="C137" s="2" t="s">
        <v>783</v>
      </c>
      <c r="D137" s="2">
        <v>4</v>
      </c>
      <c r="E137" s="2">
        <v>-1</v>
      </c>
      <c r="F137" s="2"/>
      <c r="G137" s="2">
        <v>-1</v>
      </c>
      <c r="H137" s="2"/>
      <c r="I137" s="2">
        <v>2</v>
      </c>
      <c r="J137" s="2">
        <v>2</v>
      </c>
      <c r="K137" s="2"/>
      <c r="L137" s="2"/>
      <c r="M137" s="2"/>
      <c r="N137" s="2"/>
      <c r="O137" s="2"/>
      <c r="P137" s="2"/>
      <c r="Q137" s="2"/>
      <c r="R137" s="2"/>
      <c r="S137" s="18">
        <v>0.4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40" ht="12.75" customHeight="1">
      <c r="A138" s="2" t="s">
        <v>939</v>
      </c>
      <c r="B138" s="2">
        <v>90</v>
      </c>
      <c r="C138" s="2" t="s">
        <v>783</v>
      </c>
      <c r="D138" s="2">
        <v>4</v>
      </c>
      <c r="E138" s="2">
        <v>2</v>
      </c>
      <c r="F138" s="2"/>
      <c r="G138" s="2"/>
      <c r="H138" s="2">
        <v>2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K138" s="10">
        <v>6</v>
      </c>
      <c r="AL138" s="10"/>
    </row>
    <row r="139" spans="1:40" ht="12.75" customHeight="1">
      <c r="A139" s="2" t="s">
        <v>269</v>
      </c>
      <c r="B139" s="2">
        <v>91</v>
      </c>
      <c r="C139" s="2" t="s">
        <v>783</v>
      </c>
      <c r="D139" s="2">
        <v>3</v>
      </c>
      <c r="E139" s="2"/>
      <c r="F139" s="2"/>
      <c r="G139" s="2">
        <v>3</v>
      </c>
      <c r="H139" s="2"/>
      <c r="I139" s="2"/>
      <c r="J139" s="2"/>
      <c r="K139" s="2"/>
      <c r="L139" s="2">
        <v>15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40" ht="12.75" customHeight="1">
      <c r="A140" s="2" t="s">
        <v>940</v>
      </c>
      <c r="B140" s="2">
        <v>91</v>
      </c>
      <c r="C140" s="2" t="s">
        <v>783</v>
      </c>
      <c r="D140" s="2">
        <v>4</v>
      </c>
      <c r="E140" s="2">
        <v>2</v>
      </c>
      <c r="F140" s="2"/>
      <c r="G140" s="2"/>
      <c r="H140" s="2"/>
      <c r="I140" s="2"/>
      <c r="J140" s="2">
        <v>2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G140" s="2">
        <v>4</v>
      </c>
    </row>
    <row r="141" spans="1:40" ht="12.75" customHeight="1">
      <c r="A141" s="2" t="s">
        <v>145</v>
      </c>
      <c r="B141" s="2">
        <v>92</v>
      </c>
      <c r="C141" s="2" t="s">
        <v>789</v>
      </c>
      <c r="D141" s="2">
        <v>2</v>
      </c>
      <c r="E141" s="2">
        <v>2</v>
      </c>
      <c r="F141" s="2"/>
      <c r="G141" s="2"/>
      <c r="H141" s="2"/>
      <c r="I141" s="2"/>
      <c r="J141" s="2"/>
      <c r="K141" s="2"/>
      <c r="L141" s="2"/>
      <c r="M141" s="2"/>
      <c r="N141" s="18">
        <v>0.75</v>
      </c>
      <c r="O141" s="2"/>
      <c r="P141" s="2"/>
      <c r="Q141" s="2"/>
      <c r="R141" s="2"/>
      <c r="S141" s="2"/>
      <c r="T141" s="2"/>
      <c r="U141" s="2"/>
      <c r="V141" s="2">
        <v>2.25</v>
      </c>
      <c r="W141" s="2">
        <v>3.5</v>
      </c>
      <c r="X141" s="2">
        <v>4.75</v>
      </c>
      <c r="Y141" s="2"/>
      <c r="Z141" s="2"/>
      <c r="AA141" s="2"/>
      <c r="AB141" s="2"/>
      <c r="AC141" s="2">
        <v>-60</v>
      </c>
      <c r="AH141" s="2">
        <v>4</v>
      </c>
      <c r="AJ141" s="2"/>
      <c r="AK141" s="2"/>
      <c r="AL141" s="2"/>
    </row>
    <row r="142" spans="1:40" ht="12.75" customHeight="1">
      <c r="A142" s="2" t="s">
        <v>941</v>
      </c>
      <c r="B142" s="2">
        <v>92</v>
      </c>
      <c r="C142" s="2" t="s">
        <v>783</v>
      </c>
      <c r="D142" s="2">
        <v>2</v>
      </c>
      <c r="E142" s="2">
        <v>-3</v>
      </c>
      <c r="F142" s="2"/>
      <c r="G142" s="2">
        <v>-3</v>
      </c>
      <c r="H142" s="2"/>
      <c r="I142" s="2">
        <v>4</v>
      </c>
      <c r="J142" s="2">
        <v>2</v>
      </c>
      <c r="K142" s="2"/>
      <c r="L142" s="2"/>
      <c r="M142" s="2"/>
      <c r="N142" s="2"/>
      <c r="O142" s="2"/>
      <c r="P142" s="2"/>
      <c r="Q142" s="2"/>
      <c r="R142" s="18">
        <v>0.2</v>
      </c>
      <c r="S142" s="18">
        <v>0.1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40" ht="12.75" customHeight="1">
      <c r="A143" s="2" t="s">
        <v>942</v>
      </c>
      <c r="B143" s="2">
        <v>93</v>
      </c>
      <c r="C143" s="2" t="s">
        <v>783</v>
      </c>
      <c r="D143" s="2">
        <v>3</v>
      </c>
      <c r="E143" s="2"/>
      <c r="F143" s="2"/>
      <c r="G143" s="2"/>
      <c r="H143" s="2">
        <v>2</v>
      </c>
      <c r="I143" s="2"/>
      <c r="J143" s="2">
        <v>2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40" ht="12.75" customHeight="1">
      <c r="A144" s="2" t="s">
        <v>943</v>
      </c>
      <c r="B144" s="2">
        <v>94</v>
      </c>
      <c r="C144" s="2" t="s">
        <v>783</v>
      </c>
      <c r="D144" s="2">
        <v>5</v>
      </c>
      <c r="E144" s="2"/>
      <c r="F144" s="2"/>
      <c r="G144" s="2"/>
      <c r="H144" s="2">
        <v>1</v>
      </c>
      <c r="I144" s="2"/>
      <c r="J144" s="2"/>
      <c r="K144" s="2"/>
      <c r="L144" s="2">
        <v>5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40" ht="12.75" customHeight="1">
      <c r="A145" s="2" t="s">
        <v>205</v>
      </c>
      <c r="B145" s="2">
        <v>95</v>
      </c>
      <c r="C145" s="2" t="s">
        <v>789</v>
      </c>
      <c r="D145" s="2">
        <v>4</v>
      </c>
      <c r="E145" s="2"/>
      <c r="F145" s="2">
        <v>1</v>
      </c>
      <c r="G145" s="2"/>
      <c r="H145" s="2">
        <v>1</v>
      </c>
      <c r="I145" s="2"/>
      <c r="J145" s="2"/>
      <c r="K145" s="2"/>
      <c r="L145" s="2">
        <v>-5</v>
      </c>
      <c r="M145" s="2"/>
      <c r="N145" s="2"/>
      <c r="O145" s="2"/>
      <c r="P145" s="2"/>
      <c r="Q145" s="18">
        <v>0.4</v>
      </c>
      <c r="R145" s="2"/>
      <c r="S145" s="2"/>
      <c r="T145" s="2"/>
      <c r="U145" s="2">
        <v>3</v>
      </c>
      <c r="V145" s="2">
        <v>1</v>
      </c>
      <c r="W145" s="2">
        <v>1</v>
      </c>
      <c r="X145" s="2">
        <v>1</v>
      </c>
      <c r="Y145" s="2"/>
      <c r="Z145" s="2"/>
      <c r="AA145" s="2"/>
      <c r="AB145" s="2"/>
      <c r="AC145" s="2"/>
      <c r="AM145" s="2">
        <v>4</v>
      </c>
      <c r="AN145" s="2"/>
    </row>
    <row r="146" spans="1:40" ht="12.75" customHeight="1">
      <c r="A146" s="2" t="s">
        <v>944</v>
      </c>
      <c r="B146" s="2">
        <v>96</v>
      </c>
      <c r="C146" s="2" t="s">
        <v>786</v>
      </c>
      <c r="D146" s="2">
        <v>5</v>
      </c>
      <c r="E146" s="2">
        <v>3</v>
      </c>
      <c r="F146" s="2"/>
      <c r="G146" s="2"/>
      <c r="H146" s="2"/>
      <c r="I146" s="2"/>
      <c r="J146" s="2"/>
      <c r="K146" s="2">
        <v>3</v>
      </c>
      <c r="L146" s="2"/>
      <c r="M146" s="2"/>
      <c r="N146" s="2"/>
      <c r="O146" s="2"/>
      <c r="P146" s="2"/>
      <c r="Q146" s="2"/>
      <c r="R146" s="2"/>
      <c r="S146" s="2"/>
      <c r="T146" s="2"/>
      <c r="U146" s="2">
        <v>4</v>
      </c>
      <c r="V146" s="2"/>
      <c r="W146" s="2"/>
      <c r="X146" s="2"/>
      <c r="Y146" s="2"/>
      <c r="Z146" s="2"/>
      <c r="AA146" s="2"/>
      <c r="AB146" s="2"/>
      <c r="AC146" s="2"/>
      <c r="AL146" s="10">
        <v>6</v>
      </c>
    </row>
    <row r="147" spans="1:40" ht="12.75" customHeight="1">
      <c r="A147" s="2" t="s">
        <v>945</v>
      </c>
      <c r="B147" s="2">
        <v>96</v>
      </c>
      <c r="C147" s="2" t="s">
        <v>783</v>
      </c>
      <c r="D147" s="2">
        <v>3</v>
      </c>
      <c r="E147" s="2"/>
      <c r="F147" s="2"/>
      <c r="G147" s="2">
        <v>4</v>
      </c>
      <c r="H147" s="2"/>
      <c r="I147" s="2"/>
      <c r="J147" s="2"/>
      <c r="K147" s="2"/>
      <c r="L147" s="2">
        <v>15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40" ht="12.75" customHeight="1">
      <c r="A148" s="2" t="s">
        <v>946</v>
      </c>
      <c r="B148" s="2">
        <v>97</v>
      </c>
      <c r="C148" s="2" t="s">
        <v>783</v>
      </c>
      <c r="D148" s="2">
        <v>4</v>
      </c>
      <c r="E148" s="2">
        <v>2</v>
      </c>
      <c r="F148" s="2">
        <v>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40" ht="12.75" customHeight="1">
      <c r="A149" s="2" t="s">
        <v>947</v>
      </c>
      <c r="B149" s="2">
        <v>98</v>
      </c>
      <c r="C149" s="2" t="s">
        <v>783</v>
      </c>
      <c r="D149" s="2">
        <v>5</v>
      </c>
      <c r="E149" s="2">
        <v>3</v>
      </c>
      <c r="F149" s="2">
        <v>-2</v>
      </c>
      <c r="G149" s="2">
        <v>3</v>
      </c>
      <c r="H149" s="2">
        <v>-2</v>
      </c>
      <c r="I149" s="2"/>
      <c r="J149" s="2"/>
      <c r="K149" s="2"/>
      <c r="L149" s="2">
        <v>10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40" ht="12.75" customHeight="1">
      <c r="A150" s="2" t="s">
        <v>948</v>
      </c>
      <c r="B150" s="2">
        <v>98</v>
      </c>
      <c r="C150" s="2" t="s">
        <v>792</v>
      </c>
      <c r="D150" s="2">
        <v>4</v>
      </c>
      <c r="E150" s="2"/>
      <c r="F150" s="2"/>
      <c r="G150" s="2"/>
      <c r="H150" s="2"/>
      <c r="I150" s="2">
        <v>5</v>
      </c>
      <c r="J150" s="2">
        <v>2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40" ht="12.75" customHeight="1">
      <c r="A151" s="2" t="s">
        <v>82</v>
      </c>
      <c r="B151" s="2">
        <v>99</v>
      </c>
      <c r="C151" s="2" t="s">
        <v>786</v>
      </c>
      <c r="D151" s="2">
        <v>2</v>
      </c>
      <c r="E151" s="2">
        <v>-3</v>
      </c>
      <c r="F151" s="2">
        <v>4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G151" s="2">
        <v>4</v>
      </c>
    </row>
    <row r="152" spans="1:40" ht="12.75" customHeight="1">
      <c r="A152" s="4" t="s">
        <v>230</v>
      </c>
      <c r="B152" s="2">
        <v>99</v>
      </c>
      <c r="C152" s="4" t="s">
        <v>783</v>
      </c>
      <c r="D152" s="2">
        <v>6</v>
      </c>
      <c r="E152" s="2">
        <v>5</v>
      </c>
      <c r="F152" s="2"/>
      <c r="G152" s="2">
        <v>7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M152" s="2">
        <v>8</v>
      </c>
      <c r="AN152" s="2"/>
    </row>
    <row r="153" spans="1:40" ht="12.75" customHeight="1">
      <c r="A153" s="2" t="s">
        <v>949</v>
      </c>
      <c r="B153" s="2">
        <v>99</v>
      </c>
      <c r="C153" s="2" t="s">
        <v>783</v>
      </c>
      <c r="D153" s="2">
        <v>6</v>
      </c>
      <c r="E153" s="2">
        <v>6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>
        <v>8</v>
      </c>
    </row>
    <row r="154" spans="1:40" ht="12.75" customHeight="1">
      <c r="A154" s="4" t="s">
        <v>64</v>
      </c>
      <c r="B154" s="2">
        <v>99</v>
      </c>
      <c r="C154" s="2" t="s">
        <v>783</v>
      </c>
      <c r="D154" s="2">
        <v>6</v>
      </c>
      <c r="E154" s="2"/>
      <c r="F154" s="2"/>
      <c r="G154" s="2"/>
      <c r="H154" s="2">
        <v>5</v>
      </c>
      <c r="I154" s="2"/>
      <c r="J154" s="2"/>
      <c r="K154" s="2">
        <v>5</v>
      </c>
      <c r="L154" s="2">
        <v>15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40" ht="12.75" customHeight="1">
      <c r="A155" s="2" t="s">
        <v>951</v>
      </c>
      <c r="B155" s="2">
        <v>99</v>
      </c>
      <c r="C155" s="2" t="s">
        <v>783</v>
      </c>
      <c r="D155" s="2">
        <v>4</v>
      </c>
      <c r="E155" s="2"/>
      <c r="F155" s="2"/>
      <c r="G155" s="2">
        <v>4</v>
      </c>
      <c r="H155" s="2"/>
      <c r="I155" s="2"/>
      <c r="J155" s="2"/>
      <c r="K155" s="2"/>
      <c r="L155" s="2">
        <v>10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40" ht="12.75" customHeight="1">
      <c r="A156" s="2" t="s">
        <v>274</v>
      </c>
      <c r="B156" s="2">
        <v>99</v>
      </c>
      <c r="C156" s="2" t="s">
        <v>792</v>
      </c>
      <c r="D156" s="2">
        <v>2</v>
      </c>
      <c r="E156" s="2">
        <v>3</v>
      </c>
      <c r="F156" s="2">
        <v>3</v>
      </c>
      <c r="G156" s="2"/>
      <c r="H156" s="2"/>
      <c r="I156" s="2">
        <v>-3</v>
      </c>
      <c r="J156" s="2"/>
      <c r="K156" s="2"/>
      <c r="L156" s="2">
        <v>15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I156" s="2">
        <v>4</v>
      </c>
    </row>
    <row r="157" spans="1:40" ht="12.75" customHeight="1">
      <c r="A157" s="2" t="s">
        <v>59</v>
      </c>
      <c r="B157" s="2">
        <v>99</v>
      </c>
      <c r="C157" s="2" t="s">
        <v>783</v>
      </c>
      <c r="D157" s="2">
        <v>6</v>
      </c>
      <c r="E157" s="2"/>
      <c r="F157" s="2">
        <v>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E157" s="2">
        <v>8</v>
      </c>
    </row>
    <row r="158" spans="1:40" ht="12.75" customHeight="1">
      <c r="A158" s="2" t="s">
        <v>262</v>
      </c>
      <c r="B158" s="2">
        <v>99</v>
      </c>
      <c r="C158" s="2" t="s">
        <v>786</v>
      </c>
      <c r="D158" s="2">
        <v>6</v>
      </c>
      <c r="E158" s="2">
        <v>4</v>
      </c>
      <c r="F158" s="2">
        <v>4</v>
      </c>
      <c r="G158" s="2"/>
      <c r="H158" s="2"/>
      <c r="I158" s="2"/>
      <c r="J158" s="2"/>
      <c r="K158" s="2"/>
      <c r="L158" s="2">
        <v>-10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L158" s="10">
        <v>8</v>
      </c>
    </row>
    <row r="159" spans="1:40" ht="12.75" customHeight="1">
      <c r="A159" s="4" t="s">
        <v>954</v>
      </c>
      <c r="B159" s="2">
        <v>99</v>
      </c>
      <c r="C159" s="4" t="s">
        <v>783</v>
      </c>
      <c r="D159" s="2">
        <v>6</v>
      </c>
      <c r="E159" s="2"/>
      <c r="F159" s="2"/>
      <c r="G159" s="2"/>
      <c r="H159" s="2"/>
      <c r="I159" s="2">
        <v>6</v>
      </c>
      <c r="J159" s="2">
        <v>6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K159" s="10">
        <v>8</v>
      </c>
      <c r="AL159" s="10"/>
    </row>
    <row r="160" spans="1:40" ht="12.75" customHeight="1">
      <c r="A160" s="4" t="s">
        <v>955</v>
      </c>
      <c r="B160" s="2">
        <v>99</v>
      </c>
      <c r="C160" s="4" t="s">
        <v>783</v>
      </c>
      <c r="D160" s="2">
        <v>6</v>
      </c>
      <c r="E160" s="2"/>
      <c r="F160" s="2"/>
      <c r="G160" s="2">
        <v>8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36" ht="12.75" customHeight="1">
      <c r="A161" s="4" t="s">
        <v>957</v>
      </c>
      <c r="B161" s="2">
        <v>99</v>
      </c>
      <c r="C161" s="4" t="s">
        <v>783</v>
      </c>
      <c r="D161" s="2">
        <v>6</v>
      </c>
      <c r="E161" s="2"/>
      <c r="F161" s="2"/>
      <c r="G161" s="2"/>
      <c r="H161" s="2">
        <v>8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G161" s="2">
        <v>8</v>
      </c>
    </row>
    <row r="162" spans="1:36" ht="12.75" customHeight="1">
      <c r="A162" s="4" t="s">
        <v>959</v>
      </c>
      <c r="B162" s="2">
        <v>99</v>
      </c>
      <c r="C162" s="4" t="s">
        <v>783</v>
      </c>
      <c r="D162" s="2">
        <v>8</v>
      </c>
      <c r="E162" s="2">
        <v>8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E162" s="2">
        <v>8</v>
      </c>
    </row>
    <row r="163" spans="1:36" ht="12.75" customHeight="1">
      <c r="A163" s="4" t="s">
        <v>960</v>
      </c>
      <c r="B163" s="2">
        <v>99</v>
      </c>
      <c r="C163" s="4" t="s">
        <v>783</v>
      </c>
      <c r="D163" s="2">
        <v>8</v>
      </c>
      <c r="E163" s="2"/>
      <c r="F163" s="2"/>
      <c r="G163" s="2"/>
      <c r="H163" s="2"/>
      <c r="I163" s="2">
        <v>8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J163" s="10">
        <v>8</v>
      </c>
    </row>
    <row r="164" spans="1:36" ht="12.75" customHeight="1">
      <c r="A164" s="4" t="s">
        <v>962</v>
      </c>
      <c r="B164" s="2">
        <v>99</v>
      </c>
      <c r="C164" s="4" t="s">
        <v>783</v>
      </c>
      <c r="D164" s="2">
        <v>8</v>
      </c>
      <c r="E164" s="2">
        <v>4</v>
      </c>
      <c r="F164" s="2">
        <v>4</v>
      </c>
      <c r="G164" s="2"/>
      <c r="H164" s="2">
        <v>4</v>
      </c>
      <c r="I164" s="2"/>
      <c r="J164" s="2"/>
      <c r="K164" s="2"/>
      <c r="L164" s="2">
        <v>40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36" ht="12.75" customHeight="1">
      <c r="A165" s="4" t="s">
        <v>963</v>
      </c>
      <c r="B165" s="2">
        <v>99</v>
      </c>
      <c r="C165" s="4" t="s">
        <v>783</v>
      </c>
      <c r="D165" s="2">
        <v>8</v>
      </c>
      <c r="E165" s="2"/>
      <c r="F165" s="2"/>
      <c r="G165" s="2"/>
      <c r="H165" s="2"/>
      <c r="I165" s="2"/>
      <c r="J165" s="2">
        <v>8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36" ht="12.75" customHeight="1">
      <c r="A166" s="4" t="s">
        <v>256</v>
      </c>
      <c r="B166" s="2">
        <v>99</v>
      </c>
      <c r="C166" s="4" t="s">
        <v>783</v>
      </c>
      <c r="D166" s="2">
        <v>8</v>
      </c>
      <c r="E166" s="2"/>
      <c r="F166" s="2">
        <v>8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E166" s="2">
        <v>8</v>
      </c>
    </row>
    <row r="167" spans="1:36" ht="12.75" customHeight="1">
      <c r="A167" s="4" t="s">
        <v>965</v>
      </c>
      <c r="B167" s="2">
        <v>99</v>
      </c>
      <c r="C167" s="4" t="s">
        <v>783</v>
      </c>
      <c r="D167" s="2">
        <v>8</v>
      </c>
      <c r="E167" s="2"/>
      <c r="F167" s="2"/>
      <c r="G167" s="2"/>
      <c r="H167" s="2">
        <v>8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36" ht="12.75" customHeight="1">
      <c r="A168" s="4" t="s">
        <v>966</v>
      </c>
      <c r="B168" s="2">
        <v>99</v>
      </c>
      <c r="C168" s="4" t="s">
        <v>783</v>
      </c>
      <c r="D168" s="2">
        <v>8</v>
      </c>
      <c r="E168" s="2"/>
      <c r="F168" s="2"/>
      <c r="G168" s="2">
        <v>8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36" ht="12.75" customHeight="1">
      <c r="A169" s="4" t="s">
        <v>265</v>
      </c>
      <c r="B169" s="2">
        <v>99</v>
      </c>
      <c r="C169" s="4" t="s">
        <v>783</v>
      </c>
      <c r="D169" s="2">
        <v>8</v>
      </c>
      <c r="E169" s="2"/>
      <c r="F169" s="2"/>
      <c r="G169" s="2">
        <v>4</v>
      </c>
      <c r="H169" s="2"/>
      <c r="I169" s="2">
        <v>4</v>
      </c>
      <c r="J169" s="2">
        <v>4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36" ht="12.75" customHeight="1">
      <c r="A170" s="4" t="s">
        <v>968</v>
      </c>
      <c r="B170" s="2">
        <v>99</v>
      </c>
      <c r="C170" s="4" t="s">
        <v>792</v>
      </c>
      <c r="D170" s="2">
        <v>7</v>
      </c>
      <c r="E170" s="2"/>
      <c r="F170" s="2"/>
      <c r="G170" s="2">
        <v>6</v>
      </c>
      <c r="H170" s="2"/>
      <c r="I170" s="2">
        <v>-3</v>
      </c>
      <c r="J170" s="2"/>
      <c r="K170" s="2"/>
      <c r="L170" s="2">
        <v>50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36" ht="12.75" customHeight="1">
      <c r="A171" s="4" t="s">
        <v>969</v>
      </c>
      <c r="B171" s="2">
        <v>99</v>
      </c>
      <c r="C171" s="4" t="s">
        <v>783</v>
      </c>
      <c r="D171" s="2">
        <v>7</v>
      </c>
      <c r="E171" s="2"/>
      <c r="F171" s="2">
        <v>6</v>
      </c>
      <c r="G171" s="2"/>
      <c r="H171" s="2">
        <v>6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36" ht="12.75" customHeight="1">
      <c r="A172" s="4" t="s">
        <v>970</v>
      </c>
      <c r="B172" s="2">
        <v>99</v>
      </c>
      <c r="C172" s="4" t="s">
        <v>783</v>
      </c>
      <c r="D172" s="2">
        <v>6</v>
      </c>
      <c r="E172" s="2"/>
      <c r="F172" s="2"/>
      <c r="G172" s="2"/>
      <c r="H172" s="2"/>
      <c r="I172" s="2"/>
      <c r="J172" s="2">
        <v>8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36" ht="12.75" customHeight="1">
      <c r="A173" s="2" t="s">
        <v>971</v>
      </c>
      <c r="B173" s="2">
        <v>99</v>
      </c>
      <c r="C173" s="2" t="s">
        <v>783</v>
      </c>
      <c r="D173" s="2">
        <v>6</v>
      </c>
      <c r="E173" s="2"/>
      <c r="F173" s="2"/>
      <c r="G173" s="2">
        <v>6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36" ht="12.75" customHeight="1">
      <c r="A174" s="4" t="s">
        <v>972</v>
      </c>
      <c r="B174" s="2">
        <v>99</v>
      </c>
      <c r="C174" s="4" t="s">
        <v>783</v>
      </c>
      <c r="D174" s="2">
        <v>7</v>
      </c>
      <c r="E174" s="2"/>
      <c r="F174" s="2"/>
      <c r="G174" s="2"/>
      <c r="H174" s="2"/>
      <c r="I174" s="2"/>
      <c r="J174" s="2"/>
      <c r="K174" s="2"/>
      <c r="L174" s="2">
        <v>15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I174" s="2">
        <v>8</v>
      </c>
    </row>
    <row r="175" spans="1:36" ht="12.75" customHeight="1">
      <c r="A175" s="2" t="s">
        <v>974</v>
      </c>
      <c r="B175" s="2">
        <v>99</v>
      </c>
      <c r="C175" s="2" t="s">
        <v>783</v>
      </c>
      <c r="D175" s="2">
        <v>5</v>
      </c>
      <c r="E175" s="2"/>
      <c r="F175" s="2"/>
      <c r="G175" s="2"/>
      <c r="H175" s="2"/>
      <c r="I175" s="2">
        <v>3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36" ht="12.75" customHeight="1">
      <c r="A176" s="4" t="s">
        <v>248</v>
      </c>
      <c r="B176" s="2">
        <v>99</v>
      </c>
      <c r="C176" s="4" t="s">
        <v>792</v>
      </c>
      <c r="D176" s="2">
        <v>6</v>
      </c>
      <c r="E176" s="2">
        <v>4</v>
      </c>
      <c r="F176" s="2">
        <v>4</v>
      </c>
      <c r="G176" s="2">
        <v>4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F176" s="2">
        <v>8</v>
      </c>
    </row>
    <row r="177" spans="1:38" ht="12.75" customHeight="1">
      <c r="A177" s="4" t="s">
        <v>976</v>
      </c>
      <c r="B177" s="2">
        <v>99</v>
      </c>
      <c r="C177" s="4" t="s">
        <v>783</v>
      </c>
      <c r="D177" s="2">
        <v>6</v>
      </c>
      <c r="E177" s="2"/>
      <c r="F177" s="2"/>
      <c r="G177" s="2">
        <v>6</v>
      </c>
      <c r="H177" s="2"/>
      <c r="I177" s="2">
        <v>6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J177" s="10">
        <v>8</v>
      </c>
    </row>
    <row r="178" spans="1:38" ht="12.75" customHeight="1">
      <c r="A178" s="2" t="s">
        <v>977</v>
      </c>
      <c r="B178" s="2">
        <v>99</v>
      </c>
      <c r="C178" s="2" t="s">
        <v>783</v>
      </c>
      <c r="D178" s="2">
        <v>6</v>
      </c>
      <c r="E178" s="2"/>
      <c r="F178" s="2"/>
      <c r="G178" s="2"/>
      <c r="H178" s="2">
        <v>6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38" ht="12.75" customHeight="1">
      <c r="A179" s="4" t="s">
        <v>117</v>
      </c>
      <c r="B179" s="2">
        <v>99</v>
      </c>
      <c r="C179" s="4" t="s">
        <v>786</v>
      </c>
      <c r="D179" s="2">
        <v>7</v>
      </c>
      <c r="E179" s="2"/>
      <c r="F179" s="2">
        <v>8</v>
      </c>
      <c r="G179" s="2"/>
      <c r="H179" s="2"/>
      <c r="I179" s="2"/>
      <c r="J179" s="2"/>
      <c r="K179" s="2"/>
      <c r="L179" s="2">
        <v>20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H179" s="2">
        <v>8</v>
      </c>
      <c r="AJ179" s="2"/>
      <c r="AK179" s="2"/>
      <c r="AL179" s="2"/>
    </row>
    <row r="180" spans="1:38" ht="12.75" customHeight="1">
      <c r="A180" s="2" t="s">
        <v>979</v>
      </c>
      <c r="B180" s="2">
        <v>99</v>
      </c>
      <c r="C180" s="2" t="s">
        <v>783</v>
      </c>
      <c r="D180" s="2">
        <v>2</v>
      </c>
      <c r="E180" s="2">
        <v>2</v>
      </c>
      <c r="F180" s="2"/>
      <c r="G180" s="2"/>
      <c r="H180" s="2">
        <v>2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38" ht="12.75" customHeight="1">
      <c r="A181" s="2" t="s">
        <v>61</v>
      </c>
      <c r="B181" s="2">
        <v>99</v>
      </c>
      <c r="C181" s="2" t="s">
        <v>792</v>
      </c>
      <c r="D181" s="2">
        <v>6</v>
      </c>
      <c r="E181" s="2"/>
      <c r="F181" s="2"/>
      <c r="G181" s="2">
        <v>5</v>
      </c>
      <c r="H181" s="2"/>
      <c r="I181" s="2"/>
      <c r="J181" s="2"/>
      <c r="K181" s="2"/>
      <c r="L181" s="2">
        <v>25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38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38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38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38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38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38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3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38" ht="12.75" customHeight="1">
      <c r="A189" s="3" t="s">
        <v>985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38" ht="12.75" customHeight="1">
      <c r="A190" s="2" t="s">
        <v>106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38" ht="12.75" customHeight="1">
      <c r="A191" s="2" t="s">
        <v>868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38" ht="12.75" customHeight="1">
      <c r="A192" s="2" t="s">
        <v>910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2.75" customHeight="1">
      <c r="A193" s="2" t="s">
        <v>903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2.75" customHeight="1">
      <c r="A194" s="2" t="s">
        <v>948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2.75" customHeight="1">
      <c r="A195" s="2" t="s">
        <v>892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2.75" customHeight="1">
      <c r="A196" s="2" t="s">
        <v>914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2.75" customHeight="1">
      <c r="A197" s="2" t="s">
        <v>256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2.75" customHeight="1">
      <c r="A198" s="2" t="s">
        <v>894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2.75" customHeight="1">
      <c r="A199" s="2" t="s">
        <v>955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2.75" customHeight="1">
      <c r="A200" s="2" t="s">
        <v>926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2.75" customHeight="1">
      <c r="A201" s="2" t="s">
        <v>838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2.75" customHeight="1">
      <c r="A202" s="2" t="s">
        <v>865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2.75" customHeight="1">
      <c r="A203" s="2" t="s">
        <v>82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2.75" customHeight="1">
      <c r="A204" s="2" t="s">
        <v>269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2.75" customHeight="1">
      <c r="A205" s="2" t="s">
        <v>915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2.75" customHeight="1">
      <c r="A206" s="2" t="s">
        <v>797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2.75" customHeight="1">
      <c r="A207" s="2" t="s">
        <v>925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2.75" customHeight="1">
      <c r="A208" s="2" t="s">
        <v>824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2.75" customHeight="1">
      <c r="A209" s="2" t="s">
        <v>807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2.75" customHeight="1">
      <c r="A210" s="2" t="s">
        <v>917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2.75" customHeight="1">
      <c r="A211" s="2" t="s">
        <v>962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2.75" customHeight="1">
      <c r="A212" s="2" t="s">
        <v>832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2.75" customHeight="1">
      <c r="A213" s="2" t="s">
        <v>808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2.75" customHeight="1">
      <c r="A214" s="2" t="s">
        <v>840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2.75" customHeight="1">
      <c r="A215" s="2" t="s">
        <v>804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2.75" customHeight="1">
      <c r="A216" s="2" t="s">
        <v>867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2.75" customHeight="1">
      <c r="A217" s="2" t="s">
        <v>815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2.75" customHeight="1">
      <c r="A218" s="2" t="s">
        <v>893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2.75" customHeight="1">
      <c r="A219" s="2" t="s">
        <v>819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2.75" customHeight="1">
      <c r="A220" s="2" t="s">
        <v>935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2.75" customHeight="1">
      <c r="A221" s="2" t="s">
        <v>912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2.75" customHeight="1">
      <c r="A222" s="2" t="s">
        <v>810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2.75" customHeight="1">
      <c r="A223" s="2" t="s">
        <v>794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2.75" customHeight="1">
      <c r="A224" s="2" t="s">
        <v>848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2.75" customHeight="1">
      <c r="A225" s="2" t="s">
        <v>885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2.75" customHeight="1">
      <c r="A226" s="2" t="s">
        <v>805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2.75" customHeight="1">
      <c r="A227" s="2" t="s">
        <v>942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2.75" customHeight="1">
      <c r="A228" s="2" t="s">
        <v>820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2.75" customHeight="1">
      <c r="A229" s="2" t="s">
        <v>856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2.75" customHeight="1">
      <c r="A230" s="2" t="s">
        <v>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2.75" customHeight="1">
      <c r="A231" s="2" t="s">
        <v>918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2.75" customHeight="1">
      <c r="A232" s="2" t="s">
        <v>886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2.75" customHeight="1">
      <c r="A233" s="2" t="s">
        <v>822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2.75" customHeight="1">
      <c r="A234" s="4" t="s">
        <v>230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2.75" customHeight="1">
      <c r="A235" s="4" t="s">
        <v>858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2.75" customHeight="1">
      <c r="A236" s="2" t="s">
        <v>898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2.75" customHeight="1">
      <c r="A237" s="2" t="s">
        <v>933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2.75" customHeight="1">
      <c r="A238" s="2" t="s">
        <v>949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2.75" customHeight="1">
      <c r="A239" s="2" t="s">
        <v>189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2.75" customHeight="1">
      <c r="A240" s="2" t="s">
        <v>887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2.75" customHeight="1">
      <c r="A241" s="2" t="s">
        <v>966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2.75" customHeight="1">
      <c r="A242" s="4" t="s">
        <v>64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2.75" customHeight="1">
      <c r="A243" s="2" t="s">
        <v>938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2.75" customHeight="1">
      <c r="A244" s="2" t="s">
        <v>906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2.75" customHeight="1">
      <c r="A245" s="2" t="s">
        <v>862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2.75" customHeight="1">
      <c r="A246" s="2" t="s">
        <v>227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2.75" customHeight="1">
      <c r="A247" s="2" t="s">
        <v>852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2.75" customHeight="1">
      <c r="A248" s="2" t="s">
        <v>799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2.75" customHeight="1">
      <c r="A249" s="2" t="s">
        <v>874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2.75" customHeight="1">
      <c r="A250" s="2" t="s">
        <v>849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2.75" customHeight="1">
      <c r="A251" s="2" t="s">
        <v>920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2.75" customHeight="1">
      <c r="A252" s="2" t="s">
        <v>889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2.75" customHeight="1">
      <c r="A253" s="2" t="s">
        <v>854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2.75" customHeight="1">
      <c r="A254" s="2" t="s">
        <v>785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2.75" customHeight="1">
      <c r="A255" s="2" t="s">
        <v>951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2.75" customHeight="1">
      <c r="A256" s="2" t="s">
        <v>871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2.75" customHeight="1">
      <c r="A257" s="2" t="s">
        <v>847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2.75" customHeight="1">
      <c r="A258" s="2" t="s">
        <v>882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2.75" customHeight="1">
      <c r="A259" s="2" t="s">
        <v>872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2.75" customHeight="1">
      <c r="A260" s="2" t="s">
        <v>837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2.75" customHeight="1">
      <c r="A261" s="2" t="s">
        <v>274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2.75" customHeight="1">
      <c r="A262" s="2" t="s">
        <v>921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2.75" customHeight="1">
      <c r="A263" s="2" t="s">
        <v>817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2.75" customHeight="1">
      <c r="A264" s="2" t="s">
        <v>798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2.75" customHeight="1">
      <c r="A265" s="2" t="s">
        <v>802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2.75" customHeight="1">
      <c r="A266" s="2" t="s">
        <v>896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2.75" customHeight="1">
      <c r="A267" s="2" t="s">
        <v>145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2.75" customHeight="1">
      <c r="A268" s="2" t="s">
        <v>850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2.75" customHeight="1">
      <c r="A269" s="2" t="s">
        <v>801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2.75" customHeight="1">
      <c r="A270" s="2" t="s">
        <v>873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2.75" customHeight="1">
      <c r="A271" s="2" t="s">
        <v>890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2.75" customHeight="1">
      <c r="A272" s="2" t="s">
        <v>844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2.75" customHeight="1">
      <c r="A273" s="2" t="s">
        <v>879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2.75" customHeight="1">
      <c r="A274" s="2" t="s">
        <v>825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2.75" customHeight="1">
      <c r="A275" s="2" t="s">
        <v>843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2.75" customHeight="1">
      <c r="A276" s="2" t="s">
        <v>911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2.75" customHeight="1">
      <c r="A277" s="2" t="s">
        <v>855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2.75" customHeight="1">
      <c r="A278" s="2" t="s">
        <v>895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2.75" customHeight="1">
      <c r="A279" s="2" t="s">
        <v>861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2.75" customHeight="1">
      <c r="A280" s="2" t="s">
        <v>923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2.75" customHeight="1">
      <c r="A281" s="2" t="s">
        <v>853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2.75" customHeight="1">
      <c r="A282" s="2" t="s">
        <v>904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2.75" customHeight="1">
      <c r="A283" s="2" t="s">
        <v>835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2.75" customHeight="1">
      <c r="A284" s="2" t="s">
        <v>834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2.75" customHeight="1">
      <c r="A285" s="2" t="s">
        <v>866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2.75" customHeight="1">
      <c r="A286" s="2" t="s">
        <v>793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2.75" customHeight="1">
      <c r="A287" s="2" t="s">
        <v>901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2.75" customHeight="1">
      <c r="A288" s="2" t="s">
        <v>957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2.75" customHeight="1">
      <c r="A289" s="2" t="s">
        <v>940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2.75" customHeight="1">
      <c r="A290" s="2" t="s">
        <v>831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2.75" customHeight="1">
      <c r="A291" s="2" t="s">
        <v>827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2.75" customHeight="1">
      <c r="A292" s="2" t="s">
        <v>59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2.75" customHeight="1">
      <c r="A293" s="2" t="s">
        <v>970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2.75" customHeight="1">
      <c r="A294" s="2" t="s">
        <v>934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2.75" customHeight="1">
      <c r="A295" s="2" t="s">
        <v>947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2.75" customHeight="1">
      <c r="A296" s="2" t="s">
        <v>927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2.75" customHeight="1">
      <c r="A297" s="2" t="s">
        <v>969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2.75" customHeight="1">
      <c r="A298" s="2" t="s">
        <v>262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2.75" customHeight="1">
      <c r="A299" s="2" t="s">
        <v>823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2.75" customHeight="1">
      <c r="A300" s="2" t="s">
        <v>907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2.75" customHeight="1">
      <c r="A301" s="2" t="s">
        <v>909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2.75" customHeight="1">
      <c r="A302" s="2" t="s">
        <v>812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2.75" customHeight="1">
      <c r="A303" s="2" t="s">
        <v>784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2.75" customHeight="1">
      <c r="A304" s="2" t="s">
        <v>788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2.75" customHeight="1">
      <c r="A305" s="2" t="s">
        <v>944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2.75" customHeight="1">
      <c r="A306" s="2" t="s">
        <v>929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2.75" customHeight="1">
      <c r="A307" s="2" t="s">
        <v>795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2.75" customHeight="1">
      <c r="A308" s="2" t="s">
        <v>851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2.75" customHeight="1">
      <c r="A309" s="4" t="s">
        <v>954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2.75" customHeight="1">
      <c r="A310" s="2" t="s">
        <v>900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2.75" customHeight="1">
      <c r="A311" s="2" t="s">
        <v>905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2.75" customHeight="1">
      <c r="A312" s="2" t="s">
        <v>939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2.75" customHeight="1">
      <c r="A313" s="2" t="s">
        <v>839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2.75" customHeight="1">
      <c r="A314" s="2" t="s">
        <v>913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2.75" customHeight="1">
      <c r="A315" s="2" t="s">
        <v>891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2.75" customHeight="1">
      <c r="A316" s="2" t="s">
        <v>971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2.75" customHeight="1">
      <c r="A317" s="4" t="s">
        <v>972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2.75" customHeight="1">
      <c r="A318" s="2" t="s">
        <v>974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2.75" customHeight="1">
      <c r="A319" s="2" t="s">
        <v>899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2.75" customHeight="1">
      <c r="A320" s="2" t="s">
        <v>781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36" ht="12.75" customHeight="1">
      <c r="A321" s="2" t="s">
        <v>884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36" ht="12.75" customHeight="1">
      <c r="A322" s="2" t="s">
        <v>968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36" ht="12.75" customHeight="1">
      <c r="A323" s="2" t="s">
        <v>963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36" ht="12.75" customHeight="1">
      <c r="A324" s="2" t="s">
        <v>814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36" ht="12.75" customHeight="1">
      <c r="A325" s="2" t="s">
        <v>959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36" ht="12.75" customHeight="1">
      <c r="A326" s="2" t="s">
        <v>864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36" ht="12.75" customHeight="1">
      <c r="A327" s="2" t="s">
        <v>846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36" ht="12.75" customHeight="1">
      <c r="A328" s="2" t="s">
        <v>803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36" ht="12.75" customHeight="1">
      <c r="A329" s="2" t="s">
        <v>242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36" ht="12.75" customHeight="1">
      <c r="A330" s="2" t="s">
        <v>965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36" ht="12.75" customHeight="1">
      <c r="A331" s="4" t="s">
        <v>248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36" ht="12.75" customHeight="1">
      <c r="A332" s="2" t="s">
        <v>821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36" ht="12.75" customHeight="1">
      <c r="A333" s="2" t="s">
        <v>813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36" ht="12.75" customHeight="1">
      <c r="A334" s="2" t="s">
        <v>818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J334" s="10"/>
    </row>
    <row r="335" spans="1:36" ht="12.75" customHeight="1">
      <c r="A335" s="2" t="s">
        <v>869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36" ht="12.75" customHeight="1">
      <c r="A336" s="2" t="s">
        <v>859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2.75" customHeight="1">
      <c r="A337" s="2" t="s">
        <v>790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2.75" customHeight="1">
      <c r="A338" s="2" t="s">
        <v>833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2.75" customHeight="1">
      <c r="A339" s="4" t="s">
        <v>976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2.75" customHeight="1">
      <c r="A340" s="2" t="s">
        <v>897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2.75" customHeight="1">
      <c r="A341" s="2" t="s">
        <v>205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2.75" customHeight="1">
      <c r="A342" s="2" t="s">
        <v>61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2.75" customHeight="1">
      <c r="A343" s="2" t="s">
        <v>239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2.75" customHeight="1">
      <c r="A344" s="2" t="s">
        <v>977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2.75" customHeight="1">
      <c r="A345" s="2" t="s">
        <v>902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2.75" customHeight="1">
      <c r="A346" s="2" t="s">
        <v>265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2.75" customHeight="1">
      <c r="A347" s="2" t="s">
        <v>828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2.75" customHeight="1">
      <c r="A348" s="2" t="s">
        <v>931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2.75" customHeight="1">
      <c r="A349" s="4" t="s">
        <v>117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2.75" customHeight="1">
      <c r="A350" s="2" t="s">
        <v>946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2.75" customHeight="1">
      <c r="A351" s="2" t="s">
        <v>56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2.75" customHeight="1">
      <c r="A352" s="2" t="s">
        <v>826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2.75" customHeight="1">
      <c r="A353" s="2" t="s">
        <v>922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2.75" customHeight="1">
      <c r="A354" s="2" t="s">
        <v>945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2.75" customHeight="1">
      <c r="A355" s="2" t="s">
        <v>830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2.75" customHeight="1">
      <c r="A356" s="2" t="s">
        <v>908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2.75" customHeight="1">
      <c r="A357" s="2" t="s">
        <v>878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2.75" customHeight="1">
      <c r="A358" s="2" t="s">
        <v>888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2.75" customHeight="1">
      <c r="A359" s="2" t="s">
        <v>941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2.75" customHeight="1">
      <c r="A360" s="2" t="s">
        <v>924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2.75" customHeight="1">
      <c r="A361" s="2" t="s">
        <v>943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2.75" customHeight="1">
      <c r="A362" s="2" t="s">
        <v>816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2.75" customHeight="1">
      <c r="A363" s="2" t="s">
        <v>791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2.75" customHeight="1">
      <c r="A364" s="2" t="s">
        <v>979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2.75" customHeight="1">
      <c r="A365" s="2" t="s">
        <v>937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2.75" customHeight="1">
      <c r="A366" s="2" t="s">
        <v>876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2.75" customHeight="1">
      <c r="A367" s="2" t="s">
        <v>881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D241"/>
  <sheetViews>
    <sheetView workbookViewId="0">
      <pane xSplit="1" topLeftCell="B1" activePane="topRight" state="frozen"/>
      <selection pane="topRight" activeCell="C2" sqref="C2"/>
    </sheetView>
  </sheetViews>
  <sheetFormatPr defaultColWidth="17.28515625" defaultRowHeight="15" customHeight="1"/>
  <cols>
    <col min="1" max="1" width="22" customWidth="1"/>
    <col min="2" max="2" width="12.28515625" customWidth="1"/>
    <col min="3" max="3" width="8.7109375" customWidth="1"/>
    <col min="4" max="4" width="11.7109375" customWidth="1"/>
    <col min="5" max="5" width="12.85546875" customWidth="1"/>
    <col min="6" max="6" width="12.140625" customWidth="1"/>
    <col min="7" max="7" width="12.28515625" customWidth="1"/>
    <col min="8" max="8" width="8.7109375" customWidth="1"/>
    <col min="9" max="9" width="9.5703125" customWidth="1"/>
    <col min="10" max="10" width="12.5703125" customWidth="1"/>
    <col min="11" max="11" width="11.28515625" customWidth="1"/>
    <col min="12" max="30" width="8.7109375" customWidth="1"/>
  </cols>
  <sheetData>
    <row r="1" spans="1:30" ht="12.75" customHeight="1">
      <c r="A1" s="2" t="s">
        <v>67</v>
      </c>
      <c r="B1" s="10" t="s">
        <v>1053</v>
      </c>
      <c r="C1" s="10" t="s">
        <v>1054</v>
      </c>
      <c r="D1" s="10" t="s">
        <v>1055</v>
      </c>
      <c r="E1" s="2" t="s">
        <v>25</v>
      </c>
      <c r="F1" s="2" t="s">
        <v>26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  <c r="L1" s="2" t="s">
        <v>39</v>
      </c>
      <c r="M1" s="10" t="s">
        <v>36</v>
      </c>
      <c r="N1" s="2" t="s">
        <v>1057</v>
      </c>
      <c r="O1" s="2" t="s">
        <v>1058</v>
      </c>
      <c r="P1" s="2" t="s">
        <v>1059</v>
      </c>
      <c r="Q1" s="2" t="s">
        <v>1060</v>
      </c>
      <c r="R1" s="2" t="s">
        <v>1061</v>
      </c>
      <c r="S1" s="2" t="s">
        <v>1062</v>
      </c>
      <c r="T1" s="10" t="s">
        <v>1063</v>
      </c>
      <c r="U1" s="10" t="s">
        <v>1064</v>
      </c>
      <c r="V1" s="10" t="s">
        <v>1065</v>
      </c>
      <c r="W1" s="10" t="s">
        <v>165</v>
      </c>
      <c r="X1" s="10" t="s">
        <v>302</v>
      </c>
      <c r="Y1" s="10"/>
      <c r="Z1" s="10"/>
      <c r="AA1" s="10"/>
      <c r="AB1" s="10"/>
      <c r="AC1" s="10"/>
      <c r="AD1" s="10"/>
    </row>
    <row r="2" spans="1:30" ht="12.75" customHeight="1">
      <c r="A2" s="2" t="s">
        <v>106</v>
      </c>
      <c r="E2" s="2"/>
      <c r="G2" s="2"/>
      <c r="H2" s="2"/>
      <c r="I2" s="2"/>
      <c r="J2" s="2"/>
      <c r="L2" s="2"/>
      <c r="N2" s="18"/>
      <c r="O2" s="2"/>
      <c r="Q2" s="18"/>
    </row>
    <row r="3" spans="1:30" ht="12.75" customHeight="1">
      <c r="A3" s="2" t="s">
        <v>1067</v>
      </c>
      <c r="D3" s="10">
        <v>20</v>
      </c>
      <c r="E3" s="2"/>
      <c r="G3" s="2"/>
      <c r="H3" s="2"/>
      <c r="I3" s="2"/>
      <c r="J3" s="2"/>
      <c r="L3" s="2"/>
      <c r="N3" s="18">
        <v>0.2</v>
      </c>
      <c r="O3" s="2">
        <v>50</v>
      </c>
      <c r="Q3" s="18">
        <v>0.1</v>
      </c>
      <c r="R3" s="2">
        <v>48</v>
      </c>
    </row>
    <row r="4" spans="1:30" ht="12.75" customHeight="1">
      <c r="A4" s="2" t="s">
        <v>1068</v>
      </c>
      <c r="D4" s="10">
        <v>20</v>
      </c>
      <c r="E4" s="2"/>
      <c r="G4" s="2"/>
      <c r="H4" s="2"/>
      <c r="I4" s="2"/>
      <c r="J4" s="2"/>
      <c r="L4" s="2"/>
      <c r="N4" s="18">
        <v>0.21</v>
      </c>
      <c r="O4" s="2">
        <v>55</v>
      </c>
      <c r="Q4" s="18">
        <v>0.11</v>
      </c>
      <c r="R4" s="2">
        <v>52</v>
      </c>
    </row>
    <row r="5" spans="1:30" ht="12.75" customHeight="1">
      <c r="A5" s="8" t="s">
        <v>1069</v>
      </c>
      <c r="E5" s="2"/>
      <c r="G5" s="2"/>
      <c r="H5" s="2"/>
      <c r="I5" s="2"/>
      <c r="J5" s="2"/>
      <c r="L5" s="2"/>
      <c r="N5" s="56">
        <v>0.18</v>
      </c>
      <c r="O5" s="8">
        <v>80</v>
      </c>
      <c r="Q5" s="56">
        <v>0.14000000000000001</v>
      </c>
      <c r="R5" s="8">
        <v>90</v>
      </c>
    </row>
    <row r="6" spans="1:30" ht="12.75" customHeight="1">
      <c r="A6" s="8" t="s">
        <v>1071</v>
      </c>
      <c r="E6" s="2"/>
      <c r="G6" s="2"/>
      <c r="H6" s="2"/>
      <c r="I6" s="2"/>
      <c r="J6" s="2"/>
      <c r="L6" s="2"/>
      <c r="N6" s="56">
        <v>0.19</v>
      </c>
      <c r="O6" s="8">
        <v>85</v>
      </c>
      <c r="Q6" s="56">
        <v>0.15</v>
      </c>
      <c r="R6" s="8">
        <v>95</v>
      </c>
    </row>
    <row r="7" spans="1:30" ht="12.75" customHeight="1">
      <c r="A7" s="2" t="s">
        <v>1072</v>
      </c>
      <c r="E7" s="2"/>
      <c r="G7" s="8">
        <v>1</v>
      </c>
      <c r="H7" s="2"/>
      <c r="I7" s="2"/>
      <c r="J7" s="2"/>
      <c r="L7" s="2"/>
      <c r="N7" s="18"/>
      <c r="O7" s="2"/>
      <c r="Q7" s="18">
        <v>0.13</v>
      </c>
      <c r="R7" s="8">
        <v>64</v>
      </c>
    </row>
    <row r="8" spans="1:30" ht="12.75" customHeight="1">
      <c r="A8" s="2" t="s">
        <v>1074</v>
      </c>
      <c r="D8" s="10">
        <v>30</v>
      </c>
      <c r="E8" s="2"/>
      <c r="F8" s="2">
        <v>6</v>
      </c>
      <c r="G8" s="2"/>
      <c r="H8" s="2"/>
      <c r="I8" s="2"/>
      <c r="J8" s="2"/>
      <c r="L8" s="2"/>
      <c r="N8" s="18"/>
      <c r="O8" s="2"/>
      <c r="Q8" s="18">
        <v>0.15</v>
      </c>
      <c r="R8" s="2">
        <v>72</v>
      </c>
    </row>
    <row r="9" spans="1:30" ht="12.75" customHeight="1">
      <c r="A9" s="2" t="s">
        <v>1075</v>
      </c>
      <c r="D9" s="10">
        <v>20</v>
      </c>
      <c r="E9" s="2">
        <v>5</v>
      </c>
      <c r="F9" s="2">
        <v>6</v>
      </c>
      <c r="G9" s="2"/>
      <c r="H9" s="2"/>
      <c r="I9" s="2"/>
      <c r="J9" s="2"/>
      <c r="L9" s="2"/>
      <c r="N9" s="18"/>
      <c r="O9" s="2"/>
      <c r="Q9" s="18">
        <v>0.15</v>
      </c>
      <c r="R9" s="2">
        <v>72</v>
      </c>
    </row>
    <row r="10" spans="1:30" ht="12.75" customHeight="1">
      <c r="A10" s="2" t="s">
        <v>1076</v>
      </c>
      <c r="E10" s="2"/>
      <c r="F10" s="2">
        <v>6</v>
      </c>
      <c r="G10" s="2">
        <v>5</v>
      </c>
      <c r="H10" s="2"/>
      <c r="I10" s="2"/>
      <c r="J10" s="2"/>
      <c r="L10" s="2"/>
      <c r="N10" s="18"/>
      <c r="O10" s="2"/>
      <c r="Q10" s="18">
        <v>0.16</v>
      </c>
      <c r="R10" s="2">
        <v>76</v>
      </c>
    </row>
    <row r="11" spans="1:30" ht="12.75" customHeight="1">
      <c r="A11" s="8" t="s">
        <v>1078</v>
      </c>
      <c r="E11" s="2"/>
      <c r="F11" s="8">
        <v>5</v>
      </c>
      <c r="G11" s="8">
        <v>5</v>
      </c>
      <c r="H11" s="8">
        <v>5</v>
      </c>
      <c r="I11" s="2"/>
      <c r="J11" s="2"/>
      <c r="K11" s="2"/>
      <c r="L11" s="2"/>
      <c r="N11" s="18"/>
      <c r="O11" s="2"/>
      <c r="Q11" s="56">
        <v>0.05</v>
      </c>
      <c r="R11" s="8">
        <v>90</v>
      </c>
    </row>
    <row r="12" spans="1:30" ht="12.75" customHeight="1">
      <c r="A12" s="8" t="s">
        <v>1079</v>
      </c>
      <c r="E12" s="2"/>
      <c r="F12" s="8">
        <v>6</v>
      </c>
      <c r="G12" s="8">
        <v>6</v>
      </c>
      <c r="H12" s="8">
        <v>6</v>
      </c>
      <c r="I12" s="2"/>
      <c r="J12" s="2"/>
      <c r="K12" s="2"/>
      <c r="L12" s="2"/>
      <c r="N12" s="18"/>
      <c r="O12" s="2"/>
      <c r="Q12" s="56">
        <v>0.06</v>
      </c>
      <c r="R12" s="8">
        <v>95</v>
      </c>
    </row>
    <row r="13" spans="1:30" ht="12.75" customHeight="1">
      <c r="A13" s="2" t="s">
        <v>1080</v>
      </c>
      <c r="D13" s="10">
        <v>40</v>
      </c>
      <c r="E13" s="2">
        <v>6</v>
      </c>
      <c r="F13" s="2">
        <v>7</v>
      </c>
      <c r="G13" s="2"/>
      <c r="H13" s="2"/>
      <c r="I13" s="2"/>
      <c r="J13" s="2">
        <v>-3</v>
      </c>
      <c r="K13" s="2">
        <v>6</v>
      </c>
      <c r="L13" s="2"/>
      <c r="N13" s="18"/>
      <c r="O13" s="2"/>
      <c r="Q13" s="18">
        <v>0.1</v>
      </c>
      <c r="R13" s="2">
        <v>100</v>
      </c>
    </row>
    <row r="14" spans="1:30" ht="12.75" customHeight="1">
      <c r="A14" s="2" t="s">
        <v>1082</v>
      </c>
      <c r="D14" s="10">
        <v>45</v>
      </c>
      <c r="E14" s="2">
        <v>7</v>
      </c>
      <c r="F14" s="2">
        <v>8</v>
      </c>
      <c r="G14" s="2"/>
      <c r="H14" s="2"/>
      <c r="I14" s="2"/>
      <c r="J14" s="2">
        <v>-4</v>
      </c>
      <c r="K14" s="2">
        <v>7</v>
      </c>
      <c r="L14" s="2"/>
      <c r="N14" s="18"/>
      <c r="O14" s="2"/>
      <c r="Q14" s="18">
        <v>0.11</v>
      </c>
      <c r="R14" s="2">
        <v>105</v>
      </c>
    </row>
    <row r="15" spans="1:30" ht="12.75" customHeight="1">
      <c r="A15" s="2" t="s">
        <v>1083</v>
      </c>
      <c r="B15" s="63">
        <v>0.14000000000000001</v>
      </c>
      <c r="C15" s="10">
        <v>175</v>
      </c>
      <c r="E15" s="2">
        <v>4</v>
      </c>
      <c r="G15" s="2"/>
      <c r="H15" s="2"/>
      <c r="I15" s="2"/>
      <c r="J15" s="2"/>
      <c r="L15" s="2">
        <v>6</v>
      </c>
      <c r="N15" s="18">
        <v>0.18</v>
      </c>
      <c r="O15" s="2">
        <v>65</v>
      </c>
      <c r="Q15" s="18"/>
    </row>
    <row r="16" spans="1:30" ht="12.75" customHeight="1">
      <c r="A16" s="2" t="s">
        <v>1084</v>
      </c>
      <c r="B16" s="63">
        <v>0.12</v>
      </c>
      <c r="C16" s="10">
        <v>150</v>
      </c>
      <c r="E16" s="2">
        <v>5</v>
      </c>
      <c r="G16" s="2">
        <v>2</v>
      </c>
      <c r="H16" s="2"/>
      <c r="I16" s="2">
        <v>-7</v>
      </c>
      <c r="J16" s="2"/>
      <c r="L16" s="2">
        <v>5</v>
      </c>
      <c r="N16" s="18">
        <v>0.22500000000000001</v>
      </c>
      <c r="O16" s="2">
        <v>120</v>
      </c>
      <c r="Q16" s="18"/>
    </row>
    <row r="17" spans="1:17" ht="12.75" customHeight="1">
      <c r="A17" s="2" t="s">
        <v>1086</v>
      </c>
      <c r="E17" s="2">
        <v>5</v>
      </c>
      <c r="G17" s="2"/>
      <c r="H17" s="2"/>
      <c r="I17" s="2"/>
      <c r="J17" s="2"/>
      <c r="L17" s="2"/>
      <c r="N17" s="18">
        <v>0.22</v>
      </c>
      <c r="O17" s="2">
        <v>60</v>
      </c>
      <c r="Q17" s="18"/>
    </row>
    <row r="18" spans="1:17" ht="12.75" customHeight="1">
      <c r="A18" s="2" t="s">
        <v>1087</v>
      </c>
      <c r="E18" s="2">
        <v>5</v>
      </c>
      <c r="G18" s="2"/>
      <c r="H18" s="2"/>
      <c r="I18" s="2"/>
      <c r="J18" s="2"/>
      <c r="L18" s="2"/>
      <c r="N18" s="18">
        <v>0.22</v>
      </c>
      <c r="O18" s="2">
        <v>65</v>
      </c>
      <c r="Q18" s="18"/>
    </row>
    <row r="19" spans="1:17" ht="12.75" customHeight="1">
      <c r="A19" s="2" t="s">
        <v>1088</v>
      </c>
      <c r="D19" s="10">
        <v>20</v>
      </c>
      <c r="E19" s="2">
        <v>5</v>
      </c>
      <c r="G19" s="2"/>
      <c r="H19" s="2"/>
      <c r="I19" s="2"/>
      <c r="J19" s="2"/>
      <c r="L19" s="2"/>
      <c r="N19" s="18">
        <v>0.23</v>
      </c>
      <c r="O19" s="2">
        <v>75</v>
      </c>
      <c r="Q19" s="18"/>
    </row>
    <row r="20" spans="1:17" ht="12.75" customHeight="1">
      <c r="A20" s="2" t="s">
        <v>1090</v>
      </c>
      <c r="B20" s="10"/>
      <c r="E20" s="2">
        <v>5</v>
      </c>
      <c r="G20" s="2"/>
      <c r="H20" s="2"/>
      <c r="I20" s="2"/>
      <c r="J20" s="2"/>
      <c r="L20" s="2"/>
      <c r="N20" s="18">
        <v>0.2</v>
      </c>
      <c r="O20" s="2">
        <v>75</v>
      </c>
      <c r="Q20" s="18"/>
    </row>
    <row r="21" spans="1:17" ht="12.75" customHeight="1">
      <c r="A21" s="2" t="s">
        <v>1091</v>
      </c>
      <c r="E21" s="2">
        <v>5</v>
      </c>
      <c r="G21" s="2"/>
      <c r="H21" s="2"/>
      <c r="I21" s="2"/>
      <c r="J21" s="2"/>
      <c r="L21" s="2"/>
      <c r="N21" s="18">
        <v>0.22</v>
      </c>
      <c r="O21" s="2">
        <v>80</v>
      </c>
      <c r="Q21" s="18"/>
    </row>
    <row r="22" spans="1:17" ht="12.75" customHeight="1">
      <c r="A22" s="2" t="s">
        <v>1092</v>
      </c>
      <c r="B22" s="10">
        <v>20</v>
      </c>
      <c r="E22" s="2">
        <v>5</v>
      </c>
      <c r="G22" s="2"/>
      <c r="H22" s="2"/>
      <c r="I22" s="2"/>
      <c r="J22" s="2"/>
      <c r="L22" s="2"/>
      <c r="N22" s="18">
        <v>0.2</v>
      </c>
      <c r="O22" s="2">
        <v>85</v>
      </c>
      <c r="Q22" s="18"/>
    </row>
    <row r="23" spans="1:17" ht="12.75" customHeight="1">
      <c r="A23" s="2" t="s">
        <v>1093</v>
      </c>
      <c r="B23" s="10">
        <v>20</v>
      </c>
      <c r="E23" s="2">
        <v>5</v>
      </c>
      <c r="G23" s="2"/>
      <c r="H23" s="2"/>
      <c r="I23" s="2"/>
      <c r="J23" s="2"/>
      <c r="L23" s="2"/>
      <c r="N23" s="18">
        <v>0.23</v>
      </c>
      <c r="O23" s="2">
        <v>90</v>
      </c>
      <c r="Q23" s="18"/>
    </row>
    <row r="24" spans="1:17" ht="12.75" customHeight="1">
      <c r="A24" s="2" t="s">
        <v>1095</v>
      </c>
      <c r="E24" s="2">
        <v>6</v>
      </c>
      <c r="G24" s="2"/>
      <c r="H24" s="2"/>
      <c r="I24" s="2"/>
      <c r="J24" s="2"/>
      <c r="L24" s="2"/>
      <c r="N24" s="18">
        <v>0.18</v>
      </c>
      <c r="O24" s="2">
        <v>90</v>
      </c>
      <c r="Q24" s="18"/>
    </row>
    <row r="25" spans="1:17" ht="12.75" customHeight="1">
      <c r="A25" s="2" t="s">
        <v>68</v>
      </c>
      <c r="B25" s="10">
        <v>25</v>
      </c>
      <c r="E25" s="2">
        <v>7</v>
      </c>
      <c r="G25" s="2"/>
      <c r="H25" s="2"/>
      <c r="I25" s="2"/>
      <c r="J25" s="2"/>
      <c r="L25" s="2"/>
      <c r="N25" s="18">
        <v>0.247</v>
      </c>
      <c r="O25" s="2">
        <v>150</v>
      </c>
      <c r="Q25" s="18"/>
    </row>
    <row r="26" spans="1:17" ht="12.75" customHeight="1">
      <c r="A26" s="2" t="s">
        <v>1096</v>
      </c>
      <c r="B26" s="10">
        <v>30</v>
      </c>
      <c r="E26" s="4">
        <v>7</v>
      </c>
      <c r="F26" s="4"/>
      <c r="G26" s="4"/>
      <c r="H26" s="2"/>
      <c r="I26" s="2"/>
      <c r="J26" s="2"/>
      <c r="L26" s="4"/>
      <c r="N26" s="56">
        <v>0.2</v>
      </c>
      <c r="O26" s="4">
        <v>160</v>
      </c>
      <c r="Q26" s="18"/>
    </row>
    <row r="27" spans="1:17" ht="12.75" customHeight="1">
      <c r="A27" s="2" t="s">
        <v>1097</v>
      </c>
      <c r="B27" s="10">
        <v>32</v>
      </c>
      <c r="E27" s="4">
        <v>8</v>
      </c>
      <c r="F27" s="4"/>
      <c r="G27" s="4"/>
      <c r="H27" s="2"/>
      <c r="I27" s="2"/>
      <c r="J27" s="2"/>
      <c r="L27" s="4"/>
      <c r="N27" s="18">
        <v>0.23499999999999999</v>
      </c>
      <c r="O27" s="4">
        <v>175</v>
      </c>
      <c r="Q27" s="18"/>
    </row>
    <row r="28" spans="1:17" ht="12.75" customHeight="1">
      <c r="A28" s="8" t="s">
        <v>1098</v>
      </c>
      <c r="B28" s="10">
        <v>40</v>
      </c>
      <c r="E28" s="8">
        <v>7</v>
      </c>
      <c r="F28" s="10">
        <v>7</v>
      </c>
      <c r="G28" s="8">
        <v>-3</v>
      </c>
      <c r="H28" s="8"/>
      <c r="I28" s="2"/>
      <c r="J28" s="2"/>
      <c r="L28" s="2"/>
      <c r="M28" s="63">
        <v>0.01</v>
      </c>
      <c r="N28" s="56">
        <v>0.23</v>
      </c>
      <c r="O28" s="8">
        <v>160</v>
      </c>
      <c r="Q28" s="18"/>
    </row>
    <row r="29" spans="1:17" ht="12.75" customHeight="1">
      <c r="A29" s="8" t="s">
        <v>1100</v>
      </c>
      <c r="B29" s="10">
        <v>45</v>
      </c>
      <c r="E29" s="8">
        <v>8</v>
      </c>
      <c r="F29" s="10">
        <v>8</v>
      </c>
      <c r="G29" s="8">
        <v>-4</v>
      </c>
      <c r="H29" s="8"/>
      <c r="I29" s="2"/>
      <c r="J29" s="2"/>
      <c r="L29" s="2"/>
      <c r="M29" s="63">
        <v>0.02</v>
      </c>
      <c r="N29" s="56">
        <v>0.24</v>
      </c>
      <c r="O29" s="8">
        <v>165</v>
      </c>
      <c r="Q29" s="18"/>
    </row>
    <row r="30" spans="1:17" ht="12.75" customHeight="1">
      <c r="A30" s="8" t="s">
        <v>1101</v>
      </c>
      <c r="B30" s="10">
        <v>50</v>
      </c>
      <c r="E30" s="8">
        <v>5</v>
      </c>
      <c r="G30" s="8">
        <v>5</v>
      </c>
      <c r="H30" s="8">
        <v>3</v>
      </c>
      <c r="I30" s="2"/>
      <c r="J30" s="2"/>
      <c r="L30" s="2"/>
      <c r="N30" s="56">
        <v>0.1</v>
      </c>
      <c r="O30" s="8">
        <v>170</v>
      </c>
      <c r="Q30" s="18"/>
    </row>
    <row r="31" spans="1:17" ht="12.75" customHeight="1">
      <c r="A31" s="8" t="s">
        <v>1102</v>
      </c>
      <c r="B31" s="10">
        <v>55</v>
      </c>
      <c r="E31" s="8">
        <v>6</v>
      </c>
      <c r="G31" s="8">
        <v>6</v>
      </c>
      <c r="H31" s="8">
        <v>4</v>
      </c>
      <c r="I31" s="2"/>
      <c r="J31" s="2"/>
      <c r="L31" s="2"/>
      <c r="N31" s="56">
        <v>0.11</v>
      </c>
      <c r="O31" s="8">
        <v>175</v>
      </c>
      <c r="Q31" s="18"/>
    </row>
    <row r="32" spans="1:17" ht="12.75" customHeight="1">
      <c r="A32" s="2" t="s">
        <v>1103</v>
      </c>
      <c r="E32" s="4">
        <v>8</v>
      </c>
      <c r="F32" s="4"/>
      <c r="G32" s="4"/>
      <c r="H32" s="2"/>
      <c r="I32" s="2"/>
      <c r="J32" s="2"/>
      <c r="L32" s="4"/>
      <c r="N32" s="18">
        <v>0.23</v>
      </c>
      <c r="O32" s="4">
        <v>180</v>
      </c>
      <c r="Q32" s="18"/>
    </row>
    <row r="33" spans="1:30" ht="12.75" customHeight="1">
      <c r="A33" s="8" t="s">
        <v>1105</v>
      </c>
      <c r="E33" s="6">
        <v>9</v>
      </c>
      <c r="F33" s="4"/>
      <c r="G33" s="4"/>
      <c r="H33" s="2"/>
      <c r="I33" s="2"/>
      <c r="J33" s="2"/>
      <c r="L33" s="4"/>
      <c r="N33" s="56">
        <v>0.24</v>
      </c>
      <c r="O33" s="6">
        <v>185</v>
      </c>
      <c r="Q33" s="18"/>
    </row>
    <row r="34" spans="1:30" ht="12.75" customHeight="1">
      <c r="A34" s="8" t="s">
        <v>1106</v>
      </c>
      <c r="E34" s="6"/>
      <c r="F34" s="4"/>
      <c r="G34" s="4"/>
      <c r="H34" s="2"/>
      <c r="I34" s="8">
        <v>2</v>
      </c>
      <c r="J34" s="2"/>
      <c r="L34" s="4"/>
      <c r="N34" s="56"/>
      <c r="O34" s="6"/>
      <c r="Q34" s="18"/>
      <c r="T34" s="63">
        <v>0.2</v>
      </c>
      <c r="U34" s="10">
        <v>45</v>
      </c>
    </row>
    <row r="35" spans="1:30" ht="12.75" customHeight="1">
      <c r="A35" s="8" t="s">
        <v>1107</v>
      </c>
      <c r="E35" s="6">
        <v>-3</v>
      </c>
      <c r="F35" s="4"/>
      <c r="G35" s="4"/>
      <c r="H35" s="2"/>
      <c r="I35" s="8">
        <v>3</v>
      </c>
      <c r="J35" s="8">
        <v>2</v>
      </c>
      <c r="K35" s="10">
        <v>1</v>
      </c>
      <c r="L35" s="4"/>
      <c r="N35" s="56"/>
      <c r="O35" s="6"/>
      <c r="Q35" s="18"/>
      <c r="W35" s="10">
        <v>6</v>
      </c>
    </row>
    <row r="36" spans="1:30" ht="12.75" customHeight="1">
      <c r="A36" s="8" t="s">
        <v>1108</v>
      </c>
      <c r="E36" s="6"/>
      <c r="F36" s="4"/>
      <c r="G36" s="4"/>
      <c r="H36" s="2"/>
      <c r="I36" s="8">
        <v>5</v>
      </c>
      <c r="J36" s="8">
        <v>5</v>
      </c>
      <c r="L36" s="4"/>
      <c r="N36" s="56"/>
      <c r="O36" s="6"/>
      <c r="Q36" s="18"/>
      <c r="V36" s="10">
        <v>15</v>
      </c>
      <c r="W36" s="10">
        <v>5</v>
      </c>
      <c r="X36" s="10">
        <v>5</v>
      </c>
      <c r="Y36" s="10"/>
      <c r="Z36" s="10"/>
      <c r="AA36" s="10"/>
      <c r="AB36" s="10"/>
      <c r="AC36" s="10"/>
      <c r="AD36" s="10"/>
    </row>
    <row r="37" spans="1:30" ht="12.75" customHeight="1">
      <c r="A37" s="2"/>
      <c r="B37" s="2"/>
      <c r="D37" s="2"/>
      <c r="E37" s="2"/>
      <c r="F37" s="2"/>
      <c r="G37" s="2"/>
      <c r="I37" s="2"/>
      <c r="J37" s="2"/>
      <c r="K37" s="2"/>
    </row>
    <row r="38" spans="1:30" ht="12.75" customHeight="1">
      <c r="A38" s="2"/>
      <c r="B38" s="2"/>
      <c r="D38" s="2"/>
      <c r="E38" s="2"/>
      <c r="F38" s="2"/>
      <c r="G38" s="2"/>
      <c r="I38" s="2"/>
      <c r="J38" s="2"/>
      <c r="K38" s="2"/>
    </row>
    <row r="39" spans="1:30" ht="12.75" customHeight="1">
      <c r="A39" s="3" t="s">
        <v>1109</v>
      </c>
      <c r="B39" s="3" t="s">
        <v>1111</v>
      </c>
      <c r="C39" s="3" t="s">
        <v>561</v>
      </c>
      <c r="D39" s="3" t="s">
        <v>1112</v>
      </c>
      <c r="E39" s="3" t="s">
        <v>1113</v>
      </c>
      <c r="F39" s="3" t="s">
        <v>1114</v>
      </c>
      <c r="G39" s="3" t="s">
        <v>1115</v>
      </c>
      <c r="H39" s="3" t="s">
        <v>1116</v>
      </c>
      <c r="I39" s="150" t="s">
        <v>1117</v>
      </c>
      <c r="J39" s="150" t="s">
        <v>1121</v>
      </c>
      <c r="K39" s="3" t="s">
        <v>1122</v>
      </c>
      <c r="L39" s="3" t="s">
        <v>1123</v>
      </c>
      <c r="M39" s="3" t="s">
        <v>1124</v>
      </c>
      <c r="N39" s="3" t="s">
        <v>1125</v>
      </c>
      <c r="O39" s="3" t="s">
        <v>378</v>
      </c>
      <c r="P39" s="3" t="s">
        <v>1127</v>
      </c>
      <c r="Q39" s="3" t="s">
        <v>1128</v>
      </c>
      <c r="R39" s="3" t="s">
        <v>1129</v>
      </c>
      <c r="S39" s="3" t="s">
        <v>1130</v>
      </c>
      <c r="T39" s="3" t="s">
        <v>1131</v>
      </c>
    </row>
    <row r="40" spans="1:30" ht="12.75" customHeight="1">
      <c r="A40" s="4" t="s">
        <v>1132</v>
      </c>
      <c r="B40" s="4" t="s">
        <v>792</v>
      </c>
      <c r="C40" s="2">
        <v>0</v>
      </c>
      <c r="D40" s="2">
        <v>1</v>
      </c>
      <c r="E40" s="4" t="s">
        <v>25</v>
      </c>
      <c r="F40" s="18">
        <v>0.4</v>
      </c>
      <c r="G40" s="4" t="s">
        <v>26</v>
      </c>
      <c r="H40" s="18">
        <v>0.4</v>
      </c>
      <c r="I40" s="10" t="s">
        <v>120</v>
      </c>
      <c r="J40" s="63">
        <v>0</v>
      </c>
      <c r="K40" s="81">
        <v>1</v>
      </c>
      <c r="L40" s="81">
        <v>2.75</v>
      </c>
      <c r="M40" s="81">
        <v>5</v>
      </c>
      <c r="N40" s="4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</row>
    <row r="41" spans="1:30" ht="12.75" customHeight="1">
      <c r="A41" s="4" t="s">
        <v>1134</v>
      </c>
      <c r="B41" s="4" t="s">
        <v>792</v>
      </c>
      <c r="C41" s="2">
        <v>0</v>
      </c>
      <c r="D41" s="2">
        <v>0</v>
      </c>
      <c r="E41" s="4" t="s">
        <v>25</v>
      </c>
      <c r="F41" s="18">
        <v>1</v>
      </c>
      <c r="G41" s="4" t="s">
        <v>120</v>
      </c>
      <c r="H41" s="18">
        <v>0</v>
      </c>
      <c r="I41" s="10" t="s">
        <v>120</v>
      </c>
      <c r="J41" s="63">
        <v>0</v>
      </c>
      <c r="K41" s="81">
        <v>1</v>
      </c>
      <c r="L41" s="81">
        <v>1</v>
      </c>
      <c r="M41" s="81">
        <v>1</v>
      </c>
      <c r="N41" s="4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</row>
    <row r="42" spans="1:30" ht="12.75" customHeight="1">
      <c r="A42" s="4" t="s">
        <v>1136</v>
      </c>
      <c r="B42" s="4" t="s">
        <v>792</v>
      </c>
      <c r="C42" s="2">
        <v>0</v>
      </c>
      <c r="D42" s="2">
        <v>0</v>
      </c>
      <c r="E42" s="4" t="s">
        <v>25</v>
      </c>
      <c r="F42" s="18">
        <v>1</v>
      </c>
      <c r="G42" s="4" t="s">
        <v>120</v>
      </c>
      <c r="H42" s="18">
        <v>0</v>
      </c>
      <c r="I42" s="10" t="s">
        <v>120</v>
      </c>
      <c r="J42" s="63">
        <v>0</v>
      </c>
      <c r="K42" s="81">
        <v>1</v>
      </c>
      <c r="L42" s="81">
        <v>1</v>
      </c>
      <c r="M42" s="81">
        <v>1</v>
      </c>
      <c r="N42" s="4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</row>
    <row r="43" spans="1:30" ht="12.75" customHeight="1">
      <c r="A43" s="2" t="s">
        <v>1138</v>
      </c>
      <c r="B43" s="2" t="s">
        <v>792</v>
      </c>
      <c r="C43" s="2">
        <v>0</v>
      </c>
      <c r="D43" s="2">
        <v>3</v>
      </c>
      <c r="E43" s="2" t="s">
        <v>25</v>
      </c>
      <c r="F43" s="18">
        <v>0.6</v>
      </c>
      <c r="G43" s="4" t="s">
        <v>120</v>
      </c>
      <c r="H43" s="18">
        <v>0</v>
      </c>
      <c r="I43" s="10" t="s">
        <v>120</v>
      </c>
      <c r="J43" s="63">
        <v>0</v>
      </c>
      <c r="K43" s="151">
        <v>1.375</v>
      </c>
      <c r="L43" s="151">
        <v>1.375</v>
      </c>
      <c r="M43" s="151">
        <v>1.375</v>
      </c>
      <c r="N43" s="6">
        <v>1</v>
      </c>
      <c r="O43" s="18">
        <v>0</v>
      </c>
      <c r="P43" s="18">
        <v>0</v>
      </c>
      <c r="Q43" s="18">
        <v>0</v>
      </c>
      <c r="R43" s="18">
        <v>0.1</v>
      </c>
      <c r="S43" s="18">
        <v>0.2</v>
      </c>
      <c r="T43" s="18">
        <v>0.2</v>
      </c>
    </row>
    <row r="44" spans="1:30" ht="12.75" customHeight="1">
      <c r="A44" s="4" t="s">
        <v>133</v>
      </c>
      <c r="B44" s="4" t="s">
        <v>792</v>
      </c>
      <c r="C44" s="2">
        <v>0</v>
      </c>
      <c r="D44" s="2">
        <v>1</v>
      </c>
      <c r="E44" s="4" t="s">
        <v>25</v>
      </c>
      <c r="F44" s="18">
        <v>0.5</v>
      </c>
      <c r="G44" s="4" t="s">
        <v>30</v>
      </c>
      <c r="H44" s="18">
        <v>0.5</v>
      </c>
      <c r="I44" s="10" t="s">
        <v>120</v>
      </c>
      <c r="J44" s="63">
        <v>0</v>
      </c>
      <c r="K44" s="81">
        <v>4</v>
      </c>
      <c r="L44" s="81">
        <v>10.25</v>
      </c>
      <c r="M44" s="81">
        <v>13.75</v>
      </c>
      <c r="N44" s="4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</row>
    <row r="45" spans="1:30" ht="12.75" customHeight="1">
      <c r="A45" s="4" t="s">
        <v>1141</v>
      </c>
      <c r="B45" s="4" t="s">
        <v>792</v>
      </c>
      <c r="C45" s="2">
        <v>0</v>
      </c>
      <c r="D45" s="2">
        <v>1</v>
      </c>
      <c r="E45" s="4" t="s">
        <v>25</v>
      </c>
      <c r="F45" s="18">
        <v>0.3</v>
      </c>
      <c r="G45" s="6" t="s">
        <v>29</v>
      </c>
      <c r="H45" s="56">
        <v>0.3</v>
      </c>
      <c r="I45" s="10" t="s">
        <v>26</v>
      </c>
      <c r="J45" s="63">
        <v>0.2</v>
      </c>
      <c r="K45" s="152">
        <v>3.796875</v>
      </c>
      <c r="L45" s="152">
        <v>9.390625</v>
      </c>
      <c r="M45" s="152">
        <v>12.1875</v>
      </c>
      <c r="N45" s="4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</row>
    <row r="46" spans="1:30" ht="12.75" customHeight="1">
      <c r="A46" s="2" t="s">
        <v>1142</v>
      </c>
      <c r="B46" s="2" t="s">
        <v>783</v>
      </c>
      <c r="C46" s="2">
        <v>0</v>
      </c>
      <c r="D46" s="2">
        <v>0</v>
      </c>
      <c r="E46" s="2" t="s">
        <v>25</v>
      </c>
      <c r="F46" s="18">
        <v>0.3</v>
      </c>
      <c r="G46" s="4" t="s">
        <v>30</v>
      </c>
      <c r="H46" s="18">
        <v>0.5</v>
      </c>
      <c r="I46" s="10" t="s">
        <v>120</v>
      </c>
      <c r="J46" s="63">
        <v>0</v>
      </c>
      <c r="K46" s="81">
        <v>2.75</v>
      </c>
      <c r="L46" s="81">
        <v>2.75</v>
      </c>
      <c r="M46" s="81">
        <v>2.75</v>
      </c>
      <c r="N46" s="4">
        <v>0</v>
      </c>
      <c r="O46" s="18">
        <v>0</v>
      </c>
      <c r="P46" s="82">
        <v>0</v>
      </c>
      <c r="Q46" s="82">
        <v>0</v>
      </c>
      <c r="R46" s="18">
        <v>0</v>
      </c>
      <c r="S46" s="18">
        <v>0</v>
      </c>
      <c r="T46" s="18">
        <v>0</v>
      </c>
    </row>
    <row r="47" spans="1:30" ht="12.75" customHeight="1">
      <c r="A47" s="2" t="s">
        <v>134</v>
      </c>
      <c r="B47" s="2" t="s">
        <v>792</v>
      </c>
      <c r="C47" s="2">
        <v>0</v>
      </c>
      <c r="D47" s="2">
        <v>2</v>
      </c>
      <c r="E47" s="2" t="s">
        <v>26</v>
      </c>
      <c r="F47" s="18">
        <v>0.8</v>
      </c>
      <c r="G47" s="4" t="s">
        <v>120</v>
      </c>
      <c r="H47" s="18">
        <v>0</v>
      </c>
      <c r="I47" s="10" t="s">
        <v>120</v>
      </c>
      <c r="J47" s="63">
        <v>0</v>
      </c>
      <c r="K47" s="152">
        <v>1.6328125</v>
      </c>
      <c r="L47" s="152">
        <v>1.6328125</v>
      </c>
      <c r="M47" s="152">
        <v>1.6328125</v>
      </c>
      <c r="N47" s="4">
        <v>1</v>
      </c>
      <c r="O47" s="18">
        <v>0</v>
      </c>
      <c r="P47" s="18">
        <v>0</v>
      </c>
      <c r="Q47" s="18">
        <v>0</v>
      </c>
      <c r="R47" s="18">
        <v>0.15</v>
      </c>
      <c r="S47" s="18">
        <v>0.1</v>
      </c>
      <c r="T47" s="18">
        <v>0.15</v>
      </c>
    </row>
    <row r="48" spans="1:30" ht="12.75" customHeight="1">
      <c r="A48" s="2" t="s">
        <v>107</v>
      </c>
      <c r="B48" s="2" t="s">
        <v>792</v>
      </c>
      <c r="C48" s="2">
        <v>0</v>
      </c>
      <c r="D48" s="2">
        <v>4</v>
      </c>
      <c r="E48" s="2" t="s">
        <v>30</v>
      </c>
      <c r="F48" s="18">
        <f>IF(Setup!B23&gt;0, 70% + 3% *Setup!B23, 0)</f>
        <v>0.85</v>
      </c>
      <c r="G48" s="4" t="s">
        <v>120</v>
      </c>
      <c r="H48" s="18">
        <v>0</v>
      </c>
      <c r="I48" s="10" t="s">
        <v>120</v>
      </c>
      <c r="J48" s="63">
        <v>0</v>
      </c>
      <c r="K48" s="81">
        <v>1</v>
      </c>
      <c r="L48" s="81">
        <v>1</v>
      </c>
      <c r="M48" s="81">
        <v>1</v>
      </c>
      <c r="N48" s="4">
        <v>1</v>
      </c>
      <c r="O48" s="18">
        <v>-0.2</v>
      </c>
      <c r="P48" s="82">
        <v>7.4999999999999997E-2</v>
      </c>
      <c r="Q48" s="82">
        <v>0.125</v>
      </c>
      <c r="R48" s="18">
        <v>0</v>
      </c>
      <c r="S48" s="18">
        <v>0</v>
      </c>
      <c r="T48" s="18">
        <v>0</v>
      </c>
    </row>
    <row r="49" spans="1:20" ht="12.75" customHeight="1">
      <c r="A49" s="4" t="s">
        <v>110</v>
      </c>
      <c r="B49" s="4" t="s">
        <v>792</v>
      </c>
      <c r="C49" s="2">
        <v>0</v>
      </c>
      <c r="D49" s="2">
        <v>6</v>
      </c>
      <c r="E49" s="2" t="s">
        <v>30</v>
      </c>
      <c r="F49" s="18">
        <f>IF(Setup!B24&gt;0, 70% + 3% *Setup!B24, 0)</f>
        <v>0.85</v>
      </c>
      <c r="G49" s="4" t="s">
        <v>120</v>
      </c>
      <c r="H49" s="18">
        <v>0</v>
      </c>
      <c r="I49" s="10" t="s">
        <v>120</v>
      </c>
      <c r="J49" s="63">
        <v>0</v>
      </c>
      <c r="K49" s="151">
        <v>0.875</v>
      </c>
      <c r="L49" s="151">
        <v>0.875</v>
      </c>
      <c r="M49" s="151">
        <v>0.875</v>
      </c>
      <c r="N49" s="4">
        <v>1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</row>
    <row r="50" spans="1:20" ht="12.75" customHeight="1">
      <c r="A50" s="2"/>
      <c r="B50" s="2"/>
      <c r="D50" s="2"/>
      <c r="E50" s="2"/>
      <c r="F50" s="18"/>
      <c r="G50" s="4"/>
      <c r="H50" s="18"/>
      <c r="I50" s="81"/>
      <c r="J50" s="81"/>
      <c r="K50" s="81"/>
      <c r="L50" s="4"/>
      <c r="M50" s="18"/>
      <c r="N50" s="82"/>
      <c r="O50" s="82"/>
      <c r="P50" s="18"/>
      <c r="Q50" s="18"/>
      <c r="R50" s="18"/>
    </row>
    <row r="51" spans="1:20" ht="12.75" customHeight="1">
      <c r="A51" s="3" t="s">
        <v>1144</v>
      </c>
      <c r="B51" s="2"/>
      <c r="D51" s="2"/>
      <c r="E51" s="2"/>
      <c r="F51" s="18"/>
      <c r="G51" s="4"/>
      <c r="H51" s="18"/>
      <c r="I51" s="81"/>
      <c r="J51" s="81"/>
      <c r="K51" s="81"/>
      <c r="L51" s="4"/>
      <c r="M51" s="18"/>
      <c r="N51" s="82"/>
      <c r="O51" s="82"/>
      <c r="P51" s="18"/>
      <c r="Q51" s="18"/>
      <c r="R51" s="18"/>
    </row>
    <row r="52" spans="1:20" ht="12.75" customHeight="1">
      <c r="A52" s="4" t="s">
        <v>1132</v>
      </c>
      <c r="B52" s="2"/>
      <c r="D52" s="2"/>
      <c r="E52" s="2"/>
      <c r="F52" s="18"/>
      <c r="G52" s="4"/>
      <c r="H52" s="18"/>
      <c r="I52" s="81"/>
      <c r="J52" s="81"/>
      <c r="K52" s="81"/>
      <c r="L52" s="4"/>
      <c r="M52" s="18"/>
      <c r="N52" s="82"/>
      <c r="O52" s="82"/>
      <c r="P52" s="18"/>
      <c r="Q52" s="18"/>
      <c r="R52" s="18"/>
    </row>
    <row r="53" spans="1:20" ht="12.75" customHeight="1">
      <c r="A53" s="4" t="s">
        <v>1134</v>
      </c>
      <c r="B53" s="2"/>
      <c r="D53" s="2"/>
      <c r="E53" s="2"/>
      <c r="F53" s="18"/>
      <c r="G53" s="4"/>
      <c r="H53" s="18"/>
      <c r="I53" s="81"/>
      <c r="J53" s="81"/>
      <c r="K53" s="81"/>
      <c r="L53" s="4"/>
      <c r="M53" s="18"/>
      <c r="N53" s="82"/>
      <c r="O53" s="82"/>
      <c r="P53" s="18"/>
      <c r="Q53" s="18"/>
      <c r="R53" s="18"/>
    </row>
    <row r="54" spans="1:20" ht="12.75" customHeight="1">
      <c r="A54" s="4" t="s">
        <v>1136</v>
      </c>
      <c r="B54" s="2"/>
      <c r="D54" s="2"/>
      <c r="E54" s="2"/>
      <c r="F54" s="18"/>
      <c r="G54" s="4"/>
      <c r="H54" s="18"/>
      <c r="I54" s="81"/>
      <c r="J54" s="81"/>
      <c r="K54" s="81"/>
      <c r="L54" s="4"/>
      <c r="M54" s="18"/>
      <c r="N54" s="82"/>
      <c r="O54" s="82"/>
      <c r="P54" s="18"/>
      <c r="Q54" s="18"/>
      <c r="R54" s="18"/>
    </row>
    <row r="55" spans="1:20" ht="12.75" customHeight="1">
      <c r="A55" s="2" t="s">
        <v>1138</v>
      </c>
      <c r="B55" s="2"/>
      <c r="D55" s="2"/>
      <c r="E55" s="2"/>
      <c r="F55" s="18"/>
      <c r="G55" s="4"/>
      <c r="H55" s="18"/>
      <c r="I55" s="81"/>
      <c r="J55" s="81"/>
      <c r="K55" s="81"/>
      <c r="L55" s="4"/>
      <c r="M55" s="18"/>
      <c r="N55" s="82"/>
      <c r="O55" s="82"/>
      <c r="P55" s="18"/>
      <c r="Q55" s="18"/>
      <c r="R55" s="18"/>
    </row>
    <row r="56" spans="1:20" ht="12.75" customHeight="1">
      <c r="A56" s="4" t="s">
        <v>133</v>
      </c>
      <c r="B56" s="2"/>
      <c r="D56" s="2"/>
      <c r="E56" s="2"/>
      <c r="F56" s="18"/>
      <c r="G56" s="4"/>
      <c r="H56" s="18"/>
      <c r="I56" s="81"/>
      <c r="J56" s="81"/>
      <c r="K56" s="81"/>
      <c r="L56" s="4"/>
      <c r="M56" s="18"/>
      <c r="N56" s="82"/>
      <c r="O56" s="82"/>
      <c r="P56" s="18"/>
      <c r="Q56" s="18"/>
      <c r="R56" s="18"/>
    </row>
    <row r="57" spans="1:20" ht="12.75" customHeight="1">
      <c r="A57" s="4" t="s">
        <v>1141</v>
      </c>
      <c r="B57" s="2"/>
      <c r="D57" s="2"/>
      <c r="E57" s="2"/>
      <c r="F57" s="18"/>
      <c r="G57" s="4"/>
      <c r="H57" s="18"/>
      <c r="I57" s="81"/>
      <c r="J57" s="81"/>
      <c r="K57" s="81"/>
      <c r="L57" s="4"/>
      <c r="M57" s="18"/>
      <c r="N57" s="82"/>
      <c r="O57" s="82"/>
      <c r="P57" s="18"/>
      <c r="Q57" s="18"/>
      <c r="R57" s="18"/>
    </row>
    <row r="58" spans="1:20" ht="12.75" customHeight="1">
      <c r="A58" s="2" t="s">
        <v>1142</v>
      </c>
      <c r="B58" s="2"/>
      <c r="D58" s="2"/>
      <c r="E58" s="2"/>
      <c r="F58" s="18"/>
      <c r="G58" s="4"/>
      <c r="H58" s="18"/>
      <c r="I58" s="81"/>
      <c r="J58" s="81"/>
      <c r="K58" s="81"/>
      <c r="L58" s="4"/>
      <c r="M58" s="18"/>
      <c r="N58" s="82"/>
      <c r="O58" s="82"/>
      <c r="P58" s="18"/>
      <c r="Q58" s="18"/>
      <c r="R58" s="18"/>
    </row>
    <row r="59" spans="1:20" ht="12.75" customHeight="1">
      <c r="A59" s="2" t="s">
        <v>134</v>
      </c>
      <c r="B59" s="2"/>
      <c r="D59" s="2"/>
      <c r="E59" s="2"/>
      <c r="F59" s="18"/>
      <c r="G59" s="4"/>
      <c r="H59" s="18"/>
      <c r="I59" s="81"/>
      <c r="J59" s="81"/>
      <c r="K59" s="81"/>
      <c r="L59" s="4"/>
      <c r="M59" s="18"/>
      <c r="N59" s="82"/>
      <c r="O59" s="82"/>
      <c r="P59" s="18"/>
      <c r="Q59" s="18"/>
      <c r="R59" s="18"/>
    </row>
    <row r="60" spans="1:20" ht="12.75" customHeight="1">
      <c r="A60" s="2" t="s">
        <v>107</v>
      </c>
      <c r="B60" s="2"/>
      <c r="D60" s="2"/>
      <c r="E60" s="2"/>
      <c r="F60" s="18"/>
      <c r="G60" s="4"/>
      <c r="H60" s="18"/>
      <c r="I60" s="81"/>
      <c r="J60" s="81"/>
      <c r="K60" s="81"/>
      <c r="L60" s="4"/>
      <c r="M60" s="18"/>
      <c r="N60" s="82"/>
      <c r="O60" s="82"/>
      <c r="P60" s="18"/>
      <c r="Q60" s="18"/>
      <c r="R60" s="18"/>
    </row>
    <row r="61" spans="1:20" ht="12.75" customHeight="1">
      <c r="A61" s="2"/>
      <c r="B61" s="2"/>
      <c r="D61" s="2"/>
      <c r="E61" s="2"/>
      <c r="F61" s="18"/>
      <c r="G61" s="4"/>
      <c r="H61" s="18"/>
      <c r="I61" s="81"/>
      <c r="J61" s="81"/>
      <c r="K61" s="81"/>
      <c r="L61" s="4"/>
      <c r="M61" s="18"/>
      <c r="N61" s="82"/>
      <c r="O61" s="82"/>
      <c r="P61" s="18"/>
      <c r="Q61" s="18"/>
      <c r="R61" s="18"/>
    </row>
    <row r="62" spans="1:20" ht="12.75" customHeight="1">
      <c r="A62" s="3" t="s">
        <v>1146</v>
      </c>
      <c r="B62" s="2"/>
      <c r="D62" s="2"/>
      <c r="E62" s="2"/>
      <c r="F62" s="18"/>
      <c r="G62" s="4"/>
      <c r="H62" s="18"/>
      <c r="I62" s="81"/>
      <c r="J62" s="81"/>
      <c r="K62" s="81"/>
      <c r="L62" s="4"/>
      <c r="M62" s="18"/>
      <c r="N62" s="82"/>
      <c r="O62" s="82"/>
      <c r="P62" s="18"/>
      <c r="Q62" s="18"/>
      <c r="R62" s="18"/>
    </row>
    <row r="63" spans="1:20" ht="12.75" customHeight="1">
      <c r="A63" s="4" t="s">
        <v>110</v>
      </c>
      <c r="B63" s="2"/>
      <c r="D63" s="2"/>
      <c r="E63" s="2"/>
      <c r="F63" s="18"/>
      <c r="G63" s="4"/>
      <c r="H63" s="18"/>
      <c r="I63" s="81"/>
      <c r="J63" s="81"/>
      <c r="K63" s="81"/>
      <c r="L63" s="4"/>
      <c r="M63" s="18"/>
      <c r="N63" s="82"/>
      <c r="O63" s="82"/>
      <c r="P63" s="18"/>
      <c r="Q63" s="18"/>
      <c r="R63" s="18"/>
    </row>
    <row r="64" spans="1:20" ht="12.75" customHeight="1">
      <c r="A64" s="2"/>
      <c r="B64" s="2"/>
      <c r="D64" s="2"/>
      <c r="E64" s="2"/>
      <c r="F64" s="18"/>
      <c r="G64" s="4"/>
      <c r="H64" s="18"/>
      <c r="I64" s="81"/>
      <c r="J64" s="81"/>
      <c r="K64" s="81"/>
      <c r="L64" s="4"/>
      <c r="M64" s="18"/>
      <c r="N64" s="82"/>
      <c r="O64" s="82"/>
      <c r="P64" s="18"/>
      <c r="Q64" s="18"/>
      <c r="R64" s="18"/>
    </row>
    <row r="65" spans="1:30" ht="12.75" customHeight="1">
      <c r="A65" s="2"/>
      <c r="B65" s="2"/>
      <c r="D65" s="2"/>
      <c r="E65" s="2"/>
      <c r="F65" s="2"/>
      <c r="G65" s="2"/>
      <c r="I65" s="2"/>
      <c r="J65" s="2"/>
      <c r="K65" s="2"/>
    </row>
    <row r="66" spans="1:30" ht="12.75" customHeight="1">
      <c r="A66" s="3" t="s">
        <v>1148</v>
      </c>
      <c r="B66" s="2"/>
      <c r="D66" s="2"/>
      <c r="E66" s="2"/>
      <c r="F66" s="2"/>
      <c r="G66" s="2"/>
      <c r="I66" s="2"/>
      <c r="J66" s="2"/>
      <c r="K66" s="2"/>
    </row>
    <row r="67" spans="1:30" ht="12.75" customHeight="1">
      <c r="A67" s="2">
        <v>0</v>
      </c>
      <c r="B67" s="2"/>
      <c r="D67" s="2"/>
      <c r="E67" s="2"/>
      <c r="F67" s="2"/>
      <c r="G67" s="2"/>
      <c r="I67" s="2"/>
      <c r="J67" s="2"/>
      <c r="K67" s="2"/>
    </row>
    <row r="68" spans="1:30" ht="12.75" customHeight="1">
      <c r="A68" s="2">
        <v>1</v>
      </c>
      <c r="B68" s="2"/>
      <c r="D68" s="2"/>
      <c r="E68" s="2"/>
      <c r="F68" s="2"/>
      <c r="G68" s="2"/>
      <c r="I68" s="2"/>
      <c r="J68" s="2"/>
      <c r="K68" s="2"/>
    </row>
    <row r="69" spans="1:30" ht="12.75" customHeight="1">
      <c r="A69" s="2"/>
      <c r="B69" s="2"/>
      <c r="D69" s="2"/>
      <c r="E69" s="2"/>
      <c r="F69" s="2"/>
      <c r="G69" s="2"/>
      <c r="I69" s="2"/>
      <c r="J69" s="2"/>
      <c r="K69" s="2"/>
    </row>
    <row r="70" spans="1:30" ht="12.75" customHeight="1">
      <c r="A70" s="2"/>
      <c r="B70" s="2"/>
      <c r="D70" s="2"/>
      <c r="E70" s="2"/>
      <c r="F70" s="2"/>
      <c r="G70" s="2"/>
      <c r="I70" s="2"/>
      <c r="J70" s="2"/>
      <c r="K70" s="2"/>
    </row>
    <row r="71" spans="1:30" ht="12.75" customHeight="1">
      <c r="A71" s="2"/>
      <c r="B71" s="2"/>
      <c r="D71" s="2"/>
      <c r="E71" s="2"/>
      <c r="F71" s="2"/>
      <c r="G71" s="2"/>
      <c r="I71" s="2"/>
      <c r="J71" s="2"/>
      <c r="K71" s="2"/>
    </row>
    <row r="72" spans="1:30" ht="12.75" customHeight="1">
      <c r="A72" s="3" t="s">
        <v>1151</v>
      </c>
      <c r="B72" s="3" t="s">
        <v>9</v>
      </c>
      <c r="C72" s="3" t="s">
        <v>25</v>
      </c>
      <c r="D72" s="3" t="s">
        <v>26</v>
      </c>
      <c r="E72" s="3" t="s">
        <v>28</v>
      </c>
      <c r="F72" s="3" t="s">
        <v>27</v>
      </c>
      <c r="G72" s="3" t="s">
        <v>28</v>
      </c>
      <c r="H72" s="3" t="s">
        <v>29</v>
      </c>
      <c r="I72" s="3" t="s">
        <v>30</v>
      </c>
      <c r="J72" s="3" t="s">
        <v>31</v>
      </c>
      <c r="K72" s="3" t="s">
        <v>34</v>
      </c>
      <c r="L72" s="3" t="s">
        <v>32</v>
      </c>
      <c r="M72" s="3" t="s">
        <v>35</v>
      </c>
      <c r="N72" s="3" t="s">
        <v>36</v>
      </c>
      <c r="O72" s="3" t="s">
        <v>91</v>
      </c>
      <c r="P72" s="3" t="s">
        <v>395</v>
      </c>
      <c r="Q72" s="3" t="s">
        <v>43</v>
      </c>
      <c r="R72" s="3" t="s">
        <v>39</v>
      </c>
      <c r="S72" s="3" t="s">
        <v>319</v>
      </c>
      <c r="T72" s="3" t="s">
        <v>322</v>
      </c>
      <c r="U72" s="3" t="s">
        <v>45</v>
      </c>
      <c r="V72" s="4"/>
      <c r="W72" s="4"/>
      <c r="X72" s="4"/>
      <c r="Y72" s="4"/>
      <c r="Z72" s="4"/>
      <c r="AA72" s="4"/>
      <c r="AB72" s="4"/>
      <c r="AC72" s="4"/>
      <c r="AD72" s="4"/>
    </row>
    <row r="73" spans="1:30" ht="12.75" customHeight="1">
      <c r="A73" s="2" t="s">
        <v>106</v>
      </c>
      <c r="B73" s="2"/>
      <c r="D73" s="2"/>
      <c r="E73" s="2"/>
      <c r="F73" s="2"/>
      <c r="G73" s="2"/>
      <c r="I73" s="2"/>
      <c r="J73" s="2"/>
      <c r="K73" s="2"/>
    </row>
    <row r="74" spans="1:30" ht="12.75" customHeight="1">
      <c r="A74" s="2" t="s">
        <v>1153</v>
      </c>
      <c r="B74" s="2"/>
      <c r="D74" s="2"/>
      <c r="E74" s="2"/>
      <c r="F74" s="2"/>
      <c r="G74" s="2"/>
      <c r="I74" s="2"/>
      <c r="J74" s="2"/>
      <c r="K74" s="2">
        <v>50</v>
      </c>
      <c r="N74" s="18">
        <v>0.1</v>
      </c>
    </row>
    <row r="75" spans="1:30" ht="12.75" customHeight="1">
      <c r="A75" s="2" t="s">
        <v>1155</v>
      </c>
      <c r="B75" s="2"/>
      <c r="D75" s="2"/>
      <c r="E75" s="2"/>
      <c r="F75" s="2"/>
      <c r="G75" s="2"/>
      <c r="I75" s="2"/>
      <c r="J75" s="2"/>
      <c r="K75" s="2"/>
      <c r="N75" s="18">
        <v>0.15</v>
      </c>
    </row>
    <row r="76" spans="1:30" ht="12.75" customHeight="1">
      <c r="A76" s="2" t="s">
        <v>1156</v>
      </c>
      <c r="B76" s="2"/>
      <c r="D76" s="2"/>
      <c r="E76" s="2"/>
      <c r="F76" s="2"/>
      <c r="G76" s="2"/>
      <c r="I76" s="2"/>
      <c r="J76" s="2"/>
      <c r="K76" s="2">
        <v>30</v>
      </c>
      <c r="M76" s="18">
        <v>0.05</v>
      </c>
      <c r="O76" s="18"/>
      <c r="P76" s="18"/>
    </row>
    <row r="77" spans="1:30" ht="12.75" customHeight="1">
      <c r="A77" s="2" t="s">
        <v>1157</v>
      </c>
      <c r="B77" s="2"/>
      <c r="D77" s="2"/>
      <c r="E77" s="2">
        <v>50</v>
      </c>
      <c r="F77" s="2"/>
      <c r="G77" s="2"/>
      <c r="I77" s="2"/>
      <c r="J77" s="2"/>
      <c r="K77" s="2"/>
      <c r="M77" s="18"/>
      <c r="O77" s="18">
        <v>0.2</v>
      </c>
      <c r="P77" s="18"/>
    </row>
    <row r="78" spans="1:30" ht="12.75" customHeight="1">
      <c r="A78" s="2" t="s">
        <v>1158</v>
      </c>
      <c r="B78" s="2">
        <v>10</v>
      </c>
      <c r="D78" s="2"/>
      <c r="E78" s="2"/>
      <c r="F78" s="2"/>
      <c r="G78" s="2"/>
      <c r="I78" s="2"/>
      <c r="J78" s="2"/>
      <c r="K78" s="2"/>
      <c r="M78" s="18"/>
      <c r="O78" s="18"/>
      <c r="P78" s="18"/>
      <c r="S78" s="18">
        <v>0.2</v>
      </c>
    </row>
    <row r="79" spans="1:30" ht="12.75" customHeight="1">
      <c r="A79" s="2" t="s">
        <v>1159</v>
      </c>
      <c r="B79" s="2"/>
      <c r="C79" s="2">
        <v>40</v>
      </c>
      <c r="D79" s="2"/>
      <c r="E79" s="2"/>
      <c r="F79" s="2"/>
      <c r="G79" s="2"/>
      <c r="I79" s="2"/>
      <c r="J79" s="2"/>
      <c r="K79" s="2"/>
      <c r="M79" s="18">
        <v>0.05</v>
      </c>
      <c r="O79" s="18"/>
      <c r="P79" s="18"/>
    </row>
    <row r="80" spans="1:30" ht="12.75" customHeight="1">
      <c r="A80" s="2" t="s">
        <v>1160</v>
      </c>
      <c r="B80" s="2"/>
      <c r="D80" s="2"/>
      <c r="E80" s="2"/>
      <c r="F80" s="2">
        <v>50</v>
      </c>
      <c r="G80" s="2"/>
      <c r="I80" s="2"/>
      <c r="J80" s="2"/>
      <c r="K80" s="2"/>
      <c r="M80" s="18"/>
      <c r="O80" s="18"/>
      <c r="P80" s="18"/>
    </row>
    <row r="81" spans="1:30" ht="12.75" customHeight="1">
      <c r="A81" s="2" t="s">
        <v>1161</v>
      </c>
      <c r="B81" s="2"/>
      <c r="D81" s="2">
        <v>50</v>
      </c>
      <c r="E81" s="2"/>
      <c r="F81" s="2"/>
      <c r="G81" s="2"/>
      <c r="I81" s="2"/>
      <c r="J81" s="2"/>
      <c r="K81" s="2"/>
      <c r="M81" s="18"/>
      <c r="O81" s="18">
        <v>0.3</v>
      </c>
      <c r="P81" s="18">
        <v>0.3</v>
      </c>
    </row>
    <row r="82" spans="1:30" ht="12.75" customHeight="1">
      <c r="A82" s="2" t="s">
        <v>1163</v>
      </c>
      <c r="B82" s="2"/>
      <c r="D82" s="2"/>
      <c r="E82" s="2"/>
      <c r="F82" s="2"/>
      <c r="G82" s="2"/>
      <c r="I82" s="2"/>
      <c r="J82" s="2"/>
      <c r="K82" s="2"/>
      <c r="M82" s="18"/>
      <c r="O82" s="18"/>
      <c r="P82" s="18">
        <v>0.3</v>
      </c>
    </row>
    <row r="83" spans="1:30" ht="12.75" customHeight="1">
      <c r="A83" s="2" t="s">
        <v>1164</v>
      </c>
      <c r="B83" s="2"/>
      <c r="D83" s="2"/>
      <c r="E83" s="2"/>
      <c r="F83" s="2"/>
      <c r="G83" s="2"/>
      <c r="I83" s="2"/>
      <c r="J83" s="2"/>
      <c r="K83" s="2"/>
      <c r="M83" s="18"/>
      <c r="O83" s="18">
        <v>0.1</v>
      </c>
      <c r="P83" s="18"/>
      <c r="R83" s="2">
        <v>20</v>
      </c>
    </row>
    <row r="84" spans="1:30" ht="12.75" customHeight="1">
      <c r="A84" s="2" t="s">
        <v>1165</v>
      </c>
      <c r="B84" s="2"/>
      <c r="D84" s="2"/>
      <c r="E84" s="2"/>
      <c r="F84" s="2"/>
      <c r="G84" s="2"/>
      <c r="I84" s="2"/>
      <c r="J84" s="2"/>
      <c r="K84" s="2"/>
      <c r="M84" s="18"/>
      <c r="O84" s="18"/>
      <c r="P84" s="18"/>
      <c r="T84" s="2">
        <v>1000</v>
      </c>
    </row>
    <row r="85" spans="1:30" ht="12.75" customHeight="1">
      <c r="A85" s="2" t="s">
        <v>1167</v>
      </c>
      <c r="B85" s="2"/>
      <c r="C85" s="2">
        <v>40</v>
      </c>
      <c r="D85" s="2"/>
      <c r="E85" s="2"/>
      <c r="F85" s="2"/>
      <c r="G85" s="2"/>
      <c r="I85" s="2"/>
      <c r="J85" s="2"/>
      <c r="K85" s="2">
        <v>50</v>
      </c>
      <c r="M85" s="18"/>
      <c r="N85" s="18"/>
      <c r="O85" s="18"/>
      <c r="P85" s="18"/>
    </row>
    <row r="86" spans="1:30" ht="12.75" customHeight="1">
      <c r="A86" s="2" t="s">
        <v>1168</v>
      </c>
      <c r="B86" s="2"/>
      <c r="C86" s="2">
        <v>50</v>
      </c>
      <c r="D86" s="2"/>
      <c r="E86" s="2"/>
      <c r="F86" s="2"/>
      <c r="G86" s="2"/>
      <c r="I86" s="2"/>
      <c r="J86" s="2"/>
      <c r="K86" s="2"/>
      <c r="M86" s="18">
        <v>0.05</v>
      </c>
      <c r="N86" s="18"/>
      <c r="O86" s="18"/>
      <c r="P86" s="18"/>
      <c r="U86" s="2">
        <v>20</v>
      </c>
      <c r="V86" s="2"/>
      <c r="W86" s="2"/>
      <c r="X86" s="2"/>
      <c r="Y86" s="2"/>
      <c r="Z86" s="2"/>
      <c r="AA86" s="2"/>
      <c r="AB86" s="2"/>
      <c r="AC86" s="2"/>
      <c r="AD86" s="2"/>
    </row>
    <row r="87" spans="1:30" ht="12.75" customHeight="1">
      <c r="A87" s="2"/>
      <c r="B87" s="2"/>
      <c r="D87" s="2"/>
      <c r="E87" s="2"/>
      <c r="F87" s="2"/>
      <c r="G87" s="2"/>
      <c r="I87" s="2"/>
      <c r="J87" s="2"/>
      <c r="K87" s="2"/>
    </row>
    <row r="88" spans="1:30" ht="12.75" customHeight="1">
      <c r="A88" s="2"/>
      <c r="B88" s="2"/>
      <c r="D88" s="2"/>
      <c r="E88" s="2"/>
      <c r="F88" s="2"/>
      <c r="G88" s="2"/>
      <c r="I88" s="2"/>
      <c r="J88" s="2"/>
      <c r="K88" s="2"/>
    </row>
    <row r="89" spans="1:30" ht="12.75" customHeight="1">
      <c r="A89" s="3" t="s">
        <v>1170</v>
      </c>
      <c r="B89" s="2"/>
      <c r="D89" s="2"/>
      <c r="E89" s="2"/>
      <c r="F89" s="2"/>
      <c r="G89" s="2"/>
      <c r="I89" s="2"/>
      <c r="J89" s="2"/>
      <c r="K89" s="2"/>
    </row>
    <row r="90" spans="1:30" ht="12.75" customHeight="1">
      <c r="A90" s="4" t="s">
        <v>49</v>
      </c>
      <c r="B90" s="2"/>
      <c r="D90" s="2"/>
      <c r="E90" s="2"/>
      <c r="F90" s="2"/>
      <c r="G90" s="2"/>
      <c r="I90" s="2"/>
      <c r="J90" s="2"/>
      <c r="K90" s="2"/>
    </row>
    <row r="91" spans="1:30" ht="12.75" customHeight="1">
      <c r="A91" s="4" t="s">
        <v>104</v>
      </c>
      <c r="B91" s="2"/>
      <c r="D91" s="2"/>
      <c r="E91" s="2"/>
      <c r="F91" s="2"/>
      <c r="G91" s="2"/>
      <c r="I91" s="2"/>
      <c r="J91" s="2"/>
      <c r="K91" s="2"/>
    </row>
    <row r="92" spans="1:30" ht="12.75" customHeight="1">
      <c r="A92" s="2"/>
      <c r="B92" s="2"/>
      <c r="D92" s="2"/>
      <c r="E92" s="2"/>
      <c r="F92" s="2"/>
      <c r="G92" s="2"/>
      <c r="I92" s="2"/>
      <c r="J92" s="2"/>
      <c r="K92" s="2"/>
    </row>
    <row r="93" spans="1:30" ht="12.75" customHeight="1">
      <c r="A93" s="3" t="s">
        <v>1171</v>
      </c>
      <c r="B93" s="2"/>
      <c r="D93" s="2"/>
      <c r="E93" s="2"/>
      <c r="F93" s="2"/>
      <c r="G93" s="2"/>
      <c r="I93" s="2"/>
      <c r="J93" s="2"/>
      <c r="K93" s="2"/>
    </row>
    <row r="94" spans="1:30" ht="12.75" customHeight="1">
      <c r="A94" s="2" t="s">
        <v>49</v>
      </c>
      <c r="B94" s="2"/>
      <c r="D94" s="2"/>
      <c r="E94" s="2"/>
      <c r="F94" s="2"/>
      <c r="G94" s="2"/>
      <c r="I94" s="2"/>
      <c r="J94" s="2"/>
      <c r="K94" s="2"/>
    </row>
    <row r="95" spans="1:30" ht="12.75" customHeight="1">
      <c r="A95" s="4" t="s">
        <v>104</v>
      </c>
      <c r="B95" s="2"/>
      <c r="D95" s="2"/>
      <c r="E95" s="2"/>
      <c r="F95" s="2"/>
      <c r="G95" s="2"/>
      <c r="I95" s="2"/>
      <c r="J95" s="2"/>
      <c r="K95" s="2"/>
    </row>
    <row r="96" spans="1:30" ht="12.75" customHeight="1">
      <c r="A96" s="2" t="s">
        <v>1172</v>
      </c>
      <c r="B96" s="2"/>
      <c r="D96" s="2"/>
      <c r="E96" s="2"/>
      <c r="F96" s="2"/>
      <c r="G96" s="2"/>
      <c r="I96" s="2"/>
      <c r="J96" s="2"/>
      <c r="K96" s="2"/>
    </row>
    <row r="97" spans="1:11" ht="12.75" customHeight="1">
      <c r="A97" s="2"/>
      <c r="B97" s="2"/>
      <c r="D97" s="2"/>
      <c r="E97" s="2"/>
      <c r="F97" s="2"/>
      <c r="G97" s="2"/>
      <c r="I97" s="2"/>
      <c r="J97" s="2"/>
      <c r="K97" s="2"/>
    </row>
    <row r="98" spans="1:11" ht="12.75" customHeight="1">
      <c r="A98" s="3" t="s">
        <v>1174</v>
      </c>
      <c r="B98" s="2"/>
      <c r="D98" s="2"/>
      <c r="E98" s="2"/>
      <c r="F98" s="2"/>
      <c r="G98" s="2"/>
      <c r="I98" s="2"/>
      <c r="J98" s="2"/>
      <c r="K98" s="2"/>
    </row>
    <row r="99" spans="1:11" ht="12.75" customHeight="1">
      <c r="A99" s="4" t="s">
        <v>49</v>
      </c>
      <c r="B99" s="4" t="s">
        <v>9</v>
      </c>
      <c r="C99" s="2">
        <v>276</v>
      </c>
      <c r="D99" s="2"/>
      <c r="E99" s="2"/>
      <c r="F99" s="2"/>
      <c r="G99" s="2"/>
      <c r="I99" s="2"/>
      <c r="J99" s="2"/>
      <c r="K99" s="2"/>
    </row>
    <row r="100" spans="1:11" ht="12.75" customHeight="1">
      <c r="A100" s="4" t="s">
        <v>104</v>
      </c>
      <c r="B100" s="4" t="s">
        <v>11</v>
      </c>
      <c r="C100" s="2">
        <v>240</v>
      </c>
      <c r="D100" s="2"/>
      <c r="E100" s="2"/>
      <c r="F100" s="2"/>
      <c r="G100" s="2"/>
      <c r="I100" s="2"/>
      <c r="J100" s="2"/>
      <c r="K100" s="2"/>
    </row>
    <row r="101" spans="1:11" ht="12.75" customHeight="1">
      <c r="A101" s="2"/>
      <c r="B101" s="2"/>
      <c r="D101" s="2"/>
      <c r="E101" s="2"/>
      <c r="F101" s="2"/>
      <c r="G101" s="2"/>
      <c r="I101" s="2"/>
      <c r="J101" s="2"/>
      <c r="K101" s="2"/>
    </row>
    <row r="102" spans="1:11" ht="12.75" customHeight="1">
      <c r="A102" s="2"/>
      <c r="B102" s="2"/>
      <c r="D102" s="2"/>
      <c r="E102" s="2"/>
      <c r="F102" s="2"/>
      <c r="G102" s="2"/>
      <c r="I102" s="2"/>
      <c r="J102" s="2"/>
      <c r="K102" s="2"/>
    </row>
    <row r="103" spans="1:11" ht="12.75" customHeight="1">
      <c r="A103" s="3" t="s">
        <v>1176</v>
      </c>
      <c r="B103" s="3" t="s">
        <v>40</v>
      </c>
      <c r="C103" s="3" t="s">
        <v>1177</v>
      </c>
      <c r="D103" s="3" t="s">
        <v>52</v>
      </c>
      <c r="E103" s="3" t="s">
        <v>78</v>
      </c>
      <c r="F103" s="3" t="s">
        <v>28</v>
      </c>
      <c r="G103" s="3" t="s">
        <v>27</v>
      </c>
      <c r="H103" s="3" t="s">
        <v>29</v>
      </c>
      <c r="I103" s="3" t="s">
        <v>88</v>
      </c>
      <c r="J103" s="3" t="s">
        <v>91</v>
      </c>
      <c r="K103" s="2"/>
    </row>
    <row r="104" spans="1:11" ht="12.75" customHeight="1">
      <c r="A104" s="4" t="s">
        <v>1178</v>
      </c>
      <c r="B104" s="2">
        <v>84</v>
      </c>
      <c r="C104" s="138" t="s">
        <v>1179</v>
      </c>
      <c r="D104" s="2">
        <v>360</v>
      </c>
      <c r="E104" s="2">
        <v>351</v>
      </c>
      <c r="F104" s="2">
        <v>74</v>
      </c>
      <c r="G104" s="2">
        <v>75</v>
      </c>
      <c r="H104" s="2">
        <v>75</v>
      </c>
      <c r="I104" s="18">
        <v>0</v>
      </c>
      <c r="J104" s="18">
        <v>0</v>
      </c>
      <c r="K104" s="2"/>
    </row>
    <row r="105" spans="1:11" ht="12.75" customHeight="1">
      <c r="A105" s="4" t="s">
        <v>1180</v>
      </c>
      <c r="B105" s="2">
        <v>96</v>
      </c>
      <c r="C105" s="138" t="s">
        <v>1179</v>
      </c>
      <c r="D105" s="2">
        <v>435</v>
      </c>
      <c r="E105" s="2">
        <v>405</v>
      </c>
      <c r="F105" s="2">
        <v>98</v>
      </c>
      <c r="G105" s="2">
        <v>95</v>
      </c>
      <c r="H105" s="2">
        <v>95</v>
      </c>
      <c r="I105" s="18">
        <v>0</v>
      </c>
      <c r="J105" s="18">
        <v>0</v>
      </c>
      <c r="K105" s="2"/>
    </row>
    <row r="106" spans="1:11" ht="12.75" customHeight="1">
      <c r="A106" s="2" t="s">
        <v>1181</v>
      </c>
      <c r="B106" s="2">
        <v>99</v>
      </c>
      <c r="C106" s="138" t="s">
        <v>1179</v>
      </c>
      <c r="D106" s="2">
        <v>516</v>
      </c>
      <c r="E106" s="2">
        <v>411</v>
      </c>
      <c r="F106" s="2">
        <v>77</v>
      </c>
      <c r="G106" s="2">
        <v>118</v>
      </c>
      <c r="H106" s="2">
        <v>118</v>
      </c>
      <c r="I106" s="18">
        <v>0.14000000000000001</v>
      </c>
      <c r="J106" s="18">
        <v>0</v>
      </c>
      <c r="K106" s="2"/>
    </row>
    <row r="107" spans="1:11" ht="12.75" customHeight="1">
      <c r="A107" s="2" t="s">
        <v>1182</v>
      </c>
      <c r="B107" s="2">
        <v>100</v>
      </c>
      <c r="C107" s="144" t="s">
        <v>1183</v>
      </c>
      <c r="D107" s="2">
        <v>498</v>
      </c>
      <c r="E107" s="2">
        <v>468</v>
      </c>
      <c r="F107" s="2">
        <v>106</v>
      </c>
      <c r="G107" s="2">
        <v>110</v>
      </c>
      <c r="H107" s="2">
        <v>110</v>
      </c>
      <c r="I107" s="18">
        <v>0</v>
      </c>
      <c r="J107" s="18">
        <v>0</v>
      </c>
      <c r="K107" s="2"/>
    </row>
    <row r="108" spans="1:11" ht="12.75" customHeight="1">
      <c r="A108" s="2" t="s">
        <v>1184</v>
      </c>
      <c r="B108" s="2">
        <v>102</v>
      </c>
      <c r="C108" s="144" t="s">
        <v>1183</v>
      </c>
      <c r="D108" s="2">
        <v>534</v>
      </c>
      <c r="E108" s="2">
        <v>505</v>
      </c>
      <c r="F108" s="2">
        <v>108</v>
      </c>
      <c r="G108" s="2">
        <v>112</v>
      </c>
      <c r="H108" s="2">
        <v>112</v>
      </c>
      <c r="I108" s="18">
        <v>0</v>
      </c>
      <c r="J108" s="18">
        <v>0</v>
      </c>
      <c r="K108" s="2"/>
    </row>
    <row r="109" spans="1:11" ht="12.75" customHeight="1">
      <c r="A109" s="2" t="s">
        <v>1185</v>
      </c>
      <c r="B109" s="2">
        <v>107</v>
      </c>
      <c r="C109" s="144" t="s">
        <v>1183</v>
      </c>
      <c r="D109" s="2">
        <v>610</v>
      </c>
      <c r="E109" s="2">
        <v>590</v>
      </c>
      <c r="F109" s="2">
        <v>136</v>
      </c>
      <c r="G109" s="2">
        <v>136</v>
      </c>
      <c r="H109" s="2">
        <v>136</v>
      </c>
      <c r="I109" s="18">
        <v>0</v>
      </c>
      <c r="J109" s="18">
        <v>0</v>
      </c>
      <c r="K109" s="2"/>
    </row>
    <row r="110" spans="1:11" ht="12.75" customHeight="1">
      <c r="A110" s="2" t="s">
        <v>1186</v>
      </c>
      <c r="B110" s="2">
        <v>110</v>
      </c>
      <c r="C110" s="138" t="s">
        <v>1179</v>
      </c>
      <c r="D110" s="2">
        <v>560</v>
      </c>
      <c r="E110" s="2">
        <v>485</v>
      </c>
      <c r="F110" s="2">
        <v>120</v>
      </c>
      <c r="G110" s="2">
        <v>120</v>
      </c>
      <c r="H110" s="2">
        <v>120</v>
      </c>
      <c r="I110" s="18">
        <v>0</v>
      </c>
      <c r="J110" s="18">
        <v>0</v>
      </c>
      <c r="K110" s="2"/>
    </row>
    <row r="111" spans="1:11" ht="12.75" customHeight="1">
      <c r="A111" s="2" t="s">
        <v>1188</v>
      </c>
      <c r="B111" s="2">
        <v>113</v>
      </c>
      <c r="C111" s="144" t="s">
        <v>1183</v>
      </c>
      <c r="D111" s="2">
        <v>753</v>
      </c>
      <c r="E111" s="2">
        <v>713</v>
      </c>
      <c r="F111" s="2">
        <v>127</v>
      </c>
      <c r="G111" s="2">
        <v>138</v>
      </c>
      <c r="H111" s="2">
        <v>123</v>
      </c>
      <c r="I111" s="18">
        <v>0</v>
      </c>
      <c r="J111" s="18">
        <v>0</v>
      </c>
      <c r="K111" s="2"/>
    </row>
    <row r="112" spans="1:11" ht="12.75" customHeight="1">
      <c r="A112" s="2" t="s">
        <v>1189</v>
      </c>
      <c r="B112" s="2">
        <v>120</v>
      </c>
      <c r="C112" s="138" t="s">
        <v>1179</v>
      </c>
      <c r="D112" s="2">
        <v>750</v>
      </c>
      <c r="E112" s="2">
        <v>540</v>
      </c>
      <c r="F112" s="2">
        <v>110</v>
      </c>
      <c r="G112" s="2">
        <v>123</v>
      </c>
      <c r="H112" s="2">
        <v>123</v>
      </c>
      <c r="I112" s="18">
        <v>0</v>
      </c>
      <c r="J112" s="18">
        <v>0</v>
      </c>
      <c r="K112" s="2"/>
    </row>
    <row r="113" spans="1:11" ht="12.75" customHeight="1">
      <c r="A113" s="4" t="s">
        <v>12</v>
      </c>
      <c r="B113" s="2">
        <v>130</v>
      </c>
      <c r="C113" s="144" t="s">
        <v>1183</v>
      </c>
      <c r="D113" s="2">
        <v>1900</v>
      </c>
      <c r="E113" s="2">
        <v>870</v>
      </c>
      <c r="F113" s="2">
        <v>200</v>
      </c>
      <c r="G113" s="2">
        <v>200</v>
      </c>
      <c r="H113" s="2">
        <v>200</v>
      </c>
      <c r="I113" s="18">
        <v>0</v>
      </c>
      <c r="J113" s="18">
        <v>0</v>
      </c>
      <c r="K113" s="2"/>
    </row>
    <row r="114" spans="1:11" ht="12.75" customHeight="1">
      <c r="A114" s="4" t="s">
        <v>1191</v>
      </c>
      <c r="B114" s="2">
        <v>126</v>
      </c>
      <c r="C114" s="144" t="s">
        <v>1183</v>
      </c>
      <c r="D114" s="2">
        <v>1090</v>
      </c>
      <c r="E114" s="2">
        <v>1068</v>
      </c>
      <c r="F114" s="2">
        <v>235</v>
      </c>
      <c r="G114" s="2">
        <v>228</v>
      </c>
      <c r="H114" s="2">
        <v>215</v>
      </c>
      <c r="I114" s="18">
        <v>0</v>
      </c>
      <c r="J114" s="18">
        <v>0</v>
      </c>
      <c r="K114" s="2"/>
    </row>
    <row r="115" spans="1:11" ht="12.75" customHeight="1">
      <c r="A115" s="143" t="s">
        <v>1192</v>
      </c>
      <c r="B115" s="45">
        <v>135</v>
      </c>
      <c r="C115" s="144" t="s">
        <v>1183</v>
      </c>
      <c r="D115" s="45">
        <v>1600</v>
      </c>
      <c r="E115" s="45">
        <v>1385</v>
      </c>
      <c r="F115" s="154">
        <v>250</v>
      </c>
      <c r="G115" s="154">
        <v>250</v>
      </c>
      <c r="H115" s="154">
        <v>250</v>
      </c>
      <c r="I115" s="139">
        <v>0</v>
      </c>
      <c r="J115" s="139">
        <v>0</v>
      </c>
      <c r="K115" s="2"/>
    </row>
    <row r="116" spans="1:11" ht="12.75" customHeight="1">
      <c r="A116" s="143" t="s">
        <v>1195</v>
      </c>
      <c r="B116" s="154">
        <v>99</v>
      </c>
      <c r="C116" s="143" t="s">
        <v>1179</v>
      </c>
      <c r="D116" s="45">
        <v>1600</v>
      </c>
      <c r="E116" s="45">
        <v>1385</v>
      </c>
      <c r="F116" s="154">
        <v>250</v>
      </c>
      <c r="G116" s="154">
        <v>250</v>
      </c>
      <c r="H116" s="154">
        <v>250</v>
      </c>
      <c r="I116" s="139">
        <v>0</v>
      </c>
      <c r="J116" s="139">
        <v>0</v>
      </c>
      <c r="K116" s="2"/>
    </row>
    <row r="117" spans="1:11" ht="12.75" customHeight="1">
      <c r="A117" s="143" t="s">
        <v>1197</v>
      </c>
      <c r="B117" s="45">
        <v>140</v>
      </c>
      <c r="C117" s="144" t="s">
        <v>1183</v>
      </c>
      <c r="D117" s="45">
        <v>1900</v>
      </c>
      <c r="E117" s="45">
        <v>1530</v>
      </c>
      <c r="F117" s="154">
        <v>275</v>
      </c>
      <c r="G117" s="154">
        <v>275</v>
      </c>
      <c r="H117" s="154">
        <v>275</v>
      </c>
      <c r="I117" s="139">
        <v>0</v>
      </c>
      <c r="J117" s="139">
        <v>0</v>
      </c>
      <c r="K117" s="2"/>
    </row>
    <row r="118" spans="1:11" ht="12.75" customHeight="1">
      <c r="A118" s="143" t="s">
        <v>1198</v>
      </c>
      <c r="B118" s="45">
        <v>145</v>
      </c>
      <c r="C118" s="144" t="s">
        <v>1183</v>
      </c>
      <c r="D118" s="45">
        <v>2200</v>
      </c>
      <c r="E118" s="45">
        <v>1810</v>
      </c>
      <c r="F118" s="154">
        <v>300</v>
      </c>
      <c r="G118" s="154">
        <v>300</v>
      </c>
      <c r="H118" s="154">
        <v>300</v>
      </c>
      <c r="I118" s="139">
        <v>0</v>
      </c>
      <c r="J118" s="139">
        <v>0</v>
      </c>
      <c r="K118" s="2"/>
    </row>
    <row r="119" spans="1:11" ht="12.75" customHeight="1">
      <c r="A119" s="2"/>
      <c r="B119" s="2"/>
      <c r="D119" s="2"/>
      <c r="E119" s="2"/>
      <c r="F119" s="2"/>
      <c r="G119" s="2"/>
      <c r="I119" s="2"/>
      <c r="J119" s="2"/>
      <c r="K119" s="2"/>
    </row>
    <row r="120" spans="1:11" ht="12.75" customHeight="1">
      <c r="A120" s="3" t="s">
        <v>1200</v>
      </c>
      <c r="B120" s="2"/>
      <c r="D120" s="2"/>
      <c r="E120" s="2"/>
      <c r="F120" s="2"/>
      <c r="G120" s="2"/>
      <c r="I120" s="2"/>
      <c r="J120" s="2"/>
      <c r="K120" s="2"/>
    </row>
    <row r="121" spans="1:11" ht="12.75" customHeight="1">
      <c r="A121" s="2" t="s">
        <v>93</v>
      </c>
      <c r="B121" s="2"/>
      <c r="D121" s="2"/>
      <c r="E121" s="2"/>
      <c r="F121" s="2"/>
      <c r="G121" s="2"/>
      <c r="I121" s="2"/>
      <c r="J121" s="2"/>
      <c r="K121" s="2"/>
    </row>
    <row r="122" spans="1:11" ht="12.75" customHeight="1">
      <c r="A122" s="2" t="s">
        <v>1201</v>
      </c>
      <c r="B122" s="2"/>
      <c r="D122" s="2"/>
      <c r="E122" s="2"/>
      <c r="F122" s="2"/>
      <c r="G122" s="2"/>
      <c r="I122" s="2"/>
      <c r="J122" s="2"/>
      <c r="K122" s="2"/>
    </row>
    <row r="123" spans="1:11" ht="12.75" customHeight="1">
      <c r="A123" s="2" t="s">
        <v>1202</v>
      </c>
      <c r="B123" s="2"/>
      <c r="D123" s="2"/>
      <c r="E123" s="2"/>
      <c r="F123" s="2"/>
      <c r="G123" s="2"/>
      <c r="I123" s="2"/>
      <c r="J123" s="2"/>
      <c r="K123" s="2"/>
    </row>
    <row r="124" spans="1:11" ht="12.75" customHeight="1">
      <c r="A124" s="2" t="s">
        <v>1204</v>
      </c>
      <c r="B124" s="2"/>
      <c r="D124" s="2"/>
      <c r="E124" s="2"/>
      <c r="F124" s="2"/>
      <c r="G124" s="2"/>
      <c r="I124" s="2"/>
      <c r="J124" s="2"/>
      <c r="K124" s="2"/>
    </row>
    <row r="125" spans="1:11" ht="12.75" customHeight="1">
      <c r="A125" s="2" t="s">
        <v>63</v>
      </c>
      <c r="B125" s="2"/>
      <c r="D125" s="2"/>
      <c r="E125" s="2"/>
      <c r="F125" s="2"/>
      <c r="G125" s="2"/>
      <c r="I125" s="2"/>
      <c r="J125" s="2"/>
      <c r="K125" s="2"/>
    </row>
    <row r="126" spans="1:11" ht="12.75" customHeight="1">
      <c r="A126" s="2"/>
      <c r="B126" s="2"/>
      <c r="D126" s="2"/>
      <c r="E126" s="2"/>
      <c r="F126" s="2"/>
      <c r="G126" s="2"/>
      <c r="I126" s="2"/>
      <c r="J126" s="2"/>
      <c r="K126" s="2"/>
    </row>
    <row r="127" spans="1:11" ht="12.75" customHeight="1">
      <c r="A127" s="3" t="s">
        <v>1205</v>
      </c>
      <c r="B127" s="2"/>
      <c r="D127" s="2"/>
      <c r="E127" s="2"/>
      <c r="F127" s="2"/>
      <c r="G127" s="2"/>
      <c r="I127" s="2"/>
      <c r="J127" s="2"/>
      <c r="K127" s="2"/>
    </row>
    <row r="128" spans="1:11" ht="12.75" customHeight="1">
      <c r="A128" s="2" t="s">
        <v>54</v>
      </c>
      <c r="B128" s="2"/>
      <c r="D128" s="2"/>
      <c r="E128" s="2"/>
      <c r="F128" s="2"/>
      <c r="G128" s="2"/>
      <c r="I128" s="2"/>
      <c r="J128" s="2"/>
      <c r="K128" s="2"/>
    </row>
    <row r="129" spans="1:13" ht="12.75" customHeight="1">
      <c r="A129" s="2" t="s">
        <v>1206</v>
      </c>
      <c r="B129" s="2"/>
      <c r="D129" s="2"/>
      <c r="E129" s="2"/>
      <c r="F129" s="2"/>
      <c r="G129" s="2"/>
      <c r="I129" s="2"/>
      <c r="J129" s="2"/>
      <c r="K129" s="2"/>
    </row>
    <row r="130" spans="1:13" ht="12.75" customHeight="1">
      <c r="A130" s="2" t="s">
        <v>1208</v>
      </c>
      <c r="B130" s="2"/>
      <c r="D130" s="2"/>
      <c r="E130" s="2"/>
      <c r="F130" s="2"/>
      <c r="G130" s="2"/>
      <c r="I130" s="2"/>
      <c r="J130" s="2"/>
      <c r="K130" s="2"/>
    </row>
    <row r="131" spans="1:13" ht="12.75" customHeight="1">
      <c r="A131" s="2" t="s">
        <v>1209</v>
      </c>
      <c r="B131" s="2"/>
      <c r="D131" s="2"/>
      <c r="E131" s="2"/>
      <c r="F131" s="2"/>
      <c r="G131" s="2"/>
      <c r="I131" s="2"/>
      <c r="J131" s="2"/>
      <c r="K131" s="2"/>
    </row>
    <row r="132" spans="1:13" ht="12.75" customHeight="1">
      <c r="A132" s="2" t="s">
        <v>1210</v>
      </c>
      <c r="B132" s="2"/>
      <c r="D132" s="2"/>
      <c r="E132" s="2"/>
      <c r="F132" s="2"/>
      <c r="G132" s="2"/>
      <c r="I132" s="2"/>
      <c r="J132" s="2"/>
      <c r="K132" s="2"/>
    </row>
    <row r="133" spans="1:13" ht="12.75" customHeight="1">
      <c r="A133" s="2"/>
      <c r="B133" s="2"/>
      <c r="D133" s="2"/>
      <c r="E133" s="2"/>
      <c r="F133" s="2"/>
      <c r="G133" s="2"/>
      <c r="I133" s="2"/>
      <c r="J133" s="2"/>
      <c r="K133" s="2"/>
    </row>
    <row r="134" spans="1:13" ht="12.75" customHeight="1">
      <c r="A134" s="2"/>
      <c r="B134" s="2"/>
      <c r="D134" s="2"/>
      <c r="E134" s="2"/>
      <c r="F134" s="2"/>
      <c r="G134" s="2"/>
      <c r="I134" s="2"/>
      <c r="J134" s="2"/>
      <c r="K134" s="2"/>
    </row>
    <row r="135" spans="1:13" ht="12.75" customHeight="1">
      <c r="A135" s="4"/>
      <c r="B135" s="4"/>
      <c r="C135" s="4"/>
      <c r="D135" s="4" t="s">
        <v>1212</v>
      </c>
      <c r="E135" s="4"/>
      <c r="F135" s="4"/>
      <c r="G135" s="4"/>
      <c r="H135" s="4"/>
      <c r="I135" s="4" t="s">
        <v>1213</v>
      </c>
      <c r="J135" s="4"/>
      <c r="K135" s="4"/>
      <c r="L135" s="4"/>
    </row>
    <row r="136" spans="1:13" ht="12.75" customHeight="1">
      <c r="A136" s="3" t="s">
        <v>8</v>
      </c>
      <c r="B136" s="3" t="s">
        <v>1214</v>
      </c>
      <c r="C136" s="3" t="s">
        <v>1215</v>
      </c>
      <c r="D136" s="3">
        <v>0</v>
      </c>
      <c r="E136" s="3">
        <v>1</v>
      </c>
      <c r="F136" s="3">
        <v>2</v>
      </c>
      <c r="G136" s="3">
        <v>3</v>
      </c>
      <c r="H136" s="3">
        <v>4</v>
      </c>
      <c r="I136" s="3">
        <v>5</v>
      </c>
      <c r="J136" s="3" t="s">
        <v>1216</v>
      </c>
      <c r="K136" s="3" t="s">
        <v>1217</v>
      </c>
      <c r="L136" s="3" t="s">
        <v>1218</v>
      </c>
      <c r="M136" s="3" t="s">
        <v>1219</v>
      </c>
    </row>
    <row r="137" spans="1:13" ht="12.75" customHeight="1">
      <c r="A137" s="4" t="s">
        <v>1220</v>
      </c>
      <c r="B137" s="4"/>
      <c r="C137" s="4" t="s">
        <v>41</v>
      </c>
      <c r="D137" s="4">
        <v>0</v>
      </c>
      <c r="E137" s="4">
        <v>0</v>
      </c>
      <c r="F137" s="18">
        <v>0.03</v>
      </c>
      <c r="G137" s="18">
        <v>0.04</v>
      </c>
      <c r="H137" s="18">
        <v>0.05</v>
      </c>
      <c r="I137" s="18">
        <v>0.06</v>
      </c>
      <c r="J137" s="4">
        <f t="shared" ref="J137:M138" ca="1" si="0">HLOOKUP((COUNTIF(INDIRECT(J$136), $A137) + IF(ISBLANK($B137)=FALSE, COUNTIF(INDIRECT(J$136), $B137), 0)) * IF(COUNTIF(INDIRECT(J$136), $A137)&gt;0, 1, 0) * IF(ISBLANK($B137)=FALSE, IF(COUNTIF(INDIRECT(J$136), $B137)&gt;0, 1, 0), 1), SetBonusLookup, ROW()-ROW(SetBonusLookup)+1, FALSE)</f>
        <v>0</v>
      </c>
      <c r="K137" s="4">
        <f t="shared" ca="1" si="0"/>
        <v>0</v>
      </c>
      <c r="L137" s="4">
        <f t="shared" ca="1" si="0"/>
        <v>0</v>
      </c>
      <c r="M137" s="4">
        <f t="shared" ca="1" si="0"/>
        <v>0</v>
      </c>
    </row>
    <row r="138" spans="1:13" ht="12.75" customHeight="1">
      <c r="A138" s="4" t="s">
        <v>1230</v>
      </c>
      <c r="B138" s="4"/>
      <c r="C138" s="4" t="s">
        <v>39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8</v>
      </c>
      <c r="J138" s="4">
        <f t="shared" ca="1" si="0"/>
        <v>0</v>
      </c>
      <c r="K138" s="4">
        <f t="shared" ca="1" si="0"/>
        <v>0</v>
      </c>
      <c r="L138" s="4">
        <f t="shared" ca="1" si="0"/>
        <v>0</v>
      </c>
      <c r="M138" s="4">
        <f t="shared" ca="1" si="0"/>
        <v>0</v>
      </c>
    </row>
    <row r="139" spans="1:13" ht="12.75" customHeight="1">
      <c r="A139" s="4" t="s">
        <v>1239</v>
      </c>
      <c r="B139" s="4"/>
      <c r="C139" s="4" t="s">
        <v>41</v>
      </c>
      <c r="D139" s="4">
        <v>0</v>
      </c>
      <c r="E139" s="4">
        <v>0</v>
      </c>
      <c r="F139" s="18">
        <v>0.04</v>
      </c>
      <c r="G139" s="18">
        <v>0.06</v>
      </c>
      <c r="H139" s="18">
        <v>0.08</v>
      </c>
      <c r="I139" s="18">
        <v>0.1</v>
      </c>
      <c r="J139" s="18">
        <f t="shared" ref="J139:M140" ca="1" si="1">HLOOKUP((COUNTIF(INDIRECT(J$136), CONCATENATE($A139,"*")) + IF(ISBLANK($B139)=FALSE, COUNTIF(INDIRECT(J$136), $B139), 0)) * IF(COUNTIF(INDIRECT(J$136),CONCATENATE($A139,"*"))&gt;0, 1, 0) * IF(ISBLANK($B139)=FALSE, IF(COUNTIF(INDIRECT(J$136), $B139)&gt;0, 1, 0), 1), SetBonusLookup, ROW()-ROW(SetBonusLookup)+1, FALSE)</f>
        <v>0.06</v>
      </c>
      <c r="K139" s="18">
        <f t="shared" ca="1" si="1"/>
        <v>0.06</v>
      </c>
      <c r="L139" s="4">
        <f t="shared" ca="1" si="1"/>
        <v>0</v>
      </c>
      <c r="M139" s="18">
        <f t="shared" ca="1" si="1"/>
        <v>0.04</v>
      </c>
    </row>
    <row r="140" spans="1:13" ht="12.75" customHeight="1">
      <c r="A140" s="4" t="s">
        <v>1247</v>
      </c>
      <c r="B140" s="4"/>
      <c r="C140" s="4" t="s">
        <v>165</v>
      </c>
      <c r="D140" s="4">
        <v>0</v>
      </c>
      <c r="E140" s="4">
        <v>0</v>
      </c>
      <c r="F140" s="4">
        <v>20</v>
      </c>
      <c r="G140" s="4">
        <v>30</v>
      </c>
      <c r="H140" s="4">
        <v>40</v>
      </c>
      <c r="I140" s="4">
        <v>50</v>
      </c>
      <c r="J140" s="4">
        <f t="shared" ca="1" si="1"/>
        <v>0</v>
      </c>
      <c r="K140" s="4">
        <f t="shared" ca="1" si="1"/>
        <v>0</v>
      </c>
      <c r="L140" s="4">
        <f t="shared" ca="1" si="1"/>
        <v>0</v>
      </c>
      <c r="M140" s="4">
        <f t="shared" ca="1" si="1"/>
        <v>0</v>
      </c>
    </row>
    <row r="141" spans="1:13" ht="12.75" customHeight="1">
      <c r="A141" s="4" t="s">
        <v>722</v>
      </c>
      <c r="B141" s="4" t="s">
        <v>750</v>
      </c>
      <c r="C141" s="4" t="s">
        <v>35</v>
      </c>
      <c r="D141" s="4">
        <v>0</v>
      </c>
      <c r="E141" s="4">
        <v>0</v>
      </c>
      <c r="F141" s="18">
        <v>7.0000000000000007E-2</v>
      </c>
      <c r="G141" s="4">
        <v>0</v>
      </c>
      <c r="H141" s="4">
        <v>0</v>
      </c>
      <c r="I141" s="4">
        <v>0</v>
      </c>
      <c r="J141" s="4">
        <f t="shared" ref="J141:M142" ca="1" si="2">HLOOKUP((COUNTIF(INDIRECT(J$136), $A141) + IF(ISBLANK($B141)=FALSE, COUNTIF(INDIRECT(J$136), $B141), 0)) * IF(COUNTIF(INDIRECT(J$136), $A141)&gt;0, 1, 0) * IF(ISBLANK($B141)=FALSE, IF(COUNTIF(INDIRECT(J$136), $B141)&gt;0, 1, 0), 1), SetBonusLookup, ROW()-ROW(SetBonusLookup)+1, FALSE)</f>
        <v>0</v>
      </c>
      <c r="K141" s="4">
        <f t="shared" ca="1" si="2"/>
        <v>0</v>
      </c>
      <c r="L141" s="4">
        <f t="shared" ca="1" si="2"/>
        <v>0</v>
      </c>
      <c r="M141" s="4">
        <f t="shared" ca="1" si="2"/>
        <v>0</v>
      </c>
    </row>
    <row r="142" spans="1:13" ht="12.75" customHeight="1">
      <c r="A142" s="4" t="s">
        <v>730</v>
      </c>
      <c r="B142" s="4" t="s">
        <v>733</v>
      </c>
      <c r="C142" s="4" t="s">
        <v>38</v>
      </c>
      <c r="D142" s="4">
        <v>0</v>
      </c>
      <c r="E142" s="4">
        <v>0</v>
      </c>
      <c r="F142" s="18">
        <v>7.0000000000000007E-2</v>
      </c>
      <c r="G142" s="4">
        <v>0</v>
      </c>
      <c r="H142" s="4">
        <v>0</v>
      </c>
      <c r="I142" s="4">
        <v>0</v>
      </c>
      <c r="J142" s="4">
        <f t="shared" ca="1" si="2"/>
        <v>0</v>
      </c>
      <c r="K142" s="4">
        <f t="shared" ca="1" si="2"/>
        <v>0</v>
      </c>
      <c r="L142" s="4">
        <f t="shared" ca="1" si="2"/>
        <v>0</v>
      </c>
      <c r="M142" s="4">
        <f t="shared" ca="1" si="2"/>
        <v>0</v>
      </c>
    </row>
    <row r="143" spans="1:13" ht="12.75" customHeight="1">
      <c r="A143" s="4" t="s">
        <v>1250</v>
      </c>
      <c r="B143" s="4"/>
      <c r="C143" s="4" t="s">
        <v>32</v>
      </c>
      <c r="D143" s="4">
        <v>0</v>
      </c>
      <c r="E143" s="4">
        <v>0</v>
      </c>
      <c r="F143" s="4">
        <v>20</v>
      </c>
      <c r="G143" s="4">
        <v>30</v>
      </c>
      <c r="H143" s="4">
        <v>40</v>
      </c>
      <c r="I143" s="4">
        <v>50</v>
      </c>
      <c r="J143" s="4">
        <f ca="1">HLOOKUP((COUNTIF(INDIRECT(J$136), CONCATENATE($A143,"*")) + IF(ISBLANK($B143)=FALSE, COUNTIF(INDIRECT(J$136), $B143), 0)) * IF(COUNTIF(INDIRECT(J$136),CONCATENATE($A143,"*"))&gt;0, 1, 0) * IF(ISBLANK($B143)=FALSE, IF(COUNTIF(INDIRECT(J$136), $B143)&gt;0, 1, 0), 1), SetBonusLookup, ROW()-ROW(SetBonusLookup)+1, FALSE)</f>
        <v>0</v>
      </c>
      <c r="K143" s="4">
        <f ca="1">HLOOKUP((COUNTIF(INDIRECT(K$136), CONCATENATE($A143,"*")) + IF(ISBLANK($B143)=FALSE, COUNTIF(INDIRECT(K$136), $B143), 0)) * IF(COUNTIF(INDIRECT(K$136),CONCATENATE($A143,"*"))&gt;0, 1, 0) * IF(ISBLANK($B143)=FALSE, IF(COUNTIF(INDIRECT(K$136), $B143)&gt;0, 1, 0), 1), SetBonusLookup, ROW()-ROW(SetBonusLookup)+1, FALSE)</f>
        <v>0</v>
      </c>
      <c r="L143" s="4">
        <f ca="1">HLOOKUP((COUNTIF(INDIRECT(L$136), CONCATENATE($A143,"*")) + IF(ISBLANK($B143)=FALSE, COUNTIF(INDIRECT(L$136), $B143), 0)) * IF(COUNTIF(INDIRECT(L$136),CONCATENATE($A143,"*"))&gt;0, 1, 0) * IF(ISBLANK($B143)=FALSE, IF(COUNTIF(INDIRECT(L$136), $B143)&gt;0, 1, 0), 1), SetBonusLookup, ROW()-ROW(SetBonusLookup)+1, FALSE)</f>
        <v>0</v>
      </c>
      <c r="M143" s="4">
        <f ca="1">HLOOKUP((COUNTIF(INDIRECT(M$136), CONCATENATE($A143,"*")) + IF(ISBLANK($B143)=FALSE, COUNTIF(INDIRECT(M$136), $B143), 0)) * IF(COUNTIF(INDIRECT(M$136),CONCATENATE($A143,"*"))&gt;0, 1, 0) * IF(ISBLANK($B143)=FALSE, IF(COUNTIF(INDIRECT(M$136), $B143)&gt;0, 1, 0), 1), SetBonusLookup, ROW()-ROW(SetBonusLookup)+1, FALSE)</f>
        <v>0</v>
      </c>
    </row>
    <row r="144" spans="1:13" ht="12.75" customHeight="1">
      <c r="A144" s="4" t="s">
        <v>1254</v>
      </c>
      <c r="B144" s="4"/>
      <c r="C144" s="4" t="s">
        <v>32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20</v>
      </c>
      <c r="J144" s="4">
        <f t="shared" ref="J144:M158" ca="1" si="3">HLOOKUP((COUNTIF(INDIRECT(J$136), $A144) + IF(ISBLANK($B144)=FALSE, COUNTIF(INDIRECT(J$136), $B144), 0)) * IF(COUNTIF(INDIRECT(J$136), $A144)&gt;0, 1, 0) * IF(ISBLANK($B144)=FALSE, IF(COUNTIF(INDIRECT(J$136), $B144)&gt;0, 1, 0), 1), SetBonusLookup, ROW()-ROW(SetBonusLookup)+1, FALSE)</f>
        <v>0</v>
      </c>
      <c r="K144" s="4">
        <f t="shared" ca="1" si="3"/>
        <v>0</v>
      </c>
      <c r="L144" s="4">
        <f t="shared" ca="1" si="3"/>
        <v>0</v>
      </c>
      <c r="M144" s="4">
        <f t="shared" ca="1" si="3"/>
        <v>0</v>
      </c>
    </row>
    <row r="145" spans="1:30" ht="14.25" customHeight="1">
      <c r="A145" s="4" t="s">
        <v>664</v>
      </c>
      <c r="B145" s="156"/>
      <c r="C145" s="2" t="s">
        <v>41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18">
        <v>0.1</v>
      </c>
      <c r="J145" s="4">
        <f t="shared" ca="1" si="3"/>
        <v>0</v>
      </c>
      <c r="K145" s="4">
        <f t="shared" ca="1" si="3"/>
        <v>0</v>
      </c>
      <c r="L145" s="4">
        <f t="shared" ca="1" si="3"/>
        <v>0</v>
      </c>
      <c r="M145" s="4">
        <f t="shared" ca="1" si="3"/>
        <v>0</v>
      </c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</row>
    <row r="146" spans="1:30" ht="12.75" customHeight="1">
      <c r="A146" s="4" t="s">
        <v>1013</v>
      </c>
      <c r="B146" s="4" t="s">
        <v>1012</v>
      </c>
      <c r="C146" s="4" t="s">
        <v>32</v>
      </c>
      <c r="D146" s="4">
        <v>0</v>
      </c>
      <c r="E146" s="4">
        <v>0</v>
      </c>
      <c r="F146" s="4">
        <v>12</v>
      </c>
      <c r="G146" s="4">
        <v>0</v>
      </c>
      <c r="H146" s="4">
        <v>0</v>
      </c>
      <c r="I146" s="4">
        <v>0</v>
      </c>
      <c r="J146" s="4">
        <f t="shared" ca="1" si="3"/>
        <v>0</v>
      </c>
      <c r="K146" s="4">
        <f t="shared" ca="1" si="3"/>
        <v>0</v>
      </c>
      <c r="L146" s="4">
        <f t="shared" ca="1" si="3"/>
        <v>0</v>
      </c>
      <c r="M146" s="4">
        <f t="shared" ca="1" si="3"/>
        <v>0</v>
      </c>
    </row>
    <row r="147" spans="1:30" ht="12.75" customHeight="1">
      <c r="A147" s="4" t="s">
        <v>1013</v>
      </c>
      <c r="B147" s="4" t="s">
        <v>1012</v>
      </c>
      <c r="C147" s="4" t="s">
        <v>34</v>
      </c>
      <c r="D147" s="4">
        <v>0</v>
      </c>
      <c r="E147" s="4">
        <v>0</v>
      </c>
      <c r="F147" s="4">
        <v>6</v>
      </c>
      <c r="G147" s="4">
        <v>0</v>
      </c>
      <c r="H147" s="4">
        <v>0</v>
      </c>
      <c r="I147" s="4">
        <v>0</v>
      </c>
      <c r="J147" s="4">
        <f t="shared" ca="1" si="3"/>
        <v>0</v>
      </c>
      <c r="K147" s="4">
        <f t="shared" ca="1" si="3"/>
        <v>0</v>
      </c>
      <c r="L147" s="4">
        <f t="shared" ca="1" si="3"/>
        <v>0</v>
      </c>
      <c r="M147" s="4">
        <f t="shared" ca="1" si="3"/>
        <v>0</v>
      </c>
    </row>
    <row r="148" spans="1:30" ht="12.75" customHeight="1">
      <c r="A148" s="4" t="s">
        <v>1269</v>
      </c>
      <c r="B148" s="4"/>
      <c r="C148" s="4" t="s">
        <v>36</v>
      </c>
      <c r="D148" s="4">
        <v>0</v>
      </c>
      <c r="E148" s="4">
        <v>0</v>
      </c>
      <c r="F148" s="18">
        <v>0.03</v>
      </c>
      <c r="G148" s="4">
        <v>0</v>
      </c>
      <c r="H148" s="4">
        <v>0</v>
      </c>
      <c r="I148" s="4">
        <v>0</v>
      </c>
      <c r="J148" s="4">
        <f t="shared" ca="1" si="3"/>
        <v>0</v>
      </c>
      <c r="K148" s="4">
        <f t="shared" ca="1" si="3"/>
        <v>0</v>
      </c>
      <c r="L148" s="4">
        <f t="shared" ca="1" si="3"/>
        <v>0</v>
      </c>
      <c r="M148" s="4">
        <f t="shared" ca="1" si="3"/>
        <v>0</v>
      </c>
    </row>
    <row r="149" spans="1:30" ht="12.75" customHeight="1">
      <c r="A149" s="4" t="s">
        <v>1275</v>
      </c>
      <c r="B149" s="4"/>
      <c r="C149" s="4" t="s">
        <v>36</v>
      </c>
      <c r="D149" s="4">
        <v>0</v>
      </c>
      <c r="E149" s="4">
        <v>0</v>
      </c>
      <c r="F149" s="18">
        <v>0.03</v>
      </c>
      <c r="G149" s="4">
        <v>0</v>
      </c>
      <c r="H149" s="4">
        <v>0</v>
      </c>
      <c r="I149" s="4">
        <v>0</v>
      </c>
      <c r="J149" s="4">
        <f t="shared" ca="1" si="3"/>
        <v>0</v>
      </c>
      <c r="K149" s="4">
        <f t="shared" ca="1" si="3"/>
        <v>0</v>
      </c>
      <c r="L149" s="4">
        <f t="shared" ca="1" si="3"/>
        <v>0</v>
      </c>
      <c r="M149" s="4">
        <f t="shared" ca="1" si="3"/>
        <v>0</v>
      </c>
    </row>
    <row r="150" spans="1:30" ht="12.75" customHeight="1">
      <c r="A150" s="4" t="s">
        <v>1275</v>
      </c>
      <c r="B150" s="4" t="s">
        <v>1269</v>
      </c>
      <c r="C150" s="4" t="s">
        <v>36</v>
      </c>
      <c r="D150" s="4">
        <v>0</v>
      </c>
      <c r="E150" s="4">
        <v>0</v>
      </c>
      <c r="F150" s="18">
        <v>0.03</v>
      </c>
      <c r="G150" s="4">
        <v>0</v>
      </c>
      <c r="H150" s="4">
        <v>0</v>
      </c>
      <c r="I150" s="4">
        <v>0</v>
      </c>
      <c r="J150" s="4">
        <f t="shared" ca="1" si="3"/>
        <v>0</v>
      </c>
      <c r="K150" s="4">
        <f t="shared" ca="1" si="3"/>
        <v>0</v>
      </c>
      <c r="L150" s="4">
        <f t="shared" ca="1" si="3"/>
        <v>0</v>
      </c>
      <c r="M150" s="4">
        <f t="shared" ca="1" si="3"/>
        <v>0</v>
      </c>
    </row>
    <row r="151" spans="1:30" ht="12.75" customHeight="1">
      <c r="A151" s="4" t="s">
        <v>1280</v>
      </c>
      <c r="B151" s="4" t="s">
        <v>1269</v>
      </c>
      <c r="C151" s="4" t="s">
        <v>36</v>
      </c>
      <c r="D151" s="4">
        <v>0</v>
      </c>
      <c r="E151" s="4">
        <v>0</v>
      </c>
      <c r="F151" s="18">
        <v>0.03</v>
      </c>
      <c r="G151" s="4">
        <v>0</v>
      </c>
      <c r="H151" s="4">
        <v>0</v>
      </c>
      <c r="I151" s="4">
        <v>0</v>
      </c>
      <c r="J151" s="4">
        <f t="shared" ca="1" si="3"/>
        <v>0</v>
      </c>
      <c r="K151" s="4">
        <f t="shared" ca="1" si="3"/>
        <v>0</v>
      </c>
      <c r="L151" s="4">
        <f t="shared" ca="1" si="3"/>
        <v>0</v>
      </c>
      <c r="M151" s="4">
        <f t="shared" ca="1" si="3"/>
        <v>0</v>
      </c>
    </row>
    <row r="152" spans="1:30" ht="12.75" customHeight="1">
      <c r="A152" s="4" t="s">
        <v>1280</v>
      </c>
      <c r="B152" s="4" t="s">
        <v>1275</v>
      </c>
      <c r="C152" s="4" t="s">
        <v>36</v>
      </c>
      <c r="D152" s="4">
        <v>0</v>
      </c>
      <c r="E152" s="4">
        <v>0</v>
      </c>
      <c r="F152" s="18">
        <v>0.03</v>
      </c>
      <c r="G152" s="4">
        <v>0</v>
      </c>
      <c r="H152" s="4">
        <v>0</v>
      </c>
      <c r="I152" s="4">
        <v>0</v>
      </c>
      <c r="J152" s="4">
        <f t="shared" ca="1" si="3"/>
        <v>0</v>
      </c>
      <c r="K152" s="4">
        <f t="shared" ca="1" si="3"/>
        <v>0</v>
      </c>
      <c r="L152" s="4">
        <f t="shared" ca="1" si="3"/>
        <v>0</v>
      </c>
      <c r="M152" s="4">
        <f t="shared" ca="1" si="3"/>
        <v>0</v>
      </c>
    </row>
    <row r="153" spans="1:30" ht="12.75" customHeight="1">
      <c r="A153" s="4" t="s">
        <v>875</v>
      </c>
      <c r="B153" s="4"/>
      <c r="C153" s="4" t="s">
        <v>25</v>
      </c>
      <c r="D153" s="4">
        <v>0</v>
      </c>
      <c r="E153" s="4">
        <v>0</v>
      </c>
      <c r="F153" s="4">
        <v>2</v>
      </c>
      <c r="G153" s="4">
        <v>5</v>
      </c>
      <c r="H153" s="4">
        <v>10</v>
      </c>
      <c r="I153" s="4">
        <v>15</v>
      </c>
      <c r="J153" s="4">
        <f t="shared" ca="1" si="3"/>
        <v>0</v>
      </c>
      <c r="K153" s="4">
        <f t="shared" ca="1" si="3"/>
        <v>0</v>
      </c>
      <c r="L153" s="4">
        <f t="shared" ca="1" si="3"/>
        <v>0</v>
      </c>
      <c r="M153" s="4">
        <f t="shared" ca="1" si="3"/>
        <v>0</v>
      </c>
    </row>
    <row r="154" spans="1:30" ht="12.75" customHeight="1">
      <c r="A154" s="4" t="s">
        <v>875</v>
      </c>
      <c r="B154" s="4"/>
      <c r="C154" s="4" t="s">
        <v>26</v>
      </c>
      <c r="D154" s="4">
        <v>0</v>
      </c>
      <c r="E154" s="4">
        <v>0</v>
      </c>
      <c r="F154" s="4">
        <v>2</v>
      </c>
      <c r="G154" s="4">
        <v>5</v>
      </c>
      <c r="H154" s="4">
        <v>10</v>
      </c>
      <c r="I154" s="4">
        <v>15</v>
      </c>
      <c r="J154" s="4">
        <f t="shared" ca="1" si="3"/>
        <v>0</v>
      </c>
      <c r="K154" s="4">
        <f t="shared" ca="1" si="3"/>
        <v>0</v>
      </c>
      <c r="L154" s="4">
        <f t="shared" ca="1" si="3"/>
        <v>0</v>
      </c>
      <c r="M154" s="4">
        <f t="shared" ca="1" si="3"/>
        <v>0</v>
      </c>
    </row>
    <row r="155" spans="1:30" ht="12.75" customHeight="1">
      <c r="A155" s="4" t="s">
        <v>875</v>
      </c>
      <c r="B155" s="4"/>
      <c r="C155" s="4" t="s">
        <v>28</v>
      </c>
      <c r="D155" s="4">
        <v>0</v>
      </c>
      <c r="E155" s="4">
        <v>0</v>
      </c>
      <c r="F155" s="4">
        <v>2</v>
      </c>
      <c r="G155" s="4">
        <v>5</v>
      </c>
      <c r="H155" s="4">
        <v>10</v>
      </c>
      <c r="I155" s="4">
        <v>15</v>
      </c>
      <c r="J155" s="4">
        <f t="shared" ca="1" si="3"/>
        <v>0</v>
      </c>
      <c r="K155" s="4">
        <f t="shared" ca="1" si="3"/>
        <v>0</v>
      </c>
      <c r="L155" s="4">
        <f t="shared" ca="1" si="3"/>
        <v>0</v>
      </c>
      <c r="M155" s="4">
        <f t="shared" ca="1" si="3"/>
        <v>0</v>
      </c>
    </row>
    <row r="156" spans="1:30" ht="12.75" customHeight="1">
      <c r="A156" s="4" t="s">
        <v>875</v>
      </c>
      <c r="B156" s="4"/>
      <c r="C156" s="4" t="s">
        <v>30</v>
      </c>
      <c r="D156" s="4">
        <v>0</v>
      </c>
      <c r="E156" s="4">
        <v>0</v>
      </c>
      <c r="F156" s="4">
        <v>2</v>
      </c>
      <c r="G156" s="4">
        <v>5</v>
      </c>
      <c r="H156" s="4">
        <v>10</v>
      </c>
      <c r="I156" s="4">
        <v>15</v>
      </c>
      <c r="J156" s="4">
        <f t="shared" ca="1" si="3"/>
        <v>0</v>
      </c>
      <c r="K156" s="4">
        <f t="shared" ca="1" si="3"/>
        <v>0</v>
      </c>
      <c r="L156" s="4">
        <f t="shared" ca="1" si="3"/>
        <v>0</v>
      </c>
      <c r="M156" s="4">
        <f t="shared" ca="1" si="3"/>
        <v>0</v>
      </c>
    </row>
    <row r="157" spans="1:30" ht="12.75" customHeight="1">
      <c r="A157" s="4" t="s">
        <v>1286</v>
      </c>
      <c r="B157" s="4"/>
      <c r="C157" s="4" t="s">
        <v>165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5</v>
      </c>
      <c r="J157" s="4">
        <f t="shared" ca="1" si="3"/>
        <v>0</v>
      </c>
      <c r="K157" s="4">
        <f t="shared" ca="1" si="3"/>
        <v>0</v>
      </c>
      <c r="L157" s="4">
        <f t="shared" ca="1" si="3"/>
        <v>0</v>
      </c>
      <c r="M157" s="4">
        <f t="shared" ca="1" si="3"/>
        <v>0</v>
      </c>
    </row>
    <row r="158" spans="1:30" ht="12.75" customHeight="1">
      <c r="A158" s="4" t="s">
        <v>1288</v>
      </c>
      <c r="B158" s="4"/>
      <c r="C158" s="4" t="s">
        <v>165</v>
      </c>
      <c r="D158" s="4">
        <v>0</v>
      </c>
      <c r="E158" s="4">
        <v>0</v>
      </c>
      <c r="F158" s="4">
        <v>3</v>
      </c>
      <c r="G158" s="4">
        <v>5</v>
      </c>
      <c r="H158" s="4">
        <v>7</v>
      </c>
      <c r="I158" s="4">
        <v>9</v>
      </c>
      <c r="J158" s="4">
        <f t="shared" ca="1" si="3"/>
        <v>0</v>
      </c>
      <c r="K158" s="4">
        <f t="shared" ca="1" si="3"/>
        <v>0</v>
      </c>
      <c r="L158" s="4">
        <f t="shared" ca="1" si="3"/>
        <v>0</v>
      </c>
      <c r="M158" s="4">
        <f t="shared" ca="1" si="3"/>
        <v>0</v>
      </c>
    </row>
    <row r="159" spans="1:30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spans="1:30" ht="12.75" customHeight="1">
      <c r="A160" s="158" t="s">
        <v>1289</v>
      </c>
      <c r="B160" s="158" t="s">
        <v>25</v>
      </c>
      <c r="C160" s="158" t="s">
        <v>26</v>
      </c>
      <c r="D160" s="158" t="s">
        <v>27</v>
      </c>
      <c r="E160" s="158" t="s">
        <v>28</v>
      </c>
      <c r="F160" s="158" t="s">
        <v>29</v>
      </c>
      <c r="G160" s="158" t="s">
        <v>30</v>
      </c>
      <c r="H160" s="158" t="s">
        <v>31</v>
      </c>
      <c r="I160" s="158" t="s">
        <v>32</v>
      </c>
      <c r="J160" s="158" t="s">
        <v>34</v>
      </c>
      <c r="K160" s="158" t="s">
        <v>568</v>
      </c>
      <c r="L160" s="158" t="s">
        <v>569</v>
      </c>
      <c r="M160" s="158" t="s">
        <v>1290</v>
      </c>
      <c r="N160" s="158" t="s">
        <v>165</v>
      </c>
      <c r="O160" s="158" t="s">
        <v>302</v>
      </c>
      <c r="P160" s="158" t="s">
        <v>35</v>
      </c>
      <c r="Q160" s="158" t="s">
        <v>36</v>
      </c>
      <c r="R160" s="158" t="s">
        <v>37</v>
      </c>
      <c r="S160" s="158" t="s">
        <v>38</v>
      </c>
      <c r="T160" s="158" t="s">
        <v>43</v>
      </c>
      <c r="U160" s="158" t="s">
        <v>41</v>
      </c>
      <c r="V160" s="158" t="s">
        <v>42</v>
      </c>
      <c r="W160" s="158" t="s">
        <v>39</v>
      </c>
      <c r="X160" s="158" t="s">
        <v>319</v>
      </c>
      <c r="Y160" s="158" t="s">
        <v>195</v>
      </c>
      <c r="Z160" s="158" t="s">
        <v>572</v>
      </c>
      <c r="AA160" s="158" t="s">
        <v>303</v>
      </c>
      <c r="AB160" s="158" t="s">
        <v>79</v>
      </c>
      <c r="AC160" s="158" t="s">
        <v>46</v>
      </c>
      <c r="AD160" s="158" t="s">
        <v>47</v>
      </c>
    </row>
    <row r="161" spans="1:30" ht="12.75" customHeight="1">
      <c r="A161" s="143" t="s">
        <v>582</v>
      </c>
      <c r="B161" s="159">
        <v>17</v>
      </c>
      <c r="C161" s="154">
        <v>17</v>
      </c>
      <c r="D161" s="159">
        <v>17</v>
      </c>
      <c r="E161" s="159">
        <v>17</v>
      </c>
      <c r="F161" s="159">
        <v>17</v>
      </c>
      <c r="G161" s="159">
        <v>17</v>
      </c>
      <c r="H161" s="159">
        <v>17</v>
      </c>
      <c r="I161" s="154">
        <v>20</v>
      </c>
      <c r="J161" s="159">
        <v>20</v>
      </c>
      <c r="K161" s="41"/>
      <c r="L161" s="41"/>
      <c r="M161" s="160"/>
      <c r="N161" s="41"/>
      <c r="O161" s="41"/>
      <c r="P161" s="161">
        <v>0.04</v>
      </c>
      <c r="Q161" s="146"/>
      <c r="R161" s="162">
        <v>0.02</v>
      </c>
      <c r="S161" s="146"/>
      <c r="T161" s="41"/>
      <c r="U161" s="161">
        <v>0.04</v>
      </c>
      <c r="V161" s="161">
        <v>0.05</v>
      </c>
      <c r="W161" s="159">
        <v>4</v>
      </c>
      <c r="X161" s="161">
        <v>0.04</v>
      </c>
      <c r="Y161" s="163">
        <v>100</v>
      </c>
      <c r="Z161" s="146"/>
      <c r="AA161" s="146"/>
      <c r="AB161" s="159">
        <v>40</v>
      </c>
      <c r="AC161" s="159">
        <v>19</v>
      </c>
      <c r="AD161" s="159">
        <v>-10</v>
      </c>
    </row>
    <row r="162" spans="1:30" ht="12.75" customHeight="1">
      <c r="A162" s="143" t="s">
        <v>584</v>
      </c>
      <c r="B162" s="159">
        <v>15</v>
      </c>
      <c r="C162" s="154">
        <v>15</v>
      </c>
      <c r="D162" s="159">
        <v>15</v>
      </c>
      <c r="E162" s="159">
        <v>15</v>
      </c>
      <c r="F162" s="159">
        <v>15</v>
      </c>
      <c r="G162" s="159">
        <v>15</v>
      </c>
      <c r="H162" s="159">
        <v>15</v>
      </c>
      <c r="I162" s="154">
        <v>25</v>
      </c>
      <c r="J162" s="159">
        <v>25</v>
      </c>
      <c r="K162" s="41"/>
      <c r="L162" s="41"/>
      <c r="M162" s="164">
        <v>25</v>
      </c>
      <c r="N162" s="159">
        <v>25</v>
      </c>
      <c r="O162" s="41"/>
      <c r="P162" s="146"/>
      <c r="Q162" s="146"/>
      <c r="R162" s="165"/>
      <c r="S162" s="146"/>
      <c r="T162" s="41"/>
      <c r="U162" s="146"/>
      <c r="V162" s="146"/>
      <c r="W162" s="41"/>
      <c r="X162" s="146"/>
      <c r="Y162" s="145"/>
      <c r="Z162" s="146"/>
      <c r="AA162" s="146"/>
      <c r="AB162" s="41"/>
      <c r="AC162" s="159">
        <v>20</v>
      </c>
      <c r="AD162" s="41"/>
    </row>
    <row r="163" spans="1:30" ht="12.75" customHeight="1">
      <c r="A163" s="143" t="s">
        <v>585</v>
      </c>
      <c r="B163" s="159">
        <v>10</v>
      </c>
      <c r="C163" s="159">
        <v>10</v>
      </c>
      <c r="D163" s="159">
        <v>10</v>
      </c>
      <c r="E163" s="159">
        <v>10</v>
      </c>
      <c r="F163" s="159">
        <v>10</v>
      </c>
      <c r="G163" s="159">
        <v>10</v>
      </c>
      <c r="H163" s="159">
        <v>10</v>
      </c>
      <c r="I163" s="45"/>
      <c r="J163" s="41"/>
      <c r="K163" s="41"/>
      <c r="L163" s="41"/>
      <c r="M163" s="164">
        <v>20</v>
      </c>
      <c r="N163" s="159">
        <v>20</v>
      </c>
      <c r="O163" s="41"/>
      <c r="P163" s="146"/>
      <c r="Q163" s="146"/>
      <c r="R163" s="165"/>
      <c r="S163" s="146"/>
      <c r="T163" s="41"/>
      <c r="U163" s="146"/>
      <c r="V163" s="146"/>
      <c r="W163" s="41"/>
      <c r="X163" s="146"/>
      <c r="Y163" s="145"/>
      <c r="Z163" s="146"/>
      <c r="AA163" s="146"/>
      <c r="AB163" s="41"/>
      <c r="AC163" s="159">
        <v>20</v>
      </c>
      <c r="AD163" s="41"/>
    </row>
    <row r="164" spans="1:30" ht="12.75" customHeight="1">
      <c r="A164" s="143" t="s">
        <v>586</v>
      </c>
      <c r="B164" s="159">
        <v>10</v>
      </c>
      <c r="C164" s="159">
        <v>10</v>
      </c>
      <c r="D164" s="159">
        <v>10</v>
      </c>
      <c r="E164" s="159">
        <v>10</v>
      </c>
      <c r="F164" s="159">
        <v>10</v>
      </c>
      <c r="G164" s="159">
        <v>10</v>
      </c>
      <c r="H164" s="159">
        <v>10</v>
      </c>
      <c r="I164" s="45"/>
      <c r="J164" s="41"/>
      <c r="K164" s="41"/>
      <c r="L164" s="159" t="s">
        <v>841</v>
      </c>
      <c r="M164" s="164">
        <v>25</v>
      </c>
      <c r="N164" s="159">
        <v>25</v>
      </c>
      <c r="O164" s="159" t="s">
        <v>841</v>
      </c>
      <c r="P164" s="146"/>
      <c r="Q164" s="146"/>
      <c r="R164" s="165"/>
      <c r="S164" s="146"/>
      <c r="T164" s="41"/>
      <c r="U164" s="146"/>
      <c r="V164" s="146"/>
      <c r="W164" s="41"/>
      <c r="X164" s="146"/>
      <c r="Y164" s="145"/>
      <c r="Z164" s="146"/>
      <c r="AA164" s="146"/>
      <c r="AB164" s="41"/>
      <c r="AC164" s="159">
        <v>20</v>
      </c>
      <c r="AD164" s="41"/>
    </row>
    <row r="165" spans="1:30" ht="12.75" customHeight="1">
      <c r="A165" s="143" t="s">
        <v>587</v>
      </c>
      <c r="B165" s="159">
        <v>15</v>
      </c>
      <c r="C165" s="159">
        <v>15</v>
      </c>
      <c r="D165" s="159">
        <v>15</v>
      </c>
      <c r="E165" s="159">
        <v>15</v>
      </c>
      <c r="F165" s="159">
        <v>15</v>
      </c>
      <c r="G165" s="159">
        <v>15</v>
      </c>
      <c r="H165" s="159">
        <v>15</v>
      </c>
      <c r="I165" s="45"/>
      <c r="J165" s="41"/>
      <c r="K165" s="41"/>
      <c r="L165" s="41"/>
      <c r="M165" s="164">
        <v>20</v>
      </c>
      <c r="N165" s="159">
        <v>20</v>
      </c>
      <c r="O165" s="41"/>
      <c r="P165" s="146"/>
      <c r="Q165" s="146"/>
      <c r="R165" s="165"/>
      <c r="S165" s="146"/>
      <c r="T165" s="41"/>
      <c r="U165" s="146"/>
      <c r="V165" s="146"/>
      <c r="W165" s="41"/>
      <c r="X165" s="146"/>
      <c r="Y165" s="145"/>
      <c r="Z165" s="146"/>
      <c r="AA165" s="146"/>
      <c r="AB165" s="41"/>
      <c r="AC165" s="159">
        <v>20</v>
      </c>
      <c r="AD165" s="41"/>
    </row>
    <row r="166" spans="1:30" ht="12.75" customHeight="1">
      <c r="A166" s="143" t="s">
        <v>588</v>
      </c>
      <c r="B166" s="159">
        <v>10</v>
      </c>
      <c r="C166" s="159">
        <v>10</v>
      </c>
      <c r="D166" s="159">
        <v>10</v>
      </c>
      <c r="E166" s="159">
        <v>10</v>
      </c>
      <c r="F166" s="159">
        <v>10</v>
      </c>
      <c r="G166" s="159">
        <v>10</v>
      </c>
      <c r="H166" s="159">
        <v>10</v>
      </c>
      <c r="I166" s="154">
        <v>20</v>
      </c>
      <c r="J166" s="159">
        <v>20</v>
      </c>
      <c r="K166" s="41"/>
      <c r="L166" s="41"/>
      <c r="M166" s="160"/>
      <c r="N166" s="41"/>
      <c r="O166" s="41"/>
      <c r="P166" s="161">
        <v>0.04</v>
      </c>
      <c r="Q166" s="146"/>
      <c r="R166" s="165"/>
      <c r="S166" s="146"/>
      <c r="T166" s="41"/>
      <c r="U166" s="161">
        <v>0.04</v>
      </c>
      <c r="V166" s="146"/>
      <c r="W166" s="159">
        <v>6</v>
      </c>
      <c r="X166" s="161">
        <v>0.04</v>
      </c>
      <c r="Y166" s="145"/>
      <c r="Z166" s="146"/>
      <c r="AA166" s="146"/>
      <c r="AB166" s="41"/>
      <c r="AC166" s="159">
        <v>20</v>
      </c>
      <c r="AD166" s="41"/>
    </row>
    <row r="167" spans="1:30" ht="12.75" customHeight="1">
      <c r="A167" s="143" t="s">
        <v>589</v>
      </c>
      <c r="B167" s="159">
        <v>10</v>
      </c>
      <c r="C167" s="159">
        <v>10</v>
      </c>
      <c r="D167" s="159">
        <v>10</v>
      </c>
      <c r="E167" s="159">
        <v>10</v>
      </c>
      <c r="F167" s="159">
        <v>10</v>
      </c>
      <c r="G167" s="159">
        <v>10</v>
      </c>
      <c r="H167" s="159">
        <v>10</v>
      </c>
      <c r="I167" s="154">
        <v>25</v>
      </c>
      <c r="J167" s="159">
        <v>25</v>
      </c>
      <c r="K167" s="41"/>
      <c r="L167" s="41"/>
      <c r="M167" s="160"/>
      <c r="N167" s="41"/>
      <c r="O167" s="41"/>
      <c r="P167" s="161">
        <v>0.03</v>
      </c>
      <c r="Q167" s="146"/>
      <c r="R167" s="165"/>
      <c r="S167" s="146"/>
      <c r="T167" s="41"/>
      <c r="U167" s="161">
        <v>0.03</v>
      </c>
      <c r="V167" s="146"/>
      <c r="W167" s="159">
        <v>5</v>
      </c>
      <c r="X167" s="161">
        <v>0.03</v>
      </c>
      <c r="Y167" s="145"/>
      <c r="Z167" s="146"/>
      <c r="AA167" s="146"/>
      <c r="AB167" s="41"/>
      <c r="AC167" s="159">
        <v>20</v>
      </c>
      <c r="AD167" s="41"/>
    </row>
    <row r="168" spans="1:30" ht="12.75" customHeight="1">
      <c r="A168" s="143" t="s">
        <v>590</v>
      </c>
      <c r="B168" s="159">
        <v>15</v>
      </c>
      <c r="C168" s="159">
        <v>15</v>
      </c>
      <c r="D168" s="159">
        <v>15</v>
      </c>
      <c r="E168" s="159">
        <v>15</v>
      </c>
      <c r="F168" s="159">
        <v>15</v>
      </c>
      <c r="G168" s="159">
        <v>15</v>
      </c>
      <c r="H168" s="159">
        <v>15</v>
      </c>
      <c r="I168" s="154">
        <v>20</v>
      </c>
      <c r="J168" s="159">
        <v>20</v>
      </c>
      <c r="K168" s="41"/>
      <c r="L168" s="41"/>
      <c r="M168" s="160"/>
      <c r="N168" s="41"/>
      <c r="O168" s="41"/>
      <c r="P168" s="161">
        <v>0.03</v>
      </c>
      <c r="Q168" s="146"/>
      <c r="R168" s="165"/>
      <c r="S168" s="146"/>
      <c r="T168" s="41"/>
      <c r="U168" s="161">
        <v>0.03</v>
      </c>
      <c r="V168" s="146"/>
      <c r="W168" s="159">
        <v>5</v>
      </c>
      <c r="X168" s="161">
        <v>0.03</v>
      </c>
      <c r="Y168" s="145"/>
      <c r="Z168" s="146"/>
      <c r="AA168" s="146"/>
      <c r="AB168" s="41"/>
      <c r="AC168" s="159">
        <v>20</v>
      </c>
      <c r="AD168" s="41"/>
    </row>
    <row r="169" spans="1:30" ht="12.75" customHeight="1">
      <c r="A169" s="138" t="s">
        <v>662</v>
      </c>
      <c r="B169" s="41"/>
      <c r="C169" s="45">
        <v>10</v>
      </c>
      <c r="D169" s="41"/>
      <c r="E169" s="41"/>
      <c r="F169" s="41"/>
      <c r="G169" s="41"/>
      <c r="H169" s="41"/>
      <c r="I169" s="45">
        <v>15</v>
      </c>
      <c r="J169" s="41"/>
      <c r="K169" s="41"/>
      <c r="L169" s="41"/>
      <c r="M169" s="160">
        <v>15</v>
      </c>
      <c r="N169" s="41"/>
      <c r="O169" s="41"/>
      <c r="P169" s="146"/>
      <c r="Q169" s="146"/>
      <c r="R169" s="165">
        <v>0.03</v>
      </c>
      <c r="S169" s="146"/>
      <c r="T169" s="41"/>
      <c r="U169" s="146"/>
      <c r="V169" s="146"/>
      <c r="W169" s="41"/>
      <c r="X169" s="146"/>
      <c r="Y169" s="145"/>
      <c r="Z169" s="146"/>
      <c r="AA169" s="146"/>
      <c r="AB169" s="41"/>
      <c r="AC169" s="41"/>
      <c r="AD169" s="41"/>
    </row>
    <row r="170" spans="1:30" ht="12.75" customHeight="1">
      <c r="A170" s="138" t="s">
        <v>668</v>
      </c>
      <c r="B170" s="160">
        <v>20</v>
      </c>
      <c r="C170" s="160">
        <v>20</v>
      </c>
      <c r="D170" s="160">
        <v>20</v>
      </c>
      <c r="E170" s="160">
        <v>20</v>
      </c>
      <c r="F170" s="45">
        <v>20</v>
      </c>
      <c r="G170" s="45">
        <v>20</v>
      </c>
      <c r="H170" s="160">
        <v>20</v>
      </c>
      <c r="I170" s="45">
        <v>50</v>
      </c>
      <c r="J170" s="45">
        <v>50</v>
      </c>
      <c r="K170" s="160">
        <v>50</v>
      </c>
      <c r="L170" s="160">
        <v>50</v>
      </c>
      <c r="M170" s="160">
        <v>50</v>
      </c>
      <c r="N170" s="160">
        <v>50</v>
      </c>
      <c r="O170" s="160">
        <v>20</v>
      </c>
      <c r="P170" s="165">
        <v>0.03</v>
      </c>
      <c r="Q170" s="165">
        <v>0.03</v>
      </c>
      <c r="R170" s="165">
        <v>0.03</v>
      </c>
      <c r="S170" s="146"/>
      <c r="T170" s="41"/>
      <c r="U170" s="165">
        <v>0.05</v>
      </c>
      <c r="V170" s="165">
        <v>0.05</v>
      </c>
      <c r="W170" s="160">
        <v>10</v>
      </c>
      <c r="X170" s="165">
        <v>0.1</v>
      </c>
      <c r="Y170" s="145"/>
      <c r="Z170" s="146"/>
      <c r="AA170" s="165">
        <v>0.15</v>
      </c>
      <c r="AB170" s="41"/>
      <c r="AC170" s="41"/>
      <c r="AD170" s="41"/>
    </row>
    <row r="171" spans="1:30" ht="12.75" customHeight="1">
      <c r="A171" s="138" t="s">
        <v>669</v>
      </c>
      <c r="B171" s="45">
        <v>10</v>
      </c>
      <c r="C171" s="45">
        <v>10</v>
      </c>
      <c r="D171" s="45">
        <v>10</v>
      </c>
      <c r="E171" s="45">
        <v>10</v>
      </c>
      <c r="F171" s="45">
        <v>10</v>
      </c>
      <c r="G171" s="45">
        <v>10</v>
      </c>
      <c r="H171" s="160">
        <v>10</v>
      </c>
      <c r="I171" s="41"/>
      <c r="J171" s="41"/>
      <c r="K171" s="41"/>
      <c r="L171" s="41"/>
      <c r="M171" s="160">
        <v>35</v>
      </c>
      <c r="N171" s="160">
        <v>35</v>
      </c>
      <c r="O171" s="41"/>
      <c r="P171" s="146"/>
      <c r="Q171" s="146"/>
      <c r="R171" s="146"/>
      <c r="S171" s="146"/>
      <c r="T171" s="41"/>
      <c r="U171" s="146"/>
      <c r="V171" s="146"/>
      <c r="W171" s="41"/>
      <c r="X171" s="165">
        <v>0.05</v>
      </c>
      <c r="Y171" s="145"/>
      <c r="Z171" s="146"/>
      <c r="AA171" s="165">
        <v>0.08</v>
      </c>
      <c r="AB171" s="41"/>
      <c r="AC171" s="41"/>
      <c r="AD171" s="41"/>
    </row>
    <row r="172" spans="1:30" ht="12.75" customHeight="1">
      <c r="A172" s="138" t="s">
        <v>670</v>
      </c>
      <c r="B172" s="45">
        <v>10</v>
      </c>
      <c r="C172" s="45">
        <v>10</v>
      </c>
      <c r="D172" s="45">
        <v>10</v>
      </c>
      <c r="E172" s="45">
        <v>10</v>
      </c>
      <c r="F172" s="45">
        <v>10</v>
      </c>
      <c r="G172" s="45">
        <v>10</v>
      </c>
      <c r="H172" s="160">
        <v>10</v>
      </c>
      <c r="I172" s="41"/>
      <c r="J172" s="41"/>
      <c r="K172" s="41"/>
      <c r="L172" s="41"/>
      <c r="M172" s="160">
        <v>35</v>
      </c>
      <c r="N172" s="160">
        <v>35</v>
      </c>
      <c r="O172" s="41"/>
      <c r="P172" s="146"/>
      <c r="Q172" s="146"/>
      <c r="R172" s="146"/>
      <c r="S172" s="146"/>
      <c r="T172" s="41"/>
      <c r="U172" s="146"/>
      <c r="V172" s="146"/>
      <c r="W172" s="41"/>
      <c r="X172" s="165">
        <v>0.04</v>
      </c>
      <c r="Y172" s="145"/>
      <c r="Z172" s="146"/>
      <c r="AA172" s="165">
        <v>7.0000000000000007E-2</v>
      </c>
      <c r="AB172" s="41"/>
      <c r="AC172" s="41"/>
      <c r="AD172" s="41"/>
    </row>
    <row r="173" spans="1:30" ht="12.75" customHeight="1">
      <c r="A173" s="138" t="s">
        <v>671</v>
      </c>
      <c r="B173" s="45">
        <v>15</v>
      </c>
      <c r="C173" s="45">
        <v>15</v>
      </c>
      <c r="D173" s="45">
        <v>15</v>
      </c>
      <c r="E173" s="45">
        <v>15</v>
      </c>
      <c r="F173" s="45">
        <v>15</v>
      </c>
      <c r="G173" s="45">
        <v>15</v>
      </c>
      <c r="H173" s="160">
        <v>15</v>
      </c>
      <c r="I173" s="41"/>
      <c r="J173" s="41"/>
      <c r="K173" s="41"/>
      <c r="L173" s="41"/>
      <c r="M173" s="160">
        <v>35</v>
      </c>
      <c r="N173" s="160">
        <v>35</v>
      </c>
      <c r="O173" s="41"/>
      <c r="P173" s="146"/>
      <c r="Q173" s="146"/>
      <c r="R173" s="146"/>
      <c r="S173" s="146"/>
      <c r="T173" s="41"/>
      <c r="U173" s="146"/>
      <c r="V173" s="146"/>
      <c r="W173" s="41"/>
      <c r="X173" s="165">
        <v>0.04</v>
      </c>
      <c r="Y173" s="145"/>
      <c r="Z173" s="146"/>
      <c r="AA173" s="165">
        <v>7.0000000000000007E-2</v>
      </c>
      <c r="AB173" s="41"/>
      <c r="AC173" s="41"/>
      <c r="AD173" s="41"/>
    </row>
    <row r="174" spans="1:30" ht="12.75" customHeight="1">
      <c r="A174" s="138" t="s">
        <v>272</v>
      </c>
      <c r="B174" s="45">
        <v>10</v>
      </c>
      <c r="C174" s="45">
        <v>10</v>
      </c>
      <c r="D174" s="159">
        <v>10</v>
      </c>
      <c r="E174" s="45">
        <v>10</v>
      </c>
      <c r="F174" s="45">
        <v>10</v>
      </c>
      <c r="G174" s="45">
        <v>10</v>
      </c>
      <c r="H174" s="45">
        <v>10</v>
      </c>
      <c r="I174" s="45">
        <v>40</v>
      </c>
      <c r="J174" s="45">
        <v>40</v>
      </c>
      <c r="K174" s="41"/>
      <c r="L174" s="41"/>
      <c r="M174" s="41"/>
      <c r="N174" s="41"/>
      <c r="O174" s="41"/>
      <c r="P174" s="146"/>
      <c r="Q174" s="165">
        <v>0.04</v>
      </c>
      <c r="R174" s="146"/>
      <c r="S174" s="165">
        <v>0.06</v>
      </c>
      <c r="T174" s="41"/>
      <c r="U174" s="165">
        <v>0.05</v>
      </c>
      <c r="V174" s="165">
        <v>0.05</v>
      </c>
      <c r="W174" s="160">
        <v>6</v>
      </c>
      <c r="X174" s="165">
        <v>0.05</v>
      </c>
      <c r="Y174" s="145"/>
      <c r="Z174" s="146"/>
      <c r="AA174" s="146"/>
      <c r="AB174" s="41"/>
      <c r="AC174" s="41"/>
      <c r="AD174" s="41"/>
    </row>
    <row r="175" spans="1:30" ht="12.75" customHeight="1">
      <c r="A175" s="138" t="s">
        <v>672</v>
      </c>
      <c r="B175" s="45">
        <v>10</v>
      </c>
      <c r="C175" s="45">
        <v>10</v>
      </c>
      <c r="D175" s="159">
        <v>10</v>
      </c>
      <c r="E175" s="45">
        <v>10</v>
      </c>
      <c r="F175" s="45">
        <v>10</v>
      </c>
      <c r="G175" s="45">
        <v>10</v>
      </c>
      <c r="H175" s="45">
        <v>10</v>
      </c>
      <c r="I175" s="45">
        <v>40</v>
      </c>
      <c r="J175" s="45">
        <v>40</v>
      </c>
      <c r="K175" s="41"/>
      <c r="L175" s="41"/>
      <c r="M175" s="41"/>
      <c r="N175" s="41"/>
      <c r="O175" s="41"/>
      <c r="P175" s="146"/>
      <c r="Q175" s="165">
        <v>0.03</v>
      </c>
      <c r="R175" s="146"/>
      <c r="S175" s="165">
        <v>0.04</v>
      </c>
      <c r="T175" s="41"/>
      <c r="U175" s="165">
        <v>0.04</v>
      </c>
      <c r="V175" s="165">
        <v>0.04</v>
      </c>
      <c r="W175" s="160">
        <v>5</v>
      </c>
      <c r="X175" s="165">
        <v>0.04</v>
      </c>
      <c r="Y175" s="145"/>
      <c r="Z175" s="146"/>
      <c r="AA175" s="146"/>
      <c r="AB175" s="41"/>
      <c r="AC175" s="41"/>
      <c r="AD175" s="41"/>
    </row>
    <row r="176" spans="1:30" ht="12.75" customHeight="1">
      <c r="A176" s="138" t="s">
        <v>331</v>
      </c>
      <c r="B176" s="45">
        <v>15</v>
      </c>
      <c r="C176" s="45">
        <v>15</v>
      </c>
      <c r="D176" s="159">
        <v>15</v>
      </c>
      <c r="E176" s="45">
        <v>15</v>
      </c>
      <c r="F176" s="45">
        <v>15</v>
      </c>
      <c r="G176" s="45">
        <v>15</v>
      </c>
      <c r="H176" s="45">
        <v>15</v>
      </c>
      <c r="I176" s="45">
        <v>40</v>
      </c>
      <c r="J176" s="45">
        <v>40</v>
      </c>
      <c r="K176" s="41"/>
      <c r="L176" s="41"/>
      <c r="M176" s="41"/>
      <c r="N176" s="41"/>
      <c r="O176" s="41"/>
      <c r="P176" s="146"/>
      <c r="Q176" s="165">
        <v>0.03</v>
      </c>
      <c r="R176" s="146"/>
      <c r="S176" s="165">
        <v>0.04</v>
      </c>
      <c r="T176" s="41"/>
      <c r="U176" s="165">
        <v>0.04</v>
      </c>
      <c r="V176" s="165">
        <v>0.04</v>
      </c>
      <c r="W176" s="160">
        <v>5</v>
      </c>
      <c r="X176" s="165">
        <v>0.04</v>
      </c>
      <c r="Y176" s="145"/>
      <c r="Z176" s="146"/>
      <c r="AA176" s="146"/>
      <c r="AB176" s="41"/>
      <c r="AC176" s="41"/>
      <c r="AD176" s="41"/>
    </row>
    <row r="177" spans="1:30" ht="12.75" customHeight="1">
      <c r="A177" s="138" t="s">
        <v>950</v>
      </c>
      <c r="B177" s="41"/>
      <c r="C177" s="41"/>
      <c r="D177" s="41"/>
      <c r="E177" s="41"/>
      <c r="F177" s="41"/>
      <c r="G177" s="41"/>
      <c r="H177" s="41"/>
      <c r="I177" s="45">
        <v>15</v>
      </c>
      <c r="J177" s="41"/>
      <c r="K177" s="41"/>
      <c r="L177" s="41"/>
      <c r="M177" s="160">
        <v>15</v>
      </c>
      <c r="N177" s="160">
        <v>15</v>
      </c>
      <c r="O177" s="41"/>
      <c r="P177" s="146"/>
      <c r="Q177" s="146"/>
      <c r="R177" s="146"/>
      <c r="S177" s="146"/>
      <c r="T177" s="41"/>
      <c r="U177" s="146"/>
      <c r="V177" s="146"/>
      <c r="W177" s="41"/>
      <c r="X177" s="146"/>
      <c r="Y177" s="145"/>
      <c r="Z177" s="146"/>
      <c r="AA177" s="146"/>
      <c r="AB177" s="41"/>
      <c r="AC177" s="41"/>
      <c r="AD177" s="41"/>
    </row>
    <row r="178" spans="1:30" ht="12.75" customHeight="1">
      <c r="A178" s="138" t="s">
        <v>675</v>
      </c>
      <c r="B178" s="45">
        <v>10</v>
      </c>
      <c r="C178" s="45">
        <v>10</v>
      </c>
      <c r="D178" s="41"/>
      <c r="E178" s="41"/>
      <c r="F178" s="41"/>
      <c r="G178" s="41"/>
      <c r="H178" s="41"/>
      <c r="I178" s="41"/>
      <c r="J178" s="45">
        <v>15</v>
      </c>
      <c r="K178" s="41"/>
      <c r="L178" s="41"/>
      <c r="M178" s="41"/>
      <c r="N178" s="41"/>
      <c r="O178" s="41"/>
      <c r="P178" s="146"/>
      <c r="Q178" s="146"/>
      <c r="R178" s="146"/>
      <c r="S178" s="146"/>
      <c r="T178" s="41"/>
      <c r="U178" s="146"/>
      <c r="V178" s="146"/>
      <c r="W178" s="41"/>
      <c r="X178" s="165">
        <v>0.03</v>
      </c>
      <c r="Y178" s="145"/>
      <c r="Z178" s="146"/>
      <c r="AA178" s="146"/>
      <c r="AB178" s="41"/>
      <c r="AC178" s="41"/>
      <c r="AD178" s="41"/>
    </row>
    <row r="179" spans="1:30" ht="12.75" customHeight="1">
      <c r="A179" s="143" t="s">
        <v>624</v>
      </c>
      <c r="B179" s="159">
        <v>17</v>
      </c>
      <c r="C179" s="154">
        <v>17</v>
      </c>
      <c r="D179" s="159">
        <v>17</v>
      </c>
      <c r="E179" s="159">
        <v>17</v>
      </c>
      <c r="F179" s="159">
        <v>17</v>
      </c>
      <c r="G179" s="159">
        <v>17</v>
      </c>
      <c r="H179" s="159">
        <v>17</v>
      </c>
      <c r="I179" s="154">
        <v>20</v>
      </c>
      <c r="J179" s="159">
        <v>20</v>
      </c>
      <c r="K179" s="41"/>
      <c r="L179" s="41"/>
      <c r="M179" s="164">
        <v>20</v>
      </c>
      <c r="N179" s="159">
        <v>20</v>
      </c>
      <c r="O179" s="159">
        <v>10</v>
      </c>
      <c r="P179" s="161">
        <v>0.04</v>
      </c>
      <c r="Q179" s="146"/>
      <c r="R179" s="162">
        <v>0.02</v>
      </c>
      <c r="S179" s="146"/>
      <c r="T179" s="41"/>
      <c r="U179" s="161">
        <v>0.04</v>
      </c>
      <c r="V179" s="161">
        <v>0.05</v>
      </c>
      <c r="W179" s="159">
        <v>4</v>
      </c>
      <c r="X179" s="161">
        <v>0.04</v>
      </c>
      <c r="Y179" s="163">
        <v>100</v>
      </c>
      <c r="Z179" s="146"/>
      <c r="AA179" s="161">
        <v>0.06</v>
      </c>
      <c r="AB179" s="159">
        <v>40</v>
      </c>
      <c r="AC179" s="159">
        <v>25</v>
      </c>
      <c r="AD179" s="159">
        <v>-10</v>
      </c>
    </row>
    <row r="180" spans="1:30" ht="12.75" customHeight="1">
      <c r="A180" s="143" t="s">
        <v>255</v>
      </c>
      <c r="B180" s="159">
        <v>30</v>
      </c>
      <c r="C180" s="159">
        <v>30</v>
      </c>
      <c r="D180" s="159">
        <v>30</v>
      </c>
      <c r="E180" s="159">
        <v>30</v>
      </c>
      <c r="F180" s="159">
        <v>30</v>
      </c>
      <c r="G180" s="159">
        <v>30</v>
      </c>
      <c r="H180" s="159">
        <v>30</v>
      </c>
      <c r="I180" s="159">
        <v>30</v>
      </c>
      <c r="J180" s="159">
        <v>30</v>
      </c>
      <c r="K180" s="159">
        <v>30</v>
      </c>
      <c r="L180" s="159">
        <v>30</v>
      </c>
      <c r="M180" s="164">
        <v>30</v>
      </c>
      <c r="N180" s="164">
        <v>10</v>
      </c>
      <c r="O180" s="159">
        <v>30</v>
      </c>
      <c r="P180" s="161">
        <v>0.1</v>
      </c>
      <c r="Q180" s="146"/>
      <c r="R180" s="146"/>
      <c r="S180" s="162">
        <v>0.1</v>
      </c>
      <c r="T180" s="159">
        <v>10</v>
      </c>
      <c r="U180" s="161">
        <v>0.1</v>
      </c>
      <c r="V180" s="146"/>
      <c r="W180" s="159">
        <v>10</v>
      </c>
      <c r="X180" s="161">
        <v>0.1</v>
      </c>
      <c r="Y180" s="145"/>
      <c r="Z180" s="146"/>
      <c r="AA180" s="146"/>
      <c r="AB180" s="159">
        <v>80</v>
      </c>
      <c r="AC180" s="41"/>
      <c r="AD180" s="41"/>
    </row>
    <row r="181" spans="1:30" ht="12.75" customHeight="1">
      <c r="A181" s="138" t="s">
        <v>863</v>
      </c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160">
        <v>15</v>
      </c>
      <c r="N181" s="160">
        <v>15</v>
      </c>
      <c r="O181" s="41"/>
      <c r="P181" s="146"/>
      <c r="Q181" s="146"/>
      <c r="R181" s="146"/>
      <c r="S181" s="165">
        <v>0.05</v>
      </c>
      <c r="T181" s="41"/>
      <c r="U181" s="146"/>
      <c r="V181" s="146"/>
      <c r="W181" s="41"/>
      <c r="X181" s="146"/>
      <c r="Y181" s="145"/>
      <c r="Z181" s="146"/>
      <c r="AA181" s="146"/>
      <c r="AB181" s="41"/>
      <c r="AC181" s="41"/>
      <c r="AD181" s="41"/>
    </row>
    <row r="182" spans="1:30" ht="12.75" customHeight="1">
      <c r="A182" s="138" t="s">
        <v>1276</v>
      </c>
      <c r="B182" s="45">
        <v>10</v>
      </c>
      <c r="C182" s="45">
        <v>10</v>
      </c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165">
        <v>0.03</v>
      </c>
      <c r="Q182" s="165">
        <v>0.03</v>
      </c>
      <c r="R182" s="146"/>
      <c r="S182" s="146"/>
      <c r="T182" s="41"/>
      <c r="U182" s="146"/>
      <c r="V182" s="146"/>
      <c r="W182" s="41"/>
      <c r="X182" s="146"/>
      <c r="Y182" s="145"/>
      <c r="Z182" s="146"/>
      <c r="AA182" s="146"/>
      <c r="AB182" s="41"/>
      <c r="AC182" s="41"/>
      <c r="AD182" s="41"/>
    </row>
    <row r="183" spans="1:30" ht="12.75" customHeight="1">
      <c r="A183" s="138" t="s">
        <v>683</v>
      </c>
      <c r="B183" s="45">
        <v>10</v>
      </c>
      <c r="C183" s="45">
        <v>10</v>
      </c>
      <c r="D183" s="45">
        <v>10</v>
      </c>
      <c r="E183" s="45">
        <v>10</v>
      </c>
      <c r="F183" s="45">
        <v>10</v>
      </c>
      <c r="G183" s="45">
        <v>10</v>
      </c>
      <c r="H183" s="160">
        <v>10</v>
      </c>
      <c r="I183" s="45">
        <v>25</v>
      </c>
      <c r="J183" s="45">
        <v>25</v>
      </c>
      <c r="K183" s="41"/>
      <c r="L183" s="41"/>
      <c r="M183" s="160">
        <v>20</v>
      </c>
      <c r="N183" s="160">
        <v>20</v>
      </c>
      <c r="O183" s="41"/>
      <c r="P183" s="146"/>
      <c r="Q183" s="165">
        <v>0.02</v>
      </c>
      <c r="R183" s="146"/>
      <c r="S183" s="165">
        <v>0.05</v>
      </c>
      <c r="T183" s="160">
        <v>30</v>
      </c>
      <c r="U183" s="165">
        <v>0.03</v>
      </c>
      <c r="V183" s="165">
        <v>0.03</v>
      </c>
      <c r="W183" s="41"/>
      <c r="X183" s="165">
        <v>0.03</v>
      </c>
      <c r="Y183" s="145"/>
      <c r="Z183" s="165">
        <v>0.05</v>
      </c>
      <c r="AA183" s="146"/>
      <c r="AB183" s="160">
        <v>50</v>
      </c>
      <c r="AC183" s="41"/>
      <c r="AD183" s="41"/>
    </row>
    <row r="184" spans="1:30" ht="12.75" customHeight="1">
      <c r="A184" s="138" t="s">
        <v>1293</v>
      </c>
      <c r="B184" s="41"/>
      <c r="C184" s="41"/>
      <c r="D184" s="41"/>
      <c r="E184" s="41"/>
      <c r="F184" s="41"/>
      <c r="G184" s="41"/>
      <c r="H184" s="41"/>
      <c r="I184" s="45">
        <v>15</v>
      </c>
      <c r="J184" s="41"/>
      <c r="K184" s="41"/>
      <c r="L184" s="41"/>
      <c r="M184" s="41"/>
      <c r="N184" s="41"/>
      <c r="O184" s="41"/>
      <c r="P184" s="146"/>
      <c r="Q184" s="146"/>
      <c r="R184" s="146"/>
      <c r="S184" s="146"/>
      <c r="T184" s="41"/>
      <c r="U184" s="165">
        <v>0.03</v>
      </c>
      <c r="V184" s="146"/>
      <c r="W184" s="41"/>
      <c r="X184" s="146"/>
      <c r="Y184" s="146"/>
      <c r="Z184" s="146"/>
      <c r="AA184" s="146"/>
      <c r="AB184" s="41"/>
      <c r="AC184" s="41"/>
      <c r="AD184" s="41"/>
    </row>
    <row r="185" spans="1:30" ht="12.75" customHeight="1">
      <c r="A185" s="138" t="s">
        <v>1294</v>
      </c>
      <c r="B185" s="45">
        <v>10</v>
      </c>
      <c r="C185" s="41"/>
      <c r="D185" s="41"/>
      <c r="E185" s="41"/>
      <c r="F185" s="45">
        <v>10</v>
      </c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146"/>
      <c r="R185" s="146"/>
      <c r="S185" s="146"/>
      <c r="T185" s="146"/>
      <c r="U185" s="41"/>
      <c r="V185" s="146"/>
      <c r="W185" s="146"/>
      <c r="X185" s="41"/>
      <c r="Y185" s="41"/>
      <c r="Z185" s="146"/>
      <c r="AA185" s="146"/>
      <c r="AB185" s="146"/>
      <c r="AC185" s="159">
        <v>15</v>
      </c>
      <c r="AD185" s="41"/>
    </row>
    <row r="186" spans="1:30" ht="12.75" customHeight="1">
      <c r="A186" s="2"/>
      <c r="B186" s="2"/>
      <c r="D186" s="2"/>
      <c r="E186" s="2"/>
      <c r="F186" s="2"/>
      <c r="G186" s="2"/>
      <c r="I186" s="2"/>
      <c r="J186" s="2"/>
      <c r="K186" s="2"/>
    </row>
    <row r="187" spans="1:30" ht="12.75" customHeight="1">
      <c r="A187" s="3" t="s">
        <v>138</v>
      </c>
      <c r="B187" s="2"/>
      <c r="D187" s="2"/>
      <c r="E187" s="2"/>
      <c r="F187" s="2"/>
      <c r="G187" s="2"/>
      <c r="I187" s="2"/>
      <c r="J187" s="2"/>
      <c r="K187" s="2"/>
    </row>
    <row r="188" spans="1:30" ht="12.75" customHeight="1">
      <c r="A188" s="4" t="s">
        <v>34</v>
      </c>
      <c r="B188" s="2">
        <v>20</v>
      </c>
      <c r="D188" s="2"/>
      <c r="E188" s="2"/>
      <c r="F188" s="2"/>
      <c r="G188" s="2"/>
      <c r="I188" s="2"/>
      <c r="J188" s="2"/>
      <c r="K188" s="2"/>
    </row>
    <row r="189" spans="1:30" ht="12.75" customHeight="1">
      <c r="A189" s="4" t="s">
        <v>32</v>
      </c>
      <c r="B189" s="2">
        <v>20</v>
      </c>
      <c r="D189" s="2"/>
      <c r="E189" s="2"/>
      <c r="F189" s="2"/>
      <c r="G189" s="2"/>
      <c r="I189" s="2"/>
      <c r="J189" s="2"/>
      <c r="K189" s="2"/>
    </row>
    <row r="190" spans="1:30" ht="12.75" customHeight="1">
      <c r="A190" s="4" t="s">
        <v>43</v>
      </c>
      <c r="B190" s="2">
        <v>12</v>
      </c>
      <c r="D190" s="2"/>
      <c r="E190" s="2"/>
      <c r="F190" s="2"/>
      <c r="G190" s="2"/>
      <c r="I190" s="2"/>
      <c r="J190" s="2"/>
      <c r="K190" s="2"/>
    </row>
    <row r="191" spans="1:30" ht="12.75" customHeight="1">
      <c r="A191" s="4" t="s">
        <v>195</v>
      </c>
      <c r="B191" s="2">
        <v>100</v>
      </c>
      <c r="D191" s="2"/>
      <c r="E191" s="2"/>
      <c r="F191" s="2"/>
      <c r="G191" s="2"/>
      <c r="I191" s="2"/>
      <c r="J191" s="2"/>
      <c r="K191" s="2"/>
    </row>
    <row r="192" spans="1:30" ht="12.75" customHeight="1">
      <c r="A192" s="4" t="s">
        <v>41</v>
      </c>
      <c r="B192" s="18">
        <v>0.02</v>
      </c>
      <c r="D192" s="2"/>
      <c r="E192" s="2"/>
      <c r="F192" s="2"/>
      <c r="G192" s="2"/>
      <c r="I192" s="2"/>
      <c r="J192" s="2"/>
      <c r="K192" s="2"/>
    </row>
    <row r="193" spans="1:11" ht="12.75" customHeight="1">
      <c r="A193" s="2"/>
      <c r="B193" s="2"/>
      <c r="D193" s="2"/>
      <c r="E193" s="2"/>
      <c r="F193" s="2"/>
      <c r="G193" s="2"/>
      <c r="I193" s="2"/>
      <c r="J193" s="2"/>
      <c r="K193" s="2"/>
    </row>
    <row r="194" spans="1:11" ht="12.75" customHeight="1">
      <c r="A194" s="2"/>
      <c r="B194" s="2"/>
      <c r="D194" s="2"/>
      <c r="E194" s="2"/>
      <c r="F194" s="2"/>
      <c r="G194" s="2"/>
      <c r="I194" s="2"/>
      <c r="J194" s="2"/>
      <c r="K194" s="2"/>
    </row>
    <row r="195" spans="1:11" ht="12.75" customHeight="1">
      <c r="A195" s="3" t="s">
        <v>1295</v>
      </c>
      <c r="B195" s="2"/>
      <c r="D195" s="2"/>
      <c r="E195" s="2"/>
      <c r="F195" s="2"/>
      <c r="G195" s="2"/>
      <c r="I195" s="2"/>
      <c r="J195" s="2"/>
      <c r="K195" s="2"/>
    </row>
    <row r="196" spans="1:11" ht="12.75" customHeight="1">
      <c r="A196" s="4" t="s">
        <v>43</v>
      </c>
      <c r="B196" s="2"/>
      <c r="D196" s="2"/>
      <c r="E196" s="2"/>
      <c r="F196" s="2"/>
      <c r="G196" s="2"/>
      <c r="I196" s="2"/>
      <c r="J196" s="2"/>
      <c r="K196" s="2"/>
    </row>
    <row r="197" spans="1:11" ht="12.75" customHeight="1">
      <c r="A197" s="4" t="s">
        <v>57</v>
      </c>
      <c r="B197" s="2"/>
      <c r="D197" s="2"/>
      <c r="E197" s="2"/>
      <c r="F197" s="2"/>
      <c r="G197" s="2"/>
      <c r="I197" s="2"/>
      <c r="J197" s="2"/>
      <c r="K197" s="2"/>
    </row>
    <row r="198" spans="1:11" ht="12.75" customHeight="1">
      <c r="A198" s="2"/>
      <c r="B198" s="2"/>
      <c r="D198" s="2"/>
      <c r="E198" s="2"/>
      <c r="F198" s="2"/>
      <c r="G198" s="2"/>
      <c r="I198" s="2"/>
      <c r="J198" s="2"/>
      <c r="K198" s="2"/>
    </row>
    <row r="199" spans="1:11" ht="12.75" customHeight="1">
      <c r="A199" s="3" t="s">
        <v>1296</v>
      </c>
      <c r="B199" s="2"/>
      <c r="D199" s="2"/>
      <c r="E199" s="2"/>
      <c r="F199" s="2"/>
      <c r="G199" s="2"/>
      <c r="I199" s="2"/>
      <c r="J199" s="2"/>
      <c r="K199" s="2"/>
    </row>
    <row r="200" spans="1:11" ht="12.75" customHeight="1">
      <c r="A200" s="4" t="s">
        <v>1297</v>
      </c>
      <c r="B200" s="2"/>
      <c r="D200" s="2"/>
      <c r="E200" s="2"/>
      <c r="F200" s="2"/>
      <c r="G200" s="2"/>
      <c r="I200" s="2"/>
      <c r="J200" s="2"/>
      <c r="K200" s="2"/>
    </row>
    <row r="201" spans="1:11" ht="12.75" customHeight="1">
      <c r="A201" s="4" t="s">
        <v>74</v>
      </c>
      <c r="B201" s="2"/>
      <c r="D201" s="2"/>
      <c r="E201" s="2"/>
      <c r="F201" s="2"/>
      <c r="G201" s="2"/>
      <c r="I201" s="2"/>
      <c r="J201" s="2"/>
      <c r="K201" s="2"/>
    </row>
    <row r="202" spans="1:11" ht="12.75" customHeight="1">
      <c r="A202" s="2"/>
      <c r="B202" s="2"/>
      <c r="D202" s="2"/>
      <c r="E202" s="2"/>
      <c r="F202" s="2"/>
      <c r="G202" s="2"/>
      <c r="I202" s="2"/>
      <c r="J202" s="2"/>
      <c r="K202" s="2"/>
    </row>
    <row r="203" spans="1:11" ht="12.75" customHeight="1">
      <c r="A203" s="166" t="s">
        <v>1298</v>
      </c>
      <c r="B203" s="166">
        <v>1</v>
      </c>
      <c r="C203" s="150">
        <v>2</v>
      </c>
      <c r="D203" s="166">
        <v>3</v>
      </c>
      <c r="E203" s="166">
        <v>4</v>
      </c>
      <c r="F203" s="166">
        <v>5</v>
      </c>
      <c r="G203" s="166">
        <v>6</v>
      </c>
      <c r="H203" s="150">
        <v>7</v>
      </c>
      <c r="I203" s="166">
        <v>8</v>
      </c>
      <c r="J203" s="166">
        <v>9</v>
      </c>
      <c r="K203" s="166">
        <v>10</v>
      </c>
    </row>
    <row r="204" spans="1:11" ht="12.75" customHeight="1">
      <c r="A204" s="8" t="s">
        <v>106</v>
      </c>
      <c r="B204" s="9">
        <v>0</v>
      </c>
      <c r="C204" s="167">
        <v>0</v>
      </c>
      <c r="D204" s="9">
        <v>0</v>
      </c>
      <c r="E204" s="9">
        <v>0</v>
      </c>
      <c r="F204" s="9">
        <v>0</v>
      </c>
      <c r="G204" s="9">
        <v>0</v>
      </c>
      <c r="H204" s="167">
        <v>0</v>
      </c>
      <c r="I204" s="9">
        <v>0</v>
      </c>
      <c r="J204" s="9">
        <v>0</v>
      </c>
      <c r="K204" s="9">
        <v>0</v>
      </c>
    </row>
    <row r="205" spans="1:11" ht="12.75" customHeight="1">
      <c r="A205" s="8" t="s">
        <v>122</v>
      </c>
      <c r="B205" s="142">
        <v>0.12</v>
      </c>
      <c r="C205" s="157">
        <v>0.14000000000000001</v>
      </c>
      <c r="D205" s="142">
        <v>0.16</v>
      </c>
      <c r="E205" s="142">
        <v>0.18</v>
      </c>
      <c r="F205" s="142">
        <v>0.21</v>
      </c>
      <c r="G205" s="142">
        <v>0.21</v>
      </c>
      <c r="H205" s="157">
        <v>0.21</v>
      </c>
      <c r="I205" s="142">
        <v>0.23</v>
      </c>
      <c r="J205" s="142">
        <v>0.23</v>
      </c>
      <c r="K205" s="142">
        <v>0.24</v>
      </c>
    </row>
    <row r="206" spans="1:11" ht="12.75" customHeight="1">
      <c r="A206" s="8" t="s">
        <v>126</v>
      </c>
      <c r="B206" s="142">
        <v>0.12</v>
      </c>
      <c r="C206" s="157">
        <v>0.14000000000000001</v>
      </c>
      <c r="D206" s="142">
        <v>0.16</v>
      </c>
      <c r="E206" s="142">
        <v>0.18</v>
      </c>
      <c r="F206" s="142">
        <v>0.21</v>
      </c>
      <c r="G206" s="142">
        <v>0.21</v>
      </c>
      <c r="H206" s="157">
        <v>0.21</v>
      </c>
      <c r="I206" s="142">
        <v>0.23</v>
      </c>
      <c r="J206" s="142">
        <v>0.23</v>
      </c>
      <c r="K206" s="142">
        <v>0.24</v>
      </c>
    </row>
    <row r="207" spans="1:11" ht="12.75" customHeight="1">
      <c r="A207" s="8" t="s">
        <v>130</v>
      </c>
      <c r="B207" s="8">
        <v>15</v>
      </c>
      <c r="C207" s="10">
        <v>18</v>
      </c>
      <c r="D207" s="8">
        <v>21</v>
      </c>
      <c r="E207" s="8">
        <v>24</v>
      </c>
      <c r="F207" s="8">
        <v>27</v>
      </c>
      <c r="G207" s="8">
        <v>30</v>
      </c>
      <c r="H207" s="10">
        <v>33</v>
      </c>
      <c r="I207" s="8">
        <v>36</v>
      </c>
      <c r="J207" s="8">
        <v>39</v>
      </c>
      <c r="K207" s="8">
        <v>42</v>
      </c>
    </row>
    <row r="208" spans="1:11" ht="12.75" customHeight="1">
      <c r="A208" s="2"/>
      <c r="B208" s="2"/>
      <c r="D208" s="2"/>
      <c r="E208" s="2"/>
      <c r="F208" s="2"/>
      <c r="G208" s="2"/>
      <c r="I208" s="2"/>
      <c r="J208" s="2"/>
      <c r="K208" s="2"/>
    </row>
    <row r="209" spans="1:15" ht="12.75" customHeight="1">
      <c r="A209" s="166" t="s">
        <v>1300</v>
      </c>
      <c r="B209" s="150">
        <v>0</v>
      </c>
      <c r="C209" s="166">
        <v>1</v>
      </c>
      <c r="D209" s="150">
        <v>2</v>
      </c>
      <c r="E209" s="166">
        <v>3</v>
      </c>
      <c r="F209" s="166">
        <v>4</v>
      </c>
      <c r="G209" s="166">
        <v>5</v>
      </c>
      <c r="H209" s="166">
        <v>6</v>
      </c>
      <c r="I209" s="150">
        <v>7</v>
      </c>
      <c r="J209" s="166">
        <v>8</v>
      </c>
      <c r="K209" s="166">
        <v>9</v>
      </c>
      <c r="L209" s="166">
        <v>10</v>
      </c>
      <c r="M209" s="150">
        <v>11</v>
      </c>
      <c r="N209" s="150" t="s">
        <v>174</v>
      </c>
      <c r="O209" s="150" t="s">
        <v>1301</v>
      </c>
    </row>
    <row r="210" spans="1:15" ht="12.75" customHeight="1">
      <c r="A210" s="8" t="s">
        <v>181</v>
      </c>
      <c r="B210" s="157">
        <v>0</v>
      </c>
      <c r="C210" s="142">
        <v>0.02</v>
      </c>
      <c r="D210" s="157">
        <v>0.03</v>
      </c>
      <c r="E210" s="142">
        <v>0.2</v>
      </c>
      <c r="F210" s="142">
        <v>0.05</v>
      </c>
      <c r="G210" s="142">
        <v>7.0000000000000007E-2</v>
      </c>
      <c r="H210" s="142">
        <v>0.09</v>
      </c>
      <c r="I210" s="157">
        <v>0.11</v>
      </c>
      <c r="J210" s="142">
        <v>0.13</v>
      </c>
      <c r="K210" s="142">
        <v>0.15</v>
      </c>
      <c r="L210" s="142">
        <v>0.01</v>
      </c>
      <c r="M210" s="157">
        <v>0.25</v>
      </c>
      <c r="N210" s="157">
        <v>0.01</v>
      </c>
      <c r="O210" s="157">
        <v>0.05</v>
      </c>
    </row>
    <row r="211" spans="1:15" ht="12.75" customHeight="1">
      <c r="A211" s="8" t="s">
        <v>185</v>
      </c>
      <c r="B211" s="157">
        <v>0</v>
      </c>
      <c r="C211" s="168">
        <f>64/1024</f>
        <v>6.25E-2</v>
      </c>
      <c r="D211" s="169">
        <f>80/1024</f>
        <v>7.8125E-2</v>
      </c>
      <c r="E211" s="168">
        <f>96/1024</f>
        <v>9.375E-2</v>
      </c>
      <c r="F211" s="168">
        <f>256/1024</f>
        <v>0.25</v>
      </c>
      <c r="G211" s="168">
        <f>112/1024</f>
        <v>0.109375</v>
      </c>
      <c r="H211" s="168">
        <f>128/1024</f>
        <v>0.125</v>
      </c>
      <c r="I211" s="169">
        <f>160/1024</f>
        <v>0.15625</v>
      </c>
      <c r="J211" s="168">
        <f>32/1024</f>
        <v>3.125E-2</v>
      </c>
      <c r="K211" s="168">
        <f>176/1024</f>
        <v>0.171875</v>
      </c>
      <c r="L211" s="168">
        <f>192/1024</f>
        <v>0.1875</v>
      </c>
      <c r="M211" s="169">
        <f>320/1024</f>
        <v>0.3125</v>
      </c>
      <c r="N211" s="169">
        <f>32/1024</f>
        <v>3.125E-2</v>
      </c>
      <c r="O211" s="169">
        <f>100/1024</f>
        <v>9.765625E-2</v>
      </c>
    </row>
    <row r="212" spans="1:15" ht="12.75" customHeight="1">
      <c r="A212" s="8" t="s">
        <v>190</v>
      </c>
      <c r="B212" s="157">
        <v>0</v>
      </c>
      <c r="C212" s="142">
        <v>0.01</v>
      </c>
      <c r="D212" s="157">
        <v>0.02</v>
      </c>
      <c r="E212" s="142">
        <v>0.03</v>
      </c>
      <c r="F212" s="142">
        <v>0.04</v>
      </c>
      <c r="G212" s="142">
        <v>0.1</v>
      </c>
      <c r="H212" s="142">
        <v>0.05</v>
      </c>
      <c r="I212" s="157">
        <v>0.06</v>
      </c>
      <c r="J212" s="142">
        <v>0.06</v>
      </c>
      <c r="K212" s="142">
        <v>0.01</v>
      </c>
      <c r="L212" s="142">
        <v>7.0000000000000007E-2</v>
      </c>
      <c r="M212" s="157">
        <v>0.14000000000000001</v>
      </c>
      <c r="N212" s="157">
        <v>0.01</v>
      </c>
      <c r="O212" s="157">
        <v>0.05</v>
      </c>
    </row>
    <row r="213" spans="1:15" ht="12.75" customHeight="1">
      <c r="A213" s="8" t="s">
        <v>193</v>
      </c>
      <c r="B213" s="10">
        <v>0</v>
      </c>
      <c r="C213" s="8">
        <v>10</v>
      </c>
      <c r="D213" s="10">
        <v>13</v>
      </c>
      <c r="E213" s="8">
        <v>15</v>
      </c>
      <c r="F213" s="8">
        <v>40</v>
      </c>
      <c r="G213" s="8">
        <v>18</v>
      </c>
      <c r="H213" s="8">
        <v>20</v>
      </c>
      <c r="I213" s="10">
        <v>25</v>
      </c>
      <c r="J213" s="8">
        <v>5</v>
      </c>
      <c r="K213" s="8">
        <v>27</v>
      </c>
      <c r="L213" s="8">
        <v>30</v>
      </c>
      <c r="M213" s="10">
        <v>50</v>
      </c>
      <c r="N213" s="10">
        <v>5</v>
      </c>
      <c r="O213" s="10">
        <v>15</v>
      </c>
    </row>
    <row r="214" spans="1:15" ht="12.75" customHeight="1">
      <c r="A214" s="8" t="s">
        <v>194</v>
      </c>
      <c r="B214" s="10">
        <v>0</v>
      </c>
      <c r="C214" s="8">
        <v>30</v>
      </c>
      <c r="D214" s="10">
        <v>50</v>
      </c>
      <c r="E214" s="8">
        <v>70</v>
      </c>
      <c r="F214" s="8">
        <v>90</v>
      </c>
      <c r="G214" s="8">
        <v>200</v>
      </c>
      <c r="H214" s="8">
        <v>110</v>
      </c>
      <c r="I214" s="10">
        <v>20</v>
      </c>
      <c r="J214" s="8">
        <v>130</v>
      </c>
      <c r="K214" s="8">
        <v>150</v>
      </c>
      <c r="L214" s="8">
        <v>170</v>
      </c>
      <c r="M214" s="10">
        <v>250</v>
      </c>
      <c r="N214" s="10">
        <v>15</v>
      </c>
      <c r="O214" s="10">
        <v>0</v>
      </c>
    </row>
    <row r="215" spans="1:15" ht="12.75" customHeight="1">
      <c r="A215" s="8" t="s">
        <v>199</v>
      </c>
      <c r="B215" s="157">
        <v>0</v>
      </c>
      <c r="C215" s="62">
        <v>0.02</v>
      </c>
      <c r="D215" s="63">
        <v>0.03</v>
      </c>
      <c r="E215" s="62">
        <v>0.04</v>
      </c>
      <c r="F215" s="62">
        <v>0.04</v>
      </c>
      <c r="G215" s="62">
        <v>0.1</v>
      </c>
      <c r="H215" s="62">
        <v>0.05</v>
      </c>
      <c r="I215" s="63">
        <v>7.0000000000000007E-2</v>
      </c>
      <c r="J215" s="62">
        <v>7.0000000000000007E-2</v>
      </c>
      <c r="K215" s="62">
        <v>0.01</v>
      </c>
      <c r="L215" s="62">
        <v>0.08</v>
      </c>
      <c r="M215" s="63">
        <v>0.14000000000000001</v>
      </c>
      <c r="N215" s="63">
        <v>0.01</v>
      </c>
      <c r="O215" s="63">
        <v>0.05</v>
      </c>
    </row>
    <row r="216" spans="1:15" ht="12.75" customHeight="1">
      <c r="A216" s="8" t="s">
        <v>202</v>
      </c>
      <c r="B216" s="10">
        <v>0</v>
      </c>
      <c r="C216" s="8">
        <v>8</v>
      </c>
      <c r="D216" s="10">
        <v>32</v>
      </c>
      <c r="E216" s="8">
        <v>10</v>
      </c>
      <c r="F216" s="8">
        <v>12</v>
      </c>
      <c r="G216" s="8">
        <v>14</v>
      </c>
      <c r="H216" s="8">
        <v>4</v>
      </c>
      <c r="I216" s="10">
        <v>16</v>
      </c>
      <c r="J216" s="8">
        <v>20</v>
      </c>
      <c r="K216" s="8">
        <v>22</v>
      </c>
      <c r="L216" s="8">
        <v>24</v>
      </c>
      <c r="M216" s="10">
        <v>40</v>
      </c>
      <c r="N216" s="10">
        <v>4</v>
      </c>
      <c r="O216" s="10">
        <v>10</v>
      </c>
    </row>
    <row r="217" spans="1:15" ht="12.75" customHeight="1">
      <c r="A217" s="8" t="s">
        <v>203</v>
      </c>
      <c r="B217" s="10">
        <v>0</v>
      </c>
      <c r="C217" s="8">
        <v>10</v>
      </c>
      <c r="D217" s="10">
        <v>10</v>
      </c>
      <c r="E217" s="8">
        <v>10</v>
      </c>
      <c r="F217" s="8">
        <v>10</v>
      </c>
      <c r="G217" s="8">
        <v>30</v>
      </c>
      <c r="H217" s="8">
        <v>10</v>
      </c>
      <c r="I217" s="10">
        <v>10</v>
      </c>
      <c r="J217" s="8">
        <v>0</v>
      </c>
      <c r="K217" s="8">
        <v>20</v>
      </c>
      <c r="L217" s="8">
        <v>20</v>
      </c>
      <c r="M217" s="10">
        <v>40</v>
      </c>
      <c r="N217" s="10">
        <v>2</v>
      </c>
      <c r="O217" s="10">
        <v>10</v>
      </c>
    </row>
    <row r="218" spans="1:15" ht="12.75" customHeight="1">
      <c r="A218" s="8"/>
      <c r="B218" s="8"/>
      <c r="C218" s="10"/>
      <c r="D218" s="8"/>
      <c r="E218" s="8"/>
      <c r="F218" s="8"/>
      <c r="G218" s="8"/>
      <c r="H218" s="10"/>
      <c r="I218" s="8"/>
      <c r="J218" s="8"/>
      <c r="K218" s="8"/>
      <c r="L218" s="10"/>
      <c r="M218" s="10"/>
      <c r="N218" s="10"/>
    </row>
    <row r="219" spans="1:15" ht="12.75" customHeight="1">
      <c r="A219" s="166" t="s">
        <v>60</v>
      </c>
      <c r="B219" s="8"/>
      <c r="C219" s="10"/>
      <c r="D219" s="8"/>
      <c r="E219" s="8"/>
      <c r="F219" s="8"/>
      <c r="G219" s="8"/>
      <c r="H219" s="10"/>
      <c r="I219" s="8"/>
      <c r="J219" s="8"/>
      <c r="K219" s="8"/>
      <c r="L219" s="10"/>
      <c r="M219" s="10"/>
      <c r="N219" s="10"/>
    </row>
    <row r="220" spans="1:15" ht="12.75" customHeight="1">
      <c r="A220" s="8" t="s">
        <v>106</v>
      </c>
      <c r="B220" s="168">
        <v>0</v>
      </c>
      <c r="C220" s="10"/>
      <c r="D220" s="8"/>
      <c r="E220" s="8"/>
      <c r="F220" s="8"/>
      <c r="G220" s="8"/>
      <c r="H220" s="10"/>
      <c r="I220" s="8"/>
      <c r="J220" s="8"/>
      <c r="K220" s="8"/>
      <c r="L220" s="10"/>
      <c r="M220" s="10"/>
      <c r="N220" s="10"/>
    </row>
    <row r="221" spans="1:15" ht="12.75" customHeight="1">
      <c r="A221" s="8" t="s">
        <v>1303</v>
      </c>
      <c r="B221" s="168">
        <f>105/512</f>
        <v>0.205078125</v>
      </c>
      <c r="C221" s="10"/>
      <c r="D221" s="8"/>
      <c r="E221" s="8"/>
      <c r="F221" s="8"/>
      <c r="G221" s="8"/>
      <c r="H221" s="10"/>
      <c r="I221" s="8"/>
      <c r="J221" s="8"/>
      <c r="K221" s="8"/>
      <c r="L221" s="10"/>
      <c r="M221" s="10"/>
      <c r="N221" s="10"/>
    </row>
    <row r="222" spans="1:15" ht="12.75" customHeight="1">
      <c r="A222" s="8" t="s">
        <v>1304</v>
      </c>
      <c r="B222" s="168">
        <f>64/512</f>
        <v>0.125</v>
      </c>
      <c r="C222" s="10"/>
      <c r="D222" s="8"/>
      <c r="E222" s="8"/>
      <c r="F222" s="8"/>
      <c r="G222" s="8"/>
      <c r="H222" s="10"/>
      <c r="I222" s="8"/>
      <c r="J222" s="8"/>
      <c r="K222" s="8"/>
      <c r="L222" s="10"/>
      <c r="M222" s="10"/>
      <c r="N222" s="10"/>
    </row>
    <row r="223" spans="1:15" ht="12.75" customHeight="1">
      <c r="A223" s="8" t="s">
        <v>1305</v>
      </c>
      <c r="B223" s="168">
        <f>103/512</f>
        <v>0.201171875</v>
      </c>
      <c r="C223" s="10"/>
      <c r="D223" s="8"/>
      <c r="E223" s="8"/>
      <c r="F223" s="8"/>
      <c r="G223" s="8"/>
      <c r="H223" s="10"/>
      <c r="I223" s="8"/>
      <c r="J223" s="8"/>
      <c r="K223" s="8"/>
      <c r="L223" s="10"/>
      <c r="M223" s="10"/>
      <c r="N223" s="10"/>
    </row>
    <row r="224" spans="1:15" ht="12.75" customHeight="1">
      <c r="A224" s="8" t="s">
        <v>1306</v>
      </c>
      <c r="B224" s="168">
        <f t="shared" ref="B224:B225" si="4">128/512</f>
        <v>0.25</v>
      </c>
      <c r="C224" s="10"/>
      <c r="D224" s="8"/>
      <c r="E224" s="8"/>
      <c r="F224" s="8"/>
      <c r="G224" s="8"/>
      <c r="H224" s="10"/>
      <c r="I224" s="8"/>
      <c r="J224" s="8"/>
      <c r="K224" s="8"/>
      <c r="L224" s="10"/>
      <c r="M224" s="10"/>
      <c r="N224" s="10"/>
    </row>
    <row r="225" spans="1:14" ht="12.75" customHeight="1">
      <c r="A225" s="8" t="s">
        <v>1307</v>
      </c>
      <c r="B225" s="168">
        <f t="shared" si="4"/>
        <v>0.25</v>
      </c>
      <c r="C225" s="10"/>
      <c r="D225" s="8"/>
      <c r="E225" s="8"/>
      <c r="F225" s="8"/>
      <c r="G225" s="8"/>
      <c r="H225" s="10"/>
      <c r="I225" s="8"/>
      <c r="J225" s="8"/>
      <c r="K225" s="8"/>
      <c r="L225" s="10"/>
      <c r="M225" s="10"/>
      <c r="N225" s="10"/>
    </row>
    <row r="226" spans="1:14" ht="12.75" customHeight="1">
      <c r="A226" s="8" t="s">
        <v>925</v>
      </c>
      <c r="B226" s="168">
        <f>52/512</f>
        <v>0.1015625</v>
      </c>
      <c r="C226" s="10"/>
      <c r="D226" s="8"/>
      <c r="E226" s="8"/>
      <c r="F226" s="8"/>
      <c r="G226" s="8"/>
      <c r="H226" s="10"/>
      <c r="I226" s="8"/>
      <c r="J226" s="8"/>
      <c r="K226" s="8"/>
      <c r="L226" s="10"/>
      <c r="M226" s="10"/>
      <c r="N226" s="10"/>
    </row>
    <row r="227" spans="1:14" ht="12.75" customHeight="1">
      <c r="A227" s="8" t="s">
        <v>1308</v>
      </c>
      <c r="B227" s="168">
        <f>128/512</f>
        <v>0.25</v>
      </c>
      <c r="C227" s="10"/>
      <c r="D227" s="8"/>
      <c r="E227" s="8"/>
      <c r="F227" s="8"/>
      <c r="G227" s="8"/>
      <c r="H227" s="10"/>
      <c r="I227" s="8"/>
      <c r="J227" s="8"/>
      <c r="K227" s="8"/>
      <c r="L227" s="10"/>
      <c r="M227" s="10"/>
      <c r="N227" s="10"/>
    </row>
    <row r="228" spans="1:14" ht="12.75" customHeight="1">
      <c r="A228" s="8" t="s">
        <v>885</v>
      </c>
      <c r="B228" s="168">
        <f>26/512</f>
        <v>5.078125E-2</v>
      </c>
      <c r="C228" s="10"/>
      <c r="D228" s="8"/>
      <c r="E228" s="8"/>
      <c r="F228" s="8"/>
      <c r="G228" s="8"/>
      <c r="H228" s="10"/>
      <c r="I228" s="8"/>
      <c r="J228" s="8"/>
      <c r="K228" s="8"/>
      <c r="L228" s="10"/>
      <c r="M228" s="10"/>
      <c r="N228" s="10"/>
    </row>
    <row r="229" spans="1:14" ht="12.75" customHeight="1">
      <c r="A229" s="8" t="s">
        <v>887</v>
      </c>
      <c r="B229" s="168">
        <f t="shared" ref="B229:B230" si="5">52/512</f>
        <v>0.1015625</v>
      </c>
      <c r="C229" s="10"/>
      <c r="D229" s="8"/>
      <c r="E229" s="8"/>
      <c r="F229" s="8"/>
      <c r="G229" s="8"/>
      <c r="H229" s="10"/>
      <c r="I229" s="8"/>
      <c r="J229" s="8"/>
      <c r="K229" s="8"/>
      <c r="L229" s="10"/>
      <c r="M229" s="10"/>
      <c r="N229" s="10"/>
    </row>
    <row r="230" spans="1:14" ht="12.75" customHeight="1">
      <c r="A230" s="8" t="s">
        <v>847</v>
      </c>
      <c r="B230" s="168">
        <f t="shared" si="5"/>
        <v>0.1015625</v>
      </c>
      <c r="C230" s="10"/>
      <c r="D230" s="8"/>
      <c r="E230" s="8"/>
      <c r="F230" s="8"/>
      <c r="G230" s="8"/>
      <c r="H230" s="10"/>
      <c r="I230" s="8"/>
      <c r="J230" s="8"/>
      <c r="K230" s="8"/>
      <c r="L230" s="10"/>
      <c r="M230" s="10"/>
      <c r="N230" s="10"/>
    </row>
    <row r="231" spans="1:14" ht="12.75" customHeight="1">
      <c r="A231" s="8" t="s">
        <v>1309</v>
      </c>
      <c r="B231" s="168">
        <f t="shared" ref="B231:B233" si="6">64/512</f>
        <v>0.125</v>
      </c>
      <c r="C231" s="10"/>
      <c r="D231" s="8"/>
      <c r="E231" s="8"/>
      <c r="F231" s="8"/>
      <c r="G231" s="8"/>
      <c r="H231" s="10"/>
      <c r="I231" s="8"/>
      <c r="J231" s="8"/>
      <c r="K231" s="8"/>
      <c r="L231" s="10"/>
      <c r="M231" s="10"/>
      <c r="N231" s="10"/>
    </row>
    <row r="232" spans="1:14" ht="12.75" customHeight="1">
      <c r="A232" s="8" t="s">
        <v>1310</v>
      </c>
      <c r="B232" s="168">
        <f t="shared" si="6"/>
        <v>0.125</v>
      </c>
      <c r="C232" s="10"/>
      <c r="D232" s="8"/>
      <c r="E232" s="8"/>
      <c r="F232" s="8"/>
      <c r="G232" s="8"/>
      <c r="H232" s="10"/>
      <c r="I232" s="8"/>
      <c r="J232" s="8"/>
      <c r="K232" s="8"/>
      <c r="L232" s="10"/>
      <c r="M232" s="10"/>
      <c r="N232" s="10"/>
    </row>
    <row r="233" spans="1:14" ht="12.75" customHeight="1">
      <c r="A233" s="8" t="s">
        <v>1311</v>
      </c>
      <c r="B233" s="168">
        <f t="shared" si="6"/>
        <v>0.125</v>
      </c>
      <c r="C233" s="10"/>
      <c r="D233" s="8"/>
      <c r="E233" s="8"/>
      <c r="F233" s="8"/>
      <c r="G233" s="8"/>
      <c r="H233" s="10"/>
      <c r="I233" s="8"/>
      <c r="J233" s="8"/>
      <c r="K233" s="8"/>
      <c r="L233" s="10"/>
      <c r="M233" s="10"/>
      <c r="N233" s="10"/>
    </row>
    <row r="234" spans="1:14" ht="12.75" customHeight="1">
      <c r="A234" s="8" t="s">
        <v>1312</v>
      </c>
      <c r="B234" s="170">
        <f>103/512</f>
        <v>0.201171875</v>
      </c>
      <c r="D234" s="2"/>
      <c r="E234" s="2"/>
      <c r="F234" s="2"/>
      <c r="G234" s="2"/>
      <c r="I234" s="2"/>
      <c r="J234" s="2"/>
      <c r="K234" s="2"/>
    </row>
    <row r="235" spans="1:14" ht="12.75" customHeight="1">
      <c r="A235" s="8" t="s">
        <v>1313</v>
      </c>
      <c r="B235" s="170">
        <f>96/512</f>
        <v>0.1875</v>
      </c>
      <c r="D235" s="2"/>
      <c r="E235" s="2"/>
      <c r="F235" s="2"/>
      <c r="G235" s="2"/>
      <c r="I235" s="2"/>
      <c r="J235" s="2"/>
      <c r="K235" s="2"/>
    </row>
    <row r="236" spans="1:14" ht="12.75" customHeight="1">
      <c r="A236" s="8" t="s">
        <v>864</v>
      </c>
      <c r="B236" s="168">
        <f>40/512</f>
        <v>7.8125E-2</v>
      </c>
      <c r="C236" s="10"/>
      <c r="D236" s="8"/>
      <c r="E236" s="8"/>
      <c r="F236" s="8"/>
      <c r="G236" s="8"/>
      <c r="H236" s="10"/>
      <c r="I236" s="8"/>
      <c r="J236" s="8"/>
      <c r="K236" s="8"/>
      <c r="L236" s="10"/>
      <c r="M236" s="10"/>
      <c r="N236" s="10"/>
    </row>
    <row r="237" spans="1:14" ht="12.75" customHeight="1">
      <c r="A237" s="8" t="s">
        <v>1314</v>
      </c>
      <c r="B237" s="170">
        <f>128/512</f>
        <v>0.25</v>
      </c>
      <c r="D237" s="2"/>
      <c r="E237" s="2"/>
      <c r="F237" s="2"/>
      <c r="G237" s="2"/>
      <c r="I237" s="2"/>
      <c r="J237" s="2"/>
      <c r="K237" s="2"/>
    </row>
    <row r="238" spans="1:14" ht="12.75" customHeight="1">
      <c r="A238" s="8" t="s">
        <v>61</v>
      </c>
      <c r="B238" s="168">
        <f>80/512</f>
        <v>0.15625</v>
      </c>
      <c r="C238" s="10"/>
      <c r="D238" s="8"/>
      <c r="E238" s="8"/>
      <c r="F238" s="8"/>
      <c r="G238" s="8"/>
      <c r="H238" s="10"/>
      <c r="I238" s="8"/>
      <c r="J238" s="8"/>
      <c r="K238" s="8"/>
      <c r="L238" s="10"/>
      <c r="M238" s="10"/>
      <c r="N238" s="10"/>
    </row>
    <row r="239" spans="1:14" ht="12.75" customHeight="1">
      <c r="A239" s="8" t="s">
        <v>1315</v>
      </c>
      <c r="B239" s="170">
        <f>128/512</f>
        <v>0.25</v>
      </c>
      <c r="D239" s="2"/>
      <c r="E239" s="2"/>
      <c r="F239" s="2"/>
      <c r="G239" s="2"/>
      <c r="I239" s="2"/>
      <c r="J239" s="2"/>
      <c r="K239" s="2"/>
    </row>
    <row r="240" spans="1:14" ht="12.75" customHeight="1">
      <c r="A240" s="8" t="s">
        <v>265</v>
      </c>
      <c r="B240" s="168">
        <f>103/512</f>
        <v>0.201171875</v>
      </c>
      <c r="C240" s="10"/>
      <c r="D240" s="8"/>
      <c r="E240" s="8"/>
      <c r="F240" s="8"/>
      <c r="G240" s="8"/>
      <c r="H240" s="10"/>
      <c r="I240" s="8"/>
      <c r="J240" s="8"/>
      <c r="K240" s="8"/>
      <c r="L240" s="10"/>
      <c r="M240" s="10"/>
      <c r="N240" s="10"/>
    </row>
    <row r="241" spans="1:14" ht="12.75" customHeight="1">
      <c r="A241" s="8" t="s">
        <v>1316</v>
      </c>
      <c r="B241" s="168">
        <f>170/512</f>
        <v>0.33203125</v>
      </c>
      <c r="C241" s="10"/>
      <c r="D241" s="8"/>
      <c r="E241" s="8"/>
      <c r="F241" s="8"/>
      <c r="G241" s="8"/>
      <c r="H241" s="10"/>
      <c r="I241" s="8"/>
      <c r="J241" s="8"/>
      <c r="K241" s="8"/>
      <c r="L241" s="10"/>
      <c r="M241" s="10"/>
      <c r="N241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J76"/>
  <sheetViews>
    <sheetView workbookViewId="0"/>
  </sheetViews>
  <sheetFormatPr defaultColWidth="17.28515625" defaultRowHeight="15" customHeight="1"/>
  <cols>
    <col min="1" max="1" width="12.7109375" customWidth="1"/>
    <col min="2" max="10" width="10.7109375" customWidth="1"/>
    <col min="11" max="11" width="8.7109375" customWidth="1"/>
  </cols>
  <sheetData>
    <row r="1" spans="1:10" ht="12.75" customHeight="1">
      <c r="A1" s="2" t="s">
        <v>40</v>
      </c>
      <c r="B1" s="2">
        <f>Setup!B5</f>
        <v>99</v>
      </c>
      <c r="C1" s="2">
        <f>FLOOR(B1/2,1)</f>
        <v>49</v>
      </c>
      <c r="D1" s="2"/>
      <c r="E1" s="2"/>
      <c r="F1" s="2"/>
      <c r="G1" s="2"/>
      <c r="H1" s="2"/>
      <c r="I1" s="2"/>
      <c r="J1" s="2"/>
    </row>
    <row r="2" spans="1:10" ht="12.75" customHeight="1">
      <c r="A2" s="2"/>
      <c r="B2" s="3" t="s">
        <v>79</v>
      </c>
      <c r="C2" s="3" t="s">
        <v>25</v>
      </c>
      <c r="D2" s="3" t="s">
        <v>26</v>
      </c>
      <c r="E2" s="3" t="s">
        <v>27</v>
      </c>
      <c r="F2" s="3" t="s">
        <v>28</v>
      </c>
      <c r="G2" s="3" t="s">
        <v>29</v>
      </c>
      <c r="H2" s="3" t="s">
        <v>30</v>
      </c>
      <c r="I2" s="3" t="s">
        <v>31</v>
      </c>
      <c r="J2" s="2"/>
    </row>
    <row r="3" spans="1:10" ht="12.75" customHeight="1">
      <c r="A3" s="2" t="s">
        <v>1317</v>
      </c>
      <c r="B3" s="2">
        <f>B53+B63+B73+B76</f>
        <v>1378</v>
      </c>
      <c r="C3" s="2">
        <f t="shared" ref="C3:I3" si="0">FLOOR(C53+C63+C73+C76, 1)</f>
        <v>86</v>
      </c>
      <c r="D3" s="2">
        <f t="shared" si="0"/>
        <v>83</v>
      </c>
      <c r="E3" s="2">
        <f t="shared" si="0"/>
        <v>81</v>
      </c>
      <c r="F3" s="2">
        <f t="shared" si="0"/>
        <v>83</v>
      </c>
      <c r="G3" s="2">
        <f t="shared" si="0"/>
        <v>79</v>
      </c>
      <c r="H3" s="2">
        <f t="shared" si="0"/>
        <v>79</v>
      </c>
      <c r="I3" s="2">
        <f t="shared" si="0"/>
        <v>80</v>
      </c>
      <c r="J3" s="2"/>
    </row>
    <row r="4" spans="1:10" ht="12.75" customHeight="1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ht="12.75" customHeight="1">
      <c r="A5" s="2"/>
      <c r="B5" s="2"/>
      <c r="C5" s="2"/>
      <c r="D5" s="2"/>
      <c r="E5" s="2"/>
      <c r="F5" s="2"/>
      <c r="G5" s="2"/>
      <c r="H5" s="2"/>
      <c r="I5" s="2"/>
      <c r="J5" s="2"/>
    </row>
    <row r="6" spans="1:10" ht="12.75" customHeight="1">
      <c r="A6" s="1" t="s">
        <v>1323</v>
      </c>
      <c r="B6" s="2"/>
      <c r="C6" s="2"/>
      <c r="D6" s="2"/>
      <c r="E6" s="2"/>
      <c r="F6" s="2"/>
      <c r="G6" s="2"/>
      <c r="H6" s="2"/>
      <c r="I6" s="2"/>
      <c r="J6" s="2"/>
    </row>
    <row r="7" spans="1:10" ht="12.75" customHeight="1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ht="12.75" customHeight="1">
      <c r="A8" s="1" t="s">
        <v>1324</v>
      </c>
      <c r="B8" s="3" t="s">
        <v>79</v>
      </c>
      <c r="C8" s="3" t="s">
        <v>25</v>
      </c>
      <c r="D8" s="3" t="s">
        <v>26</v>
      </c>
      <c r="E8" s="3" t="s">
        <v>27</v>
      </c>
      <c r="F8" s="3" t="s">
        <v>28</v>
      </c>
      <c r="G8" s="3" t="s">
        <v>29</v>
      </c>
      <c r="H8" s="3" t="s">
        <v>30</v>
      </c>
      <c r="I8" s="3" t="s">
        <v>31</v>
      </c>
      <c r="J8" s="2"/>
    </row>
    <row r="9" spans="1:10" ht="12.75" customHeight="1">
      <c r="A9" s="2" t="s">
        <v>54</v>
      </c>
      <c r="B9" s="2" t="s">
        <v>392</v>
      </c>
      <c r="C9" s="2" t="s">
        <v>392</v>
      </c>
      <c r="D9" s="2" t="s">
        <v>392</v>
      </c>
      <c r="E9" s="2" t="s">
        <v>392</v>
      </c>
      <c r="F9" s="2" t="s">
        <v>392</v>
      </c>
      <c r="G9" s="2" t="s">
        <v>392</v>
      </c>
      <c r="H9" s="2" t="s">
        <v>392</v>
      </c>
      <c r="I9" s="2" t="s">
        <v>392</v>
      </c>
      <c r="J9" s="2"/>
    </row>
    <row r="10" spans="1:10" ht="12.75" customHeight="1">
      <c r="A10" s="2" t="s">
        <v>1209</v>
      </c>
      <c r="B10" s="2" t="s">
        <v>1325</v>
      </c>
      <c r="C10" s="2" t="s">
        <v>789</v>
      </c>
      <c r="D10" s="2" t="s">
        <v>1326</v>
      </c>
      <c r="E10" s="2" t="s">
        <v>1325</v>
      </c>
      <c r="F10" s="2" t="s">
        <v>1327</v>
      </c>
      <c r="G10" s="2" t="s">
        <v>1327</v>
      </c>
      <c r="H10" s="2" t="s">
        <v>789</v>
      </c>
      <c r="I10" s="2" t="s">
        <v>392</v>
      </c>
      <c r="J10" s="2"/>
    </row>
    <row r="11" spans="1:10" ht="12.75" customHeight="1">
      <c r="A11" s="2" t="s">
        <v>1210</v>
      </c>
      <c r="B11" s="2" t="s">
        <v>1328</v>
      </c>
      <c r="C11" s="2" t="s">
        <v>1327</v>
      </c>
      <c r="D11" s="2" t="s">
        <v>392</v>
      </c>
      <c r="E11" s="2" t="s">
        <v>1326</v>
      </c>
      <c r="F11" s="2" t="s">
        <v>1325</v>
      </c>
      <c r="G11" s="2" t="s">
        <v>1329</v>
      </c>
      <c r="H11" s="2" t="s">
        <v>1326</v>
      </c>
      <c r="I11" s="2" t="s">
        <v>392</v>
      </c>
      <c r="J11" s="2"/>
    </row>
    <row r="12" spans="1:10" ht="12.75" customHeight="1">
      <c r="A12" s="2" t="s">
        <v>1206</v>
      </c>
      <c r="B12" s="2" t="s">
        <v>392</v>
      </c>
      <c r="C12" s="2" t="s">
        <v>1326</v>
      </c>
      <c r="D12" s="2" t="s">
        <v>1329</v>
      </c>
      <c r="E12" s="2" t="s">
        <v>1326</v>
      </c>
      <c r="F12" s="2" t="s">
        <v>789</v>
      </c>
      <c r="G12" s="2" t="s">
        <v>392</v>
      </c>
      <c r="H12" s="2" t="s">
        <v>1326</v>
      </c>
      <c r="I12" s="2" t="s">
        <v>1327</v>
      </c>
      <c r="J12" s="2"/>
    </row>
    <row r="13" spans="1:10" ht="12.75" customHeight="1">
      <c r="A13" s="2" t="s">
        <v>1208</v>
      </c>
      <c r="B13" s="2" t="s">
        <v>1329</v>
      </c>
      <c r="C13" s="2" t="s">
        <v>1325</v>
      </c>
      <c r="D13" s="2" t="s">
        <v>392</v>
      </c>
      <c r="E13" s="2" t="s">
        <v>1329</v>
      </c>
      <c r="F13" s="2" t="s">
        <v>1326</v>
      </c>
      <c r="G13" s="2" t="s">
        <v>1326</v>
      </c>
      <c r="H13" s="2" t="s">
        <v>392</v>
      </c>
      <c r="I13" s="2" t="s">
        <v>1327</v>
      </c>
      <c r="J13" s="2"/>
    </row>
    <row r="14" spans="1:10" ht="12.75" customHeight="1">
      <c r="A14" s="2" t="s">
        <v>1330</v>
      </c>
      <c r="B14" s="2" t="s">
        <v>392</v>
      </c>
      <c r="C14" s="2" t="s">
        <v>392</v>
      </c>
      <c r="D14" s="2" t="s">
        <v>392</v>
      </c>
      <c r="E14" s="2" t="s">
        <v>392</v>
      </c>
      <c r="F14" s="2" t="s">
        <v>1327</v>
      </c>
      <c r="G14" s="2" t="s">
        <v>392</v>
      </c>
      <c r="H14" s="2" t="s">
        <v>392</v>
      </c>
      <c r="I14" s="2" t="s">
        <v>789</v>
      </c>
      <c r="J14" s="2"/>
    </row>
    <row r="15" spans="1:10" ht="12.75" customHeight="1">
      <c r="A15" s="2" t="s">
        <v>1331</v>
      </c>
      <c r="B15" s="2" t="s">
        <v>1325</v>
      </c>
      <c r="C15" s="2" t="s">
        <v>392</v>
      </c>
      <c r="D15" s="2" t="s">
        <v>1325</v>
      </c>
      <c r="E15" s="2" t="s">
        <v>392</v>
      </c>
      <c r="F15" s="2" t="s">
        <v>1327</v>
      </c>
      <c r="G15" s="2" t="s">
        <v>1326</v>
      </c>
      <c r="H15" s="2" t="s">
        <v>1326</v>
      </c>
      <c r="I15" s="2" t="s">
        <v>1329</v>
      </c>
      <c r="J15" s="2"/>
    </row>
    <row r="16" spans="1:10" ht="12.75" customHeight="1">
      <c r="A16" s="2" t="s">
        <v>1332</v>
      </c>
      <c r="B16" s="2" t="s">
        <v>1327</v>
      </c>
      <c r="C16" s="2" t="s">
        <v>1327</v>
      </c>
      <c r="D16" s="2" t="s">
        <v>1325</v>
      </c>
      <c r="E16" s="2" t="s">
        <v>1327</v>
      </c>
      <c r="F16" s="2" t="s">
        <v>1325</v>
      </c>
      <c r="G16" s="2" t="s">
        <v>1329</v>
      </c>
      <c r="H16" s="2" t="s">
        <v>1326</v>
      </c>
      <c r="I16" s="2" t="s">
        <v>392</v>
      </c>
      <c r="J16" s="2"/>
    </row>
    <row r="17" spans="1:10" ht="12.75" customHeight="1">
      <c r="A17" s="2" t="s">
        <v>1333</v>
      </c>
      <c r="B17" s="2" t="s">
        <v>392</v>
      </c>
      <c r="C17" s="2" t="s">
        <v>1326</v>
      </c>
      <c r="D17" s="2" t="s">
        <v>1326</v>
      </c>
      <c r="E17" s="2" t="s">
        <v>1326</v>
      </c>
      <c r="F17" s="2" t="s">
        <v>1326</v>
      </c>
      <c r="G17" s="2" t="s">
        <v>1326</v>
      </c>
      <c r="H17" s="2" t="s">
        <v>1326</v>
      </c>
      <c r="I17" s="2" t="s">
        <v>1326</v>
      </c>
      <c r="J17" s="2"/>
    </row>
    <row r="18" spans="1:10" ht="12.75" customHeight="1">
      <c r="A18" s="2" t="s">
        <v>1334</v>
      </c>
      <c r="B18" s="2" t="s">
        <v>392</v>
      </c>
      <c r="C18" s="2" t="s">
        <v>1326</v>
      </c>
      <c r="D18" s="2" t="s">
        <v>1325</v>
      </c>
      <c r="E18" s="2" t="s">
        <v>1326</v>
      </c>
      <c r="F18" s="2" t="s">
        <v>789</v>
      </c>
      <c r="G18" s="2" t="s">
        <v>1325</v>
      </c>
      <c r="H18" s="2" t="s">
        <v>1326</v>
      </c>
      <c r="I18" s="2" t="s">
        <v>1326</v>
      </c>
      <c r="J18" s="2"/>
    </row>
    <row r="19" spans="1:10" ht="12.75" customHeight="1">
      <c r="A19" s="2" t="s">
        <v>1335</v>
      </c>
      <c r="B19" s="2" t="s">
        <v>392</v>
      </c>
      <c r="C19" s="2" t="s">
        <v>392</v>
      </c>
      <c r="D19" s="2" t="s">
        <v>1325</v>
      </c>
      <c r="E19" s="2" t="s">
        <v>1326</v>
      </c>
      <c r="F19" s="2" t="s">
        <v>789</v>
      </c>
      <c r="G19" s="2" t="s">
        <v>1327</v>
      </c>
      <c r="H19" s="2" t="s">
        <v>1327</v>
      </c>
      <c r="I19" s="2" t="s">
        <v>789</v>
      </c>
      <c r="J19" s="2"/>
    </row>
    <row r="20" spans="1:10" ht="12.75" customHeight="1">
      <c r="A20" s="2" t="s">
        <v>1336</v>
      </c>
      <c r="B20" s="2" t="s">
        <v>1325</v>
      </c>
      <c r="C20" s="2" t="s">
        <v>1329</v>
      </c>
      <c r="D20" s="2" t="s">
        <v>1325</v>
      </c>
      <c r="E20" s="2" t="s">
        <v>1325</v>
      </c>
      <c r="F20" s="2" t="s">
        <v>392</v>
      </c>
      <c r="G20" s="2" t="s">
        <v>1325</v>
      </c>
      <c r="H20" s="2" t="s">
        <v>1328</v>
      </c>
      <c r="I20" s="2" t="s">
        <v>1328</v>
      </c>
      <c r="J20" s="2"/>
    </row>
    <row r="21" spans="1:10" ht="12.75" customHeight="1">
      <c r="A21" s="2" t="s">
        <v>1337</v>
      </c>
      <c r="B21" s="2" t="s">
        <v>1325</v>
      </c>
      <c r="C21" s="2" t="s">
        <v>789</v>
      </c>
      <c r="D21" s="2" t="s">
        <v>392</v>
      </c>
      <c r="E21" s="2" t="s">
        <v>1325</v>
      </c>
      <c r="F21" s="2" t="s">
        <v>392</v>
      </c>
      <c r="G21" s="2" t="s">
        <v>1327</v>
      </c>
      <c r="H21" s="2" t="s">
        <v>1326</v>
      </c>
      <c r="I21" s="2" t="s">
        <v>1325</v>
      </c>
      <c r="J21" s="2"/>
    </row>
    <row r="22" spans="1:10" ht="12.75" customHeight="1">
      <c r="A22" s="2" t="s">
        <v>1338</v>
      </c>
      <c r="B22" s="2" t="s">
        <v>1329</v>
      </c>
      <c r="C22" s="2" t="s">
        <v>1325</v>
      </c>
      <c r="D22" s="2" t="s">
        <v>789</v>
      </c>
      <c r="E22" s="2" t="s">
        <v>1329</v>
      </c>
      <c r="F22" s="2" t="s">
        <v>1327</v>
      </c>
      <c r="G22" s="2" t="s">
        <v>1328</v>
      </c>
      <c r="H22" s="2" t="s">
        <v>392</v>
      </c>
      <c r="I22" s="2" t="s">
        <v>1326</v>
      </c>
      <c r="J22" s="2"/>
    </row>
    <row r="23" spans="1:10" ht="12.75" customHeight="1">
      <c r="A23" s="2" t="s">
        <v>1339</v>
      </c>
      <c r="B23" s="2" t="s">
        <v>392</v>
      </c>
      <c r="C23" s="2" t="s">
        <v>1325</v>
      </c>
      <c r="D23" s="2" t="s">
        <v>789</v>
      </c>
      <c r="E23" s="2" t="s">
        <v>1325</v>
      </c>
      <c r="F23" s="2" t="s">
        <v>789</v>
      </c>
      <c r="G23" s="2" t="s">
        <v>392</v>
      </c>
      <c r="H23" s="2" t="s">
        <v>1328</v>
      </c>
      <c r="I23" s="2" t="s">
        <v>1327</v>
      </c>
      <c r="J23" s="2"/>
    </row>
    <row r="24" spans="1:10" ht="12.75" customHeight="1">
      <c r="A24" s="2" t="s">
        <v>1340</v>
      </c>
      <c r="B24" s="2" t="s">
        <v>1325</v>
      </c>
      <c r="C24" s="2" t="s">
        <v>789</v>
      </c>
      <c r="D24" s="2" t="s">
        <v>1326</v>
      </c>
      <c r="E24" s="2" t="s">
        <v>1329</v>
      </c>
      <c r="F24" s="2" t="s">
        <v>1328</v>
      </c>
      <c r="G24" s="2" t="s">
        <v>1328</v>
      </c>
      <c r="H24" s="2" t="s">
        <v>1325</v>
      </c>
      <c r="I24" s="2" t="s">
        <v>1325</v>
      </c>
      <c r="J24" s="2"/>
    </row>
    <row r="25" spans="1:10" ht="12.75" customHeight="1">
      <c r="A25" s="2" t="s">
        <v>1341</v>
      </c>
      <c r="B25" s="2" t="s">
        <v>392</v>
      </c>
      <c r="C25" s="2" t="s">
        <v>1326</v>
      </c>
      <c r="D25" s="2" t="s">
        <v>789</v>
      </c>
      <c r="E25" s="2" t="s">
        <v>392</v>
      </c>
      <c r="F25" s="2" t="s">
        <v>1325</v>
      </c>
      <c r="G25" s="2" t="s">
        <v>1326</v>
      </c>
      <c r="H25" s="2" t="s">
        <v>1327</v>
      </c>
      <c r="I25" s="2" t="s">
        <v>1325</v>
      </c>
      <c r="J25" s="2"/>
    </row>
    <row r="26" spans="1:10" ht="12.75" customHeight="1">
      <c r="A26" s="2" t="s">
        <v>1342</v>
      </c>
      <c r="B26" s="2" t="s">
        <v>1326</v>
      </c>
      <c r="C26" s="2" t="s">
        <v>1326</v>
      </c>
      <c r="D26" s="2" t="s">
        <v>392</v>
      </c>
      <c r="E26" s="2" t="s">
        <v>392</v>
      </c>
      <c r="F26" s="2" t="s">
        <v>1329</v>
      </c>
      <c r="G26" s="2" t="s">
        <v>1326</v>
      </c>
      <c r="H26" s="2" t="s">
        <v>392</v>
      </c>
      <c r="I26" s="2" t="s">
        <v>1326</v>
      </c>
      <c r="J26" s="2"/>
    </row>
    <row r="27" spans="1:10" ht="12.75" customHeight="1">
      <c r="A27" s="2" t="s">
        <v>1343</v>
      </c>
      <c r="B27" s="2" t="s">
        <v>392</v>
      </c>
      <c r="C27" s="2" t="s">
        <v>392</v>
      </c>
      <c r="D27" s="2" t="s">
        <v>392</v>
      </c>
      <c r="E27" s="2" t="s">
        <v>1326</v>
      </c>
      <c r="F27" s="2" t="s">
        <v>1326</v>
      </c>
      <c r="G27" s="2" t="s">
        <v>1325</v>
      </c>
      <c r="H27" s="2" t="s">
        <v>1325</v>
      </c>
      <c r="I27" s="2" t="s">
        <v>392</v>
      </c>
      <c r="J27" s="2"/>
    </row>
    <row r="28" spans="1:10" ht="12.75" customHeight="1">
      <c r="A28" s="2" t="s">
        <v>1344</v>
      </c>
      <c r="B28" s="2" t="s">
        <v>789</v>
      </c>
      <c r="C28" s="2" t="s">
        <v>1325</v>
      </c>
      <c r="D28" s="2" t="s">
        <v>1325</v>
      </c>
      <c r="E28" s="2" t="s">
        <v>1325</v>
      </c>
      <c r="F28" s="2" t="s">
        <v>392</v>
      </c>
      <c r="G28" s="2" t="s">
        <v>1326</v>
      </c>
      <c r="H28" s="2" t="s">
        <v>1326</v>
      </c>
      <c r="I28" s="2" t="s">
        <v>392</v>
      </c>
      <c r="J28" s="2"/>
    </row>
    <row r="29" spans="1:10" ht="12.75" customHeight="1">
      <c r="A29" s="2" t="s">
        <v>1345</v>
      </c>
      <c r="B29" s="2" t="s">
        <v>1326</v>
      </c>
      <c r="C29" s="2" t="s">
        <v>1327</v>
      </c>
      <c r="D29" s="2" t="s">
        <v>392</v>
      </c>
      <c r="E29" s="2" t="s">
        <v>1326</v>
      </c>
      <c r="F29" s="2" t="s">
        <v>392</v>
      </c>
      <c r="G29" s="2" t="s">
        <v>789</v>
      </c>
      <c r="H29" s="2" t="s">
        <v>392</v>
      </c>
      <c r="I29" s="2" t="s">
        <v>1325</v>
      </c>
      <c r="J29" s="2"/>
    </row>
    <row r="30" spans="1:10" ht="12.75" customHeight="1">
      <c r="A30" s="2" t="s">
        <v>1346</v>
      </c>
      <c r="B30" s="2" t="s">
        <v>1328</v>
      </c>
      <c r="C30" s="2" t="s">
        <v>1327</v>
      </c>
      <c r="D30" s="2" t="s">
        <v>1326</v>
      </c>
      <c r="E30" s="2" t="s">
        <v>1327</v>
      </c>
      <c r="F30" s="2" t="s">
        <v>392</v>
      </c>
      <c r="G30" s="2" t="s">
        <v>789</v>
      </c>
      <c r="H30" s="2" t="s">
        <v>789</v>
      </c>
      <c r="I30" s="2" t="s">
        <v>789</v>
      </c>
      <c r="J30" s="2"/>
    </row>
    <row r="31" spans="1:10" ht="12.75" customHeight="1">
      <c r="A31" s="2" t="s">
        <v>1347</v>
      </c>
      <c r="B31" s="2" t="s">
        <v>392</v>
      </c>
      <c r="C31" s="2" t="s">
        <v>392</v>
      </c>
      <c r="D31" s="2" t="s">
        <v>1329</v>
      </c>
      <c r="E31" s="2" t="s">
        <v>392</v>
      </c>
      <c r="F31" s="2" t="s">
        <v>789</v>
      </c>
      <c r="G31" s="2" t="s">
        <v>1325</v>
      </c>
      <c r="H31" s="2" t="s">
        <v>1328</v>
      </c>
      <c r="I31" s="2" t="s">
        <v>1328</v>
      </c>
      <c r="J31" s="2"/>
    </row>
    <row r="32" spans="1:10" ht="12.75" customHeight="1">
      <c r="A32" s="2" t="s">
        <v>1348</v>
      </c>
      <c r="B32" s="2" t="s">
        <v>789</v>
      </c>
      <c r="C32" s="2" t="s">
        <v>1329</v>
      </c>
      <c r="D32" s="2" t="s">
        <v>1325</v>
      </c>
      <c r="E32" s="2" t="s">
        <v>392</v>
      </c>
      <c r="F32" s="2" t="s">
        <v>1325</v>
      </c>
      <c r="G32" s="2" t="s">
        <v>1327</v>
      </c>
      <c r="H32" s="2" t="s">
        <v>1327</v>
      </c>
      <c r="I32" s="2" t="s">
        <v>1326</v>
      </c>
      <c r="J32" s="2"/>
    </row>
    <row r="33" spans="1:10" ht="12.75" customHeight="1">
      <c r="A33" s="2" t="s">
        <v>1349</v>
      </c>
      <c r="B33" s="2" t="s">
        <v>1326</v>
      </c>
      <c r="C33" s="2" t="s">
        <v>392</v>
      </c>
      <c r="D33" s="2" t="s">
        <v>1327</v>
      </c>
      <c r="E33" s="2" t="s">
        <v>392</v>
      </c>
      <c r="F33" s="2" t="s">
        <v>1326</v>
      </c>
      <c r="G33" s="2" t="s">
        <v>1326</v>
      </c>
      <c r="H33" s="2" t="s">
        <v>1329</v>
      </c>
      <c r="I33" s="2" t="s">
        <v>1325</v>
      </c>
      <c r="J33" s="2"/>
    </row>
    <row r="34" spans="1:10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2.75" customHeight="1">
      <c r="A36" s="1" t="s">
        <v>1350</v>
      </c>
      <c r="B36" s="2" t="s">
        <v>1351</v>
      </c>
      <c r="C36" s="2" t="s">
        <v>1352</v>
      </c>
      <c r="D36" s="2" t="s">
        <v>1353</v>
      </c>
      <c r="E36" s="2" t="s">
        <v>1354</v>
      </c>
      <c r="F36" s="2" t="s">
        <v>1355</v>
      </c>
      <c r="G36" s="2" t="s">
        <v>1356</v>
      </c>
      <c r="H36" s="2" t="s">
        <v>1357</v>
      </c>
      <c r="I36" s="2" t="s">
        <v>1358</v>
      </c>
      <c r="J36" s="2" t="s">
        <v>1359</v>
      </c>
    </row>
    <row r="37" spans="1:10" ht="12.75" customHeight="1">
      <c r="A37" s="2" t="s">
        <v>1329</v>
      </c>
      <c r="B37" s="2">
        <v>19</v>
      </c>
      <c r="C37" s="2">
        <v>9</v>
      </c>
      <c r="D37" s="2">
        <v>1</v>
      </c>
      <c r="E37" s="2">
        <v>3</v>
      </c>
      <c r="F37" s="2">
        <v>3</v>
      </c>
      <c r="G37" s="2">
        <v>5</v>
      </c>
      <c r="H37" s="79">
        <v>0.5</v>
      </c>
      <c r="I37" s="79">
        <f>110/1024</f>
        <v>0.107421875</v>
      </c>
      <c r="J37" s="79">
        <f t="shared" ref="J37:J41" si="1">400/1024</f>
        <v>0.390625</v>
      </c>
    </row>
    <row r="38" spans="1:10" ht="12.75" customHeight="1">
      <c r="A38" s="2" t="s">
        <v>789</v>
      </c>
      <c r="B38" s="2">
        <v>17</v>
      </c>
      <c r="C38" s="2">
        <v>8</v>
      </c>
      <c r="D38" s="2">
        <v>1</v>
      </c>
      <c r="E38" s="2">
        <v>3</v>
      </c>
      <c r="F38" s="2">
        <v>3</v>
      </c>
      <c r="G38" s="2">
        <v>4</v>
      </c>
      <c r="H38" s="79">
        <v>0.45</v>
      </c>
      <c r="I38" s="79">
        <f>210/1024</f>
        <v>0.205078125</v>
      </c>
      <c r="J38" s="79">
        <f t="shared" si="1"/>
        <v>0.390625</v>
      </c>
    </row>
    <row r="39" spans="1:10" ht="12.75" customHeight="1">
      <c r="A39" s="2" t="s">
        <v>1325</v>
      </c>
      <c r="B39" s="2">
        <v>16</v>
      </c>
      <c r="C39" s="2">
        <v>7</v>
      </c>
      <c r="D39" s="2">
        <v>1</v>
      </c>
      <c r="E39" s="2">
        <v>3</v>
      </c>
      <c r="F39" s="2">
        <v>3</v>
      </c>
      <c r="G39" s="2">
        <v>4</v>
      </c>
      <c r="H39" s="79">
        <v>0.4</v>
      </c>
      <c r="I39" s="79">
        <f>300/1024</f>
        <v>0.29296875</v>
      </c>
      <c r="J39" s="79">
        <f t="shared" si="1"/>
        <v>0.390625</v>
      </c>
    </row>
    <row r="40" spans="1:10" ht="12.75" customHeight="1">
      <c r="A40" s="2" t="s">
        <v>392</v>
      </c>
      <c r="B40" s="2">
        <v>14</v>
      </c>
      <c r="C40" s="2">
        <v>6</v>
      </c>
      <c r="D40" s="2">
        <v>0</v>
      </c>
      <c r="E40" s="2">
        <v>3</v>
      </c>
      <c r="F40" s="2">
        <v>3</v>
      </c>
      <c r="G40" s="2">
        <v>3</v>
      </c>
      <c r="H40" s="79">
        <v>0.35</v>
      </c>
      <c r="I40" s="79">
        <f t="shared" ref="I40:I41" si="2">350/1024</f>
        <v>0.341796875</v>
      </c>
      <c r="J40" s="79">
        <f t="shared" si="1"/>
        <v>0.390625</v>
      </c>
    </row>
    <row r="41" spans="1:10" ht="12.75" customHeight="1">
      <c r="A41" s="2" t="s">
        <v>1326</v>
      </c>
      <c r="B41" s="2">
        <v>13</v>
      </c>
      <c r="C41" s="2">
        <v>5</v>
      </c>
      <c r="D41" s="2">
        <v>0</v>
      </c>
      <c r="E41" s="2">
        <v>2</v>
      </c>
      <c r="F41" s="2">
        <v>2</v>
      </c>
      <c r="G41" s="2">
        <v>3</v>
      </c>
      <c r="H41" s="79">
        <v>0.3</v>
      </c>
      <c r="I41" s="79">
        <f t="shared" si="2"/>
        <v>0.341796875</v>
      </c>
      <c r="J41" s="79">
        <f t="shared" si="1"/>
        <v>0.390625</v>
      </c>
    </row>
    <row r="42" spans="1:10" ht="12.75" customHeight="1">
      <c r="A42" s="2" t="s">
        <v>1327</v>
      </c>
      <c r="B42" s="2">
        <v>11</v>
      </c>
      <c r="C42" s="2">
        <v>4</v>
      </c>
      <c r="D42" s="2">
        <v>0</v>
      </c>
      <c r="E42" s="2">
        <v>2</v>
      </c>
      <c r="F42" s="2">
        <v>2</v>
      </c>
      <c r="G42" s="2">
        <v>2</v>
      </c>
      <c r="H42" s="79">
        <v>0.25</v>
      </c>
      <c r="I42" s="79">
        <f t="shared" ref="I42:J42" si="3">400/1024</f>
        <v>0.390625</v>
      </c>
      <c r="J42" s="79">
        <f t="shared" si="3"/>
        <v>0.390625</v>
      </c>
    </row>
    <row r="43" spans="1:10" ht="12.75" customHeight="1">
      <c r="A43" s="2" t="s">
        <v>1328</v>
      </c>
      <c r="B43" s="2">
        <v>10</v>
      </c>
      <c r="C43" s="2">
        <v>3</v>
      </c>
      <c r="D43" s="2">
        <v>0</v>
      </c>
      <c r="E43" s="2">
        <v>2</v>
      </c>
      <c r="F43" s="2">
        <v>2</v>
      </c>
      <c r="G43" s="2">
        <v>2</v>
      </c>
      <c r="H43" s="79">
        <v>0.2</v>
      </c>
      <c r="I43" s="79">
        <f>430/1024</f>
        <v>0.419921875</v>
      </c>
      <c r="J43" s="79">
        <f>400/1024</f>
        <v>0.390625</v>
      </c>
    </row>
    <row r="44" spans="1:10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2.75" customHeight="1">
      <c r="A46" s="1" t="s">
        <v>1301</v>
      </c>
      <c r="B46" s="3" t="s">
        <v>79</v>
      </c>
      <c r="C46" s="3" t="s">
        <v>25</v>
      </c>
      <c r="D46" s="3" t="s">
        <v>26</v>
      </c>
      <c r="E46" s="3" t="s">
        <v>27</v>
      </c>
      <c r="F46" s="3" t="s">
        <v>28</v>
      </c>
      <c r="G46" s="3" t="s">
        <v>29</v>
      </c>
      <c r="H46" s="3" t="s">
        <v>30</v>
      </c>
      <c r="I46" s="3" t="s">
        <v>31</v>
      </c>
      <c r="J46" s="2"/>
    </row>
    <row r="47" spans="1:10" ht="12.75" customHeight="1">
      <c r="A47" s="2" t="str">
        <f>Data!C1</f>
        <v>Blu</v>
      </c>
      <c r="B47" s="2" t="str">
        <f t="shared" ref="B47:I47" si="4">VLOOKUP($A47, Grades, MATCH(B$46, Stats, 0), 0)</f>
        <v>D</v>
      </c>
      <c r="C47" s="2" t="str">
        <f t="shared" si="4"/>
        <v>E</v>
      </c>
      <c r="D47" s="2" t="str">
        <f t="shared" si="4"/>
        <v>E</v>
      </c>
      <c r="E47" s="2" t="str">
        <f t="shared" si="4"/>
        <v>E</v>
      </c>
      <c r="F47" s="2" t="str">
        <f t="shared" si="4"/>
        <v>E</v>
      </c>
      <c r="G47" s="2" t="str">
        <f t="shared" si="4"/>
        <v>E</v>
      </c>
      <c r="H47" s="2" t="str">
        <f t="shared" si="4"/>
        <v>E</v>
      </c>
      <c r="I47" s="2" t="str">
        <f t="shared" si="4"/>
        <v>E</v>
      </c>
      <c r="J47" s="2"/>
    </row>
    <row r="48" spans="1:10" ht="12.75" customHeight="1">
      <c r="A48" s="2" t="s">
        <v>1351</v>
      </c>
      <c r="B48" s="2">
        <f>VLOOKUP(B$47, GradeRates, MATCH($A48, RateTiers, 0), 0)</f>
        <v>14</v>
      </c>
      <c r="C48" s="79">
        <f t="shared" ref="C48:I51" si="5">VLOOKUP(C$47, GradeRates, MATCH($J48, RateTiers, 0), 0)</f>
        <v>3</v>
      </c>
      <c r="D48" s="79">
        <f t="shared" si="5"/>
        <v>3</v>
      </c>
      <c r="E48" s="79">
        <f t="shared" si="5"/>
        <v>3</v>
      </c>
      <c r="F48" s="79">
        <f t="shared" si="5"/>
        <v>3</v>
      </c>
      <c r="G48" s="79">
        <f t="shared" si="5"/>
        <v>3</v>
      </c>
      <c r="H48" s="79">
        <f t="shared" si="5"/>
        <v>3</v>
      </c>
      <c r="I48" s="79">
        <f t="shared" si="5"/>
        <v>3</v>
      </c>
      <c r="J48" s="2" t="s">
        <v>1356</v>
      </c>
    </row>
    <row r="49" spans="1:10" ht="12.75" customHeight="1">
      <c r="A49" s="2" t="s">
        <v>1352</v>
      </c>
      <c r="B49" s="2">
        <f>VLOOKUP(B$47, GradeRates, MATCH($A49, RateTiers, 0), 0)</f>
        <v>6</v>
      </c>
      <c r="C49" s="79">
        <f t="shared" si="5"/>
        <v>0.3</v>
      </c>
      <c r="D49" s="79">
        <f t="shared" si="5"/>
        <v>0.3</v>
      </c>
      <c r="E49" s="79">
        <f t="shared" si="5"/>
        <v>0.3</v>
      </c>
      <c r="F49" s="79">
        <f t="shared" si="5"/>
        <v>0.3</v>
      </c>
      <c r="G49" s="79">
        <f t="shared" si="5"/>
        <v>0.3</v>
      </c>
      <c r="H49" s="79">
        <f t="shared" si="5"/>
        <v>0.3</v>
      </c>
      <c r="I49" s="79">
        <f t="shared" si="5"/>
        <v>0.3</v>
      </c>
      <c r="J49" s="2" t="s">
        <v>1357</v>
      </c>
    </row>
    <row r="50" spans="1:10" ht="12.75" customHeight="1">
      <c r="A50" s="2" t="s">
        <v>1353</v>
      </c>
      <c r="B50" s="2">
        <f>VLOOKUP(B$47, GradeRates, MATCH($A50, RateTiers, 0), 0)</f>
        <v>0</v>
      </c>
      <c r="C50" s="79">
        <f t="shared" si="5"/>
        <v>0.341796875</v>
      </c>
      <c r="D50" s="79">
        <f t="shared" si="5"/>
        <v>0.341796875</v>
      </c>
      <c r="E50" s="79">
        <f t="shared" si="5"/>
        <v>0.341796875</v>
      </c>
      <c r="F50" s="79">
        <f t="shared" si="5"/>
        <v>0.341796875</v>
      </c>
      <c r="G50" s="79">
        <f t="shared" si="5"/>
        <v>0.341796875</v>
      </c>
      <c r="H50" s="79">
        <f t="shared" si="5"/>
        <v>0.341796875</v>
      </c>
      <c r="I50" s="79">
        <f t="shared" si="5"/>
        <v>0.341796875</v>
      </c>
      <c r="J50" s="2" t="s">
        <v>1358</v>
      </c>
    </row>
    <row r="51" spans="1:10" ht="12.75" customHeight="1">
      <c r="A51" s="2" t="s">
        <v>1354</v>
      </c>
      <c r="B51" s="2">
        <f>VLOOKUP(B$47, GradeRates, MATCH($A51, RateTiers, 0), 0)</f>
        <v>3</v>
      </c>
      <c r="C51" s="79">
        <f t="shared" si="5"/>
        <v>0.390625</v>
      </c>
      <c r="D51" s="79">
        <f t="shared" si="5"/>
        <v>0.390625</v>
      </c>
      <c r="E51" s="79">
        <f t="shared" si="5"/>
        <v>0.390625</v>
      </c>
      <c r="F51" s="79">
        <f t="shared" si="5"/>
        <v>0.390625</v>
      </c>
      <c r="G51" s="79">
        <f t="shared" si="5"/>
        <v>0.390625</v>
      </c>
      <c r="H51" s="79">
        <f t="shared" si="5"/>
        <v>0.390625</v>
      </c>
      <c r="I51" s="79">
        <f t="shared" si="5"/>
        <v>0.390625</v>
      </c>
      <c r="J51" s="2" t="s">
        <v>1359</v>
      </c>
    </row>
    <row r="52" spans="1:10" ht="12.75" customHeight="1">
      <c r="A52" s="2" t="s">
        <v>1355</v>
      </c>
      <c r="B52" s="2">
        <f>VLOOKUP(B$47, GradeRates, MATCH($A52, RateTiers, 0), 0)</f>
        <v>3</v>
      </c>
      <c r="C52" s="2"/>
      <c r="D52" s="2"/>
      <c r="E52" s="2"/>
      <c r="F52" s="2"/>
      <c r="G52" s="2"/>
      <c r="H52" s="2"/>
      <c r="I52" s="2"/>
      <c r="J52" s="2"/>
    </row>
    <row r="53" spans="1:10" ht="12.75" customHeight="1">
      <c r="A53" s="2" t="s">
        <v>285</v>
      </c>
      <c r="B53" s="2">
        <f>B48+MIN(59,$B$1-1)*B49+MAX(0,$B$1-30)*B50+MIN(15,MAX(0,$B$1-60))*B51+MAX(0,$B$1-75)*B52</f>
        <v>485</v>
      </c>
      <c r="C53" s="173">
        <f t="shared" ref="C53:I53" si="6">C48+FLOOR(MIN(59,$B$1-1)*C49,0.5)+FLOOR(MIN(15,MAX(0,$B$1-60))*C50,0.5)+FLOOR(MAX(0,$B$1-75)*C51,0.5)</f>
        <v>34.5</v>
      </c>
      <c r="D53" s="173">
        <f t="shared" si="6"/>
        <v>34.5</v>
      </c>
      <c r="E53" s="173">
        <f t="shared" si="6"/>
        <v>34.5</v>
      </c>
      <c r="F53" s="173">
        <f t="shared" si="6"/>
        <v>34.5</v>
      </c>
      <c r="G53" s="173">
        <f t="shared" si="6"/>
        <v>34.5</v>
      </c>
      <c r="H53" s="173">
        <f t="shared" si="6"/>
        <v>34.5</v>
      </c>
      <c r="I53" s="173">
        <f t="shared" si="6"/>
        <v>34.5</v>
      </c>
      <c r="J53" s="2"/>
    </row>
    <row r="54" spans="1:10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2.75" customHeight="1">
      <c r="A56" s="1" t="s">
        <v>62</v>
      </c>
      <c r="B56" s="3" t="s">
        <v>79</v>
      </c>
      <c r="C56" s="3" t="s">
        <v>25</v>
      </c>
      <c r="D56" s="3" t="s">
        <v>26</v>
      </c>
      <c r="E56" s="3" t="s">
        <v>27</v>
      </c>
      <c r="F56" s="3" t="s">
        <v>28</v>
      </c>
      <c r="G56" s="3" t="s">
        <v>29</v>
      </c>
      <c r="H56" s="3" t="s">
        <v>30</v>
      </c>
      <c r="I56" s="3" t="s">
        <v>31</v>
      </c>
      <c r="J56" s="2"/>
    </row>
    <row r="57" spans="1:10" ht="12.75" customHeight="1">
      <c r="A57" s="2" t="str">
        <f>Data!D1</f>
        <v>War</v>
      </c>
      <c r="B57" s="2" t="str">
        <f t="shared" ref="B57:I57" si="7">VLOOKUP($A57, Grades, MATCH(B$56, Stats, 0), 0)</f>
        <v>B</v>
      </c>
      <c r="C57" s="2" t="str">
        <f t="shared" si="7"/>
        <v>A</v>
      </c>
      <c r="D57" s="2" t="str">
        <f t="shared" si="7"/>
        <v>C</v>
      </c>
      <c r="E57" s="2" t="str">
        <f t="shared" si="7"/>
        <v>D</v>
      </c>
      <c r="F57" s="2" t="str">
        <f t="shared" si="7"/>
        <v>C</v>
      </c>
      <c r="G57" s="2" t="str">
        <f t="shared" si="7"/>
        <v>F</v>
      </c>
      <c r="H57" s="2" t="str">
        <f t="shared" si="7"/>
        <v>F</v>
      </c>
      <c r="I57" s="2" t="str">
        <f t="shared" si="7"/>
        <v>E</v>
      </c>
      <c r="J57" s="2"/>
    </row>
    <row r="58" spans="1:10" ht="12.75" customHeight="1">
      <c r="A58" s="2" t="s">
        <v>1351</v>
      </c>
      <c r="B58" s="2">
        <f>VLOOKUP(B$57, GradeRates, MATCH($A58, RateTiers, 0), 0)</f>
        <v>17</v>
      </c>
      <c r="C58" s="79">
        <f t="shared" ref="C58:I61" si="8">VLOOKUP(C$57, GradeRates, MATCH($J58, RateTiers, 0), 0)</f>
        <v>5</v>
      </c>
      <c r="D58" s="79">
        <f t="shared" si="8"/>
        <v>4</v>
      </c>
      <c r="E58" s="79">
        <f t="shared" si="8"/>
        <v>3</v>
      </c>
      <c r="F58" s="79">
        <f t="shared" si="8"/>
        <v>4</v>
      </c>
      <c r="G58" s="79">
        <f t="shared" si="8"/>
        <v>2</v>
      </c>
      <c r="H58" s="79">
        <f t="shared" si="8"/>
        <v>2</v>
      </c>
      <c r="I58" s="79">
        <f t="shared" si="8"/>
        <v>3</v>
      </c>
      <c r="J58" s="2" t="s">
        <v>1356</v>
      </c>
    </row>
    <row r="59" spans="1:10" ht="12.75" customHeight="1">
      <c r="A59" s="2" t="s">
        <v>1352</v>
      </c>
      <c r="B59" s="2">
        <f>VLOOKUP(B$57, GradeRates, MATCH($A59, RateTiers, 0), 0)</f>
        <v>8</v>
      </c>
      <c r="C59" s="79">
        <f t="shared" si="8"/>
        <v>0.5</v>
      </c>
      <c r="D59" s="79">
        <f t="shared" si="8"/>
        <v>0.4</v>
      </c>
      <c r="E59" s="79">
        <f t="shared" si="8"/>
        <v>0.35</v>
      </c>
      <c r="F59" s="79">
        <f t="shared" si="8"/>
        <v>0.4</v>
      </c>
      <c r="G59" s="79">
        <f t="shared" si="8"/>
        <v>0.25</v>
      </c>
      <c r="H59" s="79">
        <f t="shared" si="8"/>
        <v>0.25</v>
      </c>
      <c r="I59" s="79">
        <f t="shared" si="8"/>
        <v>0.3</v>
      </c>
      <c r="J59" s="2" t="s">
        <v>1357</v>
      </c>
    </row>
    <row r="60" spans="1:10" ht="12.75" customHeight="1">
      <c r="A60" s="2" t="s">
        <v>1353</v>
      </c>
      <c r="B60" s="2">
        <f>VLOOKUP(B$57, GradeRates, MATCH($A60, RateTiers, 0), 0)</f>
        <v>1</v>
      </c>
      <c r="C60" s="79">
        <f t="shared" si="8"/>
        <v>0.107421875</v>
      </c>
      <c r="D60" s="79">
        <f t="shared" si="8"/>
        <v>0.29296875</v>
      </c>
      <c r="E60" s="79">
        <f t="shared" si="8"/>
        <v>0.341796875</v>
      </c>
      <c r="F60" s="79">
        <f t="shared" si="8"/>
        <v>0.29296875</v>
      </c>
      <c r="G60" s="79">
        <f t="shared" si="8"/>
        <v>0.390625</v>
      </c>
      <c r="H60" s="79">
        <f t="shared" si="8"/>
        <v>0.390625</v>
      </c>
      <c r="I60" s="79">
        <f t="shared" si="8"/>
        <v>0.341796875</v>
      </c>
      <c r="J60" s="2" t="s">
        <v>1358</v>
      </c>
    </row>
    <row r="61" spans="1:10" ht="12.75" customHeight="1">
      <c r="A61" s="2" t="s">
        <v>1354</v>
      </c>
      <c r="B61" s="2">
        <f>VLOOKUP(B$57, GradeRates, MATCH($A61, RateTiers, 0), 0)</f>
        <v>3</v>
      </c>
      <c r="C61" s="79">
        <f t="shared" si="8"/>
        <v>0.390625</v>
      </c>
      <c r="D61" s="79">
        <f t="shared" si="8"/>
        <v>0.390625</v>
      </c>
      <c r="E61" s="79">
        <f t="shared" si="8"/>
        <v>0.390625</v>
      </c>
      <c r="F61" s="79">
        <f t="shared" si="8"/>
        <v>0.390625</v>
      </c>
      <c r="G61" s="79">
        <f t="shared" si="8"/>
        <v>0.390625</v>
      </c>
      <c r="H61" s="79">
        <f t="shared" si="8"/>
        <v>0.390625</v>
      </c>
      <c r="I61" s="79">
        <f t="shared" si="8"/>
        <v>0.390625</v>
      </c>
      <c r="J61" s="2" t="s">
        <v>1359</v>
      </c>
    </row>
    <row r="62" spans="1:10" ht="12.75" customHeight="1">
      <c r="A62" s="2" t="s">
        <v>1355</v>
      </c>
      <c r="B62" s="2">
        <f>VLOOKUP(B$57, GradeRates, MATCH($A62, RateTiers, 0), 0)</f>
        <v>3</v>
      </c>
      <c r="C62" s="2"/>
      <c r="D62" s="2"/>
      <c r="E62" s="2"/>
      <c r="F62" s="2"/>
      <c r="G62" s="2"/>
      <c r="H62" s="2"/>
      <c r="I62" s="2"/>
      <c r="J62" s="2"/>
    </row>
    <row r="63" spans="1:10" ht="12.75" customHeight="1">
      <c r="A63" s="2" t="s">
        <v>285</v>
      </c>
      <c r="B63" s="2">
        <f>FLOOR((B58+MIN(59,$C$1-1)*B59+MAX(0,$C$1-30)*B60+MIN(15,MAX(0,$C$1-60))*B61+MAX(0,$C$1-75)*B62)/2,1)</f>
        <v>210</v>
      </c>
      <c r="C63" s="2">
        <f t="shared" ref="C63:I63" si="9">FLOOR((C58+FLOOR(MIN(59,$C$1-1)*C59,0.5)+FLOOR(MIN(15,MAX(0,$C$1-60))*C60,0.5)+FLOOR(MAX(0,$C$1-75)*C61,0.5))/2,0.5)</f>
        <v>14.5</v>
      </c>
      <c r="D63" s="2">
        <f t="shared" si="9"/>
        <v>11.5</v>
      </c>
      <c r="E63" s="2">
        <f t="shared" si="9"/>
        <v>9.5</v>
      </c>
      <c r="F63" s="2">
        <f t="shared" si="9"/>
        <v>11.5</v>
      </c>
      <c r="G63" s="2">
        <f t="shared" si="9"/>
        <v>7</v>
      </c>
      <c r="H63" s="2">
        <f t="shared" si="9"/>
        <v>7</v>
      </c>
      <c r="I63" s="2">
        <f t="shared" si="9"/>
        <v>8.5</v>
      </c>
      <c r="J63" s="2"/>
    </row>
    <row r="64" spans="1:10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2.75" customHeight="1">
      <c r="A66" s="1" t="s">
        <v>53</v>
      </c>
      <c r="B66" s="3" t="s">
        <v>79</v>
      </c>
      <c r="C66" s="3" t="s">
        <v>25</v>
      </c>
      <c r="D66" s="3" t="s">
        <v>26</v>
      </c>
      <c r="E66" s="3" t="s">
        <v>27</v>
      </c>
      <c r="F66" s="3" t="s">
        <v>28</v>
      </c>
      <c r="G66" s="3" t="s">
        <v>29</v>
      </c>
      <c r="H66" s="3" t="s">
        <v>30</v>
      </c>
      <c r="I66" s="3" t="s">
        <v>31</v>
      </c>
      <c r="J66" s="2"/>
    </row>
    <row r="67" spans="1:10" ht="12.75" customHeight="1">
      <c r="A67" s="2" t="str">
        <f>Data!A1</f>
        <v>Hume</v>
      </c>
      <c r="B67" s="2" t="str">
        <f t="shared" ref="B67:I67" si="10">VLOOKUP($A67, Grades, MATCH(B$66, Stats, 0), 0)</f>
        <v>D</v>
      </c>
      <c r="C67" s="2" t="str">
        <f t="shared" si="10"/>
        <v>D</v>
      </c>
      <c r="D67" s="2" t="str">
        <f t="shared" si="10"/>
        <v>D</v>
      </c>
      <c r="E67" s="2" t="str">
        <f t="shared" si="10"/>
        <v>D</v>
      </c>
      <c r="F67" s="2" t="str">
        <f t="shared" si="10"/>
        <v>D</v>
      </c>
      <c r="G67" s="2" t="str">
        <f t="shared" si="10"/>
        <v>D</v>
      </c>
      <c r="H67" s="2" t="str">
        <f t="shared" si="10"/>
        <v>D</v>
      </c>
      <c r="I67" s="2" t="str">
        <f t="shared" si="10"/>
        <v>D</v>
      </c>
      <c r="J67" s="2"/>
    </row>
    <row r="68" spans="1:10" ht="12.75" customHeight="1">
      <c r="A68" s="2" t="s">
        <v>1351</v>
      </c>
      <c r="B68" s="2">
        <f>VLOOKUP(B$67, GradeRates, MATCH($A68, RateTiers, 0), 0)</f>
        <v>14</v>
      </c>
      <c r="C68" s="79">
        <f t="shared" ref="C68:I71" si="11">VLOOKUP(C$67, GradeRates, MATCH($J68, RateTiers, 0), 0)</f>
        <v>3</v>
      </c>
      <c r="D68" s="79">
        <f t="shared" si="11"/>
        <v>3</v>
      </c>
      <c r="E68" s="79">
        <f t="shared" si="11"/>
        <v>3</v>
      </c>
      <c r="F68" s="79">
        <f t="shared" si="11"/>
        <v>3</v>
      </c>
      <c r="G68" s="79">
        <f t="shared" si="11"/>
        <v>3</v>
      </c>
      <c r="H68" s="79">
        <f t="shared" si="11"/>
        <v>3</v>
      </c>
      <c r="I68" s="79">
        <f t="shared" si="11"/>
        <v>3</v>
      </c>
      <c r="J68" s="2" t="s">
        <v>1356</v>
      </c>
    </row>
    <row r="69" spans="1:10" ht="12.75" customHeight="1">
      <c r="A69" s="2" t="s">
        <v>1352</v>
      </c>
      <c r="B69" s="2">
        <f>VLOOKUP(B$67, GradeRates, MATCH($A69, RateTiers, 0), 0)</f>
        <v>6</v>
      </c>
      <c r="C69" s="79">
        <f t="shared" si="11"/>
        <v>0.35</v>
      </c>
      <c r="D69" s="79">
        <f t="shared" si="11"/>
        <v>0.35</v>
      </c>
      <c r="E69" s="79">
        <f t="shared" si="11"/>
        <v>0.35</v>
      </c>
      <c r="F69" s="79">
        <f t="shared" si="11"/>
        <v>0.35</v>
      </c>
      <c r="G69" s="79">
        <f t="shared" si="11"/>
        <v>0.35</v>
      </c>
      <c r="H69" s="79">
        <f t="shared" si="11"/>
        <v>0.35</v>
      </c>
      <c r="I69" s="79">
        <f t="shared" si="11"/>
        <v>0.35</v>
      </c>
      <c r="J69" s="2" t="s">
        <v>1357</v>
      </c>
    </row>
    <row r="70" spans="1:10" ht="12.75" customHeight="1">
      <c r="A70" s="2" t="s">
        <v>1353</v>
      </c>
      <c r="B70" s="2">
        <f>VLOOKUP(B$67, GradeRates, MATCH($A70, RateTiers, 0), 0)</f>
        <v>0</v>
      </c>
      <c r="C70" s="79">
        <f t="shared" si="11"/>
        <v>0.341796875</v>
      </c>
      <c r="D70" s="79">
        <f t="shared" si="11"/>
        <v>0.341796875</v>
      </c>
      <c r="E70" s="79">
        <f t="shared" si="11"/>
        <v>0.341796875</v>
      </c>
      <c r="F70" s="79">
        <f t="shared" si="11"/>
        <v>0.341796875</v>
      </c>
      <c r="G70" s="79">
        <f t="shared" si="11"/>
        <v>0.341796875</v>
      </c>
      <c r="H70" s="79">
        <f t="shared" si="11"/>
        <v>0.341796875</v>
      </c>
      <c r="I70" s="79">
        <f t="shared" si="11"/>
        <v>0.341796875</v>
      </c>
      <c r="J70" s="2" t="s">
        <v>1358</v>
      </c>
    </row>
    <row r="71" spans="1:10" ht="12.75" customHeight="1">
      <c r="A71" s="2" t="s">
        <v>1354</v>
      </c>
      <c r="B71" s="2">
        <f>VLOOKUP(B$67, GradeRates, MATCH($A71, RateTiers, 0), 0)</f>
        <v>3</v>
      </c>
      <c r="C71" s="79">
        <f t="shared" si="11"/>
        <v>0.390625</v>
      </c>
      <c r="D71" s="79">
        <f t="shared" si="11"/>
        <v>0.390625</v>
      </c>
      <c r="E71" s="79">
        <f t="shared" si="11"/>
        <v>0.390625</v>
      </c>
      <c r="F71" s="79">
        <f t="shared" si="11"/>
        <v>0.390625</v>
      </c>
      <c r="G71" s="79">
        <f t="shared" si="11"/>
        <v>0.390625</v>
      </c>
      <c r="H71" s="79">
        <f t="shared" si="11"/>
        <v>0.390625</v>
      </c>
      <c r="I71" s="79">
        <f t="shared" si="11"/>
        <v>0.390625</v>
      </c>
      <c r="J71" s="2" t="s">
        <v>1359</v>
      </c>
    </row>
    <row r="72" spans="1:10" ht="12.75" customHeight="1">
      <c r="A72" s="2" t="s">
        <v>1355</v>
      </c>
      <c r="B72" s="2">
        <f>VLOOKUP(B$67, GradeRates, MATCH($A72, RateTiers, 0), 0)</f>
        <v>3</v>
      </c>
      <c r="C72" s="2"/>
      <c r="D72" s="2"/>
      <c r="E72" s="2"/>
      <c r="F72" s="2"/>
      <c r="G72" s="2"/>
      <c r="H72" s="2"/>
      <c r="I72" s="2"/>
      <c r="J72" s="2"/>
    </row>
    <row r="73" spans="1:10" ht="12.75" customHeight="1">
      <c r="A73" s="2" t="s">
        <v>285</v>
      </c>
      <c r="B73" s="2">
        <f>B68+MIN(59,$B$1-1)*B69+MAX(0,$B$1-30)*B70+MIN(15,MAX(0,$B$1-60))*B71+MAX(0,$B$1-75)*B72</f>
        <v>485</v>
      </c>
      <c r="C73" s="173">
        <f t="shared" ref="C73:I73" si="12">C68+FLOOR(MIN(59,$B$1-1)*C69,0.5)+FLOOR(MIN(15,MAX(0,$B$1-60))*C70,0.5)+FLOOR(MAX(0,$B$1-75)*C71,0.5)</f>
        <v>37.5</v>
      </c>
      <c r="D73" s="173">
        <f t="shared" si="12"/>
        <v>37.5</v>
      </c>
      <c r="E73" s="173">
        <f t="shared" si="12"/>
        <v>37.5</v>
      </c>
      <c r="F73" s="173">
        <f t="shared" si="12"/>
        <v>37.5</v>
      </c>
      <c r="G73" s="173">
        <f t="shared" si="12"/>
        <v>37.5</v>
      </c>
      <c r="H73" s="173">
        <f t="shared" si="12"/>
        <v>37.5</v>
      </c>
      <c r="I73" s="173">
        <f t="shared" si="12"/>
        <v>37.5</v>
      </c>
      <c r="J73" s="2"/>
    </row>
    <row r="74" spans="1:10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2.75" customHeight="1">
      <c r="A75" s="2"/>
      <c r="B75" s="3" t="s">
        <v>79</v>
      </c>
      <c r="C75" s="3" t="s">
        <v>25</v>
      </c>
      <c r="D75" s="3" t="s">
        <v>26</v>
      </c>
      <c r="E75" s="3" t="s">
        <v>27</v>
      </c>
      <c r="F75" s="3" t="s">
        <v>28</v>
      </c>
      <c r="G75" s="3" t="s">
        <v>29</v>
      </c>
      <c r="H75" s="3" t="s">
        <v>30</v>
      </c>
      <c r="I75" s="3" t="s">
        <v>31</v>
      </c>
      <c r="J75" s="2"/>
    </row>
    <row r="76" spans="1:10" ht="12.75" customHeight="1">
      <c r="A76" s="2" t="s">
        <v>1361</v>
      </c>
      <c r="B76" s="2">
        <f>MAX(0,$B$1-10)*2+MIN(10,MAX(0,$B$1-50))*2+IF(A47="Mnk",IF($B$1&gt;=15, 30,0)+IF($B$1&gt;=35, 30,0)+IF($B$1&gt;=55, 60,0)+IF($B$1&gt;=70, 60,0)+IF($B$1&gt;=86, 60,0)+IF($B$1&gt;=96, 40,0))</f>
        <v>198</v>
      </c>
      <c r="C76" s="2"/>
      <c r="D76" s="2"/>
      <c r="E76" s="2"/>
      <c r="F76" s="2"/>
      <c r="G76" s="2"/>
      <c r="H76" s="2"/>
      <c r="I76" s="2"/>
      <c r="J76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L15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7.28515625" defaultRowHeight="15" customHeight="1"/>
  <cols>
    <col min="1" max="38" width="7.28515625" customWidth="1"/>
  </cols>
  <sheetData>
    <row r="1" spans="1:38" ht="15" customHeight="1">
      <c r="A1" s="138"/>
      <c r="B1" s="138" t="s">
        <v>233</v>
      </c>
      <c r="C1" s="138" t="s">
        <v>25</v>
      </c>
      <c r="D1" s="138" t="s">
        <v>26</v>
      </c>
      <c r="E1" s="138" t="s">
        <v>27</v>
      </c>
      <c r="F1" s="138" t="s">
        <v>28</v>
      </c>
      <c r="G1" s="138" t="s">
        <v>29</v>
      </c>
      <c r="H1" s="138" t="s">
        <v>30</v>
      </c>
      <c r="I1" s="138" t="s">
        <v>31</v>
      </c>
      <c r="J1" s="138" t="s">
        <v>32</v>
      </c>
      <c r="K1" s="138" t="s">
        <v>34</v>
      </c>
      <c r="L1" s="138" t="s">
        <v>568</v>
      </c>
      <c r="M1" s="138" t="s">
        <v>569</v>
      </c>
      <c r="N1" s="138" t="s">
        <v>301</v>
      </c>
      <c r="O1" s="138" t="s">
        <v>165</v>
      </c>
      <c r="P1" s="138" t="s">
        <v>302</v>
      </c>
      <c r="Q1" s="171" t="s">
        <v>35</v>
      </c>
      <c r="R1" s="171" t="s">
        <v>36</v>
      </c>
      <c r="S1" s="171" t="s">
        <v>37</v>
      </c>
      <c r="T1" s="171" t="s">
        <v>38</v>
      </c>
      <c r="U1" s="138" t="s">
        <v>39</v>
      </c>
      <c r="V1" s="171" t="s">
        <v>41</v>
      </c>
      <c r="W1" s="171" t="s">
        <v>42</v>
      </c>
      <c r="X1" s="138" t="s">
        <v>43</v>
      </c>
      <c r="Y1" s="171" t="s">
        <v>319</v>
      </c>
      <c r="Z1" s="143" t="s">
        <v>1318</v>
      </c>
      <c r="AA1" s="138" t="s">
        <v>195</v>
      </c>
      <c r="AB1" s="172" t="s">
        <v>1319</v>
      </c>
      <c r="AC1" s="172" t="s">
        <v>1320</v>
      </c>
      <c r="AD1" s="172" t="s">
        <v>1321</v>
      </c>
      <c r="AE1" s="172" t="s">
        <v>1322</v>
      </c>
      <c r="AF1" s="171" t="s">
        <v>572</v>
      </c>
      <c r="AG1" s="171" t="s">
        <v>303</v>
      </c>
      <c r="AH1" s="138" t="s">
        <v>79</v>
      </c>
      <c r="AI1" s="171" t="s">
        <v>328</v>
      </c>
      <c r="AJ1" s="171" t="s">
        <v>329</v>
      </c>
      <c r="AK1" s="138" t="s">
        <v>46</v>
      </c>
      <c r="AL1" s="143" t="s">
        <v>47</v>
      </c>
    </row>
    <row r="2" spans="1:38" ht="15" customHeight="1">
      <c r="A2" s="10" t="s">
        <v>1</v>
      </c>
      <c r="B2" s="10" t="s">
        <v>1367</v>
      </c>
      <c r="C2" s="10" t="s">
        <v>1367</v>
      </c>
      <c r="D2" s="10" t="s">
        <v>1367</v>
      </c>
      <c r="E2" s="10" t="s">
        <v>1367</v>
      </c>
      <c r="F2" s="10" t="s">
        <v>1367</v>
      </c>
      <c r="G2" s="10" t="s">
        <v>1367</v>
      </c>
      <c r="H2" s="10" t="s">
        <v>1367</v>
      </c>
      <c r="I2" s="10" t="s">
        <v>1367</v>
      </c>
      <c r="J2" s="10" t="s">
        <v>1367</v>
      </c>
      <c r="K2" s="10" t="s">
        <v>1367</v>
      </c>
      <c r="L2" s="10" t="s">
        <v>1367</v>
      </c>
      <c r="M2" s="10" t="s">
        <v>1367</v>
      </c>
      <c r="N2" s="10" t="s">
        <v>1367</v>
      </c>
      <c r="O2" s="10" t="s">
        <v>1367</v>
      </c>
      <c r="P2" s="10" t="s">
        <v>1367</v>
      </c>
      <c r="Q2" s="157" t="s">
        <v>1367</v>
      </c>
      <c r="R2" s="157" t="s">
        <v>1367</v>
      </c>
      <c r="S2" s="157" t="s">
        <v>1367</v>
      </c>
      <c r="T2" s="157" t="s">
        <v>1367</v>
      </c>
      <c r="U2" s="10" t="s">
        <v>1367</v>
      </c>
      <c r="V2" s="157" t="s">
        <v>1367</v>
      </c>
      <c r="W2" s="157" t="s">
        <v>1367</v>
      </c>
      <c r="X2" s="10" t="s">
        <v>1367</v>
      </c>
      <c r="Y2" s="157" t="s">
        <v>1367</v>
      </c>
      <c r="Z2" s="10" t="s">
        <v>1367</v>
      </c>
      <c r="AA2" s="10" t="s">
        <v>1367</v>
      </c>
      <c r="AB2" s="157" t="s">
        <v>1367</v>
      </c>
      <c r="AC2" s="157" t="s">
        <v>1367</v>
      </c>
      <c r="AD2" s="157" t="s">
        <v>1367</v>
      </c>
      <c r="AE2" s="157" t="s">
        <v>1367</v>
      </c>
      <c r="AF2" s="157" t="s">
        <v>1367</v>
      </c>
      <c r="AG2" s="157" t="s">
        <v>1367</v>
      </c>
      <c r="AH2" s="10" t="s">
        <v>1367</v>
      </c>
      <c r="AI2" s="157" t="s">
        <v>1367</v>
      </c>
      <c r="AJ2" s="157" t="s">
        <v>1367</v>
      </c>
      <c r="AK2" s="10" t="s">
        <v>1367</v>
      </c>
      <c r="AL2" s="10" t="s">
        <v>1367</v>
      </c>
    </row>
    <row r="3" spans="1:38" ht="15" customHeight="1">
      <c r="A3" s="10" t="s">
        <v>420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57">
        <v>0</v>
      </c>
      <c r="R3" s="157">
        <v>0</v>
      </c>
      <c r="S3" s="157">
        <v>0</v>
      </c>
      <c r="T3" s="157">
        <v>0</v>
      </c>
      <c r="U3" s="10">
        <v>0</v>
      </c>
      <c r="V3" s="157">
        <v>0</v>
      </c>
      <c r="W3" s="157">
        <v>0</v>
      </c>
      <c r="X3" s="10">
        <v>0</v>
      </c>
      <c r="Y3" s="157">
        <v>0</v>
      </c>
      <c r="Z3" s="10">
        <v>0</v>
      </c>
      <c r="AA3" s="10">
        <v>0</v>
      </c>
      <c r="AB3" s="157">
        <v>0</v>
      </c>
      <c r="AC3" s="157">
        <v>0</v>
      </c>
      <c r="AD3" s="157">
        <v>0</v>
      </c>
      <c r="AE3" s="157">
        <v>0</v>
      </c>
      <c r="AF3" s="157">
        <v>0</v>
      </c>
      <c r="AG3" s="157">
        <v>0</v>
      </c>
      <c r="AH3" s="10">
        <v>0</v>
      </c>
      <c r="AI3" s="157">
        <v>0</v>
      </c>
      <c r="AJ3" s="157">
        <v>0</v>
      </c>
      <c r="AK3" s="10">
        <v>0</v>
      </c>
      <c r="AL3" s="10">
        <v>0</v>
      </c>
    </row>
    <row r="4" spans="1:38" ht="15" customHeight="1">
      <c r="A4" s="10" t="s">
        <v>1360</v>
      </c>
      <c r="B4">
        <f t="shared" ref="B4:P4" si="0">IF(ROWS(B4)&lt;=B2,B3+1,"")</f>
        <v>1</v>
      </c>
      <c r="C4">
        <f t="shared" si="0"/>
        <v>1</v>
      </c>
      <c r="D4">
        <f t="shared" si="0"/>
        <v>1</v>
      </c>
      <c r="E4">
        <f t="shared" si="0"/>
        <v>1</v>
      </c>
      <c r="F4">
        <f t="shared" si="0"/>
        <v>1</v>
      </c>
      <c r="G4">
        <f t="shared" si="0"/>
        <v>1</v>
      </c>
      <c r="H4">
        <f t="shared" si="0"/>
        <v>1</v>
      </c>
      <c r="I4">
        <f t="shared" si="0"/>
        <v>1</v>
      </c>
      <c r="J4">
        <f t="shared" si="0"/>
        <v>1</v>
      </c>
      <c r="K4">
        <f t="shared" si="0"/>
        <v>1</v>
      </c>
      <c r="L4">
        <f t="shared" si="0"/>
        <v>1</v>
      </c>
      <c r="M4">
        <f t="shared" si="0"/>
        <v>1</v>
      </c>
      <c r="N4">
        <f t="shared" si="0"/>
        <v>1</v>
      </c>
      <c r="O4">
        <f t="shared" si="0"/>
        <v>1</v>
      </c>
      <c r="P4">
        <f t="shared" si="0"/>
        <v>1</v>
      </c>
      <c r="Q4" s="37">
        <f t="shared" ref="Q4:T4" si="1">IF(ROWS(Q4)/100&lt;=Q2,Q3+1%,"")</f>
        <v>0.01</v>
      </c>
      <c r="R4" s="37">
        <f t="shared" si="1"/>
        <v>0.01</v>
      </c>
      <c r="S4" s="37">
        <f t="shared" si="1"/>
        <v>0.01</v>
      </c>
      <c r="T4" s="37">
        <f t="shared" si="1"/>
        <v>0.01</v>
      </c>
      <c r="U4">
        <f>IF(ROWS(U4)&lt;=U2,U3+1,"")</f>
        <v>1</v>
      </c>
      <c r="V4" s="37">
        <f t="shared" ref="V4:W4" si="2">IF(ROWS(V4)/100&lt;=V2,V3+1%,"")</f>
        <v>0.01</v>
      </c>
      <c r="W4" s="37">
        <f t="shared" si="2"/>
        <v>0.01</v>
      </c>
      <c r="X4">
        <f>IF(ROWS(X4)&lt;=X2,X3+10,"")</f>
        <v>10</v>
      </c>
      <c r="Y4" s="37">
        <f>IF(ROWS(Y4)/100&lt;=Y2,Y3+1%,"")</f>
        <v>0.01</v>
      </c>
      <c r="Z4">
        <f t="shared" ref="Z4:AA4" si="3">IF(ROWS(Z4)&lt;=Z2,Z3+1,"")</f>
        <v>1</v>
      </c>
      <c r="AA4">
        <f t="shared" si="3"/>
        <v>1</v>
      </c>
      <c r="AB4" s="37">
        <f t="shared" ref="AB4:AG4" si="4">IF(ROWS(AB4)/100&lt;=AB2,AB3+1%,"")</f>
        <v>0.01</v>
      </c>
      <c r="AC4" s="37">
        <f t="shared" si="4"/>
        <v>0.01</v>
      </c>
      <c r="AD4" s="37">
        <f t="shared" si="4"/>
        <v>0.01</v>
      </c>
      <c r="AE4" s="37">
        <f t="shared" si="4"/>
        <v>0.01</v>
      </c>
      <c r="AF4" s="37">
        <f t="shared" si="4"/>
        <v>0.01</v>
      </c>
      <c r="AG4" s="37">
        <f t="shared" si="4"/>
        <v>0.01</v>
      </c>
      <c r="AH4">
        <f>IF(ROWS(AH4)&lt;=AH2,AH3+1,"")</f>
        <v>1</v>
      </c>
      <c r="AI4" s="37">
        <f t="shared" ref="AI4:AJ4" si="5">IF(ROWS(AI4)/100&lt;=AI2,AI3+1%,"")</f>
        <v>0.01</v>
      </c>
      <c r="AJ4" s="37">
        <f t="shared" si="5"/>
        <v>0.01</v>
      </c>
      <c r="AK4">
        <f>IF(ROWS(AK4)&lt;=AK2,AK3+1,"")</f>
        <v>1</v>
      </c>
      <c r="AL4" t="e">
        <f>IF(ROWS(AL4)&lt;=ABS(AL2),AL3-1,"")</f>
        <v>#VALUE!</v>
      </c>
    </row>
    <row r="5" spans="1:38" ht="15" customHeight="1">
      <c r="B5">
        <f t="shared" ref="B5:P5" si="6">IF(ROWS(B$4:B5)&lt;=B$2,B4+1,"")</f>
        <v>2</v>
      </c>
      <c r="C5">
        <f t="shared" si="6"/>
        <v>2</v>
      </c>
      <c r="D5">
        <f t="shared" si="6"/>
        <v>2</v>
      </c>
      <c r="E5">
        <f t="shared" si="6"/>
        <v>2</v>
      </c>
      <c r="F5">
        <f t="shared" si="6"/>
        <v>2</v>
      </c>
      <c r="G5">
        <f t="shared" si="6"/>
        <v>2</v>
      </c>
      <c r="H5">
        <f t="shared" si="6"/>
        <v>2</v>
      </c>
      <c r="I5">
        <f t="shared" si="6"/>
        <v>2</v>
      </c>
      <c r="J5">
        <f t="shared" si="6"/>
        <v>2</v>
      </c>
      <c r="K5">
        <f t="shared" si="6"/>
        <v>2</v>
      </c>
      <c r="L5">
        <f t="shared" si="6"/>
        <v>2</v>
      </c>
      <c r="M5">
        <f t="shared" si="6"/>
        <v>2</v>
      </c>
      <c r="N5">
        <f t="shared" si="6"/>
        <v>2</v>
      </c>
      <c r="O5">
        <f t="shared" si="6"/>
        <v>2</v>
      </c>
      <c r="P5">
        <f t="shared" si="6"/>
        <v>2</v>
      </c>
      <c r="Q5" s="37">
        <f t="shared" ref="Q5:T5" si="7">IF(ROWS(Q$4:Q5)/100&lt;=Q$2,Q4+1%,"")</f>
        <v>0.02</v>
      </c>
      <c r="R5" s="37">
        <f t="shared" si="7"/>
        <v>0.02</v>
      </c>
      <c r="S5" s="37">
        <f t="shared" si="7"/>
        <v>0.02</v>
      </c>
      <c r="T5" s="37">
        <f t="shared" si="7"/>
        <v>0.02</v>
      </c>
      <c r="U5">
        <f t="shared" ref="U5:U53" si="8">IF(ROWS(U$4:U5)&lt;=U$2,U4+1,"")</f>
        <v>2</v>
      </c>
      <c r="V5" s="37">
        <f t="shared" ref="V5:W5" si="9">IF(ROWS(V$4:V5)/100&lt;=V$2,V4+1%,"")</f>
        <v>0.02</v>
      </c>
      <c r="W5" s="37">
        <f t="shared" si="9"/>
        <v>0.02</v>
      </c>
      <c r="X5">
        <f t="shared" ref="X5:X53" si="10">IF(ROWS(X$4:X5)&lt;=X$2,X4+10,"")</f>
        <v>20</v>
      </c>
      <c r="Y5" s="37">
        <f t="shared" ref="Y5:Y53" si="11">IF(ROWS(Y$4:Y5)/100&lt;=Y$2,Y4+1%,"")</f>
        <v>0.02</v>
      </c>
      <c r="Z5">
        <f t="shared" ref="Z5:AA5" si="12">IF(ROWS(Z$4:Z5)&lt;=Z$2,Z4+1,"")</f>
        <v>2</v>
      </c>
      <c r="AA5">
        <f t="shared" si="12"/>
        <v>2</v>
      </c>
      <c r="AB5" s="37">
        <f t="shared" ref="AB5:AG5" si="13">IF(ROWS(AB$4:AB5)/100&lt;=AB$2,AB4+1%,"")</f>
        <v>0.02</v>
      </c>
      <c r="AC5" s="37">
        <f t="shared" si="13"/>
        <v>0.02</v>
      </c>
      <c r="AD5" s="37">
        <f t="shared" si="13"/>
        <v>0.02</v>
      </c>
      <c r="AE5" s="37">
        <f t="shared" si="13"/>
        <v>0.02</v>
      </c>
      <c r="AF5" s="37">
        <f t="shared" si="13"/>
        <v>0.02</v>
      </c>
      <c r="AG5" s="37">
        <f t="shared" si="13"/>
        <v>0.02</v>
      </c>
      <c r="AH5">
        <f t="shared" ref="AH5:AH53" si="14">IF(ROWS(AH$4:AH5)&lt;=AH$2,AH4+1,"")</f>
        <v>2</v>
      </c>
      <c r="AI5" s="37">
        <f t="shared" ref="AI5:AJ5" si="15">IF(ROWS(AI$4:AI5)/100&lt;=AI$2,AI4+1%,"")</f>
        <v>0.02</v>
      </c>
      <c r="AJ5" s="37">
        <f t="shared" si="15"/>
        <v>0.02</v>
      </c>
      <c r="AK5">
        <f t="shared" ref="AK5:AK53" si="16">IF(ROWS(AK$4:AK5)&lt;=AK$2,AK4+1,"")</f>
        <v>2</v>
      </c>
      <c r="AL5" t="e">
        <f t="shared" ref="AL5:AL54" si="17">IF(ROWS(AL$4:AL5)&lt;=ABS(AL$2),AL4-1,"")</f>
        <v>#VALUE!</v>
      </c>
    </row>
    <row r="6" spans="1:38" ht="15" customHeight="1">
      <c r="B6">
        <f t="shared" ref="B6:P6" si="18">IF(ROWS(B$4:B6)&lt;=B$2,B5+1,"")</f>
        <v>3</v>
      </c>
      <c r="C6">
        <f t="shared" si="18"/>
        <v>3</v>
      </c>
      <c r="D6">
        <f t="shared" si="18"/>
        <v>3</v>
      </c>
      <c r="E6">
        <f t="shared" si="18"/>
        <v>3</v>
      </c>
      <c r="F6">
        <f t="shared" si="18"/>
        <v>3</v>
      </c>
      <c r="G6">
        <f t="shared" si="18"/>
        <v>3</v>
      </c>
      <c r="H6">
        <f t="shared" si="18"/>
        <v>3</v>
      </c>
      <c r="I6">
        <f t="shared" si="18"/>
        <v>3</v>
      </c>
      <c r="J6">
        <f t="shared" si="18"/>
        <v>3</v>
      </c>
      <c r="K6">
        <f t="shared" si="18"/>
        <v>3</v>
      </c>
      <c r="L6">
        <f t="shared" si="18"/>
        <v>3</v>
      </c>
      <c r="M6">
        <f t="shared" si="18"/>
        <v>3</v>
      </c>
      <c r="N6">
        <f t="shared" si="18"/>
        <v>3</v>
      </c>
      <c r="O6">
        <f t="shared" si="18"/>
        <v>3</v>
      </c>
      <c r="P6">
        <f t="shared" si="18"/>
        <v>3</v>
      </c>
      <c r="Q6" s="37">
        <f t="shared" ref="Q6:T6" si="19">IF(ROWS(Q$4:Q6)/100&lt;=Q$2,Q5+1%,"")</f>
        <v>0.03</v>
      </c>
      <c r="R6" s="37">
        <f t="shared" si="19"/>
        <v>0.03</v>
      </c>
      <c r="S6" s="37">
        <f t="shared" si="19"/>
        <v>0.03</v>
      </c>
      <c r="T6" s="37">
        <f t="shared" si="19"/>
        <v>0.03</v>
      </c>
      <c r="U6">
        <f t="shared" si="8"/>
        <v>3</v>
      </c>
      <c r="V6" s="37">
        <f t="shared" ref="V6:W6" si="20">IF(ROWS(V$4:V6)/100&lt;=V$2,V5+1%,"")</f>
        <v>0.03</v>
      </c>
      <c r="W6" s="37">
        <f t="shared" si="20"/>
        <v>0.03</v>
      </c>
      <c r="X6">
        <f t="shared" si="10"/>
        <v>30</v>
      </c>
      <c r="Y6" s="37">
        <f t="shared" si="11"/>
        <v>0.03</v>
      </c>
      <c r="Z6">
        <f t="shared" ref="Z6:AA6" si="21">IF(ROWS(Z$4:Z6)&lt;=Z$2,Z5+1,"")</f>
        <v>3</v>
      </c>
      <c r="AA6">
        <f t="shared" si="21"/>
        <v>3</v>
      </c>
      <c r="AB6" s="37">
        <f t="shared" ref="AB6:AG6" si="22">IF(ROWS(AB$4:AB6)/100&lt;=AB$2,AB5+1%,"")</f>
        <v>0.03</v>
      </c>
      <c r="AC6" s="37">
        <f t="shared" si="22"/>
        <v>0.03</v>
      </c>
      <c r="AD6" s="37">
        <f t="shared" si="22"/>
        <v>0.03</v>
      </c>
      <c r="AE6" s="37">
        <f t="shared" si="22"/>
        <v>0.03</v>
      </c>
      <c r="AF6" s="37">
        <f t="shared" si="22"/>
        <v>0.03</v>
      </c>
      <c r="AG6" s="37">
        <f t="shared" si="22"/>
        <v>0.03</v>
      </c>
      <c r="AH6">
        <f t="shared" si="14"/>
        <v>3</v>
      </c>
      <c r="AI6" s="37">
        <f t="shared" ref="AI6:AJ6" si="23">IF(ROWS(AI$4:AI6)/100&lt;=AI$2,AI5+1%,"")</f>
        <v>0.03</v>
      </c>
      <c r="AJ6" s="37">
        <f t="shared" si="23"/>
        <v>0.03</v>
      </c>
      <c r="AK6">
        <f t="shared" si="16"/>
        <v>3</v>
      </c>
      <c r="AL6" t="e">
        <f t="shared" si="17"/>
        <v>#VALUE!</v>
      </c>
    </row>
    <row r="7" spans="1:38" ht="15" customHeight="1">
      <c r="B7">
        <f t="shared" ref="B7:P7" si="24">IF(ROWS(B$4:B7)&lt;=B$2,B6+1,"")</f>
        <v>4</v>
      </c>
      <c r="C7">
        <f t="shared" si="24"/>
        <v>4</v>
      </c>
      <c r="D7">
        <f t="shared" si="24"/>
        <v>4</v>
      </c>
      <c r="E7">
        <f t="shared" si="24"/>
        <v>4</v>
      </c>
      <c r="F7">
        <f t="shared" si="24"/>
        <v>4</v>
      </c>
      <c r="G7">
        <f t="shared" si="24"/>
        <v>4</v>
      </c>
      <c r="H7">
        <f t="shared" si="24"/>
        <v>4</v>
      </c>
      <c r="I7">
        <f t="shared" si="24"/>
        <v>4</v>
      </c>
      <c r="J7">
        <f t="shared" si="24"/>
        <v>4</v>
      </c>
      <c r="K7">
        <f t="shared" si="24"/>
        <v>4</v>
      </c>
      <c r="L7">
        <f t="shared" si="24"/>
        <v>4</v>
      </c>
      <c r="M7">
        <f t="shared" si="24"/>
        <v>4</v>
      </c>
      <c r="N7">
        <f t="shared" si="24"/>
        <v>4</v>
      </c>
      <c r="O7">
        <f t="shared" si="24"/>
        <v>4</v>
      </c>
      <c r="P7">
        <f t="shared" si="24"/>
        <v>4</v>
      </c>
      <c r="Q7" s="37">
        <f t="shared" ref="Q7:T7" si="25">IF(ROWS(Q$4:Q7)/100&lt;=Q$2,Q6+1%,"")</f>
        <v>0.04</v>
      </c>
      <c r="R7" s="37">
        <f t="shared" si="25"/>
        <v>0.04</v>
      </c>
      <c r="S7" s="37">
        <f t="shared" si="25"/>
        <v>0.04</v>
      </c>
      <c r="T7" s="37">
        <f t="shared" si="25"/>
        <v>0.04</v>
      </c>
      <c r="U7">
        <f t="shared" si="8"/>
        <v>4</v>
      </c>
      <c r="V7" s="37">
        <f t="shared" ref="V7:W7" si="26">IF(ROWS(V$4:V7)/100&lt;=V$2,V6+1%,"")</f>
        <v>0.04</v>
      </c>
      <c r="W7" s="37">
        <f t="shared" si="26"/>
        <v>0.04</v>
      </c>
      <c r="X7">
        <f t="shared" si="10"/>
        <v>40</v>
      </c>
      <c r="Y7" s="37">
        <f t="shared" si="11"/>
        <v>0.04</v>
      </c>
      <c r="Z7">
        <f t="shared" ref="Z7:AA7" si="27">IF(ROWS(Z$4:Z7)&lt;=Z$2,Z6+1,"")</f>
        <v>4</v>
      </c>
      <c r="AA7">
        <f t="shared" si="27"/>
        <v>4</v>
      </c>
      <c r="AB7" s="37">
        <f t="shared" ref="AB7:AG7" si="28">IF(ROWS(AB$4:AB7)/100&lt;=AB$2,AB6+1%,"")</f>
        <v>0.04</v>
      </c>
      <c r="AC7" s="37">
        <f t="shared" si="28"/>
        <v>0.04</v>
      </c>
      <c r="AD7" s="37">
        <f t="shared" si="28"/>
        <v>0.04</v>
      </c>
      <c r="AE7" s="37">
        <f t="shared" si="28"/>
        <v>0.04</v>
      </c>
      <c r="AF7" s="37">
        <f t="shared" si="28"/>
        <v>0.04</v>
      </c>
      <c r="AG7" s="37">
        <f t="shared" si="28"/>
        <v>0.04</v>
      </c>
      <c r="AH7">
        <f t="shared" si="14"/>
        <v>4</v>
      </c>
      <c r="AI7" s="37">
        <f t="shared" ref="AI7:AJ7" si="29">IF(ROWS(AI$4:AI7)/100&lt;=AI$2,AI6+1%,"")</f>
        <v>0.04</v>
      </c>
      <c r="AJ7" s="37">
        <f t="shared" si="29"/>
        <v>0.04</v>
      </c>
      <c r="AK7">
        <f t="shared" si="16"/>
        <v>4</v>
      </c>
      <c r="AL7" t="e">
        <f t="shared" si="17"/>
        <v>#VALUE!</v>
      </c>
    </row>
    <row r="8" spans="1:38" ht="15" customHeight="1">
      <c r="B8">
        <f t="shared" ref="B8:P8" si="30">IF(ROWS(B$4:B8)&lt;=B$2,B7+1,"")</f>
        <v>5</v>
      </c>
      <c r="C8">
        <f t="shared" si="30"/>
        <v>5</v>
      </c>
      <c r="D8">
        <f t="shared" si="30"/>
        <v>5</v>
      </c>
      <c r="E8">
        <f t="shared" si="30"/>
        <v>5</v>
      </c>
      <c r="F8">
        <f t="shared" si="30"/>
        <v>5</v>
      </c>
      <c r="G8">
        <f t="shared" si="30"/>
        <v>5</v>
      </c>
      <c r="H8">
        <f t="shared" si="30"/>
        <v>5</v>
      </c>
      <c r="I8">
        <f t="shared" si="30"/>
        <v>5</v>
      </c>
      <c r="J8">
        <f t="shared" si="30"/>
        <v>5</v>
      </c>
      <c r="K8">
        <f t="shared" si="30"/>
        <v>5</v>
      </c>
      <c r="L8">
        <f t="shared" si="30"/>
        <v>5</v>
      </c>
      <c r="M8">
        <f t="shared" si="30"/>
        <v>5</v>
      </c>
      <c r="N8">
        <f t="shared" si="30"/>
        <v>5</v>
      </c>
      <c r="O8">
        <f t="shared" si="30"/>
        <v>5</v>
      </c>
      <c r="P8">
        <f t="shared" si="30"/>
        <v>5</v>
      </c>
      <c r="Q8" s="37">
        <f t="shared" ref="Q8:T8" si="31">IF(ROWS(Q$4:Q8)/100&lt;=Q$2,Q7+1%,"")</f>
        <v>0.05</v>
      </c>
      <c r="R8" s="37">
        <f t="shared" si="31"/>
        <v>0.05</v>
      </c>
      <c r="S8" s="37">
        <f t="shared" si="31"/>
        <v>0.05</v>
      </c>
      <c r="T8" s="37">
        <f t="shared" si="31"/>
        <v>0.05</v>
      </c>
      <c r="U8">
        <f t="shared" si="8"/>
        <v>5</v>
      </c>
      <c r="V8" s="37">
        <f t="shared" ref="V8:W8" si="32">IF(ROWS(V$4:V8)/100&lt;=V$2,V7+1%,"")</f>
        <v>0.05</v>
      </c>
      <c r="W8" s="37">
        <f t="shared" si="32"/>
        <v>0.05</v>
      </c>
      <c r="X8">
        <f t="shared" si="10"/>
        <v>50</v>
      </c>
      <c r="Y8" s="37">
        <f t="shared" si="11"/>
        <v>0.05</v>
      </c>
      <c r="Z8">
        <f t="shared" ref="Z8:AA8" si="33">IF(ROWS(Z$4:Z8)&lt;=Z$2,Z7+1,"")</f>
        <v>5</v>
      </c>
      <c r="AA8">
        <f t="shared" si="33"/>
        <v>5</v>
      </c>
      <c r="AB8" s="37">
        <f t="shared" ref="AB8:AG8" si="34">IF(ROWS(AB$4:AB8)/100&lt;=AB$2,AB7+1%,"")</f>
        <v>0.05</v>
      </c>
      <c r="AC8" s="37">
        <f t="shared" si="34"/>
        <v>0.05</v>
      </c>
      <c r="AD8" s="37">
        <f t="shared" si="34"/>
        <v>0.05</v>
      </c>
      <c r="AE8" s="37">
        <f t="shared" si="34"/>
        <v>0.05</v>
      </c>
      <c r="AF8" s="37">
        <f t="shared" si="34"/>
        <v>0.05</v>
      </c>
      <c r="AG8" s="37">
        <f t="shared" si="34"/>
        <v>0.05</v>
      </c>
      <c r="AH8">
        <f t="shared" si="14"/>
        <v>5</v>
      </c>
      <c r="AI8" s="37">
        <f t="shared" ref="AI8:AJ8" si="35">IF(ROWS(AI$4:AI8)/100&lt;=AI$2,AI7+1%,"")</f>
        <v>0.05</v>
      </c>
      <c r="AJ8" s="37">
        <f t="shared" si="35"/>
        <v>0.05</v>
      </c>
      <c r="AK8">
        <f t="shared" si="16"/>
        <v>5</v>
      </c>
      <c r="AL8" t="e">
        <f t="shared" si="17"/>
        <v>#VALUE!</v>
      </c>
    </row>
    <row r="9" spans="1:38" ht="15" customHeight="1">
      <c r="B9">
        <f t="shared" ref="B9:P9" si="36">IF(ROWS(B$4:B9)&lt;=B$2,B8+1,"")</f>
        <v>6</v>
      </c>
      <c r="C9">
        <f t="shared" si="36"/>
        <v>6</v>
      </c>
      <c r="D9">
        <f t="shared" si="36"/>
        <v>6</v>
      </c>
      <c r="E9">
        <f t="shared" si="36"/>
        <v>6</v>
      </c>
      <c r="F9">
        <f t="shared" si="36"/>
        <v>6</v>
      </c>
      <c r="G9">
        <f t="shared" si="36"/>
        <v>6</v>
      </c>
      <c r="H9">
        <f t="shared" si="36"/>
        <v>6</v>
      </c>
      <c r="I9">
        <f t="shared" si="36"/>
        <v>6</v>
      </c>
      <c r="J9">
        <f t="shared" si="36"/>
        <v>6</v>
      </c>
      <c r="K9">
        <f t="shared" si="36"/>
        <v>6</v>
      </c>
      <c r="L9">
        <f t="shared" si="36"/>
        <v>6</v>
      </c>
      <c r="M9">
        <f t="shared" si="36"/>
        <v>6</v>
      </c>
      <c r="N9">
        <f t="shared" si="36"/>
        <v>6</v>
      </c>
      <c r="O9">
        <f t="shared" si="36"/>
        <v>6</v>
      </c>
      <c r="P9">
        <f t="shared" si="36"/>
        <v>6</v>
      </c>
      <c r="Q9" s="37">
        <f t="shared" ref="Q9:T9" si="37">IF(ROWS(Q$4:Q9)/100&lt;=Q$2,Q8+1%,"")</f>
        <v>6.0000000000000005E-2</v>
      </c>
      <c r="R9" s="37">
        <f t="shared" si="37"/>
        <v>6.0000000000000005E-2</v>
      </c>
      <c r="S9" s="37">
        <f t="shared" si="37"/>
        <v>6.0000000000000005E-2</v>
      </c>
      <c r="T9" s="37">
        <f t="shared" si="37"/>
        <v>6.0000000000000005E-2</v>
      </c>
      <c r="U9">
        <f t="shared" si="8"/>
        <v>6</v>
      </c>
      <c r="V9" s="37">
        <f t="shared" ref="V9:W9" si="38">IF(ROWS(V$4:V9)/100&lt;=V$2,V8+1%,"")</f>
        <v>6.0000000000000005E-2</v>
      </c>
      <c r="W9" s="37">
        <f t="shared" si="38"/>
        <v>6.0000000000000005E-2</v>
      </c>
      <c r="X9">
        <f t="shared" si="10"/>
        <v>60</v>
      </c>
      <c r="Y9" s="37">
        <f t="shared" si="11"/>
        <v>6.0000000000000005E-2</v>
      </c>
      <c r="Z9">
        <f t="shared" ref="Z9:AA9" si="39">IF(ROWS(Z$4:Z9)&lt;=Z$2,Z8+1,"")</f>
        <v>6</v>
      </c>
      <c r="AA9">
        <f t="shared" si="39"/>
        <v>6</v>
      </c>
      <c r="AB9" s="37">
        <f t="shared" ref="AB9:AG9" si="40">IF(ROWS(AB$4:AB9)/100&lt;=AB$2,AB8+1%,"")</f>
        <v>6.0000000000000005E-2</v>
      </c>
      <c r="AC9" s="37">
        <f t="shared" si="40"/>
        <v>6.0000000000000005E-2</v>
      </c>
      <c r="AD9" s="37">
        <f t="shared" si="40"/>
        <v>6.0000000000000005E-2</v>
      </c>
      <c r="AE9" s="37">
        <f t="shared" si="40"/>
        <v>6.0000000000000005E-2</v>
      </c>
      <c r="AF9" s="37">
        <f t="shared" si="40"/>
        <v>6.0000000000000005E-2</v>
      </c>
      <c r="AG9" s="37">
        <f t="shared" si="40"/>
        <v>6.0000000000000005E-2</v>
      </c>
      <c r="AH9">
        <f t="shared" si="14"/>
        <v>6</v>
      </c>
      <c r="AI9" s="37">
        <f t="shared" ref="AI9:AJ9" si="41">IF(ROWS(AI$4:AI9)/100&lt;=AI$2,AI8+1%,"")</f>
        <v>6.0000000000000005E-2</v>
      </c>
      <c r="AJ9" s="37">
        <f t="shared" si="41"/>
        <v>6.0000000000000005E-2</v>
      </c>
      <c r="AK9">
        <f t="shared" si="16"/>
        <v>6</v>
      </c>
      <c r="AL9" t="e">
        <f t="shared" si="17"/>
        <v>#VALUE!</v>
      </c>
    </row>
    <row r="10" spans="1:38" ht="15" customHeight="1">
      <c r="B10">
        <f t="shared" ref="B10:P10" si="42">IF(ROWS(B$4:B10)&lt;=B$2,B9+1,"")</f>
        <v>7</v>
      </c>
      <c r="C10">
        <f t="shared" si="42"/>
        <v>7</v>
      </c>
      <c r="D10">
        <f t="shared" si="42"/>
        <v>7</v>
      </c>
      <c r="E10">
        <f t="shared" si="42"/>
        <v>7</v>
      </c>
      <c r="F10">
        <f t="shared" si="42"/>
        <v>7</v>
      </c>
      <c r="G10">
        <f t="shared" si="42"/>
        <v>7</v>
      </c>
      <c r="H10">
        <f t="shared" si="42"/>
        <v>7</v>
      </c>
      <c r="I10">
        <f t="shared" si="42"/>
        <v>7</v>
      </c>
      <c r="J10">
        <f t="shared" si="42"/>
        <v>7</v>
      </c>
      <c r="K10">
        <f t="shared" si="42"/>
        <v>7</v>
      </c>
      <c r="L10">
        <f t="shared" si="42"/>
        <v>7</v>
      </c>
      <c r="M10">
        <f t="shared" si="42"/>
        <v>7</v>
      </c>
      <c r="N10">
        <f t="shared" si="42"/>
        <v>7</v>
      </c>
      <c r="O10">
        <f t="shared" si="42"/>
        <v>7</v>
      </c>
      <c r="P10">
        <f t="shared" si="42"/>
        <v>7</v>
      </c>
      <c r="Q10" s="37">
        <f t="shared" ref="Q10:T10" si="43">IF(ROWS(Q$4:Q10)/100&lt;=Q$2,Q9+1%,"")</f>
        <v>7.0000000000000007E-2</v>
      </c>
      <c r="R10" s="37">
        <f t="shared" si="43"/>
        <v>7.0000000000000007E-2</v>
      </c>
      <c r="S10" s="37">
        <f t="shared" si="43"/>
        <v>7.0000000000000007E-2</v>
      </c>
      <c r="T10" s="37">
        <f t="shared" si="43"/>
        <v>7.0000000000000007E-2</v>
      </c>
      <c r="U10">
        <f t="shared" si="8"/>
        <v>7</v>
      </c>
      <c r="V10" s="37">
        <f t="shared" ref="V10:W10" si="44">IF(ROWS(V$4:V10)/100&lt;=V$2,V9+1%,"")</f>
        <v>7.0000000000000007E-2</v>
      </c>
      <c r="W10" s="37">
        <f t="shared" si="44"/>
        <v>7.0000000000000007E-2</v>
      </c>
      <c r="X10">
        <f t="shared" si="10"/>
        <v>70</v>
      </c>
      <c r="Y10" s="37">
        <f t="shared" si="11"/>
        <v>7.0000000000000007E-2</v>
      </c>
      <c r="Z10">
        <f t="shared" ref="Z10:AA10" si="45">IF(ROWS(Z$4:Z10)&lt;=Z$2,Z9+1,"")</f>
        <v>7</v>
      </c>
      <c r="AA10">
        <f t="shared" si="45"/>
        <v>7</v>
      </c>
      <c r="AB10" s="37">
        <f t="shared" ref="AB10:AG10" si="46">IF(ROWS(AB$4:AB10)/100&lt;=AB$2,AB9+1%,"")</f>
        <v>7.0000000000000007E-2</v>
      </c>
      <c r="AC10" s="37">
        <f t="shared" si="46"/>
        <v>7.0000000000000007E-2</v>
      </c>
      <c r="AD10" s="37">
        <f t="shared" si="46"/>
        <v>7.0000000000000007E-2</v>
      </c>
      <c r="AE10" s="37">
        <f t="shared" si="46"/>
        <v>7.0000000000000007E-2</v>
      </c>
      <c r="AF10" s="37">
        <f t="shared" si="46"/>
        <v>7.0000000000000007E-2</v>
      </c>
      <c r="AG10" s="37">
        <f t="shared" si="46"/>
        <v>7.0000000000000007E-2</v>
      </c>
      <c r="AH10">
        <f t="shared" si="14"/>
        <v>7</v>
      </c>
      <c r="AI10" s="37">
        <f t="shared" ref="AI10:AJ10" si="47">IF(ROWS(AI$4:AI10)/100&lt;=AI$2,AI9+1%,"")</f>
        <v>7.0000000000000007E-2</v>
      </c>
      <c r="AJ10" s="37">
        <f t="shared" si="47"/>
        <v>7.0000000000000007E-2</v>
      </c>
      <c r="AK10">
        <f t="shared" si="16"/>
        <v>7</v>
      </c>
      <c r="AL10" t="e">
        <f t="shared" si="17"/>
        <v>#VALUE!</v>
      </c>
    </row>
    <row r="11" spans="1:38" ht="15" customHeight="1">
      <c r="B11">
        <f t="shared" ref="B11:P11" si="48">IF(ROWS(B$4:B11)&lt;=B$2,B10+1,"")</f>
        <v>8</v>
      </c>
      <c r="C11">
        <f t="shared" si="48"/>
        <v>8</v>
      </c>
      <c r="D11">
        <f t="shared" si="48"/>
        <v>8</v>
      </c>
      <c r="E11">
        <f t="shared" si="48"/>
        <v>8</v>
      </c>
      <c r="F11">
        <f t="shared" si="48"/>
        <v>8</v>
      </c>
      <c r="G11">
        <f t="shared" si="48"/>
        <v>8</v>
      </c>
      <c r="H11">
        <f t="shared" si="48"/>
        <v>8</v>
      </c>
      <c r="I11">
        <f t="shared" si="48"/>
        <v>8</v>
      </c>
      <c r="J11">
        <f t="shared" si="48"/>
        <v>8</v>
      </c>
      <c r="K11">
        <f t="shared" si="48"/>
        <v>8</v>
      </c>
      <c r="L11">
        <f t="shared" si="48"/>
        <v>8</v>
      </c>
      <c r="M11">
        <f t="shared" si="48"/>
        <v>8</v>
      </c>
      <c r="N11">
        <f t="shared" si="48"/>
        <v>8</v>
      </c>
      <c r="O11">
        <f t="shared" si="48"/>
        <v>8</v>
      </c>
      <c r="P11">
        <f t="shared" si="48"/>
        <v>8</v>
      </c>
      <c r="Q11" s="37">
        <f t="shared" ref="Q11:T11" si="49">IF(ROWS(Q$4:Q11)/100&lt;=Q$2,Q10+1%,"")</f>
        <v>0.08</v>
      </c>
      <c r="R11" s="37">
        <f t="shared" si="49"/>
        <v>0.08</v>
      </c>
      <c r="S11" s="37">
        <f t="shared" si="49"/>
        <v>0.08</v>
      </c>
      <c r="T11" s="37">
        <f t="shared" si="49"/>
        <v>0.08</v>
      </c>
      <c r="U11">
        <f t="shared" si="8"/>
        <v>8</v>
      </c>
      <c r="V11" s="37">
        <f t="shared" ref="V11:W11" si="50">IF(ROWS(V$4:V11)/100&lt;=V$2,V10+1%,"")</f>
        <v>0.08</v>
      </c>
      <c r="W11" s="37">
        <f t="shared" si="50"/>
        <v>0.08</v>
      </c>
      <c r="X11">
        <f t="shared" si="10"/>
        <v>80</v>
      </c>
      <c r="Y11" s="37">
        <f t="shared" si="11"/>
        <v>0.08</v>
      </c>
      <c r="Z11">
        <f t="shared" ref="Z11:AA11" si="51">IF(ROWS(Z$4:Z11)&lt;=Z$2,Z10+1,"")</f>
        <v>8</v>
      </c>
      <c r="AA11">
        <f t="shared" si="51"/>
        <v>8</v>
      </c>
      <c r="AB11" s="37">
        <f t="shared" ref="AB11:AG11" si="52">IF(ROWS(AB$4:AB11)/100&lt;=AB$2,AB10+1%,"")</f>
        <v>0.08</v>
      </c>
      <c r="AC11" s="37">
        <f t="shared" si="52"/>
        <v>0.08</v>
      </c>
      <c r="AD11" s="37">
        <f t="shared" si="52"/>
        <v>0.08</v>
      </c>
      <c r="AE11" s="37">
        <f t="shared" si="52"/>
        <v>0.08</v>
      </c>
      <c r="AF11" s="37">
        <f t="shared" si="52"/>
        <v>0.08</v>
      </c>
      <c r="AG11" s="37">
        <f t="shared" si="52"/>
        <v>0.08</v>
      </c>
      <c r="AH11">
        <f t="shared" si="14"/>
        <v>8</v>
      </c>
      <c r="AI11" s="37">
        <f t="shared" ref="AI11:AJ11" si="53">IF(ROWS(AI$4:AI11)/100&lt;=AI$2,AI10+1%,"")</f>
        <v>0.08</v>
      </c>
      <c r="AJ11" s="37">
        <f t="shared" si="53"/>
        <v>0.08</v>
      </c>
      <c r="AK11">
        <f t="shared" si="16"/>
        <v>8</v>
      </c>
      <c r="AL11" t="e">
        <f t="shared" si="17"/>
        <v>#VALUE!</v>
      </c>
    </row>
    <row r="12" spans="1:38" ht="15" customHeight="1">
      <c r="B12">
        <f t="shared" ref="B12:P12" si="54">IF(ROWS(B$4:B12)&lt;=B$2,B11+1,"")</f>
        <v>9</v>
      </c>
      <c r="C12">
        <f t="shared" si="54"/>
        <v>9</v>
      </c>
      <c r="D12">
        <f t="shared" si="54"/>
        <v>9</v>
      </c>
      <c r="E12">
        <f t="shared" si="54"/>
        <v>9</v>
      </c>
      <c r="F12">
        <f t="shared" si="54"/>
        <v>9</v>
      </c>
      <c r="G12">
        <f t="shared" si="54"/>
        <v>9</v>
      </c>
      <c r="H12">
        <f t="shared" si="54"/>
        <v>9</v>
      </c>
      <c r="I12">
        <f t="shared" si="54"/>
        <v>9</v>
      </c>
      <c r="J12">
        <f t="shared" si="54"/>
        <v>9</v>
      </c>
      <c r="K12">
        <f t="shared" si="54"/>
        <v>9</v>
      </c>
      <c r="L12">
        <f t="shared" si="54"/>
        <v>9</v>
      </c>
      <c r="M12">
        <f t="shared" si="54"/>
        <v>9</v>
      </c>
      <c r="N12">
        <f t="shared" si="54"/>
        <v>9</v>
      </c>
      <c r="O12">
        <f t="shared" si="54"/>
        <v>9</v>
      </c>
      <c r="P12">
        <f t="shared" si="54"/>
        <v>9</v>
      </c>
      <c r="Q12" s="37">
        <f t="shared" ref="Q12:T12" si="55">IF(ROWS(Q$4:Q12)/100&lt;=Q$2,Q11+1%,"")</f>
        <v>0.09</v>
      </c>
      <c r="R12" s="37">
        <f t="shared" si="55"/>
        <v>0.09</v>
      </c>
      <c r="S12" s="37">
        <f t="shared" si="55"/>
        <v>0.09</v>
      </c>
      <c r="T12" s="37">
        <f t="shared" si="55"/>
        <v>0.09</v>
      </c>
      <c r="U12">
        <f t="shared" si="8"/>
        <v>9</v>
      </c>
      <c r="V12" s="37">
        <f t="shared" ref="V12:W12" si="56">IF(ROWS(V$4:V12)/100&lt;=V$2,V11+1%,"")</f>
        <v>0.09</v>
      </c>
      <c r="W12" s="37">
        <f t="shared" si="56"/>
        <v>0.09</v>
      </c>
      <c r="X12">
        <f t="shared" si="10"/>
        <v>90</v>
      </c>
      <c r="Y12" s="37">
        <f t="shared" si="11"/>
        <v>0.09</v>
      </c>
      <c r="Z12">
        <f t="shared" ref="Z12:AA12" si="57">IF(ROWS(Z$4:Z12)&lt;=Z$2,Z11+1,"")</f>
        <v>9</v>
      </c>
      <c r="AA12">
        <f t="shared" si="57"/>
        <v>9</v>
      </c>
      <c r="AB12" s="37">
        <f t="shared" ref="AB12:AG12" si="58">IF(ROWS(AB$4:AB12)/100&lt;=AB$2,AB11+1%,"")</f>
        <v>0.09</v>
      </c>
      <c r="AC12" s="37">
        <f t="shared" si="58"/>
        <v>0.09</v>
      </c>
      <c r="AD12" s="37">
        <f t="shared" si="58"/>
        <v>0.09</v>
      </c>
      <c r="AE12" s="37">
        <f t="shared" si="58"/>
        <v>0.09</v>
      </c>
      <c r="AF12" s="37">
        <f t="shared" si="58"/>
        <v>0.09</v>
      </c>
      <c r="AG12" s="37">
        <f t="shared" si="58"/>
        <v>0.09</v>
      </c>
      <c r="AH12">
        <f t="shared" si="14"/>
        <v>9</v>
      </c>
      <c r="AI12" s="37">
        <f t="shared" ref="AI12:AJ12" si="59">IF(ROWS(AI$4:AI12)/100&lt;=AI$2,AI11+1%,"")</f>
        <v>0.09</v>
      </c>
      <c r="AJ12" s="37">
        <f t="shared" si="59"/>
        <v>0.09</v>
      </c>
      <c r="AK12">
        <f t="shared" si="16"/>
        <v>9</v>
      </c>
      <c r="AL12" t="e">
        <f t="shared" si="17"/>
        <v>#VALUE!</v>
      </c>
    </row>
    <row r="13" spans="1:38" ht="15" customHeight="1">
      <c r="B13">
        <f t="shared" ref="B13:P13" si="60">IF(ROWS(B$4:B13)&lt;=B$2,B12+1,"")</f>
        <v>10</v>
      </c>
      <c r="C13">
        <f t="shared" si="60"/>
        <v>10</v>
      </c>
      <c r="D13">
        <f t="shared" si="60"/>
        <v>10</v>
      </c>
      <c r="E13">
        <f t="shared" si="60"/>
        <v>10</v>
      </c>
      <c r="F13">
        <f t="shared" si="60"/>
        <v>10</v>
      </c>
      <c r="G13">
        <f t="shared" si="60"/>
        <v>10</v>
      </c>
      <c r="H13">
        <f t="shared" si="60"/>
        <v>10</v>
      </c>
      <c r="I13">
        <f t="shared" si="60"/>
        <v>10</v>
      </c>
      <c r="J13">
        <f t="shared" si="60"/>
        <v>10</v>
      </c>
      <c r="K13">
        <f t="shared" si="60"/>
        <v>10</v>
      </c>
      <c r="L13">
        <f t="shared" si="60"/>
        <v>10</v>
      </c>
      <c r="M13">
        <f t="shared" si="60"/>
        <v>10</v>
      </c>
      <c r="N13">
        <f t="shared" si="60"/>
        <v>10</v>
      </c>
      <c r="O13">
        <f t="shared" si="60"/>
        <v>10</v>
      </c>
      <c r="P13">
        <f t="shared" si="60"/>
        <v>10</v>
      </c>
      <c r="Q13" s="37">
        <f t="shared" ref="Q13:T13" si="61">IF(ROWS(Q$4:Q13)/100&lt;=Q$2,Q12+1%,"")</f>
        <v>9.9999999999999992E-2</v>
      </c>
      <c r="R13" s="37">
        <f t="shared" si="61"/>
        <v>9.9999999999999992E-2</v>
      </c>
      <c r="S13" s="37">
        <f t="shared" si="61"/>
        <v>9.9999999999999992E-2</v>
      </c>
      <c r="T13" s="37">
        <f t="shared" si="61"/>
        <v>9.9999999999999992E-2</v>
      </c>
      <c r="U13">
        <f t="shared" si="8"/>
        <v>10</v>
      </c>
      <c r="V13" s="37">
        <f t="shared" ref="V13:W13" si="62">IF(ROWS(V$4:V13)/100&lt;=V$2,V12+1%,"")</f>
        <v>9.9999999999999992E-2</v>
      </c>
      <c r="W13" s="37">
        <f t="shared" si="62"/>
        <v>9.9999999999999992E-2</v>
      </c>
      <c r="X13">
        <f t="shared" si="10"/>
        <v>100</v>
      </c>
      <c r="Y13" s="37">
        <f t="shared" si="11"/>
        <v>9.9999999999999992E-2</v>
      </c>
      <c r="Z13">
        <f t="shared" ref="Z13:AA13" si="63">IF(ROWS(Z$4:Z13)&lt;=Z$2,Z12+1,"")</f>
        <v>10</v>
      </c>
      <c r="AA13">
        <f t="shared" si="63"/>
        <v>10</v>
      </c>
      <c r="AB13" s="37">
        <f t="shared" ref="AB13:AG13" si="64">IF(ROWS(AB$4:AB13)/100&lt;=AB$2,AB12+1%,"")</f>
        <v>9.9999999999999992E-2</v>
      </c>
      <c r="AC13" s="37">
        <f t="shared" si="64"/>
        <v>9.9999999999999992E-2</v>
      </c>
      <c r="AD13" s="37">
        <f t="shared" si="64"/>
        <v>9.9999999999999992E-2</v>
      </c>
      <c r="AE13" s="37">
        <f t="shared" si="64"/>
        <v>9.9999999999999992E-2</v>
      </c>
      <c r="AF13" s="37">
        <f t="shared" si="64"/>
        <v>9.9999999999999992E-2</v>
      </c>
      <c r="AG13" s="37">
        <f t="shared" si="64"/>
        <v>9.9999999999999992E-2</v>
      </c>
      <c r="AH13">
        <f t="shared" si="14"/>
        <v>10</v>
      </c>
      <c r="AI13" s="37">
        <f t="shared" ref="AI13:AJ13" si="65">IF(ROWS(AI$4:AI13)/100&lt;=AI$2,AI12+1%,"")</f>
        <v>9.9999999999999992E-2</v>
      </c>
      <c r="AJ13" s="37">
        <f t="shared" si="65"/>
        <v>9.9999999999999992E-2</v>
      </c>
      <c r="AK13">
        <f t="shared" si="16"/>
        <v>10</v>
      </c>
      <c r="AL13" t="e">
        <f t="shared" si="17"/>
        <v>#VALUE!</v>
      </c>
    </row>
    <row r="14" spans="1:38" ht="15" customHeight="1">
      <c r="B14">
        <f t="shared" ref="B14:P14" si="66">IF(ROWS(B$4:B14)&lt;=B$2,B13+1,"")</f>
        <v>11</v>
      </c>
      <c r="C14">
        <f t="shared" si="66"/>
        <v>11</v>
      </c>
      <c r="D14">
        <f t="shared" si="66"/>
        <v>11</v>
      </c>
      <c r="E14">
        <f t="shared" si="66"/>
        <v>11</v>
      </c>
      <c r="F14">
        <f t="shared" si="66"/>
        <v>11</v>
      </c>
      <c r="G14">
        <f t="shared" si="66"/>
        <v>11</v>
      </c>
      <c r="H14">
        <f t="shared" si="66"/>
        <v>11</v>
      </c>
      <c r="I14">
        <f t="shared" si="66"/>
        <v>11</v>
      </c>
      <c r="J14">
        <f t="shared" si="66"/>
        <v>11</v>
      </c>
      <c r="K14">
        <f t="shared" si="66"/>
        <v>11</v>
      </c>
      <c r="L14">
        <f t="shared" si="66"/>
        <v>11</v>
      </c>
      <c r="M14">
        <f t="shared" si="66"/>
        <v>11</v>
      </c>
      <c r="N14">
        <f t="shared" si="66"/>
        <v>11</v>
      </c>
      <c r="O14">
        <f t="shared" si="66"/>
        <v>11</v>
      </c>
      <c r="P14">
        <f t="shared" si="66"/>
        <v>11</v>
      </c>
      <c r="Q14" s="37">
        <f t="shared" ref="Q14:T14" si="67">IF(ROWS(Q$4:Q14)/100&lt;=Q$2,Q13+1%,"")</f>
        <v>0.10999999999999999</v>
      </c>
      <c r="R14" s="37">
        <f t="shared" si="67"/>
        <v>0.10999999999999999</v>
      </c>
      <c r="S14" s="37">
        <f t="shared" si="67"/>
        <v>0.10999999999999999</v>
      </c>
      <c r="T14" s="37">
        <f t="shared" si="67"/>
        <v>0.10999999999999999</v>
      </c>
      <c r="U14">
        <f t="shared" si="8"/>
        <v>11</v>
      </c>
      <c r="V14" s="37">
        <f t="shared" ref="V14:W14" si="68">IF(ROWS(V$4:V14)/100&lt;=V$2,V13+1%,"")</f>
        <v>0.10999999999999999</v>
      </c>
      <c r="W14" s="37">
        <f t="shared" si="68"/>
        <v>0.10999999999999999</v>
      </c>
      <c r="X14">
        <f t="shared" si="10"/>
        <v>110</v>
      </c>
      <c r="Y14" s="37">
        <f t="shared" si="11"/>
        <v>0.10999999999999999</v>
      </c>
      <c r="Z14">
        <f t="shared" ref="Z14:AA14" si="69">IF(ROWS(Z$4:Z14)&lt;=Z$2,Z13+1,"")</f>
        <v>11</v>
      </c>
      <c r="AA14">
        <f t="shared" si="69"/>
        <v>11</v>
      </c>
      <c r="AB14" s="37">
        <f t="shared" ref="AB14:AG14" si="70">IF(ROWS(AB$4:AB14)/100&lt;=AB$2,AB13+1%,"")</f>
        <v>0.10999999999999999</v>
      </c>
      <c r="AC14" s="37">
        <f t="shared" si="70"/>
        <v>0.10999999999999999</v>
      </c>
      <c r="AD14" s="37">
        <f t="shared" si="70"/>
        <v>0.10999999999999999</v>
      </c>
      <c r="AE14" s="37">
        <f t="shared" si="70"/>
        <v>0.10999999999999999</v>
      </c>
      <c r="AF14" s="37">
        <f t="shared" si="70"/>
        <v>0.10999999999999999</v>
      </c>
      <c r="AG14" s="37">
        <f t="shared" si="70"/>
        <v>0.10999999999999999</v>
      </c>
      <c r="AH14">
        <f t="shared" si="14"/>
        <v>11</v>
      </c>
      <c r="AI14" s="37">
        <f t="shared" ref="AI14:AJ14" si="71">IF(ROWS(AI$4:AI14)/100&lt;=AI$2,AI13+1%,"")</f>
        <v>0.10999999999999999</v>
      </c>
      <c r="AJ14" s="37">
        <f t="shared" si="71"/>
        <v>0.10999999999999999</v>
      </c>
      <c r="AK14">
        <f t="shared" si="16"/>
        <v>11</v>
      </c>
      <c r="AL14" t="e">
        <f t="shared" si="17"/>
        <v>#VALUE!</v>
      </c>
    </row>
    <row r="15" spans="1:38" ht="15" customHeight="1">
      <c r="B15">
        <f t="shared" ref="B15:P15" si="72">IF(ROWS(B$4:B15)&lt;=B$2,B14+1,"")</f>
        <v>12</v>
      </c>
      <c r="C15">
        <f t="shared" si="72"/>
        <v>12</v>
      </c>
      <c r="D15">
        <f t="shared" si="72"/>
        <v>12</v>
      </c>
      <c r="E15">
        <f t="shared" si="72"/>
        <v>12</v>
      </c>
      <c r="F15">
        <f t="shared" si="72"/>
        <v>12</v>
      </c>
      <c r="G15">
        <f t="shared" si="72"/>
        <v>12</v>
      </c>
      <c r="H15">
        <f t="shared" si="72"/>
        <v>12</v>
      </c>
      <c r="I15">
        <f t="shared" si="72"/>
        <v>12</v>
      </c>
      <c r="J15">
        <f t="shared" si="72"/>
        <v>12</v>
      </c>
      <c r="K15">
        <f t="shared" si="72"/>
        <v>12</v>
      </c>
      <c r="L15">
        <f t="shared" si="72"/>
        <v>12</v>
      </c>
      <c r="M15">
        <f t="shared" si="72"/>
        <v>12</v>
      </c>
      <c r="N15">
        <f t="shared" si="72"/>
        <v>12</v>
      </c>
      <c r="O15">
        <f t="shared" si="72"/>
        <v>12</v>
      </c>
      <c r="P15">
        <f t="shared" si="72"/>
        <v>12</v>
      </c>
      <c r="Q15" s="37">
        <f t="shared" ref="Q15:T15" si="73">IF(ROWS(Q$4:Q15)/100&lt;=Q$2,Q14+1%,"")</f>
        <v>0.11999999999999998</v>
      </c>
      <c r="R15" s="37">
        <f t="shared" si="73"/>
        <v>0.11999999999999998</v>
      </c>
      <c r="S15" s="37">
        <f t="shared" si="73"/>
        <v>0.11999999999999998</v>
      </c>
      <c r="T15" s="37">
        <f t="shared" si="73"/>
        <v>0.11999999999999998</v>
      </c>
      <c r="U15">
        <f t="shared" si="8"/>
        <v>12</v>
      </c>
      <c r="V15" s="37">
        <f t="shared" ref="V15:W15" si="74">IF(ROWS(V$4:V15)/100&lt;=V$2,V14+1%,"")</f>
        <v>0.11999999999999998</v>
      </c>
      <c r="W15" s="37">
        <f t="shared" si="74"/>
        <v>0.11999999999999998</v>
      </c>
      <c r="X15">
        <f t="shared" si="10"/>
        <v>120</v>
      </c>
      <c r="Y15" s="37">
        <f t="shared" si="11"/>
        <v>0.11999999999999998</v>
      </c>
      <c r="Z15">
        <f t="shared" ref="Z15:AA15" si="75">IF(ROWS(Z$4:Z15)&lt;=Z$2,Z14+1,"")</f>
        <v>12</v>
      </c>
      <c r="AA15">
        <f t="shared" si="75"/>
        <v>12</v>
      </c>
      <c r="AB15" s="37">
        <f t="shared" ref="AB15:AG15" si="76">IF(ROWS(AB$4:AB15)/100&lt;=AB$2,AB14+1%,"")</f>
        <v>0.11999999999999998</v>
      </c>
      <c r="AC15" s="37">
        <f t="shared" si="76"/>
        <v>0.11999999999999998</v>
      </c>
      <c r="AD15" s="37">
        <f t="shared" si="76"/>
        <v>0.11999999999999998</v>
      </c>
      <c r="AE15" s="37">
        <f t="shared" si="76"/>
        <v>0.11999999999999998</v>
      </c>
      <c r="AF15" s="37">
        <f t="shared" si="76"/>
        <v>0.11999999999999998</v>
      </c>
      <c r="AG15" s="37">
        <f t="shared" si="76"/>
        <v>0.11999999999999998</v>
      </c>
      <c r="AH15">
        <f t="shared" si="14"/>
        <v>12</v>
      </c>
      <c r="AI15" s="37">
        <f t="shared" ref="AI15:AJ15" si="77">IF(ROWS(AI$4:AI15)/100&lt;=AI$2,AI14+1%,"")</f>
        <v>0.11999999999999998</v>
      </c>
      <c r="AJ15" s="37">
        <f t="shared" si="77"/>
        <v>0.11999999999999998</v>
      </c>
      <c r="AK15">
        <f t="shared" si="16"/>
        <v>12</v>
      </c>
      <c r="AL15" t="e">
        <f t="shared" si="17"/>
        <v>#VALUE!</v>
      </c>
    </row>
    <row r="16" spans="1:38" ht="15" customHeight="1">
      <c r="B16">
        <f t="shared" ref="B16:P16" si="78">IF(ROWS(B$4:B16)&lt;=B$2,B15+1,"")</f>
        <v>13</v>
      </c>
      <c r="C16">
        <f t="shared" si="78"/>
        <v>13</v>
      </c>
      <c r="D16">
        <f t="shared" si="78"/>
        <v>13</v>
      </c>
      <c r="E16">
        <f t="shared" si="78"/>
        <v>13</v>
      </c>
      <c r="F16">
        <f t="shared" si="78"/>
        <v>13</v>
      </c>
      <c r="G16">
        <f t="shared" si="78"/>
        <v>13</v>
      </c>
      <c r="H16">
        <f t="shared" si="78"/>
        <v>13</v>
      </c>
      <c r="I16">
        <f t="shared" si="78"/>
        <v>13</v>
      </c>
      <c r="J16">
        <f t="shared" si="78"/>
        <v>13</v>
      </c>
      <c r="K16">
        <f t="shared" si="78"/>
        <v>13</v>
      </c>
      <c r="L16">
        <f t="shared" si="78"/>
        <v>13</v>
      </c>
      <c r="M16">
        <f t="shared" si="78"/>
        <v>13</v>
      </c>
      <c r="N16">
        <f t="shared" si="78"/>
        <v>13</v>
      </c>
      <c r="O16">
        <f t="shared" si="78"/>
        <v>13</v>
      </c>
      <c r="P16">
        <f t="shared" si="78"/>
        <v>13</v>
      </c>
      <c r="Q16" s="37">
        <f t="shared" ref="Q16:T16" si="79">IF(ROWS(Q$4:Q16)/100&lt;=Q$2,Q15+1%,"")</f>
        <v>0.12999999999999998</v>
      </c>
      <c r="R16" s="37">
        <f t="shared" si="79"/>
        <v>0.12999999999999998</v>
      </c>
      <c r="S16" s="37">
        <f t="shared" si="79"/>
        <v>0.12999999999999998</v>
      </c>
      <c r="T16" s="37">
        <f t="shared" si="79"/>
        <v>0.12999999999999998</v>
      </c>
      <c r="U16">
        <f t="shared" si="8"/>
        <v>13</v>
      </c>
      <c r="V16" s="37">
        <f t="shared" ref="V16:W16" si="80">IF(ROWS(V$4:V16)/100&lt;=V$2,V15+1%,"")</f>
        <v>0.12999999999999998</v>
      </c>
      <c r="W16" s="37">
        <f t="shared" si="80"/>
        <v>0.12999999999999998</v>
      </c>
      <c r="X16">
        <f t="shared" si="10"/>
        <v>130</v>
      </c>
      <c r="Y16" s="37">
        <f t="shared" si="11"/>
        <v>0.12999999999999998</v>
      </c>
      <c r="Z16">
        <f t="shared" ref="Z16:AA16" si="81">IF(ROWS(Z$4:Z16)&lt;=Z$2,Z15+1,"")</f>
        <v>13</v>
      </c>
      <c r="AA16">
        <f t="shared" si="81"/>
        <v>13</v>
      </c>
      <c r="AB16" s="37">
        <f t="shared" ref="AB16:AG16" si="82">IF(ROWS(AB$4:AB16)/100&lt;=AB$2,AB15+1%,"")</f>
        <v>0.12999999999999998</v>
      </c>
      <c r="AC16" s="37">
        <f t="shared" si="82"/>
        <v>0.12999999999999998</v>
      </c>
      <c r="AD16" s="37">
        <f t="shared" si="82"/>
        <v>0.12999999999999998</v>
      </c>
      <c r="AE16" s="37">
        <f t="shared" si="82"/>
        <v>0.12999999999999998</v>
      </c>
      <c r="AF16" s="37">
        <f t="shared" si="82"/>
        <v>0.12999999999999998</v>
      </c>
      <c r="AG16" s="37">
        <f t="shared" si="82"/>
        <v>0.12999999999999998</v>
      </c>
      <c r="AH16">
        <f t="shared" si="14"/>
        <v>13</v>
      </c>
      <c r="AI16" s="37">
        <f t="shared" ref="AI16:AJ16" si="83">IF(ROWS(AI$4:AI16)/100&lt;=AI$2,AI15+1%,"")</f>
        <v>0.12999999999999998</v>
      </c>
      <c r="AJ16" s="37">
        <f t="shared" si="83"/>
        <v>0.12999999999999998</v>
      </c>
      <c r="AK16">
        <f t="shared" si="16"/>
        <v>13</v>
      </c>
      <c r="AL16" t="e">
        <f t="shared" si="17"/>
        <v>#VALUE!</v>
      </c>
    </row>
    <row r="17" spans="2:38" ht="15" customHeight="1">
      <c r="B17">
        <f t="shared" ref="B17:P17" si="84">IF(ROWS(B$4:B17)&lt;=B$2,B16+1,"")</f>
        <v>14</v>
      </c>
      <c r="C17">
        <f t="shared" si="84"/>
        <v>14</v>
      </c>
      <c r="D17">
        <f t="shared" si="84"/>
        <v>14</v>
      </c>
      <c r="E17">
        <f t="shared" si="84"/>
        <v>14</v>
      </c>
      <c r="F17">
        <f t="shared" si="84"/>
        <v>14</v>
      </c>
      <c r="G17">
        <f t="shared" si="84"/>
        <v>14</v>
      </c>
      <c r="H17">
        <f t="shared" si="84"/>
        <v>14</v>
      </c>
      <c r="I17">
        <f t="shared" si="84"/>
        <v>14</v>
      </c>
      <c r="J17">
        <f t="shared" si="84"/>
        <v>14</v>
      </c>
      <c r="K17">
        <f t="shared" si="84"/>
        <v>14</v>
      </c>
      <c r="L17">
        <f t="shared" si="84"/>
        <v>14</v>
      </c>
      <c r="M17">
        <f t="shared" si="84"/>
        <v>14</v>
      </c>
      <c r="N17">
        <f t="shared" si="84"/>
        <v>14</v>
      </c>
      <c r="O17">
        <f t="shared" si="84"/>
        <v>14</v>
      </c>
      <c r="P17">
        <f t="shared" si="84"/>
        <v>14</v>
      </c>
      <c r="Q17" s="37">
        <f t="shared" ref="Q17:T17" si="85">IF(ROWS(Q$4:Q17)/100&lt;=Q$2,Q16+1%,"")</f>
        <v>0.13999999999999999</v>
      </c>
      <c r="R17" s="37">
        <f t="shared" si="85"/>
        <v>0.13999999999999999</v>
      </c>
      <c r="S17" s="37">
        <f t="shared" si="85"/>
        <v>0.13999999999999999</v>
      </c>
      <c r="T17" s="37">
        <f t="shared" si="85"/>
        <v>0.13999999999999999</v>
      </c>
      <c r="U17">
        <f t="shared" si="8"/>
        <v>14</v>
      </c>
      <c r="V17" s="37">
        <f t="shared" ref="V17:W17" si="86">IF(ROWS(V$4:V17)/100&lt;=V$2,V16+1%,"")</f>
        <v>0.13999999999999999</v>
      </c>
      <c r="W17" s="37">
        <f t="shared" si="86"/>
        <v>0.13999999999999999</v>
      </c>
      <c r="X17">
        <f t="shared" si="10"/>
        <v>140</v>
      </c>
      <c r="Y17" s="37">
        <f t="shared" si="11"/>
        <v>0.13999999999999999</v>
      </c>
      <c r="Z17">
        <f t="shared" ref="Z17:AA17" si="87">IF(ROWS(Z$4:Z17)&lt;=Z$2,Z16+1,"")</f>
        <v>14</v>
      </c>
      <c r="AA17">
        <f t="shared" si="87"/>
        <v>14</v>
      </c>
      <c r="AB17" s="37">
        <f t="shared" ref="AB17:AG17" si="88">IF(ROWS(AB$4:AB17)/100&lt;=AB$2,AB16+1%,"")</f>
        <v>0.13999999999999999</v>
      </c>
      <c r="AC17" s="37">
        <f t="shared" si="88"/>
        <v>0.13999999999999999</v>
      </c>
      <c r="AD17" s="37">
        <f t="shared" si="88"/>
        <v>0.13999999999999999</v>
      </c>
      <c r="AE17" s="37">
        <f t="shared" si="88"/>
        <v>0.13999999999999999</v>
      </c>
      <c r="AF17" s="37">
        <f t="shared" si="88"/>
        <v>0.13999999999999999</v>
      </c>
      <c r="AG17" s="37">
        <f t="shared" si="88"/>
        <v>0.13999999999999999</v>
      </c>
      <c r="AH17">
        <f t="shared" si="14"/>
        <v>14</v>
      </c>
      <c r="AI17" s="37">
        <f t="shared" ref="AI17:AJ17" si="89">IF(ROWS(AI$4:AI17)/100&lt;=AI$2,AI16+1%,"")</f>
        <v>0.13999999999999999</v>
      </c>
      <c r="AJ17" s="37">
        <f t="shared" si="89"/>
        <v>0.13999999999999999</v>
      </c>
      <c r="AK17">
        <f t="shared" si="16"/>
        <v>14</v>
      </c>
      <c r="AL17" t="e">
        <f t="shared" si="17"/>
        <v>#VALUE!</v>
      </c>
    </row>
    <row r="18" spans="2:38" ht="15" customHeight="1">
      <c r="B18">
        <f t="shared" ref="B18:P18" si="90">IF(ROWS(B$4:B18)&lt;=B$2,B17+1,"")</f>
        <v>15</v>
      </c>
      <c r="C18">
        <f t="shared" si="90"/>
        <v>15</v>
      </c>
      <c r="D18">
        <f t="shared" si="90"/>
        <v>15</v>
      </c>
      <c r="E18">
        <f t="shared" si="90"/>
        <v>15</v>
      </c>
      <c r="F18">
        <f t="shared" si="90"/>
        <v>15</v>
      </c>
      <c r="G18">
        <f t="shared" si="90"/>
        <v>15</v>
      </c>
      <c r="H18">
        <f t="shared" si="90"/>
        <v>15</v>
      </c>
      <c r="I18">
        <f t="shared" si="90"/>
        <v>15</v>
      </c>
      <c r="J18">
        <f t="shared" si="90"/>
        <v>15</v>
      </c>
      <c r="K18">
        <f t="shared" si="90"/>
        <v>15</v>
      </c>
      <c r="L18">
        <f t="shared" si="90"/>
        <v>15</v>
      </c>
      <c r="M18">
        <f t="shared" si="90"/>
        <v>15</v>
      </c>
      <c r="N18">
        <f t="shared" si="90"/>
        <v>15</v>
      </c>
      <c r="O18">
        <f t="shared" si="90"/>
        <v>15</v>
      </c>
      <c r="P18">
        <f t="shared" si="90"/>
        <v>15</v>
      </c>
      <c r="Q18" s="37">
        <f t="shared" ref="Q18:T18" si="91">IF(ROWS(Q$4:Q18)/100&lt;=Q$2,Q17+1%,"")</f>
        <v>0.15</v>
      </c>
      <c r="R18" s="37">
        <f t="shared" si="91"/>
        <v>0.15</v>
      </c>
      <c r="S18" s="37">
        <f t="shared" si="91"/>
        <v>0.15</v>
      </c>
      <c r="T18" s="37">
        <f t="shared" si="91"/>
        <v>0.15</v>
      </c>
      <c r="U18">
        <f t="shared" si="8"/>
        <v>15</v>
      </c>
      <c r="V18" s="37">
        <f t="shared" ref="V18:W18" si="92">IF(ROWS(V$4:V18)/100&lt;=V$2,V17+1%,"")</f>
        <v>0.15</v>
      </c>
      <c r="W18" s="37">
        <f t="shared" si="92"/>
        <v>0.15</v>
      </c>
      <c r="X18">
        <f t="shared" si="10"/>
        <v>150</v>
      </c>
      <c r="Y18" s="37">
        <f t="shared" si="11"/>
        <v>0.15</v>
      </c>
      <c r="Z18">
        <f t="shared" ref="Z18:AA18" si="93">IF(ROWS(Z$4:Z18)&lt;=Z$2,Z17+1,"")</f>
        <v>15</v>
      </c>
      <c r="AA18">
        <f t="shared" si="93"/>
        <v>15</v>
      </c>
      <c r="AB18" s="37">
        <f t="shared" ref="AB18:AG18" si="94">IF(ROWS(AB$4:AB18)/100&lt;=AB$2,AB17+1%,"")</f>
        <v>0.15</v>
      </c>
      <c r="AC18" s="37">
        <f t="shared" si="94"/>
        <v>0.15</v>
      </c>
      <c r="AD18" s="37">
        <f t="shared" si="94"/>
        <v>0.15</v>
      </c>
      <c r="AE18" s="37">
        <f t="shared" si="94"/>
        <v>0.15</v>
      </c>
      <c r="AF18" s="37">
        <f t="shared" si="94"/>
        <v>0.15</v>
      </c>
      <c r="AG18" s="37">
        <f t="shared" si="94"/>
        <v>0.15</v>
      </c>
      <c r="AH18">
        <f t="shared" si="14"/>
        <v>15</v>
      </c>
      <c r="AI18" s="37">
        <f t="shared" ref="AI18:AJ18" si="95">IF(ROWS(AI$4:AI18)/100&lt;=AI$2,AI17+1%,"")</f>
        <v>0.15</v>
      </c>
      <c r="AJ18" s="37">
        <f t="shared" si="95"/>
        <v>0.15</v>
      </c>
      <c r="AK18">
        <f t="shared" si="16"/>
        <v>15</v>
      </c>
      <c r="AL18" t="e">
        <f t="shared" si="17"/>
        <v>#VALUE!</v>
      </c>
    </row>
    <row r="19" spans="2:38" ht="15" customHeight="1">
      <c r="B19">
        <f t="shared" ref="B19:P19" si="96">IF(ROWS(B$4:B19)&lt;=B$2,B18+1,"")</f>
        <v>16</v>
      </c>
      <c r="C19">
        <f t="shared" si="96"/>
        <v>16</v>
      </c>
      <c r="D19">
        <f t="shared" si="96"/>
        <v>16</v>
      </c>
      <c r="E19">
        <f t="shared" si="96"/>
        <v>16</v>
      </c>
      <c r="F19">
        <f t="shared" si="96"/>
        <v>16</v>
      </c>
      <c r="G19">
        <f t="shared" si="96"/>
        <v>16</v>
      </c>
      <c r="H19">
        <f t="shared" si="96"/>
        <v>16</v>
      </c>
      <c r="I19">
        <f t="shared" si="96"/>
        <v>16</v>
      </c>
      <c r="J19">
        <f t="shared" si="96"/>
        <v>16</v>
      </c>
      <c r="K19">
        <f t="shared" si="96"/>
        <v>16</v>
      </c>
      <c r="L19">
        <f t="shared" si="96"/>
        <v>16</v>
      </c>
      <c r="M19">
        <f t="shared" si="96"/>
        <v>16</v>
      </c>
      <c r="N19">
        <f t="shared" si="96"/>
        <v>16</v>
      </c>
      <c r="O19">
        <f t="shared" si="96"/>
        <v>16</v>
      </c>
      <c r="P19">
        <f t="shared" si="96"/>
        <v>16</v>
      </c>
      <c r="Q19" s="37">
        <f t="shared" ref="Q19:T19" si="97">IF(ROWS(Q$4:Q19)/100&lt;=Q$2,Q18+1%,"")</f>
        <v>0.16</v>
      </c>
      <c r="R19" s="37">
        <f t="shared" si="97"/>
        <v>0.16</v>
      </c>
      <c r="S19" s="37">
        <f t="shared" si="97"/>
        <v>0.16</v>
      </c>
      <c r="T19" s="37">
        <f t="shared" si="97"/>
        <v>0.16</v>
      </c>
      <c r="U19">
        <f t="shared" si="8"/>
        <v>16</v>
      </c>
      <c r="V19" s="37">
        <f t="shared" ref="V19:W19" si="98">IF(ROWS(V$4:V19)/100&lt;=V$2,V18+1%,"")</f>
        <v>0.16</v>
      </c>
      <c r="W19" s="37">
        <f t="shared" si="98"/>
        <v>0.16</v>
      </c>
      <c r="X19">
        <f t="shared" si="10"/>
        <v>160</v>
      </c>
      <c r="Y19" s="37">
        <f t="shared" si="11"/>
        <v>0.16</v>
      </c>
      <c r="Z19">
        <f t="shared" ref="Z19:AA19" si="99">IF(ROWS(Z$4:Z19)&lt;=Z$2,Z18+1,"")</f>
        <v>16</v>
      </c>
      <c r="AA19">
        <f t="shared" si="99"/>
        <v>16</v>
      </c>
      <c r="AB19" s="37">
        <f t="shared" ref="AB19:AG19" si="100">IF(ROWS(AB$4:AB19)/100&lt;=AB$2,AB18+1%,"")</f>
        <v>0.16</v>
      </c>
      <c r="AC19" s="37">
        <f t="shared" si="100"/>
        <v>0.16</v>
      </c>
      <c r="AD19" s="37">
        <f t="shared" si="100"/>
        <v>0.16</v>
      </c>
      <c r="AE19" s="37">
        <f t="shared" si="100"/>
        <v>0.16</v>
      </c>
      <c r="AF19" s="37">
        <f t="shared" si="100"/>
        <v>0.16</v>
      </c>
      <c r="AG19" s="37">
        <f t="shared" si="100"/>
        <v>0.16</v>
      </c>
      <c r="AH19">
        <f t="shared" si="14"/>
        <v>16</v>
      </c>
      <c r="AI19" s="37">
        <f t="shared" ref="AI19:AJ19" si="101">IF(ROWS(AI$4:AI19)/100&lt;=AI$2,AI18+1%,"")</f>
        <v>0.16</v>
      </c>
      <c r="AJ19" s="37">
        <f t="shared" si="101"/>
        <v>0.16</v>
      </c>
      <c r="AK19">
        <f t="shared" si="16"/>
        <v>16</v>
      </c>
      <c r="AL19" t="e">
        <f t="shared" si="17"/>
        <v>#VALUE!</v>
      </c>
    </row>
    <row r="20" spans="2:38" ht="15" customHeight="1">
      <c r="B20">
        <f t="shared" ref="B20:P20" si="102">IF(ROWS(B$4:B20)&lt;=B$2,B19+1,"")</f>
        <v>17</v>
      </c>
      <c r="C20">
        <f t="shared" si="102"/>
        <v>17</v>
      </c>
      <c r="D20">
        <f t="shared" si="102"/>
        <v>17</v>
      </c>
      <c r="E20">
        <f t="shared" si="102"/>
        <v>17</v>
      </c>
      <c r="F20">
        <f t="shared" si="102"/>
        <v>17</v>
      </c>
      <c r="G20">
        <f t="shared" si="102"/>
        <v>17</v>
      </c>
      <c r="H20">
        <f t="shared" si="102"/>
        <v>17</v>
      </c>
      <c r="I20">
        <f t="shared" si="102"/>
        <v>17</v>
      </c>
      <c r="J20">
        <f t="shared" si="102"/>
        <v>17</v>
      </c>
      <c r="K20">
        <f t="shared" si="102"/>
        <v>17</v>
      </c>
      <c r="L20">
        <f t="shared" si="102"/>
        <v>17</v>
      </c>
      <c r="M20">
        <f t="shared" si="102"/>
        <v>17</v>
      </c>
      <c r="N20">
        <f t="shared" si="102"/>
        <v>17</v>
      </c>
      <c r="O20">
        <f t="shared" si="102"/>
        <v>17</v>
      </c>
      <c r="P20">
        <f t="shared" si="102"/>
        <v>17</v>
      </c>
      <c r="Q20" s="37">
        <f t="shared" ref="Q20:T20" si="103">IF(ROWS(Q$4:Q20)/100&lt;=Q$2,Q19+1%,"")</f>
        <v>0.17</v>
      </c>
      <c r="R20" s="37">
        <f t="shared" si="103"/>
        <v>0.17</v>
      </c>
      <c r="S20" s="37">
        <f t="shared" si="103"/>
        <v>0.17</v>
      </c>
      <c r="T20" s="37">
        <f t="shared" si="103"/>
        <v>0.17</v>
      </c>
      <c r="U20">
        <f t="shared" si="8"/>
        <v>17</v>
      </c>
      <c r="V20" s="37">
        <f t="shared" ref="V20:W20" si="104">IF(ROWS(V$4:V20)/100&lt;=V$2,V19+1%,"")</f>
        <v>0.17</v>
      </c>
      <c r="W20" s="37">
        <f t="shared" si="104"/>
        <v>0.17</v>
      </c>
      <c r="X20">
        <f t="shared" si="10"/>
        <v>170</v>
      </c>
      <c r="Y20" s="37">
        <f t="shared" si="11"/>
        <v>0.17</v>
      </c>
      <c r="Z20">
        <f t="shared" ref="Z20:AA20" si="105">IF(ROWS(Z$4:Z20)&lt;=Z$2,Z19+1,"")</f>
        <v>17</v>
      </c>
      <c r="AA20">
        <f t="shared" si="105"/>
        <v>17</v>
      </c>
      <c r="AB20" s="37">
        <f t="shared" ref="AB20:AG20" si="106">IF(ROWS(AB$4:AB20)/100&lt;=AB$2,AB19+1%,"")</f>
        <v>0.17</v>
      </c>
      <c r="AC20" s="37">
        <f t="shared" si="106"/>
        <v>0.17</v>
      </c>
      <c r="AD20" s="37">
        <f t="shared" si="106"/>
        <v>0.17</v>
      </c>
      <c r="AE20" s="37">
        <f t="shared" si="106"/>
        <v>0.17</v>
      </c>
      <c r="AF20" s="37">
        <f t="shared" si="106"/>
        <v>0.17</v>
      </c>
      <c r="AG20" s="37">
        <f t="shared" si="106"/>
        <v>0.17</v>
      </c>
      <c r="AH20">
        <f t="shared" si="14"/>
        <v>17</v>
      </c>
      <c r="AI20" s="37">
        <f t="shared" ref="AI20:AJ20" si="107">IF(ROWS(AI$4:AI20)/100&lt;=AI$2,AI19+1%,"")</f>
        <v>0.17</v>
      </c>
      <c r="AJ20" s="37">
        <f t="shared" si="107"/>
        <v>0.17</v>
      </c>
      <c r="AK20">
        <f t="shared" si="16"/>
        <v>17</v>
      </c>
      <c r="AL20" t="e">
        <f t="shared" si="17"/>
        <v>#VALUE!</v>
      </c>
    </row>
    <row r="21" spans="2:38" ht="15" customHeight="1">
      <c r="B21">
        <f t="shared" ref="B21:P21" si="108">IF(ROWS(B$4:B21)&lt;=B$2,B20+1,"")</f>
        <v>18</v>
      </c>
      <c r="C21">
        <f t="shared" si="108"/>
        <v>18</v>
      </c>
      <c r="D21">
        <f t="shared" si="108"/>
        <v>18</v>
      </c>
      <c r="E21">
        <f t="shared" si="108"/>
        <v>18</v>
      </c>
      <c r="F21">
        <f t="shared" si="108"/>
        <v>18</v>
      </c>
      <c r="G21">
        <f t="shared" si="108"/>
        <v>18</v>
      </c>
      <c r="H21">
        <f t="shared" si="108"/>
        <v>18</v>
      </c>
      <c r="I21">
        <f t="shared" si="108"/>
        <v>18</v>
      </c>
      <c r="J21">
        <f t="shared" si="108"/>
        <v>18</v>
      </c>
      <c r="K21">
        <f t="shared" si="108"/>
        <v>18</v>
      </c>
      <c r="L21">
        <f t="shared" si="108"/>
        <v>18</v>
      </c>
      <c r="M21">
        <f t="shared" si="108"/>
        <v>18</v>
      </c>
      <c r="N21">
        <f t="shared" si="108"/>
        <v>18</v>
      </c>
      <c r="O21">
        <f t="shared" si="108"/>
        <v>18</v>
      </c>
      <c r="P21">
        <f t="shared" si="108"/>
        <v>18</v>
      </c>
      <c r="Q21" s="37">
        <f t="shared" ref="Q21:T21" si="109">IF(ROWS(Q$4:Q21)/100&lt;=Q$2,Q20+1%,"")</f>
        <v>0.18000000000000002</v>
      </c>
      <c r="R21" s="37">
        <f t="shared" si="109"/>
        <v>0.18000000000000002</v>
      </c>
      <c r="S21" s="37">
        <f t="shared" si="109"/>
        <v>0.18000000000000002</v>
      </c>
      <c r="T21" s="37">
        <f t="shared" si="109"/>
        <v>0.18000000000000002</v>
      </c>
      <c r="U21">
        <f t="shared" si="8"/>
        <v>18</v>
      </c>
      <c r="V21" s="37">
        <f t="shared" ref="V21:W21" si="110">IF(ROWS(V$4:V21)/100&lt;=V$2,V20+1%,"")</f>
        <v>0.18000000000000002</v>
      </c>
      <c r="W21" s="37">
        <f t="shared" si="110"/>
        <v>0.18000000000000002</v>
      </c>
      <c r="X21">
        <f t="shared" si="10"/>
        <v>180</v>
      </c>
      <c r="Y21" s="37">
        <f t="shared" si="11"/>
        <v>0.18000000000000002</v>
      </c>
      <c r="Z21">
        <f t="shared" ref="Z21:AA21" si="111">IF(ROWS(Z$4:Z21)&lt;=Z$2,Z20+1,"")</f>
        <v>18</v>
      </c>
      <c r="AA21">
        <f t="shared" si="111"/>
        <v>18</v>
      </c>
      <c r="AB21" s="37">
        <f t="shared" ref="AB21:AG21" si="112">IF(ROWS(AB$4:AB21)/100&lt;=AB$2,AB20+1%,"")</f>
        <v>0.18000000000000002</v>
      </c>
      <c r="AC21" s="37">
        <f t="shared" si="112"/>
        <v>0.18000000000000002</v>
      </c>
      <c r="AD21" s="37">
        <f t="shared" si="112"/>
        <v>0.18000000000000002</v>
      </c>
      <c r="AE21" s="37">
        <f t="shared" si="112"/>
        <v>0.18000000000000002</v>
      </c>
      <c r="AF21" s="37">
        <f t="shared" si="112"/>
        <v>0.18000000000000002</v>
      </c>
      <c r="AG21" s="37">
        <f t="shared" si="112"/>
        <v>0.18000000000000002</v>
      </c>
      <c r="AH21">
        <f t="shared" si="14"/>
        <v>18</v>
      </c>
      <c r="AI21" s="37">
        <f t="shared" ref="AI21:AJ21" si="113">IF(ROWS(AI$4:AI21)/100&lt;=AI$2,AI20+1%,"")</f>
        <v>0.18000000000000002</v>
      </c>
      <c r="AJ21" s="37">
        <f t="shared" si="113"/>
        <v>0.18000000000000002</v>
      </c>
      <c r="AK21">
        <f t="shared" si="16"/>
        <v>18</v>
      </c>
      <c r="AL21" t="e">
        <f t="shared" si="17"/>
        <v>#VALUE!</v>
      </c>
    </row>
    <row r="22" spans="2:38" ht="15" customHeight="1">
      <c r="B22">
        <f t="shared" ref="B22:P22" si="114">IF(ROWS(B$4:B22)&lt;=B$2,B21+1,"")</f>
        <v>19</v>
      </c>
      <c r="C22">
        <f t="shared" si="114"/>
        <v>19</v>
      </c>
      <c r="D22">
        <f t="shared" si="114"/>
        <v>19</v>
      </c>
      <c r="E22">
        <f t="shared" si="114"/>
        <v>19</v>
      </c>
      <c r="F22">
        <f t="shared" si="114"/>
        <v>19</v>
      </c>
      <c r="G22">
        <f t="shared" si="114"/>
        <v>19</v>
      </c>
      <c r="H22">
        <f t="shared" si="114"/>
        <v>19</v>
      </c>
      <c r="I22">
        <f t="shared" si="114"/>
        <v>19</v>
      </c>
      <c r="J22">
        <f t="shared" si="114"/>
        <v>19</v>
      </c>
      <c r="K22">
        <f t="shared" si="114"/>
        <v>19</v>
      </c>
      <c r="L22">
        <f t="shared" si="114"/>
        <v>19</v>
      </c>
      <c r="M22">
        <f t="shared" si="114"/>
        <v>19</v>
      </c>
      <c r="N22">
        <f t="shared" si="114"/>
        <v>19</v>
      </c>
      <c r="O22">
        <f t="shared" si="114"/>
        <v>19</v>
      </c>
      <c r="P22">
        <f t="shared" si="114"/>
        <v>19</v>
      </c>
      <c r="Q22" s="157"/>
      <c r="R22" s="37">
        <f t="shared" ref="R22:T22" si="115">IF(ROWS(R$4:R22)/100&lt;=R$2,R21+1%,"")</f>
        <v>0.19000000000000003</v>
      </c>
      <c r="S22" s="37">
        <f t="shared" si="115"/>
        <v>0.19000000000000003</v>
      </c>
      <c r="T22" s="37">
        <f t="shared" si="115"/>
        <v>0.19000000000000003</v>
      </c>
      <c r="U22">
        <f t="shared" si="8"/>
        <v>19</v>
      </c>
      <c r="V22" s="37">
        <f t="shared" ref="V22:W22" si="116">IF(ROWS(V$4:V22)/100&lt;=V$2,V21+1%,"")</f>
        <v>0.19000000000000003</v>
      </c>
      <c r="W22" s="37">
        <f t="shared" si="116"/>
        <v>0.19000000000000003</v>
      </c>
      <c r="X22">
        <f t="shared" si="10"/>
        <v>190</v>
      </c>
      <c r="Y22" s="37">
        <f t="shared" si="11"/>
        <v>0.19000000000000003</v>
      </c>
      <c r="Z22">
        <f t="shared" ref="Z22:AA22" si="117">IF(ROWS(Z$4:Z22)&lt;=Z$2,Z21+1,"")</f>
        <v>19</v>
      </c>
      <c r="AA22">
        <f t="shared" si="117"/>
        <v>19</v>
      </c>
      <c r="AB22" s="37">
        <f t="shared" ref="AB22:AG22" si="118">IF(ROWS(AB$4:AB22)/100&lt;=AB$2,AB21+1%,"")</f>
        <v>0.19000000000000003</v>
      </c>
      <c r="AC22" s="37">
        <f t="shared" si="118"/>
        <v>0.19000000000000003</v>
      </c>
      <c r="AD22" s="37">
        <f t="shared" si="118"/>
        <v>0.19000000000000003</v>
      </c>
      <c r="AE22" s="37">
        <f t="shared" si="118"/>
        <v>0.19000000000000003</v>
      </c>
      <c r="AF22" s="37">
        <f t="shared" si="118"/>
        <v>0.19000000000000003</v>
      </c>
      <c r="AG22" s="37">
        <f t="shared" si="118"/>
        <v>0.19000000000000003</v>
      </c>
      <c r="AH22">
        <f t="shared" si="14"/>
        <v>19</v>
      </c>
      <c r="AI22" s="37">
        <f t="shared" ref="AI22:AJ22" si="119">IF(ROWS(AI$4:AI22)/100&lt;=AI$2,AI21+1%,"")</f>
        <v>0.19000000000000003</v>
      </c>
      <c r="AJ22" s="37">
        <f t="shared" si="119"/>
        <v>0.19000000000000003</v>
      </c>
      <c r="AK22">
        <f t="shared" si="16"/>
        <v>19</v>
      </c>
      <c r="AL22" t="e">
        <f t="shared" si="17"/>
        <v>#VALUE!</v>
      </c>
    </row>
    <row r="23" spans="2:38" ht="15" customHeight="1">
      <c r="B23">
        <f t="shared" ref="B23:P23" si="120">IF(ROWS(B$4:B23)&lt;=B$2,B22+1,"")</f>
        <v>20</v>
      </c>
      <c r="C23">
        <f t="shared" si="120"/>
        <v>20</v>
      </c>
      <c r="D23">
        <f t="shared" si="120"/>
        <v>20</v>
      </c>
      <c r="E23">
        <f t="shared" si="120"/>
        <v>20</v>
      </c>
      <c r="F23">
        <f t="shared" si="120"/>
        <v>20</v>
      </c>
      <c r="G23">
        <f t="shared" si="120"/>
        <v>20</v>
      </c>
      <c r="H23">
        <f t="shared" si="120"/>
        <v>20</v>
      </c>
      <c r="I23">
        <f t="shared" si="120"/>
        <v>20</v>
      </c>
      <c r="J23">
        <f t="shared" si="120"/>
        <v>20</v>
      </c>
      <c r="K23">
        <f t="shared" si="120"/>
        <v>20</v>
      </c>
      <c r="L23">
        <f t="shared" si="120"/>
        <v>20</v>
      </c>
      <c r="M23">
        <f t="shared" si="120"/>
        <v>20</v>
      </c>
      <c r="N23">
        <f t="shared" si="120"/>
        <v>20</v>
      </c>
      <c r="O23">
        <f t="shared" si="120"/>
        <v>20</v>
      </c>
      <c r="P23">
        <f t="shared" si="120"/>
        <v>20</v>
      </c>
      <c r="Q23" s="37">
        <f t="shared" ref="Q23:T23" si="121">IF(ROWS(Q$4:Q23)/100&lt;=Q$2,Q22+1%,"")</f>
        <v>0.01</v>
      </c>
      <c r="R23" s="37">
        <f t="shared" si="121"/>
        <v>0.20000000000000004</v>
      </c>
      <c r="S23" s="37">
        <f t="shared" si="121"/>
        <v>0.20000000000000004</v>
      </c>
      <c r="T23" s="37">
        <f t="shared" si="121"/>
        <v>0.20000000000000004</v>
      </c>
      <c r="U23">
        <f t="shared" si="8"/>
        <v>20</v>
      </c>
      <c r="V23" s="37">
        <f t="shared" ref="V23:W23" si="122">IF(ROWS(V$4:V23)/100&lt;=V$2,V22+1%,"")</f>
        <v>0.20000000000000004</v>
      </c>
      <c r="W23" s="37">
        <f t="shared" si="122"/>
        <v>0.20000000000000004</v>
      </c>
      <c r="X23">
        <f t="shared" si="10"/>
        <v>200</v>
      </c>
      <c r="Y23" s="37">
        <f t="shared" si="11"/>
        <v>0.20000000000000004</v>
      </c>
      <c r="Z23">
        <f t="shared" ref="Z23:AA23" si="123">IF(ROWS(Z$4:Z23)&lt;=Z$2,Z22+1,"")</f>
        <v>20</v>
      </c>
      <c r="AA23">
        <f t="shared" si="123"/>
        <v>20</v>
      </c>
      <c r="AB23" s="37">
        <f t="shared" ref="AB23:AG23" si="124">IF(ROWS(AB$4:AB23)/100&lt;=AB$2,AB22+1%,"")</f>
        <v>0.20000000000000004</v>
      </c>
      <c r="AC23" s="37">
        <f t="shared" si="124"/>
        <v>0.20000000000000004</v>
      </c>
      <c r="AD23" s="37">
        <f t="shared" si="124"/>
        <v>0.20000000000000004</v>
      </c>
      <c r="AE23" s="37">
        <f t="shared" si="124"/>
        <v>0.20000000000000004</v>
      </c>
      <c r="AF23" s="37">
        <f t="shared" si="124"/>
        <v>0.20000000000000004</v>
      </c>
      <c r="AG23" s="37">
        <f t="shared" si="124"/>
        <v>0.20000000000000004</v>
      </c>
      <c r="AH23">
        <f t="shared" si="14"/>
        <v>20</v>
      </c>
      <c r="AI23" s="37">
        <f t="shared" ref="AI23:AJ23" si="125">IF(ROWS(AI$4:AI23)/100&lt;=AI$2,AI22+1%,"")</f>
        <v>0.20000000000000004</v>
      </c>
      <c r="AJ23" s="37">
        <f t="shared" si="125"/>
        <v>0.20000000000000004</v>
      </c>
      <c r="AK23">
        <f t="shared" si="16"/>
        <v>20</v>
      </c>
      <c r="AL23" t="e">
        <f t="shared" si="17"/>
        <v>#VALUE!</v>
      </c>
    </row>
    <row r="24" spans="2:38" ht="15" customHeight="1">
      <c r="B24">
        <f t="shared" ref="B24:P24" si="126">IF(ROWS(B$4:B24)&lt;=B$2,B23+1,"")</f>
        <v>21</v>
      </c>
      <c r="C24">
        <f t="shared" si="126"/>
        <v>21</v>
      </c>
      <c r="D24">
        <f t="shared" si="126"/>
        <v>21</v>
      </c>
      <c r="E24">
        <f t="shared" si="126"/>
        <v>21</v>
      </c>
      <c r="F24">
        <f t="shared" si="126"/>
        <v>21</v>
      </c>
      <c r="G24">
        <f t="shared" si="126"/>
        <v>21</v>
      </c>
      <c r="H24">
        <f t="shared" si="126"/>
        <v>21</v>
      </c>
      <c r="I24">
        <f t="shared" si="126"/>
        <v>21</v>
      </c>
      <c r="J24">
        <f t="shared" si="126"/>
        <v>21</v>
      </c>
      <c r="K24">
        <f t="shared" si="126"/>
        <v>21</v>
      </c>
      <c r="L24">
        <f t="shared" si="126"/>
        <v>21</v>
      </c>
      <c r="M24">
        <f t="shared" si="126"/>
        <v>21</v>
      </c>
      <c r="N24">
        <f t="shared" si="126"/>
        <v>21</v>
      </c>
      <c r="O24">
        <f t="shared" si="126"/>
        <v>21</v>
      </c>
      <c r="P24">
        <f t="shared" si="126"/>
        <v>21</v>
      </c>
      <c r="Q24" s="37">
        <f t="shared" ref="Q24:T24" si="127">IF(ROWS(Q$4:Q24)/100&lt;=Q$2,Q23+1%,"")</f>
        <v>0.02</v>
      </c>
      <c r="R24" s="37">
        <f t="shared" si="127"/>
        <v>0.21000000000000005</v>
      </c>
      <c r="S24" s="37">
        <f t="shared" si="127"/>
        <v>0.21000000000000005</v>
      </c>
      <c r="T24" s="37">
        <f t="shared" si="127"/>
        <v>0.21000000000000005</v>
      </c>
      <c r="U24">
        <f t="shared" si="8"/>
        <v>21</v>
      </c>
      <c r="V24" s="37">
        <f t="shared" ref="V24:W24" si="128">IF(ROWS(V$4:V24)/100&lt;=V$2,V23+1%,"")</f>
        <v>0.21000000000000005</v>
      </c>
      <c r="W24" s="37">
        <f t="shared" si="128"/>
        <v>0.21000000000000005</v>
      </c>
      <c r="X24">
        <f t="shared" si="10"/>
        <v>210</v>
      </c>
      <c r="Y24" s="37">
        <f t="shared" si="11"/>
        <v>0.21000000000000005</v>
      </c>
      <c r="Z24">
        <f t="shared" ref="Z24:AA24" si="129">IF(ROWS(Z$4:Z24)&lt;=Z$2,Z23+1,"")</f>
        <v>21</v>
      </c>
      <c r="AA24">
        <f t="shared" si="129"/>
        <v>21</v>
      </c>
      <c r="AB24" s="37">
        <f t="shared" ref="AB24:AG24" si="130">IF(ROWS(AB$4:AB24)/100&lt;=AB$2,AB23+1%,"")</f>
        <v>0.21000000000000005</v>
      </c>
      <c r="AC24" s="37">
        <f t="shared" si="130"/>
        <v>0.21000000000000005</v>
      </c>
      <c r="AD24" s="37">
        <f t="shared" si="130"/>
        <v>0.21000000000000005</v>
      </c>
      <c r="AE24" s="37">
        <f t="shared" si="130"/>
        <v>0.21000000000000005</v>
      </c>
      <c r="AF24" s="37">
        <f t="shared" si="130"/>
        <v>0.21000000000000005</v>
      </c>
      <c r="AG24" s="37">
        <f t="shared" si="130"/>
        <v>0.21000000000000005</v>
      </c>
      <c r="AH24">
        <f t="shared" si="14"/>
        <v>21</v>
      </c>
      <c r="AI24" s="37">
        <f t="shared" ref="AI24:AJ24" si="131">IF(ROWS(AI$4:AI24)/100&lt;=AI$2,AI23+1%,"")</f>
        <v>0.21000000000000005</v>
      </c>
      <c r="AJ24" s="37">
        <f t="shared" si="131"/>
        <v>0.21000000000000005</v>
      </c>
      <c r="AK24">
        <f t="shared" si="16"/>
        <v>21</v>
      </c>
      <c r="AL24" t="e">
        <f t="shared" si="17"/>
        <v>#VALUE!</v>
      </c>
    </row>
    <row r="25" spans="2:38" ht="15" customHeight="1">
      <c r="B25">
        <f t="shared" ref="B25:P25" si="132">IF(ROWS(B$4:B25)&lt;=B$2,B24+1,"")</f>
        <v>22</v>
      </c>
      <c r="C25">
        <f t="shared" si="132"/>
        <v>22</v>
      </c>
      <c r="D25">
        <f t="shared" si="132"/>
        <v>22</v>
      </c>
      <c r="E25">
        <f t="shared" si="132"/>
        <v>22</v>
      </c>
      <c r="F25">
        <f t="shared" si="132"/>
        <v>22</v>
      </c>
      <c r="G25">
        <f t="shared" si="132"/>
        <v>22</v>
      </c>
      <c r="H25">
        <f t="shared" si="132"/>
        <v>22</v>
      </c>
      <c r="I25">
        <f t="shared" si="132"/>
        <v>22</v>
      </c>
      <c r="J25">
        <f t="shared" si="132"/>
        <v>22</v>
      </c>
      <c r="K25">
        <f t="shared" si="132"/>
        <v>22</v>
      </c>
      <c r="L25">
        <f t="shared" si="132"/>
        <v>22</v>
      </c>
      <c r="M25">
        <f t="shared" si="132"/>
        <v>22</v>
      </c>
      <c r="N25">
        <f t="shared" si="132"/>
        <v>22</v>
      </c>
      <c r="O25">
        <f t="shared" si="132"/>
        <v>22</v>
      </c>
      <c r="P25">
        <f t="shared" si="132"/>
        <v>22</v>
      </c>
      <c r="Q25" s="37">
        <f t="shared" ref="Q25:T25" si="133">IF(ROWS(Q$4:Q25)/100&lt;=Q$2,Q24+1%,"")</f>
        <v>0.03</v>
      </c>
      <c r="R25" s="37">
        <f t="shared" si="133"/>
        <v>0.22000000000000006</v>
      </c>
      <c r="S25" s="37">
        <f t="shared" si="133"/>
        <v>0.22000000000000006</v>
      </c>
      <c r="T25" s="37">
        <f t="shared" si="133"/>
        <v>0.22000000000000006</v>
      </c>
      <c r="U25">
        <f t="shared" si="8"/>
        <v>22</v>
      </c>
      <c r="V25" s="37">
        <f t="shared" ref="V25:W25" si="134">IF(ROWS(V$4:V25)/100&lt;=V$2,V24+1%,"")</f>
        <v>0.22000000000000006</v>
      </c>
      <c r="W25" s="37">
        <f t="shared" si="134"/>
        <v>0.22000000000000006</v>
      </c>
      <c r="X25">
        <f t="shared" si="10"/>
        <v>220</v>
      </c>
      <c r="Y25" s="37">
        <f t="shared" si="11"/>
        <v>0.22000000000000006</v>
      </c>
      <c r="Z25">
        <f t="shared" ref="Z25:AA25" si="135">IF(ROWS(Z$4:Z25)&lt;=Z$2,Z24+1,"")</f>
        <v>22</v>
      </c>
      <c r="AA25">
        <f t="shared" si="135"/>
        <v>22</v>
      </c>
      <c r="AB25" s="37">
        <f t="shared" ref="AB25:AG25" si="136">IF(ROWS(AB$4:AB25)/100&lt;=AB$2,AB24+1%,"")</f>
        <v>0.22000000000000006</v>
      </c>
      <c r="AC25" s="37">
        <f t="shared" si="136"/>
        <v>0.22000000000000006</v>
      </c>
      <c r="AD25" s="37">
        <f t="shared" si="136"/>
        <v>0.22000000000000006</v>
      </c>
      <c r="AE25" s="37">
        <f t="shared" si="136"/>
        <v>0.22000000000000006</v>
      </c>
      <c r="AF25" s="37">
        <f t="shared" si="136"/>
        <v>0.22000000000000006</v>
      </c>
      <c r="AG25" s="37">
        <f t="shared" si="136"/>
        <v>0.22000000000000006</v>
      </c>
      <c r="AH25">
        <f t="shared" si="14"/>
        <v>22</v>
      </c>
      <c r="AI25" s="37">
        <f t="shared" ref="AI25:AJ25" si="137">IF(ROWS(AI$4:AI25)/100&lt;=AI$2,AI24+1%,"")</f>
        <v>0.22000000000000006</v>
      </c>
      <c r="AJ25" s="37">
        <f t="shared" si="137"/>
        <v>0.22000000000000006</v>
      </c>
      <c r="AK25">
        <f t="shared" si="16"/>
        <v>22</v>
      </c>
      <c r="AL25" t="e">
        <f t="shared" si="17"/>
        <v>#VALUE!</v>
      </c>
    </row>
    <row r="26" spans="2:38" ht="15" customHeight="1">
      <c r="B26">
        <f t="shared" ref="B26:P26" si="138">IF(ROWS(B$4:B26)&lt;=B$2,B25+1,"")</f>
        <v>23</v>
      </c>
      <c r="C26">
        <f t="shared" si="138"/>
        <v>23</v>
      </c>
      <c r="D26">
        <f t="shared" si="138"/>
        <v>23</v>
      </c>
      <c r="E26">
        <f t="shared" si="138"/>
        <v>23</v>
      </c>
      <c r="F26">
        <f t="shared" si="138"/>
        <v>23</v>
      </c>
      <c r="G26">
        <f t="shared" si="138"/>
        <v>23</v>
      </c>
      <c r="H26">
        <f t="shared" si="138"/>
        <v>23</v>
      </c>
      <c r="I26">
        <f t="shared" si="138"/>
        <v>23</v>
      </c>
      <c r="J26">
        <f t="shared" si="138"/>
        <v>23</v>
      </c>
      <c r="K26">
        <f t="shared" si="138"/>
        <v>23</v>
      </c>
      <c r="L26">
        <f t="shared" si="138"/>
        <v>23</v>
      </c>
      <c r="M26">
        <f t="shared" si="138"/>
        <v>23</v>
      </c>
      <c r="N26">
        <f t="shared" si="138"/>
        <v>23</v>
      </c>
      <c r="O26">
        <f t="shared" si="138"/>
        <v>23</v>
      </c>
      <c r="P26">
        <f t="shared" si="138"/>
        <v>23</v>
      </c>
      <c r="Q26" s="37">
        <f t="shared" ref="Q26:T26" si="139">IF(ROWS(Q$4:Q26)/100&lt;=Q$2,Q25+1%,"")</f>
        <v>0.04</v>
      </c>
      <c r="R26" s="37">
        <f t="shared" si="139"/>
        <v>0.23000000000000007</v>
      </c>
      <c r="S26" s="37">
        <f t="shared" si="139"/>
        <v>0.23000000000000007</v>
      </c>
      <c r="T26" s="37">
        <f t="shared" si="139"/>
        <v>0.23000000000000007</v>
      </c>
      <c r="U26">
        <f t="shared" si="8"/>
        <v>23</v>
      </c>
      <c r="V26" s="37">
        <f t="shared" ref="V26:W26" si="140">IF(ROWS(V$4:V26)/100&lt;=V$2,V25+1%,"")</f>
        <v>0.23000000000000007</v>
      </c>
      <c r="W26" s="37">
        <f t="shared" si="140"/>
        <v>0.23000000000000007</v>
      </c>
      <c r="X26">
        <f t="shared" si="10"/>
        <v>230</v>
      </c>
      <c r="Y26" s="37">
        <f t="shared" si="11"/>
        <v>0.23000000000000007</v>
      </c>
      <c r="Z26">
        <f t="shared" ref="Z26:AA26" si="141">IF(ROWS(Z$4:Z26)&lt;=Z$2,Z25+1,"")</f>
        <v>23</v>
      </c>
      <c r="AA26">
        <f t="shared" si="141"/>
        <v>23</v>
      </c>
      <c r="AB26" s="37">
        <f t="shared" ref="AB26:AG26" si="142">IF(ROWS(AB$4:AB26)/100&lt;=AB$2,AB25+1%,"")</f>
        <v>0.23000000000000007</v>
      </c>
      <c r="AC26" s="37">
        <f t="shared" si="142"/>
        <v>0.23000000000000007</v>
      </c>
      <c r="AD26" s="37">
        <f t="shared" si="142"/>
        <v>0.23000000000000007</v>
      </c>
      <c r="AE26" s="37">
        <f t="shared" si="142"/>
        <v>0.23000000000000007</v>
      </c>
      <c r="AF26" s="37">
        <f t="shared" si="142"/>
        <v>0.23000000000000007</v>
      </c>
      <c r="AG26" s="37">
        <f t="shared" si="142"/>
        <v>0.23000000000000007</v>
      </c>
      <c r="AH26">
        <f t="shared" si="14"/>
        <v>23</v>
      </c>
      <c r="AI26" s="37">
        <f t="shared" ref="AI26:AJ26" si="143">IF(ROWS(AI$4:AI26)/100&lt;=AI$2,AI25+1%,"")</f>
        <v>0.23000000000000007</v>
      </c>
      <c r="AJ26" s="37">
        <f t="shared" si="143"/>
        <v>0.23000000000000007</v>
      </c>
      <c r="AK26">
        <f t="shared" si="16"/>
        <v>23</v>
      </c>
      <c r="AL26" t="e">
        <f t="shared" si="17"/>
        <v>#VALUE!</v>
      </c>
    </row>
    <row r="27" spans="2:38" ht="12.75">
      <c r="B27">
        <f t="shared" ref="B27:P27" si="144">IF(ROWS(B$4:B27)&lt;=B$2,B26+1,"")</f>
        <v>24</v>
      </c>
      <c r="C27">
        <f t="shared" si="144"/>
        <v>24</v>
      </c>
      <c r="D27">
        <f t="shared" si="144"/>
        <v>24</v>
      </c>
      <c r="E27">
        <f t="shared" si="144"/>
        <v>24</v>
      </c>
      <c r="F27">
        <f t="shared" si="144"/>
        <v>24</v>
      </c>
      <c r="G27">
        <f t="shared" si="144"/>
        <v>24</v>
      </c>
      <c r="H27">
        <f t="shared" si="144"/>
        <v>24</v>
      </c>
      <c r="I27">
        <f t="shared" si="144"/>
        <v>24</v>
      </c>
      <c r="J27">
        <f t="shared" si="144"/>
        <v>24</v>
      </c>
      <c r="K27">
        <f t="shared" si="144"/>
        <v>24</v>
      </c>
      <c r="L27">
        <f t="shared" si="144"/>
        <v>24</v>
      </c>
      <c r="M27">
        <f t="shared" si="144"/>
        <v>24</v>
      </c>
      <c r="N27">
        <f t="shared" si="144"/>
        <v>24</v>
      </c>
      <c r="O27">
        <f t="shared" si="144"/>
        <v>24</v>
      </c>
      <c r="P27">
        <f t="shared" si="144"/>
        <v>24</v>
      </c>
      <c r="Q27" s="37">
        <f t="shared" ref="Q27:T27" si="145">IF(ROWS(Q$4:Q27)/100&lt;=Q$2,Q26+1%,"")</f>
        <v>0.05</v>
      </c>
      <c r="R27" s="37">
        <f t="shared" si="145"/>
        <v>0.24000000000000007</v>
      </c>
      <c r="S27" s="37">
        <f t="shared" si="145"/>
        <v>0.24000000000000007</v>
      </c>
      <c r="T27" s="37">
        <f t="shared" si="145"/>
        <v>0.24000000000000007</v>
      </c>
      <c r="U27">
        <f t="shared" si="8"/>
        <v>24</v>
      </c>
      <c r="V27" s="37">
        <f t="shared" ref="V27:W27" si="146">IF(ROWS(V$4:V27)/100&lt;=V$2,V26+1%,"")</f>
        <v>0.24000000000000007</v>
      </c>
      <c r="W27" s="37">
        <f t="shared" si="146"/>
        <v>0.24000000000000007</v>
      </c>
      <c r="X27">
        <f t="shared" si="10"/>
        <v>240</v>
      </c>
      <c r="Y27" s="37">
        <f t="shared" si="11"/>
        <v>0.24000000000000007</v>
      </c>
      <c r="Z27">
        <f t="shared" ref="Z27:AA27" si="147">IF(ROWS(Z$4:Z27)&lt;=Z$2,Z26+1,"")</f>
        <v>24</v>
      </c>
      <c r="AA27">
        <f t="shared" si="147"/>
        <v>24</v>
      </c>
      <c r="AB27" s="37">
        <f t="shared" ref="AB27:AG27" si="148">IF(ROWS(AB$4:AB27)/100&lt;=AB$2,AB26+1%,"")</f>
        <v>0.24000000000000007</v>
      </c>
      <c r="AC27" s="37">
        <f t="shared" si="148"/>
        <v>0.24000000000000007</v>
      </c>
      <c r="AD27" s="37">
        <f t="shared" si="148"/>
        <v>0.24000000000000007</v>
      </c>
      <c r="AE27" s="37">
        <f t="shared" si="148"/>
        <v>0.24000000000000007</v>
      </c>
      <c r="AF27" s="37">
        <f t="shared" si="148"/>
        <v>0.24000000000000007</v>
      </c>
      <c r="AG27" s="37">
        <f t="shared" si="148"/>
        <v>0.24000000000000007</v>
      </c>
      <c r="AH27">
        <f t="shared" si="14"/>
        <v>24</v>
      </c>
      <c r="AI27" s="37">
        <f t="shared" ref="AI27:AJ27" si="149">IF(ROWS(AI$4:AI27)/100&lt;=AI$2,AI26+1%,"")</f>
        <v>0.24000000000000007</v>
      </c>
      <c r="AJ27" s="37">
        <f t="shared" si="149"/>
        <v>0.24000000000000007</v>
      </c>
      <c r="AK27">
        <f t="shared" si="16"/>
        <v>24</v>
      </c>
      <c r="AL27" t="e">
        <f t="shared" si="17"/>
        <v>#VALUE!</v>
      </c>
    </row>
    <row r="28" spans="2:38" ht="12.75">
      <c r="B28">
        <f t="shared" ref="B28:P28" si="150">IF(ROWS(B$4:B28)&lt;=B$2,B27+1,"")</f>
        <v>25</v>
      </c>
      <c r="C28">
        <f t="shared" si="150"/>
        <v>25</v>
      </c>
      <c r="D28">
        <f t="shared" si="150"/>
        <v>25</v>
      </c>
      <c r="E28">
        <f t="shared" si="150"/>
        <v>25</v>
      </c>
      <c r="F28">
        <f t="shared" si="150"/>
        <v>25</v>
      </c>
      <c r="G28">
        <f t="shared" si="150"/>
        <v>25</v>
      </c>
      <c r="H28">
        <f t="shared" si="150"/>
        <v>25</v>
      </c>
      <c r="I28">
        <f t="shared" si="150"/>
        <v>25</v>
      </c>
      <c r="J28">
        <f t="shared" si="150"/>
        <v>25</v>
      </c>
      <c r="K28">
        <f t="shared" si="150"/>
        <v>25</v>
      </c>
      <c r="L28">
        <f t="shared" si="150"/>
        <v>25</v>
      </c>
      <c r="M28">
        <f t="shared" si="150"/>
        <v>25</v>
      </c>
      <c r="N28">
        <f t="shared" si="150"/>
        <v>25</v>
      </c>
      <c r="O28">
        <f t="shared" si="150"/>
        <v>25</v>
      </c>
      <c r="P28">
        <f t="shared" si="150"/>
        <v>25</v>
      </c>
      <c r="Q28" s="37">
        <f t="shared" ref="Q28:T28" si="151">IF(ROWS(Q$4:Q28)/100&lt;=Q$2,Q27+1%,"")</f>
        <v>6.0000000000000005E-2</v>
      </c>
      <c r="R28" s="37">
        <f t="shared" si="151"/>
        <v>0.25000000000000006</v>
      </c>
      <c r="S28" s="37">
        <f t="shared" si="151"/>
        <v>0.25000000000000006</v>
      </c>
      <c r="T28" s="37">
        <f t="shared" si="151"/>
        <v>0.25000000000000006</v>
      </c>
      <c r="U28">
        <f t="shared" si="8"/>
        <v>25</v>
      </c>
      <c r="V28" s="37">
        <f t="shared" ref="V28:W28" si="152">IF(ROWS(V$4:V28)/100&lt;=V$2,V27+1%,"")</f>
        <v>0.25000000000000006</v>
      </c>
      <c r="W28" s="37">
        <f t="shared" si="152"/>
        <v>0.25000000000000006</v>
      </c>
      <c r="X28">
        <f t="shared" si="10"/>
        <v>250</v>
      </c>
      <c r="Y28" s="37">
        <f t="shared" si="11"/>
        <v>0.25000000000000006</v>
      </c>
      <c r="Z28">
        <f t="shared" ref="Z28:AA28" si="153">IF(ROWS(Z$4:Z28)&lt;=Z$2,Z27+1,"")</f>
        <v>25</v>
      </c>
      <c r="AA28">
        <f t="shared" si="153"/>
        <v>25</v>
      </c>
      <c r="AB28" s="37">
        <f t="shared" ref="AB28:AG28" si="154">IF(ROWS(AB$4:AB28)/100&lt;=AB$2,AB27+1%,"")</f>
        <v>0.25000000000000006</v>
      </c>
      <c r="AC28" s="37">
        <f t="shared" si="154"/>
        <v>0.25000000000000006</v>
      </c>
      <c r="AD28" s="37">
        <f t="shared" si="154"/>
        <v>0.25000000000000006</v>
      </c>
      <c r="AE28" s="37">
        <f t="shared" si="154"/>
        <v>0.25000000000000006</v>
      </c>
      <c r="AF28" s="37">
        <f t="shared" si="154"/>
        <v>0.25000000000000006</v>
      </c>
      <c r="AG28" s="37">
        <f t="shared" si="154"/>
        <v>0.25000000000000006</v>
      </c>
      <c r="AH28">
        <f t="shared" si="14"/>
        <v>25</v>
      </c>
      <c r="AI28" s="37">
        <f t="shared" ref="AI28:AJ28" si="155">IF(ROWS(AI$4:AI28)/100&lt;=AI$2,AI27+1%,"")</f>
        <v>0.25000000000000006</v>
      </c>
      <c r="AJ28" s="37">
        <f t="shared" si="155"/>
        <v>0.25000000000000006</v>
      </c>
      <c r="AK28">
        <f t="shared" si="16"/>
        <v>25</v>
      </c>
      <c r="AL28" t="e">
        <f t="shared" si="17"/>
        <v>#VALUE!</v>
      </c>
    </row>
    <row r="29" spans="2:38" ht="12.75">
      <c r="B29">
        <f t="shared" ref="B29:P29" si="156">IF(ROWS(B$4:B29)&lt;=B$2,B28+1,"")</f>
        <v>26</v>
      </c>
      <c r="C29">
        <f t="shared" si="156"/>
        <v>26</v>
      </c>
      <c r="D29">
        <f t="shared" si="156"/>
        <v>26</v>
      </c>
      <c r="E29">
        <f t="shared" si="156"/>
        <v>26</v>
      </c>
      <c r="F29">
        <f t="shared" si="156"/>
        <v>26</v>
      </c>
      <c r="G29">
        <f t="shared" si="156"/>
        <v>26</v>
      </c>
      <c r="H29">
        <f t="shared" si="156"/>
        <v>26</v>
      </c>
      <c r="I29">
        <f t="shared" si="156"/>
        <v>26</v>
      </c>
      <c r="J29">
        <f t="shared" si="156"/>
        <v>26</v>
      </c>
      <c r="K29">
        <f t="shared" si="156"/>
        <v>26</v>
      </c>
      <c r="L29">
        <f t="shared" si="156"/>
        <v>26</v>
      </c>
      <c r="M29">
        <f t="shared" si="156"/>
        <v>26</v>
      </c>
      <c r="N29">
        <f t="shared" si="156"/>
        <v>26</v>
      </c>
      <c r="O29">
        <f t="shared" si="156"/>
        <v>26</v>
      </c>
      <c r="P29">
        <f t="shared" si="156"/>
        <v>26</v>
      </c>
      <c r="Q29" s="37">
        <f t="shared" ref="Q29:T29" si="157">IF(ROWS(Q$4:Q29)/100&lt;=Q$2,Q28+1%,"")</f>
        <v>7.0000000000000007E-2</v>
      </c>
      <c r="R29" s="37">
        <f t="shared" si="157"/>
        <v>0.26000000000000006</v>
      </c>
      <c r="S29" s="37">
        <f t="shared" si="157"/>
        <v>0.26000000000000006</v>
      </c>
      <c r="T29" s="37">
        <f t="shared" si="157"/>
        <v>0.26000000000000006</v>
      </c>
      <c r="U29">
        <f t="shared" si="8"/>
        <v>26</v>
      </c>
      <c r="V29" s="37">
        <f t="shared" ref="V29:W29" si="158">IF(ROWS(V$4:V29)/100&lt;=V$2,V28+1%,"")</f>
        <v>0.26000000000000006</v>
      </c>
      <c r="W29" s="37">
        <f t="shared" si="158"/>
        <v>0.26000000000000006</v>
      </c>
      <c r="X29">
        <f t="shared" si="10"/>
        <v>260</v>
      </c>
      <c r="Y29" s="37">
        <f t="shared" si="11"/>
        <v>0.26000000000000006</v>
      </c>
      <c r="Z29">
        <f t="shared" ref="Z29:AA29" si="159">IF(ROWS(Z$4:Z29)&lt;=Z$2,Z28+1,"")</f>
        <v>26</v>
      </c>
      <c r="AA29">
        <f t="shared" si="159"/>
        <v>26</v>
      </c>
      <c r="AB29" s="37">
        <f t="shared" ref="AB29:AG29" si="160">IF(ROWS(AB$4:AB29)/100&lt;=AB$2,AB28+1%,"")</f>
        <v>0.26000000000000006</v>
      </c>
      <c r="AC29" s="37">
        <f t="shared" si="160"/>
        <v>0.26000000000000006</v>
      </c>
      <c r="AD29" s="37">
        <f t="shared" si="160"/>
        <v>0.26000000000000006</v>
      </c>
      <c r="AE29" s="37">
        <f t="shared" si="160"/>
        <v>0.26000000000000006</v>
      </c>
      <c r="AF29" s="37">
        <f t="shared" si="160"/>
        <v>0.26000000000000006</v>
      </c>
      <c r="AG29" s="37">
        <f t="shared" si="160"/>
        <v>0.26000000000000006</v>
      </c>
      <c r="AH29">
        <f t="shared" si="14"/>
        <v>26</v>
      </c>
      <c r="AI29" s="37">
        <f t="shared" ref="AI29:AJ29" si="161">IF(ROWS(AI$4:AI29)/100&lt;=AI$2,AI28+1%,"")</f>
        <v>0.26000000000000006</v>
      </c>
      <c r="AJ29" s="37">
        <f t="shared" si="161"/>
        <v>0.26000000000000006</v>
      </c>
      <c r="AK29">
        <f t="shared" si="16"/>
        <v>26</v>
      </c>
      <c r="AL29" t="e">
        <f t="shared" si="17"/>
        <v>#VALUE!</v>
      </c>
    </row>
    <row r="30" spans="2:38" ht="12.75">
      <c r="B30">
        <f t="shared" ref="B30:P30" si="162">IF(ROWS(B$4:B30)&lt;=B$2,B29+1,"")</f>
        <v>27</v>
      </c>
      <c r="C30">
        <f t="shared" si="162"/>
        <v>27</v>
      </c>
      <c r="D30">
        <f t="shared" si="162"/>
        <v>27</v>
      </c>
      <c r="E30">
        <f t="shared" si="162"/>
        <v>27</v>
      </c>
      <c r="F30">
        <f t="shared" si="162"/>
        <v>27</v>
      </c>
      <c r="G30">
        <f t="shared" si="162"/>
        <v>27</v>
      </c>
      <c r="H30">
        <f t="shared" si="162"/>
        <v>27</v>
      </c>
      <c r="I30">
        <f t="shared" si="162"/>
        <v>27</v>
      </c>
      <c r="J30">
        <f t="shared" si="162"/>
        <v>27</v>
      </c>
      <c r="K30">
        <f t="shared" si="162"/>
        <v>27</v>
      </c>
      <c r="L30">
        <f t="shared" si="162"/>
        <v>27</v>
      </c>
      <c r="M30">
        <f t="shared" si="162"/>
        <v>27</v>
      </c>
      <c r="N30">
        <f t="shared" si="162"/>
        <v>27</v>
      </c>
      <c r="O30">
        <f t="shared" si="162"/>
        <v>27</v>
      </c>
      <c r="P30">
        <f t="shared" si="162"/>
        <v>27</v>
      </c>
      <c r="Q30" s="37">
        <f t="shared" ref="Q30:T30" si="163">IF(ROWS(Q$4:Q30)/100&lt;=Q$2,Q29+1%,"")</f>
        <v>0.08</v>
      </c>
      <c r="R30" s="37">
        <f t="shared" si="163"/>
        <v>0.27000000000000007</v>
      </c>
      <c r="S30" s="37">
        <f t="shared" si="163"/>
        <v>0.27000000000000007</v>
      </c>
      <c r="T30" s="37">
        <f t="shared" si="163"/>
        <v>0.27000000000000007</v>
      </c>
      <c r="U30">
        <f t="shared" si="8"/>
        <v>27</v>
      </c>
      <c r="V30" s="37">
        <f t="shared" ref="V30:W30" si="164">IF(ROWS(V$4:V30)/100&lt;=V$2,V29+1%,"")</f>
        <v>0.27000000000000007</v>
      </c>
      <c r="W30" s="37">
        <f t="shared" si="164"/>
        <v>0.27000000000000007</v>
      </c>
      <c r="X30">
        <f t="shared" si="10"/>
        <v>270</v>
      </c>
      <c r="Y30" s="37">
        <f t="shared" si="11"/>
        <v>0.27000000000000007</v>
      </c>
      <c r="Z30">
        <f t="shared" ref="Z30:AA30" si="165">IF(ROWS(Z$4:Z30)&lt;=Z$2,Z29+1,"")</f>
        <v>27</v>
      </c>
      <c r="AA30">
        <f t="shared" si="165"/>
        <v>27</v>
      </c>
      <c r="AB30" s="37">
        <f t="shared" ref="AB30:AG30" si="166">IF(ROWS(AB$4:AB30)/100&lt;=AB$2,AB29+1%,"")</f>
        <v>0.27000000000000007</v>
      </c>
      <c r="AC30" s="37">
        <f t="shared" si="166"/>
        <v>0.27000000000000007</v>
      </c>
      <c r="AD30" s="37">
        <f t="shared" si="166"/>
        <v>0.27000000000000007</v>
      </c>
      <c r="AE30" s="37">
        <f t="shared" si="166"/>
        <v>0.27000000000000007</v>
      </c>
      <c r="AF30" s="37">
        <f t="shared" si="166"/>
        <v>0.27000000000000007</v>
      </c>
      <c r="AG30" s="37">
        <f t="shared" si="166"/>
        <v>0.27000000000000007</v>
      </c>
      <c r="AH30">
        <f t="shared" si="14"/>
        <v>27</v>
      </c>
      <c r="AI30" s="37">
        <f t="shared" ref="AI30:AJ30" si="167">IF(ROWS(AI$4:AI30)/100&lt;=AI$2,AI29+1%,"")</f>
        <v>0.27000000000000007</v>
      </c>
      <c r="AJ30" s="37">
        <f t="shared" si="167"/>
        <v>0.27000000000000007</v>
      </c>
      <c r="AK30">
        <f t="shared" si="16"/>
        <v>27</v>
      </c>
      <c r="AL30" t="e">
        <f t="shared" si="17"/>
        <v>#VALUE!</v>
      </c>
    </row>
    <row r="31" spans="2:38" ht="12.75">
      <c r="B31">
        <f t="shared" ref="B31:P31" si="168">IF(ROWS(B$4:B31)&lt;=B$2,B30+1,"")</f>
        <v>28</v>
      </c>
      <c r="C31">
        <f t="shared" si="168"/>
        <v>28</v>
      </c>
      <c r="D31">
        <f t="shared" si="168"/>
        <v>28</v>
      </c>
      <c r="E31">
        <f t="shared" si="168"/>
        <v>28</v>
      </c>
      <c r="F31">
        <f t="shared" si="168"/>
        <v>28</v>
      </c>
      <c r="G31">
        <f t="shared" si="168"/>
        <v>28</v>
      </c>
      <c r="H31">
        <f t="shared" si="168"/>
        <v>28</v>
      </c>
      <c r="I31">
        <f t="shared" si="168"/>
        <v>28</v>
      </c>
      <c r="J31">
        <f t="shared" si="168"/>
        <v>28</v>
      </c>
      <c r="K31">
        <f t="shared" si="168"/>
        <v>28</v>
      </c>
      <c r="L31">
        <f t="shared" si="168"/>
        <v>28</v>
      </c>
      <c r="M31">
        <f t="shared" si="168"/>
        <v>28</v>
      </c>
      <c r="N31">
        <f t="shared" si="168"/>
        <v>28</v>
      </c>
      <c r="O31">
        <f t="shared" si="168"/>
        <v>28</v>
      </c>
      <c r="P31">
        <f t="shared" si="168"/>
        <v>28</v>
      </c>
      <c r="Q31" s="37">
        <f t="shared" ref="Q31:T31" si="169">IF(ROWS(Q$4:Q31)/100&lt;=Q$2,Q30+1%,"")</f>
        <v>0.09</v>
      </c>
      <c r="R31" s="37">
        <f t="shared" si="169"/>
        <v>0.28000000000000008</v>
      </c>
      <c r="S31" s="37">
        <f t="shared" si="169"/>
        <v>0.28000000000000008</v>
      </c>
      <c r="T31" s="37">
        <f t="shared" si="169"/>
        <v>0.28000000000000008</v>
      </c>
      <c r="U31">
        <f t="shared" si="8"/>
        <v>28</v>
      </c>
      <c r="V31" s="37">
        <f t="shared" ref="V31:W31" si="170">IF(ROWS(V$4:V31)/100&lt;=V$2,V30+1%,"")</f>
        <v>0.28000000000000008</v>
      </c>
      <c r="W31" s="37">
        <f t="shared" si="170"/>
        <v>0.28000000000000008</v>
      </c>
      <c r="X31">
        <f t="shared" si="10"/>
        <v>280</v>
      </c>
      <c r="Y31" s="37">
        <f t="shared" si="11"/>
        <v>0.28000000000000008</v>
      </c>
      <c r="Z31">
        <f t="shared" ref="Z31:AA31" si="171">IF(ROWS(Z$4:Z31)&lt;=Z$2,Z30+1,"")</f>
        <v>28</v>
      </c>
      <c r="AA31">
        <f t="shared" si="171"/>
        <v>28</v>
      </c>
      <c r="AB31" s="37">
        <f t="shared" ref="AB31:AG31" si="172">IF(ROWS(AB$4:AB31)/100&lt;=AB$2,AB30+1%,"")</f>
        <v>0.28000000000000008</v>
      </c>
      <c r="AC31" s="37">
        <f t="shared" si="172"/>
        <v>0.28000000000000008</v>
      </c>
      <c r="AD31" s="37">
        <f t="shared" si="172"/>
        <v>0.28000000000000008</v>
      </c>
      <c r="AE31" s="37">
        <f t="shared" si="172"/>
        <v>0.28000000000000008</v>
      </c>
      <c r="AF31" s="37">
        <f t="shared" si="172"/>
        <v>0.28000000000000008</v>
      </c>
      <c r="AG31" s="37">
        <f t="shared" si="172"/>
        <v>0.28000000000000008</v>
      </c>
      <c r="AH31">
        <f t="shared" si="14"/>
        <v>28</v>
      </c>
      <c r="AI31" s="37">
        <f t="shared" ref="AI31:AJ31" si="173">IF(ROWS(AI$4:AI31)/100&lt;=AI$2,AI30+1%,"")</f>
        <v>0.28000000000000008</v>
      </c>
      <c r="AJ31" s="37">
        <f t="shared" si="173"/>
        <v>0.28000000000000008</v>
      </c>
      <c r="AK31">
        <f t="shared" si="16"/>
        <v>28</v>
      </c>
      <c r="AL31" t="e">
        <f t="shared" si="17"/>
        <v>#VALUE!</v>
      </c>
    </row>
    <row r="32" spans="2:38" ht="12.75">
      <c r="B32">
        <f t="shared" ref="B32:P32" si="174">IF(ROWS(B$4:B32)&lt;=B$2,B31+1,"")</f>
        <v>29</v>
      </c>
      <c r="C32">
        <f t="shared" si="174"/>
        <v>29</v>
      </c>
      <c r="D32">
        <f t="shared" si="174"/>
        <v>29</v>
      </c>
      <c r="E32">
        <f t="shared" si="174"/>
        <v>29</v>
      </c>
      <c r="F32">
        <f t="shared" si="174"/>
        <v>29</v>
      </c>
      <c r="G32">
        <f t="shared" si="174"/>
        <v>29</v>
      </c>
      <c r="H32">
        <f t="shared" si="174"/>
        <v>29</v>
      </c>
      <c r="I32">
        <f t="shared" si="174"/>
        <v>29</v>
      </c>
      <c r="J32">
        <f t="shared" si="174"/>
        <v>29</v>
      </c>
      <c r="K32">
        <f t="shared" si="174"/>
        <v>29</v>
      </c>
      <c r="L32">
        <f t="shared" si="174"/>
        <v>29</v>
      </c>
      <c r="M32">
        <f t="shared" si="174"/>
        <v>29</v>
      </c>
      <c r="N32">
        <f t="shared" si="174"/>
        <v>29</v>
      </c>
      <c r="O32">
        <f t="shared" si="174"/>
        <v>29</v>
      </c>
      <c r="P32">
        <f t="shared" si="174"/>
        <v>29</v>
      </c>
      <c r="Q32" s="37">
        <f t="shared" ref="Q32:T32" si="175">IF(ROWS(Q$4:Q32)/100&lt;=Q$2,Q31+1%,"")</f>
        <v>9.9999999999999992E-2</v>
      </c>
      <c r="R32" s="37">
        <f t="shared" si="175"/>
        <v>0.29000000000000009</v>
      </c>
      <c r="S32" s="37">
        <f t="shared" si="175"/>
        <v>0.29000000000000009</v>
      </c>
      <c r="T32" s="37">
        <f t="shared" si="175"/>
        <v>0.29000000000000009</v>
      </c>
      <c r="U32">
        <f t="shared" si="8"/>
        <v>29</v>
      </c>
      <c r="V32" s="37">
        <f t="shared" ref="V32:W32" si="176">IF(ROWS(V$4:V32)/100&lt;=V$2,V31+1%,"")</f>
        <v>0.29000000000000009</v>
      </c>
      <c r="W32" s="37">
        <f t="shared" si="176"/>
        <v>0.29000000000000009</v>
      </c>
      <c r="X32">
        <f t="shared" si="10"/>
        <v>290</v>
      </c>
      <c r="Y32" s="37">
        <f t="shared" si="11"/>
        <v>0.29000000000000009</v>
      </c>
      <c r="Z32">
        <f t="shared" ref="Z32:AA32" si="177">IF(ROWS(Z$4:Z32)&lt;=Z$2,Z31+1,"")</f>
        <v>29</v>
      </c>
      <c r="AA32">
        <f t="shared" si="177"/>
        <v>29</v>
      </c>
      <c r="AB32" s="37">
        <f t="shared" ref="AB32:AG32" si="178">IF(ROWS(AB$4:AB32)/100&lt;=AB$2,AB31+1%,"")</f>
        <v>0.29000000000000009</v>
      </c>
      <c r="AC32" s="37">
        <f t="shared" si="178"/>
        <v>0.29000000000000009</v>
      </c>
      <c r="AD32" s="37">
        <f t="shared" si="178"/>
        <v>0.29000000000000009</v>
      </c>
      <c r="AE32" s="37">
        <f t="shared" si="178"/>
        <v>0.29000000000000009</v>
      </c>
      <c r="AF32" s="37">
        <f t="shared" si="178"/>
        <v>0.29000000000000009</v>
      </c>
      <c r="AG32" s="37">
        <f t="shared" si="178"/>
        <v>0.29000000000000009</v>
      </c>
      <c r="AH32">
        <f t="shared" si="14"/>
        <v>29</v>
      </c>
      <c r="AI32" s="37">
        <f t="shared" ref="AI32:AJ32" si="179">IF(ROWS(AI$4:AI32)/100&lt;=AI$2,AI31+1%,"")</f>
        <v>0.29000000000000009</v>
      </c>
      <c r="AJ32" s="37">
        <f t="shared" si="179"/>
        <v>0.29000000000000009</v>
      </c>
      <c r="AK32">
        <f t="shared" si="16"/>
        <v>29</v>
      </c>
      <c r="AL32" t="e">
        <f t="shared" si="17"/>
        <v>#VALUE!</v>
      </c>
    </row>
    <row r="33" spans="2:38" ht="12.75">
      <c r="B33">
        <f t="shared" ref="B33:P33" si="180">IF(ROWS(B$4:B33)&lt;=B$2,B32+1,"")</f>
        <v>30</v>
      </c>
      <c r="C33">
        <f t="shared" si="180"/>
        <v>30</v>
      </c>
      <c r="D33">
        <f t="shared" si="180"/>
        <v>30</v>
      </c>
      <c r="E33">
        <f t="shared" si="180"/>
        <v>30</v>
      </c>
      <c r="F33">
        <f t="shared" si="180"/>
        <v>30</v>
      </c>
      <c r="G33">
        <f t="shared" si="180"/>
        <v>30</v>
      </c>
      <c r="H33">
        <f t="shared" si="180"/>
        <v>30</v>
      </c>
      <c r="I33">
        <f t="shared" si="180"/>
        <v>30</v>
      </c>
      <c r="J33">
        <f t="shared" si="180"/>
        <v>30</v>
      </c>
      <c r="K33">
        <f t="shared" si="180"/>
        <v>30</v>
      </c>
      <c r="L33">
        <f t="shared" si="180"/>
        <v>30</v>
      </c>
      <c r="M33">
        <f t="shared" si="180"/>
        <v>30</v>
      </c>
      <c r="N33">
        <f t="shared" si="180"/>
        <v>30</v>
      </c>
      <c r="O33">
        <f t="shared" si="180"/>
        <v>30</v>
      </c>
      <c r="P33">
        <f t="shared" si="180"/>
        <v>30</v>
      </c>
      <c r="Q33" s="37">
        <f t="shared" ref="Q33:T33" si="181">IF(ROWS(Q$4:Q33)/100&lt;=Q$2,Q32+1%,"")</f>
        <v>0.10999999999999999</v>
      </c>
      <c r="R33" s="37">
        <f t="shared" si="181"/>
        <v>0.3000000000000001</v>
      </c>
      <c r="S33" s="37">
        <f t="shared" si="181"/>
        <v>0.3000000000000001</v>
      </c>
      <c r="T33" s="37">
        <f t="shared" si="181"/>
        <v>0.3000000000000001</v>
      </c>
      <c r="U33">
        <f t="shared" si="8"/>
        <v>30</v>
      </c>
      <c r="V33" s="37">
        <f t="shared" ref="V33:W33" si="182">IF(ROWS(V$4:V33)/100&lt;=V$2,V32+1%,"")</f>
        <v>0.3000000000000001</v>
      </c>
      <c r="W33" s="37">
        <f t="shared" si="182"/>
        <v>0.3000000000000001</v>
      </c>
      <c r="X33">
        <f t="shared" si="10"/>
        <v>300</v>
      </c>
      <c r="Y33" s="37">
        <f t="shared" si="11"/>
        <v>0.3000000000000001</v>
      </c>
      <c r="Z33">
        <f t="shared" ref="Z33:AA33" si="183">IF(ROWS(Z$4:Z33)&lt;=Z$2,Z32+1,"")</f>
        <v>30</v>
      </c>
      <c r="AA33">
        <f t="shared" si="183"/>
        <v>30</v>
      </c>
      <c r="AB33" s="37">
        <f t="shared" ref="AB33:AG33" si="184">IF(ROWS(AB$4:AB33)/100&lt;=AB$2,AB32+1%,"")</f>
        <v>0.3000000000000001</v>
      </c>
      <c r="AC33" s="37">
        <f t="shared" si="184"/>
        <v>0.3000000000000001</v>
      </c>
      <c r="AD33" s="37">
        <f t="shared" si="184"/>
        <v>0.3000000000000001</v>
      </c>
      <c r="AE33" s="37">
        <f t="shared" si="184"/>
        <v>0.3000000000000001</v>
      </c>
      <c r="AF33" s="37">
        <f t="shared" si="184"/>
        <v>0.3000000000000001</v>
      </c>
      <c r="AG33" s="37">
        <f t="shared" si="184"/>
        <v>0.3000000000000001</v>
      </c>
      <c r="AH33">
        <f t="shared" si="14"/>
        <v>30</v>
      </c>
      <c r="AI33" s="37">
        <f t="shared" ref="AI33:AJ33" si="185">IF(ROWS(AI$4:AI33)/100&lt;=AI$2,AI32+1%,"")</f>
        <v>0.3000000000000001</v>
      </c>
      <c r="AJ33" s="37">
        <f t="shared" si="185"/>
        <v>0.3000000000000001</v>
      </c>
      <c r="AK33">
        <f t="shared" si="16"/>
        <v>30</v>
      </c>
      <c r="AL33" t="e">
        <f t="shared" si="17"/>
        <v>#VALUE!</v>
      </c>
    </row>
    <row r="34" spans="2:38" ht="12.75">
      <c r="B34">
        <f t="shared" ref="B34:P34" si="186">IF(ROWS(B$4:B34)&lt;=B$2,B33+1,"")</f>
        <v>31</v>
      </c>
      <c r="C34">
        <f t="shared" si="186"/>
        <v>31</v>
      </c>
      <c r="D34">
        <f t="shared" si="186"/>
        <v>31</v>
      </c>
      <c r="E34">
        <f t="shared" si="186"/>
        <v>31</v>
      </c>
      <c r="F34">
        <f t="shared" si="186"/>
        <v>31</v>
      </c>
      <c r="G34">
        <f t="shared" si="186"/>
        <v>31</v>
      </c>
      <c r="H34">
        <f t="shared" si="186"/>
        <v>31</v>
      </c>
      <c r="I34">
        <f t="shared" si="186"/>
        <v>31</v>
      </c>
      <c r="J34">
        <f t="shared" si="186"/>
        <v>31</v>
      </c>
      <c r="K34">
        <f t="shared" si="186"/>
        <v>31</v>
      </c>
      <c r="L34">
        <f t="shared" si="186"/>
        <v>31</v>
      </c>
      <c r="M34">
        <f t="shared" si="186"/>
        <v>31</v>
      </c>
      <c r="N34">
        <f t="shared" si="186"/>
        <v>31</v>
      </c>
      <c r="O34">
        <f t="shared" si="186"/>
        <v>31</v>
      </c>
      <c r="P34">
        <f t="shared" si="186"/>
        <v>31</v>
      </c>
      <c r="Q34" s="37">
        <f t="shared" ref="Q34:T34" si="187">IF(ROWS(Q$4:Q34)/100&lt;=Q$2,Q33+1%,"")</f>
        <v>0.11999999999999998</v>
      </c>
      <c r="R34" s="37">
        <f t="shared" si="187"/>
        <v>0.31000000000000011</v>
      </c>
      <c r="S34" s="37">
        <f t="shared" si="187"/>
        <v>0.31000000000000011</v>
      </c>
      <c r="T34" s="37">
        <f t="shared" si="187"/>
        <v>0.31000000000000011</v>
      </c>
      <c r="U34">
        <f t="shared" si="8"/>
        <v>31</v>
      </c>
      <c r="V34" s="37">
        <f t="shared" ref="V34:W34" si="188">IF(ROWS(V$4:V34)/100&lt;=V$2,V33+1%,"")</f>
        <v>0.31000000000000011</v>
      </c>
      <c r="W34" s="37">
        <f t="shared" si="188"/>
        <v>0.31000000000000011</v>
      </c>
      <c r="X34">
        <f t="shared" si="10"/>
        <v>310</v>
      </c>
      <c r="Y34" s="37">
        <f t="shared" si="11"/>
        <v>0.31000000000000011</v>
      </c>
      <c r="Z34">
        <f t="shared" ref="Z34:AA34" si="189">IF(ROWS(Z$4:Z34)&lt;=Z$2,Z33+1,"")</f>
        <v>31</v>
      </c>
      <c r="AA34">
        <f t="shared" si="189"/>
        <v>31</v>
      </c>
      <c r="AB34" s="37">
        <f t="shared" ref="AB34:AG34" si="190">IF(ROWS(AB$4:AB34)/100&lt;=AB$2,AB33+1%,"")</f>
        <v>0.31000000000000011</v>
      </c>
      <c r="AC34" s="37">
        <f t="shared" si="190"/>
        <v>0.31000000000000011</v>
      </c>
      <c r="AD34" s="37">
        <f t="shared" si="190"/>
        <v>0.31000000000000011</v>
      </c>
      <c r="AE34" s="37">
        <f t="shared" si="190"/>
        <v>0.31000000000000011</v>
      </c>
      <c r="AF34" s="37">
        <f t="shared" si="190"/>
        <v>0.31000000000000011</v>
      </c>
      <c r="AG34" s="37">
        <f t="shared" si="190"/>
        <v>0.31000000000000011</v>
      </c>
      <c r="AH34">
        <f t="shared" si="14"/>
        <v>31</v>
      </c>
      <c r="AI34" s="37">
        <f t="shared" ref="AI34:AJ34" si="191">IF(ROWS(AI$4:AI34)/100&lt;=AI$2,AI33+1%,"")</f>
        <v>0.31000000000000011</v>
      </c>
      <c r="AJ34" s="37">
        <f t="shared" si="191"/>
        <v>0.31000000000000011</v>
      </c>
      <c r="AK34">
        <f t="shared" si="16"/>
        <v>31</v>
      </c>
      <c r="AL34" t="e">
        <f t="shared" si="17"/>
        <v>#VALUE!</v>
      </c>
    </row>
    <row r="35" spans="2:38" ht="12.75">
      <c r="B35">
        <f t="shared" ref="B35:P35" si="192">IF(ROWS(B$4:B35)&lt;=B$2,B34+1,"")</f>
        <v>32</v>
      </c>
      <c r="C35">
        <f t="shared" si="192"/>
        <v>32</v>
      </c>
      <c r="D35">
        <f t="shared" si="192"/>
        <v>32</v>
      </c>
      <c r="E35">
        <f t="shared" si="192"/>
        <v>32</v>
      </c>
      <c r="F35">
        <f t="shared" si="192"/>
        <v>32</v>
      </c>
      <c r="G35">
        <f t="shared" si="192"/>
        <v>32</v>
      </c>
      <c r="H35">
        <f t="shared" si="192"/>
        <v>32</v>
      </c>
      <c r="I35">
        <f t="shared" si="192"/>
        <v>32</v>
      </c>
      <c r="J35">
        <f t="shared" si="192"/>
        <v>32</v>
      </c>
      <c r="K35">
        <f t="shared" si="192"/>
        <v>32</v>
      </c>
      <c r="L35">
        <f t="shared" si="192"/>
        <v>32</v>
      </c>
      <c r="M35">
        <f t="shared" si="192"/>
        <v>32</v>
      </c>
      <c r="N35">
        <f t="shared" si="192"/>
        <v>32</v>
      </c>
      <c r="O35">
        <f t="shared" si="192"/>
        <v>32</v>
      </c>
      <c r="P35">
        <f t="shared" si="192"/>
        <v>32</v>
      </c>
      <c r="Q35" s="37">
        <f t="shared" ref="Q35:T35" si="193">IF(ROWS(Q$4:Q35)/100&lt;=Q$2,Q34+1%,"")</f>
        <v>0.12999999999999998</v>
      </c>
      <c r="R35" s="37">
        <f t="shared" si="193"/>
        <v>0.32000000000000012</v>
      </c>
      <c r="S35" s="37">
        <f t="shared" si="193"/>
        <v>0.32000000000000012</v>
      </c>
      <c r="T35" s="37">
        <f t="shared" si="193"/>
        <v>0.32000000000000012</v>
      </c>
      <c r="U35">
        <f t="shared" si="8"/>
        <v>32</v>
      </c>
      <c r="V35" s="37">
        <f t="shared" ref="V35:W35" si="194">IF(ROWS(V$4:V35)/100&lt;=V$2,V34+1%,"")</f>
        <v>0.32000000000000012</v>
      </c>
      <c r="W35" s="37">
        <f t="shared" si="194"/>
        <v>0.32000000000000012</v>
      </c>
      <c r="X35">
        <f t="shared" si="10"/>
        <v>320</v>
      </c>
      <c r="Y35" s="37">
        <f t="shared" si="11"/>
        <v>0.32000000000000012</v>
      </c>
      <c r="Z35">
        <f t="shared" ref="Z35:AA35" si="195">IF(ROWS(Z$4:Z35)&lt;=Z$2,Z34+1,"")</f>
        <v>32</v>
      </c>
      <c r="AA35">
        <f t="shared" si="195"/>
        <v>32</v>
      </c>
      <c r="AB35" s="37">
        <f t="shared" ref="AB35:AG35" si="196">IF(ROWS(AB$4:AB35)/100&lt;=AB$2,AB34+1%,"")</f>
        <v>0.32000000000000012</v>
      </c>
      <c r="AC35" s="37">
        <f t="shared" si="196"/>
        <v>0.32000000000000012</v>
      </c>
      <c r="AD35" s="37">
        <f t="shared" si="196"/>
        <v>0.32000000000000012</v>
      </c>
      <c r="AE35" s="37">
        <f t="shared" si="196"/>
        <v>0.32000000000000012</v>
      </c>
      <c r="AF35" s="37">
        <f t="shared" si="196"/>
        <v>0.32000000000000012</v>
      </c>
      <c r="AG35" s="37">
        <f t="shared" si="196"/>
        <v>0.32000000000000012</v>
      </c>
      <c r="AH35">
        <f t="shared" si="14"/>
        <v>32</v>
      </c>
      <c r="AI35" s="37">
        <f t="shared" ref="AI35:AJ35" si="197">IF(ROWS(AI$4:AI35)/100&lt;=AI$2,AI34+1%,"")</f>
        <v>0.32000000000000012</v>
      </c>
      <c r="AJ35" s="37">
        <f t="shared" si="197"/>
        <v>0.32000000000000012</v>
      </c>
      <c r="AK35">
        <f t="shared" si="16"/>
        <v>32</v>
      </c>
      <c r="AL35" t="e">
        <f t="shared" si="17"/>
        <v>#VALUE!</v>
      </c>
    </row>
    <row r="36" spans="2:38" ht="12.75">
      <c r="B36">
        <f t="shared" ref="B36:P36" si="198">IF(ROWS(B$4:B36)&lt;=B$2,B35+1,"")</f>
        <v>33</v>
      </c>
      <c r="C36">
        <f t="shared" si="198"/>
        <v>33</v>
      </c>
      <c r="D36">
        <f t="shared" si="198"/>
        <v>33</v>
      </c>
      <c r="E36">
        <f t="shared" si="198"/>
        <v>33</v>
      </c>
      <c r="F36">
        <f t="shared" si="198"/>
        <v>33</v>
      </c>
      <c r="G36">
        <f t="shared" si="198"/>
        <v>33</v>
      </c>
      <c r="H36">
        <f t="shared" si="198"/>
        <v>33</v>
      </c>
      <c r="I36">
        <f t="shared" si="198"/>
        <v>33</v>
      </c>
      <c r="J36">
        <f t="shared" si="198"/>
        <v>33</v>
      </c>
      <c r="K36">
        <f t="shared" si="198"/>
        <v>33</v>
      </c>
      <c r="L36">
        <f t="shared" si="198"/>
        <v>33</v>
      </c>
      <c r="M36">
        <f t="shared" si="198"/>
        <v>33</v>
      </c>
      <c r="N36">
        <f t="shared" si="198"/>
        <v>33</v>
      </c>
      <c r="O36">
        <f t="shared" si="198"/>
        <v>33</v>
      </c>
      <c r="P36">
        <f t="shared" si="198"/>
        <v>33</v>
      </c>
      <c r="Q36" s="37">
        <f t="shared" ref="Q36:T36" si="199">IF(ROWS(Q$4:Q36)/100&lt;=Q$2,Q35+1%,"")</f>
        <v>0.13999999999999999</v>
      </c>
      <c r="R36" s="37">
        <f t="shared" si="199"/>
        <v>0.33000000000000013</v>
      </c>
      <c r="S36" s="37">
        <f t="shared" si="199"/>
        <v>0.33000000000000013</v>
      </c>
      <c r="T36" s="37">
        <f t="shared" si="199"/>
        <v>0.33000000000000013</v>
      </c>
      <c r="U36">
        <f t="shared" si="8"/>
        <v>33</v>
      </c>
      <c r="V36" s="37">
        <f t="shared" ref="V36:W36" si="200">IF(ROWS(V$4:V36)/100&lt;=V$2,V35+1%,"")</f>
        <v>0.33000000000000013</v>
      </c>
      <c r="W36" s="37">
        <f t="shared" si="200"/>
        <v>0.33000000000000013</v>
      </c>
      <c r="X36">
        <f t="shared" si="10"/>
        <v>330</v>
      </c>
      <c r="Y36" s="37">
        <f t="shared" si="11"/>
        <v>0.33000000000000013</v>
      </c>
      <c r="Z36">
        <f t="shared" ref="Z36:AA36" si="201">IF(ROWS(Z$4:Z36)&lt;=Z$2,Z35+1,"")</f>
        <v>33</v>
      </c>
      <c r="AA36">
        <f t="shared" si="201"/>
        <v>33</v>
      </c>
      <c r="AB36" s="37">
        <f t="shared" ref="AB36:AG36" si="202">IF(ROWS(AB$4:AB36)/100&lt;=AB$2,AB35+1%,"")</f>
        <v>0.33000000000000013</v>
      </c>
      <c r="AC36" s="37">
        <f t="shared" si="202"/>
        <v>0.33000000000000013</v>
      </c>
      <c r="AD36" s="37">
        <f t="shared" si="202"/>
        <v>0.33000000000000013</v>
      </c>
      <c r="AE36" s="37">
        <f t="shared" si="202"/>
        <v>0.33000000000000013</v>
      </c>
      <c r="AF36" s="37">
        <f t="shared" si="202"/>
        <v>0.33000000000000013</v>
      </c>
      <c r="AG36" s="37">
        <f t="shared" si="202"/>
        <v>0.33000000000000013</v>
      </c>
      <c r="AH36">
        <f t="shared" si="14"/>
        <v>33</v>
      </c>
      <c r="AI36" s="37">
        <f t="shared" ref="AI36:AJ36" si="203">IF(ROWS(AI$4:AI36)/100&lt;=AI$2,AI35+1%,"")</f>
        <v>0.33000000000000013</v>
      </c>
      <c r="AJ36" s="37">
        <f t="shared" si="203"/>
        <v>0.33000000000000013</v>
      </c>
      <c r="AK36">
        <f t="shared" si="16"/>
        <v>33</v>
      </c>
      <c r="AL36" t="e">
        <f t="shared" si="17"/>
        <v>#VALUE!</v>
      </c>
    </row>
    <row r="37" spans="2:38" ht="12.75">
      <c r="B37">
        <f t="shared" ref="B37:P37" si="204">IF(ROWS(B$4:B37)&lt;=B$2,B36+1,"")</f>
        <v>34</v>
      </c>
      <c r="C37">
        <f t="shared" si="204"/>
        <v>34</v>
      </c>
      <c r="D37">
        <f t="shared" si="204"/>
        <v>34</v>
      </c>
      <c r="E37">
        <f t="shared" si="204"/>
        <v>34</v>
      </c>
      <c r="F37">
        <f t="shared" si="204"/>
        <v>34</v>
      </c>
      <c r="G37">
        <f t="shared" si="204"/>
        <v>34</v>
      </c>
      <c r="H37">
        <f t="shared" si="204"/>
        <v>34</v>
      </c>
      <c r="I37">
        <f t="shared" si="204"/>
        <v>34</v>
      </c>
      <c r="J37">
        <f t="shared" si="204"/>
        <v>34</v>
      </c>
      <c r="K37">
        <f t="shared" si="204"/>
        <v>34</v>
      </c>
      <c r="L37">
        <f t="shared" si="204"/>
        <v>34</v>
      </c>
      <c r="M37">
        <f t="shared" si="204"/>
        <v>34</v>
      </c>
      <c r="N37">
        <f t="shared" si="204"/>
        <v>34</v>
      </c>
      <c r="O37">
        <f t="shared" si="204"/>
        <v>34</v>
      </c>
      <c r="P37">
        <f t="shared" si="204"/>
        <v>34</v>
      </c>
      <c r="Q37" s="37">
        <f t="shared" ref="Q37:T37" si="205">IF(ROWS(Q$4:Q37)/100&lt;=Q$2,Q36+1%,"")</f>
        <v>0.15</v>
      </c>
      <c r="R37" s="37">
        <f t="shared" si="205"/>
        <v>0.34000000000000014</v>
      </c>
      <c r="S37" s="37">
        <f t="shared" si="205"/>
        <v>0.34000000000000014</v>
      </c>
      <c r="T37" s="37">
        <f t="shared" si="205"/>
        <v>0.34000000000000014</v>
      </c>
      <c r="U37">
        <f t="shared" si="8"/>
        <v>34</v>
      </c>
      <c r="V37" s="37">
        <f t="shared" ref="V37:W37" si="206">IF(ROWS(V$4:V37)/100&lt;=V$2,V36+1%,"")</f>
        <v>0.34000000000000014</v>
      </c>
      <c r="W37" s="37">
        <f t="shared" si="206"/>
        <v>0.34000000000000014</v>
      </c>
      <c r="X37">
        <f t="shared" si="10"/>
        <v>340</v>
      </c>
      <c r="Y37" s="37">
        <f t="shared" si="11"/>
        <v>0.34000000000000014</v>
      </c>
      <c r="Z37">
        <f t="shared" ref="Z37:AA37" si="207">IF(ROWS(Z$4:Z37)&lt;=Z$2,Z36+1,"")</f>
        <v>34</v>
      </c>
      <c r="AA37">
        <f t="shared" si="207"/>
        <v>34</v>
      </c>
      <c r="AB37" s="37">
        <f t="shared" ref="AB37:AG37" si="208">IF(ROWS(AB$4:AB37)/100&lt;=AB$2,AB36+1%,"")</f>
        <v>0.34000000000000014</v>
      </c>
      <c r="AC37" s="37">
        <f t="shared" si="208"/>
        <v>0.34000000000000014</v>
      </c>
      <c r="AD37" s="37">
        <f t="shared" si="208"/>
        <v>0.34000000000000014</v>
      </c>
      <c r="AE37" s="37">
        <f t="shared" si="208"/>
        <v>0.34000000000000014</v>
      </c>
      <c r="AF37" s="37">
        <f t="shared" si="208"/>
        <v>0.34000000000000014</v>
      </c>
      <c r="AG37" s="37">
        <f t="shared" si="208"/>
        <v>0.34000000000000014</v>
      </c>
      <c r="AH37">
        <f t="shared" si="14"/>
        <v>34</v>
      </c>
      <c r="AI37" s="37">
        <f t="shared" ref="AI37:AJ37" si="209">IF(ROWS(AI$4:AI37)/100&lt;=AI$2,AI36+1%,"")</f>
        <v>0.34000000000000014</v>
      </c>
      <c r="AJ37" s="37">
        <f t="shared" si="209"/>
        <v>0.34000000000000014</v>
      </c>
      <c r="AK37">
        <f t="shared" si="16"/>
        <v>34</v>
      </c>
      <c r="AL37" t="e">
        <f t="shared" si="17"/>
        <v>#VALUE!</v>
      </c>
    </row>
    <row r="38" spans="2:38" ht="12.75">
      <c r="B38">
        <f t="shared" ref="B38:P38" si="210">IF(ROWS(B$4:B38)&lt;=B$2,B37+1,"")</f>
        <v>35</v>
      </c>
      <c r="C38">
        <f t="shared" si="210"/>
        <v>35</v>
      </c>
      <c r="D38">
        <f t="shared" si="210"/>
        <v>35</v>
      </c>
      <c r="E38">
        <f t="shared" si="210"/>
        <v>35</v>
      </c>
      <c r="F38">
        <f t="shared" si="210"/>
        <v>35</v>
      </c>
      <c r="G38">
        <f t="shared" si="210"/>
        <v>35</v>
      </c>
      <c r="H38">
        <f t="shared" si="210"/>
        <v>35</v>
      </c>
      <c r="I38">
        <f t="shared" si="210"/>
        <v>35</v>
      </c>
      <c r="J38">
        <f t="shared" si="210"/>
        <v>35</v>
      </c>
      <c r="K38">
        <f t="shared" si="210"/>
        <v>35</v>
      </c>
      <c r="L38">
        <f t="shared" si="210"/>
        <v>35</v>
      </c>
      <c r="M38">
        <f t="shared" si="210"/>
        <v>35</v>
      </c>
      <c r="N38">
        <f t="shared" si="210"/>
        <v>35</v>
      </c>
      <c r="O38">
        <f t="shared" si="210"/>
        <v>35</v>
      </c>
      <c r="P38">
        <f t="shared" si="210"/>
        <v>35</v>
      </c>
      <c r="Q38" s="37">
        <f t="shared" ref="Q38:T38" si="211">IF(ROWS(Q$4:Q38)/100&lt;=Q$2,Q37+1%,"")</f>
        <v>0.16</v>
      </c>
      <c r="R38" s="37">
        <f t="shared" si="211"/>
        <v>0.35000000000000014</v>
      </c>
      <c r="S38" s="37">
        <f t="shared" si="211"/>
        <v>0.35000000000000014</v>
      </c>
      <c r="T38" s="37">
        <f t="shared" si="211"/>
        <v>0.35000000000000014</v>
      </c>
      <c r="U38">
        <f t="shared" si="8"/>
        <v>35</v>
      </c>
      <c r="V38" s="37">
        <f t="shared" ref="V38:W38" si="212">IF(ROWS(V$4:V38)/100&lt;=V$2,V37+1%,"")</f>
        <v>0.35000000000000014</v>
      </c>
      <c r="W38" s="37">
        <f t="shared" si="212"/>
        <v>0.35000000000000014</v>
      </c>
      <c r="X38">
        <f t="shared" si="10"/>
        <v>350</v>
      </c>
      <c r="Y38" s="37">
        <f t="shared" si="11"/>
        <v>0.35000000000000014</v>
      </c>
      <c r="Z38">
        <f t="shared" ref="Z38:AA38" si="213">IF(ROWS(Z$4:Z38)&lt;=Z$2,Z37+1,"")</f>
        <v>35</v>
      </c>
      <c r="AA38">
        <f t="shared" si="213"/>
        <v>35</v>
      </c>
      <c r="AB38" s="37">
        <f t="shared" ref="AB38:AG38" si="214">IF(ROWS(AB$4:AB38)/100&lt;=AB$2,AB37+1%,"")</f>
        <v>0.35000000000000014</v>
      </c>
      <c r="AC38" s="37">
        <f t="shared" si="214"/>
        <v>0.35000000000000014</v>
      </c>
      <c r="AD38" s="37">
        <f t="shared" si="214"/>
        <v>0.35000000000000014</v>
      </c>
      <c r="AE38" s="37">
        <f t="shared" si="214"/>
        <v>0.35000000000000014</v>
      </c>
      <c r="AF38" s="37">
        <f t="shared" si="214"/>
        <v>0.35000000000000014</v>
      </c>
      <c r="AG38" s="37">
        <f t="shared" si="214"/>
        <v>0.35000000000000014</v>
      </c>
      <c r="AH38">
        <f t="shared" si="14"/>
        <v>35</v>
      </c>
      <c r="AI38" s="37">
        <f t="shared" ref="AI38:AJ38" si="215">IF(ROWS(AI$4:AI38)/100&lt;=AI$2,AI37+1%,"")</f>
        <v>0.35000000000000014</v>
      </c>
      <c r="AJ38" s="37">
        <f t="shared" si="215"/>
        <v>0.35000000000000014</v>
      </c>
      <c r="AK38">
        <f t="shared" si="16"/>
        <v>35</v>
      </c>
      <c r="AL38" t="e">
        <f t="shared" si="17"/>
        <v>#VALUE!</v>
      </c>
    </row>
    <row r="39" spans="2:38" ht="12.75">
      <c r="B39">
        <f t="shared" ref="B39:P39" si="216">IF(ROWS(B$4:B39)&lt;=B$2,B38+1,"")</f>
        <v>36</v>
      </c>
      <c r="C39">
        <f t="shared" si="216"/>
        <v>36</v>
      </c>
      <c r="D39">
        <f t="shared" si="216"/>
        <v>36</v>
      </c>
      <c r="E39">
        <f t="shared" si="216"/>
        <v>36</v>
      </c>
      <c r="F39">
        <f t="shared" si="216"/>
        <v>36</v>
      </c>
      <c r="G39">
        <f t="shared" si="216"/>
        <v>36</v>
      </c>
      <c r="H39">
        <f t="shared" si="216"/>
        <v>36</v>
      </c>
      <c r="I39">
        <f t="shared" si="216"/>
        <v>36</v>
      </c>
      <c r="J39">
        <f t="shared" si="216"/>
        <v>36</v>
      </c>
      <c r="K39">
        <f t="shared" si="216"/>
        <v>36</v>
      </c>
      <c r="L39">
        <f t="shared" si="216"/>
        <v>36</v>
      </c>
      <c r="M39">
        <f t="shared" si="216"/>
        <v>36</v>
      </c>
      <c r="N39">
        <f t="shared" si="216"/>
        <v>36</v>
      </c>
      <c r="O39">
        <f t="shared" si="216"/>
        <v>36</v>
      </c>
      <c r="P39">
        <f t="shared" si="216"/>
        <v>36</v>
      </c>
      <c r="Q39" s="37">
        <f t="shared" ref="Q39:T39" si="217">IF(ROWS(Q$4:Q39)/100&lt;=Q$2,Q38+1%,"")</f>
        <v>0.17</v>
      </c>
      <c r="R39" s="37">
        <f t="shared" si="217"/>
        <v>0.36000000000000015</v>
      </c>
      <c r="S39" s="37">
        <f t="shared" si="217"/>
        <v>0.36000000000000015</v>
      </c>
      <c r="T39" s="37">
        <f t="shared" si="217"/>
        <v>0.36000000000000015</v>
      </c>
      <c r="U39">
        <f t="shared" si="8"/>
        <v>36</v>
      </c>
      <c r="V39" s="37">
        <f t="shared" ref="V39:W39" si="218">IF(ROWS(V$4:V39)/100&lt;=V$2,V38+1%,"")</f>
        <v>0.36000000000000015</v>
      </c>
      <c r="W39" s="37">
        <f t="shared" si="218"/>
        <v>0.36000000000000015</v>
      </c>
      <c r="X39">
        <f t="shared" si="10"/>
        <v>360</v>
      </c>
      <c r="Y39" s="37">
        <f t="shared" si="11"/>
        <v>0.36000000000000015</v>
      </c>
      <c r="Z39">
        <f t="shared" ref="Z39:AA39" si="219">IF(ROWS(Z$4:Z39)&lt;=Z$2,Z38+1,"")</f>
        <v>36</v>
      </c>
      <c r="AA39">
        <f t="shared" si="219"/>
        <v>36</v>
      </c>
      <c r="AB39" s="37">
        <f t="shared" ref="AB39:AG39" si="220">IF(ROWS(AB$4:AB39)/100&lt;=AB$2,AB38+1%,"")</f>
        <v>0.36000000000000015</v>
      </c>
      <c r="AC39" s="37">
        <f t="shared" si="220"/>
        <v>0.36000000000000015</v>
      </c>
      <c r="AD39" s="37">
        <f t="shared" si="220"/>
        <v>0.36000000000000015</v>
      </c>
      <c r="AE39" s="37">
        <f t="shared" si="220"/>
        <v>0.36000000000000015</v>
      </c>
      <c r="AF39" s="37">
        <f t="shared" si="220"/>
        <v>0.36000000000000015</v>
      </c>
      <c r="AG39" s="37">
        <f t="shared" si="220"/>
        <v>0.36000000000000015</v>
      </c>
      <c r="AH39">
        <f t="shared" si="14"/>
        <v>36</v>
      </c>
      <c r="AI39" s="37">
        <f t="shared" ref="AI39:AJ39" si="221">IF(ROWS(AI$4:AI39)/100&lt;=AI$2,AI38+1%,"")</f>
        <v>0.36000000000000015</v>
      </c>
      <c r="AJ39" s="37">
        <f t="shared" si="221"/>
        <v>0.36000000000000015</v>
      </c>
      <c r="AK39">
        <f t="shared" si="16"/>
        <v>36</v>
      </c>
      <c r="AL39" t="e">
        <f t="shared" si="17"/>
        <v>#VALUE!</v>
      </c>
    </row>
    <row r="40" spans="2:38" ht="12.75">
      <c r="B40">
        <f t="shared" ref="B40:P40" si="222">IF(ROWS(B$4:B40)&lt;=B$2,B39+1,"")</f>
        <v>37</v>
      </c>
      <c r="C40">
        <f t="shared" si="222"/>
        <v>37</v>
      </c>
      <c r="D40">
        <f t="shared" si="222"/>
        <v>37</v>
      </c>
      <c r="E40">
        <f t="shared" si="222"/>
        <v>37</v>
      </c>
      <c r="F40">
        <f t="shared" si="222"/>
        <v>37</v>
      </c>
      <c r="G40">
        <f t="shared" si="222"/>
        <v>37</v>
      </c>
      <c r="H40">
        <f t="shared" si="222"/>
        <v>37</v>
      </c>
      <c r="I40">
        <f t="shared" si="222"/>
        <v>37</v>
      </c>
      <c r="J40">
        <f t="shared" si="222"/>
        <v>37</v>
      </c>
      <c r="K40">
        <f t="shared" si="222"/>
        <v>37</v>
      </c>
      <c r="L40">
        <f t="shared" si="222"/>
        <v>37</v>
      </c>
      <c r="M40">
        <f t="shared" si="222"/>
        <v>37</v>
      </c>
      <c r="N40">
        <f t="shared" si="222"/>
        <v>37</v>
      </c>
      <c r="O40">
        <f t="shared" si="222"/>
        <v>37</v>
      </c>
      <c r="P40">
        <f t="shared" si="222"/>
        <v>37</v>
      </c>
      <c r="Q40" s="37">
        <f t="shared" ref="Q40:T40" si="223">IF(ROWS(Q$4:Q40)/100&lt;=Q$2,Q39+1%,"")</f>
        <v>0.18000000000000002</v>
      </c>
      <c r="R40" s="37">
        <f t="shared" si="223"/>
        <v>0.37000000000000016</v>
      </c>
      <c r="S40" s="37">
        <f t="shared" si="223"/>
        <v>0.37000000000000016</v>
      </c>
      <c r="T40" s="37">
        <f t="shared" si="223"/>
        <v>0.37000000000000016</v>
      </c>
      <c r="U40">
        <f t="shared" si="8"/>
        <v>37</v>
      </c>
      <c r="V40" s="37">
        <f t="shared" ref="V40:W40" si="224">IF(ROWS(V$4:V40)/100&lt;=V$2,V39+1%,"")</f>
        <v>0.37000000000000016</v>
      </c>
      <c r="W40" s="37">
        <f t="shared" si="224"/>
        <v>0.37000000000000016</v>
      </c>
      <c r="X40">
        <f t="shared" si="10"/>
        <v>370</v>
      </c>
      <c r="Y40" s="37">
        <f t="shared" si="11"/>
        <v>0.37000000000000016</v>
      </c>
      <c r="Z40">
        <f t="shared" ref="Z40:AA40" si="225">IF(ROWS(Z$4:Z40)&lt;=Z$2,Z39+1,"")</f>
        <v>37</v>
      </c>
      <c r="AA40">
        <f t="shared" si="225"/>
        <v>37</v>
      </c>
      <c r="AB40" s="37">
        <f t="shared" ref="AB40:AG40" si="226">IF(ROWS(AB$4:AB40)/100&lt;=AB$2,AB39+1%,"")</f>
        <v>0.37000000000000016</v>
      </c>
      <c r="AC40" s="37">
        <f t="shared" si="226"/>
        <v>0.37000000000000016</v>
      </c>
      <c r="AD40" s="37">
        <f t="shared" si="226"/>
        <v>0.37000000000000016</v>
      </c>
      <c r="AE40" s="37">
        <f t="shared" si="226"/>
        <v>0.37000000000000016</v>
      </c>
      <c r="AF40" s="37">
        <f t="shared" si="226"/>
        <v>0.37000000000000016</v>
      </c>
      <c r="AG40" s="37">
        <f t="shared" si="226"/>
        <v>0.37000000000000016</v>
      </c>
      <c r="AH40">
        <f t="shared" si="14"/>
        <v>37</v>
      </c>
      <c r="AI40" s="37">
        <f t="shared" ref="AI40:AJ40" si="227">IF(ROWS(AI$4:AI40)/100&lt;=AI$2,AI39+1%,"")</f>
        <v>0.37000000000000016</v>
      </c>
      <c r="AJ40" s="37">
        <f t="shared" si="227"/>
        <v>0.37000000000000016</v>
      </c>
      <c r="AK40">
        <f t="shared" si="16"/>
        <v>37</v>
      </c>
      <c r="AL40" t="e">
        <f t="shared" si="17"/>
        <v>#VALUE!</v>
      </c>
    </row>
    <row r="41" spans="2:38" ht="12.75">
      <c r="B41">
        <f t="shared" ref="B41:P41" si="228">IF(ROWS(B$4:B41)&lt;=B$2,B40+1,"")</f>
        <v>38</v>
      </c>
      <c r="C41">
        <f t="shared" si="228"/>
        <v>38</v>
      </c>
      <c r="D41">
        <f t="shared" si="228"/>
        <v>38</v>
      </c>
      <c r="E41">
        <f t="shared" si="228"/>
        <v>38</v>
      </c>
      <c r="F41">
        <f t="shared" si="228"/>
        <v>38</v>
      </c>
      <c r="G41">
        <f t="shared" si="228"/>
        <v>38</v>
      </c>
      <c r="H41">
        <f t="shared" si="228"/>
        <v>38</v>
      </c>
      <c r="I41">
        <f t="shared" si="228"/>
        <v>38</v>
      </c>
      <c r="J41">
        <f t="shared" si="228"/>
        <v>38</v>
      </c>
      <c r="K41">
        <f t="shared" si="228"/>
        <v>38</v>
      </c>
      <c r="L41">
        <f t="shared" si="228"/>
        <v>38</v>
      </c>
      <c r="M41">
        <f t="shared" si="228"/>
        <v>38</v>
      </c>
      <c r="N41">
        <f t="shared" si="228"/>
        <v>38</v>
      </c>
      <c r="O41">
        <f t="shared" si="228"/>
        <v>38</v>
      </c>
      <c r="P41">
        <f t="shared" si="228"/>
        <v>38</v>
      </c>
      <c r="Q41" s="37">
        <f t="shared" ref="Q41:T41" si="229">IF(ROWS(Q$4:Q41)/100&lt;=Q$2,Q40+1%,"")</f>
        <v>0.19000000000000003</v>
      </c>
      <c r="R41" s="37">
        <f t="shared" si="229"/>
        <v>0.38000000000000017</v>
      </c>
      <c r="S41" s="37">
        <f t="shared" si="229"/>
        <v>0.38000000000000017</v>
      </c>
      <c r="T41" s="37">
        <f t="shared" si="229"/>
        <v>0.38000000000000017</v>
      </c>
      <c r="U41">
        <f t="shared" si="8"/>
        <v>38</v>
      </c>
      <c r="V41" s="37">
        <f t="shared" ref="V41:W41" si="230">IF(ROWS(V$4:V41)/100&lt;=V$2,V40+1%,"")</f>
        <v>0.38000000000000017</v>
      </c>
      <c r="W41" s="37">
        <f t="shared" si="230"/>
        <v>0.38000000000000017</v>
      </c>
      <c r="X41">
        <f t="shared" si="10"/>
        <v>380</v>
      </c>
      <c r="Y41" s="37">
        <f t="shared" si="11"/>
        <v>0.38000000000000017</v>
      </c>
      <c r="Z41">
        <f t="shared" ref="Z41:AA41" si="231">IF(ROWS(Z$4:Z41)&lt;=Z$2,Z40+1,"")</f>
        <v>38</v>
      </c>
      <c r="AA41">
        <f t="shared" si="231"/>
        <v>38</v>
      </c>
      <c r="AB41" s="37">
        <f t="shared" ref="AB41:AG41" si="232">IF(ROWS(AB$4:AB41)/100&lt;=AB$2,AB40+1%,"")</f>
        <v>0.38000000000000017</v>
      </c>
      <c r="AC41" s="37">
        <f t="shared" si="232"/>
        <v>0.38000000000000017</v>
      </c>
      <c r="AD41" s="37">
        <f t="shared" si="232"/>
        <v>0.38000000000000017</v>
      </c>
      <c r="AE41" s="37">
        <f t="shared" si="232"/>
        <v>0.38000000000000017</v>
      </c>
      <c r="AF41" s="37">
        <f t="shared" si="232"/>
        <v>0.38000000000000017</v>
      </c>
      <c r="AG41" s="37">
        <f t="shared" si="232"/>
        <v>0.38000000000000017</v>
      </c>
      <c r="AH41">
        <f t="shared" si="14"/>
        <v>38</v>
      </c>
      <c r="AI41" s="37">
        <f t="shared" ref="AI41:AJ41" si="233">IF(ROWS(AI$4:AI41)/100&lt;=AI$2,AI40+1%,"")</f>
        <v>0.38000000000000017</v>
      </c>
      <c r="AJ41" s="37">
        <f t="shared" si="233"/>
        <v>0.38000000000000017</v>
      </c>
      <c r="AK41">
        <f t="shared" si="16"/>
        <v>38</v>
      </c>
      <c r="AL41" t="e">
        <f t="shared" si="17"/>
        <v>#VALUE!</v>
      </c>
    </row>
    <row r="42" spans="2:38" ht="12.75">
      <c r="B42">
        <f t="shared" ref="B42:P42" si="234">IF(ROWS(B$4:B42)&lt;=B$2,B41+1,"")</f>
        <v>39</v>
      </c>
      <c r="C42">
        <f t="shared" si="234"/>
        <v>39</v>
      </c>
      <c r="D42">
        <f t="shared" si="234"/>
        <v>39</v>
      </c>
      <c r="E42">
        <f t="shared" si="234"/>
        <v>39</v>
      </c>
      <c r="F42">
        <f t="shared" si="234"/>
        <v>39</v>
      </c>
      <c r="G42">
        <f t="shared" si="234"/>
        <v>39</v>
      </c>
      <c r="H42">
        <f t="shared" si="234"/>
        <v>39</v>
      </c>
      <c r="I42">
        <f t="shared" si="234"/>
        <v>39</v>
      </c>
      <c r="J42">
        <f t="shared" si="234"/>
        <v>39</v>
      </c>
      <c r="K42">
        <f t="shared" si="234"/>
        <v>39</v>
      </c>
      <c r="L42">
        <f t="shared" si="234"/>
        <v>39</v>
      </c>
      <c r="M42">
        <f t="shared" si="234"/>
        <v>39</v>
      </c>
      <c r="N42">
        <f t="shared" si="234"/>
        <v>39</v>
      </c>
      <c r="O42">
        <f t="shared" si="234"/>
        <v>39</v>
      </c>
      <c r="P42">
        <f t="shared" si="234"/>
        <v>39</v>
      </c>
      <c r="Q42" s="37">
        <f t="shared" ref="Q42:T42" si="235">IF(ROWS(Q$4:Q42)/100&lt;=Q$2,Q41+1%,"")</f>
        <v>0.20000000000000004</v>
      </c>
      <c r="R42" s="37">
        <f t="shared" si="235"/>
        <v>0.39000000000000018</v>
      </c>
      <c r="S42" s="37">
        <f t="shared" si="235"/>
        <v>0.39000000000000018</v>
      </c>
      <c r="T42" s="37">
        <f t="shared" si="235"/>
        <v>0.39000000000000018</v>
      </c>
      <c r="U42">
        <f t="shared" si="8"/>
        <v>39</v>
      </c>
      <c r="V42" s="37">
        <f t="shared" ref="V42:W42" si="236">IF(ROWS(V$4:V42)/100&lt;=V$2,V41+1%,"")</f>
        <v>0.39000000000000018</v>
      </c>
      <c r="W42" s="37">
        <f t="shared" si="236"/>
        <v>0.39000000000000018</v>
      </c>
      <c r="X42">
        <f t="shared" si="10"/>
        <v>390</v>
      </c>
      <c r="Y42" s="37">
        <f t="shared" si="11"/>
        <v>0.39000000000000018</v>
      </c>
      <c r="Z42">
        <f t="shared" ref="Z42:AA42" si="237">IF(ROWS(Z$4:Z42)&lt;=Z$2,Z41+1,"")</f>
        <v>39</v>
      </c>
      <c r="AA42">
        <f t="shared" si="237"/>
        <v>39</v>
      </c>
      <c r="AB42" s="37">
        <f t="shared" ref="AB42:AG42" si="238">IF(ROWS(AB$4:AB42)/100&lt;=AB$2,AB41+1%,"")</f>
        <v>0.39000000000000018</v>
      </c>
      <c r="AC42" s="37">
        <f t="shared" si="238"/>
        <v>0.39000000000000018</v>
      </c>
      <c r="AD42" s="37">
        <f t="shared" si="238"/>
        <v>0.39000000000000018</v>
      </c>
      <c r="AE42" s="37">
        <f t="shared" si="238"/>
        <v>0.39000000000000018</v>
      </c>
      <c r="AF42" s="37">
        <f t="shared" si="238"/>
        <v>0.39000000000000018</v>
      </c>
      <c r="AG42" s="37">
        <f t="shared" si="238"/>
        <v>0.39000000000000018</v>
      </c>
      <c r="AH42">
        <f t="shared" si="14"/>
        <v>39</v>
      </c>
      <c r="AI42" s="37">
        <f t="shared" ref="AI42:AJ42" si="239">IF(ROWS(AI$4:AI42)/100&lt;=AI$2,AI41+1%,"")</f>
        <v>0.39000000000000018</v>
      </c>
      <c r="AJ42" s="37">
        <f t="shared" si="239"/>
        <v>0.39000000000000018</v>
      </c>
      <c r="AK42">
        <f t="shared" si="16"/>
        <v>39</v>
      </c>
      <c r="AL42" t="e">
        <f t="shared" si="17"/>
        <v>#VALUE!</v>
      </c>
    </row>
    <row r="43" spans="2:38" ht="12.75">
      <c r="B43">
        <f t="shared" ref="B43:P43" si="240">IF(ROWS(B$4:B43)&lt;=B$2,B42+1,"")</f>
        <v>40</v>
      </c>
      <c r="C43">
        <f t="shared" si="240"/>
        <v>40</v>
      </c>
      <c r="D43">
        <f t="shared" si="240"/>
        <v>40</v>
      </c>
      <c r="E43">
        <f t="shared" si="240"/>
        <v>40</v>
      </c>
      <c r="F43">
        <f t="shared" si="240"/>
        <v>40</v>
      </c>
      <c r="G43">
        <f t="shared" si="240"/>
        <v>40</v>
      </c>
      <c r="H43">
        <f t="shared" si="240"/>
        <v>40</v>
      </c>
      <c r="I43">
        <f t="shared" si="240"/>
        <v>40</v>
      </c>
      <c r="J43">
        <f t="shared" si="240"/>
        <v>40</v>
      </c>
      <c r="K43">
        <f t="shared" si="240"/>
        <v>40</v>
      </c>
      <c r="L43">
        <f t="shared" si="240"/>
        <v>40</v>
      </c>
      <c r="M43">
        <f t="shared" si="240"/>
        <v>40</v>
      </c>
      <c r="N43">
        <f t="shared" si="240"/>
        <v>40</v>
      </c>
      <c r="O43">
        <f t="shared" si="240"/>
        <v>40</v>
      </c>
      <c r="P43">
        <f t="shared" si="240"/>
        <v>40</v>
      </c>
      <c r="Q43" s="37">
        <f t="shared" ref="Q43:T43" si="241">IF(ROWS(Q$4:Q43)/100&lt;=Q$2,Q42+1%,"")</f>
        <v>0.21000000000000005</v>
      </c>
      <c r="R43" s="37">
        <f t="shared" si="241"/>
        <v>0.40000000000000019</v>
      </c>
      <c r="S43" s="37">
        <f t="shared" si="241"/>
        <v>0.40000000000000019</v>
      </c>
      <c r="T43" s="37">
        <f t="shared" si="241"/>
        <v>0.40000000000000019</v>
      </c>
      <c r="U43">
        <f t="shared" si="8"/>
        <v>40</v>
      </c>
      <c r="V43" s="37">
        <f t="shared" ref="V43:W43" si="242">IF(ROWS(V$4:V43)/100&lt;=V$2,V42+1%,"")</f>
        <v>0.40000000000000019</v>
      </c>
      <c r="W43" s="37">
        <f t="shared" si="242"/>
        <v>0.40000000000000019</v>
      </c>
      <c r="X43">
        <f t="shared" si="10"/>
        <v>400</v>
      </c>
      <c r="Y43" s="37">
        <f t="shared" si="11"/>
        <v>0.40000000000000019</v>
      </c>
      <c r="Z43">
        <f t="shared" ref="Z43:AA43" si="243">IF(ROWS(Z$4:Z43)&lt;=Z$2,Z42+1,"")</f>
        <v>40</v>
      </c>
      <c r="AA43">
        <f t="shared" si="243"/>
        <v>40</v>
      </c>
      <c r="AB43" s="37">
        <f t="shared" ref="AB43:AG43" si="244">IF(ROWS(AB$4:AB43)/100&lt;=AB$2,AB42+1%,"")</f>
        <v>0.40000000000000019</v>
      </c>
      <c r="AC43" s="37">
        <f t="shared" si="244"/>
        <v>0.40000000000000019</v>
      </c>
      <c r="AD43" s="37">
        <f t="shared" si="244"/>
        <v>0.40000000000000019</v>
      </c>
      <c r="AE43" s="37">
        <f t="shared" si="244"/>
        <v>0.40000000000000019</v>
      </c>
      <c r="AF43" s="37">
        <f t="shared" si="244"/>
        <v>0.40000000000000019</v>
      </c>
      <c r="AG43" s="37">
        <f t="shared" si="244"/>
        <v>0.40000000000000019</v>
      </c>
      <c r="AH43">
        <f t="shared" si="14"/>
        <v>40</v>
      </c>
      <c r="AI43" s="37">
        <f t="shared" ref="AI43:AJ43" si="245">IF(ROWS(AI$4:AI43)/100&lt;=AI$2,AI42+1%,"")</f>
        <v>0.40000000000000019</v>
      </c>
      <c r="AJ43" s="37">
        <f t="shared" si="245"/>
        <v>0.40000000000000019</v>
      </c>
      <c r="AK43">
        <f t="shared" si="16"/>
        <v>40</v>
      </c>
      <c r="AL43" t="e">
        <f t="shared" si="17"/>
        <v>#VALUE!</v>
      </c>
    </row>
    <row r="44" spans="2:38" ht="12.75">
      <c r="B44">
        <f t="shared" ref="B44:P44" si="246">IF(ROWS(B$4:B44)&lt;=B$2,B43+1,"")</f>
        <v>41</v>
      </c>
      <c r="C44">
        <f t="shared" si="246"/>
        <v>41</v>
      </c>
      <c r="D44">
        <f t="shared" si="246"/>
        <v>41</v>
      </c>
      <c r="E44">
        <f t="shared" si="246"/>
        <v>41</v>
      </c>
      <c r="F44">
        <f t="shared" si="246"/>
        <v>41</v>
      </c>
      <c r="G44">
        <f t="shared" si="246"/>
        <v>41</v>
      </c>
      <c r="H44">
        <f t="shared" si="246"/>
        <v>41</v>
      </c>
      <c r="I44">
        <f t="shared" si="246"/>
        <v>41</v>
      </c>
      <c r="J44">
        <f t="shared" si="246"/>
        <v>41</v>
      </c>
      <c r="K44">
        <f t="shared" si="246"/>
        <v>41</v>
      </c>
      <c r="L44">
        <f t="shared" si="246"/>
        <v>41</v>
      </c>
      <c r="M44">
        <f t="shared" si="246"/>
        <v>41</v>
      </c>
      <c r="N44">
        <f t="shared" si="246"/>
        <v>41</v>
      </c>
      <c r="O44">
        <f t="shared" si="246"/>
        <v>41</v>
      </c>
      <c r="P44">
        <f t="shared" si="246"/>
        <v>41</v>
      </c>
      <c r="Q44" s="37">
        <f t="shared" ref="Q44:T44" si="247">IF(ROWS(Q$4:Q44)/100&lt;=Q$2,Q43+1%,"")</f>
        <v>0.22000000000000006</v>
      </c>
      <c r="R44" s="37">
        <f t="shared" si="247"/>
        <v>0.4100000000000002</v>
      </c>
      <c r="S44" s="37">
        <f t="shared" si="247"/>
        <v>0.4100000000000002</v>
      </c>
      <c r="T44" s="37">
        <f t="shared" si="247"/>
        <v>0.4100000000000002</v>
      </c>
      <c r="U44">
        <f t="shared" si="8"/>
        <v>41</v>
      </c>
      <c r="V44" s="37">
        <f t="shared" ref="V44:W44" si="248">IF(ROWS(V$4:V44)/100&lt;=V$2,V43+1%,"")</f>
        <v>0.4100000000000002</v>
      </c>
      <c r="W44" s="37">
        <f t="shared" si="248"/>
        <v>0.4100000000000002</v>
      </c>
      <c r="X44">
        <f t="shared" si="10"/>
        <v>410</v>
      </c>
      <c r="Y44" s="37">
        <f t="shared" si="11"/>
        <v>0.4100000000000002</v>
      </c>
      <c r="Z44">
        <f t="shared" ref="Z44:AA44" si="249">IF(ROWS(Z$4:Z44)&lt;=Z$2,Z43+1,"")</f>
        <v>41</v>
      </c>
      <c r="AA44">
        <f t="shared" si="249"/>
        <v>41</v>
      </c>
      <c r="AB44" s="37">
        <f t="shared" ref="AB44:AG44" si="250">IF(ROWS(AB$4:AB44)/100&lt;=AB$2,AB43+1%,"")</f>
        <v>0.4100000000000002</v>
      </c>
      <c r="AC44" s="37">
        <f t="shared" si="250"/>
        <v>0.4100000000000002</v>
      </c>
      <c r="AD44" s="37">
        <f t="shared" si="250"/>
        <v>0.4100000000000002</v>
      </c>
      <c r="AE44" s="37">
        <f t="shared" si="250"/>
        <v>0.4100000000000002</v>
      </c>
      <c r="AF44" s="37">
        <f t="shared" si="250"/>
        <v>0.4100000000000002</v>
      </c>
      <c r="AG44" s="37">
        <f t="shared" si="250"/>
        <v>0.4100000000000002</v>
      </c>
      <c r="AH44">
        <f t="shared" si="14"/>
        <v>41</v>
      </c>
      <c r="AI44" s="37">
        <f t="shared" ref="AI44:AJ44" si="251">IF(ROWS(AI$4:AI44)/100&lt;=AI$2,AI43+1%,"")</f>
        <v>0.4100000000000002</v>
      </c>
      <c r="AJ44" s="37">
        <f t="shared" si="251"/>
        <v>0.4100000000000002</v>
      </c>
      <c r="AK44">
        <f t="shared" si="16"/>
        <v>41</v>
      </c>
      <c r="AL44" t="e">
        <f t="shared" si="17"/>
        <v>#VALUE!</v>
      </c>
    </row>
    <row r="45" spans="2:38" ht="12.75">
      <c r="B45">
        <f t="shared" ref="B45:P45" si="252">IF(ROWS(B$4:B45)&lt;=B$2,B44+1,"")</f>
        <v>42</v>
      </c>
      <c r="C45">
        <f t="shared" si="252"/>
        <v>42</v>
      </c>
      <c r="D45">
        <f t="shared" si="252"/>
        <v>42</v>
      </c>
      <c r="E45">
        <f t="shared" si="252"/>
        <v>42</v>
      </c>
      <c r="F45">
        <f t="shared" si="252"/>
        <v>42</v>
      </c>
      <c r="G45">
        <f t="shared" si="252"/>
        <v>42</v>
      </c>
      <c r="H45">
        <f t="shared" si="252"/>
        <v>42</v>
      </c>
      <c r="I45">
        <f t="shared" si="252"/>
        <v>42</v>
      </c>
      <c r="J45">
        <f t="shared" si="252"/>
        <v>42</v>
      </c>
      <c r="K45">
        <f t="shared" si="252"/>
        <v>42</v>
      </c>
      <c r="L45">
        <f t="shared" si="252"/>
        <v>42</v>
      </c>
      <c r="M45">
        <f t="shared" si="252"/>
        <v>42</v>
      </c>
      <c r="N45">
        <f t="shared" si="252"/>
        <v>42</v>
      </c>
      <c r="O45">
        <f t="shared" si="252"/>
        <v>42</v>
      </c>
      <c r="P45">
        <f t="shared" si="252"/>
        <v>42</v>
      </c>
      <c r="Q45" s="37">
        <f t="shared" ref="Q45:T45" si="253">IF(ROWS(Q$4:Q45)/100&lt;=Q$2,Q44+1%,"")</f>
        <v>0.23000000000000007</v>
      </c>
      <c r="R45" s="37">
        <f t="shared" si="253"/>
        <v>0.42000000000000021</v>
      </c>
      <c r="S45" s="37">
        <f t="shared" si="253"/>
        <v>0.42000000000000021</v>
      </c>
      <c r="T45" s="37">
        <f t="shared" si="253"/>
        <v>0.42000000000000021</v>
      </c>
      <c r="U45">
        <f t="shared" si="8"/>
        <v>42</v>
      </c>
      <c r="V45" s="37">
        <f t="shared" ref="V45:W45" si="254">IF(ROWS(V$4:V45)/100&lt;=V$2,V44+1%,"")</f>
        <v>0.42000000000000021</v>
      </c>
      <c r="W45" s="37">
        <f t="shared" si="254"/>
        <v>0.42000000000000021</v>
      </c>
      <c r="X45">
        <f t="shared" si="10"/>
        <v>420</v>
      </c>
      <c r="Y45" s="37">
        <f t="shared" si="11"/>
        <v>0.42000000000000021</v>
      </c>
      <c r="Z45">
        <f t="shared" ref="Z45:AA45" si="255">IF(ROWS(Z$4:Z45)&lt;=Z$2,Z44+1,"")</f>
        <v>42</v>
      </c>
      <c r="AA45">
        <f t="shared" si="255"/>
        <v>42</v>
      </c>
      <c r="AB45" s="37">
        <f t="shared" ref="AB45:AG45" si="256">IF(ROWS(AB$4:AB45)/100&lt;=AB$2,AB44+1%,"")</f>
        <v>0.42000000000000021</v>
      </c>
      <c r="AC45" s="37">
        <f t="shared" si="256"/>
        <v>0.42000000000000021</v>
      </c>
      <c r="AD45" s="37">
        <f t="shared" si="256"/>
        <v>0.42000000000000021</v>
      </c>
      <c r="AE45" s="37">
        <f t="shared" si="256"/>
        <v>0.42000000000000021</v>
      </c>
      <c r="AF45" s="37">
        <f t="shared" si="256"/>
        <v>0.42000000000000021</v>
      </c>
      <c r="AG45" s="37">
        <f t="shared" si="256"/>
        <v>0.42000000000000021</v>
      </c>
      <c r="AH45">
        <f t="shared" si="14"/>
        <v>42</v>
      </c>
      <c r="AI45" s="37">
        <f t="shared" ref="AI45:AJ45" si="257">IF(ROWS(AI$4:AI45)/100&lt;=AI$2,AI44+1%,"")</f>
        <v>0.42000000000000021</v>
      </c>
      <c r="AJ45" s="37">
        <f t="shared" si="257"/>
        <v>0.42000000000000021</v>
      </c>
      <c r="AK45">
        <f t="shared" si="16"/>
        <v>42</v>
      </c>
      <c r="AL45" t="e">
        <f t="shared" si="17"/>
        <v>#VALUE!</v>
      </c>
    </row>
    <row r="46" spans="2:38" ht="12.75">
      <c r="B46">
        <f t="shared" ref="B46:P46" si="258">IF(ROWS(B$4:B46)&lt;=B$2,B45+1,"")</f>
        <v>43</v>
      </c>
      <c r="C46">
        <f t="shared" si="258"/>
        <v>43</v>
      </c>
      <c r="D46">
        <f t="shared" si="258"/>
        <v>43</v>
      </c>
      <c r="E46">
        <f t="shared" si="258"/>
        <v>43</v>
      </c>
      <c r="F46">
        <f t="shared" si="258"/>
        <v>43</v>
      </c>
      <c r="G46">
        <f t="shared" si="258"/>
        <v>43</v>
      </c>
      <c r="H46">
        <f t="shared" si="258"/>
        <v>43</v>
      </c>
      <c r="I46">
        <f t="shared" si="258"/>
        <v>43</v>
      </c>
      <c r="J46">
        <f t="shared" si="258"/>
        <v>43</v>
      </c>
      <c r="K46">
        <f t="shared" si="258"/>
        <v>43</v>
      </c>
      <c r="L46">
        <f t="shared" si="258"/>
        <v>43</v>
      </c>
      <c r="M46">
        <f t="shared" si="258"/>
        <v>43</v>
      </c>
      <c r="N46">
        <f t="shared" si="258"/>
        <v>43</v>
      </c>
      <c r="O46">
        <f t="shared" si="258"/>
        <v>43</v>
      </c>
      <c r="P46">
        <f t="shared" si="258"/>
        <v>43</v>
      </c>
      <c r="Q46" s="37">
        <f t="shared" ref="Q46:T46" si="259">IF(ROWS(Q$4:Q46)/100&lt;=Q$2,Q45+1%,"")</f>
        <v>0.24000000000000007</v>
      </c>
      <c r="R46" s="37">
        <f t="shared" si="259"/>
        <v>0.43000000000000022</v>
      </c>
      <c r="S46" s="37">
        <f t="shared" si="259"/>
        <v>0.43000000000000022</v>
      </c>
      <c r="T46" s="37">
        <f t="shared" si="259"/>
        <v>0.43000000000000022</v>
      </c>
      <c r="U46">
        <f t="shared" si="8"/>
        <v>43</v>
      </c>
      <c r="V46" s="37">
        <f t="shared" ref="V46:W46" si="260">IF(ROWS(V$4:V46)/100&lt;=V$2,V45+1%,"")</f>
        <v>0.43000000000000022</v>
      </c>
      <c r="W46" s="37">
        <f t="shared" si="260"/>
        <v>0.43000000000000022</v>
      </c>
      <c r="X46">
        <f t="shared" si="10"/>
        <v>430</v>
      </c>
      <c r="Y46" s="37">
        <f t="shared" si="11"/>
        <v>0.43000000000000022</v>
      </c>
      <c r="Z46">
        <f t="shared" ref="Z46:AA46" si="261">IF(ROWS(Z$4:Z46)&lt;=Z$2,Z45+1,"")</f>
        <v>43</v>
      </c>
      <c r="AA46">
        <f t="shared" si="261"/>
        <v>43</v>
      </c>
      <c r="AB46" s="37">
        <f t="shared" ref="AB46:AG46" si="262">IF(ROWS(AB$4:AB46)/100&lt;=AB$2,AB45+1%,"")</f>
        <v>0.43000000000000022</v>
      </c>
      <c r="AC46" s="37">
        <f t="shared" si="262"/>
        <v>0.43000000000000022</v>
      </c>
      <c r="AD46" s="37">
        <f t="shared" si="262"/>
        <v>0.43000000000000022</v>
      </c>
      <c r="AE46" s="37">
        <f t="shared" si="262"/>
        <v>0.43000000000000022</v>
      </c>
      <c r="AF46" s="37">
        <f t="shared" si="262"/>
        <v>0.43000000000000022</v>
      </c>
      <c r="AG46" s="37">
        <f t="shared" si="262"/>
        <v>0.43000000000000022</v>
      </c>
      <c r="AH46">
        <f t="shared" si="14"/>
        <v>43</v>
      </c>
      <c r="AI46" s="37">
        <f t="shared" ref="AI46:AJ46" si="263">IF(ROWS(AI$4:AI46)/100&lt;=AI$2,AI45+1%,"")</f>
        <v>0.43000000000000022</v>
      </c>
      <c r="AJ46" s="37">
        <f t="shared" si="263"/>
        <v>0.43000000000000022</v>
      </c>
      <c r="AK46">
        <f t="shared" si="16"/>
        <v>43</v>
      </c>
      <c r="AL46" t="e">
        <f t="shared" si="17"/>
        <v>#VALUE!</v>
      </c>
    </row>
    <row r="47" spans="2:38" ht="12.75">
      <c r="B47">
        <f t="shared" ref="B47:P47" si="264">IF(ROWS(B$4:B47)&lt;=B$2,B46+1,"")</f>
        <v>44</v>
      </c>
      <c r="C47">
        <f t="shared" si="264"/>
        <v>44</v>
      </c>
      <c r="D47">
        <f t="shared" si="264"/>
        <v>44</v>
      </c>
      <c r="E47">
        <f t="shared" si="264"/>
        <v>44</v>
      </c>
      <c r="F47">
        <f t="shared" si="264"/>
        <v>44</v>
      </c>
      <c r="G47">
        <f t="shared" si="264"/>
        <v>44</v>
      </c>
      <c r="H47">
        <f t="shared" si="264"/>
        <v>44</v>
      </c>
      <c r="I47">
        <f t="shared" si="264"/>
        <v>44</v>
      </c>
      <c r="J47">
        <f t="shared" si="264"/>
        <v>44</v>
      </c>
      <c r="K47">
        <f t="shared" si="264"/>
        <v>44</v>
      </c>
      <c r="L47">
        <f t="shared" si="264"/>
        <v>44</v>
      </c>
      <c r="M47">
        <f t="shared" si="264"/>
        <v>44</v>
      </c>
      <c r="N47">
        <f t="shared" si="264"/>
        <v>44</v>
      </c>
      <c r="O47">
        <f t="shared" si="264"/>
        <v>44</v>
      </c>
      <c r="P47">
        <f t="shared" si="264"/>
        <v>44</v>
      </c>
      <c r="Q47" s="37">
        <f t="shared" ref="Q47:T47" si="265">IF(ROWS(Q$4:Q47)/100&lt;=Q$2,Q46+1%,"")</f>
        <v>0.25000000000000006</v>
      </c>
      <c r="R47" s="37">
        <f t="shared" si="265"/>
        <v>0.44000000000000022</v>
      </c>
      <c r="S47" s="37">
        <f t="shared" si="265"/>
        <v>0.44000000000000022</v>
      </c>
      <c r="T47" s="37">
        <f t="shared" si="265"/>
        <v>0.44000000000000022</v>
      </c>
      <c r="U47">
        <f t="shared" si="8"/>
        <v>44</v>
      </c>
      <c r="V47" s="37">
        <f t="shared" ref="V47:W47" si="266">IF(ROWS(V$4:V47)/100&lt;=V$2,V46+1%,"")</f>
        <v>0.44000000000000022</v>
      </c>
      <c r="W47" s="37">
        <f t="shared" si="266"/>
        <v>0.44000000000000022</v>
      </c>
      <c r="X47">
        <f t="shared" si="10"/>
        <v>440</v>
      </c>
      <c r="Y47" s="37">
        <f t="shared" si="11"/>
        <v>0.44000000000000022</v>
      </c>
      <c r="Z47">
        <f t="shared" ref="Z47:AA47" si="267">IF(ROWS(Z$4:Z47)&lt;=Z$2,Z46+1,"")</f>
        <v>44</v>
      </c>
      <c r="AA47">
        <f t="shared" si="267"/>
        <v>44</v>
      </c>
      <c r="AB47" s="37">
        <f t="shared" ref="AB47:AG47" si="268">IF(ROWS(AB$4:AB47)/100&lt;=AB$2,AB46+1%,"")</f>
        <v>0.44000000000000022</v>
      </c>
      <c r="AC47" s="37">
        <f t="shared" si="268"/>
        <v>0.44000000000000022</v>
      </c>
      <c r="AD47" s="37">
        <f t="shared" si="268"/>
        <v>0.44000000000000022</v>
      </c>
      <c r="AE47" s="37">
        <f t="shared" si="268"/>
        <v>0.44000000000000022</v>
      </c>
      <c r="AF47" s="37">
        <f t="shared" si="268"/>
        <v>0.44000000000000022</v>
      </c>
      <c r="AG47" s="37">
        <f t="shared" si="268"/>
        <v>0.44000000000000022</v>
      </c>
      <c r="AH47">
        <f t="shared" si="14"/>
        <v>44</v>
      </c>
      <c r="AI47" s="37">
        <f t="shared" ref="AI47:AJ47" si="269">IF(ROWS(AI$4:AI47)/100&lt;=AI$2,AI46+1%,"")</f>
        <v>0.44000000000000022</v>
      </c>
      <c r="AJ47" s="37">
        <f t="shared" si="269"/>
        <v>0.44000000000000022</v>
      </c>
      <c r="AK47">
        <f t="shared" si="16"/>
        <v>44</v>
      </c>
      <c r="AL47" t="e">
        <f t="shared" si="17"/>
        <v>#VALUE!</v>
      </c>
    </row>
    <row r="48" spans="2:38" ht="12.75">
      <c r="B48">
        <f t="shared" ref="B48:P48" si="270">IF(ROWS(B$4:B48)&lt;=B$2,B47+1,"")</f>
        <v>45</v>
      </c>
      <c r="C48">
        <f t="shared" si="270"/>
        <v>45</v>
      </c>
      <c r="D48">
        <f t="shared" si="270"/>
        <v>45</v>
      </c>
      <c r="E48">
        <f t="shared" si="270"/>
        <v>45</v>
      </c>
      <c r="F48">
        <f t="shared" si="270"/>
        <v>45</v>
      </c>
      <c r="G48">
        <f t="shared" si="270"/>
        <v>45</v>
      </c>
      <c r="H48">
        <f t="shared" si="270"/>
        <v>45</v>
      </c>
      <c r="I48">
        <f t="shared" si="270"/>
        <v>45</v>
      </c>
      <c r="J48">
        <f t="shared" si="270"/>
        <v>45</v>
      </c>
      <c r="K48">
        <f t="shared" si="270"/>
        <v>45</v>
      </c>
      <c r="L48">
        <f t="shared" si="270"/>
        <v>45</v>
      </c>
      <c r="M48">
        <f t="shared" si="270"/>
        <v>45</v>
      </c>
      <c r="N48">
        <f t="shared" si="270"/>
        <v>45</v>
      </c>
      <c r="O48">
        <f t="shared" si="270"/>
        <v>45</v>
      </c>
      <c r="P48">
        <f t="shared" si="270"/>
        <v>45</v>
      </c>
      <c r="Q48" s="37">
        <f t="shared" ref="Q48:T48" si="271">IF(ROWS(Q$4:Q48)/100&lt;=Q$2,Q47+1%,"")</f>
        <v>0.26000000000000006</v>
      </c>
      <c r="R48" s="37">
        <f t="shared" si="271"/>
        <v>0.45000000000000023</v>
      </c>
      <c r="S48" s="37">
        <f t="shared" si="271"/>
        <v>0.45000000000000023</v>
      </c>
      <c r="T48" s="37">
        <f t="shared" si="271"/>
        <v>0.45000000000000023</v>
      </c>
      <c r="U48">
        <f t="shared" si="8"/>
        <v>45</v>
      </c>
      <c r="V48" s="37">
        <f t="shared" ref="V48:W48" si="272">IF(ROWS(V$4:V48)/100&lt;=V$2,V47+1%,"")</f>
        <v>0.45000000000000023</v>
      </c>
      <c r="W48" s="37">
        <f t="shared" si="272"/>
        <v>0.45000000000000023</v>
      </c>
      <c r="X48">
        <f t="shared" si="10"/>
        <v>450</v>
      </c>
      <c r="Y48" s="37">
        <f t="shared" si="11"/>
        <v>0.45000000000000023</v>
      </c>
      <c r="Z48">
        <f t="shared" ref="Z48:AA48" si="273">IF(ROWS(Z$4:Z48)&lt;=Z$2,Z47+1,"")</f>
        <v>45</v>
      </c>
      <c r="AA48">
        <f t="shared" si="273"/>
        <v>45</v>
      </c>
      <c r="AB48" s="37">
        <f t="shared" ref="AB48:AG48" si="274">IF(ROWS(AB$4:AB48)/100&lt;=AB$2,AB47+1%,"")</f>
        <v>0.45000000000000023</v>
      </c>
      <c r="AC48" s="37">
        <f t="shared" si="274"/>
        <v>0.45000000000000023</v>
      </c>
      <c r="AD48" s="37">
        <f t="shared" si="274"/>
        <v>0.45000000000000023</v>
      </c>
      <c r="AE48" s="37">
        <f t="shared" si="274"/>
        <v>0.45000000000000023</v>
      </c>
      <c r="AF48" s="37">
        <f t="shared" si="274"/>
        <v>0.45000000000000023</v>
      </c>
      <c r="AG48" s="37">
        <f t="shared" si="274"/>
        <v>0.45000000000000023</v>
      </c>
      <c r="AH48">
        <f t="shared" si="14"/>
        <v>45</v>
      </c>
      <c r="AI48" s="37">
        <f t="shared" ref="AI48:AJ48" si="275">IF(ROWS(AI$4:AI48)/100&lt;=AI$2,AI47+1%,"")</f>
        <v>0.45000000000000023</v>
      </c>
      <c r="AJ48" s="37">
        <f t="shared" si="275"/>
        <v>0.45000000000000023</v>
      </c>
      <c r="AK48">
        <f t="shared" si="16"/>
        <v>45</v>
      </c>
      <c r="AL48" t="e">
        <f t="shared" si="17"/>
        <v>#VALUE!</v>
      </c>
    </row>
    <row r="49" spans="1:38" ht="12.75">
      <c r="B49">
        <f t="shared" ref="B49:P49" si="276">IF(ROWS(B$4:B49)&lt;=B$2,B48+1,"")</f>
        <v>46</v>
      </c>
      <c r="C49">
        <f t="shared" si="276"/>
        <v>46</v>
      </c>
      <c r="D49">
        <f t="shared" si="276"/>
        <v>46</v>
      </c>
      <c r="E49">
        <f t="shared" si="276"/>
        <v>46</v>
      </c>
      <c r="F49">
        <f t="shared" si="276"/>
        <v>46</v>
      </c>
      <c r="G49">
        <f t="shared" si="276"/>
        <v>46</v>
      </c>
      <c r="H49">
        <f t="shared" si="276"/>
        <v>46</v>
      </c>
      <c r="I49">
        <f t="shared" si="276"/>
        <v>46</v>
      </c>
      <c r="J49">
        <f t="shared" si="276"/>
        <v>46</v>
      </c>
      <c r="K49">
        <f t="shared" si="276"/>
        <v>46</v>
      </c>
      <c r="L49">
        <f t="shared" si="276"/>
        <v>46</v>
      </c>
      <c r="M49">
        <f t="shared" si="276"/>
        <v>46</v>
      </c>
      <c r="N49">
        <f t="shared" si="276"/>
        <v>46</v>
      </c>
      <c r="O49">
        <f t="shared" si="276"/>
        <v>46</v>
      </c>
      <c r="P49">
        <f t="shared" si="276"/>
        <v>46</v>
      </c>
      <c r="Q49" s="37">
        <f t="shared" ref="Q49:T49" si="277">IF(ROWS(Q$4:Q49)/100&lt;=Q$2,Q48+1%,"")</f>
        <v>0.27000000000000007</v>
      </c>
      <c r="R49" s="37">
        <f t="shared" si="277"/>
        <v>0.46000000000000024</v>
      </c>
      <c r="S49" s="37">
        <f t="shared" si="277"/>
        <v>0.46000000000000024</v>
      </c>
      <c r="T49" s="37">
        <f t="shared" si="277"/>
        <v>0.46000000000000024</v>
      </c>
      <c r="U49">
        <f t="shared" si="8"/>
        <v>46</v>
      </c>
      <c r="V49" s="37">
        <f t="shared" ref="V49:W49" si="278">IF(ROWS(V$4:V49)/100&lt;=V$2,V48+1%,"")</f>
        <v>0.46000000000000024</v>
      </c>
      <c r="W49" s="37">
        <f t="shared" si="278"/>
        <v>0.46000000000000024</v>
      </c>
      <c r="X49">
        <f t="shared" si="10"/>
        <v>460</v>
      </c>
      <c r="Y49" s="37">
        <f t="shared" si="11"/>
        <v>0.46000000000000024</v>
      </c>
      <c r="Z49">
        <f t="shared" ref="Z49:AA49" si="279">IF(ROWS(Z$4:Z49)&lt;=Z$2,Z48+1,"")</f>
        <v>46</v>
      </c>
      <c r="AA49">
        <f t="shared" si="279"/>
        <v>46</v>
      </c>
      <c r="AB49" s="37">
        <f t="shared" ref="AB49:AG49" si="280">IF(ROWS(AB$4:AB49)/100&lt;=AB$2,AB48+1%,"")</f>
        <v>0.46000000000000024</v>
      </c>
      <c r="AC49" s="37">
        <f t="shared" si="280"/>
        <v>0.46000000000000024</v>
      </c>
      <c r="AD49" s="37">
        <f t="shared" si="280"/>
        <v>0.46000000000000024</v>
      </c>
      <c r="AE49" s="37">
        <f t="shared" si="280"/>
        <v>0.46000000000000024</v>
      </c>
      <c r="AF49" s="37">
        <f t="shared" si="280"/>
        <v>0.46000000000000024</v>
      </c>
      <c r="AG49" s="37">
        <f t="shared" si="280"/>
        <v>0.46000000000000024</v>
      </c>
      <c r="AH49">
        <f t="shared" si="14"/>
        <v>46</v>
      </c>
      <c r="AI49" s="37">
        <f t="shared" ref="AI49:AJ49" si="281">IF(ROWS(AI$4:AI49)/100&lt;=AI$2,AI48+1%,"")</f>
        <v>0.46000000000000024</v>
      </c>
      <c r="AJ49" s="37">
        <f t="shared" si="281"/>
        <v>0.46000000000000024</v>
      </c>
      <c r="AK49">
        <f t="shared" si="16"/>
        <v>46</v>
      </c>
      <c r="AL49" t="e">
        <f t="shared" si="17"/>
        <v>#VALUE!</v>
      </c>
    </row>
    <row r="50" spans="1:38" ht="12.75">
      <c r="B50">
        <f t="shared" ref="B50:P50" si="282">IF(ROWS(B$4:B50)&lt;=B$2,B49+1,"")</f>
        <v>47</v>
      </c>
      <c r="C50">
        <f t="shared" si="282"/>
        <v>47</v>
      </c>
      <c r="D50">
        <f t="shared" si="282"/>
        <v>47</v>
      </c>
      <c r="E50">
        <f t="shared" si="282"/>
        <v>47</v>
      </c>
      <c r="F50">
        <f t="shared" si="282"/>
        <v>47</v>
      </c>
      <c r="G50">
        <f t="shared" si="282"/>
        <v>47</v>
      </c>
      <c r="H50">
        <f t="shared" si="282"/>
        <v>47</v>
      </c>
      <c r="I50">
        <f t="shared" si="282"/>
        <v>47</v>
      </c>
      <c r="J50">
        <f t="shared" si="282"/>
        <v>47</v>
      </c>
      <c r="K50">
        <f t="shared" si="282"/>
        <v>47</v>
      </c>
      <c r="L50">
        <f t="shared" si="282"/>
        <v>47</v>
      </c>
      <c r="M50">
        <f t="shared" si="282"/>
        <v>47</v>
      </c>
      <c r="N50">
        <f t="shared" si="282"/>
        <v>47</v>
      </c>
      <c r="O50">
        <f t="shared" si="282"/>
        <v>47</v>
      </c>
      <c r="P50">
        <f t="shared" si="282"/>
        <v>47</v>
      </c>
      <c r="Q50" s="37">
        <f t="shared" ref="Q50:T50" si="283">IF(ROWS(Q$4:Q50)/100&lt;=Q$2,Q49+1%,"")</f>
        <v>0.28000000000000008</v>
      </c>
      <c r="R50" s="37">
        <f t="shared" si="283"/>
        <v>0.47000000000000025</v>
      </c>
      <c r="S50" s="37">
        <f t="shared" si="283"/>
        <v>0.47000000000000025</v>
      </c>
      <c r="T50" s="37">
        <f t="shared" si="283"/>
        <v>0.47000000000000025</v>
      </c>
      <c r="U50">
        <f t="shared" si="8"/>
        <v>47</v>
      </c>
      <c r="V50" s="37">
        <f t="shared" ref="V50:W50" si="284">IF(ROWS(V$4:V50)/100&lt;=V$2,V49+1%,"")</f>
        <v>0.47000000000000025</v>
      </c>
      <c r="W50" s="37">
        <f t="shared" si="284"/>
        <v>0.47000000000000025</v>
      </c>
      <c r="X50">
        <f t="shared" si="10"/>
        <v>470</v>
      </c>
      <c r="Y50" s="37">
        <f t="shared" si="11"/>
        <v>0.47000000000000025</v>
      </c>
      <c r="Z50">
        <f t="shared" ref="Z50:AA50" si="285">IF(ROWS(Z$4:Z50)&lt;=Z$2,Z49+1,"")</f>
        <v>47</v>
      </c>
      <c r="AA50">
        <f t="shared" si="285"/>
        <v>47</v>
      </c>
      <c r="AB50" s="37">
        <f t="shared" ref="AB50:AG50" si="286">IF(ROWS(AB$4:AB50)/100&lt;=AB$2,AB49+1%,"")</f>
        <v>0.47000000000000025</v>
      </c>
      <c r="AC50" s="37">
        <f t="shared" si="286"/>
        <v>0.47000000000000025</v>
      </c>
      <c r="AD50" s="37">
        <f t="shared" si="286"/>
        <v>0.47000000000000025</v>
      </c>
      <c r="AE50" s="37">
        <f t="shared" si="286"/>
        <v>0.47000000000000025</v>
      </c>
      <c r="AF50" s="37">
        <f t="shared" si="286"/>
        <v>0.47000000000000025</v>
      </c>
      <c r="AG50" s="37">
        <f t="shared" si="286"/>
        <v>0.47000000000000025</v>
      </c>
      <c r="AH50">
        <f t="shared" si="14"/>
        <v>47</v>
      </c>
      <c r="AI50" s="37">
        <f t="shared" ref="AI50:AJ50" si="287">IF(ROWS(AI$4:AI50)/100&lt;=AI$2,AI49+1%,"")</f>
        <v>0.47000000000000025</v>
      </c>
      <c r="AJ50" s="37">
        <f t="shared" si="287"/>
        <v>0.47000000000000025</v>
      </c>
      <c r="AK50">
        <f t="shared" si="16"/>
        <v>47</v>
      </c>
      <c r="AL50" t="e">
        <f t="shared" si="17"/>
        <v>#VALUE!</v>
      </c>
    </row>
    <row r="51" spans="1:38" ht="12.75">
      <c r="B51">
        <f t="shared" ref="B51:P51" si="288">IF(ROWS(B$4:B51)&lt;=B$2,B50+1,"")</f>
        <v>48</v>
      </c>
      <c r="C51">
        <f t="shared" si="288"/>
        <v>48</v>
      </c>
      <c r="D51">
        <f t="shared" si="288"/>
        <v>48</v>
      </c>
      <c r="E51">
        <f t="shared" si="288"/>
        <v>48</v>
      </c>
      <c r="F51">
        <f t="shared" si="288"/>
        <v>48</v>
      </c>
      <c r="G51">
        <f t="shared" si="288"/>
        <v>48</v>
      </c>
      <c r="H51">
        <f t="shared" si="288"/>
        <v>48</v>
      </c>
      <c r="I51">
        <f t="shared" si="288"/>
        <v>48</v>
      </c>
      <c r="J51">
        <f t="shared" si="288"/>
        <v>48</v>
      </c>
      <c r="K51">
        <f t="shared" si="288"/>
        <v>48</v>
      </c>
      <c r="L51">
        <f t="shared" si="288"/>
        <v>48</v>
      </c>
      <c r="M51">
        <f t="shared" si="288"/>
        <v>48</v>
      </c>
      <c r="N51">
        <f t="shared" si="288"/>
        <v>48</v>
      </c>
      <c r="O51">
        <f t="shared" si="288"/>
        <v>48</v>
      </c>
      <c r="P51">
        <f t="shared" si="288"/>
        <v>48</v>
      </c>
      <c r="Q51" s="37">
        <f t="shared" ref="Q51:T51" si="289">IF(ROWS(Q$4:Q51)/100&lt;=Q$2,Q50+1%,"")</f>
        <v>0.29000000000000009</v>
      </c>
      <c r="R51" s="37">
        <f t="shared" si="289"/>
        <v>0.48000000000000026</v>
      </c>
      <c r="S51" s="37">
        <f t="shared" si="289"/>
        <v>0.48000000000000026</v>
      </c>
      <c r="T51" s="37">
        <f t="shared" si="289"/>
        <v>0.48000000000000026</v>
      </c>
      <c r="U51">
        <f t="shared" si="8"/>
        <v>48</v>
      </c>
      <c r="V51" s="37">
        <f t="shared" ref="V51:W51" si="290">IF(ROWS(V$4:V51)/100&lt;=V$2,V50+1%,"")</f>
        <v>0.48000000000000026</v>
      </c>
      <c r="W51" s="37">
        <f t="shared" si="290"/>
        <v>0.48000000000000026</v>
      </c>
      <c r="X51">
        <f t="shared" si="10"/>
        <v>480</v>
      </c>
      <c r="Y51" s="37">
        <f t="shared" si="11"/>
        <v>0.48000000000000026</v>
      </c>
      <c r="Z51">
        <f t="shared" ref="Z51:AA51" si="291">IF(ROWS(Z$4:Z51)&lt;=Z$2,Z50+1,"")</f>
        <v>48</v>
      </c>
      <c r="AA51">
        <f t="shared" si="291"/>
        <v>48</v>
      </c>
      <c r="AB51" s="37">
        <f t="shared" ref="AB51:AG51" si="292">IF(ROWS(AB$4:AB51)/100&lt;=AB$2,AB50+1%,"")</f>
        <v>0.48000000000000026</v>
      </c>
      <c r="AC51" s="37">
        <f t="shared" si="292"/>
        <v>0.48000000000000026</v>
      </c>
      <c r="AD51" s="37">
        <f t="shared" si="292"/>
        <v>0.48000000000000026</v>
      </c>
      <c r="AE51" s="37">
        <f t="shared" si="292"/>
        <v>0.48000000000000026</v>
      </c>
      <c r="AF51" s="37">
        <f t="shared" si="292"/>
        <v>0.48000000000000026</v>
      </c>
      <c r="AG51" s="37">
        <f t="shared" si="292"/>
        <v>0.48000000000000026</v>
      </c>
      <c r="AH51">
        <f t="shared" si="14"/>
        <v>48</v>
      </c>
      <c r="AI51" s="37">
        <f t="shared" ref="AI51:AJ51" si="293">IF(ROWS(AI$4:AI51)/100&lt;=AI$2,AI50+1%,"")</f>
        <v>0.48000000000000026</v>
      </c>
      <c r="AJ51" s="37">
        <f t="shared" si="293"/>
        <v>0.48000000000000026</v>
      </c>
      <c r="AK51">
        <f t="shared" si="16"/>
        <v>48</v>
      </c>
      <c r="AL51" t="e">
        <f t="shared" si="17"/>
        <v>#VALUE!</v>
      </c>
    </row>
    <row r="52" spans="1:38" ht="12.75">
      <c r="B52">
        <f t="shared" ref="B52:P52" si="294">IF(ROWS(B$4:B52)&lt;=B$2,B51+1,"")</f>
        <v>49</v>
      </c>
      <c r="C52">
        <f t="shared" si="294"/>
        <v>49</v>
      </c>
      <c r="D52">
        <f t="shared" si="294"/>
        <v>49</v>
      </c>
      <c r="E52">
        <f t="shared" si="294"/>
        <v>49</v>
      </c>
      <c r="F52">
        <f t="shared" si="294"/>
        <v>49</v>
      </c>
      <c r="G52">
        <f t="shared" si="294"/>
        <v>49</v>
      </c>
      <c r="H52">
        <f t="shared" si="294"/>
        <v>49</v>
      </c>
      <c r="I52">
        <f t="shared" si="294"/>
        <v>49</v>
      </c>
      <c r="J52">
        <f t="shared" si="294"/>
        <v>49</v>
      </c>
      <c r="K52">
        <f t="shared" si="294"/>
        <v>49</v>
      </c>
      <c r="L52">
        <f t="shared" si="294"/>
        <v>49</v>
      </c>
      <c r="M52">
        <f t="shared" si="294"/>
        <v>49</v>
      </c>
      <c r="N52">
        <f t="shared" si="294"/>
        <v>49</v>
      </c>
      <c r="O52">
        <f t="shared" si="294"/>
        <v>49</v>
      </c>
      <c r="P52">
        <f t="shared" si="294"/>
        <v>49</v>
      </c>
      <c r="Q52" s="37">
        <f t="shared" ref="Q52:T52" si="295">IF(ROWS(Q$4:Q52)/100&lt;=Q$2,Q51+1%,"")</f>
        <v>0.3000000000000001</v>
      </c>
      <c r="R52" s="37">
        <f t="shared" si="295"/>
        <v>0.49000000000000027</v>
      </c>
      <c r="S52" s="37">
        <f t="shared" si="295"/>
        <v>0.49000000000000027</v>
      </c>
      <c r="T52" s="37">
        <f t="shared" si="295"/>
        <v>0.49000000000000027</v>
      </c>
      <c r="U52">
        <f t="shared" si="8"/>
        <v>49</v>
      </c>
      <c r="V52" s="37">
        <f t="shared" ref="V52:W52" si="296">IF(ROWS(V$4:V52)/100&lt;=V$2,V51+1%,"")</f>
        <v>0.49000000000000027</v>
      </c>
      <c r="W52" s="37">
        <f t="shared" si="296"/>
        <v>0.49000000000000027</v>
      </c>
      <c r="X52">
        <f t="shared" si="10"/>
        <v>490</v>
      </c>
      <c r="Y52" s="37">
        <f t="shared" si="11"/>
        <v>0.49000000000000027</v>
      </c>
      <c r="Z52">
        <f t="shared" ref="Z52:AA52" si="297">IF(ROWS(Z$4:Z52)&lt;=Z$2,Z51+1,"")</f>
        <v>49</v>
      </c>
      <c r="AA52">
        <f t="shared" si="297"/>
        <v>49</v>
      </c>
      <c r="AB52" s="37">
        <f t="shared" ref="AB52:AG52" si="298">IF(ROWS(AB$4:AB52)/100&lt;=AB$2,AB51+1%,"")</f>
        <v>0.49000000000000027</v>
      </c>
      <c r="AC52" s="37">
        <f t="shared" si="298"/>
        <v>0.49000000000000027</v>
      </c>
      <c r="AD52" s="37">
        <f t="shared" si="298"/>
        <v>0.49000000000000027</v>
      </c>
      <c r="AE52" s="37">
        <f t="shared" si="298"/>
        <v>0.49000000000000027</v>
      </c>
      <c r="AF52" s="37">
        <f t="shared" si="298"/>
        <v>0.49000000000000027</v>
      </c>
      <c r="AG52" s="37">
        <f t="shared" si="298"/>
        <v>0.49000000000000027</v>
      </c>
      <c r="AH52">
        <f t="shared" si="14"/>
        <v>49</v>
      </c>
      <c r="AI52" s="37">
        <f t="shared" ref="AI52:AJ52" si="299">IF(ROWS(AI$4:AI52)/100&lt;=AI$2,AI51+1%,"")</f>
        <v>0.49000000000000027</v>
      </c>
      <c r="AJ52" s="37">
        <f t="shared" si="299"/>
        <v>0.49000000000000027</v>
      </c>
      <c r="AK52">
        <f t="shared" si="16"/>
        <v>49</v>
      </c>
      <c r="AL52" t="e">
        <f t="shared" si="17"/>
        <v>#VALUE!</v>
      </c>
    </row>
    <row r="53" spans="1:38" ht="12.75">
      <c r="B53">
        <f t="shared" ref="B53:P53" si="300">IF(ROWS(B$4:B53)&lt;=B$2,B52+1,"")</f>
        <v>50</v>
      </c>
      <c r="C53">
        <f t="shared" si="300"/>
        <v>50</v>
      </c>
      <c r="D53">
        <f t="shared" si="300"/>
        <v>50</v>
      </c>
      <c r="E53">
        <f t="shared" si="300"/>
        <v>50</v>
      </c>
      <c r="F53">
        <f t="shared" si="300"/>
        <v>50</v>
      </c>
      <c r="G53">
        <f t="shared" si="300"/>
        <v>50</v>
      </c>
      <c r="H53">
        <f t="shared" si="300"/>
        <v>50</v>
      </c>
      <c r="I53">
        <f t="shared" si="300"/>
        <v>50</v>
      </c>
      <c r="J53">
        <f t="shared" si="300"/>
        <v>50</v>
      </c>
      <c r="K53">
        <f t="shared" si="300"/>
        <v>50</v>
      </c>
      <c r="L53">
        <f t="shared" si="300"/>
        <v>50</v>
      </c>
      <c r="M53">
        <f t="shared" si="300"/>
        <v>50</v>
      </c>
      <c r="N53">
        <f t="shared" si="300"/>
        <v>50</v>
      </c>
      <c r="O53">
        <f t="shared" si="300"/>
        <v>50</v>
      </c>
      <c r="P53">
        <f t="shared" si="300"/>
        <v>50</v>
      </c>
      <c r="Q53" s="37">
        <f t="shared" ref="Q53:T53" si="301">IF(ROWS(Q$4:Q53)/100&lt;=Q$2,Q52+1%,"")</f>
        <v>0.31000000000000011</v>
      </c>
      <c r="R53" s="37">
        <f t="shared" si="301"/>
        <v>0.50000000000000022</v>
      </c>
      <c r="S53" s="37">
        <f t="shared" si="301"/>
        <v>0.50000000000000022</v>
      </c>
      <c r="T53" s="37">
        <f t="shared" si="301"/>
        <v>0.50000000000000022</v>
      </c>
      <c r="U53">
        <f t="shared" si="8"/>
        <v>50</v>
      </c>
      <c r="V53" s="37">
        <f t="shared" ref="V53:W53" si="302">IF(ROWS(V$4:V53)/100&lt;=V$2,V52+1%,"")</f>
        <v>0.50000000000000022</v>
      </c>
      <c r="W53" s="37">
        <f t="shared" si="302"/>
        <v>0.50000000000000022</v>
      </c>
      <c r="X53">
        <f t="shared" si="10"/>
        <v>500</v>
      </c>
      <c r="Y53" s="37">
        <f t="shared" si="11"/>
        <v>0.50000000000000022</v>
      </c>
      <c r="Z53">
        <f t="shared" ref="Z53:AA53" si="303">IF(ROWS(Z$4:Z53)&lt;=Z$2,Z52+1,"")</f>
        <v>50</v>
      </c>
      <c r="AA53">
        <f t="shared" si="303"/>
        <v>50</v>
      </c>
      <c r="AB53" s="37">
        <f t="shared" ref="AB53:AG53" si="304">IF(ROWS(AB$4:AB53)/100&lt;=AB$2,AB52+1%,"")</f>
        <v>0.50000000000000022</v>
      </c>
      <c r="AC53" s="37">
        <f t="shared" si="304"/>
        <v>0.50000000000000022</v>
      </c>
      <c r="AD53" s="37">
        <f t="shared" si="304"/>
        <v>0.50000000000000022</v>
      </c>
      <c r="AE53" s="37">
        <f t="shared" si="304"/>
        <v>0.50000000000000022</v>
      </c>
      <c r="AF53" s="37">
        <f t="shared" si="304"/>
        <v>0.50000000000000022</v>
      </c>
      <c r="AG53" s="37">
        <f t="shared" si="304"/>
        <v>0.50000000000000022</v>
      </c>
      <c r="AH53">
        <f t="shared" si="14"/>
        <v>50</v>
      </c>
      <c r="AI53" s="37">
        <f t="shared" ref="AI53:AJ53" si="305">IF(ROWS(AI$4:AI53)/100&lt;=AI$2,AI52+1%,"")</f>
        <v>0.50000000000000022</v>
      </c>
      <c r="AJ53" s="37">
        <f t="shared" si="305"/>
        <v>0.50000000000000022</v>
      </c>
      <c r="AK53">
        <f t="shared" si="16"/>
        <v>50</v>
      </c>
      <c r="AL53" t="e">
        <f t="shared" si="17"/>
        <v>#VALUE!</v>
      </c>
    </row>
    <row r="54" spans="1:38" ht="12.75">
      <c r="Q54" s="37"/>
      <c r="R54" s="37"/>
      <c r="S54" s="37"/>
      <c r="T54" s="37"/>
      <c r="V54" s="37"/>
      <c r="W54" s="37"/>
      <c r="Y54" s="37"/>
      <c r="AB54" s="37"/>
      <c r="AC54" s="37"/>
      <c r="AD54" s="37"/>
      <c r="AE54" s="37"/>
      <c r="AF54" s="37"/>
      <c r="AG54" s="37"/>
      <c r="AI54" s="37"/>
      <c r="AJ54" s="37"/>
      <c r="AL54" t="e">
        <f t="shared" si="17"/>
        <v>#VALUE!</v>
      </c>
    </row>
    <row r="55" spans="1:38" ht="12.75">
      <c r="A55" s="10" t="s">
        <v>1</v>
      </c>
      <c r="B55" s="10" t="s">
        <v>1367</v>
      </c>
      <c r="C55" s="10" t="s">
        <v>1367</v>
      </c>
      <c r="D55" s="10" t="s">
        <v>1367</v>
      </c>
      <c r="E55" s="10" t="s">
        <v>1367</v>
      </c>
      <c r="F55" s="10" t="s">
        <v>1367</v>
      </c>
      <c r="G55" s="10" t="s">
        <v>1367</v>
      </c>
      <c r="H55" s="10" t="s">
        <v>1367</v>
      </c>
      <c r="I55" s="10" t="s">
        <v>1367</v>
      </c>
      <c r="J55" s="10" t="s">
        <v>1367</v>
      </c>
      <c r="K55" s="10" t="s">
        <v>1367</v>
      </c>
      <c r="L55" s="10" t="s">
        <v>1367</v>
      </c>
      <c r="M55" s="10" t="s">
        <v>1367</v>
      </c>
      <c r="N55" s="10" t="s">
        <v>1367</v>
      </c>
      <c r="O55" s="10" t="s">
        <v>1367</v>
      </c>
      <c r="P55" s="10" t="s">
        <v>1367</v>
      </c>
      <c r="Q55" s="157" t="s">
        <v>1367</v>
      </c>
      <c r="R55" s="157" t="s">
        <v>1367</v>
      </c>
      <c r="S55" s="157" t="s">
        <v>1367</v>
      </c>
      <c r="T55" s="157" t="s">
        <v>1367</v>
      </c>
      <c r="U55" s="10" t="s">
        <v>1367</v>
      </c>
      <c r="V55" s="157" t="s">
        <v>1367</v>
      </c>
      <c r="W55" s="157" t="s">
        <v>1367</v>
      </c>
      <c r="X55" s="10" t="s">
        <v>1367</v>
      </c>
      <c r="Y55" s="157" t="s">
        <v>1367</v>
      </c>
      <c r="Z55" s="10" t="s">
        <v>1367</v>
      </c>
      <c r="AA55" s="10" t="s">
        <v>1367</v>
      </c>
      <c r="AB55" s="157" t="s">
        <v>1367</v>
      </c>
      <c r="AC55" s="157" t="s">
        <v>1367</v>
      </c>
      <c r="AD55" s="157" t="s">
        <v>1367</v>
      </c>
      <c r="AE55" s="157" t="s">
        <v>1367</v>
      </c>
      <c r="AF55" s="157" t="s">
        <v>1367</v>
      </c>
      <c r="AG55" s="157" t="s">
        <v>1367</v>
      </c>
      <c r="AH55" s="10" t="s">
        <v>1367</v>
      </c>
      <c r="AI55" s="157" t="s">
        <v>1367</v>
      </c>
      <c r="AJ55" s="157" t="s">
        <v>1367</v>
      </c>
      <c r="AK55" s="10" t="s">
        <v>1367</v>
      </c>
      <c r="AL55" s="10" t="s">
        <v>1367</v>
      </c>
    </row>
    <row r="56" spans="1:38" ht="12.75">
      <c r="A56" s="10" t="s">
        <v>420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57">
        <v>0</v>
      </c>
      <c r="R56" s="157">
        <v>0</v>
      </c>
      <c r="S56" s="157">
        <v>0</v>
      </c>
      <c r="T56" s="157">
        <v>0</v>
      </c>
      <c r="U56" s="10">
        <v>0</v>
      </c>
      <c r="V56" s="157">
        <v>0</v>
      </c>
      <c r="W56" s="157">
        <v>0</v>
      </c>
      <c r="X56" s="10">
        <v>0</v>
      </c>
      <c r="Y56" s="157">
        <v>0</v>
      </c>
      <c r="Z56" s="10">
        <v>0</v>
      </c>
      <c r="AA56" s="10">
        <v>0</v>
      </c>
      <c r="AB56" s="157">
        <v>0</v>
      </c>
      <c r="AC56" s="157">
        <v>0</v>
      </c>
      <c r="AD56" s="157">
        <v>0</v>
      </c>
      <c r="AE56" s="157">
        <v>0</v>
      </c>
      <c r="AF56" s="157">
        <v>0</v>
      </c>
      <c r="AG56" s="157">
        <v>0</v>
      </c>
      <c r="AH56" s="10">
        <v>0</v>
      </c>
      <c r="AI56" s="157">
        <v>0</v>
      </c>
      <c r="AJ56" s="157">
        <v>0</v>
      </c>
      <c r="AK56" s="10">
        <v>0</v>
      </c>
      <c r="AL56" s="10">
        <v>0</v>
      </c>
    </row>
    <row r="57" spans="1:38" ht="12.75">
      <c r="A57" s="10" t="s">
        <v>1362</v>
      </c>
      <c r="B57">
        <f t="shared" ref="B57:P57" si="306">IF(ROWS(B57)&lt;=B55,B56+1,"")</f>
        <v>1</v>
      </c>
      <c r="C57">
        <f t="shared" si="306"/>
        <v>1</v>
      </c>
      <c r="D57">
        <f t="shared" si="306"/>
        <v>1</v>
      </c>
      <c r="E57">
        <f t="shared" si="306"/>
        <v>1</v>
      </c>
      <c r="F57">
        <f t="shared" si="306"/>
        <v>1</v>
      </c>
      <c r="G57">
        <f t="shared" si="306"/>
        <v>1</v>
      </c>
      <c r="H57">
        <f t="shared" si="306"/>
        <v>1</v>
      </c>
      <c r="I57">
        <f t="shared" si="306"/>
        <v>1</v>
      </c>
      <c r="J57">
        <f t="shared" si="306"/>
        <v>1</v>
      </c>
      <c r="K57">
        <f t="shared" si="306"/>
        <v>1</v>
      </c>
      <c r="L57">
        <f t="shared" si="306"/>
        <v>1</v>
      </c>
      <c r="M57">
        <f t="shared" si="306"/>
        <v>1</v>
      </c>
      <c r="N57">
        <f t="shared" si="306"/>
        <v>1</v>
      </c>
      <c r="O57">
        <f t="shared" si="306"/>
        <v>1</v>
      </c>
      <c r="P57">
        <f t="shared" si="306"/>
        <v>1</v>
      </c>
      <c r="Q57" s="37">
        <f t="shared" ref="Q57:T57" si="307">IF(ROWS(Q57)/100&lt;=Q55,Q56+1%,"")</f>
        <v>0.01</v>
      </c>
      <c r="R57" s="37">
        <f t="shared" si="307"/>
        <v>0.01</v>
      </c>
      <c r="S57" s="37">
        <f t="shared" si="307"/>
        <v>0.01</v>
      </c>
      <c r="T57" s="37">
        <f t="shared" si="307"/>
        <v>0.01</v>
      </c>
      <c r="U57">
        <f>IF(ROWS(U57)&lt;=U55,U56+1,"")</f>
        <v>1</v>
      </c>
      <c r="V57" s="37">
        <f t="shared" ref="V57:W57" si="308">IF(ROWS(V57)/100&lt;=V55,V56+1%,"")</f>
        <v>0.01</v>
      </c>
      <c r="W57" s="37">
        <f t="shared" si="308"/>
        <v>0.01</v>
      </c>
      <c r="X57">
        <f>IF(ROWS(X57)&lt;=X55,X56+10,"")</f>
        <v>10</v>
      </c>
      <c r="Y57" s="37">
        <f>IF(ROWS(Y57)/100&lt;=Y55,Y56+1%,"")</f>
        <v>0.01</v>
      </c>
      <c r="Z57">
        <f t="shared" ref="Z57:AA57" si="309">IF(ROWS(Z57)&lt;=Z55,Z56+1,"")</f>
        <v>1</v>
      </c>
      <c r="AA57">
        <f t="shared" si="309"/>
        <v>1</v>
      </c>
      <c r="AB57" s="37">
        <f t="shared" ref="AB57:AG57" si="310">IF(ROWS(AB57)/100&lt;=AB55,AB56+1%,"")</f>
        <v>0.01</v>
      </c>
      <c r="AC57" s="37">
        <f t="shared" si="310"/>
        <v>0.01</v>
      </c>
      <c r="AD57" s="37">
        <f t="shared" si="310"/>
        <v>0.01</v>
      </c>
      <c r="AE57" s="37">
        <f t="shared" si="310"/>
        <v>0.01</v>
      </c>
      <c r="AF57" s="37">
        <f t="shared" si="310"/>
        <v>0.01</v>
      </c>
      <c r="AG57" s="37">
        <f t="shared" si="310"/>
        <v>0.01</v>
      </c>
      <c r="AH57">
        <f>IF(ROWS(AH57)&lt;=AH55,AH56+1,"")</f>
        <v>1</v>
      </c>
      <c r="AI57" s="37">
        <f t="shared" ref="AI57:AJ57" si="311">IF(ROWS(AI57)/100&lt;=AI55,AI56+1%,"")</f>
        <v>0.01</v>
      </c>
      <c r="AJ57" s="37">
        <f t="shared" si="311"/>
        <v>0.01</v>
      </c>
      <c r="AK57">
        <f>IF(ROWS(AK57)&lt;=AK55,AK56+1,"")</f>
        <v>1</v>
      </c>
      <c r="AL57" t="e">
        <f>IF(ROWS(AL57)&lt;=ABS(AL55),AL56-1,"")</f>
        <v>#VALUE!</v>
      </c>
    </row>
    <row r="58" spans="1:38" ht="12.75">
      <c r="B58">
        <f t="shared" ref="B58:P58" si="312">IF(ROWS(B$57:B58)&lt;=B$55,B57+1,"")</f>
        <v>2</v>
      </c>
      <c r="C58">
        <f t="shared" si="312"/>
        <v>2</v>
      </c>
      <c r="D58">
        <f t="shared" si="312"/>
        <v>2</v>
      </c>
      <c r="E58">
        <f t="shared" si="312"/>
        <v>2</v>
      </c>
      <c r="F58">
        <f t="shared" si="312"/>
        <v>2</v>
      </c>
      <c r="G58">
        <f t="shared" si="312"/>
        <v>2</v>
      </c>
      <c r="H58">
        <f t="shared" si="312"/>
        <v>2</v>
      </c>
      <c r="I58">
        <f t="shared" si="312"/>
        <v>2</v>
      </c>
      <c r="J58">
        <f t="shared" si="312"/>
        <v>2</v>
      </c>
      <c r="K58">
        <f t="shared" si="312"/>
        <v>2</v>
      </c>
      <c r="L58">
        <f t="shared" si="312"/>
        <v>2</v>
      </c>
      <c r="M58">
        <f t="shared" si="312"/>
        <v>2</v>
      </c>
      <c r="N58">
        <f t="shared" si="312"/>
        <v>2</v>
      </c>
      <c r="O58">
        <f t="shared" si="312"/>
        <v>2</v>
      </c>
      <c r="P58">
        <f t="shared" si="312"/>
        <v>2</v>
      </c>
      <c r="Q58" s="37">
        <f t="shared" ref="Q58:T58" si="313">IF(ROWS(Q$57:Q58)/100&lt;=Q$55,Q57+1%,"")</f>
        <v>0.02</v>
      </c>
      <c r="R58" s="37">
        <f t="shared" si="313"/>
        <v>0.02</v>
      </c>
      <c r="S58" s="37">
        <f t="shared" si="313"/>
        <v>0.02</v>
      </c>
      <c r="T58" s="37">
        <f t="shared" si="313"/>
        <v>0.02</v>
      </c>
      <c r="U58">
        <f t="shared" ref="U58:U106" si="314">IF(ROWS(U$57:U58)&lt;=U$55,U57+1,"")</f>
        <v>2</v>
      </c>
      <c r="V58" s="37">
        <f t="shared" ref="V58:W58" si="315">IF(ROWS(V$57:V58)/100&lt;=V$55,V57+1%,"")</f>
        <v>0.02</v>
      </c>
      <c r="W58" s="37">
        <f t="shared" si="315"/>
        <v>0.02</v>
      </c>
      <c r="X58">
        <f t="shared" ref="X58:X106" si="316">IF(ROWS(X$57:X58)&lt;=X$55,X57+10,"")</f>
        <v>20</v>
      </c>
      <c r="Y58" s="37">
        <f t="shared" ref="Y58:Y106" si="317">IF(ROWS(Y$57:Y58)/100&lt;=Y$55,Y57+1%,"")</f>
        <v>0.02</v>
      </c>
      <c r="Z58">
        <f t="shared" ref="Z58:AA58" si="318">IF(ROWS(Z$57:Z58)&lt;=Z$55,Z57+1,"")</f>
        <v>2</v>
      </c>
      <c r="AA58">
        <f t="shared" si="318"/>
        <v>2</v>
      </c>
      <c r="AB58" s="37">
        <f t="shared" ref="AB58:AG58" si="319">IF(ROWS(AB$57:AB58)/100&lt;=AB$55,AB57+1%,"")</f>
        <v>0.02</v>
      </c>
      <c r="AC58" s="37">
        <f t="shared" si="319"/>
        <v>0.02</v>
      </c>
      <c r="AD58" s="37">
        <f t="shared" si="319"/>
        <v>0.02</v>
      </c>
      <c r="AE58" s="37">
        <f t="shared" si="319"/>
        <v>0.02</v>
      </c>
      <c r="AF58" s="37">
        <f t="shared" si="319"/>
        <v>0.02</v>
      </c>
      <c r="AG58" s="37">
        <f t="shared" si="319"/>
        <v>0.02</v>
      </c>
      <c r="AH58">
        <f t="shared" ref="AH58:AH106" si="320">IF(ROWS(AH$57:AH58)&lt;=AH$55,AH57+1,"")</f>
        <v>2</v>
      </c>
      <c r="AI58" s="37">
        <f t="shared" ref="AI58:AJ58" si="321">IF(ROWS(AI$57:AI58)/100&lt;=AI$55,AI57+1%,"")</f>
        <v>0.02</v>
      </c>
      <c r="AJ58" s="37">
        <f t="shared" si="321"/>
        <v>0.02</v>
      </c>
      <c r="AK58">
        <f t="shared" ref="AK58:AK106" si="322">IF(ROWS(AK$57:AK58)&lt;=AK$55,AK57+1,"")</f>
        <v>2</v>
      </c>
      <c r="AL58" t="e">
        <f t="shared" ref="AL58:AL107" si="323">IF(ROWS(AL$57:AL58)&lt;=ABS(AL$55),AL57-1,"")</f>
        <v>#VALUE!</v>
      </c>
    </row>
    <row r="59" spans="1:38" ht="12.75">
      <c r="B59">
        <f t="shared" ref="B59:P59" si="324">IF(ROWS(B$57:B59)&lt;=B$55,B58+1,"")</f>
        <v>3</v>
      </c>
      <c r="C59">
        <f t="shared" si="324"/>
        <v>3</v>
      </c>
      <c r="D59">
        <f t="shared" si="324"/>
        <v>3</v>
      </c>
      <c r="E59">
        <f t="shared" si="324"/>
        <v>3</v>
      </c>
      <c r="F59">
        <f t="shared" si="324"/>
        <v>3</v>
      </c>
      <c r="G59">
        <f t="shared" si="324"/>
        <v>3</v>
      </c>
      <c r="H59">
        <f t="shared" si="324"/>
        <v>3</v>
      </c>
      <c r="I59">
        <f t="shared" si="324"/>
        <v>3</v>
      </c>
      <c r="J59">
        <f t="shared" si="324"/>
        <v>3</v>
      </c>
      <c r="K59">
        <f t="shared" si="324"/>
        <v>3</v>
      </c>
      <c r="L59">
        <f t="shared" si="324"/>
        <v>3</v>
      </c>
      <c r="M59">
        <f t="shared" si="324"/>
        <v>3</v>
      </c>
      <c r="N59">
        <f t="shared" si="324"/>
        <v>3</v>
      </c>
      <c r="O59">
        <f t="shared" si="324"/>
        <v>3</v>
      </c>
      <c r="P59">
        <f t="shared" si="324"/>
        <v>3</v>
      </c>
      <c r="Q59" s="37">
        <f t="shared" ref="Q59:T59" si="325">IF(ROWS(Q$57:Q59)/100&lt;=Q$55,Q58+1%,"")</f>
        <v>0.03</v>
      </c>
      <c r="R59" s="37">
        <f t="shared" si="325"/>
        <v>0.03</v>
      </c>
      <c r="S59" s="37">
        <f t="shared" si="325"/>
        <v>0.03</v>
      </c>
      <c r="T59" s="37">
        <f t="shared" si="325"/>
        <v>0.03</v>
      </c>
      <c r="U59">
        <f t="shared" si="314"/>
        <v>3</v>
      </c>
      <c r="V59" s="37">
        <f t="shared" ref="V59:W59" si="326">IF(ROWS(V$57:V59)/100&lt;=V$55,V58+1%,"")</f>
        <v>0.03</v>
      </c>
      <c r="W59" s="37">
        <f t="shared" si="326"/>
        <v>0.03</v>
      </c>
      <c r="X59">
        <f t="shared" si="316"/>
        <v>30</v>
      </c>
      <c r="Y59" s="37">
        <f t="shared" si="317"/>
        <v>0.03</v>
      </c>
      <c r="Z59">
        <f t="shared" ref="Z59:AA59" si="327">IF(ROWS(Z$57:Z59)&lt;=Z$55,Z58+1,"")</f>
        <v>3</v>
      </c>
      <c r="AA59">
        <f t="shared" si="327"/>
        <v>3</v>
      </c>
      <c r="AB59" s="37">
        <f t="shared" ref="AB59:AG59" si="328">IF(ROWS(AB$57:AB59)/100&lt;=AB$55,AB58+1%,"")</f>
        <v>0.03</v>
      </c>
      <c r="AC59" s="37">
        <f t="shared" si="328"/>
        <v>0.03</v>
      </c>
      <c r="AD59" s="37">
        <f t="shared" si="328"/>
        <v>0.03</v>
      </c>
      <c r="AE59" s="37">
        <f t="shared" si="328"/>
        <v>0.03</v>
      </c>
      <c r="AF59" s="37">
        <f t="shared" si="328"/>
        <v>0.03</v>
      </c>
      <c r="AG59" s="37">
        <f t="shared" si="328"/>
        <v>0.03</v>
      </c>
      <c r="AH59">
        <f t="shared" si="320"/>
        <v>3</v>
      </c>
      <c r="AI59" s="37">
        <f t="shared" ref="AI59:AJ59" si="329">IF(ROWS(AI$57:AI59)/100&lt;=AI$55,AI58+1%,"")</f>
        <v>0.03</v>
      </c>
      <c r="AJ59" s="37">
        <f t="shared" si="329"/>
        <v>0.03</v>
      </c>
      <c r="AK59">
        <f t="shared" si="322"/>
        <v>3</v>
      </c>
      <c r="AL59" t="e">
        <f t="shared" si="323"/>
        <v>#VALUE!</v>
      </c>
    </row>
    <row r="60" spans="1:38" ht="12.75">
      <c r="B60">
        <f t="shared" ref="B60:P60" si="330">IF(ROWS(B$57:B60)&lt;=B$55,B59+1,"")</f>
        <v>4</v>
      </c>
      <c r="C60">
        <f t="shared" si="330"/>
        <v>4</v>
      </c>
      <c r="D60">
        <f t="shared" si="330"/>
        <v>4</v>
      </c>
      <c r="E60">
        <f t="shared" si="330"/>
        <v>4</v>
      </c>
      <c r="F60">
        <f t="shared" si="330"/>
        <v>4</v>
      </c>
      <c r="G60">
        <f t="shared" si="330"/>
        <v>4</v>
      </c>
      <c r="H60">
        <f t="shared" si="330"/>
        <v>4</v>
      </c>
      <c r="I60">
        <f t="shared" si="330"/>
        <v>4</v>
      </c>
      <c r="J60">
        <f t="shared" si="330"/>
        <v>4</v>
      </c>
      <c r="K60">
        <f t="shared" si="330"/>
        <v>4</v>
      </c>
      <c r="L60">
        <f t="shared" si="330"/>
        <v>4</v>
      </c>
      <c r="M60">
        <f t="shared" si="330"/>
        <v>4</v>
      </c>
      <c r="N60">
        <f t="shared" si="330"/>
        <v>4</v>
      </c>
      <c r="O60">
        <f t="shared" si="330"/>
        <v>4</v>
      </c>
      <c r="P60">
        <f t="shared" si="330"/>
        <v>4</v>
      </c>
      <c r="Q60" s="37">
        <f t="shared" ref="Q60:T60" si="331">IF(ROWS(Q$57:Q60)/100&lt;=Q$55,Q59+1%,"")</f>
        <v>0.04</v>
      </c>
      <c r="R60" s="37">
        <f t="shared" si="331"/>
        <v>0.04</v>
      </c>
      <c r="S60" s="37">
        <f t="shared" si="331"/>
        <v>0.04</v>
      </c>
      <c r="T60" s="37">
        <f t="shared" si="331"/>
        <v>0.04</v>
      </c>
      <c r="U60">
        <f t="shared" si="314"/>
        <v>4</v>
      </c>
      <c r="V60" s="37">
        <f t="shared" ref="V60:W60" si="332">IF(ROWS(V$57:V60)/100&lt;=V$55,V59+1%,"")</f>
        <v>0.04</v>
      </c>
      <c r="W60" s="37">
        <f t="shared" si="332"/>
        <v>0.04</v>
      </c>
      <c r="X60">
        <f t="shared" si="316"/>
        <v>40</v>
      </c>
      <c r="Y60" s="37">
        <f t="shared" si="317"/>
        <v>0.04</v>
      </c>
      <c r="Z60">
        <f t="shared" ref="Z60:AA60" si="333">IF(ROWS(Z$57:Z60)&lt;=Z$55,Z59+1,"")</f>
        <v>4</v>
      </c>
      <c r="AA60">
        <f t="shared" si="333"/>
        <v>4</v>
      </c>
      <c r="AB60" s="37">
        <f t="shared" ref="AB60:AG60" si="334">IF(ROWS(AB$57:AB60)/100&lt;=AB$55,AB59+1%,"")</f>
        <v>0.04</v>
      </c>
      <c r="AC60" s="37">
        <f t="shared" si="334"/>
        <v>0.04</v>
      </c>
      <c r="AD60" s="37">
        <f t="shared" si="334"/>
        <v>0.04</v>
      </c>
      <c r="AE60" s="37">
        <f t="shared" si="334"/>
        <v>0.04</v>
      </c>
      <c r="AF60" s="37">
        <f t="shared" si="334"/>
        <v>0.04</v>
      </c>
      <c r="AG60" s="37">
        <f t="shared" si="334"/>
        <v>0.04</v>
      </c>
      <c r="AH60">
        <f t="shared" si="320"/>
        <v>4</v>
      </c>
      <c r="AI60" s="37">
        <f t="shared" ref="AI60:AJ60" si="335">IF(ROWS(AI$57:AI60)/100&lt;=AI$55,AI59+1%,"")</f>
        <v>0.04</v>
      </c>
      <c r="AJ60" s="37">
        <f t="shared" si="335"/>
        <v>0.04</v>
      </c>
      <c r="AK60">
        <f t="shared" si="322"/>
        <v>4</v>
      </c>
      <c r="AL60" t="e">
        <f t="shared" si="323"/>
        <v>#VALUE!</v>
      </c>
    </row>
    <row r="61" spans="1:38" ht="12.75">
      <c r="B61">
        <f t="shared" ref="B61:P61" si="336">IF(ROWS(B$57:B61)&lt;=B$55,B60+1,"")</f>
        <v>5</v>
      </c>
      <c r="C61">
        <f t="shared" si="336"/>
        <v>5</v>
      </c>
      <c r="D61">
        <f t="shared" si="336"/>
        <v>5</v>
      </c>
      <c r="E61">
        <f t="shared" si="336"/>
        <v>5</v>
      </c>
      <c r="F61">
        <f t="shared" si="336"/>
        <v>5</v>
      </c>
      <c r="G61">
        <f t="shared" si="336"/>
        <v>5</v>
      </c>
      <c r="H61">
        <f t="shared" si="336"/>
        <v>5</v>
      </c>
      <c r="I61">
        <f t="shared" si="336"/>
        <v>5</v>
      </c>
      <c r="J61">
        <f t="shared" si="336"/>
        <v>5</v>
      </c>
      <c r="K61">
        <f t="shared" si="336"/>
        <v>5</v>
      </c>
      <c r="L61">
        <f t="shared" si="336"/>
        <v>5</v>
      </c>
      <c r="M61">
        <f t="shared" si="336"/>
        <v>5</v>
      </c>
      <c r="N61">
        <f t="shared" si="336"/>
        <v>5</v>
      </c>
      <c r="O61">
        <f t="shared" si="336"/>
        <v>5</v>
      </c>
      <c r="P61">
        <f t="shared" si="336"/>
        <v>5</v>
      </c>
      <c r="Q61" s="37">
        <f t="shared" ref="Q61:T61" si="337">IF(ROWS(Q$57:Q61)/100&lt;=Q$55,Q60+1%,"")</f>
        <v>0.05</v>
      </c>
      <c r="R61" s="37">
        <f t="shared" si="337"/>
        <v>0.05</v>
      </c>
      <c r="S61" s="37">
        <f t="shared" si="337"/>
        <v>0.05</v>
      </c>
      <c r="T61" s="37">
        <f t="shared" si="337"/>
        <v>0.05</v>
      </c>
      <c r="U61">
        <f t="shared" si="314"/>
        <v>5</v>
      </c>
      <c r="V61" s="37">
        <f t="shared" ref="V61:W61" si="338">IF(ROWS(V$57:V61)/100&lt;=V$55,V60+1%,"")</f>
        <v>0.05</v>
      </c>
      <c r="W61" s="37">
        <f t="shared" si="338"/>
        <v>0.05</v>
      </c>
      <c r="X61">
        <f t="shared" si="316"/>
        <v>50</v>
      </c>
      <c r="Y61" s="37">
        <f t="shared" si="317"/>
        <v>0.05</v>
      </c>
      <c r="Z61">
        <f t="shared" ref="Z61:AA61" si="339">IF(ROWS(Z$57:Z61)&lt;=Z$55,Z60+1,"")</f>
        <v>5</v>
      </c>
      <c r="AA61">
        <f t="shared" si="339"/>
        <v>5</v>
      </c>
      <c r="AB61" s="37">
        <f t="shared" ref="AB61:AG61" si="340">IF(ROWS(AB$57:AB61)/100&lt;=AB$55,AB60+1%,"")</f>
        <v>0.05</v>
      </c>
      <c r="AC61" s="37">
        <f t="shared" si="340"/>
        <v>0.05</v>
      </c>
      <c r="AD61" s="37">
        <f t="shared" si="340"/>
        <v>0.05</v>
      </c>
      <c r="AE61" s="37">
        <f t="shared" si="340"/>
        <v>0.05</v>
      </c>
      <c r="AF61" s="37">
        <f t="shared" si="340"/>
        <v>0.05</v>
      </c>
      <c r="AG61" s="37">
        <f t="shared" si="340"/>
        <v>0.05</v>
      </c>
      <c r="AH61">
        <f t="shared" si="320"/>
        <v>5</v>
      </c>
      <c r="AI61" s="37">
        <f t="shared" ref="AI61:AJ61" si="341">IF(ROWS(AI$57:AI61)/100&lt;=AI$55,AI60+1%,"")</f>
        <v>0.05</v>
      </c>
      <c r="AJ61" s="37">
        <f t="shared" si="341"/>
        <v>0.05</v>
      </c>
      <c r="AK61">
        <f t="shared" si="322"/>
        <v>5</v>
      </c>
      <c r="AL61" t="e">
        <f t="shared" si="323"/>
        <v>#VALUE!</v>
      </c>
    </row>
    <row r="62" spans="1:38" ht="12.75">
      <c r="B62">
        <f t="shared" ref="B62:P62" si="342">IF(ROWS(B$57:B62)&lt;=B$55,B61+1,"")</f>
        <v>6</v>
      </c>
      <c r="C62">
        <f t="shared" si="342"/>
        <v>6</v>
      </c>
      <c r="D62">
        <f t="shared" si="342"/>
        <v>6</v>
      </c>
      <c r="E62">
        <f t="shared" si="342"/>
        <v>6</v>
      </c>
      <c r="F62">
        <f t="shared" si="342"/>
        <v>6</v>
      </c>
      <c r="G62">
        <f t="shared" si="342"/>
        <v>6</v>
      </c>
      <c r="H62">
        <f t="shared" si="342"/>
        <v>6</v>
      </c>
      <c r="I62">
        <f t="shared" si="342"/>
        <v>6</v>
      </c>
      <c r="J62">
        <f t="shared" si="342"/>
        <v>6</v>
      </c>
      <c r="K62">
        <f t="shared" si="342"/>
        <v>6</v>
      </c>
      <c r="L62">
        <f t="shared" si="342"/>
        <v>6</v>
      </c>
      <c r="M62">
        <f t="shared" si="342"/>
        <v>6</v>
      </c>
      <c r="N62">
        <f t="shared" si="342"/>
        <v>6</v>
      </c>
      <c r="O62">
        <f t="shared" si="342"/>
        <v>6</v>
      </c>
      <c r="P62">
        <f t="shared" si="342"/>
        <v>6</v>
      </c>
      <c r="Q62" s="37">
        <f t="shared" ref="Q62:T62" si="343">IF(ROWS(Q$57:Q62)/100&lt;=Q$55,Q61+1%,"")</f>
        <v>6.0000000000000005E-2</v>
      </c>
      <c r="R62" s="37">
        <f t="shared" si="343"/>
        <v>6.0000000000000005E-2</v>
      </c>
      <c r="S62" s="37">
        <f t="shared" si="343"/>
        <v>6.0000000000000005E-2</v>
      </c>
      <c r="T62" s="37">
        <f t="shared" si="343"/>
        <v>6.0000000000000005E-2</v>
      </c>
      <c r="U62">
        <f t="shared" si="314"/>
        <v>6</v>
      </c>
      <c r="V62" s="37">
        <f t="shared" ref="V62:W62" si="344">IF(ROWS(V$57:V62)/100&lt;=V$55,V61+1%,"")</f>
        <v>6.0000000000000005E-2</v>
      </c>
      <c r="W62" s="37">
        <f t="shared" si="344"/>
        <v>6.0000000000000005E-2</v>
      </c>
      <c r="X62">
        <f t="shared" si="316"/>
        <v>60</v>
      </c>
      <c r="Y62" s="37">
        <f t="shared" si="317"/>
        <v>6.0000000000000005E-2</v>
      </c>
      <c r="Z62">
        <f t="shared" ref="Z62:AA62" si="345">IF(ROWS(Z$57:Z62)&lt;=Z$55,Z61+1,"")</f>
        <v>6</v>
      </c>
      <c r="AA62">
        <f t="shared" si="345"/>
        <v>6</v>
      </c>
      <c r="AB62" s="37">
        <f t="shared" ref="AB62:AG62" si="346">IF(ROWS(AB$57:AB62)/100&lt;=AB$55,AB61+1%,"")</f>
        <v>6.0000000000000005E-2</v>
      </c>
      <c r="AC62" s="37">
        <f t="shared" si="346"/>
        <v>6.0000000000000005E-2</v>
      </c>
      <c r="AD62" s="37">
        <f t="shared" si="346"/>
        <v>6.0000000000000005E-2</v>
      </c>
      <c r="AE62" s="37">
        <f t="shared" si="346"/>
        <v>6.0000000000000005E-2</v>
      </c>
      <c r="AF62" s="37">
        <f t="shared" si="346"/>
        <v>6.0000000000000005E-2</v>
      </c>
      <c r="AG62" s="37">
        <f t="shared" si="346"/>
        <v>6.0000000000000005E-2</v>
      </c>
      <c r="AH62">
        <f t="shared" si="320"/>
        <v>6</v>
      </c>
      <c r="AI62" s="37">
        <f t="shared" ref="AI62:AJ62" si="347">IF(ROWS(AI$57:AI62)/100&lt;=AI$55,AI61+1%,"")</f>
        <v>6.0000000000000005E-2</v>
      </c>
      <c r="AJ62" s="37">
        <f t="shared" si="347"/>
        <v>6.0000000000000005E-2</v>
      </c>
      <c r="AK62">
        <f t="shared" si="322"/>
        <v>6</v>
      </c>
      <c r="AL62" t="e">
        <f t="shared" si="323"/>
        <v>#VALUE!</v>
      </c>
    </row>
    <row r="63" spans="1:38" ht="12.75">
      <c r="B63">
        <f t="shared" ref="B63:P63" si="348">IF(ROWS(B$57:B63)&lt;=B$55,B62+1,"")</f>
        <v>7</v>
      </c>
      <c r="C63">
        <f t="shared" si="348"/>
        <v>7</v>
      </c>
      <c r="D63">
        <f t="shared" si="348"/>
        <v>7</v>
      </c>
      <c r="E63">
        <f t="shared" si="348"/>
        <v>7</v>
      </c>
      <c r="F63">
        <f t="shared" si="348"/>
        <v>7</v>
      </c>
      <c r="G63">
        <f t="shared" si="348"/>
        <v>7</v>
      </c>
      <c r="H63">
        <f t="shared" si="348"/>
        <v>7</v>
      </c>
      <c r="I63">
        <f t="shared" si="348"/>
        <v>7</v>
      </c>
      <c r="J63">
        <f t="shared" si="348"/>
        <v>7</v>
      </c>
      <c r="K63">
        <f t="shared" si="348"/>
        <v>7</v>
      </c>
      <c r="L63">
        <f t="shared" si="348"/>
        <v>7</v>
      </c>
      <c r="M63">
        <f t="shared" si="348"/>
        <v>7</v>
      </c>
      <c r="N63">
        <f t="shared" si="348"/>
        <v>7</v>
      </c>
      <c r="O63">
        <f t="shared" si="348"/>
        <v>7</v>
      </c>
      <c r="P63">
        <f t="shared" si="348"/>
        <v>7</v>
      </c>
      <c r="Q63" s="37">
        <f t="shared" ref="Q63:T63" si="349">IF(ROWS(Q$57:Q63)/100&lt;=Q$55,Q62+1%,"")</f>
        <v>7.0000000000000007E-2</v>
      </c>
      <c r="R63" s="37">
        <f t="shared" si="349"/>
        <v>7.0000000000000007E-2</v>
      </c>
      <c r="S63" s="37">
        <f t="shared" si="349"/>
        <v>7.0000000000000007E-2</v>
      </c>
      <c r="T63" s="37">
        <f t="shared" si="349"/>
        <v>7.0000000000000007E-2</v>
      </c>
      <c r="U63">
        <f t="shared" si="314"/>
        <v>7</v>
      </c>
      <c r="V63" s="37">
        <f t="shared" ref="V63:W63" si="350">IF(ROWS(V$57:V63)/100&lt;=V$55,V62+1%,"")</f>
        <v>7.0000000000000007E-2</v>
      </c>
      <c r="W63" s="37">
        <f t="shared" si="350"/>
        <v>7.0000000000000007E-2</v>
      </c>
      <c r="X63">
        <f t="shared" si="316"/>
        <v>70</v>
      </c>
      <c r="Y63" s="37">
        <f t="shared" si="317"/>
        <v>7.0000000000000007E-2</v>
      </c>
      <c r="Z63">
        <f t="shared" ref="Z63:AA63" si="351">IF(ROWS(Z$57:Z63)&lt;=Z$55,Z62+1,"")</f>
        <v>7</v>
      </c>
      <c r="AA63">
        <f t="shared" si="351"/>
        <v>7</v>
      </c>
      <c r="AB63" s="37">
        <f t="shared" ref="AB63:AG63" si="352">IF(ROWS(AB$57:AB63)/100&lt;=AB$55,AB62+1%,"")</f>
        <v>7.0000000000000007E-2</v>
      </c>
      <c r="AC63" s="37">
        <f t="shared" si="352"/>
        <v>7.0000000000000007E-2</v>
      </c>
      <c r="AD63" s="37">
        <f t="shared" si="352"/>
        <v>7.0000000000000007E-2</v>
      </c>
      <c r="AE63" s="37">
        <f t="shared" si="352"/>
        <v>7.0000000000000007E-2</v>
      </c>
      <c r="AF63" s="37">
        <f t="shared" si="352"/>
        <v>7.0000000000000007E-2</v>
      </c>
      <c r="AG63" s="37">
        <f t="shared" si="352"/>
        <v>7.0000000000000007E-2</v>
      </c>
      <c r="AH63">
        <f t="shared" si="320"/>
        <v>7</v>
      </c>
      <c r="AI63" s="37">
        <f t="shared" ref="AI63:AJ63" si="353">IF(ROWS(AI$57:AI63)/100&lt;=AI$55,AI62+1%,"")</f>
        <v>7.0000000000000007E-2</v>
      </c>
      <c r="AJ63" s="37">
        <f t="shared" si="353"/>
        <v>7.0000000000000007E-2</v>
      </c>
      <c r="AK63">
        <f t="shared" si="322"/>
        <v>7</v>
      </c>
      <c r="AL63" t="e">
        <f t="shared" si="323"/>
        <v>#VALUE!</v>
      </c>
    </row>
    <row r="64" spans="1:38" ht="12.75">
      <c r="B64">
        <f t="shared" ref="B64:P64" si="354">IF(ROWS(B$57:B64)&lt;=B$55,B63+1,"")</f>
        <v>8</v>
      </c>
      <c r="C64">
        <f t="shared" si="354"/>
        <v>8</v>
      </c>
      <c r="D64">
        <f t="shared" si="354"/>
        <v>8</v>
      </c>
      <c r="E64">
        <f t="shared" si="354"/>
        <v>8</v>
      </c>
      <c r="F64">
        <f t="shared" si="354"/>
        <v>8</v>
      </c>
      <c r="G64">
        <f t="shared" si="354"/>
        <v>8</v>
      </c>
      <c r="H64">
        <f t="shared" si="354"/>
        <v>8</v>
      </c>
      <c r="I64">
        <f t="shared" si="354"/>
        <v>8</v>
      </c>
      <c r="J64">
        <f t="shared" si="354"/>
        <v>8</v>
      </c>
      <c r="K64">
        <f t="shared" si="354"/>
        <v>8</v>
      </c>
      <c r="L64">
        <f t="shared" si="354"/>
        <v>8</v>
      </c>
      <c r="M64">
        <f t="shared" si="354"/>
        <v>8</v>
      </c>
      <c r="N64">
        <f t="shared" si="354"/>
        <v>8</v>
      </c>
      <c r="O64">
        <f t="shared" si="354"/>
        <v>8</v>
      </c>
      <c r="P64">
        <f t="shared" si="354"/>
        <v>8</v>
      </c>
      <c r="Q64" s="37">
        <f t="shared" ref="Q64:T64" si="355">IF(ROWS(Q$57:Q64)/100&lt;=Q$55,Q63+1%,"")</f>
        <v>0.08</v>
      </c>
      <c r="R64" s="37">
        <f t="shared" si="355"/>
        <v>0.08</v>
      </c>
      <c r="S64" s="37">
        <f t="shared" si="355"/>
        <v>0.08</v>
      </c>
      <c r="T64" s="37">
        <f t="shared" si="355"/>
        <v>0.08</v>
      </c>
      <c r="U64">
        <f t="shared" si="314"/>
        <v>8</v>
      </c>
      <c r="V64" s="37">
        <f t="shared" ref="V64:W64" si="356">IF(ROWS(V$57:V64)/100&lt;=V$55,V63+1%,"")</f>
        <v>0.08</v>
      </c>
      <c r="W64" s="37">
        <f t="shared" si="356"/>
        <v>0.08</v>
      </c>
      <c r="X64">
        <f t="shared" si="316"/>
        <v>80</v>
      </c>
      <c r="Y64" s="37">
        <f t="shared" si="317"/>
        <v>0.08</v>
      </c>
      <c r="Z64">
        <f t="shared" ref="Z64:AA64" si="357">IF(ROWS(Z$57:Z64)&lt;=Z$55,Z63+1,"")</f>
        <v>8</v>
      </c>
      <c r="AA64">
        <f t="shared" si="357"/>
        <v>8</v>
      </c>
      <c r="AB64" s="37">
        <f t="shared" ref="AB64:AG64" si="358">IF(ROWS(AB$57:AB64)/100&lt;=AB$55,AB63+1%,"")</f>
        <v>0.08</v>
      </c>
      <c r="AC64" s="37">
        <f t="shared" si="358"/>
        <v>0.08</v>
      </c>
      <c r="AD64" s="37">
        <f t="shared" si="358"/>
        <v>0.08</v>
      </c>
      <c r="AE64" s="37">
        <f t="shared" si="358"/>
        <v>0.08</v>
      </c>
      <c r="AF64" s="37">
        <f t="shared" si="358"/>
        <v>0.08</v>
      </c>
      <c r="AG64" s="37">
        <f t="shared" si="358"/>
        <v>0.08</v>
      </c>
      <c r="AH64">
        <f t="shared" si="320"/>
        <v>8</v>
      </c>
      <c r="AI64" s="37">
        <f t="shared" ref="AI64:AJ64" si="359">IF(ROWS(AI$57:AI64)/100&lt;=AI$55,AI63+1%,"")</f>
        <v>0.08</v>
      </c>
      <c r="AJ64" s="37">
        <f t="shared" si="359"/>
        <v>0.08</v>
      </c>
      <c r="AK64">
        <f t="shared" si="322"/>
        <v>8</v>
      </c>
      <c r="AL64" t="e">
        <f t="shared" si="323"/>
        <v>#VALUE!</v>
      </c>
    </row>
    <row r="65" spans="2:38" ht="12.75">
      <c r="B65">
        <f t="shared" ref="B65:P65" si="360">IF(ROWS(B$57:B65)&lt;=B$55,B64+1,"")</f>
        <v>9</v>
      </c>
      <c r="C65">
        <f t="shared" si="360"/>
        <v>9</v>
      </c>
      <c r="D65">
        <f t="shared" si="360"/>
        <v>9</v>
      </c>
      <c r="E65">
        <f t="shared" si="360"/>
        <v>9</v>
      </c>
      <c r="F65">
        <f t="shared" si="360"/>
        <v>9</v>
      </c>
      <c r="G65">
        <f t="shared" si="360"/>
        <v>9</v>
      </c>
      <c r="H65">
        <f t="shared" si="360"/>
        <v>9</v>
      </c>
      <c r="I65">
        <f t="shared" si="360"/>
        <v>9</v>
      </c>
      <c r="J65">
        <f t="shared" si="360"/>
        <v>9</v>
      </c>
      <c r="K65">
        <f t="shared" si="360"/>
        <v>9</v>
      </c>
      <c r="L65">
        <f t="shared" si="360"/>
        <v>9</v>
      </c>
      <c r="M65">
        <f t="shared" si="360"/>
        <v>9</v>
      </c>
      <c r="N65">
        <f t="shared" si="360"/>
        <v>9</v>
      </c>
      <c r="O65">
        <f t="shared" si="360"/>
        <v>9</v>
      </c>
      <c r="P65">
        <f t="shared" si="360"/>
        <v>9</v>
      </c>
      <c r="Q65" s="37">
        <f t="shared" ref="Q65:T65" si="361">IF(ROWS(Q$57:Q65)/100&lt;=Q$55,Q64+1%,"")</f>
        <v>0.09</v>
      </c>
      <c r="R65" s="37">
        <f t="shared" si="361"/>
        <v>0.09</v>
      </c>
      <c r="S65" s="37">
        <f t="shared" si="361"/>
        <v>0.09</v>
      </c>
      <c r="T65" s="37">
        <f t="shared" si="361"/>
        <v>0.09</v>
      </c>
      <c r="U65">
        <f t="shared" si="314"/>
        <v>9</v>
      </c>
      <c r="V65" s="37">
        <f t="shared" ref="V65:W65" si="362">IF(ROWS(V$57:V65)/100&lt;=V$55,V64+1%,"")</f>
        <v>0.09</v>
      </c>
      <c r="W65" s="37">
        <f t="shared" si="362"/>
        <v>0.09</v>
      </c>
      <c r="X65">
        <f t="shared" si="316"/>
        <v>90</v>
      </c>
      <c r="Y65" s="37">
        <f t="shared" si="317"/>
        <v>0.09</v>
      </c>
      <c r="Z65">
        <f t="shared" ref="Z65:AA65" si="363">IF(ROWS(Z$57:Z65)&lt;=Z$55,Z64+1,"")</f>
        <v>9</v>
      </c>
      <c r="AA65">
        <f t="shared" si="363"/>
        <v>9</v>
      </c>
      <c r="AB65" s="37">
        <f t="shared" ref="AB65:AG65" si="364">IF(ROWS(AB$57:AB65)/100&lt;=AB$55,AB64+1%,"")</f>
        <v>0.09</v>
      </c>
      <c r="AC65" s="37">
        <f t="shared" si="364"/>
        <v>0.09</v>
      </c>
      <c r="AD65" s="37">
        <f t="shared" si="364"/>
        <v>0.09</v>
      </c>
      <c r="AE65" s="37">
        <f t="shared" si="364"/>
        <v>0.09</v>
      </c>
      <c r="AF65" s="37">
        <f t="shared" si="364"/>
        <v>0.09</v>
      </c>
      <c r="AG65" s="37">
        <f t="shared" si="364"/>
        <v>0.09</v>
      </c>
      <c r="AH65">
        <f t="shared" si="320"/>
        <v>9</v>
      </c>
      <c r="AI65" s="37">
        <f t="shared" ref="AI65:AJ65" si="365">IF(ROWS(AI$57:AI65)/100&lt;=AI$55,AI64+1%,"")</f>
        <v>0.09</v>
      </c>
      <c r="AJ65" s="37">
        <f t="shared" si="365"/>
        <v>0.09</v>
      </c>
      <c r="AK65">
        <f t="shared" si="322"/>
        <v>9</v>
      </c>
      <c r="AL65" t="e">
        <f t="shared" si="323"/>
        <v>#VALUE!</v>
      </c>
    </row>
    <row r="66" spans="2:38" ht="12.75">
      <c r="B66">
        <f t="shared" ref="B66:P66" si="366">IF(ROWS(B$57:B66)&lt;=B$55,B65+1,"")</f>
        <v>10</v>
      </c>
      <c r="C66">
        <f t="shared" si="366"/>
        <v>10</v>
      </c>
      <c r="D66">
        <f t="shared" si="366"/>
        <v>10</v>
      </c>
      <c r="E66">
        <f t="shared" si="366"/>
        <v>10</v>
      </c>
      <c r="F66">
        <f t="shared" si="366"/>
        <v>10</v>
      </c>
      <c r="G66">
        <f t="shared" si="366"/>
        <v>10</v>
      </c>
      <c r="H66">
        <f t="shared" si="366"/>
        <v>10</v>
      </c>
      <c r="I66">
        <f t="shared" si="366"/>
        <v>10</v>
      </c>
      <c r="J66">
        <f t="shared" si="366"/>
        <v>10</v>
      </c>
      <c r="K66">
        <f t="shared" si="366"/>
        <v>10</v>
      </c>
      <c r="L66">
        <f t="shared" si="366"/>
        <v>10</v>
      </c>
      <c r="M66">
        <f t="shared" si="366"/>
        <v>10</v>
      </c>
      <c r="N66">
        <f t="shared" si="366"/>
        <v>10</v>
      </c>
      <c r="O66">
        <f t="shared" si="366"/>
        <v>10</v>
      </c>
      <c r="P66">
        <f t="shared" si="366"/>
        <v>10</v>
      </c>
      <c r="Q66" s="37">
        <f t="shared" ref="Q66:T66" si="367">IF(ROWS(Q$57:Q66)/100&lt;=Q$55,Q65+1%,"")</f>
        <v>9.9999999999999992E-2</v>
      </c>
      <c r="R66" s="37">
        <f t="shared" si="367"/>
        <v>9.9999999999999992E-2</v>
      </c>
      <c r="S66" s="37">
        <f t="shared" si="367"/>
        <v>9.9999999999999992E-2</v>
      </c>
      <c r="T66" s="37">
        <f t="shared" si="367"/>
        <v>9.9999999999999992E-2</v>
      </c>
      <c r="U66">
        <f t="shared" si="314"/>
        <v>10</v>
      </c>
      <c r="V66" s="37">
        <f t="shared" ref="V66:W66" si="368">IF(ROWS(V$57:V66)/100&lt;=V$55,V65+1%,"")</f>
        <v>9.9999999999999992E-2</v>
      </c>
      <c r="W66" s="37">
        <f t="shared" si="368"/>
        <v>9.9999999999999992E-2</v>
      </c>
      <c r="X66">
        <f t="shared" si="316"/>
        <v>100</v>
      </c>
      <c r="Y66" s="37">
        <f t="shared" si="317"/>
        <v>9.9999999999999992E-2</v>
      </c>
      <c r="Z66">
        <f t="shared" ref="Z66:AA66" si="369">IF(ROWS(Z$57:Z66)&lt;=Z$55,Z65+1,"")</f>
        <v>10</v>
      </c>
      <c r="AA66">
        <f t="shared" si="369"/>
        <v>10</v>
      </c>
      <c r="AB66" s="37">
        <f t="shared" ref="AB66:AG66" si="370">IF(ROWS(AB$57:AB66)/100&lt;=AB$55,AB65+1%,"")</f>
        <v>9.9999999999999992E-2</v>
      </c>
      <c r="AC66" s="37">
        <f t="shared" si="370"/>
        <v>9.9999999999999992E-2</v>
      </c>
      <c r="AD66" s="37">
        <f t="shared" si="370"/>
        <v>9.9999999999999992E-2</v>
      </c>
      <c r="AE66" s="37">
        <f t="shared" si="370"/>
        <v>9.9999999999999992E-2</v>
      </c>
      <c r="AF66" s="37">
        <f t="shared" si="370"/>
        <v>9.9999999999999992E-2</v>
      </c>
      <c r="AG66" s="37">
        <f t="shared" si="370"/>
        <v>9.9999999999999992E-2</v>
      </c>
      <c r="AH66">
        <f t="shared" si="320"/>
        <v>10</v>
      </c>
      <c r="AI66" s="37">
        <f t="shared" ref="AI66:AJ66" si="371">IF(ROWS(AI$57:AI66)/100&lt;=AI$55,AI65+1%,"")</f>
        <v>9.9999999999999992E-2</v>
      </c>
      <c r="AJ66" s="37">
        <f t="shared" si="371"/>
        <v>9.9999999999999992E-2</v>
      </c>
      <c r="AK66">
        <f t="shared" si="322"/>
        <v>10</v>
      </c>
      <c r="AL66" t="e">
        <f t="shared" si="323"/>
        <v>#VALUE!</v>
      </c>
    </row>
    <row r="67" spans="2:38" ht="12.75">
      <c r="B67">
        <f t="shared" ref="B67:P67" si="372">IF(ROWS(B$57:B67)&lt;=B$55,B66+1,"")</f>
        <v>11</v>
      </c>
      <c r="C67">
        <f t="shared" si="372"/>
        <v>11</v>
      </c>
      <c r="D67">
        <f t="shared" si="372"/>
        <v>11</v>
      </c>
      <c r="E67">
        <f t="shared" si="372"/>
        <v>11</v>
      </c>
      <c r="F67">
        <f t="shared" si="372"/>
        <v>11</v>
      </c>
      <c r="G67">
        <f t="shared" si="372"/>
        <v>11</v>
      </c>
      <c r="H67">
        <f t="shared" si="372"/>
        <v>11</v>
      </c>
      <c r="I67">
        <f t="shared" si="372"/>
        <v>11</v>
      </c>
      <c r="J67">
        <f t="shared" si="372"/>
        <v>11</v>
      </c>
      <c r="K67">
        <f t="shared" si="372"/>
        <v>11</v>
      </c>
      <c r="L67">
        <f t="shared" si="372"/>
        <v>11</v>
      </c>
      <c r="M67">
        <f t="shared" si="372"/>
        <v>11</v>
      </c>
      <c r="N67">
        <f t="shared" si="372"/>
        <v>11</v>
      </c>
      <c r="O67">
        <f t="shared" si="372"/>
        <v>11</v>
      </c>
      <c r="P67">
        <f t="shared" si="372"/>
        <v>11</v>
      </c>
      <c r="Q67" s="37">
        <f t="shared" ref="Q67:T67" si="373">IF(ROWS(Q$57:Q67)/100&lt;=Q$55,Q66+1%,"")</f>
        <v>0.10999999999999999</v>
      </c>
      <c r="R67" s="37">
        <f t="shared" si="373"/>
        <v>0.10999999999999999</v>
      </c>
      <c r="S67" s="37">
        <f t="shared" si="373"/>
        <v>0.10999999999999999</v>
      </c>
      <c r="T67" s="37">
        <f t="shared" si="373"/>
        <v>0.10999999999999999</v>
      </c>
      <c r="U67">
        <f t="shared" si="314"/>
        <v>11</v>
      </c>
      <c r="V67" s="37">
        <f t="shared" ref="V67:W67" si="374">IF(ROWS(V$57:V67)/100&lt;=V$55,V66+1%,"")</f>
        <v>0.10999999999999999</v>
      </c>
      <c r="W67" s="37">
        <f t="shared" si="374"/>
        <v>0.10999999999999999</v>
      </c>
      <c r="X67">
        <f t="shared" si="316"/>
        <v>110</v>
      </c>
      <c r="Y67" s="37">
        <f t="shared" si="317"/>
        <v>0.10999999999999999</v>
      </c>
      <c r="Z67">
        <f t="shared" ref="Z67:AA67" si="375">IF(ROWS(Z$57:Z67)&lt;=Z$55,Z66+1,"")</f>
        <v>11</v>
      </c>
      <c r="AA67">
        <f t="shared" si="375"/>
        <v>11</v>
      </c>
      <c r="AB67" s="37">
        <f t="shared" ref="AB67:AG67" si="376">IF(ROWS(AB$57:AB67)/100&lt;=AB$55,AB66+1%,"")</f>
        <v>0.10999999999999999</v>
      </c>
      <c r="AC67" s="37">
        <f t="shared" si="376"/>
        <v>0.10999999999999999</v>
      </c>
      <c r="AD67" s="37">
        <f t="shared" si="376"/>
        <v>0.10999999999999999</v>
      </c>
      <c r="AE67" s="37">
        <f t="shared" si="376"/>
        <v>0.10999999999999999</v>
      </c>
      <c r="AF67" s="37">
        <f t="shared" si="376"/>
        <v>0.10999999999999999</v>
      </c>
      <c r="AG67" s="37">
        <f t="shared" si="376"/>
        <v>0.10999999999999999</v>
      </c>
      <c r="AH67">
        <f t="shared" si="320"/>
        <v>11</v>
      </c>
      <c r="AI67" s="37">
        <f t="shared" ref="AI67:AJ67" si="377">IF(ROWS(AI$57:AI67)/100&lt;=AI$55,AI66+1%,"")</f>
        <v>0.10999999999999999</v>
      </c>
      <c r="AJ67" s="37">
        <f t="shared" si="377"/>
        <v>0.10999999999999999</v>
      </c>
      <c r="AK67">
        <f t="shared" si="322"/>
        <v>11</v>
      </c>
      <c r="AL67" t="e">
        <f t="shared" si="323"/>
        <v>#VALUE!</v>
      </c>
    </row>
    <row r="68" spans="2:38" ht="12.75">
      <c r="B68">
        <f t="shared" ref="B68:P68" si="378">IF(ROWS(B$57:B68)&lt;=B$55,B67+1,"")</f>
        <v>12</v>
      </c>
      <c r="C68">
        <f t="shared" si="378"/>
        <v>12</v>
      </c>
      <c r="D68">
        <f t="shared" si="378"/>
        <v>12</v>
      </c>
      <c r="E68">
        <f t="shared" si="378"/>
        <v>12</v>
      </c>
      <c r="F68">
        <f t="shared" si="378"/>
        <v>12</v>
      </c>
      <c r="G68">
        <f t="shared" si="378"/>
        <v>12</v>
      </c>
      <c r="H68">
        <f t="shared" si="378"/>
        <v>12</v>
      </c>
      <c r="I68">
        <f t="shared" si="378"/>
        <v>12</v>
      </c>
      <c r="J68">
        <f t="shared" si="378"/>
        <v>12</v>
      </c>
      <c r="K68">
        <f t="shared" si="378"/>
        <v>12</v>
      </c>
      <c r="L68">
        <f t="shared" si="378"/>
        <v>12</v>
      </c>
      <c r="M68">
        <f t="shared" si="378"/>
        <v>12</v>
      </c>
      <c r="N68">
        <f t="shared" si="378"/>
        <v>12</v>
      </c>
      <c r="O68">
        <f t="shared" si="378"/>
        <v>12</v>
      </c>
      <c r="P68">
        <f t="shared" si="378"/>
        <v>12</v>
      </c>
      <c r="Q68" s="37">
        <f t="shared" ref="Q68:T68" si="379">IF(ROWS(Q$57:Q68)/100&lt;=Q$55,Q67+1%,"")</f>
        <v>0.11999999999999998</v>
      </c>
      <c r="R68" s="37">
        <f t="shared" si="379"/>
        <v>0.11999999999999998</v>
      </c>
      <c r="S68" s="37">
        <f t="shared" si="379"/>
        <v>0.11999999999999998</v>
      </c>
      <c r="T68" s="37">
        <f t="shared" si="379"/>
        <v>0.11999999999999998</v>
      </c>
      <c r="U68">
        <f t="shared" si="314"/>
        <v>12</v>
      </c>
      <c r="V68" s="37">
        <f t="shared" ref="V68:W68" si="380">IF(ROWS(V$57:V68)/100&lt;=V$55,V67+1%,"")</f>
        <v>0.11999999999999998</v>
      </c>
      <c r="W68" s="37">
        <f t="shared" si="380"/>
        <v>0.11999999999999998</v>
      </c>
      <c r="X68">
        <f t="shared" si="316"/>
        <v>120</v>
      </c>
      <c r="Y68" s="37">
        <f t="shared" si="317"/>
        <v>0.11999999999999998</v>
      </c>
      <c r="Z68">
        <f t="shared" ref="Z68:AA68" si="381">IF(ROWS(Z$57:Z68)&lt;=Z$55,Z67+1,"")</f>
        <v>12</v>
      </c>
      <c r="AA68">
        <f t="shared" si="381"/>
        <v>12</v>
      </c>
      <c r="AB68" s="37">
        <f t="shared" ref="AB68:AG68" si="382">IF(ROWS(AB$57:AB68)/100&lt;=AB$55,AB67+1%,"")</f>
        <v>0.11999999999999998</v>
      </c>
      <c r="AC68" s="37">
        <f t="shared" si="382"/>
        <v>0.11999999999999998</v>
      </c>
      <c r="AD68" s="37">
        <f t="shared" si="382"/>
        <v>0.11999999999999998</v>
      </c>
      <c r="AE68" s="37">
        <f t="shared" si="382"/>
        <v>0.11999999999999998</v>
      </c>
      <c r="AF68" s="37">
        <f t="shared" si="382"/>
        <v>0.11999999999999998</v>
      </c>
      <c r="AG68" s="37">
        <f t="shared" si="382"/>
        <v>0.11999999999999998</v>
      </c>
      <c r="AH68">
        <f t="shared" si="320"/>
        <v>12</v>
      </c>
      <c r="AI68" s="37">
        <f t="shared" ref="AI68:AJ68" si="383">IF(ROWS(AI$57:AI68)/100&lt;=AI$55,AI67+1%,"")</f>
        <v>0.11999999999999998</v>
      </c>
      <c r="AJ68" s="37">
        <f t="shared" si="383"/>
        <v>0.11999999999999998</v>
      </c>
      <c r="AK68">
        <f t="shared" si="322"/>
        <v>12</v>
      </c>
      <c r="AL68" t="e">
        <f t="shared" si="323"/>
        <v>#VALUE!</v>
      </c>
    </row>
    <row r="69" spans="2:38" ht="12.75">
      <c r="B69">
        <f t="shared" ref="B69:P69" si="384">IF(ROWS(B$57:B69)&lt;=B$55,B68+1,"")</f>
        <v>13</v>
      </c>
      <c r="C69">
        <f t="shared" si="384"/>
        <v>13</v>
      </c>
      <c r="D69">
        <f t="shared" si="384"/>
        <v>13</v>
      </c>
      <c r="E69">
        <f t="shared" si="384"/>
        <v>13</v>
      </c>
      <c r="F69">
        <f t="shared" si="384"/>
        <v>13</v>
      </c>
      <c r="G69">
        <f t="shared" si="384"/>
        <v>13</v>
      </c>
      <c r="H69">
        <f t="shared" si="384"/>
        <v>13</v>
      </c>
      <c r="I69">
        <f t="shared" si="384"/>
        <v>13</v>
      </c>
      <c r="J69">
        <f t="shared" si="384"/>
        <v>13</v>
      </c>
      <c r="K69">
        <f t="shared" si="384"/>
        <v>13</v>
      </c>
      <c r="L69">
        <f t="shared" si="384"/>
        <v>13</v>
      </c>
      <c r="M69">
        <f t="shared" si="384"/>
        <v>13</v>
      </c>
      <c r="N69">
        <f t="shared" si="384"/>
        <v>13</v>
      </c>
      <c r="O69">
        <f t="shared" si="384"/>
        <v>13</v>
      </c>
      <c r="P69">
        <f t="shared" si="384"/>
        <v>13</v>
      </c>
      <c r="Q69" s="37">
        <f t="shared" ref="Q69:T69" si="385">IF(ROWS(Q$57:Q69)/100&lt;=Q$55,Q68+1%,"")</f>
        <v>0.12999999999999998</v>
      </c>
      <c r="R69" s="37">
        <f t="shared" si="385"/>
        <v>0.12999999999999998</v>
      </c>
      <c r="S69" s="37">
        <f t="shared" si="385"/>
        <v>0.12999999999999998</v>
      </c>
      <c r="T69" s="37">
        <f t="shared" si="385"/>
        <v>0.12999999999999998</v>
      </c>
      <c r="U69">
        <f t="shared" si="314"/>
        <v>13</v>
      </c>
      <c r="V69" s="37">
        <f t="shared" ref="V69:W69" si="386">IF(ROWS(V$57:V69)/100&lt;=V$55,V68+1%,"")</f>
        <v>0.12999999999999998</v>
      </c>
      <c r="W69" s="37">
        <f t="shared" si="386"/>
        <v>0.12999999999999998</v>
      </c>
      <c r="X69">
        <f t="shared" si="316"/>
        <v>130</v>
      </c>
      <c r="Y69" s="37">
        <f t="shared" si="317"/>
        <v>0.12999999999999998</v>
      </c>
      <c r="Z69">
        <f t="shared" ref="Z69:AA69" si="387">IF(ROWS(Z$57:Z69)&lt;=Z$55,Z68+1,"")</f>
        <v>13</v>
      </c>
      <c r="AA69">
        <f t="shared" si="387"/>
        <v>13</v>
      </c>
      <c r="AB69" s="37">
        <f t="shared" ref="AB69:AG69" si="388">IF(ROWS(AB$57:AB69)/100&lt;=AB$55,AB68+1%,"")</f>
        <v>0.12999999999999998</v>
      </c>
      <c r="AC69" s="37">
        <f t="shared" si="388"/>
        <v>0.12999999999999998</v>
      </c>
      <c r="AD69" s="37">
        <f t="shared" si="388"/>
        <v>0.12999999999999998</v>
      </c>
      <c r="AE69" s="37">
        <f t="shared" si="388"/>
        <v>0.12999999999999998</v>
      </c>
      <c r="AF69" s="37">
        <f t="shared" si="388"/>
        <v>0.12999999999999998</v>
      </c>
      <c r="AG69" s="37">
        <f t="shared" si="388"/>
        <v>0.12999999999999998</v>
      </c>
      <c r="AH69">
        <f t="shared" si="320"/>
        <v>13</v>
      </c>
      <c r="AI69" s="37">
        <f t="shared" ref="AI69:AJ69" si="389">IF(ROWS(AI$57:AI69)/100&lt;=AI$55,AI68+1%,"")</f>
        <v>0.12999999999999998</v>
      </c>
      <c r="AJ69" s="37">
        <f t="shared" si="389"/>
        <v>0.12999999999999998</v>
      </c>
      <c r="AK69">
        <f t="shared" si="322"/>
        <v>13</v>
      </c>
      <c r="AL69" t="e">
        <f t="shared" si="323"/>
        <v>#VALUE!</v>
      </c>
    </row>
    <row r="70" spans="2:38" ht="12.75">
      <c r="B70">
        <f t="shared" ref="B70:P70" si="390">IF(ROWS(B$57:B70)&lt;=B$55,B69+1,"")</f>
        <v>14</v>
      </c>
      <c r="C70">
        <f t="shared" si="390"/>
        <v>14</v>
      </c>
      <c r="D70">
        <f t="shared" si="390"/>
        <v>14</v>
      </c>
      <c r="E70">
        <f t="shared" si="390"/>
        <v>14</v>
      </c>
      <c r="F70">
        <f t="shared" si="390"/>
        <v>14</v>
      </c>
      <c r="G70">
        <f t="shared" si="390"/>
        <v>14</v>
      </c>
      <c r="H70">
        <f t="shared" si="390"/>
        <v>14</v>
      </c>
      <c r="I70">
        <f t="shared" si="390"/>
        <v>14</v>
      </c>
      <c r="J70">
        <f t="shared" si="390"/>
        <v>14</v>
      </c>
      <c r="K70">
        <f t="shared" si="390"/>
        <v>14</v>
      </c>
      <c r="L70">
        <f t="shared" si="390"/>
        <v>14</v>
      </c>
      <c r="M70">
        <f t="shared" si="390"/>
        <v>14</v>
      </c>
      <c r="N70">
        <f t="shared" si="390"/>
        <v>14</v>
      </c>
      <c r="O70">
        <f t="shared" si="390"/>
        <v>14</v>
      </c>
      <c r="P70">
        <f t="shared" si="390"/>
        <v>14</v>
      </c>
      <c r="Q70" s="37">
        <f t="shared" ref="Q70:T70" si="391">IF(ROWS(Q$57:Q70)/100&lt;=Q$55,Q69+1%,"")</f>
        <v>0.13999999999999999</v>
      </c>
      <c r="R70" s="37">
        <f t="shared" si="391"/>
        <v>0.13999999999999999</v>
      </c>
      <c r="S70" s="37">
        <f t="shared" si="391"/>
        <v>0.13999999999999999</v>
      </c>
      <c r="T70" s="37">
        <f t="shared" si="391"/>
        <v>0.13999999999999999</v>
      </c>
      <c r="U70">
        <f t="shared" si="314"/>
        <v>14</v>
      </c>
      <c r="V70" s="37">
        <f t="shared" ref="V70:W70" si="392">IF(ROWS(V$57:V70)/100&lt;=V$55,V69+1%,"")</f>
        <v>0.13999999999999999</v>
      </c>
      <c r="W70" s="37">
        <f t="shared" si="392"/>
        <v>0.13999999999999999</v>
      </c>
      <c r="X70">
        <f t="shared" si="316"/>
        <v>140</v>
      </c>
      <c r="Y70" s="37">
        <f t="shared" si="317"/>
        <v>0.13999999999999999</v>
      </c>
      <c r="Z70">
        <f t="shared" ref="Z70:AA70" si="393">IF(ROWS(Z$57:Z70)&lt;=Z$55,Z69+1,"")</f>
        <v>14</v>
      </c>
      <c r="AA70">
        <f t="shared" si="393"/>
        <v>14</v>
      </c>
      <c r="AB70" s="37">
        <f t="shared" ref="AB70:AG70" si="394">IF(ROWS(AB$57:AB70)/100&lt;=AB$55,AB69+1%,"")</f>
        <v>0.13999999999999999</v>
      </c>
      <c r="AC70" s="37">
        <f t="shared" si="394"/>
        <v>0.13999999999999999</v>
      </c>
      <c r="AD70" s="37">
        <f t="shared" si="394"/>
        <v>0.13999999999999999</v>
      </c>
      <c r="AE70" s="37">
        <f t="shared" si="394"/>
        <v>0.13999999999999999</v>
      </c>
      <c r="AF70" s="37">
        <f t="shared" si="394"/>
        <v>0.13999999999999999</v>
      </c>
      <c r="AG70" s="37">
        <f t="shared" si="394"/>
        <v>0.13999999999999999</v>
      </c>
      <c r="AH70">
        <f t="shared" si="320"/>
        <v>14</v>
      </c>
      <c r="AI70" s="37">
        <f t="shared" ref="AI70:AJ70" si="395">IF(ROWS(AI$57:AI70)/100&lt;=AI$55,AI69+1%,"")</f>
        <v>0.13999999999999999</v>
      </c>
      <c r="AJ70" s="37">
        <f t="shared" si="395"/>
        <v>0.13999999999999999</v>
      </c>
      <c r="AK70">
        <f t="shared" si="322"/>
        <v>14</v>
      </c>
      <c r="AL70" t="e">
        <f t="shared" si="323"/>
        <v>#VALUE!</v>
      </c>
    </row>
    <row r="71" spans="2:38" ht="12.75">
      <c r="B71">
        <f t="shared" ref="B71:P71" si="396">IF(ROWS(B$57:B71)&lt;=B$55,B70+1,"")</f>
        <v>15</v>
      </c>
      <c r="C71">
        <f t="shared" si="396"/>
        <v>15</v>
      </c>
      <c r="D71">
        <f t="shared" si="396"/>
        <v>15</v>
      </c>
      <c r="E71">
        <f t="shared" si="396"/>
        <v>15</v>
      </c>
      <c r="F71">
        <f t="shared" si="396"/>
        <v>15</v>
      </c>
      <c r="G71">
        <f t="shared" si="396"/>
        <v>15</v>
      </c>
      <c r="H71">
        <f t="shared" si="396"/>
        <v>15</v>
      </c>
      <c r="I71">
        <f t="shared" si="396"/>
        <v>15</v>
      </c>
      <c r="J71">
        <f t="shared" si="396"/>
        <v>15</v>
      </c>
      <c r="K71">
        <f t="shared" si="396"/>
        <v>15</v>
      </c>
      <c r="L71">
        <f t="shared" si="396"/>
        <v>15</v>
      </c>
      <c r="M71">
        <f t="shared" si="396"/>
        <v>15</v>
      </c>
      <c r="N71">
        <f t="shared" si="396"/>
        <v>15</v>
      </c>
      <c r="O71">
        <f t="shared" si="396"/>
        <v>15</v>
      </c>
      <c r="P71">
        <f t="shared" si="396"/>
        <v>15</v>
      </c>
      <c r="Q71" s="37">
        <f t="shared" ref="Q71:T71" si="397">IF(ROWS(Q$57:Q71)/100&lt;=Q$55,Q70+1%,"")</f>
        <v>0.15</v>
      </c>
      <c r="R71" s="37">
        <f t="shared" si="397"/>
        <v>0.15</v>
      </c>
      <c r="S71" s="37">
        <f t="shared" si="397"/>
        <v>0.15</v>
      </c>
      <c r="T71" s="37">
        <f t="shared" si="397"/>
        <v>0.15</v>
      </c>
      <c r="U71">
        <f t="shared" si="314"/>
        <v>15</v>
      </c>
      <c r="V71" s="37">
        <f t="shared" ref="V71:W71" si="398">IF(ROWS(V$57:V71)/100&lt;=V$55,V70+1%,"")</f>
        <v>0.15</v>
      </c>
      <c r="W71" s="37">
        <f t="shared" si="398"/>
        <v>0.15</v>
      </c>
      <c r="X71">
        <f t="shared" si="316"/>
        <v>150</v>
      </c>
      <c r="Y71" s="37">
        <f t="shared" si="317"/>
        <v>0.15</v>
      </c>
      <c r="Z71">
        <f t="shared" ref="Z71:AA71" si="399">IF(ROWS(Z$57:Z71)&lt;=Z$55,Z70+1,"")</f>
        <v>15</v>
      </c>
      <c r="AA71">
        <f t="shared" si="399"/>
        <v>15</v>
      </c>
      <c r="AB71" s="37">
        <f t="shared" ref="AB71:AG71" si="400">IF(ROWS(AB$57:AB71)/100&lt;=AB$55,AB70+1%,"")</f>
        <v>0.15</v>
      </c>
      <c r="AC71" s="37">
        <f t="shared" si="400"/>
        <v>0.15</v>
      </c>
      <c r="AD71" s="37">
        <f t="shared" si="400"/>
        <v>0.15</v>
      </c>
      <c r="AE71" s="37">
        <f t="shared" si="400"/>
        <v>0.15</v>
      </c>
      <c r="AF71" s="37">
        <f t="shared" si="400"/>
        <v>0.15</v>
      </c>
      <c r="AG71" s="37">
        <f t="shared" si="400"/>
        <v>0.15</v>
      </c>
      <c r="AH71">
        <f t="shared" si="320"/>
        <v>15</v>
      </c>
      <c r="AI71" s="37">
        <f t="shared" ref="AI71:AJ71" si="401">IF(ROWS(AI$57:AI71)/100&lt;=AI$55,AI70+1%,"")</f>
        <v>0.15</v>
      </c>
      <c r="AJ71" s="37">
        <f t="shared" si="401"/>
        <v>0.15</v>
      </c>
      <c r="AK71">
        <f t="shared" si="322"/>
        <v>15</v>
      </c>
      <c r="AL71" t="e">
        <f t="shared" si="323"/>
        <v>#VALUE!</v>
      </c>
    </row>
    <row r="72" spans="2:38" ht="12.75">
      <c r="B72">
        <f t="shared" ref="B72:P72" si="402">IF(ROWS(B$57:B72)&lt;=B$55,B71+1,"")</f>
        <v>16</v>
      </c>
      <c r="C72">
        <f t="shared" si="402"/>
        <v>16</v>
      </c>
      <c r="D72">
        <f t="shared" si="402"/>
        <v>16</v>
      </c>
      <c r="E72">
        <f t="shared" si="402"/>
        <v>16</v>
      </c>
      <c r="F72">
        <f t="shared" si="402"/>
        <v>16</v>
      </c>
      <c r="G72">
        <f t="shared" si="402"/>
        <v>16</v>
      </c>
      <c r="H72">
        <f t="shared" si="402"/>
        <v>16</v>
      </c>
      <c r="I72">
        <f t="shared" si="402"/>
        <v>16</v>
      </c>
      <c r="J72">
        <f t="shared" si="402"/>
        <v>16</v>
      </c>
      <c r="K72">
        <f t="shared" si="402"/>
        <v>16</v>
      </c>
      <c r="L72">
        <f t="shared" si="402"/>
        <v>16</v>
      </c>
      <c r="M72">
        <f t="shared" si="402"/>
        <v>16</v>
      </c>
      <c r="N72">
        <f t="shared" si="402"/>
        <v>16</v>
      </c>
      <c r="O72">
        <f t="shared" si="402"/>
        <v>16</v>
      </c>
      <c r="P72">
        <f t="shared" si="402"/>
        <v>16</v>
      </c>
      <c r="Q72" s="37">
        <f t="shared" ref="Q72:T72" si="403">IF(ROWS(Q$57:Q72)/100&lt;=Q$55,Q71+1%,"")</f>
        <v>0.16</v>
      </c>
      <c r="R72" s="37">
        <f t="shared" si="403"/>
        <v>0.16</v>
      </c>
      <c r="S72" s="37">
        <f t="shared" si="403"/>
        <v>0.16</v>
      </c>
      <c r="T72" s="37">
        <f t="shared" si="403"/>
        <v>0.16</v>
      </c>
      <c r="U72">
        <f t="shared" si="314"/>
        <v>16</v>
      </c>
      <c r="V72" s="37">
        <f t="shared" ref="V72:W72" si="404">IF(ROWS(V$57:V72)/100&lt;=V$55,V71+1%,"")</f>
        <v>0.16</v>
      </c>
      <c r="W72" s="37">
        <f t="shared" si="404"/>
        <v>0.16</v>
      </c>
      <c r="X72">
        <f t="shared" si="316"/>
        <v>160</v>
      </c>
      <c r="Y72" s="37">
        <f t="shared" si="317"/>
        <v>0.16</v>
      </c>
      <c r="Z72">
        <f t="shared" ref="Z72:AA72" si="405">IF(ROWS(Z$57:Z72)&lt;=Z$55,Z71+1,"")</f>
        <v>16</v>
      </c>
      <c r="AA72">
        <f t="shared" si="405"/>
        <v>16</v>
      </c>
      <c r="AB72" s="37">
        <f t="shared" ref="AB72:AG72" si="406">IF(ROWS(AB$57:AB72)/100&lt;=AB$55,AB71+1%,"")</f>
        <v>0.16</v>
      </c>
      <c r="AC72" s="37">
        <f t="shared" si="406"/>
        <v>0.16</v>
      </c>
      <c r="AD72" s="37">
        <f t="shared" si="406"/>
        <v>0.16</v>
      </c>
      <c r="AE72" s="37">
        <f t="shared" si="406"/>
        <v>0.16</v>
      </c>
      <c r="AF72" s="37">
        <f t="shared" si="406"/>
        <v>0.16</v>
      </c>
      <c r="AG72" s="37">
        <f t="shared" si="406"/>
        <v>0.16</v>
      </c>
      <c r="AH72">
        <f t="shared" si="320"/>
        <v>16</v>
      </c>
      <c r="AI72" s="37">
        <f t="shared" ref="AI72:AJ72" si="407">IF(ROWS(AI$57:AI72)/100&lt;=AI$55,AI71+1%,"")</f>
        <v>0.16</v>
      </c>
      <c r="AJ72" s="37">
        <f t="shared" si="407"/>
        <v>0.16</v>
      </c>
      <c r="AK72">
        <f t="shared" si="322"/>
        <v>16</v>
      </c>
      <c r="AL72" t="e">
        <f t="shared" si="323"/>
        <v>#VALUE!</v>
      </c>
    </row>
    <row r="73" spans="2:38" ht="12.75">
      <c r="B73">
        <f t="shared" ref="B73:P73" si="408">IF(ROWS(B$57:B73)&lt;=B$55,B72+1,"")</f>
        <v>17</v>
      </c>
      <c r="C73">
        <f t="shared" si="408"/>
        <v>17</v>
      </c>
      <c r="D73">
        <f t="shared" si="408"/>
        <v>17</v>
      </c>
      <c r="E73">
        <f t="shared" si="408"/>
        <v>17</v>
      </c>
      <c r="F73">
        <f t="shared" si="408"/>
        <v>17</v>
      </c>
      <c r="G73">
        <f t="shared" si="408"/>
        <v>17</v>
      </c>
      <c r="H73">
        <f t="shared" si="408"/>
        <v>17</v>
      </c>
      <c r="I73">
        <f t="shared" si="408"/>
        <v>17</v>
      </c>
      <c r="J73">
        <f t="shared" si="408"/>
        <v>17</v>
      </c>
      <c r="K73">
        <f t="shared" si="408"/>
        <v>17</v>
      </c>
      <c r="L73">
        <f t="shared" si="408"/>
        <v>17</v>
      </c>
      <c r="M73">
        <f t="shared" si="408"/>
        <v>17</v>
      </c>
      <c r="N73">
        <f t="shared" si="408"/>
        <v>17</v>
      </c>
      <c r="O73">
        <f t="shared" si="408"/>
        <v>17</v>
      </c>
      <c r="P73">
        <f t="shared" si="408"/>
        <v>17</v>
      </c>
      <c r="Q73" s="37">
        <f t="shared" ref="Q73:T73" si="409">IF(ROWS(Q$57:Q73)/100&lt;=Q$55,Q72+1%,"")</f>
        <v>0.17</v>
      </c>
      <c r="R73" s="37">
        <f t="shared" si="409"/>
        <v>0.17</v>
      </c>
      <c r="S73" s="37">
        <f t="shared" si="409"/>
        <v>0.17</v>
      </c>
      <c r="T73" s="37">
        <f t="shared" si="409"/>
        <v>0.17</v>
      </c>
      <c r="U73">
        <f t="shared" si="314"/>
        <v>17</v>
      </c>
      <c r="V73" s="37">
        <f t="shared" ref="V73:W73" si="410">IF(ROWS(V$57:V73)/100&lt;=V$55,V72+1%,"")</f>
        <v>0.17</v>
      </c>
      <c r="W73" s="37">
        <f t="shared" si="410"/>
        <v>0.17</v>
      </c>
      <c r="X73">
        <f t="shared" si="316"/>
        <v>170</v>
      </c>
      <c r="Y73" s="37">
        <f t="shared" si="317"/>
        <v>0.17</v>
      </c>
      <c r="Z73">
        <f t="shared" ref="Z73:AA73" si="411">IF(ROWS(Z$57:Z73)&lt;=Z$55,Z72+1,"")</f>
        <v>17</v>
      </c>
      <c r="AA73">
        <f t="shared" si="411"/>
        <v>17</v>
      </c>
      <c r="AB73" s="37">
        <f t="shared" ref="AB73:AG73" si="412">IF(ROWS(AB$57:AB73)/100&lt;=AB$55,AB72+1%,"")</f>
        <v>0.17</v>
      </c>
      <c r="AC73" s="37">
        <f t="shared" si="412"/>
        <v>0.17</v>
      </c>
      <c r="AD73" s="37">
        <f t="shared" si="412"/>
        <v>0.17</v>
      </c>
      <c r="AE73" s="37">
        <f t="shared" si="412"/>
        <v>0.17</v>
      </c>
      <c r="AF73" s="37">
        <f t="shared" si="412"/>
        <v>0.17</v>
      </c>
      <c r="AG73" s="37">
        <f t="shared" si="412"/>
        <v>0.17</v>
      </c>
      <c r="AH73">
        <f t="shared" si="320"/>
        <v>17</v>
      </c>
      <c r="AI73" s="37">
        <f t="shared" ref="AI73:AJ73" si="413">IF(ROWS(AI$57:AI73)/100&lt;=AI$55,AI72+1%,"")</f>
        <v>0.17</v>
      </c>
      <c r="AJ73" s="37">
        <f t="shared" si="413"/>
        <v>0.17</v>
      </c>
      <c r="AK73">
        <f t="shared" si="322"/>
        <v>17</v>
      </c>
      <c r="AL73" t="e">
        <f t="shared" si="323"/>
        <v>#VALUE!</v>
      </c>
    </row>
    <row r="74" spans="2:38" ht="12.75">
      <c r="B74">
        <f t="shared" ref="B74:P74" si="414">IF(ROWS(B$57:B74)&lt;=B$55,B73+1,"")</f>
        <v>18</v>
      </c>
      <c r="C74">
        <f t="shared" si="414"/>
        <v>18</v>
      </c>
      <c r="D74">
        <f t="shared" si="414"/>
        <v>18</v>
      </c>
      <c r="E74">
        <f t="shared" si="414"/>
        <v>18</v>
      </c>
      <c r="F74">
        <f t="shared" si="414"/>
        <v>18</v>
      </c>
      <c r="G74">
        <f t="shared" si="414"/>
        <v>18</v>
      </c>
      <c r="H74">
        <f t="shared" si="414"/>
        <v>18</v>
      </c>
      <c r="I74">
        <f t="shared" si="414"/>
        <v>18</v>
      </c>
      <c r="J74">
        <f t="shared" si="414"/>
        <v>18</v>
      </c>
      <c r="K74">
        <f t="shared" si="414"/>
        <v>18</v>
      </c>
      <c r="L74">
        <f t="shared" si="414"/>
        <v>18</v>
      </c>
      <c r="M74">
        <f t="shared" si="414"/>
        <v>18</v>
      </c>
      <c r="N74">
        <f t="shared" si="414"/>
        <v>18</v>
      </c>
      <c r="O74">
        <f t="shared" si="414"/>
        <v>18</v>
      </c>
      <c r="P74">
        <f t="shared" si="414"/>
        <v>18</v>
      </c>
      <c r="Q74" s="37">
        <f t="shared" ref="Q74:T74" si="415">IF(ROWS(Q$57:Q74)/100&lt;=Q$55,Q73+1%,"")</f>
        <v>0.18000000000000002</v>
      </c>
      <c r="R74" s="37">
        <f t="shared" si="415"/>
        <v>0.18000000000000002</v>
      </c>
      <c r="S74" s="37">
        <f t="shared" si="415"/>
        <v>0.18000000000000002</v>
      </c>
      <c r="T74" s="37">
        <f t="shared" si="415"/>
        <v>0.18000000000000002</v>
      </c>
      <c r="U74">
        <f t="shared" si="314"/>
        <v>18</v>
      </c>
      <c r="V74" s="37">
        <f t="shared" ref="V74:W74" si="416">IF(ROWS(V$57:V74)/100&lt;=V$55,V73+1%,"")</f>
        <v>0.18000000000000002</v>
      </c>
      <c r="W74" s="37">
        <f t="shared" si="416"/>
        <v>0.18000000000000002</v>
      </c>
      <c r="X74">
        <f t="shared" si="316"/>
        <v>180</v>
      </c>
      <c r="Y74" s="37">
        <f t="shared" si="317"/>
        <v>0.18000000000000002</v>
      </c>
      <c r="Z74">
        <f t="shared" ref="Z74:AA74" si="417">IF(ROWS(Z$57:Z74)&lt;=Z$55,Z73+1,"")</f>
        <v>18</v>
      </c>
      <c r="AA74">
        <f t="shared" si="417"/>
        <v>18</v>
      </c>
      <c r="AB74" s="37">
        <f t="shared" ref="AB74:AG74" si="418">IF(ROWS(AB$57:AB74)/100&lt;=AB$55,AB73+1%,"")</f>
        <v>0.18000000000000002</v>
      </c>
      <c r="AC74" s="37">
        <f t="shared" si="418"/>
        <v>0.18000000000000002</v>
      </c>
      <c r="AD74" s="37">
        <f t="shared" si="418"/>
        <v>0.18000000000000002</v>
      </c>
      <c r="AE74" s="37">
        <f t="shared" si="418"/>
        <v>0.18000000000000002</v>
      </c>
      <c r="AF74" s="37">
        <f t="shared" si="418"/>
        <v>0.18000000000000002</v>
      </c>
      <c r="AG74" s="37">
        <f t="shared" si="418"/>
        <v>0.18000000000000002</v>
      </c>
      <c r="AH74">
        <f t="shared" si="320"/>
        <v>18</v>
      </c>
      <c r="AI74" s="37">
        <f t="shared" ref="AI74:AJ74" si="419">IF(ROWS(AI$57:AI74)/100&lt;=AI$55,AI73+1%,"")</f>
        <v>0.18000000000000002</v>
      </c>
      <c r="AJ74" s="37">
        <f t="shared" si="419"/>
        <v>0.18000000000000002</v>
      </c>
      <c r="AK74">
        <f t="shared" si="322"/>
        <v>18</v>
      </c>
      <c r="AL74" t="e">
        <f t="shared" si="323"/>
        <v>#VALUE!</v>
      </c>
    </row>
    <row r="75" spans="2:38" ht="12.75">
      <c r="B75">
        <f t="shared" ref="B75:P75" si="420">IF(ROWS(B$57:B75)&lt;=B$55,B74+1,"")</f>
        <v>19</v>
      </c>
      <c r="C75">
        <f t="shared" si="420"/>
        <v>19</v>
      </c>
      <c r="D75">
        <f t="shared" si="420"/>
        <v>19</v>
      </c>
      <c r="E75">
        <f t="shared" si="420"/>
        <v>19</v>
      </c>
      <c r="F75">
        <f t="shared" si="420"/>
        <v>19</v>
      </c>
      <c r="G75">
        <f t="shared" si="420"/>
        <v>19</v>
      </c>
      <c r="H75">
        <f t="shared" si="420"/>
        <v>19</v>
      </c>
      <c r="I75">
        <f t="shared" si="420"/>
        <v>19</v>
      </c>
      <c r="J75">
        <f t="shared" si="420"/>
        <v>19</v>
      </c>
      <c r="K75">
        <f t="shared" si="420"/>
        <v>19</v>
      </c>
      <c r="L75">
        <f t="shared" si="420"/>
        <v>19</v>
      </c>
      <c r="M75">
        <f t="shared" si="420"/>
        <v>19</v>
      </c>
      <c r="N75">
        <f t="shared" si="420"/>
        <v>19</v>
      </c>
      <c r="O75">
        <f t="shared" si="420"/>
        <v>19</v>
      </c>
      <c r="P75">
        <f t="shared" si="420"/>
        <v>19</v>
      </c>
      <c r="Q75" s="37">
        <f t="shared" ref="Q75:T75" si="421">IF(ROWS(Q$57:Q75)/100&lt;=Q$55,Q74+1%,"")</f>
        <v>0.19000000000000003</v>
      </c>
      <c r="R75" s="37">
        <f t="shared" si="421"/>
        <v>0.19000000000000003</v>
      </c>
      <c r="S75" s="37">
        <f t="shared" si="421"/>
        <v>0.19000000000000003</v>
      </c>
      <c r="T75" s="37">
        <f t="shared" si="421"/>
        <v>0.19000000000000003</v>
      </c>
      <c r="U75">
        <f t="shared" si="314"/>
        <v>19</v>
      </c>
      <c r="V75" s="37">
        <f t="shared" ref="V75:W75" si="422">IF(ROWS(V$57:V75)/100&lt;=V$55,V74+1%,"")</f>
        <v>0.19000000000000003</v>
      </c>
      <c r="W75" s="37">
        <f t="shared" si="422"/>
        <v>0.19000000000000003</v>
      </c>
      <c r="X75">
        <f t="shared" si="316"/>
        <v>190</v>
      </c>
      <c r="Y75" s="37">
        <f t="shared" si="317"/>
        <v>0.19000000000000003</v>
      </c>
      <c r="Z75">
        <f t="shared" ref="Z75:AA75" si="423">IF(ROWS(Z$57:Z75)&lt;=Z$55,Z74+1,"")</f>
        <v>19</v>
      </c>
      <c r="AA75">
        <f t="shared" si="423"/>
        <v>19</v>
      </c>
      <c r="AB75" s="37">
        <f t="shared" ref="AB75:AG75" si="424">IF(ROWS(AB$57:AB75)/100&lt;=AB$55,AB74+1%,"")</f>
        <v>0.19000000000000003</v>
      </c>
      <c r="AC75" s="37">
        <f t="shared" si="424"/>
        <v>0.19000000000000003</v>
      </c>
      <c r="AD75" s="37">
        <f t="shared" si="424"/>
        <v>0.19000000000000003</v>
      </c>
      <c r="AE75" s="37">
        <f t="shared" si="424"/>
        <v>0.19000000000000003</v>
      </c>
      <c r="AF75" s="37">
        <f t="shared" si="424"/>
        <v>0.19000000000000003</v>
      </c>
      <c r="AG75" s="37">
        <f t="shared" si="424"/>
        <v>0.19000000000000003</v>
      </c>
      <c r="AH75">
        <f t="shared" si="320"/>
        <v>19</v>
      </c>
      <c r="AI75" s="37">
        <f t="shared" ref="AI75:AJ75" si="425">IF(ROWS(AI$57:AI75)/100&lt;=AI$55,AI74+1%,"")</f>
        <v>0.19000000000000003</v>
      </c>
      <c r="AJ75" s="37">
        <f t="shared" si="425"/>
        <v>0.19000000000000003</v>
      </c>
      <c r="AK75">
        <f t="shared" si="322"/>
        <v>19</v>
      </c>
      <c r="AL75" t="e">
        <f t="shared" si="323"/>
        <v>#VALUE!</v>
      </c>
    </row>
    <row r="76" spans="2:38" ht="12.75">
      <c r="B76">
        <f t="shared" ref="B76:P76" si="426">IF(ROWS(B$57:B76)&lt;=B$55,B75+1,"")</f>
        <v>20</v>
      </c>
      <c r="C76">
        <f t="shared" si="426"/>
        <v>20</v>
      </c>
      <c r="D76">
        <f t="shared" si="426"/>
        <v>20</v>
      </c>
      <c r="E76">
        <f t="shared" si="426"/>
        <v>20</v>
      </c>
      <c r="F76">
        <f t="shared" si="426"/>
        <v>20</v>
      </c>
      <c r="G76">
        <f t="shared" si="426"/>
        <v>20</v>
      </c>
      <c r="H76">
        <f t="shared" si="426"/>
        <v>20</v>
      </c>
      <c r="I76">
        <f t="shared" si="426"/>
        <v>20</v>
      </c>
      <c r="J76">
        <f t="shared" si="426"/>
        <v>20</v>
      </c>
      <c r="K76">
        <f t="shared" si="426"/>
        <v>20</v>
      </c>
      <c r="L76">
        <f t="shared" si="426"/>
        <v>20</v>
      </c>
      <c r="M76">
        <f t="shared" si="426"/>
        <v>20</v>
      </c>
      <c r="N76">
        <f t="shared" si="426"/>
        <v>20</v>
      </c>
      <c r="O76">
        <f t="shared" si="426"/>
        <v>20</v>
      </c>
      <c r="P76">
        <f t="shared" si="426"/>
        <v>20</v>
      </c>
      <c r="Q76" s="37">
        <f t="shared" ref="Q76:T76" si="427">IF(ROWS(Q$57:Q76)/100&lt;=Q$55,Q75+1%,"")</f>
        <v>0.20000000000000004</v>
      </c>
      <c r="R76" s="37">
        <f t="shared" si="427"/>
        <v>0.20000000000000004</v>
      </c>
      <c r="S76" s="37">
        <f t="shared" si="427"/>
        <v>0.20000000000000004</v>
      </c>
      <c r="T76" s="37">
        <f t="shared" si="427"/>
        <v>0.20000000000000004</v>
      </c>
      <c r="U76">
        <f t="shared" si="314"/>
        <v>20</v>
      </c>
      <c r="V76" s="37">
        <f t="shared" ref="V76:W76" si="428">IF(ROWS(V$57:V76)/100&lt;=V$55,V75+1%,"")</f>
        <v>0.20000000000000004</v>
      </c>
      <c r="W76" s="37">
        <f t="shared" si="428"/>
        <v>0.20000000000000004</v>
      </c>
      <c r="X76">
        <f t="shared" si="316"/>
        <v>200</v>
      </c>
      <c r="Y76" s="37">
        <f t="shared" si="317"/>
        <v>0.20000000000000004</v>
      </c>
      <c r="Z76">
        <f t="shared" ref="Z76:AA76" si="429">IF(ROWS(Z$57:Z76)&lt;=Z$55,Z75+1,"")</f>
        <v>20</v>
      </c>
      <c r="AA76">
        <f t="shared" si="429"/>
        <v>20</v>
      </c>
      <c r="AB76" s="37">
        <f t="shared" ref="AB76:AG76" si="430">IF(ROWS(AB$57:AB76)/100&lt;=AB$55,AB75+1%,"")</f>
        <v>0.20000000000000004</v>
      </c>
      <c r="AC76" s="37">
        <f t="shared" si="430"/>
        <v>0.20000000000000004</v>
      </c>
      <c r="AD76" s="37">
        <f t="shared" si="430"/>
        <v>0.20000000000000004</v>
      </c>
      <c r="AE76" s="37">
        <f t="shared" si="430"/>
        <v>0.20000000000000004</v>
      </c>
      <c r="AF76" s="37">
        <f t="shared" si="430"/>
        <v>0.20000000000000004</v>
      </c>
      <c r="AG76" s="37">
        <f t="shared" si="430"/>
        <v>0.20000000000000004</v>
      </c>
      <c r="AH76">
        <f t="shared" si="320"/>
        <v>20</v>
      </c>
      <c r="AI76" s="37">
        <f t="shared" ref="AI76:AJ76" si="431">IF(ROWS(AI$57:AI76)/100&lt;=AI$55,AI75+1%,"")</f>
        <v>0.20000000000000004</v>
      </c>
      <c r="AJ76" s="37">
        <f t="shared" si="431"/>
        <v>0.20000000000000004</v>
      </c>
      <c r="AK76">
        <f t="shared" si="322"/>
        <v>20</v>
      </c>
      <c r="AL76" t="e">
        <f t="shared" si="323"/>
        <v>#VALUE!</v>
      </c>
    </row>
    <row r="77" spans="2:38" ht="12.75">
      <c r="B77">
        <f t="shared" ref="B77:P77" si="432">IF(ROWS(B$57:B77)&lt;=B$55,B76+1,"")</f>
        <v>21</v>
      </c>
      <c r="C77">
        <f t="shared" si="432"/>
        <v>21</v>
      </c>
      <c r="D77">
        <f t="shared" si="432"/>
        <v>21</v>
      </c>
      <c r="E77">
        <f t="shared" si="432"/>
        <v>21</v>
      </c>
      <c r="F77">
        <f t="shared" si="432"/>
        <v>21</v>
      </c>
      <c r="G77">
        <f t="shared" si="432"/>
        <v>21</v>
      </c>
      <c r="H77">
        <f t="shared" si="432"/>
        <v>21</v>
      </c>
      <c r="I77">
        <f t="shared" si="432"/>
        <v>21</v>
      </c>
      <c r="J77">
        <f t="shared" si="432"/>
        <v>21</v>
      </c>
      <c r="K77">
        <f t="shared" si="432"/>
        <v>21</v>
      </c>
      <c r="L77">
        <f t="shared" si="432"/>
        <v>21</v>
      </c>
      <c r="M77">
        <f t="shared" si="432"/>
        <v>21</v>
      </c>
      <c r="N77">
        <f t="shared" si="432"/>
        <v>21</v>
      </c>
      <c r="O77">
        <f t="shared" si="432"/>
        <v>21</v>
      </c>
      <c r="P77">
        <f t="shared" si="432"/>
        <v>21</v>
      </c>
      <c r="Q77" s="37">
        <f t="shared" ref="Q77:T77" si="433">IF(ROWS(Q$57:Q77)/100&lt;=Q$55,Q76+1%,"")</f>
        <v>0.21000000000000005</v>
      </c>
      <c r="R77" s="37">
        <f t="shared" si="433"/>
        <v>0.21000000000000005</v>
      </c>
      <c r="S77" s="37">
        <f t="shared" si="433"/>
        <v>0.21000000000000005</v>
      </c>
      <c r="T77" s="37">
        <f t="shared" si="433"/>
        <v>0.21000000000000005</v>
      </c>
      <c r="U77">
        <f t="shared" si="314"/>
        <v>21</v>
      </c>
      <c r="V77" s="37">
        <f t="shared" ref="V77:W77" si="434">IF(ROWS(V$57:V77)/100&lt;=V$55,V76+1%,"")</f>
        <v>0.21000000000000005</v>
      </c>
      <c r="W77" s="37">
        <f t="shared" si="434"/>
        <v>0.21000000000000005</v>
      </c>
      <c r="X77">
        <f t="shared" si="316"/>
        <v>210</v>
      </c>
      <c r="Y77" s="37">
        <f t="shared" si="317"/>
        <v>0.21000000000000005</v>
      </c>
      <c r="Z77">
        <f t="shared" ref="Z77:AA77" si="435">IF(ROWS(Z$57:Z77)&lt;=Z$55,Z76+1,"")</f>
        <v>21</v>
      </c>
      <c r="AA77">
        <f t="shared" si="435"/>
        <v>21</v>
      </c>
      <c r="AB77" s="37">
        <f t="shared" ref="AB77:AG77" si="436">IF(ROWS(AB$57:AB77)/100&lt;=AB$55,AB76+1%,"")</f>
        <v>0.21000000000000005</v>
      </c>
      <c r="AC77" s="37">
        <f t="shared" si="436"/>
        <v>0.21000000000000005</v>
      </c>
      <c r="AD77" s="37">
        <f t="shared" si="436"/>
        <v>0.21000000000000005</v>
      </c>
      <c r="AE77" s="37">
        <f t="shared" si="436"/>
        <v>0.21000000000000005</v>
      </c>
      <c r="AF77" s="37">
        <f t="shared" si="436"/>
        <v>0.21000000000000005</v>
      </c>
      <c r="AG77" s="37">
        <f t="shared" si="436"/>
        <v>0.21000000000000005</v>
      </c>
      <c r="AH77">
        <f t="shared" si="320"/>
        <v>21</v>
      </c>
      <c r="AI77" s="37">
        <f t="shared" ref="AI77:AJ77" si="437">IF(ROWS(AI$57:AI77)/100&lt;=AI$55,AI76+1%,"")</f>
        <v>0.21000000000000005</v>
      </c>
      <c r="AJ77" s="37">
        <f t="shared" si="437"/>
        <v>0.21000000000000005</v>
      </c>
      <c r="AK77">
        <f t="shared" si="322"/>
        <v>21</v>
      </c>
      <c r="AL77" t="e">
        <f t="shared" si="323"/>
        <v>#VALUE!</v>
      </c>
    </row>
    <row r="78" spans="2:38" ht="12.75">
      <c r="B78">
        <f t="shared" ref="B78:P78" si="438">IF(ROWS(B$57:B78)&lt;=B$55,B77+1,"")</f>
        <v>22</v>
      </c>
      <c r="C78">
        <f t="shared" si="438"/>
        <v>22</v>
      </c>
      <c r="D78">
        <f t="shared" si="438"/>
        <v>22</v>
      </c>
      <c r="E78">
        <f t="shared" si="438"/>
        <v>22</v>
      </c>
      <c r="F78">
        <f t="shared" si="438"/>
        <v>22</v>
      </c>
      <c r="G78">
        <f t="shared" si="438"/>
        <v>22</v>
      </c>
      <c r="H78">
        <f t="shared" si="438"/>
        <v>22</v>
      </c>
      <c r="I78">
        <f t="shared" si="438"/>
        <v>22</v>
      </c>
      <c r="J78">
        <f t="shared" si="438"/>
        <v>22</v>
      </c>
      <c r="K78">
        <f t="shared" si="438"/>
        <v>22</v>
      </c>
      <c r="L78">
        <f t="shared" si="438"/>
        <v>22</v>
      </c>
      <c r="M78">
        <f t="shared" si="438"/>
        <v>22</v>
      </c>
      <c r="N78">
        <f t="shared" si="438"/>
        <v>22</v>
      </c>
      <c r="O78">
        <f t="shared" si="438"/>
        <v>22</v>
      </c>
      <c r="P78">
        <f t="shared" si="438"/>
        <v>22</v>
      </c>
      <c r="Q78" s="37">
        <f t="shared" ref="Q78:T78" si="439">IF(ROWS(Q$57:Q78)/100&lt;=Q$55,Q77+1%,"")</f>
        <v>0.22000000000000006</v>
      </c>
      <c r="R78" s="37">
        <f t="shared" si="439"/>
        <v>0.22000000000000006</v>
      </c>
      <c r="S78" s="37">
        <f t="shared" si="439"/>
        <v>0.22000000000000006</v>
      </c>
      <c r="T78" s="37">
        <f t="shared" si="439"/>
        <v>0.22000000000000006</v>
      </c>
      <c r="U78">
        <f t="shared" si="314"/>
        <v>22</v>
      </c>
      <c r="V78" s="37">
        <f t="shared" ref="V78:W78" si="440">IF(ROWS(V$57:V78)/100&lt;=V$55,V77+1%,"")</f>
        <v>0.22000000000000006</v>
      </c>
      <c r="W78" s="37">
        <f t="shared" si="440"/>
        <v>0.22000000000000006</v>
      </c>
      <c r="X78">
        <f t="shared" si="316"/>
        <v>220</v>
      </c>
      <c r="Y78" s="37">
        <f t="shared" si="317"/>
        <v>0.22000000000000006</v>
      </c>
      <c r="Z78">
        <f t="shared" ref="Z78:AA78" si="441">IF(ROWS(Z$57:Z78)&lt;=Z$55,Z77+1,"")</f>
        <v>22</v>
      </c>
      <c r="AA78">
        <f t="shared" si="441"/>
        <v>22</v>
      </c>
      <c r="AB78" s="37">
        <f t="shared" ref="AB78:AG78" si="442">IF(ROWS(AB$57:AB78)/100&lt;=AB$55,AB77+1%,"")</f>
        <v>0.22000000000000006</v>
      </c>
      <c r="AC78" s="37">
        <f t="shared" si="442"/>
        <v>0.22000000000000006</v>
      </c>
      <c r="AD78" s="37">
        <f t="shared" si="442"/>
        <v>0.22000000000000006</v>
      </c>
      <c r="AE78" s="37">
        <f t="shared" si="442"/>
        <v>0.22000000000000006</v>
      </c>
      <c r="AF78" s="37">
        <f t="shared" si="442"/>
        <v>0.22000000000000006</v>
      </c>
      <c r="AG78" s="37">
        <f t="shared" si="442"/>
        <v>0.22000000000000006</v>
      </c>
      <c r="AH78">
        <f t="shared" si="320"/>
        <v>22</v>
      </c>
      <c r="AI78" s="37">
        <f t="shared" ref="AI78:AJ78" si="443">IF(ROWS(AI$57:AI78)/100&lt;=AI$55,AI77+1%,"")</f>
        <v>0.22000000000000006</v>
      </c>
      <c r="AJ78" s="37">
        <f t="shared" si="443"/>
        <v>0.22000000000000006</v>
      </c>
      <c r="AK78">
        <f t="shared" si="322"/>
        <v>22</v>
      </c>
      <c r="AL78" t="e">
        <f t="shared" si="323"/>
        <v>#VALUE!</v>
      </c>
    </row>
    <row r="79" spans="2:38" ht="12.75">
      <c r="B79">
        <f t="shared" ref="B79:P79" si="444">IF(ROWS(B$57:B79)&lt;=B$55,B78+1,"")</f>
        <v>23</v>
      </c>
      <c r="C79">
        <f t="shared" si="444"/>
        <v>23</v>
      </c>
      <c r="D79">
        <f t="shared" si="444"/>
        <v>23</v>
      </c>
      <c r="E79">
        <f t="shared" si="444"/>
        <v>23</v>
      </c>
      <c r="F79">
        <f t="shared" si="444"/>
        <v>23</v>
      </c>
      <c r="G79">
        <f t="shared" si="444"/>
        <v>23</v>
      </c>
      <c r="H79">
        <f t="shared" si="444"/>
        <v>23</v>
      </c>
      <c r="I79">
        <f t="shared" si="444"/>
        <v>23</v>
      </c>
      <c r="J79">
        <f t="shared" si="444"/>
        <v>23</v>
      </c>
      <c r="K79">
        <f t="shared" si="444"/>
        <v>23</v>
      </c>
      <c r="L79">
        <f t="shared" si="444"/>
        <v>23</v>
      </c>
      <c r="M79">
        <f t="shared" si="444"/>
        <v>23</v>
      </c>
      <c r="N79">
        <f t="shared" si="444"/>
        <v>23</v>
      </c>
      <c r="O79">
        <f t="shared" si="444"/>
        <v>23</v>
      </c>
      <c r="P79">
        <f t="shared" si="444"/>
        <v>23</v>
      </c>
      <c r="Q79" s="37">
        <f t="shared" ref="Q79:T79" si="445">IF(ROWS(Q$57:Q79)/100&lt;=Q$55,Q78+1%,"")</f>
        <v>0.23000000000000007</v>
      </c>
      <c r="R79" s="37">
        <f t="shared" si="445"/>
        <v>0.23000000000000007</v>
      </c>
      <c r="S79" s="37">
        <f t="shared" si="445"/>
        <v>0.23000000000000007</v>
      </c>
      <c r="T79" s="37">
        <f t="shared" si="445"/>
        <v>0.23000000000000007</v>
      </c>
      <c r="U79">
        <f t="shared" si="314"/>
        <v>23</v>
      </c>
      <c r="V79" s="37">
        <f t="shared" ref="V79:W79" si="446">IF(ROWS(V$57:V79)/100&lt;=V$55,V78+1%,"")</f>
        <v>0.23000000000000007</v>
      </c>
      <c r="W79" s="37">
        <f t="shared" si="446"/>
        <v>0.23000000000000007</v>
      </c>
      <c r="X79">
        <f t="shared" si="316"/>
        <v>230</v>
      </c>
      <c r="Y79" s="37">
        <f t="shared" si="317"/>
        <v>0.23000000000000007</v>
      </c>
      <c r="Z79">
        <f t="shared" ref="Z79:AA79" si="447">IF(ROWS(Z$57:Z79)&lt;=Z$55,Z78+1,"")</f>
        <v>23</v>
      </c>
      <c r="AA79">
        <f t="shared" si="447"/>
        <v>23</v>
      </c>
      <c r="AB79" s="37">
        <f t="shared" ref="AB79:AG79" si="448">IF(ROWS(AB$57:AB79)/100&lt;=AB$55,AB78+1%,"")</f>
        <v>0.23000000000000007</v>
      </c>
      <c r="AC79" s="37">
        <f t="shared" si="448"/>
        <v>0.23000000000000007</v>
      </c>
      <c r="AD79" s="37">
        <f t="shared" si="448"/>
        <v>0.23000000000000007</v>
      </c>
      <c r="AE79" s="37">
        <f t="shared" si="448"/>
        <v>0.23000000000000007</v>
      </c>
      <c r="AF79" s="37">
        <f t="shared" si="448"/>
        <v>0.23000000000000007</v>
      </c>
      <c r="AG79" s="37">
        <f t="shared" si="448"/>
        <v>0.23000000000000007</v>
      </c>
      <c r="AH79">
        <f t="shared" si="320"/>
        <v>23</v>
      </c>
      <c r="AI79" s="37">
        <f t="shared" ref="AI79:AJ79" si="449">IF(ROWS(AI$57:AI79)/100&lt;=AI$55,AI78+1%,"")</f>
        <v>0.23000000000000007</v>
      </c>
      <c r="AJ79" s="37">
        <f t="shared" si="449"/>
        <v>0.23000000000000007</v>
      </c>
      <c r="AK79">
        <f t="shared" si="322"/>
        <v>23</v>
      </c>
      <c r="AL79" t="e">
        <f t="shared" si="323"/>
        <v>#VALUE!</v>
      </c>
    </row>
    <row r="80" spans="2:38" ht="12.75">
      <c r="B80">
        <f t="shared" ref="B80:P80" si="450">IF(ROWS(B$57:B80)&lt;=B$55,B79+1,"")</f>
        <v>24</v>
      </c>
      <c r="C80">
        <f t="shared" si="450"/>
        <v>24</v>
      </c>
      <c r="D80">
        <f t="shared" si="450"/>
        <v>24</v>
      </c>
      <c r="E80">
        <f t="shared" si="450"/>
        <v>24</v>
      </c>
      <c r="F80">
        <f t="shared" si="450"/>
        <v>24</v>
      </c>
      <c r="G80">
        <f t="shared" si="450"/>
        <v>24</v>
      </c>
      <c r="H80">
        <f t="shared" si="450"/>
        <v>24</v>
      </c>
      <c r="I80">
        <f t="shared" si="450"/>
        <v>24</v>
      </c>
      <c r="J80">
        <f t="shared" si="450"/>
        <v>24</v>
      </c>
      <c r="K80">
        <f t="shared" si="450"/>
        <v>24</v>
      </c>
      <c r="L80">
        <f t="shared" si="450"/>
        <v>24</v>
      </c>
      <c r="M80">
        <f t="shared" si="450"/>
        <v>24</v>
      </c>
      <c r="N80">
        <f t="shared" si="450"/>
        <v>24</v>
      </c>
      <c r="O80">
        <f t="shared" si="450"/>
        <v>24</v>
      </c>
      <c r="P80">
        <f t="shared" si="450"/>
        <v>24</v>
      </c>
      <c r="Q80" s="37">
        <f t="shared" ref="Q80:T80" si="451">IF(ROWS(Q$57:Q80)/100&lt;=Q$55,Q79+1%,"")</f>
        <v>0.24000000000000007</v>
      </c>
      <c r="R80" s="37">
        <f t="shared" si="451"/>
        <v>0.24000000000000007</v>
      </c>
      <c r="S80" s="37">
        <f t="shared" si="451"/>
        <v>0.24000000000000007</v>
      </c>
      <c r="T80" s="37">
        <f t="shared" si="451"/>
        <v>0.24000000000000007</v>
      </c>
      <c r="U80">
        <f t="shared" si="314"/>
        <v>24</v>
      </c>
      <c r="V80" s="37">
        <f t="shared" ref="V80:W80" si="452">IF(ROWS(V$57:V80)/100&lt;=V$55,V79+1%,"")</f>
        <v>0.24000000000000007</v>
      </c>
      <c r="W80" s="37">
        <f t="shared" si="452"/>
        <v>0.24000000000000007</v>
      </c>
      <c r="X80">
        <f t="shared" si="316"/>
        <v>240</v>
      </c>
      <c r="Y80" s="37">
        <f t="shared" si="317"/>
        <v>0.24000000000000007</v>
      </c>
      <c r="Z80">
        <f t="shared" ref="Z80:AA80" si="453">IF(ROWS(Z$57:Z80)&lt;=Z$55,Z79+1,"")</f>
        <v>24</v>
      </c>
      <c r="AA80">
        <f t="shared" si="453"/>
        <v>24</v>
      </c>
      <c r="AB80" s="37">
        <f t="shared" ref="AB80:AG80" si="454">IF(ROWS(AB$57:AB80)/100&lt;=AB$55,AB79+1%,"")</f>
        <v>0.24000000000000007</v>
      </c>
      <c r="AC80" s="37">
        <f t="shared" si="454"/>
        <v>0.24000000000000007</v>
      </c>
      <c r="AD80" s="37">
        <f t="shared" si="454"/>
        <v>0.24000000000000007</v>
      </c>
      <c r="AE80" s="37">
        <f t="shared" si="454"/>
        <v>0.24000000000000007</v>
      </c>
      <c r="AF80" s="37">
        <f t="shared" si="454"/>
        <v>0.24000000000000007</v>
      </c>
      <c r="AG80" s="37">
        <f t="shared" si="454"/>
        <v>0.24000000000000007</v>
      </c>
      <c r="AH80">
        <f t="shared" si="320"/>
        <v>24</v>
      </c>
      <c r="AI80" s="37">
        <f t="shared" ref="AI80:AJ80" si="455">IF(ROWS(AI$57:AI80)/100&lt;=AI$55,AI79+1%,"")</f>
        <v>0.24000000000000007</v>
      </c>
      <c r="AJ80" s="37">
        <f t="shared" si="455"/>
        <v>0.24000000000000007</v>
      </c>
      <c r="AK80">
        <f t="shared" si="322"/>
        <v>24</v>
      </c>
      <c r="AL80" t="e">
        <f t="shared" si="323"/>
        <v>#VALUE!</v>
      </c>
    </row>
    <row r="81" spans="2:38" ht="12.75">
      <c r="B81">
        <f t="shared" ref="B81:P81" si="456">IF(ROWS(B$57:B81)&lt;=B$55,B80+1,"")</f>
        <v>25</v>
      </c>
      <c r="C81">
        <f t="shared" si="456"/>
        <v>25</v>
      </c>
      <c r="D81">
        <f t="shared" si="456"/>
        <v>25</v>
      </c>
      <c r="E81">
        <f t="shared" si="456"/>
        <v>25</v>
      </c>
      <c r="F81">
        <f t="shared" si="456"/>
        <v>25</v>
      </c>
      <c r="G81">
        <f t="shared" si="456"/>
        <v>25</v>
      </c>
      <c r="H81">
        <f t="shared" si="456"/>
        <v>25</v>
      </c>
      <c r="I81">
        <f t="shared" si="456"/>
        <v>25</v>
      </c>
      <c r="J81">
        <f t="shared" si="456"/>
        <v>25</v>
      </c>
      <c r="K81">
        <f t="shared" si="456"/>
        <v>25</v>
      </c>
      <c r="L81">
        <f t="shared" si="456"/>
        <v>25</v>
      </c>
      <c r="M81">
        <f t="shared" si="456"/>
        <v>25</v>
      </c>
      <c r="N81">
        <f t="shared" si="456"/>
        <v>25</v>
      </c>
      <c r="O81">
        <f t="shared" si="456"/>
        <v>25</v>
      </c>
      <c r="P81">
        <f t="shared" si="456"/>
        <v>25</v>
      </c>
      <c r="Q81" s="37">
        <f t="shared" ref="Q81:T81" si="457">IF(ROWS(Q$57:Q81)/100&lt;=Q$55,Q80+1%,"")</f>
        <v>0.25000000000000006</v>
      </c>
      <c r="R81" s="37">
        <f t="shared" si="457"/>
        <v>0.25000000000000006</v>
      </c>
      <c r="S81" s="37">
        <f t="shared" si="457"/>
        <v>0.25000000000000006</v>
      </c>
      <c r="T81" s="37">
        <f t="shared" si="457"/>
        <v>0.25000000000000006</v>
      </c>
      <c r="U81">
        <f t="shared" si="314"/>
        <v>25</v>
      </c>
      <c r="V81" s="37">
        <f t="shared" ref="V81:W81" si="458">IF(ROWS(V$57:V81)/100&lt;=V$55,V80+1%,"")</f>
        <v>0.25000000000000006</v>
      </c>
      <c r="W81" s="37">
        <f t="shared" si="458"/>
        <v>0.25000000000000006</v>
      </c>
      <c r="X81">
        <f t="shared" si="316"/>
        <v>250</v>
      </c>
      <c r="Y81" s="37">
        <f t="shared" si="317"/>
        <v>0.25000000000000006</v>
      </c>
      <c r="Z81">
        <f t="shared" ref="Z81:AA81" si="459">IF(ROWS(Z$57:Z81)&lt;=Z$55,Z80+1,"")</f>
        <v>25</v>
      </c>
      <c r="AA81">
        <f t="shared" si="459"/>
        <v>25</v>
      </c>
      <c r="AB81" s="37">
        <f t="shared" ref="AB81:AG81" si="460">IF(ROWS(AB$57:AB81)/100&lt;=AB$55,AB80+1%,"")</f>
        <v>0.25000000000000006</v>
      </c>
      <c r="AC81" s="37">
        <f t="shared" si="460"/>
        <v>0.25000000000000006</v>
      </c>
      <c r="AD81" s="37">
        <f t="shared" si="460"/>
        <v>0.25000000000000006</v>
      </c>
      <c r="AE81" s="37">
        <f t="shared" si="460"/>
        <v>0.25000000000000006</v>
      </c>
      <c r="AF81" s="37">
        <f t="shared" si="460"/>
        <v>0.25000000000000006</v>
      </c>
      <c r="AG81" s="37">
        <f t="shared" si="460"/>
        <v>0.25000000000000006</v>
      </c>
      <c r="AH81">
        <f t="shared" si="320"/>
        <v>25</v>
      </c>
      <c r="AI81" s="37">
        <f t="shared" ref="AI81:AJ81" si="461">IF(ROWS(AI$57:AI81)/100&lt;=AI$55,AI80+1%,"")</f>
        <v>0.25000000000000006</v>
      </c>
      <c r="AJ81" s="37">
        <f t="shared" si="461"/>
        <v>0.25000000000000006</v>
      </c>
      <c r="AK81">
        <f t="shared" si="322"/>
        <v>25</v>
      </c>
      <c r="AL81" t="e">
        <f t="shared" si="323"/>
        <v>#VALUE!</v>
      </c>
    </row>
    <row r="82" spans="2:38" ht="12.75">
      <c r="B82">
        <f t="shared" ref="B82:P82" si="462">IF(ROWS(B$57:B82)&lt;=B$55,B81+1,"")</f>
        <v>26</v>
      </c>
      <c r="C82">
        <f t="shared" si="462"/>
        <v>26</v>
      </c>
      <c r="D82">
        <f t="shared" si="462"/>
        <v>26</v>
      </c>
      <c r="E82">
        <f t="shared" si="462"/>
        <v>26</v>
      </c>
      <c r="F82">
        <f t="shared" si="462"/>
        <v>26</v>
      </c>
      <c r="G82">
        <f t="shared" si="462"/>
        <v>26</v>
      </c>
      <c r="H82">
        <f t="shared" si="462"/>
        <v>26</v>
      </c>
      <c r="I82">
        <f t="shared" si="462"/>
        <v>26</v>
      </c>
      <c r="J82">
        <f t="shared" si="462"/>
        <v>26</v>
      </c>
      <c r="K82">
        <f t="shared" si="462"/>
        <v>26</v>
      </c>
      <c r="L82">
        <f t="shared" si="462"/>
        <v>26</v>
      </c>
      <c r="M82">
        <f t="shared" si="462"/>
        <v>26</v>
      </c>
      <c r="N82">
        <f t="shared" si="462"/>
        <v>26</v>
      </c>
      <c r="O82">
        <f t="shared" si="462"/>
        <v>26</v>
      </c>
      <c r="P82">
        <f t="shared" si="462"/>
        <v>26</v>
      </c>
      <c r="Q82" s="37">
        <f t="shared" ref="Q82:T82" si="463">IF(ROWS(Q$57:Q82)/100&lt;=Q$55,Q81+1%,"")</f>
        <v>0.26000000000000006</v>
      </c>
      <c r="R82" s="37">
        <f t="shared" si="463"/>
        <v>0.26000000000000006</v>
      </c>
      <c r="S82" s="37">
        <f t="shared" si="463"/>
        <v>0.26000000000000006</v>
      </c>
      <c r="T82" s="37">
        <f t="shared" si="463"/>
        <v>0.26000000000000006</v>
      </c>
      <c r="U82">
        <f t="shared" si="314"/>
        <v>26</v>
      </c>
      <c r="V82" s="37">
        <f t="shared" ref="V82:W82" si="464">IF(ROWS(V$57:V82)/100&lt;=V$55,V81+1%,"")</f>
        <v>0.26000000000000006</v>
      </c>
      <c r="W82" s="37">
        <f t="shared" si="464"/>
        <v>0.26000000000000006</v>
      </c>
      <c r="X82">
        <f t="shared" si="316"/>
        <v>260</v>
      </c>
      <c r="Y82" s="37">
        <f t="shared" si="317"/>
        <v>0.26000000000000006</v>
      </c>
      <c r="Z82">
        <f t="shared" ref="Z82:AA82" si="465">IF(ROWS(Z$57:Z82)&lt;=Z$55,Z81+1,"")</f>
        <v>26</v>
      </c>
      <c r="AA82">
        <f t="shared" si="465"/>
        <v>26</v>
      </c>
      <c r="AB82" s="37">
        <f t="shared" ref="AB82:AG82" si="466">IF(ROWS(AB$57:AB82)/100&lt;=AB$55,AB81+1%,"")</f>
        <v>0.26000000000000006</v>
      </c>
      <c r="AC82" s="37">
        <f t="shared" si="466"/>
        <v>0.26000000000000006</v>
      </c>
      <c r="AD82" s="37">
        <f t="shared" si="466"/>
        <v>0.26000000000000006</v>
      </c>
      <c r="AE82" s="37">
        <f t="shared" si="466"/>
        <v>0.26000000000000006</v>
      </c>
      <c r="AF82" s="37">
        <f t="shared" si="466"/>
        <v>0.26000000000000006</v>
      </c>
      <c r="AG82" s="37">
        <f t="shared" si="466"/>
        <v>0.26000000000000006</v>
      </c>
      <c r="AH82">
        <f t="shared" si="320"/>
        <v>26</v>
      </c>
      <c r="AI82" s="37">
        <f t="shared" ref="AI82:AJ82" si="467">IF(ROWS(AI$57:AI82)/100&lt;=AI$55,AI81+1%,"")</f>
        <v>0.26000000000000006</v>
      </c>
      <c r="AJ82" s="37">
        <f t="shared" si="467"/>
        <v>0.26000000000000006</v>
      </c>
      <c r="AK82">
        <f t="shared" si="322"/>
        <v>26</v>
      </c>
      <c r="AL82" t="e">
        <f t="shared" si="323"/>
        <v>#VALUE!</v>
      </c>
    </row>
    <row r="83" spans="2:38" ht="12.75">
      <c r="B83">
        <f t="shared" ref="B83:P83" si="468">IF(ROWS(B$57:B83)&lt;=B$55,B82+1,"")</f>
        <v>27</v>
      </c>
      <c r="C83">
        <f t="shared" si="468"/>
        <v>27</v>
      </c>
      <c r="D83">
        <f t="shared" si="468"/>
        <v>27</v>
      </c>
      <c r="E83">
        <f t="shared" si="468"/>
        <v>27</v>
      </c>
      <c r="F83">
        <f t="shared" si="468"/>
        <v>27</v>
      </c>
      <c r="G83">
        <f t="shared" si="468"/>
        <v>27</v>
      </c>
      <c r="H83">
        <f t="shared" si="468"/>
        <v>27</v>
      </c>
      <c r="I83">
        <f t="shared" si="468"/>
        <v>27</v>
      </c>
      <c r="J83">
        <f t="shared" si="468"/>
        <v>27</v>
      </c>
      <c r="K83">
        <f t="shared" si="468"/>
        <v>27</v>
      </c>
      <c r="L83">
        <f t="shared" si="468"/>
        <v>27</v>
      </c>
      <c r="M83">
        <f t="shared" si="468"/>
        <v>27</v>
      </c>
      <c r="N83">
        <f t="shared" si="468"/>
        <v>27</v>
      </c>
      <c r="O83">
        <f t="shared" si="468"/>
        <v>27</v>
      </c>
      <c r="P83">
        <f t="shared" si="468"/>
        <v>27</v>
      </c>
      <c r="Q83" s="37">
        <f t="shared" ref="Q83:T83" si="469">IF(ROWS(Q$57:Q83)/100&lt;=Q$55,Q82+1%,"")</f>
        <v>0.27000000000000007</v>
      </c>
      <c r="R83" s="37">
        <f t="shared" si="469"/>
        <v>0.27000000000000007</v>
      </c>
      <c r="S83" s="37">
        <f t="shared" si="469"/>
        <v>0.27000000000000007</v>
      </c>
      <c r="T83" s="37">
        <f t="shared" si="469"/>
        <v>0.27000000000000007</v>
      </c>
      <c r="U83">
        <f t="shared" si="314"/>
        <v>27</v>
      </c>
      <c r="V83" s="37">
        <f t="shared" ref="V83:W83" si="470">IF(ROWS(V$57:V83)/100&lt;=V$55,V82+1%,"")</f>
        <v>0.27000000000000007</v>
      </c>
      <c r="W83" s="37">
        <f t="shared" si="470"/>
        <v>0.27000000000000007</v>
      </c>
      <c r="X83">
        <f t="shared" si="316"/>
        <v>270</v>
      </c>
      <c r="Y83" s="37">
        <f t="shared" si="317"/>
        <v>0.27000000000000007</v>
      </c>
      <c r="Z83">
        <f t="shared" ref="Z83:AA83" si="471">IF(ROWS(Z$57:Z83)&lt;=Z$55,Z82+1,"")</f>
        <v>27</v>
      </c>
      <c r="AA83">
        <f t="shared" si="471"/>
        <v>27</v>
      </c>
      <c r="AB83" s="37">
        <f t="shared" ref="AB83:AG83" si="472">IF(ROWS(AB$57:AB83)/100&lt;=AB$55,AB82+1%,"")</f>
        <v>0.27000000000000007</v>
      </c>
      <c r="AC83" s="37">
        <f t="shared" si="472"/>
        <v>0.27000000000000007</v>
      </c>
      <c r="AD83" s="37">
        <f t="shared" si="472"/>
        <v>0.27000000000000007</v>
      </c>
      <c r="AE83" s="37">
        <f t="shared" si="472"/>
        <v>0.27000000000000007</v>
      </c>
      <c r="AF83" s="37">
        <f t="shared" si="472"/>
        <v>0.27000000000000007</v>
      </c>
      <c r="AG83" s="37">
        <f t="shared" si="472"/>
        <v>0.27000000000000007</v>
      </c>
      <c r="AH83">
        <f t="shared" si="320"/>
        <v>27</v>
      </c>
      <c r="AI83" s="37">
        <f t="shared" ref="AI83:AJ83" si="473">IF(ROWS(AI$57:AI83)/100&lt;=AI$55,AI82+1%,"")</f>
        <v>0.27000000000000007</v>
      </c>
      <c r="AJ83" s="37">
        <f t="shared" si="473"/>
        <v>0.27000000000000007</v>
      </c>
      <c r="AK83">
        <f t="shared" si="322"/>
        <v>27</v>
      </c>
      <c r="AL83" t="e">
        <f t="shared" si="323"/>
        <v>#VALUE!</v>
      </c>
    </row>
    <row r="84" spans="2:38" ht="12.75">
      <c r="B84">
        <f t="shared" ref="B84:P84" si="474">IF(ROWS(B$57:B84)&lt;=B$55,B83+1,"")</f>
        <v>28</v>
      </c>
      <c r="C84">
        <f t="shared" si="474"/>
        <v>28</v>
      </c>
      <c r="D84">
        <f t="shared" si="474"/>
        <v>28</v>
      </c>
      <c r="E84">
        <f t="shared" si="474"/>
        <v>28</v>
      </c>
      <c r="F84">
        <f t="shared" si="474"/>
        <v>28</v>
      </c>
      <c r="G84">
        <f t="shared" si="474"/>
        <v>28</v>
      </c>
      <c r="H84">
        <f t="shared" si="474"/>
        <v>28</v>
      </c>
      <c r="I84">
        <f t="shared" si="474"/>
        <v>28</v>
      </c>
      <c r="J84">
        <f t="shared" si="474"/>
        <v>28</v>
      </c>
      <c r="K84">
        <f t="shared" si="474"/>
        <v>28</v>
      </c>
      <c r="L84">
        <f t="shared" si="474"/>
        <v>28</v>
      </c>
      <c r="M84">
        <f t="shared" si="474"/>
        <v>28</v>
      </c>
      <c r="N84">
        <f t="shared" si="474"/>
        <v>28</v>
      </c>
      <c r="O84">
        <f t="shared" si="474"/>
        <v>28</v>
      </c>
      <c r="P84">
        <f t="shared" si="474"/>
        <v>28</v>
      </c>
      <c r="Q84" s="37">
        <f t="shared" ref="Q84:T84" si="475">IF(ROWS(Q$57:Q84)/100&lt;=Q$55,Q83+1%,"")</f>
        <v>0.28000000000000008</v>
      </c>
      <c r="R84" s="37">
        <f t="shared" si="475"/>
        <v>0.28000000000000008</v>
      </c>
      <c r="S84" s="37">
        <f t="shared" si="475"/>
        <v>0.28000000000000008</v>
      </c>
      <c r="T84" s="37">
        <f t="shared" si="475"/>
        <v>0.28000000000000008</v>
      </c>
      <c r="U84">
        <f t="shared" si="314"/>
        <v>28</v>
      </c>
      <c r="V84" s="37">
        <f t="shared" ref="V84:W84" si="476">IF(ROWS(V$57:V84)/100&lt;=V$55,V83+1%,"")</f>
        <v>0.28000000000000008</v>
      </c>
      <c r="W84" s="37">
        <f t="shared" si="476"/>
        <v>0.28000000000000008</v>
      </c>
      <c r="X84">
        <f t="shared" si="316"/>
        <v>280</v>
      </c>
      <c r="Y84" s="37">
        <f t="shared" si="317"/>
        <v>0.28000000000000008</v>
      </c>
      <c r="Z84">
        <f t="shared" ref="Z84:AA84" si="477">IF(ROWS(Z$57:Z84)&lt;=Z$55,Z83+1,"")</f>
        <v>28</v>
      </c>
      <c r="AA84">
        <f t="shared" si="477"/>
        <v>28</v>
      </c>
      <c r="AB84" s="37">
        <f t="shared" ref="AB84:AG84" si="478">IF(ROWS(AB$57:AB84)/100&lt;=AB$55,AB83+1%,"")</f>
        <v>0.28000000000000008</v>
      </c>
      <c r="AC84" s="37">
        <f t="shared" si="478"/>
        <v>0.28000000000000008</v>
      </c>
      <c r="AD84" s="37">
        <f t="shared" si="478"/>
        <v>0.28000000000000008</v>
      </c>
      <c r="AE84" s="37">
        <f t="shared" si="478"/>
        <v>0.28000000000000008</v>
      </c>
      <c r="AF84" s="37">
        <f t="shared" si="478"/>
        <v>0.28000000000000008</v>
      </c>
      <c r="AG84" s="37">
        <f t="shared" si="478"/>
        <v>0.28000000000000008</v>
      </c>
      <c r="AH84">
        <f t="shared" si="320"/>
        <v>28</v>
      </c>
      <c r="AI84" s="37">
        <f t="shared" ref="AI84:AJ84" si="479">IF(ROWS(AI$57:AI84)/100&lt;=AI$55,AI83+1%,"")</f>
        <v>0.28000000000000008</v>
      </c>
      <c r="AJ84" s="37">
        <f t="shared" si="479"/>
        <v>0.28000000000000008</v>
      </c>
      <c r="AK84">
        <f t="shared" si="322"/>
        <v>28</v>
      </c>
      <c r="AL84" t="e">
        <f t="shared" si="323"/>
        <v>#VALUE!</v>
      </c>
    </row>
    <row r="85" spans="2:38" ht="12.75">
      <c r="B85">
        <f t="shared" ref="B85:P85" si="480">IF(ROWS(B$57:B85)&lt;=B$55,B84+1,"")</f>
        <v>29</v>
      </c>
      <c r="C85">
        <f t="shared" si="480"/>
        <v>29</v>
      </c>
      <c r="D85">
        <f t="shared" si="480"/>
        <v>29</v>
      </c>
      <c r="E85">
        <f t="shared" si="480"/>
        <v>29</v>
      </c>
      <c r="F85">
        <f t="shared" si="480"/>
        <v>29</v>
      </c>
      <c r="G85">
        <f t="shared" si="480"/>
        <v>29</v>
      </c>
      <c r="H85">
        <f t="shared" si="480"/>
        <v>29</v>
      </c>
      <c r="I85">
        <f t="shared" si="480"/>
        <v>29</v>
      </c>
      <c r="J85">
        <f t="shared" si="480"/>
        <v>29</v>
      </c>
      <c r="K85">
        <f t="shared" si="480"/>
        <v>29</v>
      </c>
      <c r="L85">
        <f t="shared" si="480"/>
        <v>29</v>
      </c>
      <c r="M85">
        <f t="shared" si="480"/>
        <v>29</v>
      </c>
      <c r="N85">
        <f t="shared" si="480"/>
        <v>29</v>
      </c>
      <c r="O85">
        <f t="shared" si="480"/>
        <v>29</v>
      </c>
      <c r="P85">
        <f t="shared" si="480"/>
        <v>29</v>
      </c>
      <c r="Q85" s="37">
        <f t="shared" ref="Q85:T85" si="481">IF(ROWS(Q$57:Q85)/100&lt;=Q$55,Q84+1%,"")</f>
        <v>0.29000000000000009</v>
      </c>
      <c r="R85" s="37">
        <f t="shared" si="481"/>
        <v>0.29000000000000009</v>
      </c>
      <c r="S85" s="37">
        <f t="shared" si="481"/>
        <v>0.29000000000000009</v>
      </c>
      <c r="T85" s="37">
        <f t="shared" si="481"/>
        <v>0.29000000000000009</v>
      </c>
      <c r="U85">
        <f t="shared" si="314"/>
        <v>29</v>
      </c>
      <c r="V85" s="37">
        <f t="shared" ref="V85:W85" si="482">IF(ROWS(V$57:V85)/100&lt;=V$55,V84+1%,"")</f>
        <v>0.29000000000000009</v>
      </c>
      <c r="W85" s="37">
        <f t="shared" si="482"/>
        <v>0.29000000000000009</v>
      </c>
      <c r="X85">
        <f t="shared" si="316"/>
        <v>290</v>
      </c>
      <c r="Y85" s="37">
        <f t="shared" si="317"/>
        <v>0.29000000000000009</v>
      </c>
      <c r="Z85">
        <f t="shared" ref="Z85:AA85" si="483">IF(ROWS(Z$57:Z85)&lt;=Z$55,Z84+1,"")</f>
        <v>29</v>
      </c>
      <c r="AA85">
        <f t="shared" si="483"/>
        <v>29</v>
      </c>
      <c r="AB85" s="37">
        <f t="shared" ref="AB85:AG85" si="484">IF(ROWS(AB$57:AB85)/100&lt;=AB$55,AB84+1%,"")</f>
        <v>0.29000000000000009</v>
      </c>
      <c r="AC85" s="37">
        <f t="shared" si="484"/>
        <v>0.29000000000000009</v>
      </c>
      <c r="AD85" s="37">
        <f t="shared" si="484"/>
        <v>0.29000000000000009</v>
      </c>
      <c r="AE85" s="37">
        <f t="shared" si="484"/>
        <v>0.29000000000000009</v>
      </c>
      <c r="AF85" s="37">
        <f t="shared" si="484"/>
        <v>0.29000000000000009</v>
      </c>
      <c r="AG85" s="37">
        <f t="shared" si="484"/>
        <v>0.29000000000000009</v>
      </c>
      <c r="AH85">
        <f t="shared" si="320"/>
        <v>29</v>
      </c>
      <c r="AI85" s="37">
        <f t="shared" ref="AI85:AJ85" si="485">IF(ROWS(AI$57:AI85)/100&lt;=AI$55,AI84+1%,"")</f>
        <v>0.29000000000000009</v>
      </c>
      <c r="AJ85" s="37">
        <f t="shared" si="485"/>
        <v>0.29000000000000009</v>
      </c>
      <c r="AK85">
        <f t="shared" si="322"/>
        <v>29</v>
      </c>
      <c r="AL85" t="e">
        <f t="shared" si="323"/>
        <v>#VALUE!</v>
      </c>
    </row>
    <row r="86" spans="2:38" ht="12.75">
      <c r="B86">
        <f t="shared" ref="B86:P86" si="486">IF(ROWS(B$57:B86)&lt;=B$55,B85+1,"")</f>
        <v>30</v>
      </c>
      <c r="C86">
        <f t="shared" si="486"/>
        <v>30</v>
      </c>
      <c r="D86">
        <f t="shared" si="486"/>
        <v>30</v>
      </c>
      <c r="E86">
        <f t="shared" si="486"/>
        <v>30</v>
      </c>
      <c r="F86">
        <f t="shared" si="486"/>
        <v>30</v>
      </c>
      <c r="G86">
        <f t="shared" si="486"/>
        <v>30</v>
      </c>
      <c r="H86">
        <f t="shared" si="486"/>
        <v>30</v>
      </c>
      <c r="I86">
        <f t="shared" si="486"/>
        <v>30</v>
      </c>
      <c r="J86">
        <f t="shared" si="486"/>
        <v>30</v>
      </c>
      <c r="K86">
        <f t="shared" si="486"/>
        <v>30</v>
      </c>
      <c r="L86">
        <f t="shared" si="486"/>
        <v>30</v>
      </c>
      <c r="M86">
        <f t="shared" si="486"/>
        <v>30</v>
      </c>
      <c r="N86">
        <f t="shared" si="486"/>
        <v>30</v>
      </c>
      <c r="O86">
        <f t="shared" si="486"/>
        <v>30</v>
      </c>
      <c r="P86">
        <f t="shared" si="486"/>
        <v>30</v>
      </c>
      <c r="Q86" s="37">
        <f t="shared" ref="Q86:T86" si="487">IF(ROWS(Q$57:Q86)/100&lt;=Q$55,Q85+1%,"")</f>
        <v>0.3000000000000001</v>
      </c>
      <c r="R86" s="37">
        <f t="shared" si="487"/>
        <v>0.3000000000000001</v>
      </c>
      <c r="S86" s="37">
        <f t="shared" si="487"/>
        <v>0.3000000000000001</v>
      </c>
      <c r="T86" s="37">
        <f t="shared" si="487"/>
        <v>0.3000000000000001</v>
      </c>
      <c r="U86">
        <f t="shared" si="314"/>
        <v>30</v>
      </c>
      <c r="V86" s="37">
        <f t="shared" ref="V86:W86" si="488">IF(ROWS(V$57:V86)/100&lt;=V$55,V85+1%,"")</f>
        <v>0.3000000000000001</v>
      </c>
      <c r="W86" s="37">
        <f t="shared" si="488"/>
        <v>0.3000000000000001</v>
      </c>
      <c r="X86">
        <f t="shared" si="316"/>
        <v>300</v>
      </c>
      <c r="Y86" s="37">
        <f t="shared" si="317"/>
        <v>0.3000000000000001</v>
      </c>
      <c r="Z86">
        <f t="shared" ref="Z86:AA86" si="489">IF(ROWS(Z$57:Z86)&lt;=Z$55,Z85+1,"")</f>
        <v>30</v>
      </c>
      <c r="AA86">
        <f t="shared" si="489"/>
        <v>30</v>
      </c>
      <c r="AB86" s="37">
        <f t="shared" ref="AB86:AG86" si="490">IF(ROWS(AB$57:AB86)/100&lt;=AB$55,AB85+1%,"")</f>
        <v>0.3000000000000001</v>
      </c>
      <c r="AC86" s="37">
        <f t="shared" si="490"/>
        <v>0.3000000000000001</v>
      </c>
      <c r="AD86" s="37">
        <f t="shared" si="490"/>
        <v>0.3000000000000001</v>
      </c>
      <c r="AE86" s="37">
        <f t="shared" si="490"/>
        <v>0.3000000000000001</v>
      </c>
      <c r="AF86" s="37">
        <f t="shared" si="490"/>
        <v>0.3000000000000001</v>
      </c>
      <c r="AG86" s="37">
        <f t="shared" si="490"/>
        <v>0.3000000000000001</v>
      </c>
      <c r="AH86">
        <f t="shared" si="320"/>
        <v>30</v>
      </c>
      <c r="AI86" s="37">
        <f t="shared" ref="AI86:AJ86" si="491">IF(ROWS(AI$57:AI86)/100&lt;=AI$55,AI85+1%,"")</f>
        <v>0.3000000000000001</v>
      </c>
      <c r="AJ86" s="37">
        <f t="shared" si="491"/>
        <v>0.3000000000000001</v>
      </c>
      <c r="AK86">
        <f t="shared" si="322"/>
        <v>30</v>
      </c>
      <c r="AL86" t="e">
        <f t="shared" si="323"/>
        <v>#VALUE!</v>
      </c>
    </row>
    <row r="87" spans="2:38" ht="12.75">
      <c r="B87">
        <f t="shared" ref="B87:P87" si="492">IF(ROWS(B$57:B87)&lt;=B$55,B86+1,"")</f>
        <v>31</v>
      </c>
      <c r="C87">
        <f t="shared" si="492"/>
        <v>31</v>
      </c>
      <c r="D87">
        <f t="shared" si="492"/>
        <v>31</v>
      </c>
      <c r="E87">
        <f t="shared" si="492"/>
        <v>31</v>
      </c>
      <c r="F87">
        <f t="shared" si="492"/>
        <v>31</v>
      </c>
      <c r="G87">
        <f t="shared" si="492"/>
        <v>31</v>
      </c>
      <c r="H87">
        <f t="shared" si="492"/>
        <v>31</v>
      </c>
      <c r="I87">
        <f t="shared" si="492"/>
        <v>31</v>
      </c>
      <c r="J87">
        <f t="shared" si="492"/>
        <v>31</v>
      </c>
      <c r="K87">
        <f t="shared" si="492"/>
        <v>31</v>
      </c>
      <c r="L87">
        <f t="shared" si="492"/>
        <v>31</v>
      </c>
      <c r="M87">
        <f t="shared" si="492"/>
        <v>31</v>
      </c>
      <c r="N87">
        <f t="shared" si="492"/>
        <v>31</v>
      </c>
      <c r="O87">
        <f t="shared" si="492"/>
        <v>31</v>
      </c>
      <c r="P87">
        <f t="shared" si="492"/>
        <v>31</v>
      </c>
      <c r="Q87" s="37">
        <f t="shared" ref="Q87:T87" si="493">IF(ROWS(Q$57:Q87)/100&lt;=Q$55,Q86+1%,"")</f>
        <v>0.31000000000000011</v>
      </c>
      <c r="R87" s="37">
        <f t="shared" si="493"/>
        <v>0.31000000000000011</v>
      </c>
      <c r="S87" s="37">
        <f t="shared" si="493"/>
        <v>0.31000000000000011</v>
      </c>
      <c r="T87" s="37">
        <f t="shared" si="493"/>
        <v>0.31000000000000011</v>
      </c>
      <c r="U87">
        <f t="shared" si="314"/>
        <v>31</v>
      </c>
      <c r="V87" s="37">
        <f t="shared" ref="V87:W87" si="494">IF(ROWS(V$57:V87)/100&lt;=V$55,V86+1%,"")</f>
        <v>0.31000000000000011</v>
      </c>
      <c r="W87" s="37">
        <f t="shared" si="494"/>
        <v>0.31000000000000011</v>
      </c>
      <c r="X87">
        <f t="shared" si="316"/>
        <v>310</v>
      </c>
      <c r="Y87" s="37">
        <f t="shared" si="317"/>
        <v>0.31000000000000011</v>
      </c>
      <c r="Z87">
        <f t="shared" ref="Z87:AA87" si="495">IF(ROWS(Z$57:Z87)&lt;=Z$55,Z86+1,"")</f>
        <v>31</v>
      </c>
      <c r="AA87">
        <f t="shared" si="495"/>
        <v>31</v>
      </c>
      <c r="AB87" s="37">
        <f t="shared" ref="AB87:AG87" si="496">IF(ROWS(AB$57:AB87)/100&lt;=AB$55,AB86+1%,"")</f>
        <v>0.31000000000000011</v>
      </c>
      <c r="AC87" s="37">
        <f t="shared" si="496"/>
        <v>0.31000000000000011</v>
      </c>
      <c r="AD87" s="37">
        <f t="shared" si="496"/>
        <v>0.31000000000000011</v>
      </c>
      <c r="AE87" s="37">
        <f t="shared" si="496"/>
        <v>0.31000000000000011</v>
      </c>
      <c r="AF87" s="37">
        <f t="shared" si="496"/>
        <v>0.31000000000000011</v>
      </c>
      <c r="AG87" s="37">
        <f t="shared" si="496"/>
        <v>0.31000000000000011</v>
      </c>
      <c r="AH87">
        <f t="shared" si="320"/>
        <v>31</v>
      </c>
      <c r="AI87" s="37">
        <f t="shared" ref="AI87:AJ87" si="497">IF(ROWS(AI$57:AI87)/100&lt;=AI$55,AI86+1%,"")</f>
        <v>0.31000000000000011</v>
      </c>
      <c r="AJ87" s="37">
        <f t="shared" si="497"/>
        <v>0.31000000000000011</v>
      </c>
      <c r="AK87">
        <f t="shared" si="322"/>
        <v>31</v>
      </c>
      <c r="AL87" t="e">
        <f t="shared" si="323"/>
        <v>#VALUE!</v>
      </c>
    </row>
    <row r="88" spans="2:38" ht="12.75">
      <c r="B88">
        <f t="shared" ref="B88:P88" si="498">IF(ROWS(B$57:B88)&lt;=B$55,B87+1,"")</f>
        <v>32</v>
      </c>
      <c r="C88">
        <f t="shared" si="498"/>
        <v>32</v>
      </c>
      <c r="D88">
        <f t="shared" si="498"/>
        <v>32</v>
      </c>
      <c r="E88">
        <f t="shared" si="498"/>
        <v>32</v>
      </c>
      <c r="F88">
        <f t="shared" si="498"/>
        <v>32</v>
      </c>
      <c r="G88">
        <f t="shared" si="498"/>
        <v>32</v>
      </c>
      <c r="H88">
        <f t="shared" si="498"/>
        <v>32</v>
      </c>
      <c r="I88">
        <f t="shared" si="498"/>
        <v>32</v>
      </c>
      <c r="J88">
        <f t="shared" si="498"/>
        <v>32</v>
      </c>
      <c r="K88">
        <f t="shared" si="498"/>
        <v>32</v>
      </c>
      <c r="L88">
        <f t="shared" si="498"/>
        <v>32</v>
      </c>
      <c r="M88">
        <f t="shared" si="498"/>
        <v>32</v>
      </c>
      <c r="N88">
        <f t="shared" si="498"/>
        <v>32</v>
      </c>
      <c r="O88">
        <f t="shared" si="498"/>
        <v>32</v>
      </c>
      <c r="P88">
        <f t="shared" si="498"/>
        <v>32</v>
      </c>
      <c r="Q88" s="37">
        <f t="shared" ref="Q88:T88" si="499">IF(ROWS(Q$57:Q88)/100&lt;=Q$55,Q87+1%,"")</f>
        <v>0.32000000000000012</v>
      </c>
      <c r="R88" s="37">
        <f t="shared" si="499"/>
        <v>0.32000000000000012</v>
      </c>
      <c r="S88" s="37">
        <f t="shared" si="499"/>
        <v>0.32000000000000012</v>
      </c>
      <c r="T88" s="37">
        <f t="shared" si="499"/>
        <v>0.32000000000000012</v>
      </c>
      <c r="U88">
        <f t="shared" si="314"/>
        <v>32</v>
      </c>
      <c r="V88" s="37">
        <f t="shared" ref="V88:W88" si="500">IF(ROWS(V$57:V88)/100&lt;=V$55,V87+1%,"")</f>
        <v>0.32000000000000012</v>
      </c>
      <c r="W88" s="37">
        <f t="shared" si="500"/>
        <v>0.32000000000000012</v>
      </c>
      <c r="X88">
        <f t="shared" si="316"/>
        <v>320</v>
      </c>
      <c r="Y88" s="37">
        <f t="shared" si="317"/>
        <v>0.32000000000000012</v>
      </c>
      <c r="Z88">
        <f t="shared" ref="Z88:AA88" si="501">IF(ROWS(Z$57:Z88)&lt;=Z$55,Z87+1,"")</f>
        <v>32</v>
      </c>
      <c r="AA88">
        <f t="shared" si="501"/>
        <v>32</v>
      </c>
      <c r="AB88" s="37">
        <f t="shared" ref="AB88:AG88" si="502">IF(ROWS(AB$57:AB88)/100&lt;=AB$55,AB87+1%,"")</f>
        <v>0.32000000000000012</v>
      </c>
      <c r="AC88" s="37">
        <f t="shared" si="502"/>
        <v>0.32000000000000012</v>
      </c>
      <c r="AD88" s="37">
        <f t="shared" si="502"/>
        <v>0.32000000000000012</v>
      </c>
      <c r="AE88" s="37">
        <f t="shared" si="502"/>
        <v>0.32000000000000012</v>
      </c>
      <c r="AF88" s="37">
        <f t="shared" si="502"/>
        <v>0.32000000000000012</v>
      </c>
      <c r="AG88" s="37">
        <f t="shared" si="502"/>
        <v>0.32000000000000012</v>
      </c>
      <c r="AH88">
        <f t="shared" si="320"/>
        <v>32</v>
      </c>
      <c r="AI88" s="37">
        <f t="shared" ref="AI88:AJ88" si="503">IF(ROWS(AI$57:AI88)/100&lt;=AI$55,AI87+1%,"")</f>
        <v>0.32000000000000012</v>
      </c>
      <c r="AJ88" s="37">
        <f t="shared" si="503"/>
        <v>0.32000000000000012</v>
      </c>
      <c r="AK88">
        <f t="shared" si="322"/>
        <v>32</v>
      </c>
      <c r="AL88" t="e">
        <f t="shared" si="323"/>
        <v>#VALUE!</v>
      </c>
    </row>
    <row r="89" spans="2:38" ht="12.75">
      <c r="B89">
        <f t="shared" ref="B89:P89" si="504">IF(ROWS(B$57:B89)&lt;=B$55,B88+1,"")</f>
        <v>33</v>
      </c>
      <c r="C89">
        <f t="shared" si="504"/>
        <v>33</v>
      </c>
      <c r="D89">
        <f t="shared" si="504"/>
        <v>33</v>
      </c>
      <c r="E89">
        <f t="shared" si="504"/>
        <v>33</v>
      </c>
      <c r="F89">
        <f t="shared" si="504"/>
        <v>33</v>
      </c>
      <c r="G89">
        <f t="shared" si="504"/>
        <v>33</v>
      </c>
      <c r="H89">
        <f t="shared" si="504"/>
        <v>33</v>
      </c>
      <c r="I89">
        <f t="shared" si="504"/>
        <v>33</v>
      </c>
      <c r="J89">
        <f t="shared" si="504"/>
        <v>33</v>
      </c>
      <c r="K89">
        <f t="shared" si="504"/>
        <v>33</v>
      </c>
      <c r="L89">
        <f t="shared" si="504"/>
        <v>33</v>
      </c>
      <c r="M89">
        <f t="shared" si="504"/>
        <v>33</v>
      </c>
      <c r="N89">
        <f t="shared" si="504"/>
        <v>33</v>
      </c>
      <c r="O89">
        <f t="shared" si="504"/>
        <v>33</v>
      </c>
      <c r="P89">
        <f t="shared" si="504"/>
        <v>33</v>
      </c>
      <c r="Q89" s="37">
        <f t="shared" ref="Q89:T89" si="505">IF(ROWS(Q$57:Q89)/100&lt;=Q$55,Q88+1%,"")</f>
        <v>0.33000000000000013</v>
      </c>
      <c r="R89" s="37">
        <f t="shared" si="505"/>
        <v>0.33000000000000013</v>
      </c>
      <c r="S89" s="37">
        <f t="shared" si="505"/>
        <v>0.33000000000000013</v>
      </c>
      <c r="T89" s="37">
        <f t="shared" si="505"/>
        <v>0.33000000000000013</v>
      </c>
      <c r="U89">
        <f t="shared" si="314"/>
        <v>33</v>
      </c>
      <c r="V89" s="37">
        <f t="shared" ref="V89:W89" si="506">IF(ROWS(V$57:V89)/100&lt;=V$55,V88+1%,"")</f>
        <v>0.33000000000000013</v>
      </c>
      <c r="W89" s="37">
        <f t="shared" si="506"/>
        <v>0.33000000000000013</v>
      </c>
      <c r="X89">
        <f t="shared" si="316"/>
        <v>330</v>
      </c>
      <c r="Y89" s="37">
        <f t="shared" si="317"/>
        <v>0.33000000000000013</v>
      </c>
      <c r="Z89">
        <f t="shared" ref="Z89:AA89" si="507">IF(ROWS(Z$57:Z89)&lt;=Z$55,Z88+1,"")</f>
        <v>33</v>
      </c>
      <c r="AA89">
        <f t="shared" si="507"/>
        <v>33</v>
      </c>
      <c r="AB89" s="37">
        <f t="shared" ref="AB89:AG89" si="508">IF(ROWS(AB$57:AB89)/100&lt;=AB$55,AB88+1%,"")</f>
        <v>0.33000000000000013</v>
      </c>
      <c r="AC89" s="37">
        <f t="shared" si="508"/>
        <v>0.33000000000000013</v>
      </c>
      <c r="AD89" s="37">
        <f t="shared" si="508"/>
        <v>0.33000000000000013</v>
      </c>
      <c r="AE89" s="37">
        <f t="shared" si="508"/>
        <v>0.33000000000000013</v>
      </c>
      <c r="AF89" s="37">
        <f t="shared" si="508"/>
        <v>0.33000000000000013</v>
      </c>
      <c r="AG89" s="37">
        <f t="shared" si="508"/>
        <v>0.33000000000000013</v>
      </c>
      <c r="AH89">
        <f t="shared" si="320"/>
        <v>33</v>
      </c>
      <c r="AI89" s="37">
        <f t="shared" ref="AI89:AJ89" si="509">IF(ROWS(AI$57:AI89)/100&lt;=AI$55,AI88+1%,"")</f>
        <v>0.33000000000000013</v>
      </c>
      <c r="AJ89" s="37">
        <f t="shared" si="509"/>
        <v>0.33000000000000013</v>
      </c>
      <c r="AK89">
        <f t="shared" si="322"/>
        <v>33</v>
      </c>
      <c r="AL89" t="e">
        <f t="shared" si="323"/>
        <v>#VALUE!</v>
      </c>
    </row>
    <row r="90" spans="2:38" ht="12.75">
      <c r="B90">
        <f t="shared" ref="B90:P90" si="510">IF(ROWS(B$57:B90)&lt;=B$55,B89+1,"")</f>
        <v>34</v>
      </c>
      <c r="C90">
        <f t="shared" si="510"/>
        <v>34</v>
      </c>
      <c r="D90">
        <f t="shared" si="510"/>
        <v>34</v>
      </c>
      <c r="E90">
        <f t="shared" si="510"/>
        <v>34</v>
      </c>
      <c r="F90">
        <f t="shared" si="510"/>
        <v>34</v>
      </c>
      <c r="G90">
        <f t="shared" si="510"/>
        <v>34</v>
      </c>
      <c r="H90">
        <f t="shared" si="510"/>
        <v>34</v>
      </c>
      <c r="I90">
        <f t="shared" si="510"/>
        <v>34</v>
      </c>
      <c r="J90">
        <f t="shared" si="510"/>
        <v>34</v>
      </c>
      <c r="K90">
        <f t="shared" si="510"/>
        <v>34</v>
      </c>
      <c r="L90">
        <f t="shared" si="510"/>
        <v>34</v>
      </c>
      <c r="M90">
        <f t="shared" si="510"/>
        <v>34</v>
      </c>
      <c r="N90">
        <f t="shared" si="510"/>
        <v>34</v>
      </c>
      <c r="O90">
        <f t="shared" si="510"/>
        <v>34</v>
      </c>
      <c r="P90">
        <f t="shared" si="510"/>
        <v>34</v>
      </c>
      <c r="Q90" s="37">
        <f t="shared" ref="Q90:T90" si="511">IF(ROWS(Q$57:Q90)/100&lt;=Q$55,Q89+1%,"")</f>
        <v>0.34000000000000014</v>
      </c>
      <c r="R90" s="37">
        <f t="shared" si="511"/>
        <v>0.34000000000000014</v>
      </c>
      <c r="S90" s="37">
        <f t="shared" si="511"/>
        <v>0.34000000000000014</v>
      </c>
      <c r="T90" s="37">
        <f t="shared" si="511"/>
        <v>0.34000000000000014</v>
      </c>
      <c r="U90">
        <f t="shared" si="314"/>
        <v>34</v>
      </c>
      <c r="V90" s="37">
        <f t="shared" ref="V90:W90" si="512">IF(ROWS(V$57:V90)/100&lt;=V$55,V89+1%,"")</f>
        <v>0.34000000000000014</v>
      </c>
      <c r="W90" s="37">
        <f t="shared" si="512"/>
        <v>0.34000000000000014</v>
      </c>
      <c r="X90">
        <f t="shared" si="316"/>
        <v>340</v>
      </c>
      <c r="Y90" s="37">
        <f t="shared" si="317"/>
        <v>0.34000000000000014</v>
      </c>
      <c r="Z90">
        <f t="shared" ref="Z90:AA90" si="513">IF(ROWS(Z$57:Z90)&lt;=Z$55,Z89+1,"")</f>
        <v>34</v>
      </c>
      <c r="AA90">
        <f t="shared" si="513"/>
        <v>34</v>
      </c>
      <c r="AB90" s="37">
        <f t="shared" ref="AB90:AG90" si="514">IF(ROWS(AB$57:AB90)/100&lt;=AB$55,AB89+1%,"")</f>
        <v>0.34000000000000014</v>
      </c>
      <c r="AC90" s="37">
        <f t="shared" si="514"/>
        <v>0.34000000000000014</v>
      </c>
      <c r="AD90" s="37">
        <f t="shared" si="514"/>
        <v>0.34000000000000014</v>
      </c>
      <c r="AE90" s="37">
        <f t="shared" si="514"/>
        <v>0.34000000000000014</v>
      </c>
      <c r="AF90" s="37">
        <f t="shared" si="514"/>
        <v>0.34000000000000014</v>
      </c>
      <c r="AG90" s="37">
        <f t="shared" si="514"/>
        <v>0.34000000000000014</v>
      </c>
      <c r="AH90">
        <f t="shared" si="320"/>
        <v>34</v>
      </c>
      <c r="AI90" s="37">
        <f t="shared" ref="AI90:AJ90" si="515">IF(ROWS(AI$57:AI90)/100&lt;=AI$55,AI89+1%,"")</f>
        <v>0.34000000000000014</v>
      </c>
      <c r="AJ90" s="37">
        <f t="shared" si="515"/>
        <v>0.34000000000000014</v>
      </c>
      <c r="AK90">
        <f t="shared" si="322"/>
        <v>34</v>
      </c>
      <c r="AL90" t="e">
        <f t="shared" si="323"/>
        <v>#VALUE!</v>
      </c>
    </row>
    <row r="91" spans="2:38" ht="12.75">
      <c r="B91">
        <f t="shared" ref="B91:P91" si="516">IF(ROWS(B$57:B91)&lt;=B$55,B90+1,"")</f>
        <v>35</v>
      </c>
      <c r="C91">
        <f t="shared" si="516"/>
        <v>35</v>
      </c>
      <c r="D91">
        <f t="shared" si="516"/>
        <v>35</v>
      </c>
      <c r="E91">
        <f t="shared" si="516"/>
        <v>35</v>
      </c>
      <c r="F91">
        <f t="shared" si="516"/>
        <v>35</v>
      </c>
      <c r="G91">
        <f t="shared" si="516"/>
        <v>35</v>
      </c>
      <c r="H91">
        <f t="shared" si="516"/>
        <v>35</v>
      </c>
      <c r="I91">
        <f t="shared" si="516"/>
        <v>35</v>
      </c>
      <c r="J91">
        <f t="shared" si="516"/>
        <v>35</v>
      </c>
      <c r="K91">
        <f t="shared" si="516"/>
        <v>35</v>
      </c>
      <c r="L91">
        <f t="shared" si="516"/>
        <v>35</v>
      </c>
      <c r="M91">
        <f t="shared" si="516"/>
        <v>35</v>
      </c>
      <c r="N91">
        <f t="shared" si="516"/>
        <v>35</v>
      </c>
      <c r="O91">
        <f t="shared" si="516"/>
        <v>35</v>
      </c>
      <c r="P91">
        <f t="shared" si="516"/>
        <v>35</v>
      </c>
      <c r="Q91" s="37">
        <f t="shared" ref="Q91:T91" si="517">IF(ROWS(Q$57:Q91)/100&lt;=Q$55,Q90+1%,"")</f>
        <v>0.35000000000000014</v>
      </c>
      <c r="R91" s="37">
        <f t="shared" si="517"/>
        <v>0.35000000000000014</v>
      </c>
      <c r="S91" s="37">
        <f t="shared" si="517"/>
        <v>0.35000000000000014</v>
      </c>
      <c r="T91" s="37">
        <f t="shared" si="517"/>
        <v>0.35000000000000014</v>
      </c>
      <c r="U91">
        <f t="shared" si="314"/>
        <v>35</v>
      </c>
      <c r="V91" s="37">
        <f t="shared" ref="V91:W91" si="518">IF(ROWS(V$57:V91)/100&lt;=V$55,V90+1%,"")</f>
        <v>0.35000000000000014</v>
      </c>
      <c r="W91" s="37">
        <f t="shared" si="518"/>
        <v>0.35000000000000014</v>
      </c>
      <c r="X91">
        <f t="shared" si="316"/>
        <v>350</v>
      </c>
      <c r="Y91" s="37">
        <f t="shared" si="317"/>
        <v>0.35000000000000014</v>
      </c>
      <c r="Z91">
        <f t="shared" ref="Z91:AA91" si="519">IF(ROWS(Z$57:Z91)&lt;=Z$55,Z90+1,"")</f>
        <v>35</v>
      </c>
      <c r="AA91">
        <f t="shared" si="519"/>
        <v>35</v>
      </c>
      <c r="AB91" s="37">
        <f t="shared" ref="AB91:AG91" si="520">IF(ROWS(AB$57:AB91)/100&lt;=AB$55,AB90+1%,"")</f>
        <v>0.35000000000000014</v>
      </c>
      <c r="AC91" s="37">
        <f t="shared" si="520"/>
        <v>0.35000000000000014</v>
      </c>
      <c r="AD91" s="37">
        <f t="shared" si="520"/>
        <v>0.35000000000000014</v>
      </c>
      <c r="AE91" s="37">
        <f t="shared" si="520"/>
        <v>0.35000000000000014</v>
      </c>
      <c r="AF91" s="37">
        <f t="shared" si="520"/>
        <v>0.35000000000000014</v>
      </c>
      <c r="AG91" s="37">
        <f t="shared" si="520"/>
        <v>0.35000000000000014</v>
      </c>
      <c r="AH91">
        <f t="shared" si="320"/>
        <v>35</v>
      </c>
      <c r="AI91" s="37">
        <f t="shared" ref="AI91:AJ91" si="521">IF(ROWS(AI$57:AI91)/100&lt;=AI$55,AI90+1%,"")</f>
        <v>0.35000000000000014</v>
      </c>
      <c r="AJ91" s="37">
        <f t="shared" si="521"/>
        <v>0.35000000000000014</v>
      </c>
      <c r="AK91">
        <f t="shared" si="322"/>
        <v>35</v>
      </c>
      <c r="AL91" t="e">
        <f t="shared" si="323"/>
        <v>#VALUE!</v>
      </c>
    </row>
    <row r="92" spans="2:38" ht="12.75">
      <c r="B92">
        <f t="shared" ref="B92:P92" si="522">IF(ROWS(B$57:B92)&lt;=B$55,B91+1,"")</f>
        <v>36</v>
      </c>
      <c r="C92">
        <f t="shared" si="522"/>
        <v>36</v>
      </c>
      <c r="D92">
        <f t="shared" si="522"/>
        <v>36</v>
      </c>
      <c r="E92">
        <f t="shared" si="522"/>
        <v>36</v>
      </c>
      <c r="F92">
        <f t="shared" si="522"/>
        <v>36</v>
      </c>
      <c r="G92">
        <f t="shared" si="522"/>
        <v>36</v>
      </c>
      <c r="H92">
        <f t="shared" si="522"/>
        <v>36</v>
      </c>
      <c r="I92">
        <f t="shared" si="522"/>
        <v>36</v>
      </c>
      <c r="J92">
        <f t="shared" si="522"/>
        <v>36</v>
      </c>
      <c r="K92">
        <f t="shared" si="522"/>
        <v>36</v>
      </c>
      <c r="L92">
        <f t="shared" si="522"/>
        <v>36</v>
      </c>
      <c r="M92">
        <f t="shared" si="522"/>
        <v>36</v>
      </c>
      <c r="N92">
        <f t="shared" si="522"/>
        <v>36</v>
      </c>
      <c r="O92">
        <f t="shared" si="522"/>
        <v>36</v>
      </c>
      <c r="P92">
        <f t="shared" si="522"/>
        <v>36</v>
      </c>
      <c r="Q92" s="37">
        <f t="shared" ref="Q92:T92" si="523">IF(ROWS(Q$57:Q92)/100&lt;=Q$55,Q91+1%,"")</f>
        <v>0.36000000000000015</v>
      </c>
      <c r="R92" s="37">
        <f t="shared" si="523"/>
        <v>0.36000000000000015</v>
      </c>
      <c r="S92" s="37">
        <f t="shared" si="523"/>
        <v>0.36000000000000015</v>
      </c>
      <c r="T92" s="37">
        <f t="shared" si="523"/>
        <v>0.36000000000000015</v>
      </c>
      <c r="U92">
        <f t="shared" si="314"/>
        <v>36</v>
      </c>
      <c r="V92" s="37">
        <f t="shared" ref="V92:W92" si="524">IF(ROWS(V$57:V92)/100&lt;=V$55,V91+1%,"")</f>
        <v>0.36000000000000015</v>
      </c>
      <c r="W92" s="37">
        <f t="shared" si="524"/>
        <v>0.36000000000000015</v>
      </c>
      <c r="X92">
        <f t="shared" si="316"/>
        <v>360</v>
      </c>
      <c r="Y92" s="37">
        <f t="shared" si="317"/>
        <v>0.36000000000000015</v>
      </c>
      <c r="Z92">
        <f t="shared" ref="Z92:AA92" si="525">IF(ROWS(Z$57:Z92)&lt;=Z$55,Z91+1,"")</f>
        <v>36</v>
      </c>
      <c r="AA92">
        <f t="shared" si="525"/>
        <v>36</v>
      </c>
      <c r="AB92" s="37">
        <f t="shared" ref="AB92:AG92" si="526">IF(ROWS(AB$57:AB92)/100&lt;=AB$55,AB91+1%,"")</f>
        <v>0.36000000000000015</v>
      </c>
      <c r="AC92" s="37">
        <f t="shared" si="526"/>
        <v>0.36000000000000015</v>
      </c>
      <c r="AD92" s="37">
        <f t="shared" si="526"/>
        <v>0.36000000000000015</v>
      </c>
      <c r="AE92" s="37">
        <f t="shared" si="526"/>
        <v>0.36000000000000015</v>
      </c>
      <c r="AF92" s="37">
        <f t="shared" si="526"/>
        <v>0.36000000000000015</v>
      </c>
      <c r="AG92" s="37">
        <f t="shared" si="526"/>
        <v>0.36000000000000015</v>
      </c>
      <c r="AH92">
        <f t="shared" si="320"/>
        <v>36</v>
      </c>
      <c r="AI92" s="37">
        <f t="shared" ref="AI92:AJ92" si="527">IF(ROWS(AI$57:AI92)/100&lt;=AI$55,AI91+1%,"")</f>
        <v>0.36000000000000015</v>
      </c>
      <c r="AJ92" s="37">
        <f t="shared" si="527"/>
        <v>0.36000000000000015</v>
      </c>
      <c r="AK92">
        <f t="shared" si="322"/>
        <v>36</v>
      </c>
      <c r="AL92" t="e">
        <f t="shared" si="323"/>
        <v>#VALUE!</v>
      </c>
    </row>
    <row r="93" spans="2:38" ht="12.75">
      <c r="B93">
        <f t="shared" ref="B93:P93" si="528">IF(ROWS(B$57:B93)&lt;=B$55,B92+1,"")</f>
        <v>37</v>
      </c>
      <c r="C93">
        <f t="shared" si="528"/>
        <v>37</v>
      </c>
      <c r="D93">
        <f t="shared" si="528"/>
        <v>37</v>
      </c>
      <c r="E93">
        <f t="shared" si="528"/>
        <v>37</v>
      </c>
      <c r="F93">
        <f t="shared" si="528"/>
        <v>37</v>
      </c>
      <c r="G93">
        <f t="shared" si="528"/>
        <v>37</v>
      </c>
      <c r="H93">
        <f t="shared" si="528"/>
        <v>37</v>
      </c>
      <c r="I93">
        <f t="shared" si="528"/>
        <v>37</v>
      </c>
      <c r="J93">
        <f t="shared" si="528"/>
        <v>37</v>
      </c>
      <c r="K93">
        <f t="shared" si="528"/>
        <v>37</v>
      </c>
      <c r="L93">
        <f t="shared" si="528"/>
        <v>37</v>
      </c>
      <c r="M93">
        <f t="shared" si="528"/>
        <v>37</v>
      </c>
      <c r="N93">
        <f t="shared" si="528"/>
        <v>37</v>
      </c>
      <c r="O93">
        <f t="shared" si="528"/>
        <v>37</v>
      </c>
      <c r="P93">
        <f t="shared" si="528"/>
        <v>37</v>
      </c>
      <c r="Q93" s="37">
        <f t="shared" ref="Q93:T93" si="529">IF(ROWS(Q$57:Q93)/100&lt;=Q$55,Q92+1%,"")</f>
        <v>0.37000000000000016</v>
      </c>
      <c r="R93" s="37">
        <f t="shared" si="529"/>
        <v>0.37000000000000016</v>
      </c>
      <c r="S93" s="37">
        <f t="shared" si="529"/>
        <v>0.37000000000000016</v>
      </c>
      <c r="T93" s="37">
        <f t="shared" si="529"/>
        <v>0.37000000000000016</v>
      </c>
      <c r="U93">
        <f t="shared" si="314"/>
        <v>37</v>
      </c>
      <c r="V93" s="37">
        <f t="shared" ref="V93:W93" si="530">IF(ROWS(V$57:V93)/100&lt;=V$55,V92+1%,"")</f>
        <v>0.37000000000000016</v>
      </c>
      <c r="W93" s="37">
        <f t="shared" si="530"/>
        <v>0.37000000000000016</v>
      </c>
      <c r="X93">
        <f t="shared" si="316"/>
        <v>370</v>
      </c>
      <c r="Y93" s="37">
        <f t="shared" si="317"/>
        <v>0.37000000000000016</v>
      </c>
      <c r="Z93">
        <f t="shared" ref="Z93:AA93" si="531">IF(ROWS(Z$57:Z93)&lt;=Z$55,Z92+1,"")</f>
        <v>37</v>
      </c>
      <c r="AA93">
        <f t="shared" si="531"/>
        <v>37</v>
      </c>
      <c r="AB93" s="37">
        <f t="shared" ref="AB93:AG93" si="532">IF(ROWS(AB$57:AB93)/100&lt;=AB$55,AB92+1%,"")</f>
        <v>0.37000000000000016</v>
      </c>
      <c r="AC93" s="37">
        <f t="shared" si="532"/>
        <v>0.37000000000000016</v>
      </c>
      <c r="AD93" s="37">
        <f t="shared" si="532"/>
        <v>0.37000000000000016</v>
      </c>
      <c r="AE93" s="37">
        <f t="shared" si="532"/>
        <v>0.37000000000000016</v>
      </c>
      <c r="AF93" s="37">
        <f t="shared" si="532"/>
        <v>0.37000000000000016</v>
      </c>
      <c r="AG93" s="37">
        <f t="shared" si="532"/>
        <v>0.37000000000000016</v>
      </c>
      <c r="AH93">
        <f t="shared" si="320"/>
        <v>37</v>
      </c>
      <c r="AI93" s="37">
        <f t="shared" ref="AI93:AJ93" si="533">IF(ROWS(AI$57:AI93)/100&lt;=AI$55,AI92+1%,"")</f>
        <v>0.37000000000000016</v>
      </c>
      <c r="AJ93" s="37">
        <f t="shared" si="533"/>
        <v>0.37000000000000016</v>
      </c>
      <c r="AK93">
        <f t="shared" si="322"/>
        <v>37</v>
      </c>
      <c r="AL93" t="e">
        <f t="shared" si="323"/>
        <v>#VALUE!</v>
      </c>
    </row>
    <row r="94" spans="2:38" ht="12.75">
      <c r="B94">
        <f t="shared" ref="B94:P94" si="534">IF(ROWS(B$57:B94)&lt;=B$55,B93+1,"")</f>
        <v>38</v>
      </c>
      <c r="C94">
        <f t="shared" si="534"/>
        <v>38</v>
      </c>
      <c r="D94">
        <f t="shared" si="534"/>
        <v>38</v>
      </c>
      <c r="E94">
        <f t="shared" si="534"/>
        <v>38</v>
      </c>
      <c r="F94">
        <f t="shared" si="534"/>
        <v>38</v>
      </c>
      <c r="G94">
        <f t="shared" si="534"/>
        <v>38</v>
      </c>
      <c r="H94">
        <f t="shared" si="534"/>
        <v>38</v>
      </c>
      <c r="I94">
        <f t="shared" si="534"/>
        <v>38</v>
      </c>
      <c r="J94">
        <f t="shared" si="534"/>
        <v>38</v>
      </c>
      <c r="K94">
        <f t="shared" si="534"/>
        <v>38</v>
      </c>
      <c r="L94">
        <f t="shared" si="534"/>
        <v>38</v>
      </c>
      <c r="M94">
        <f t="shared" si="534"/>
        <v>38</v>
      </c>
      <c r="N94">
        <f t="shared" si="534"/>
        <v>38</v>
      </c>
      <c r="O94">
        <f t="shared" si="534"/>
        <v>38</v>
      </c>
      <c r="P94">
        <f t="shared" si="534"/>
        <v>38</v>
      </c>
      <c r="Q94" s="37">
        <f t="shared" ref="Q94:T94" si="535">IF(ROWS(Q$57:Q94)/100&lt;=Q$55,Q93+1%,"")</f>
        <v>0.38000000000000017</v>
      </c>
      <c r="R94" s="37">
        <f t="shared" si="535"/>
        <v>0.38000000000000017</v>
      </c>
      <c r="S94" s="37">
        <f t="shared" si="535"/>
        <v>0.38000000000000017</v>
      </c>
      <c r="T94" s="37">
        <f t="shared" si="535"/>
        <v>0.38000000000000017</v>
      </c>
      <c r="U94">
        <f t="shared" si="314"/>
        <v>38</v>
      </c>
      <c r="V94" s="37">
        <f t="shared" ref="V94:W94" si="536">IF(ROWS(V$57:V94)/100&lt;=V$55,V93+1%,"")</f>
        <v>0.38000000000000017</v>
      </c>
      <c r="W94" s="37">
        <f t="shared" si="536"/>
        <v>0.38000000000000017</v>
      </c>
      <c r="X94">
        <f t="shared" si="316"/>
        <v>380</v>
      </c>
      <c r="Y94" s="37">
        <f t="shared" si="317"/>
        <v>0.38000000000000017</v>
      </c>
      <c r="Z94">
        <f t="shared" ref="Z94:AA94" si="537">IF(ROWS(Z$57:Z94)&lt;=Z$55,Z93+1,"")</f>
        <v>38</v>
      </c>
      <c r="AA94">
        <f t="shared" si="537"/>
        <v>38</v>
      </c>
      <c r="AB94" s="37">
        <f t="shared" ref="AB94:AG94" si="538">IF(ROWS(AB$57:AB94)/100&lt;=AB$55,AB93+1%,"")</f>
        <v>0.38000000000000017</v>
      </c>
      <c r="AC94" s="37">
        <f t="shared" si="538"/>
        <v>0.38000000000000017</v>
      </c>
      <c r="AD94" s="37">
        <f t="shared" si="538"/>
        <v>0.38000000000000017</v>
      </c>
      <c r="AE94" s="37">
        <f t="shared" si="538"/>
        <v>0.38000000000000017</v>
      </c>
      <c r="AF94" s="37">
        <f t="shared" si="538"/>
        <v>0.38000000000000017</v>
      </c>
      <c r="AG94" s="37">
        <f t="shared" si="538"/>
        <v>0.38000000000000017</v>
      </c>
      <c r="AH94">
        <f t="shared" si="320"/>
        <v>38</v>
      </c>
      <c r="AI94" s="37">
        <f t="shared" ref="AI94:AJ94" si="539">IF(ROWS(AI$57:AI94)/100&lt;=AI$55,AI93+1%,"")</f>
        <v>0.38000000000000017</v>
      </c>
      <c r="AJ94" s="37">
        <f t="shared" si="539"/>
        <v>0.38000000000000017</v>
      </c>
      <c r="AK94">
        <f t="shared" si="322"/>
        <v>38</v>
      </c>
      <c r="AL94" t="e">
        <f t="shared" si="323"/>
        <v>#VALUE!</v>
      </c>
    </row>
    <row r="95" spans="2:38" ht="12.75">
      <c r="B95">
        <f t="shared" ref="B95:P95" si="540">IF(ROWS(B$57:B95)&lt;=B$55,B94+1,"")</f>
        <v>39</v>
      </c>
      <c r="C95">
        <f t="shared" si="540"/>
        <v>39</v>
      </c>
      <c r="D95">
        <f t="shared" si="540"/>
        <v>39</v>
      </c>
      <c r="E95">
        <f t="shared" si="540"/>
        <v>39</v>
      </c>
      <c r="F95">
        <f t="shared" si="540"/>
        <v>39</v>
      </c>
      <c r="G95">
        <f t="shared" si="540"/>
        <v>39</v>
      </c>
      <c r="H95">
        <f t="shared" si="540"/>
        <v>39</v>
      </c>
      <c r="I95">
        <f t="shared" si="540"/>
        <v>39</v>
      </c>
      <c r="J95">
        <f t="shared" si="540"/>
        <v>39</v>
      </c>
      <c r="K95">
        <f t="shared" si="540"/>
        <v>39</v>
      </c>
      <c r="L95">
        <f t="shared" si="540"/>
        <v>39</v>
      </c>
      <c r="M95">
        <f t="shared" si="540"/>
        <v>39</v>
      </c>
      <c r="N95">
        <f t="shared" si="540"/>
        <v>39</v>
      </c>
      <c r="O95">
        <f t="shared" si="540"/>
        <v>39</v>
      </c>
      <c r="P95">
        <f t="shared" si="540"/>
        <v>39</v>
      </c>
      <c r="Q95" s="37">
        <f t="shared" ref="Q95:T95" si="541">IF(ROWS(Q$57:Q95)/100&lt;=Q$55,Q94+1%,"")</f>
        <v>0.39000000000000018</v>
      </c>
      <c r="R95" s="37">
        <f t="shared" si="541"/>
        <v>0.39000000000000018</v>
      </c>
      <c r="S95" s="37">
        <f t="shared" si="541"/>
        <v>0.39000000000000018</v>
      </c>
      <c r="T95" s="37">
        <f t="shared" si="541"/>
        <v>0.39000000000000018</v>
      </c>
      <c r="U95">
        <f t="shared" si="314"/>
        <v>39</v>
      </c>
      <c r="V95" s="37">
        <f t="shared" ref="V95:W95" si="542">IF(ROWS(V$57:V95)/100&lt;=V$55,V94+1%,"")</f>
        <v>0.39000000000000018</v>
      </c>
      <c r="W95" s="37">
        <f t="shared" si="542"/>
        <v>0.39000000000000018</v>
      </c>
      <c r="X95">
        <f t="shared" si="316"/>
        <v>390</v>
      </c>
      <c r="Y95" s="37">
        <f t="shared" si="317"/>
        <v>0.39000000000000018</v>
      </c>
      <c r="Z95">
        <f t="shared" ref="Z95:AA95" si="543">IF(ROWS(Z$57:Z95)&lt;=Z$55,Z94+1,"")</f>
        <v>39</v>
      </c>
      <c r="AA95">
        <f t="shared" si="543"/>
        <v>39</v>
      </c>
      <c r="AB95" s="37">
        <f t="shared" ref="AB95:AG95" si="544">IF(ROWS(AB$57:AB95)/100&lt;=AB$55,AB94+1%,"")</f>
        <v>0.39000000000000018</v>
      </c>
      <c r="AC95" s="37">
        <f t="shared" si="544"/>
        <v>0.39000000000000018</v>
      </c>
      <c r="AD95" s="37">
        <f t="shared" si="544"/>
        <v>0.39000000000000018</v>
      </c>
      <c r="AE95" s="37">
        <f t="shared" si="544"/>
        <v>0.39000000000000018</v>
      </c>
      <c r="AF95" s="37">
        <f t="shared" si="544"/>
        <v>0.39000000000000018</v>
      </c>
      <c r="AG95" s="37">
        <f t="shared" si="544"/>
        <v>0.39000000000000018</v>
      </c>
      <c r="AH95">
        <f t="shared" si="320"/>
        <v>39</v>
      </c>
      <c r="AI95" s="37">
        <f t="shared" ref="AI95:AJ95" si="545">IF(ROWS(AI$57:AI95)/100&lt;=AI$55,AI94+1%,"")</f>
        <v>0.39000000000000018</v>
      </c>
      <c r="AJ95" s="37">
        <f t="shared" si="545"/>
        <v>0.39000000000000018</v>
      </c>
      <c r="AK95">
        <f t="shared" si="322"/>
        <v>39</v>
      </c>
      <c r="AL95" t="e">
        <f t="shared" si="323"/>
        <v>#VALUE!</v>
      </c>
    </row>
    <row r="96" spans="2:38" ht="12.75">
      <c r="B96">
        <f t="shared" ref="B96:P96" si="546">IF(ROWS(B$57:B96)&lt;=B$55,B95+1,"")</f>
        <v>40</v>
      </c>
      <c r="C96">
        <f t="shared" si="546"/>
        <v>40</v>
      </c>
      <c r="D96">
        <f t="shared" si="546"/>
        <v>40</v>
      </c>
      <c r="E96">
        <f t="shared" si="546"/>
        <v>40</v>
      </c>
      <c r="F96">
        <f t="shared" si="546"/>
        <v>40</v>
      </c>
      <c r="G96">
        <f t="shared" si="546"/>
        <v>40</v>
      </c>
      <c r="H96">
        <f t="shared" si="546"/>
        <v>40</v>
      </c>
      <c r="I96">
        <f t="shared" si="546"/>
        <v>40</v>
      </c>
      <c r="J96">
        <f t="shared" si="546"/>
        <v>40</v>
      </c>
      <c r="K96">
        <f t="shared" si="546"/>
        <v>40</v>
      </c>
      <c r="L96">
        <f t="shared" si="546"/>
        <v>40</v>
      </c>
      <c r="M96">
        <f t="shared" si="546"/>
        <v>40</v>
      </c>
      <c r="N96">
        <f t="shared" si="546"/>
        <v>40</v>
      </c>
      <c r="O96">
        <f t="shared" si="546"/>
        <v>40</v>
      </c>
      <c r="P96">
        <f t="shared" si="546"/>
        <v>40</v>
      </c>
      <c r="Q96" s="37">
        <f t="shared" ref="Q96:T96" si="547">IF(ROWS(Q$57:Q96)/100&lt;=Q$55,Q95+1%,"")</f>
        <v>0.40000000000000019</v>
      </c>
      <c r="R96" s="37">
        <f t="shared" si="547"/>
        <v>0.40000000000000019</v>
      </c>
      <c r="S96" s="37">
        <f t="shared" si="547"/>
        <v>0.40000000000000019</v>
      </c>
      <c r="T96" s="37">
        <f t="shared" si="547"/>
        <v>0.40000000000000019</v>
      </c>
      <c r="U96">
        <f t="shared" si="314"/>
        <v>40</v>
      </c>
      <c r="V96" s="37">
        <f t="shared" ref="V96:W96" si="548">IF(ROWS(V$57:V96)/100&lt;=V$55,V95+1%,"")</f>
        <v>0.40000000000000019</v>
      </c>
      <c r="W96" s="37">
        <f t="shared" si="548"/>
        <v>0.40000000000000019</v>
      </c>
      <c r="X96">
        <f t="shared" si="316"/>
        <v>400</v>
      </c>
      <c r="Y96" s="37">
        <f t="shared" si="317"/>
        <v>0.40000000000000019</v>
      </c>
      <c r="Z96">
        <f t="shared" ref="Z96:AA96" si="549">IF(ROWS(Z$57:Z96)&lt;=Z$55,Z95+1,"")</f>
        <v>40</v>
      </c>
      <c r="AA96">
        <f t="shared" si="549"/>
        <v>40</v>
      </c>
      <c r="AB96" s="37">
        <f t="shared" ref="AB96:AG96" si="550">IF(ROWS(AB$57:AB96)/100&lt;=AB$55,AB95+1%,"")</f>
        <v>0.40000000000000019</v>
      </c>
      <c r="AC96" s="37">
        <f t="shared" si="550"/>
        <v>0.40000000000000019</v>
      </c>
      <c r="AD96" s="37">
        <f t="shared" si="550"/>
        <v>0.40000000000000019</v>
      </c>
      <c r="AE96" s="37">
        <f t="shared" si="550"/>
        <v>0.40000000000000019</v>
      </c>
      <c r="AF96" s="37">
        <f t="shared" si="550"/>
        <v>0.40000000000000019</v>
      </c>
      <c r="AG96" s="37">
        <f t="shared" si="550"/>
        <v>0.40000000000000019</v>
      </c>
      <c r="AH96">
        <f t="shared" si="320"/>
        <v>40</v>
      </c>
      <c r="AI96" s="37">
        <f t="shared" ref="AI96:AJ96" si="551">IF(ROWS(AI$57:AI96)/100&lt;=AI$55,AI95+1%,"")</f>
        <v>0.40000000000000019</v>
      </c>
      <c r="AJ96" s="37">
        <f t="shared" si="551"/>
        <v>0.40000000000000019</v>
      </c>
      <c r="AK96">
        <f t="shared" si="322"/>
        <v>40</v>
      </c>
      <c r="AL96" t="e">
        <f t="shared" si="323"/>
        <v>#VALUE!</v>
      </c>
    </row>
    <row r="97" spans="1:38" ht="12.75">
      <c r="B97">
        <f t="shared" ref="B97:P97" si="552">IF(ROWS(B$57:B97)&lt;=B$55,B96+1,"")</f>
        <v>41</v>
      </c>
      <c r="C97">
        <f t="shared" si="552"/>
        <v>41</v>
      </c>
      <c r="D97">
        <f t="shared" si="552"/>
        <v>41</v>
      </c>
      <c r="E97">
        <f t="shared" si="552"/>
        <v>41</v>
      </c>
      <c r="F97">
        <f t="shared" si="552"/>
        <v>41</v>
      </c>
      <c r="G97">
        <f t="shared" si="552"/>
        <v>41</v>
      </c>
      <c r="H97">
        <f t="shared" si="552"/>
        <v>41</v>
      </c>
      <c r="I97">
        <f t="shared" si="552"/>
        <v>41</v>
      </c>
      <c r="J97">
        <f t="shared" si="552"/>
        <v>41</v>
      </c>
      <c r="K97">
        <f t="shared" si="552"/>
        <v>41</v>
      </c>
      <c r="L97">
        <f t="shared" si="552"/>
        <v>41</v>
      </c>
      <c r="M97">
        <f t="shared" si="552"/>
        <v>41</v>
      </c>
      <c r="N97">
        <f t="shared" si="552"/>
        <v>41</v>
      </c>
      <c r="O97">
        <f t="shared" si="552"/>
        <v>41</v>
      </c>
      <c r="P97">
        <f t="shared" si="552"/>
        <v>41</v>
      </c>
      <c r="Q97" s="37">
        <f t="shared" ref="Q97:T97" si="553">IF(ROWS(Q$57:Q97)/100&lt;=Q$55,Q96+1%,"")</f>
        <v>0.4100000000000002</v>
      </c>
      <c r="R97" s="37">
        <f t="shared" si="553"/>
        <v>0.4100000000000002</v>
      </c>
      <c r="S97" s="37">
        <f t="shared" si="553"/>
        <v>0.4100000000000002</v>
      </c>
      <c r="T97" s="37">
        <f t="shared" si="553"/>
        <v>0.4100000000000002</v>
      </c>
      <c r="U97">
        <f t="shared" si="314"/>
        <v>41</v>
      </c>
      <c r="V97" s="37">
        <f t="shared" ref="V97:W97" si="554">IF(ROWS(V$57:V97)/100&lt;=V$55,V96+1%,"")</f>
        <v>0.4100000000000002</v>
      </c>
      <c r="W97" s="37">
        <f t="shared" si="554"/>
        <v>0.4100000000000002</v>
      </c>
      <c r="X97">
        <f t="shared" si="316"/>
        <v>410</v>
      </c>
      <c r="Y97" s="37">
        <f t="shared" si="317"/>
        <v>0.4100000000000002</v>
      </c>
      <c r="Z97">
        <f t="shared" ref="Z97:AA97" si="555">IF(ROWS(Z$57:Z97)&lt;=Z$55,Z96+1,"")</f>
        <v>41</v>
      </c>
      <c r="AA97">
        <f t="shared" si="555"/>
        <v>41</v>
      </c>
      <c r="AB97" s="37">
        <f t="shared" ref="AB97:AG97" si="556">IF(ROWS(AB$57:AB97)/100&lt;=AB$55,AB96+1%,"")</f>
        <v>0.4100000000000002</v>
      </c>
      <c r="AC97" s="37">
        <f t="shared" si="556"/>
        <v>0.4100000000000002</v>
      </c>
      <c r="AD97" s="37">
        <f t="shared" si="556"/>
        <v>0.4100000000000002</v>
      </c>
      <c r="AE97" s="37">
        <f t="shared" si="556"/>
        <v>0.4100000000000002</v>
      </c>
      <c r="AF97" s="37">
        <f t="shared" si="556"/>
        <v>0.4100000000000002</v>
      </c>
      <c r="AG97" s="37">
        <f t="shared" si="556"/>
        <v>0.4100000000000002</v>
      </c>
      <c r="AH97">
        <f t="shared" si="320"/>
        <v>41</v>
      </c>
      <c r="AI97" s="37">
        <f t="shared" ref="AI97:AJ97" si="557">IF(ROWS(AI$57:AI97)/100&lt;=AI$55,AI96+1%,"")</f>
        <v>0.4100000000000002</v>
      </c>
      <c r="AJ97" s="37">
        <f t="shared" si="557"/>
        <v>0.4100000000000002</v>
      </c>
      <c r="AK97">
        <f t="shared" si="322"/>
        <v>41</v>
      </c>
      <c r="AL97" t="e">
        <f t="shared" si="323"/>
        <v>#VALUE!</v>
      </c>
    </row>
    <row r="98" spans="1:38" ht="12.75">
      <c r="B98">
        <f t="shared" ref="B98:P98" si="558">IF(ROWS(B$57:B98)&lt;=B$55,B97+1,"")</f>
        <v>42</v>
      </c>
      <c r="C98">
        <f t="shared" si="558"/>
        <v>42</v>
      </c>
      <c r="D98">
        <f t="shared" si="558"/>
        <v>42</v>
      </c>
      <c r="E98">
        <f t="shared" si="558"/>
        <v>42</v>
      </c>
      <c r="F98">
        <f t="shared" si="558"/>
        <v>42</v>
      </c>
      <c r="G98">
        <f t="shared" si="558"/>
        <v>42</v>
      </c>
      <c r="H98">
        <f t="shared" si="558"/>
        <v>42</v>
      </c>
      <c r="I98">
        <f t="shared" si="558"/>
        <v>42</v>
      </c>
      <c r="J98">
        <f t="shared" si="558"/>
        <v>42</v>
      </c>
      <c r="K98">
        <f t="shared" si="558"/>
        <v>42</v>
      </c>
      <c r="L98">
        <f t="shared" si="558"/>
        <v>42</v>
      </c>
      <c r="M98">
        <f t="shared" si="558"/>
        <v>42</v>
      </c>
      <c r="N98">
        <f t="shared" si="558"/>
        <v>42</v>
      </c>
      <c r="O98">
        <f t="shared" si="558"/>
        <v>42</v>
      </c>
      <c r="P98">
        <f t="shared" si="558"/>
        <v>42</v>
      </c>
      <c r="Q98" s="37">
        <f t="shared" ref="Q98:T98" si="559">IF(ROWS(Q$57:Q98)/100&lt;=Q$55,Q97+1%,"")</f>
        <v>0.42000000000000021</v>
      </c>
      <c r="R98" s="37">
        <f t="shared" si="559"/>
        <v>0.42000000000000021</v>
      </c>
      <c r="S98" s="37">
        <f t="shared" si="559"/>
        <v>0.42000000000000021</v>
      </c>
      <c r="T98" s="37">
        <f t="shared" si="559"/>
        <v>0.42000000000000021</v>
      </c>
      <c r="U98">
        <f t="shared" si="314"/>
        <v>42</v>
      </c>
      <c r="V98" s="37">
        <f t="shared" ref="V98:W98" si="560">IF(ROWS(V$57:V98)/100&lt;=V$55,V97+1%,"")</f>
        <v>0.42000000000000021</v>
      </c>
      <c r="W98" s="37">
        <f t="shared" si="560"/>
        <v>0.42000000000000021</v>
      </c>
      <c r="X98">
        <f t="shared" si="316"/>
        <v>420</v>
      </c>
      <c r="Y98" s="37">
        <f t="shared" si="317"/>
        <v>0.42000000000000021</v>
      </c>
      <c r="Z98">
        <f t="shared" ref="Z98:AA98" si="561">IF(ROWS(Z$57:Z98)&lt;=Z$55,Z97+1,"")</f>
        <v>42</v>
      </c>
      <c r="AA98">
        <f t="shared" si="561"/>
        <v>42</v>
      </c>
      <c r="AB98" s="37">
        <f t="shared" ref="AB98:AG98" si="562">IF(ROWS(AB$57:AB98)/100&lt;=AB$55,AB97+1%,"")</f>
        <v>0.42000000000000021</v>
      </c>
      <c r="AC98" s="37">
        <f t="shared" si="562"/>
        <v>0.42000000000000021</v>
      </c>
      <c r="AD98" s="37">
        <f t="shared" si="562"/>
        <v>0.42000000000000021</v>
      </c>
      <c r="AE98" s="37">
        <f t="shared" si="562"/>
        <v>0.42000000000000021</v>
      </c>
      <c r="AF98" s="37">
        <f t="shared" si="562"/>
        <v>0.42000000000000021</v>
      </c>
      <c r="AG98" s="37">
        <f t="shared" si="562"/>
        <v>0.42000000000000021</v>
      </c>
      <c r="AH98">
        <f t="shared" si="320"/>
        <v>42</v>
      </c>
      <c r="AI98" s="37">
        <f t="shared" ref="AI98:AJ98" si="563">IF(ROWS(AI$57:AI98)/100&lt;=AI$55,AI97+1%,"")</f>
        <v>0.42000000000000021</v>
      </c>
      <c r="AJ98" s="37">
        <f t="shared" si="563"/>
        <v>0.42000000000000021</v>
      </c>
      <c r="AK98">
        <f t="shared" si="322"/>
        <v>42</v>
      </c>
      <c r="AL98" t="e">
        <f t="shared" si="323"/>
        <v>#VALUE!</v>
      </c>
    </row>
    <row r="99" spans="1:38" ht="12.75">
      <c r="B99">
        <f t="shared" ref="B99:P99" si="564">IF(ROWS(B$57:B99)&lt;=B$55,B98+1,"")</f>
        <v>43</v>
      </c>
      <c r="C99">
        <f t="shared" si="564"/>
        <v>43</v>
      </c>
      <c r="D99">
        <f t="shared" si="564"/>
        <v>43</v>
      </c>
      <c r="E99">
        <f t="shared" si="564"/>
        <v>43</v>
      </c>
      <c r="F99">
        <f t="shared" si="564"/>
        <v>43</v>
      </c>
      <c r="G99">
        <f t="shared" si="564"/>
        <v>43</v>
      </c>
      <c r="H99">
        <f t="shared" si="564"/>
        <v>43</v>
      </c>
      <c r="I99">
        <f t="shared" si="564"/>
        <v>43</v>
      </c>
      <c r="J99">
        <f t="shared" si="564"/>
        <v>43</v>
      </c>
      <c r="K99">
        <f t="shared" si="564"/>
        <v>43</v>
      </c>
      <c r="L99">
        <f t="shared" si="564"/>
        <v>43</v>
      </c>
      <c r="M99">
        <f t="shared" si="564"/>
        <v>43</v>
      </c>
      <c r="N99">
        <f t="shared" si="564"/>
        <v>43</v>
      </c>
      <c r="O99">
        <f t="shared" si="564"/>
        <v>43</v>
      </c>
      <c r="P99">
        <f t="shared" si="564"/>
        <v>43</v>
      </c>
      <c r="Q99" s="37">
        <f t="shared" ref="Q99:T99" si="565">IF(ROWS(Q$57:Q99)/100&lt;=Q$55,Q98+1%,"")</f>
        <v>0.43000000000000022</v>
      </c>
      <c r="R99" s="37">
        <f t="shared" si="565"/>
        <v>0.43000000000000022</v>
      </c>
      <c r="S99" s="37">
        <f t="shared" si="565"/>
        <v>0.43000000000000022</v>
      </c>
      <c r="T99" s="37">
        <f t="shared" si="565"/>
        <v>0.43000000000000022</v>
      </c>
      <c r="U99">
        <f t="shared" si="314"/>
        <v>43</v>
      </c>
      <c r="V99" s="37">
        <f t="shared" ref="V99:W99" si="566">IF(ROWS(V$57:V99)/100&lt;=V$55,V98+1%,"")</f>
        <v>0.43000000000000022</v>
      </c>
      <c r="W99" s="37">
        <f t="shared" si="566"/>
        <v>0.43000000000000022</v>
      </c>
      <c r="X99">
        <f t="shared" si="316"/>
        <v>430</v>
      </c>
      <c r="Y99" s="37">
        <f t="shared" si="317"/>
        <v>0.43000000000000022</v>
      </c>
      <c r="Z99">
        <f t="shared" ref="Z99:AA99" si="567">IF(ROWS(Z$57:Z99)&lt;=Z$55,Z98+1,"")</f>
        <v>43</v>
      </c>
      <c r="AA99">
        <f t="shared" si="567"/>
        <v>43</v>
      </c>
      <c r="AB99" s="37">
        <f t="shared" ref="AB99:AG99" si="568">IF(ROWS(AB$57:AB99)/100&lt;=AB$55,AB98+1%,"")</f>
        <v>0.43000000000000022</v>
      </c>
      <c r="AC99" s="37">
        <f t="shared" si="568"/>
        <v>0.43000000000000022</v>
      </c>
      <c r="AD99" s="37">
        <f t="shared" si="568"/>
        <v>0.43000000000000022</v>
      </c>
      <c r="AE99" s="37">
        <f t="shared" si="568"/>
        <v>0.43000000000000022</v>
      </c>
      <c r="AF99" s="37">
        <f t="shared" si="568"/>
        <v>0.43000000000000022</v>
      </c>
      <c r="AG99" s="37">
        <f t="shared" si="568"/>
        <v>0.43000000000000022</v>
      </c>
      <c r="AH99">
        <f t="shared" si="320"/>
        <v>43</v>
      </c>
      <c r="AI99" s="37">
        <f t="shared" ref="AI99:AJ99" si="569">IF(ROWS(AI$57:AI99)/100&lt;=AI$55,AI98+1%,"")</f>
        <v>0.43000000000000022</v>
      </c>
      <c r="AJ99" s="37">
        <f t="shared" si="569"/>
        <v>0.43000000000000022</v>
      </c>
      <c r="AK99">
        <f t="shared" si="322"/>
        <v>43</v>
      </c>
      <c r="AL99" t="e">
        <f t="shared" si="323"/>
        <v>#VALUE!</v>
      </c>
    </row>
    <row r="100" spans="1:38" ht="12.75">
      <c r="B100">
        <f t="shared" ref="B100:P100" si="570">IF(ROWS(B$57:B100)&lt;=B$55,B99+1,"")</f>
        <v>44</v>
      </c>
      <c r="C100">
        <f t="shared" si="570"/>
        <v>44</v>
      </c>
      <c r="D100">
        <f t="shared" si="570"/>
        <v>44</v>
      </c>
      <c r="E100">
        <f t="shared" si="570"/>
        <v>44</v>
      </c>
      <c r="F100">
        <f t="shared" si="570"/>
        <v>44</v>
      </c>
      <c r="G100">
        <f t="shared" si="570"/>
        <v>44</v>
      </c>
      <c r="H100">
        <f t="shared" si="570"/>
        <v>44</v>
      </c>
      <c r="I100">
        <f t="shared" si="570"/>
        <v>44</v>
      </c>
      <c r="J100">
        <f t="shared" si="570"/>
        <v>44</v>
      </c>
      <c r="K100">
        <f t="shared" si="570"/>
        <v>44</v>
      </c>
      <c r="L100">
        <f t="shared" si="570"/>
        <v>44</v>
      </c>
      <c r="M100">
        <f t="shared" si="570"/>
        <v>44</v>
      </c>
      <c r="N100">
        <f t="shared" si="570"/>
        <v>44</v>
      </c>
      <c r="O100">
        <f t="shared" si="570"/>
        <v>44</v>
      </c>
      <c r="P100">
        <f t="shared" si="570"/>
        <v>44</v>
      </c>
      <c r="Q100" s="37">
        <f t="shared" ref="Q100:T100" si="571">IF(ROWS(Q$57:Q100)/100&lt;=Q$55,Q99+1%,"")</f>
        <v>0.44000000000000022</v>
      </c>
      <c r="R100" s="37">
        <f t="shared" si="571"/>
        <v>0.44000000000000022</v>
      </c>
      <c r="S100" s="37">
        <f t="shared" si="571"/>
        <v>0.44000000000000022</v>
      </c>
      <c r="T100" s="37">
        <f t="shared" si="571"/>
        <v>0.44000000000000022</v>
      </c>
      <c r="U100">
        <f t="shared" si="314"/>
        <v>44</v>
      </c>
      <c r="V100" s="37">
        <f t="shared" ref="V100:W100" si="572">IF(ROWS(V$57:V100)/100&lt;=V$55,V99+1%,"")</f>
        <v>0.44000000000000022</v>
      </c>
      <c r="W100" s="37">
        <f t="shared" si="572"/>
        <v>0.44000000000000022</v>
      </c>
      <c r="X100">
        <f t="shared" si="316"/>
        <v>440</v>
      </c>
      <c r="Y100" s="37">
        <f t="shared" si="317"/>
        <v>0.44000000000000022</v>
      </c>
      <c r="Z100">
        <f t="shared" ref="Z100:AA100" si="573">IF(ROWS(Z$57:Z100)&lt;=Z$55,Z99+1,"")</f>
        <v>44</v>
      </c>
      <c r="AA100">
        <f t="shared" si="573"/>
        <v>44</v>
      </c>
      <c r="AB100" s="37">
        <f t="shared" ref="AB100:AG100" si="574">IF(ROWS(AB$57:AB100)/100&lt;=AB$55,AB99+1%,"")</f>
        <v>0.44000000000000022</v>
      </c>
      <c r="AC100" s="37">
        <f t="shared" si="574"/>
        <v>0.44000000000000022</v>
      </c>
      <c r="AD100" s="37">
        <f t="shared" si="574"/>
        <v>0.44000000000000022</v>
      </c>
      <c r="AE100" s="37">
        <f t="shared" si="574"/>
        <v>0.44000000000000022</v>
      </c>
      <c r="AF100" s="37">
        <f t="shared" si="574"/>
        <v>0.44000000000000022</v>
      </c>
      <c r="AG100" s="37">
        <f t="shared" si="574"/>
        <v>0.44000000000000022</v>
      </c>
      <c r="AH100">
        <f t="shared" si="320"/>
        <v>44</v>
      </c>
      <c r="AI100" s="37">
        <f t="shared" ref="AI100:AJ100" si="575">IF(ROWS(AI$57:AI100)/100&lt;=AI$55,AI99+1%,"")</f>
        <v>0.44000000000000022</v>
      </c>
      <c r="AJ100" s="37">
        <f t="shared" si="575"/>
        <v>0.44000000000000022</v>
      </c>
      <c r="AK100">
        <f t="shared" si="322"/>
        <v>44</v>
      </c>
      <c r="AL100" t="e">
        <f t="shared" si="323"/>
        <v>#VALUE!</v>
      </c>
    </row>
    <row r="101" spans="1:38" ht="12.75">
      <c r="B101">
        <f t="shared" ref="B101:P101" si="576">IF(ROWS(B$57:B101)&lt;=B$55,B100+1,"")</f>
        <v>45</v>
      </c>
      <c r="C101">
        <f t="shared" si="576"/>
        <v>45</v>
      </c>
      <c r="D101">
        <f t="shared" si="576"/>
        <v>45</v>
      </c>
      <c r="E101">
        <f t="shared" si="576"/>
        <v>45</v>
      </c>
      <c r="F101">
        <f t="shared" si="576"/>
        <v>45</v>
      </c>
      <c r="G101">
        <f t="shared" si="576"/>
        <v>45</v>
      </c>
      <c r="H101">
        <f t="shared" si="576"/>
        <v>45</v>
      </c>
      <c r="I101">
        <f t="shared" si="576"/>
        <v>45</v>
      </c>
      <c r="J101">
        <f t="shared" si="576"/>
        <v>45</v>
      </c>
      <c r="K101">
        <f t="shared" si="576"/>
        <v>45</v>
      </c>
      <c r="L101">
        <f t="shared" si="576"/>
        <v>45</v>
      </c>
      <c r="M101">
        <f t="shared" si="576"/>
        <v>45</v>
      </c>
      <c r="N101">
        <f t="shared" si="576"/>
        <v>45</v>
      </c>
      <c r="O101">
        <f t="shared" si="576"/>
        <v>45</v>
      </c>
      <c r="P101">
        <f t="shared" si="576"/>
        <v>45</v>
      </c>
      <c r="Q101" s="37">
        <f t="shared" ref="Q101:T101" si="577">IF(ROWS(Q$57:Q101)/100&lt;=Q$55,Q100+1%,"")</f>
        <v>0.45000000000000023</v>
      </c>
      <c r="R101" s="37">
        <f t="shared" si="577"/>
        <v>0.45000000000000023</v>
      </c>
      <c r="S101" s="37">
        <f t="shared" si="577"/>
        <v>0.45000000000000023</v>
      </c>
      <c r="T101" s="37">
        <f t="shared" si="577"/>
        <v>0.45000000000000023</v>
      </c>
      <c r="U101">
        <f t="shared" si="314"/>
        <v>45</v>
      </c>
      <c r="V101" s="37">
        <f t="shared" ref="V101:W101" si="578">IF(ROWS(V$57:V101)/100&lt;=V$55,V100+1%,"")</f>
        <v>0.45000000000000023</v>
      </c>
      <c r="W101" s="37">
        <f t="shared" si="578"/>
        <v>0.45000000000000023</v>
      </c>
      <c r="X101">
        <f t="shared" si="316"/>
        <v>450</v>
      </c>
      <c r="Y101" s="37">
        <f t="shared" si="317"/>
        <v>0.45000000000000023</v>
      </c>
      <c r="Z101">
        <f t="shared" ref="Z101:AA101" si="579">IF(ROWS(Z$57:Z101)&lt;=Z$55,Z100+1,"")</f>
        <v>45</v>
      </c>
      <c r="AA101">
        <f t="shared" si="579"/>
        <v>45</v>
      </c>
      <c r="AB101" s="37">
        <f t="shared" ref="AB101:AG101" si="580">IF(ROWS(AB$57:AB101)/100&lt;=AB$55,AB100+1%,"")</f>
        <v>0.45000000000000023</v>
      </c>
      <c r="AC101" s="37">
        <f t="shared" si="580"/>
        <v>0.45000000000000023</v>
      </c>
      <c r="AD101" s="37">
        <f t="shared" si="580"/>
        <v>0.45000000000000023</v>
      </c>
      <c r="AE101" s="37">
        <f t="shared" si="580"/>
        <v>0.45000000000000023</v>
      </c>
      <c r="AF101" s="37">
        <f t="shared" si="580"/>
        <v>0.45000000000000023</v>
      </c>
      <c r="AG101" s="37">
        <f t="shared" si="580"/>
        <v>0.45000000000000023</v>
      </c>
      <c r="AH101">
        <f t="shared" si="320"/>
        <v>45</v>
      </c>
      <c r="AI101" s="37">
        <f t="shared" ref="AI101:AJ101" si="581">IF(ROWS(AI$57:AI101)/100&lt;=AI$55,AI100+1%,"")</f>
        <v>0.45000000000000023</v>
      </c>
      <c r="AJ101" s="37">
        <f t="shared" si="581"/>
        <v>0.45000000000000023</v>
      </c>
      <c r="AK101">
        <f t="shared" si="322"/>
        <v>45</v>
      </c>
      <c r="AL101" t="e">
        <f t="shared" si="323"/>
        <v>#VALUE!</v>
      </c>
    </row>
    <row r="102" spans="1:38" ht="12.75">
      <c r="B102">
        <f t="shared" ref="B102:P102" si="582">IF(ROWS(B$57:B102)&lt;=B$55,B101+1,"")</f>
        <v>46</v>
      </c>
      <c r="C102">
        <f t="shared" si="582"/>
        <v>46</v>
      </c>
      <c r="D102">
        <f t="shared" si="582"/>
        <v>46</v>
      </c>
      <c r="E102">
        <f t="shared" si="582"/>
        <v>46</v>
      </c>
      <c r="F102">
        <f t="shared" si="582"/>
        <v>46</v>
      </c>
      <c r="G102">
        <f t="shared" si="582"/>
        <v>46</v>
      </c>
      <c r="H102">
        <f t="shared" si="582"/>
        <v>46</v>
      </c>
      <c r="I102">
        <f t="shared" si="582"/>
        <v>46</v>
      </c>
      <c r="J102">
        <f t="shared" si="582"/>
        <v>46</v>
      </c>
      <c r="K102">
        <f t="shared" si="582"/>
        <v>46</v>
      </c>
      <c r="L102">
        <f t="shared" si="582"/>
        <v>46</v>
      </c>
      <c r="M102">
        <f t="shared" si="582"/>
        <v>46</v>
      </c>
      <c r="N102">
        <f t="shared" si="582"/>
        <v>46</v>
      </c>
      <c r="O102">
        <f t="shared" si="582"/>
        <v>46</v>
      </c>
      <c r="P102">
        <f t="shared" si="582"/>
        <v>46</v>
      </c>
      <c r="Q102" s="37">
        <f t="shared" ref="Q102:T102" si="583">IF(ROWS(Q$57:Q102)/100&lt;=Q$55,Q101+1%,"")</f>
        <v>0.46000000000000024</v>
      </c>
      <c r="R102" s="37">
        <f t="shared" si="583"/>
        <v>0.46000000000000024</v>
      </c>
      <c r="S102" s="37">
        <f t="shared" si="583"/>
        <v>0.46000000000000024</v>
      </c>
      <c r="T102" s="37">
        <f t="shared" si="583"/>
        <v>0.46000000000000024</v>
      </c>
      <c r="U102">
        <f t="shared" si="314"/>
        <v>46</v>
      </c>
      <c r="V102" s="37">
        <f t="shared" ref="V102:W102" si="584">IF(ROWS(V$57:V102)/100&lt;=V$55,V101+1%,"")</f>
        <v>0.46000000000000024</v>
      </c>
      <c r="W102" s="37">
        <f t="shared" si="584"/>
        <v>0.46000000000000024</v>
      </c>
      <c r="X102">
        <f t="shared" si="316"/>
        <v>460</v>
      </c>
      <c r="Y102" s="37">
        <f t="shared" si="317"/>
        <v>0.46000000000000024</v>
      </c>
      <c r="Z102">
        <f t="shared" ref="Z102:AA102" si="585">IF(ROWS(Z$57:Z102)&lt;=Z$55,Z101+1,"")</f>
        <v>46</v>
      </c>
      <c r="AA102">
        <f t="shared" si="585"/>
        <v>46</v>
      </c>
      <c r="AB102" s="37">
        <f t="shared" ref="AB102:AG102" si="586">IF(ROWS(AB$57:AB102)/100&lt;=AB$55,AB101+1%,"")</f>
        <v>0.46000000000000024</v>
      </c>
      <c r="AC102" s="37">
        <f t="shared" si="586"/>
        <v>0.46000000000000024</v>
      </c>
      <c r="AD102" s="37">
        <f t="shared" si="586"/>
        <v>0.46000000000000024</v>
      </c>
      <c r="AE102" s="37">
        <f t="shared" si="586"/>
        <v>0.46000000000000024</v>
      </c>
      <c r="AF102" s="37">
        <f t="shared" si="586"/>
        <v>0.46000000000000024</v>
      </c>
      <c r="AG102" s="37">
        <f t="shared" si="586"/>
        <v>0.46000000000000024</v>
      </c>
      <c r="AH102">
        <f t="shared" si="320"/>
        <v>46</v>
      </c>
      <c r="AI102" s="37">
        <f t="shared" ref="AI102:AJ102" si="587">IF(ROWS(AI$57:AI102)/100&lt;=AI$55,AI101+1%,"")</f>
        <v>0.46000000000000024</v>
      </c>
      <c r="AJ102" s="37">
        <f t="shared" si="587"/>
        <v>0.46000000000000024</v>
      </c>
      <c r="AK102">
        <f t="shared" si="322"/>
        <v>46</v>
      </c>
      <c r="AL102" t="e">
        <f t="shared" si="323"/>
        <v>#VALUE!</v>
      </c>
    </row>
    <row r="103" spans="1:38" ht="12.75">
      <c r="B103">
        <f t="shared" ref="B103:P103" si="588">IF(ROWS(B$57:B103)&lt;=B$55,B102+1,"")</f>
        <v>47</v>
      </c>
      <c r="C103">
        <f t="shared" si="588"/>
        <v>47</v>
      </c>
      <c r="D103">
        <f t="shared" si="588"/>
        <v>47</v>
      </c>
      <c r="E103">
        <f t="shared" si="588"/>
        <v>47</v>
      </c>
      <c r="F103">
        <f t="shared" si="588"/>
        <v>47</v>
      </c>
      <c r="G103">
        <f t="shared" si="588"/>
        <v>47</v>
      </c>
      <c r="H103">
        <f t="shared" si="588"/>
        <v>47</v>
      </c>
      <c r="I103">
        <f t="shared" si="588"/>
        <v>47</v>
      </c>
      <c r="J103">
        <f t="shared" si="588"/>
        <v>47</v>
      </c>
      <c r="K103">
        <f t="shared" si="588"/>
        <v>47</v>
      </c>
      <c r="L103">
        <f t="shared" si="588"/>
        <v>47</v>
      </c>
      <c r="M103">
        <f t="shared" si="588"/>
        <v>47</v>
      </c>
      <c r="N103">
        <f t="shared" si="588"/>
        <v>47</v>
      </c>
      <c r="O103">
        <f t="shared" si="588"/>
        <v>47</v>
      </c>
      <c r="P103">
        <f t="shared" si="588"/>
        <v>47</v>
      </c>
      <c r="Q103" s="37">
        <f t="shared" ref="Q103:T103" si="589">IF(ROWS(Q$57:Q103)/100&lt;=Q$55,Q102+1%,"")</f>
        <v>0.47000000000000025</v>
      </c>
      <c r="R103" s="37">
        <f t="shared" si="589"/>
        <v>0.47000000000000025</v>
      </c>
      <c r="S103" s="37">
        <f t="shared" si="589"/>
        <v>0.47000000000000025</v>
      </c>
      <c r="T103" s="37">
        <f t="shared" si="589"/>
        <v>0.47000000000000025</v>
      </c>
      <c r="U103">
        <f t="shared" si="314"/>
        <v>47</v>
      </c>
      <c r="V103" s="37">
        <f t="shared" ref="V103:W103" si="590">IF(ROWS(V$57:V103)/100&lt;=V$55,V102+1%,"")</f>
        <v>0.47000000000000025</v>
      </c>
      <c r="W103" s="37">
        <f t="shared" si="590"/>
        <v>0.47000000000000025</v>
      </c>
      <c r="X103">
        <f t="shared" si="316"/>
        <v>470</v>
      </c>
      <c r="Y103" s="37">
        <f t="shared" si="317"/>
        <v>0.47000000000000025</v>
      </c>
      <c r="Z103">
        <f t="shared" ref="Z103:AA103" si="591">IF(ROWS(Z$57:Z103)&lt;=Z$55,Z102+1,"")</f>
        <v>47</v>
      </c>
      <c r="AA103">
        <f t="shared" si="591"/>
        <v>47</v>
      </c>
      <c r="AB103" s="37">
        <f t="shared" ref="AB103:AG103" si="592">IF(ROWS(AB$57:AB103)/100&lt;=AB$55,AB102+1%,"")</f>
        <v>0.47000000000000025</v>
      </c>
      <c r="AC103" s="37">
        <f t="shared" si="592"/>
        <v>0.47000000000000025</v>
      </c>
      <c r="AD103" s="37">
        <f t="shared" si="592"/>
        <v>0.47000000000000025</v>
      </c>
      <c r="AE103" s="37">
        <f t="shared" si="592"/>
        <v>0.47000000000000025</v>
      </c>
      <c r="AF103" s="37">
        <f t="shared" si="592"/>
        <v>0.47000000000000025</v>
      </c>
      <c r="AG103" s="37">
        <f t="shared" si="592"/>
        <v>0.47000000000000025</v>
      </c>
      <c r="AH103">
        <f t="shared" si="320"/>
        <v>47</v>
      </c>
      <c r="AI103" s="37">
        <f t="shared" ref="AI103:AJ103" si="593">IF(ROWS(AI$57:AI103)/100&lt;=AI$55,AI102+1%,"")</f>
        <v>0.47000000000000025</v>
      </c>
      <c r="AJ103" s="37">
        <f t="shared" si="593"/>
        <v>0.47000000000000025</v>
      </c>
      <c r="AK103">
        <f t="shared" si="322"/>
        <v>47</v>
      </c>
      <c r="AL103" t="e">
        <f t="shared" si="323"/>
        <v>#VALUE!</v>
      </c>
    </row>
    <row r="104" spans="1:38" ht="12.75">
      <c r="B104">
        <f t="shared" ref="B104:P104" si="594">IF(ROWS(B$57:B104)&lt;=B$55,B103+1,"")</f>
        <v>48</v>
      </c>
      <c r="C104">
        <f t="shared" si="594"/>
        <v>48</v>
      </c>
      <c r="D104">
        <f t="shared" si="594"/>
        <v>48</v>
      </c>
      <c r="E104">
        <f t="shared" si="594"/>
        <v>48</v>
      </c>
      <c r="F104">
        <f t="shared" si="594"/>
        <v>48</v>
      </c>
      <c r="G104">
        <f t="shared" si="594"/>
        <v>48</v>
      </c>
      <c r="H104">
        <f t="shared" si="594"/>
        <v>48</v>
      </c>
      <c r="I104">
        <f t="shared" si="594"/>
        <v>48</v>
      </c>
      <c r="J104">
        <f t="shared" si="594"/>
        <v>48</v>
      </c>
      <c r="K104">
        <f t="shared" si="594"/>
        <v>48</v>
      </c>
      <c r="L104">
        <f t="shared" si="594"/>
        <v>48</v>
      </c>
      <c r="M104">
        <f t="shared" si="594"/>
        <v>48</v>
      </c>
      <c r="N104">
        <f t="shared" si="594"/>
        <v>48</v>
      </c>
      <c r="O104">
        <f t="shared" si="594"/>
        <v>48</v>
      </c>
      <c r="P104">
        <f t="shared" si="594"/>
        <v>48</v>
      </c>
      <c r="Q104" s="37">
        <f t="shared" ref="Q104:T104" si="595">IF(ROWS(Q$57:Q104)/100&lt;=Q$55,Q103+1%,"")</f>
        <v>0.48000000000000026</v>
      </c>
      <c r="R104" s="37">
        <f t="shared" si="595"/>
        <v>0.48000000000000026</v>
      </c>
      <c r="S104" s="37">
        <f t="shared" si="595"/>
        <v>0.48000000000000026</v>
      </c>
      <c r="T104" s="37">
        <f t="shared" si="595"/>
        <v>0.48000000000000026</v>
      </c>
      <c r="U104">
        <f t="shared" si="314"/>
        <v>48</v>
      </c>
      <c r="V104" s="37">
        <f t="shared" ref="V104:W104" si="596">IF(ROWS(V$57:V104)/100&lt;=V$55,V103+1%,"")</f>
        <v>0.48000000000000026</v>
      </c>
      <c r="W104" s="37">
        <f t="shared" si="596"/>
        <v>0.48000000000000026</v>
      </c>
      <c r="X104">
        <f t="shared" si="316"/>
        <v>480</v>
      </c>
      <c r="Y104" s="37">
        <f t="shared" si="317"/>
        <v>0.48000000000000026</v>
      </c>
      <c r="Z104">
        <f t="shared" ref="Z104:AA104" si="597">IF(ROWS(Z$57:Z104)&lt;=Z$55,Z103+1,"")</f>
        <v>48</v>
      </c>
      <c r="AA104">
        <f t="shared" si="597"/>
        <v>48</v>
      </c>
      <c r="AB104" s="37">
        <f t="shared" ref="AB104:AG104" si="598">IF(ROWS(AB$57:AB104)/100&lt;=AB$55,AB103+1%,"")</f>
        <v>0.48000000000000026</v>
      </c>
      <c r="AC104" s="37">
        <f t="shared" si="598"/>
        <v>0.48000000000000026</v>
      </c>
      <c r="AD104" s="37">
        <f t="shared" si="598"/>
        <v>0.48000000000000026</v>
      </c>
      <c r="AE104" s="37">
        <f t="shared" si="598"/>
        <v>0.48000000000000026</v>
      </c>
      <c r="AF104" s="37">
        <f t="shared" si="598"/>
        <v>0.48000000000000026</v>
      </c>
      <c r="AG104" s="37">
        <f t="shared" si="598"/>
        <v>0.48000000000000026</v>
      </c>
      <c r="AH104">
        <f t="shared" si="320"/>
        <v>48</v>
      </c>
      <c r="AI104" s="37">
        <f t="shared" ref="AI104:AJ104" si="599">IF(ROWS(AI$57:AI104)/100&lt;=AI$55,AI103+1%,"")</f>
        <v>0.48000000000000026</v>
      </c>
      <c r="AJ104" s="37">
        <f t="shared" si="599"/>
        <v>0.48000000000000026</v>
      </c>
      <c r="AK104">
        <f t="shared" si="322"/>
        <v>48</v>
      </c>
      <c r="AL104" t="e">
        <f t="shared" si="323"/>
        <v>#VALUE!</v>
      </c>
    </row>
    <row r="105" spans="1:38" ht="12.75">
      <c r="B105">
        <f t="shared" ref="B105:P105" si="600">IF(ROWS(B$57:B105)&lt;=B$55,B104+1,"")</f>
        <v>49</v>
      </c>
      <c r="C105">
        <f t="shared" si="600"/>
        <v>49</v>
      </c>
      <c r="D105">
        <f t="shared" si="600"/>
        <v>49</v>
      </c>
      <c r="E105">
        <f t="shared" si="600"/>
        <v>49</v>
      </c>
      <c r="F105">
        <f t="shared" si="600"/>
        <v>49</v>
      </c>
      <c r="G105">
        <f t="shared" si="600"/>
        <v>49</v>
      </c>
      <c r="H105">
        <f t="shared" si="600"/>
        <v>49</v>
      </c>
      <c r="I105">
        <f t="shared" si="600"/>
        <v>49</v>
      </c>
      <c r="J105">
        <f t="shared" si="600"/>
        <v>49</v>
      </c>
      <c r="K105">
        <f t="shared" si="600"/>
        <v>49</v>
      </c>
      <c r="L105">
        <f t="shared" si="600"/>
        <v>49</v>
      </c>
      <c r="M105">
        <f t="shared" si="600"/>
        <v>49</v>
      </c>
      <c r="N105">
        <f t="shared" si="600"/>
        <v>49</v>
      </c>
      <c r="O105">
        <f t="shared" si="600"/>
        <v>49</v>
      </c>
      <c r="P105">
        <f t="shared" si="600"/>
        <v>49</v>
      </c>
      <c r="Q105" s="37">
        <f t="shared" ref="Q105:T105" si="601">IF(ROWS(Q$57:Q105)/100&lt;=Q$55,Q104+1%,"")</f>
        <v>0.49000000000000027</v>
      </c>
      <c r="R105" s="37">
        <f t="shared" si="601"/>
        <v>0.49000000000000027</v>
      </c>
      <c r="S105" s="37">
        <f t="shared" si="601"/>
        <v>0.49000000000000027</v>
      </c>
      <c r="T105" s="37">
        <f t="shared" si="601"/>
        <v>0.49000000000000027</v>
      </c>
      <c r="U105">
        <f t="shared" si="314"/>
        <v>49</v>
      </c>
      <c r="V105" s="37">
        <f t="shared" ref="V105:W105" si="602">IF(ROWS(V$57:V105)/100&lt;=V$55,V104+1%,"")</f>
        <v>0.49000000000000027</v>
      </c>
      <c r="W105" s="37">
        <f t="shared" si="602"/>
        <v>0.49000000000000027</v>
      </c>
      <c r="X105">
        <f t="shared" si="316"/>
        <v>490</v>
      </c>
      <c r="Y105" s="37">
        <f t="shared" si="317"/>
        <v>0.49000000000000027</v>
      </c>
      <c r="Z105">
        <f t="shared" ref="Z105:AA105" si="603">IF(ROWS(Z$57:Z105)&lt;=Z$55,Z104+1,"")</f>
        <v>49</v>
      </c>
      <c r="AA105">
        <f t="shared" si="603"/>
        <v>49</v>
      </c>
      <c r="AB105" s="37">
        <f t="shared" ref="AB105:AG105" si="604">IF(ROWS(AB$57:AB105)/100&lt;=AB$55,AB104+1%,"")</f>
        <v>0.49000000000000027</v>
      </c>
      <c r="AC105" s="37">
        <f t="shared" si="604"/>
        <v>0.49000000000000027</v>
      </c>
      <c r="AD105" s="37">
        <f t="shared" si="604"/>
        <v>0.49000000000000027</v>
      </c>
      <c r="AE105" s="37">
        <f t="shared" si="604"/>
        <v>0.49000000000000027</v>
      </c>
      <c r="AF105" s="37">
        <f t="shared" si="604"/>
        <v>0.49000000000000027</v>
      </c>
      <c r="AG105" s="37">
        <f t="shared" si="604"/>
        <v>0.49000000000000027</v>
      </c>
      <c r="AH105">
        <f t="shared" si="320"/>
        <v>49</v>
      </c>
      <c r="AI105" s="37">
        <f t="shared" ref="AI105:AJ105" si="605">IF(ROWS(AI$57:AI105)/100&lt;=AI$55,AI104+1%,"")</f>
        <v>0.49000000000000027</v>
      </c>
      <c r="AJ105" s="37">
        <f t="shared" si="605"/>
        <v>0.49000000000000027</v>
      </c>
      <c r="AK105">
        <f t="shared" si="322"/>
        <v>49</v>
      </c>
      <c r="AL105" t="e">
        <f t="shared" si="323"/>
        <v>#VALUE!</v>
      </c>
    </row>
    <row r="106" spans="1:38" ht="12.75">
      <c r="B106">
        <f t="shared" ref="B106:P106" si="606">IF(ROWS(B$57:B106)&lt;=B$55,B105+1,"")</f>
        <v>50</v>
      </c>
      <c r="C106">
        <f t="shared" si="606"/>
        <v>50</v>
      </c>
      <c r="D106">
        <f t="shared" si="606"/>
        <v>50</v>
      </c>
      <c r="E106">
        <f t="shared" si="606"/>
        <v>50</v>
      </c>
      <c r="F106">
        <f t="shared" si="606"/>
        <v>50</v>
      </c>
      <c r="G106">
        <f t="shared" si="606"/>
        <v>50</v>
      </c>
      <c r="H106">
        <f t="shared" si="606"/>
        <v>50</v>
      </c>
      <c r="I106">
        <f t="shared" si="606"/>
        <v>50</v>
      </c>
      <c r="J106">
        <f t="shared" si="606"/>
        <v>50</v>
      </c>
      <c r="K106">
        <f t="shared" si="606"/>
        <v>50</v>
      </c>
      <c r="L106">
        <f t="shared" si="606"/>
        <v>50</v>
      </c>
      <c r="M106">
        <f t="shared" si="606"/>
        <v>50</v>
      </c>
      <c r="N106">
        <f t="shared" si="606"/>
        <v>50</v>
      </c>
      <c r="O106">
        <f t="shared" si="606"/>
        <v>50</v>
      </c>
      <c r="P106">
        <f t="shared" si="606"/>
        <v>50</v>
      </c>
      <c r="Q106" s="37">
        <f t="shared" ref="Q106:T106" si="607">IF(ROWS(Q$57:Q106)/100&lt;=Q$55,Q105+1%,"")</f>
        <v>0.50000000000000022</v>
      </c>
      <c r="R106" s="37">
        <f t="shared" si="607"/>
        <v>0.50000000000000022</v>
      </c>
      <c r="S106" s="37">
        <f t="shared" si="607"/>
        <v>0.50000000000000022</v>
      </c>
      <c r="T106" s="37">
        <f t="shared" si="607"/>
        <v>0.50000000000000022</v>
      </c>
      <c r="U106">
        <f t="shared" si="314"/>
        <v>50</v>
      </c>
      <c r="V106" s="37">
        <f t="shared" ref="V106:W106" si="608">IF(ROWS(V$57:V106)/100&lt;=V$55,V105+1%,"")</f>
        <v>0.50000000000000022</v>
      </c>
      <c r="W106" s="37">
        <f t="shared" si="608"/>
        <v>0.50000000000000022</v>
      </c>
      <c r="X106">
        <f t="shared" si="316"/>
        <v>500</v>
      </c>
      <c r="Y106" s="37">
        <f t="shared" si="317"/>
        <v>0.50000000000000022</v>
      </c>
      <c r="Z106">
        <f t="shared" ref="Z106:AA106" si="609">IF(ROWS(Z$57:Z106)&lt;=Z$55,Z105+1,"")</f>
        <v>50</v>
      </c>
      <c r="AA106">
        <f t="shared" si="609"/>
        <v>50</v>
      </c>
      <c r="AB106" s="37">
        <f t="shared" ref="AB106:AG106" si="610">IF(ROWS(AB$57:AB106)/100&lt;=AB$55,AB105+1%,"")</f>
        <v>0.50000000000000022</v>
      </c>
      <c r="AC106" s="37">
        <f t="shared" si="610"/>
        <v>0.50000000000000022</v>
      </c>
      <c r="AD106" s="37">
        <f t="shared" si="610"/>
        <v>0.50000000000000022</v>
      </c>
      <c r="AE106" s="37">
        <f t="shared" si="610"/>
        <v>0.50000000000000022</v>
      </c>
      <c r="AF106" s="37">
        <f t="shared" si="610"/>
        <v>0.50000000000000022</v>
      </c>
      <c r="AG106" s="37">
        <f t="shared" si="610"/>
        <v>0.50000000000000022</v>
      </c>
      <c r="AH106">
        <f t="shared" si="320"/>
        <v>50</v>
      </c>
      <c r="AI106" s="37">
        <f t="shared" ref="AI106:AJ106" si="611">IF(ROWS(AI$57:AI106)/100&lt;=AI$55,AI105+1%,"")</f>
        <v>0.50000000000000022</v>
      </c>
      <c r="AJ106" s="37">
        <f t="shared" si="611"/>
        <v>0.50000000000000022</v>
      </c>
      <c r="AK106">
        <f t="shared" si="322"/>
        <v>50</v>
      </c>
      <c r="AL106" t="e">
        <f t="shared" si="323"/>
        <v>#VALUE!</v>
      </c>
    </row>
    <row r="107" spans="1:38" ht="12.75">
      <c r="Q107" s="37"/>
      <c r="R107" s="37"/>
      <c r="S107" s="37"/>
      <c r="T107" s="37"/>
      <c r="V107" s="37"/>
      <c r="W107" s="37"/>
      <c r="Y107" s="37"/>
      <c r="AB107" s="37"/>
      <c r="AC107" s="37"/>
      <c r="AD107" s="37"/>
      <c r="AE107" s="37"/>
      <c r="AF107" s="37"/>
      <c r="AG107" s="37"/>
      <c r="AI107" s="37"/>
      <c r="AJ107" s="37"/>
      <c r="AL107" t="e">
        <f t="shared" si="323"/>
        <v>#VALUE!</v>
      </c>
    </row>
    <row r="108" spans="1:38" ht="12.75">
      <c r="A108" s="10" t="s">
        <v>1</v>
      </c>
      <c r="B108" s="10" t="s">
        <v>1367</v>
      </c>
      <c r="C108" s="10" t="s">
        <v>1367</v>
      </c>
      <c r="D108" s="10" t="s">
        <v>1367</v>
      </c>
      <c r="E108" s="10" t="s">
        <v>1367</v>
      </c>
      <c r="F108" s="10" t="s">
        <v>1367</v>
      </c>
      <c r="G108" s="10" t="s">
        <v>1367</v>
      </c>
      <c r="H108" s="10" t="s">
        <v>1367</v>
      </c>
      <c r="I108" s="10" t="s">
        <v>1367</v>
      </c>
      <c r="J108" s="10" t="s">
        <v>1367</v>
      </c>
      <c r="K108" s="10" t="s">
        <v>1367</v>
      </c>
      <c r="L108" s="10" t="s">
        <v>1367</v>
      </c>
      <c r="M108" s="10" t="s">
        <v>1367</v>
      </c>
      <c r="N108" s="10" t="s">
        <v>1367</v>
      </c>
      <c r="O108" s="10" t="s">
        <v>1367</v>
      </c>
      <c r="P108" s="10" t="s">
        <v>1367</v>
      </c>
      <c r="Q108" s="157" t="s">
        <v>1367</v>
      </c>
      <c r="R108" s="157" t="s">
        <v>1367</v>
      </c>
      <c r="S108" s="157" t="s">
        <v>1367</v>
      </c>
      <c r="T108" s="157" t="s">
        <v>1367</v>
      </c>
      <c r="U108" s="10" t="s">
        <v>1367</v>
      </c>
      <c r="V108" s="157" t="s">
        <v>1367</v>
      </c>
      <c r="W108" s="157" t="s">
        <v>1367</v>
      </c>
      <c r="X108" s="10" t="s">
        <v>1367</v>
      </c>
      <c r="Y108" s="157" t="s">
        <v>1367</v>
      </c>
      <c r="Z108" s="10" t="s">
        <v>1367</v>
      </c>
      <c r="AA108" s="10" t="s">
        <v>1367</v>
      </c>
      <c r="AB108" s="157" t="s">
        <v>1367</v>
      </c>
      <c r="AC108" s="157" t="s">
        <v>1367</v>
      </c>
      <c r="AD108" s="157" t="s">
        <v>1367</v>
      </c>
      <c r="AE108" s="157" t="s">
        <v>1367</v>
      </c>
      <c r="AF108" s="157" t="s">
        <v>1367</v>
      </c>
      <c r="AG108" s="157" t="s">
        <v>1367</v>
      </c>
      <c r="AH108" s="10" t="s">
        <v>1367</v>
      </c>
      <c r="AI108" s="157" t="s">
        <v>1367</v>
      </c>
      <c r="AJ108" s="157" t="s">
        <v>1367</v>
      </c>
      <c r="AK108" s="10" t="s">
        <v>1367</v>
      </c>
      <c r="AL108" s="10" t="s">
        <v>1367</v>
      </c>
    </row>
    <row r="109" spans="1:38" ht="12.75">
      <c r="A109" s="10" t="s">
        <v>420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57">
        <v>0</v>
      </c>
      <c r="R109" s="157">
        <v>0</v>
      </c>
      <c r="S109" s="157">
        <v>0</v>
      </c>
      <c r="T109" s="157">
        <v>0</v>
      </c>
      <c r="U109" s="10">
        <v>0</v>
      </c>
      <c r="V109" s="157">
        <v>0</v>
      </c>
      <c r="W109" s="157">
        <v>0</v>
      </c>
      <c r="X109" s="10">
        <v>0</v>
      </c>
      <c r="Y109" s="157">
        <v>0</v>
      </c>
      <c r="Z109" s="10">
        <v>0</v>
      </c>
      <c r="AA109" s="10">
        <v>0</v>
      </c>
      <c r="AB109" s="157">
        <v>0</v>
      </c>
      <c r="AC109" s="157">
        <v>0</v>
      </c>
      <c r="AD109" s="157">
        <v>0</v>
      </c>
      <c r="AE109" s="157">
        <v>0</v>
      </c>
      <c r="AF109" s="157">
        <v>0</v>
      </c>
      <c r="AG109" s="157">
        <v>0</v>
      </c>
      <c r="AH109" s="10">
        <v>0</v>
      </c>
      <c r="AI109" s="157">
        <v>0</v>
      </c>
      <c r="AJ109" s="157">
        <v>0</v>
      </c>
      <c r="AK109" s="10">
        <v>0</v>
      </c>
      <c r="AL109" s="10">
        <v>0</v>
      </c>
    </row>
    <row r="110" spans="1:38" ht="12.75">
      <c r="A110" s="10" t="s">
        <v>123</v>
      </c>
      <c r="B110">
        <f t="shared" ref="B110:P110" si="612">IF(ROWS(B110)&lt;=B108,B109+1,"")</f>
        <v>1</v>
      </c>
      <c r="C110">
        <f t="shared" si="612"/>
        <v>1</v>
      </c>
      <c r="D110">
        <f t="shared" si="612"/>
        <v>1</v>
      </c>
      <c r="E110">
        <f t="shared" si="612"/>
        <v>1</v>
      </c>
      <c r="F110">
        <f t="shared" si="612"/>
        <v>1</v>
      </c>
      <c r="G110">
        <f t="shared" si="612"/>
        <v>1</v>
      </c>
      <c r="H110">
        <f t="shared" si="612"/>
        <v>1</v>
      </c>
      <c r="I110">
        <f t="shared" si="612"/>
        <v>1</v>
      </c>
      <c r="J110">
        <f t="shared" si="612"/>
        <v>1</v>
      </c>
      <c r="K110">
        <f t="shared" si="612"/>
        <v>1</v>
      </c>
      <c r="L110">
        <f t="shared" si="612"/>
        <v>1</v>
      </c>
      <c r="M110">
        <f t="shared" si="612"/>
        <v>1</v>
      </c>
      <c r="N110">
        <f t="shared" si="612"/>
        <v>1</v>
      </c>
      <c r="O110">
        <f t="shared" si="612"/>
        <v>1</v>
      </c>
      <c r="P110">
        <f t="shared" si="612"/>
        <v>1</v>
      </c>
      <c r="Q110" s="37">
        <f t="shared" ref="Q110:T110" si="613">IF(ROWS(Q110)/100&lt;=Q108,Q109+1%,"")</f>
        <v>0.01</v>
      </c>
      <c r="R110" s="37">
        <f t="shared" si="613"/>
        <v>0.01</v>
      </c>
      <c r="S110" s="37">
        <f t="shared" si="613"/>
        <v>0.01</v>
      </c>
      <c r="T110" s="37">
        <f t="shared" si="613"/>
        <v>0.01</v>
      </c>
      <c r="U110">
        <f>IF(ROWS(U110)&lt;=U108,U109+1,"")</f>
        <v>1</v>
      </c>
      <c r="V110" s="37">
        <f t="shared" ref="V110:W110" si="614">IF(ROWS(V110)/100&lt;=V108,V109+1%,"")</f>
        <v>0.01</v>
      </c>
      <c r="W110" s="37">
        <f t="shared" si="614"/>
        <v>0.01</v>
      </c>
      <c r="X110">
        <f>IF(ROWS(X110)&lt;=X108,X109+1,"")</f>
        <v>1</v>
      </c>
      <c r="Y110" s="37">
        <f>IF(ROWS(Y110)/100&lt;=Y108,Y109+1%,"")</f>
        <v>0.01</v>
      </c>
      <c r="Z110">
        <f t="shared" ref="Z110:AA110" si="615">IF(ROWS(Z110)&lt;=Z108,Z109+1,"")</f>
        <v>1</v>
      </c>
      <c r="AA110">
        <f t="shared" si="615"/>
        <v>1</v>
      </c>
      <c r="AB110" s="37">
        <f t="shared" ref="AB110:AG110" si="616">IF(ROWS(AB110)/100&lt;=AB108,AB109+1%,"")</f>
        <v>0.01</v>
      </c>
      <c r="AC110" s="37">
        <f t="shared" si="616"/>
        <v>0.01</v>
      </c>
      <c r="AD110" s="37">
        <f t="shared" si="616"/>
        <v>0.01</v>
      </c>
      <c r="AE110" s="37">
        <f t="shared" si="616"/>
        <v>0.01</v>
      </c>
      <c r="AF110" s="37">
        <f t="shared" si="616"/>
        <v>0.01</v>
      </c>
      <c r="AG110" s="37">
        <f t="shared" si="616"/>
        <v>0.01</v>
      </c>
      <c r="AH110">
        <f>IF(ROWS(AH110)&lt;=AH108,AH109+1,"")</f>
        <v>1</v>
      </c>
      <c r="AI110" s="37">
        <f t="shared" ref="AI110:AJ110" si="617">IF(ROWS(AI110)/100&lt;=AI108,AI109+1,"")</f>
        <v>1</v>
      </c>
      <c r="AJ110" s="37">
        <f t="shared" si="617"/>
        <v>1</v>
      </c>
      <c r="AK110">
        <f>IF(ROWS(AK110)&lt;=AK108,AK109+1,"")</f>
        <v>1</v>
      </c>
      <c r="AL110">
        <f>IF(ROWS(AL110)&lt;=AL108,AL109-1,"")</f>
        <v>-1</v>
      </c>
    </row>
    <row r="111" spans="1:38" ht="12.75">
      <c r="B111">
        <f t="shared" ref="B111:P111" si="618">IF(ROWS(B$110:B111)&lt;=B$108,B110+1,"")</f>
        <v>2</v>
      </c>
      <c r="C111">
        <f t="shared" si="618"/>
        <v>2</v>
      </c>
      <c r="D111">
        <f t="shared" si="618"/>
        <v>2</v>
      </c>
      <c r="E111">
        <f t="shared" si="618"/>
        <v>2</v>
      </c>
      <c r="F111">
        <f t="shared" si="618"/>
        <v>2</v>
      </c>
      <c r="G111">
        <f t="shared" si="618"/>
        <v>2</v>
      </c>
      <c r="H111">
        <f t="shared" si="618"/>
        <v>2</v>
      </c>
      <c r="I111">
        <f t="shared" si="618"/>
        <v>2</v>
      </c>
      <c r="J111">
        <f t="shared" si="618"/>
        <v>2</v>
      </c>
      <c r="K111">
        <f t="shared" si="618"/>
        <v>2</v>
      </c>
      <c r="L111">
        <f t="shared" si="618"/>
        <v>2</v>
      </c>
      <c r="M111">
        <f t="shared" si="618"/>
        <v>2</v>
      </c>
      <c r="N111">
        <f t="shared" si="618"/>
        <v>2</v>
      </c>
      <c r="O111">
        <f t="shared" si="618"/>
        <v>2</v>
      </c>
      <c r="P111">
        <f t="shared" si="618"/>
        <v>2</v>
      </c>
      <c r="Q111" s="37">
        <f t="shared" ref="Q111:T111" si="619">IF(ROWS(Q$110:Q111)/100&lt;=Q$108,Q110+1%,"")</f>
        <v>0.02</v>
      </c>
      <c r="R111" s="37">
        <f t="shared" si="619"/>
        <v>0.02</v>
      </c>
      <c r="S111" s="37">
        <f t="shared" si="619"/>
        <v>0.02</v>
      </c>
      <c r="T111" s="37">
        <f t="shared" si="619"/>
        <v>0.02</v>
      </c>
      <c r="U111">
        <f t="shared" ref="U111:U159" si="620">IF(ROWS(U$110:U111)&lt;=U$108,U110+1,"")</f>
        <v>2</v>
      </c>
      <c r="V111" s="37">
        <f t="shared" ref="V111:W111" si="621">IF(ROWS(V$110:V111)/100&lt;=V$108,V110+1%,"")</f>
        <v>0.02</v>
      </c>
      <c r="W111" s="37">
        <f t="shared" si="621"/>
        <v>0.02</v>
      </c>
      <c r="X111">
        <f t="shared" ref="X111:X159" si="622">IF(ROWS(X$110:X111)&lt;=X$108,X110+1,"")</f>
        <v>2</v>
      </c>
      <c r="Y111" s="37">
        <f t="shared" ref="Y111:Y159" si="623">IF(ROWS(Y$110:Y111)/100&lt;=Y$108,Y110+1%,"")</f>
        <v>0.02</v>
      </c>
      <c r="Z111">
        <f t="shared" ref="Z111:AA111" si="624">IF(ROWS(Z$110:Z111)&lt;=Z$108,Z110+1,"")</f>
        <v>2</v>
      </c>
      <c r="AA111">
        <f t="shared" si="624"/>
        <v>2</v>
      </c>
      <c r="AB111" s="37">
        <f t="shared" ref="AB111:AG111" si="625">IF(ROWS(AB$110:AB111)/100&lt;=AB$108,AB110+1%,"")</f>
        <v>0.02</v>
      </c>
      <c r="AC111" s="37">
        <f t="shared" si="625"/>
        <v>0.02</v>
      </c>
      <c r="AD111" s="37">
        <f t="shared" si="625"/>
        <v>0.02</v>
      </c>
      <c r="AE111" s="37">
        <f t="shared" si="625"/>
        <v>0.02</v>
      </c>
      <c r="AF111" s="37">
        <f t="shared" si="625"/>
        <v>0.02</v>
      </c>
      <c r="AG111" s="37">
        <f t="shared" si="625"/>
        <v>0.02</v>
      </c>
      <c r="AH111">
        <f t="shared" ref="AH111:AH159" si="626">IF(ROWS(AH$110:AH111)&lt;=AH$108,AH110+1,"")</f>
        <v>2</v>
      </c>
      <c r="AI111" s="37">
        <f t="shared" ref="AI111:AJ111" si="627">IF(ROWS(AI$110:AI111)/100&lt;=AI$108,AI110+1,"")</f>
        <v>2</v>
      </c>
      <c r="AJ111" s="37">
        <f t="shared" si="627"/>
        <v>2</v>
      </c>
      <c r="AK111">
        <f t="shared" ref="AK111:AK159" si="628">IF(ROWS(AK$110:AK111)&lt;=AK$108,AK110+1,"")</f>
        <v>2</v>
      </c>
      <c r="AL111">
        <f t="shared" ref="AL111:AL159" si="629">IF(ROWS(AL$110:AL111)&lt;=AL$108,AL110-1,"")</f>
        <v>-2</v>
      </c>
    </row>
    <row r="112" spans="1:38" ht="12.75">
      <c r="B112">
        <f t="shared" ref="B112:P112" si="630">IF(ROWS(B$110:B112)&lt;=B$108,B111+1,"")</f>
        <v>3</v>
      </c>
      <c r="C112">
        <f t="shared" si="630"/>
        <v>3</v>
      </c>
      <c r="D112">
        <f t="shared" si="630"/>
        <v>3</v>
      </c>
      <c r="E112">
        <f t="shared" si="630"/>
        <v>3</v>
      </c>
      <c r="F112">
        <f t="shared" si="630"/>
        <v>3</v>
      </c>
      <c r="G112">
        <f t="shared" si="630"/>
        <v>3</v>
      </c>
      <c r="H112">
        <f t="shared" si="630"/>
        <v>3</v>
      </c>
      <c r="I112">
        <f t="shared" si="630"/>
        <v>3</v>
      </c>
      <c r="J112">
        <f t="shared" si="630"/>
        <v>3</v>
      </c>
      <c r="K112">
        <f t="shared" si="630"/>
        <v>3</v>
      </c>
      <c r="L112">
        <f t="shared" si="630"/>
        <v>3</v>
      </c>
      <c r="M112">
        <f t="shared" si="630"/>
        <v>3</v>
      </c>
      <c r="N112">
        <f t="shared" si="630"/>
        <v>3</v>
      </c>
      <c r="O112">
        <f t="shared" si="630"/>
        <v>3</v>
      </c>
      <c r="P112">
        <f t="shared" si="630"/>
        <v>3</v>
      </c>
      <c r="Q112" s="37">
        <f t="shared" ref="Q112:T112" si="631">IF(ROWS(Q$110:Q112)/100&lt;=Q$108,Q111+1%,"")</f>
        <v>0.03</v>
      </c>
      <c r="R112" s="37">
        <f t="shared" si="631"/>
        <v>0.03</v>
      </c>
      <c r="S112" s="37">
        <f t="shared" si="631"/>
        <v>0.03</v>
      </c>
      <c r="T112" s="37">
        <f t="shared" si="631"/>
        <v>0.03</v>
      </c>
      <c r="U112">
        <f t="shared" si="620"/>
        <v>3</v>
      </c>
      <c r="V112" s="37">
        <f t="shared" ref="V112:W112" si="632">IF(ROWS(V$110:V112)/100&lt;=V$108,V111+1%,"")</f>
        <v>0.03</v>
      </c>
      <c r="W112" s="37">
        <f t="shared" si="632"/>
        <v>0.03</v>
      </c>
      <c r="X112">
        <f t="shared" si="622"/>
        <v>3</v>
      </c>
      <c r="Y112" s="37">
        <f t="shared" si="623"/>
        <v>0.03</v>
      </c>
      <c r="Z112">
        <f t="shared" ref="Z112:AA112" si="633">IF(ROWS(Z$110:Z112)&lt;=Z$108,Z111+1,"")</f>
        <v>3</v>
      </c>
      <c r="AA112">
        <f t="shared" si="633"/>
        <v>3</v>
      </c>
      <c r="AB112" s="37">
        <f t="shared" ref="AB112:AG112" si="634">IF(ROWS(AB$110:AB112)/100&lt;=AB$108,AB111+1%,"")</f>
        <v>0.03</v>
      </c>
      <c r="AC112" s="37">
        <f t="shared" si="634"/>
        <v>0.03</v>
      </c>
      <c r="AD112" s="37">
        <f t="shared" si="634"/>
        <v>0.03</v>
      </c>
      <c r="AE112" s="37">
        <f t="shared" si="634"/>
        <v>0.03</v>
      </c>
      <c r="AF112" s="37">
        <f t="shared" si="634"/>
        <v>0.03</v>
      </c>
      <c r="AG112" s="37">
        <f t="shared" si="634"/>
        <v>0.03</v>
      </c>
      <c r="AH112">
        <f t="shared" si="626"/>
        <v>3</v>
      </c>
      <c r="AI112" s="37">
        <f t="shared" ref="AI112:AJ112" si="635">IF(ROWS(AI$110:AI112)/100&lt;=AI$108,AI111+1,"")</f>
        <v>3</v>
      </c>
      <c r="AJ112" s="37">
        <f t="shared" si="635"/>
        <v>3</v>
      </c>
      <c r="AK112">
        <f t="shared" si="628"/>
        <v>3</v>
      </c>
      <c r="AL112">
        <f t="shared" si="629"/>
        <v>-3</v>
      </c>
    </row>
    <row r="113" spans="2:38" ht="12.75">
      <c r="B113">
        <f t="shared" ref="B113:P113" si="636">IF(ROWS(B$110:B113)&lt;=B$108,B112+1,"")</f>
        <v>4</v>
      </c>
      <c r="C113">
        <f t="shared" si="636"/>
        <v>4</v>
      </c>
      <c r="D113">
        <f t="shared" si="636"/>
        <v>4</v>
      </c>
      <c r="E113">
        <f t="shared" si="636"/>
        <v>4</v>
      </c>
      <c r="F113">
        <f t="shared" si="636"/>
        <v>4</v>
      </c>
      <c r="G113">
        <f t="shared" si="636"/>
        <v>4</v>
      </c>
      <c r="H113">
        <f t="shared" si="636"/>
        <v>4</v>
      </c>
      <c r="I113">
        <f t="shared" si="636"/>
        <v>4</v>
      </c>
      <c r="J113">
        <f t="shared" si="636"/>
        <v>4</v>
      </c>
      <c r="K113">
        <f t="shared" si="636"/>
        <v>4</v>
      </c>
      <c r="L113">
        <f t="shared" si="636"/>
        <v>4</v>
      </c>
      <c r="M113">
        <f t="shared" si="636"/>
        <v>4</v>
      </c>
      <c r="N113">
        <f t="shared" si="636"/>
        <v>4</v>
      </c>
      <c r="O113">
        <f t="shared" si="636"/>
        <v>4</v>
      </c>
      <c r="P113">
        <f t="shared" si="636"/>
        <v>4</v>
      </c>
      <c r="Q113" s="37">
        <f t="shared" ref="Q113:T113" si="637">IF(ROWS(Q$110:Q113)/100&lt;=Q$108,Q112+1%,"")</f>
        <v>0.04</v>
      </c>
      <c r="R113" s="37">
        <f t="shared" si="637"/>
        <v>0.04</v>
      </c>
      <c r="S113" s="37">
        <f t="shared" si="637"/>
        <v>0.04</v>
      </c>
      <c r="T113" s="37">
        <f t="shared" si="637"/>
        <v>0.04</v>
      </c>
      <c r="U113">
        <f t="shared" si="620"/>
        <v>4</v>
      </c>
      <c r="V113" s="37">
        <f t="shared" ref="V113:W113" si="638">IF(ROWS(V$110:V113)/100&lt;=V$108,V112+1%,"")</f>
        <v>0.04</v>
      </c>
      <c r="W113" s="37">
        <f t="shared" si="638"/>
        <v>0.04</v>
      </c>
      <c r="X113">
        <f t="shared" si="622"/>
        <v>4</v>
      </c>
      <c r="Y113" s="37">
        <f t="shared" si="623"/>
        <v>0.04</v>
      </c>
      <c r="Z113">
        <f t="shared" ref="Z113:AA113" si="639">IF(ROWS(Z$110:Z113)&lt;=Z$108,Z112+1,"")</f>
        <v>4</v>
      </c>
      <c r="AA113">
        <f t="shared" si="639"/>
        <v>4</v>
      </c>
      <c r="AB113" s="37">
        <f t="shared" ref="AB113:AG113" si="640">IF(ROWS(AB$110:AB113)/100&lt;=AB$108,AB112+1%,"")</f>
        <v>0.04</v>
      </c>
      <c r="AC113" s="37">
        <f t="shared" si="640"/>
        <v>0.04</v>
      </c>
      <c r="AD113" s="37">
        <f t="shared" si="640"/>
        <v>0.04</v>
      </c>
      <c r="AE113" s="37">
        <f t="shared" si="640"/>
        <v>0.04</v>
      </c>
      <c r="AF113" s="37">
        <f t="shared" si="640"/>
        <v>0.04</v>
      </c>
      <c r="AG113" s="37">
        <f t="shared" si="640"/>
        <v>0.04</v>
      </c>
      <c r="AH113">
        <f t="shared" si="626"/>
        <v>4</v>
      </c>
      <c r="AI113" s="37">
        <f t="shared" ref="AI113:AJ113" si="641">IF(ROWS(AI$110:AI113)/100&lt;=AI$108,AI112+1,"")</f>
        <v>4</v>
      </c>
      <c r="AJ113" s="37">
        <f t="shared" si="641"/>
        <v>4</v>
      </c>
      <c r="AK113">
        <f t="shared" si="628"/>
        <v>4</v>
      </c>
      <c r="AL113">
        <f t="shared" si="629"/>
        <v>-4</v>
      </c>
    </row>
    <row r="114" spans="2:38" ht="12.75">
      <c r="B114">
        <f t="shared" ref="B114:P114" si="642">IF(ROWS(B$110:B114)&lt;=B$108,B113+1,"")</f>
        <v>5</v>
      </c>
      <c r="C114">
        <f t="shared" si="642"/>
        <v>5</v>
      </c>
      <c r="D114">
        <f t="shared" si="642"/>
        <v>5</v>
      </c>
      <c r="E114">
        <f t="shared" si="642"/>
        <v>5</v>
      </c>
      <c r="F114">
        <f t="shared" si="642"/>
        <v>5</v>
      </c>
      <c r="G114">
        <f t="shared" si="642"/>
        <v>5</v>
      </c>
      <c r="H114">
        <f t="shared" si="642"/>
        <v>5</v>
      </c>
      <c r="I114">
        <f t="shared" si="642"/>
        <v>5</v>
      </c>
      <c r="J114">
        <f t="shared" si="642"/>
        <v>5</v>
      </c>
      <c r="K114">
        <f t="shared" si="642"/>
        <v>5</v>
      </c>
      <c r="L114">
        <f t="shared" si="642"/>
        <v>5</v>
      </c>
      <c r="M114">
        <f t="shared" si="642"/>
        <v>5</v>
      </c>
      <c r="N114">
        <f t="shared" si="642"/>
        <v>5</v>
      </c>
      <c r="O114">
        <f t="shared" si="642"/>
        <v>5</v>
      </c>
      <c r="P114">
        <f t="shared" si="642"/>
        <v>5</v>
      </c>
      <c r="Q114" s="37">
        <f t="shared" ref="Q114:T114" si="643">IF(ROWS(Q$110:Q114)/100&lt;=Q$108,Q113+1%,"")</f>
        <v>0.05</v>
      </c>
      <c r="R114" s="37">
        <f t="shared" si="643"/>
        <v>0.05</v>
      </c>
      <c r="S114" s="37">
        <f t="shared" si="643"/>
        <v>0.05</v>
      </c>
      <c r="T114" s="37">
        <f t="shared" si="643"/>
        <v>0.05</v>
      </c>
      <c r="U114">
        <f t="shared" si="620"/>
        <v>5</v>
      </c>
      <c r="V114" s="37">
        <f t="shared" ref="V114:W114" si="644">IF(ROWS(V$110:V114)/100&lt;=V$108,V113+1%,"")</f>
        <v>0.05</v>
      </c>
      <c r="W114" s="37">
        <f t="shared" si="644"/>
        <v>0.05</v>
      </c>
      <c r="X114">
        <f t="shared" si="622"/>
        <v>5</v>
      </c>
      <c r="Y114" s="37">
        <f t="shared" si="623"/>
        <v>0.05</v>
      </c>
      <c r="Z114">
        <f t="shared" ref="Z114:AA114" si="645">IF(ROWS(Z$110:Z114)&lt;=Z$108,Z113+1,"")</f>
        <v>5</v>
      </c>
      <c r="AA114">
        <f t="shared" si="645"/>
        <v>5</v>
      </c>
      <c r="AB114" s="37">
        <f t="shared" ref="AB114:AG114" si="646">IF(ROWS(AB$110:AB114)/100&lt;=AB$108,AB113+1%,"")</f>
        <v>0.05</v>
      </c>
      <c r="AC114" s="37">
        <f t="shared" si="646"/>
        <v>0.05</v>
      </c>
      <c r="AD114" s="37">
        <f t="shared" si="646"/>
        <v>0.05</v>
      </c>
      <c r="AE114" s="37">
        <f t="shared" si="646"/>
        <v>0.05</v>
      </c>
      <c r="AF114" s="37">
        <f t="shared" si="646"/>
        <v>0.05</v>
      </c>
      <c r="AG114" s="37">
        <f t="shared" si="646"/>
        <v>0.05</v>
      </c>
      <c r="AH114">
        <f t="shared" si="626"/>
        <v>5</v>
      </c>
      <c r="AI114" s="37">
        <f t="shared" ref="AI114:AJ114" si="647">IF(ROWS(AI$110:AI114)/100&lt;=AI$108,AI113+1,"")</f>
        <v>5</v>
      </c>
      <c r="AJ114" s="37">
        <f t="shared" si="647"/>
        <v>5</v>
      </c>
      <c r="AK114">
        <f t="shared" si="628"/>
        <v>5</v>
      </c>
      <c r="AL114">
        <f t="shared" si="629"/>
        <v>-5</v>
      </c>
    </row>
    <row r="115" spans="2:38" ht="12.75">
      <c r="B115">
        <f t="shared" ref="B115:P115" si="648">IF(ROWS(B$110:B115)&lt;=B$108,B114+1,"")</f>
        <v>6</v>
      </c>
      <c r="C115">
        <f t="shared" si="648"/>
        <v>6</v>
      </c>
      <c r="D115">
        <f t="shared" si="648"/>
        <v>6</v>
      </c>
      <c r="E115">
        <f t="shared" si="648"/>
        <v>6</v>
      </c>
      <c r="F115">
        <f t="shared" si="648"/>
        <v>6</v>
      </c>
      <c r="G115">
        <f t="shared" si="648"/>
        <v>6</v>
      </c>
      <c r="H115">
        <f t="shared" si="648"/>
        <v>6</v>
      </c>
      <c r="I115">
        <f t="shared" si="648"/>
        <v>6</v>
      </c>
      <c r="J115">
        <f t="shared" si="648"/>
        <v>6</v>
      </c>
      <c r="K115">
        <f t="shared" si="648"/>
        <v>6</v>
      </c>
      <c r="L115">
        <f t="shared" si="648"/>
        <v>6</v>
      </c>
      <c r="M115">
        <f t="shared" si="648"/>
        <v>6</v>
      </c>
      <c r="N115">
        <f t="shared" si="648"/>
        <v>6</v>
      </c>
      <c r="O115">
        <f t="shared" si="648"/>
        <v>6</v>
      </c>
      <c r="P115">
        <f t="shared" si="648"/>
        <v>6</v>
      </c>
      <c r="Q115" s="37">
        <f t="shared" ref="Q115:T115" si="649">IF(ROWS(Q$110:Q115)/100&lt;=Q$108,Q114+1%,"")</f>
        <v>6.0000000000000005E-2</v>
      </c>
      <c r="R115" s="37">
        <f t="shared" si="649"/>
        <v>6.0000000000000005E-2</v>
      </c>
      <c r="S115" s="37">
        <f t="shared" si="649"/>
        <v>6.0000000000000005E-2</v>
      </c>
      <c r="T115" s="37">
        <f t="shared" si="649"/>
        <v>6.0000000000000005E-2</v>
      </c>
      <c r="U115">
        <f t="shared" si="620"/>
        <v>6</v>
      </c>
      <c r="V115" s="37">
        <f t="shared" ref="V115:W115" si="650">IF(ROWS(V$110:V115)/100&lt;=V$108,V114+1%,"")</f>
        <v>6.0000000000000005E-2</v>
      </c>
      <c r="W115" s="37">
        <f t="shared" si="650"/>
        <v>6.0000000000000005E-2</v>
      </c>
      <c r="X115">
        <f t="shared" si="622"/>
        <v>6</v>
      </c>
      <c r="Y115" s="37">
        <f t="shared" si="623"/>
        <v>6.0000000000000005E-2</v>
      </c>
      <c r="Z115">
        <f t="shared" ref="Z115:AA115" si="651">IF(ROWS(Z$110:Z115)&lt;=Z$108,Z114+1,"")</f>
        <v>6</v>
      </c>
      <c r="AA115">
        <f t="shared" si="651"/>
        <v>6</v>
      </c>
      <c r="AB115" s="37">
        <f t="shared" ref="AB115:AG115" si="652">IF(ROWS(AB$110:AB115)/100&lt;=AB$108,AB114+1%,"")</f>
        <v>6.0000000000000005E-2</v>
      </c>
      <c r="AC115" s="37">
        <f t="shared" si="652"/>
        <v>6.0000000000000005E-2</v>
      </c>
      <c r="AD115" s="37">
        <f t="shared" si="652"/>
        <v>6.0000000000000005E-2</v>
      </c>
      <c r="AE115" s="37">
        <f t="shared" si="652"/>
        <v>6.0000000000000005E-2</v>
      </c>
      <c r="AF115" s="37">
        <f t="shared" si="652"/>
        <v>6.0000000000000005E-2</v>
      </c>
      <c r="AG115" s="37">
        <f t="shared" si="652"/>
        <v>6.0000000000000005E-2</v>
      </c>
      <c r="AH115">
        <f t="shared" si="626"/>
        <v>6</v>
      </c>
      <c r="AI115" s="37">
        <f t="shared" ref="AI115:AJ115" si="653">IF(ROWS(AI$110:AI115)/100&lt;=AI$108,AI114+1,"")</f>
        <v>6</v>
      </c>
      <c r="AJ115" s="37">
        <f t="shared" si="653"/>
        <v>6</v>
      </c>
      <c r="AK115">
        <f t="shared" si="628"/>
        <v>6</v>
      </c>
      <c r="AL115">
        <f t="shared" si="629"/>
        <v>-6</v>
      </c>
    </row>
    <row r="116" spans="2:38" ht="12.75">
      <c r="B116">
        <f t="shared" ref="B116:P116" si="654">IF(ROWS(B$110:B116)&lt;=B$108,B115+1,"")</f>
        <v>7</v>
      </c>
      <c r="C116">
        <f t="shared" si="654"/>
        <v>7</v>
      </c>
      <c r="D116">
        <f t="shared" si="654"/>
        <v>7</v>
      </c>
      <c r="E116">
        <f t="shared" si="654"/>
        <v>7</v>
      </c>
      <c r="F116">
        <f t="shared" si="654"/>
        <v>7</v>
      </c>
      <c r="G116">
        <f t="shared" si="654"/>
        <v>7</v>
      </c>
      <c r="H116">
        <f t="shared" si="654"/>
        <v>7</v>
      </c>
      <c r="I116">
        <f t="shared" si="654"/>
        <v>7</v>
      </c>
      <c r="J116">
        <f t="shared" si="654"/>
        <v>7</v>
      </c>
      <c r="K116">
        <f t="shared" si="654"/>
        <v>7</v>
      </c>
      <c r="L116">
        <f t="shared" si="654"/>
        <v>7</v>
      </c>
      <c r="M116">
        <f t="shared" si="654"/>
        <v>7</v>
      </c>
      <c r="N116">
        <f t="shared" si="654"/>
        <v>7</v>
      </c>
      <c r="O116">
        <f t="shared" si="654"/>
        <v>7</v>
      </c>
      <c r="P116">
        <f t="shared" si="654"/>
        <v>7</v>
      </c>
      <c r="Q116" s="37">
        <f t="shared" ref="Q116:T116" si="655">IF(ROWS(Q$110:Q116)/100&lt;=Q$108,Q115+1%,"")</f>
        <v>7.0000000000000007E-2</v>
      </c>
      <c r="R116" s="37">
        <f t="shared" si="655"/>
        <v>7.0000000000000007E-2</v>
      </c>
      <c r="S116" s="37">
        <f t="shared" si="655"/>
        <v>7.0000000000000007E-2</v>
      </c>
      <c r="T116" s="37">
        <f t="shared" si="655"/>
        <v>7.0000000000000007E-2</v>
      </c>
      <c r="U116">
        <f t="shared" si="620"/>
        <v>7</v>
      </c>
      <c r="V116" s="37">
        <f t="shared" ref="V116:W116" si="656">IF(ROWS(V$110:V116)/100&lt;=V$108,V115+1%,"")</f>
        <v>7.0000000000000007E-2</v>
      </c>
      <c r="W116" s="37">
        <f t="shared" si="656"/>
        <v>7.0000000000000007E-2</v>
      </c>
      <c r="X116">
        <f t="shared" si="622"/>
        <v>7</v>
      </c>
      <c r="Y116" s="37">
        <f t="shared" si="623"/>
        <v>7.0000000000000007E-2</v>
      </c>
      <c r="Z116">
        <f t="shared" ref="Z116:AA116" si="657">IF(ROWS(Z$110:Z116)&lt;=Z$108,Z115+1,"")</f>
        <v>7</v>
      </c>
      <c r="AA116">
        <f t="shared" si="657"/>
        <v>7</v>
      </c>
      <c r="AB116" s="37">
        <f t="shared" ref="AB116:AG116" si="658">IF(ROWS(AB$110:AB116)/100&lt;=AB$108,AB115+1%,"")</f>
        <v>7.0000000000000007E-2</v>
      </c>
      <c r="AC116" s="37">
        <f t="shared" si="658"/>
        <v>7.0000000000000007E-2</v>
      </c>
      <c r="AD116" s="37">
        <f t="shared" si="658"/>
        <v>7.0000000000000007E-2</v>
      </c>
      <c r="AE116" s="37">
        <f t="shared" si="658"/>
        <v>7.0000000000000007E-2</v>
      </c>
      <c r="AF116" s="37">
        <f t="shared" si="658"/>
        <v>7.0000000000000007E-2</v>
      </c>
      <c r="AG116" s="37">
        <f t="shared" si="658"/>
        <v>7.0000000000000007E-2</v>
      </c>
      <c r="AH116">
        <f t="shared" si="626"/>
        <v>7</v>
      </c>
      <c r="AI116" s="37">
        <f t="shared" ref="AI116:AJ116" si="659">IF(ROWS(AI$110:AI116)/100&lt;=AI$108,AI115+1,"")</f>
        <v>7</v>
      </c>
      <c r="AJ116" s="37">
        <f t="shared" si="659"/>
        <v>7</v>
      </c>
      <c r="AK116">
        <f t="shared" si="628"/>
        <v>7</v>
      </c>
      <c r="AL116">
        <f t="shared" si="629"/>
        <v>-7</v>
      </c>
    </row>
    <row r="117" spans="2:38" ht="12.75">
      <c r="B117">
        <f t="shared" ref="B117:P117" si="660">IF(ROWS(B$110:B117)&lt;=B$108,B116+1,"")</f>
        <v>8</v>
      </c>
      <c r="C117">
        <f t="shared" si="660"/>
        <v>8</v>
      </c>
      <c r="D117">
        <f t="shared" si="660"/>
        <v>8</v>
      </c>
      <c r="E117">
        <f t="shared" si="660"/>
        <v>8</v>
      </c>
      <c r="F117">
        <f t="shared" si="660"/>
        <v>8</v>
      </c>
      <c r="G117">
        <f t="shared" si="660"/>
        <v>8</v>
      </c>
      <c r="H117">
        <f t="shared" si="660"/>
        <v>8</v>
      </c>
      <c r="I117">
        <f t="shared" si="660"/>
        <v>8</v>
      </c>
      <c r="J117">
        <f t="shared" si="660"/>
        <v>8</v>
      </c>
      <c r="K117">
        <f t="shared" si="660"/>
        <v>8</v>
      </c>
      <c r="L117">
        <f t="shared" si="660"/>
        <v>8</v>
      </c>
      <c r="M117">
        <f t="shared" si="660"/>
        <v>8</v>
      </c>
      <c r="N117">
        <f t="shared" si="660"/>
        <v>8</v>
      </c>
      <c r="O117">
        <f t="shared" si="660"/>
        <v>8</v>
      </c>
      <c r="P117">
        <f t="shared" si="660"/>
        <v>8</v>
      </c>
      <c r="Q117" s="37">
        <f t="shared" ref="Q117:T117" si="661">IF(ROWS(Q$110:Q117)/100&lt;=Q$108,Q116+1%,"")</f>
        <v>0.08</v>
      </c>
      <c r="R117" s="37">
        <f t="shared" si="661"/>
        <v>0.08</v>
      </c>
      <c r="S117" s="37">
        <f t="shared" si="661"/>
        <v>0.08</v>
      </c>
      <c r="T117" s="37">
        <f t="shared" si="661"/>
        <v>0.08</v>
      </c>
      <c r="U117">
        <f t="shared" si="620"/>
        <v>8</v>
      </c>
      <c r="V117" s="37">
        <f t="shared" ref="V117:W117" si="662">IF(ROWS(V$110:V117)/100&lt;=V$108,V116+1%,"")</f>
        <v>0.08</v>
      </c>
      <c r="W117" s="37">
        <f t="shared" si="662"/>
        <v>0.08</v>
      </c>
      <c r="X117">
        <f t="shared" si="622"/>
        <v>8</v>
      </c>
      <c r="Y117" s="37">
        <f t="shared" si="623"/>
        <v>0.08</v>
      </c>
      <c r="Z117">
        <f t="shared" ref="Z117:AA117" si="663">IF(ROWS(Z$110:Z117)&lt;=Z$108,Z116+1,"")</f>
        <v>8</v>
      </c>
      <c r="AA117">
        <f t="shared" si="663"/>
        <v>8</v>
      </c>
      <c r="AB117" s="37">
        <f t="shared" ref="AB117:AG117" si="664">IF(ROWS(AB$110:AB117)/100&lt;=AB$108,AB116+1%,"")</f>
        <v>0.08</v>
      </c>
      <c r="AC117" s="37">
        <f t="shared" si="664"/>
        <v>0.08</v>
      </c>
      <c r="AD117" s="37">
        <f t="shared" si="664"/>
        <v>0.08</v>
      </c>
      <c r="AE117" s="37">
        <f t="shared" si="664"/>
        <v>0.08</v>
      </c>
      <c r="AF117" s="37">
        <f t="shared" si="664"/>
        <v>0.08</v>
      </c>
      <c r="AG117" s="37">
        <f t="shared" si="664"/>
        <v>0.08</v>
      </c>
      <c r="AH117">
        <f t="shared" si="626"/>
        <v>8</v>
      </c>
      <c r="AI117" s="37">
        <f t="shared" ref="AI117:AJ117" si="665">IF(ROWS(AI$110:AI117)/100&lt;=AI$108,AI116+1,"")</f>
        <v>8</v>
      </c>
      <c r="AJ117" s="37">
        <f t="shared" si="665"/>
        <v>8</v>
      </c>
      <c r="AK117">
        <f t="shared" si="628"/>
        <v>8</v>
      </c>
      <c r="AL117">
        <f t="shared" si="629"/>
        <v>-8</v>
      </c>
    </row>
    <row r="118" spans="2:38" ht="12.75">
      <c r="B118">
        <f t="shared" ref="B118:P118" si="666">IF(ROWS(B$110:B118)&lt;=B$108,B117+1,"")</f>
        <v>9</v>
      </c>
      <c r="C118">
        <f t="shared" si="666"/>
        <v>9</v>
      </c>
      <c r="D118">
        <f t="shared" si="666"/>
        <v>9</v>
      </c>
      <c r="E118">
        <f t="shared" si="666"/>
        <v>9</v>
      </c>
      <c r="F118">
        <f t="shared" si="666"/>
        <v>9</v>
      </c>
      <c r="G118">
        <f t="shared" si="666"/>
        <v>9</v>
      </c>
      <c r="H118">
        <f t="shared" si="666"/>
        <v>9</v>
      </c>
      <c r="I118">
        <f t="shared" si="666"/>
        <v>9</v>
      </c>
      <c r="J118">
        <f t="shared" si="666"/>
        <v>9</v>
      </c>
      <c r="K118">
        <f t="shared" si="666"/>
        <v>9</v>
      </c>
      <c r="L118">
        <f t="shared" si="666"/>
        <v>9</v>
      </c>
      <c r="M118">
        <f t="shared" si="666"/>
        <v>9</v>
      </c>
      <c r="N118">
        <f t="shared" si="666"/>
        <v>9</v>
      </c>
      <c r="O118">
        <f t="shared" si="666"/>
        <v>9</v>
      </c>
      <c r="P118">
        <f t="shared" si="666"/>
        <v>9</v>
      </c>
      <c r="Q118" s="37">
        <f t="shared" ref="Q118:T118" si="667">IF(ROWS(Q$110:Q118)/100&lt;=Q$108,Q117+1%,"")</f>
        <v>0.09</v>
      </c>
      <c r="R118" s="37">
        <f t="shared" si="667"/>
        <v>0.09</v>
      </c>
      <c r="S118" s="37">
        <f t="shared" si="667"/>
        <v>0.09</v>
      </c>
      <c r="T118" s="37">
        <f t="shared" si="667"/>
        <v>0.09</v>
      </c>
      <c r="U118">
        <f t="shared" si="620"/>
        <v>9</v>
      </c>
      <c r="V118" s="37">
        <f t="shared" ref="V118:W118" si="668">IF(ROWS(V$110:V118)/100&lt;=V$108,V117+1%,"")</f>
        <v>0.09</v>
      </c>
      <c r="W118" s="37">
        <f t="shared" si="668"/>
        <v>0.09</v>
      </c>
      <c r="X118">
        <f t="shared" si="622"/>
        <v>9</v>
      </c>
      <c r="Y118" s="37">
        <f t="shared" si="623"/>
        <v>0.09</v>
      </c>
      <c r="Z118">
        <f t="shared" ref="Z118:AA118" si="669">IF(ROWS(Z$110:Z118)&lt;=Z$108,Z117+1,"")</f>
        <v>9</v>
      </c>
      <c r="AA118">
        <f t="shared" si="669"/>
        <v>9</v>
      </c>
      <c r="AB118" s="37">
        <f t="shared" ref="AB118:AG118" si="670">IF(ROWS(AB$110:AB118)/100&lt;=AB$108,AB117+1%,"")</f>
        <v>0.09</v>
      </c>
      <c r="AC118" s="37">
        <f t="shared" si="670"/>
        <v>0.09</v>
      </c>
      <c r="AD118" s="37">
        <f t="shared" si="670"/>
        <v>0.09</v>
      </c>
      <c r="AE118" s="37">
        <f t="shared" si="670"/>
        <v>0.09</v>
      </c>
      <c r="AF118" s="37">
        <f t="shared" si="670"/>
        <v>0.09</v>
      </c>
      <c r="AG118" s="37">
        <f t="shared" si="670"/>
        <v>0.09</v>
      </c>
      <c r="AH118">
        <f t="shared" si="626"/>
        <v>9</v>
      </c>
      <c r="AI118" s="37">
        <f t="shared" ref="AI118:AJ118" si="671">IF(ROWS(AI$110:AI118)/100&lt;=AI$108,AI117+1,"")</f>
        <v>9</v>
      </c>
      <c r="AJ118" s="37">
        <f t="shared" si="671"/>
        <v>9</v>
      </c>
      <c r="AK118">
        <f t="shared" si="628"/>
        <v>9</v>
      </c>
      <c r="AL118">
        <f t="shared" si="629"/>
        <v>-9</v>
      </c>
    </row>
    <row r="119" spans="2:38" ht="12.75">
      <c r="B119">
        <f t="shared" ref="B119:P119" si="672">IF(ROWS(B$110:B119)&lt;=B$108,B118+1,"")</f>
        <v>10</v>
      </c>
      <c r="C119">
        <f t="shared" si="672"/>
        <v>10</v>
      </c>
      <c r="D119">
        <f t="shared" si="672"/>
        <v>10</v>
      </c>
      <c r="E119">
        <f t="shared" si="672"/>
        <v>10</v>
      </c>
      <c r="F119">
        <f t="shared" si="672"/>
        <v>10</v>
      </c>
      <c r="G119">
        <f t="shared" si="672"/>
        <v>10</v>
      </c>
      <c r="H119">
        <f t="shared" si="672"/>
        <v>10</v>
      </c>
      <c r="I119">
        <f t="shared" si="672"/>
        <v>10</v>
      </c>
      <c r="J119">
        <f t="shared" si="672"/>
        <v>10</v>
      </c>
      <c r="K119">
        <f t="shared" si="672"/>
        <v>10</v>
      </c>
      <c r="L119">
        <f t="shared" si="672"/>
        <v>10</v>
      </c>
      <c r="M119">
        <f t="shared" si="672"/>
        <v>10</v>
      </c>
      <c r="N119">
        <f t="shared" si="672"/>
        <v>10</v>
      </c>
      <c r="O119">
        <f t="shared" si="672"/>
        <v>10</v>
      </c>
      <c r="P119">
        <f t="shared" si="672"/>
        <v>10</v>
      </c>
      <c r="Q119" s="37">
        <f t="shared" ref="Q119:T119" si="673">IF(ROWS(Q$110:Q119)/100&lt;=Q$108,Q118+1%,"")</f>
        <v>9.9999999999999992E-2</v>
      </c>
      <c r="R119" s="37">
        <f t="shared" si="673"/>
        <v>9.9999999999999992E-2</v>
      </c>
      <c r="S119" s="37">
        <f t="shared" si="673"/>
        <v>9.9999999999999992E-2</v>
      </c>
      <c r="T119" s="37">
        <f t="shared" si="673"/>
        <v>9.9999999999999992E-2</v>
      </c>
      <c r="U119">
        <f t="shared" si="620"/>
        <v>10</v>
      </c>
      <c r="V119" s="37">
        <f t="shared" ref="V119:W119" si="674">IF(ROWS(V$110:V119)/100&lt;=V$108,V118+1%,"")</f>
        <v>9.9999999999999992E-2</v>
      </c>
      <c r="W119" s="37">
        <f t="shared" si="674"/>
        <v>9.9999999999999992E-2</v>
      </c>
      <c r="X119">
        <f t="shared" si="622"/>
        <v>10</v>
      </c>
      <c r="Y119" s="37">
        <f t="shared" si="623"/>
        <v>9.9999999999999992E-2</v>
      </c>
      <c r="Z119">
        <f t="shared" ref="Z119:AA119" si="675">IF(ROWS(Z$110:Z119)&lt;=Z$108,Z118+1,"")</f>
        <v>10</v>
      </c>
      <c r="AA119">
        <f t="shared" si="675"/>
        <v>10</v>
      </c>
      <c r="AB119" s="37">
        <f t="shared" ref="AB119:AG119" si="676">IF(ROWS(AB$110:AB119)/100&lt;=AB$108,AB118+1%,"")</f>
        <v>9.9999999999999992E-2</v>
      </c>
      <c r="AC119" s="37">
        <f t="shared" si="676"/>
        <v>9.9999999999999992E-2</v>
      </c>
      <c r="AD119" s="37">
        <f t="shared" si="676"/>
        <v>9.9999999999999992E-2</v>
      </c>
      <c r="AE119" s="37">
        <f t="shared" si="676"/>
        <v>9.9999999999999992E-2</v>
      </c>
      <c r="AF119" s="37">
        <f t="shared" si="676"/>
        <v>9.9999999999999992E-2</v>
      </c>
      <c r="AG119" s="37">
        <f t="shared" si="676"/>
        <v>9.9999999999999992E-2</v>
      </c>
      <c r="AH119">
        <f t="shared" si="626"/>
        <v>10</v>
      </c>
      <c r="AI119" s="37">
        <f t="shared" ref="AI119:AJ119" si="677">IF(ROWS(AI$110:AI119)/100&lt;=AI$108,AI118+1,"")</f>
        <v>10</v>
      </c>
      <c r="AJ119" s="37">
        <f t="shared" si="677"/>
        <v>10</v>
      </c>
      <c r="AK119">
        <f t="shared" si="628"/>
        <v>10</v>
      </c>
      <c r="AL119">
        <f t="shared" si="629"/>
        <v>-10</v>
      </c>
    </row>
    <row r="120" spans="2:38" ht="12.75">
      <c r="B120">
        <f t="shared" ref="B120:P120" si="678">IF(ROWS(B$110:B120)&lt;=B$108,B119+1,"")</f>
        <v>11</v>
      </c>
      <c r="C120">
        <f t="shared" si="678"/>
        <v>11</v>
      </c>
      <c r="D120">
        <f t="shared" si="678"/>
        <v>11</v>
      </c>
      <c r="E120">
        <f t="shared" si="678"/>
        <v>11</v>
      </c>
      <c r="F120">
        <f t="shared" si="678"/>
        <v>11</v>
      </c>
      <c r="G120">
        <f t="shared" si="678"/>
        <v>11</v>
      </c>
      <c r="H120">
        <f t="shared" si="678"/>
        <v>11</v>
      </c>
      <c r="I120">
        <f t="shared" si="678"/>
        <v>11</v>
      </c>
      <c r="J120">
        <f t="shared" si="678"/>
        <v>11</v>
      </c>
      <c r="K120">
        <f t="shared" si="678"/>
        <v>11</v>
      </c>
      <c r="L120">
        <f t="shared" si="678"/>
        <v>11</v>
      </c>
      <c r="M120">
        <f t="shared" si="678"/>
        <v>11</v>
      </c>
      <c r="N120">
        <f t="shared" si="678"/>
        <v>11</v>
      </c>
      <c r="O120">
        <f t="shared" si="678"/>
        <v>11</v>
      </c>
      <c r="P120">
        <f t="shared" si="678"/>
        <v>11</v>
      </c>
      <c r="Q120" s="37">
        <f t="shared" ref="Q120:T120" si="679">IF(ROWS(Q$110:Q120)/100&lt;=Q$108,Q119+1%,"")</f>
        <v>0.10999999999999999</v>
      </c>
      <c r="R120" s="37">
        <f t="shared" si="679"/>
        <v>0.10999999999999999</v>
      </c>
      <c r="S120" s="37">
        <f t="shared" si="679"/>
        <v>0.10999999999999999</v>
      </c>
      <c r="T120" s="37">
        <f t="shared" si="679"/>
        <v>0.10999999999999999</v>
      </c>
      <c r="U120">
        <f t="shared" si="620"/>
        <v>11</v>
      </c>
      <c r="V120" s="37">
        <f t="shared" ref="V120:W120" si="680">IF(ROWS(V$110:V120)/100&lt;=V$108,V119+1%,"")</f>
        <v>0.10999999999999999</v>
      </c>
      <c r="W120" s="37">
        <f t="shared" si="680"/>
        <v>0.10999999999999999</v>
      </c>
      <c r="X120">
        <f t="shared" si="622"/>
        <v>11</v>
      </c>
      <c r="Y120" s="37">
        <f t="shared" si="623"/>
        <v>0.10999999999999999</v>
      </c>
      <c r="Z120">
        <f t="shared" ref="Z120:AA120" si="681">IF(ROWS(Z$110:Z120)&lt;=Z$108,Z119+1,"")</f>
        <v>11</v>
      </c>
      <c r="AA120">
        <f t="shared" si="681"/>
        <v>11</v>
      </c>
      <c r="AB120" s="37">
        <f t="shared" ref="AB120:AG120" si="682">IF(ROWS(AB$110:AB120)/100&lt;=AB$108,AB119+1%,"")</f>
        <v>0.10999999999999999</v>
      </c>
      <c r="AC120" s="37">
        <f t="shared" si="682"/>
        <v>0.10999999999999999</v>
      </c>
      <c r="AD120" s="37">
        <f t="shared" si="682"/>
        <v>0.10999999999999999</v>
      </c>
      <c r="AE120" s="37">
        <f t="shared" si="682"/>
        <v>0.10999999999999999</v>
      </c>
      <c r="AF120" s="37">
        <f t="shared" si="682"/>
        <v>0.10999999999999999</v>
      </c>
      <c r="AG120" s="37">
        <f t="shared" si="682"/>
        <v>0.10999999999999999</v>
      </c>
      <c r="AH120">
        <f t="shared" si="626"/>
        <v>11</v>
      </c>
      <c r="AI120" s="37">
        <f t="shared" ref="AI120:AJ120" si="683">IF(ROWS(AI$110:AI120)/100&lt;=AI$108,AI119+1,"")</f>
        <v>11</v>
      </c>
      <c r="AJ120" s="37">
        <f t="shared" si="683"/>
        <v>11</v>
      </c>
      <c r="AK120">
        <f t="shared" si="628"/>
        <v>11</v>
      </c>
      <c r="AL120">
        <f t="shared" si="629"/>
        <v>-11</v>
      </c>
    </row>
    <row r="121" spans="2:38" ht="12.75">
      <c r="B121">
        <f t="shared" ref="B121:P121" si="684">IF(ROWS(B$110:B121)&lt;=B$108,B120+1,"")</f>
        <v>12</v>
      </c>
      <c r="C121">
        <f t="shared" si="684"/>
        <v>12</v>
      </c>
      <c r="D121">
        <f t="shared" si="684"/>
        <v>12</v>
      </c>
      <c r="E121">
        <f t="shared" si="684"/>
        <v>12</v>
      </c>
      <c r="F121">
        <f t="shared" si="684"/>
        <v>12</v>
      </c>
      <c r="G121">
        <f t="shared" si="684"/>
        <v>12</v>
      </c>
      <c r="H121">
        <f t="shared" si="684"/>
        <v>12</v>
      </c>
      <c r="I121">
        <f t="shared" si="684"/>
        <v>12</v>
      </c>
      <c r="J121">
        <f t="shared" si="684"/>
        <v>12</v>
      </c>
      <c r="K121">
        <f t="shared" si="684"/>
        <v>12</v>
      </c>
      <c r="L121">
        <f t="shared" si="684"/>
        <v>12</v>
      </c>
      <c r="M121">
        <f t="shared" si="684"/>
        <v>12</v>
      </c>
      <c r="N121">
        <f t="shared" si="684"/>
        <v>12</v>
      </c>
      <c r="O121">
        <f t="shared" si="684"/>
        <v>12</v>
      </c>
      <c r="P121">
        <f t="shared" si="684"/>
        <v>12</v>
      </c>
      <c r="Q121" s="37">
        <f t="shared" ref="Q121:T121" si="685">IF(ROWS(Q$110:Q121)/100&lt;=Q$108,Q120+1%,"")</f>
        <v>0.11999999999999998</v>
      </c>
      <c r="R121" s="37">
        <f t="shared" si="685"/>
        <v>0.11999999999999998</v>
      </c>
      <c r="S121" s="37">
        <f t="shared" si="685"/>
        <v>0.11999999999999998</v>
      </c>
      <c r="T121" s="37">
        <f t="shared" si="685"/>
        <v>0.11999999999999998</v>
      </c>
      <c r="U121">
        <f t="shared" si="620"/>
        <v>12</v>
      </c>
      <c r="V121" s="37">
        <f t="shared" ref="V121:W121" si="686">IF(ROWS(V$110:V121)/100&lt;=V$108,V120+1%,"")</f>
        <v>0.11999999999999998</v>
      </c>
      <c r="W121" s="37">
        <f t="shared" si="686"/>
        <v>0.11999999999999998</v>
      </c>
      <c r="X121">
        <f t="shared" si="622"/>
        <v>12</v>
      </c>
      <c r="Y121" s="37">
        <f t="shared" si="623"/>
        <v>0.11999999999999998</v>
      </c>
      <c r="Z121">
        <f t="shared" ref="Z121:AA121" si="687">IF(ROWS(Z$110:Z121)&lt;=Z$108,Z120+1,"")</f>
        <v>12</v>
      </c>
      <c r="AA121">
        <f t="shared" si="687"/>
        <v>12</v>
      </c>
      <c r="AB121" s="37">
        <f t="shared" ref="AB121:AG121" si="688">IF(ROWS(AB$110:AB121)/100&lt;=AB$108,AB120+1%,"")</f>
        <v>0.11999999999999998</v>
      </c>
      <c r="AC121" s="37">
        <f t="shared" si="688"/>
        <v>0.11999999999999998</v>
      </c>
      <c r="AD121" s="37">
        <f t="shared" si="688"/>
        <v>0.11999999999999998</v>
      </c>
      <c r="AE121" s="37">
        <f t="shared" si="688"/>
        <v>0.11999999999999998</v>
      </c>
      <c r="AF121" s="37">
        <f t="shared" si="688"/>
        <v>0.11999999999999998</v>
      </c>
      <c r="AG121" s="37">
        <f t="shared" si="688"/>
        <v>0.11999999999999998</v>
      </c>
      <c r="AH121">
        <f t="shared" si="626"/>
        <v>12</v>
      </c>
      <c r="AI121" s="37">
        <f t="shared" ref="AI121:AJ121" si="689">IF(ROWS(AI$110:AI121)/100&lt;=AI$108,AI120+1,"")</f>
        <v>12</v>
      </c>
      <c r="AJ121" s="37">
        <f t="shared" si="689"/>
        <v>12</v>
      </c>
      <c r="AK121">
        <f t="shared" si="628"/>
        <v>12</v>
      </c>
      <c r="AL121">
        <f t="shared" si="629"/>
        <v>-12</v>
      </c>
    </row>
    <row r="122" spans="2:38" ht="12.75">
      <c r="B122">
        <f t="shared" ref="B122:P122" si="690">IF(ROWS(B$110:B122)&lt;=B$108,B121+1,"")</f>
        <v>13</v>
      </c>
      <c r="C122">
        <f t="shared" si="690"/>
        <v>13</v>
      </c>
      <c r="D122">
        <f t="shared" si="690"/>
        <v>13</v>
      </c>
      <c r="E122">
        <f t="shared" si="690"/>
        <v>13</v>
      </c>
      <c r="F122">
        <f t="shared" si="690"/>
        <v>13</v>
      </c>
      <c r="G122">
        <f t="shared" si="690"/>
        <v>13</v>
      </c>
      <c r="H122">
        <f t="shared" si="690"/>
        <v>13</v>
      </c>
      <c r="I122">
        <f t="shared" si="690"/>
        <v>13</v>
      </c>
      <c r="J122">
        <f t="shared" si="690"/>
        <v>13</v>
      </c>
      <c r="K122">
        <f t="shared" si="690"/>
        <v>13</v>
      </c>
      <c r="L122">
        <f t="shared" si="690"/>
        <v>13</v>
      </c>
      <c r="M122">
        <f t="shared" si="690"/>
        <v>13</v>
      </c>
      <c r="N122">
        <f t="shared" si="690"/>
        <v>13</v>
      </c>
      <c r="O122">
        <f t="shared" si="690"/>
        <v>13</v>
      </c>
      <c r="P122">
        <f t="shared" si="690"/>
        <v>13</v>
      </c>
      <c r="Q122" s="37">
        <f t="shared" ref="Q122:T122" si="691">IF(ROWS(Q$110:Q122)/100&lt;=Q$108,Q121+1%,"")</f>
        <v>0.12999999999999998</v>
      </c>
      <c r="R122" s="37">
        <f t="shared" si="691"/>
        <v>0.12999999999999998</v>
      </c>
      <c r="S122" s="37">
        <f t="shared" si="691"/>
        <v>0.12999999999999998</v>
      </c>
      <c r="T122" s="37">
        <f t="shared" si="691"/>
        <v>0.12999999999999998</v>
      </c>
      <c r="U122">
        <f t="shared" si="620"/>
        <v>13</v>
      </c>
      <c r="V122" s="37">
        <f t="shared" ref="V122:W122" si="692">IF(ROWS(V$110:V122)/100&lt;=V$108,V121+1%,"")</f>
        <v>0.12999999999999998</v>
      </c>
      <c r="W122" s="37">
        <f t="shared" si="692"/>
        <v>0.12999999999999998</v>
      </c>
      <c r="X122">
        <f t="shared" si="622"/>
        <v>13</v>
      </c>
      <c r="Y122" s="37">
        <f t="shared" si="623"/>
        <v>0.12999999999999998</v>
      </c>
      <c r="Z122">
        <f t="shared" ref="Z122:AA122" si="693">IF(ROWS(Z$110:Z122)&lt;=Z$108,Z121+1,"")</f>
        <v>13</v>
      </c>
      <c r="AA122">
        <f t="shared" si="693"/>
        <v>13</v>
      </c>
      <c r="AB122" s="37">
        <f t="shared" ref="AB122:AG122" si="694">IF(ROWS(AB$110:AB122)/100&lt;=AB$108,AB121+1%,"")</f>
        <v>0.12999999999999998</v>
      </c>
      <c r="AC122" s="37">
        <f t="shared" si="694"/>
        <v>0.12999999999999998</v>
      </c>
      <c r="AD122" s="37">
        <f t="shared" si="694"/>
        <v>0.12999999999999998</v>
      </c>
      <c r="AE122" s="37">
        <f t="shared" si="694"/>
        <v>0.12999999999999998</v>
      </c>
      <c r="AF122" s="37">
        <f t="shared" si="694"/>
        <v>0.12999999999999998</v>
      </c>
      <c r="AG122" s="37">
        <f t="shared" si="694"/>
        <v>0.12999999999999998</v>
      </c>
      <c r="AH122">
        <f t="shared" si="626"/>
        <v>13</v>
      </c>
      <c r="AI122" s="37">
        <f t="shared" ref="AI122:AJ122" si="695">IF(ROWS(AI$110:AI122)/100&lt;=AI$108,AI121+1,"")</f>
        <v>13</v>
      </c>
      <c r="AJ122" s="37">
        <f t="shared" si="695"/>
        <v>13</v>
      </c>
      <c r="AK122">
        <f t="shared" si="628"/>
        <v>13</v>
      </c>
      <c r="AL122">
        <f t="shared" si="629"/>
        <v>-13</v>
      </c>
    </row>
    <row r="123" spans="2:38" ht="12.75">
      <c r="B123">
        <f t="shared" ref="B123:P123" si="696">IF(ROWS(B$110:B123)&lt;=B$108,B122+1,"")</f>
        <v>14</v>
      </c>
      <c r="C123">
        <f t="shared" si="696"/>
        <v>14</v>
      </c>
      <c r="D123">
        <f t="shared" si="696"/>
        <v>14</v>
      </c>
      <c r="E123">
        <f t="shared" si="696"/>
        <v>14</v>
      </c>
      <c r="F123">
        <f t="shared" si="696"/>
        <v>14</v>
      </c>
      <c r="G123">
        <f t="shared" si="696"/>
        <v>14</v>
      </c>
      <c r="H123">
        <f t="shared" si="696"/>
        <v>14</v>
      </c>
      <c r="I123">
        <f t="shared" si="696"/>
        <v>14</v>
      </c>
      <c r="J123">
        <f t="shared" si="696"/>
        <v>14</v>
      </c>
      <c r="K123">
        <f t="shared" si="696"/>
        <v>14</v>
      </c>
      <c r="L123">
        <f t="shared" si="696"/>
        <v>14</v>
      </c>
      <c r="M123">
        <f t="shared" si="696"/>
        <v>14</v>
      </c>
      <c r="N123">
        <f t="shared" si="696"/>
        <v>14</v>
      </c>
      <c r="O123">
        <f t="shared" si="696"/>
        <v>14</v>
      </c>
      <c r="P123">
        <f t="shared" si="696"/>
        <v>14</v>
      </c>
      <c r="Q123" s="37">
        <f t="shared" ref="Q123:T123" si="697">IF(ROWS(Q$110:Q123)/100&lt;=Q$108,Q122+1%,"")</f>
        <v>0.13999999999999999</v>
      </c>
      <c r="R123" s="37">
        <f t="shared" si="697"/>
        <v>0.13999999999999999</v>
      </c>
      <c r="S123" s="37">
        <f t="shared" si="697"/>
        <v>0.13999999999999999</v>
      </c>
      <c r="T123" s="37">
        <f t="shared" si="697"/>
        <v>0.13999999999999999</v>
      </c>
      <c r="U123">
        <f t="shared" si="620"/>
        <v>14</v>
      </c>
      <c r="V123" s="37">
        <f t="shared" ref="V123:W123" si="698">IF(ROWS(V$110:V123)/100&lt;=V$108,V122+1%,"")</f>
        <v>0.13999999999999999</v>
      </c>
      <c r="W123" s="37">
        <f t="shared" si="698"/>
        <v>0.13999999999999999</v>
      </c>
      <c r="X123">
        <f t="shared" si="622"/>
        <v>14</v>
      </c>
      <c r="Y123" s="37">
        <f t="shared" si="623"/>
        <v>0.13999999999999999</v>
      </c>
      <c r="Z123">
        <f t="shared" ref="Z123:AA123" si="699">IF(ROWS(Z$110:Z123)&lt;=Z$108,Z122+1,"")</f>
        <v>14</v>
      </c>
      <c r="AA123">
        <f t="shared" si="699"/>
        <v>14</v>
      </c>
      <c r="AB123" s="37">
        <f t="shared" ref="AB123:AG123" si="700">IF(ROWS(AB$110:AB123)/100&lt;=AB$108,AB122+1%,"")</f>
        <v>0.13999999999999999</v>
      </c>
      <c r="AC123" s="37">
        <f t="shared" si="700"/>
        <v>0.13999999999999999</v>
      </c>
      <c r="AD123" s="37">
        <f t="shared" si="700"/>
        <v>0.13999999999999999</v>
      </c>
      <c r="AE123" s="37">
        <f t="shared" si="700"/>
        <v>0.13999999999999999</v>
      </c>
      <c r="AF123" s="37">
        <f t="shared" si="700"/>
        <v>0.13999999999999999</v>
      </c>
      <c r="AG123" s="37">
        <f t="shared" si="700"/>
        <v>0.13999999999999999</v>
      </c>
      <c r="AH123">
        <f t="shared" si="626"/>
        <v>14</v>
      </c>
      <c r="AI123" s="37">
        <f t="shared" ref="AI123:AJ123" si="701">IF(ROWS(AI$110:AI123)/100&lt;=AI$108,AI122+1,"")</f>
        <v>14</v>
      </c>
      <c r="AJ123" s="37">
        <f t="shared" si="701"/>
        <v>14</v>
      </c>
      <c r="AK123">
        <f t="shared" si="628"/>
        <v>14</v>
      </c>
      <c r="AL123">
        <f t="shared" si="629"/>
        <v>-14</v>
      </c>
    </row>
    <row r="124" spans="2:38" ht="12.75">
      <c r="B124">
        <f t="shared" ref="B124:P124" si="702">IF(ROWS(B$110:B124)&lt;=B$108,B123+1,"")</f>
        <v>15</v>
      </c>
      <c r="C124">
        <f t="shared" si="702"/>
        <v>15</v>
      </c>
      <c r="D124">
        <f t="shared" si="702"/>
        <v>15</v>
      </c>
      <c r="E124">
        <f t="shared" si="702"/>
        <v>15</v>
      </c>
      <c r="F124">
        <f t="shared" si="702"/>
        <v>15</v>
      </c>
      <c r="G124">
        <f t="shared" si="702"/>
        <v>15</v>
      </c>
      <c r="H124">
        <f t="shared" si="702"/>
        <v>15</v>
      </c>
      <c r="I124">
        <f t="shared" si="702"/>
        <v>15</v>
      </c>
      <c r="J124">
        <f t="shared" si="702"/>
        <v>15</v>
      </c>
      <c r="K124">
        <f t="shared" si="702"/>
        <v>15</v>
      </c>
      <c r="L124">
        <f t="shared" si="702"/>
        <v>15</v>
      </c>
      <c r="M124">
        <f t="shared" si="702"/>
        <v>15</v>
      </c>
      <c r="N124">
        <f t="shared" si="702"/>
        <v>15</v>
      </c>
      <c r="O124">
        <f t="shared" si="702"/>
        <v>15</v>
      </c>
      <c r="P124">
        <f t="shared" si="702"/>
        <v>15</v>
      </c>
      <c r="Q124" s="37">
        <f t="shared" ref="Q124:T124" si="703">IF(ROWS(Q$110:Q124)/100&lt;=Q$108,Q123+1%,"")</f>
        <v>0.15</v>
      </c>
      <c r="R124" s="37">
        <f t="shared" si="703"/>
        <v>0.15</v>
      </c>
      <c r="S124" s="37">
        <f t="shared" si="703"/>
        <v>0.15</v>
      </c>
      <c r="T124" s="37">
        <f t="shared" si="703"/>
        <v>0.15</v>
      </c>
      <c r="U124">
        <f t="shared" si="620"/>
        <v>15</v>
      </c>
      <c r="V124" s="37">
        <f t="shared" ref="V124:W124" si="704">IF(ROWS(V$110:V124)/100&lt;=V$108,V123+1%,"")</f>
        <v>0.15</v>
      </c>
      <c r="W124" s="37">
        <f t="shared" si="704"/>
        <v>0.15</v>
      </c>
      <c r="X124">
        <f t="shared" si="622"/>
        <v>15</v>
      </c>
      <c r="Y124" s="37">
        <f t="shared" si="623"/>
        <v>0.15</v>
      </c>
      <c r="Z124">
        <f t="shared" ref="Z124:AA124" si="705">IF(ROWS(Z$110:Z124)&lt;=Z$108,Z123+1,"")</f>
        <v>15</v>
      </c>
      <c r="AA124">
        <f t="shared" si="705"/>
        <v>15</v>
      </c>
      <c r="AB124" s="37">
        <f t="shared" ref="AB124:AG124" si="706">IF(ROWS(AB$110:AB124)/100&lt;=AB$108,AB123+1%,"")</f>
        <v>0.15</v>
      </c>
      <c r="AC124" s="37">
        <f t="shared" si="706"/>
        <v>0.15</v>
      </c>
      <c r="AD124" s="37">
        <f t="shared" si="706"/>
        <v>0.15</v>
      </c>
      <c r="AE124" s="37">
        <f t="shared" si="706"/>
        <v>0.15</v>
      </c>
      <c r="AF124" s="37">
        <f t="shared" si="706"/>
        <v>0.15</v>
      </c>
      <c r="AG124" s="37">
        <f t="shared" si="706"/>
        <v>0.15</v>
      </c>
      <c r="AH124">
        <f t="shared" si="626"/>
        <v>15</v>
      </c>
      <c r="AI124" s="37">
        <f t="shared" ref="AI124:AJ124" si="707">IF(ROWS(AI$110:AI124)/100&lt;=AI$108,AI123+1,"")</f>
        <v>15</v>
      </c>
      <c r="AJ124" s="37">
        <f t="shared" si="707"/>
        <v>15</v>
      </c>
      <c r="AK124">
        <f t="shared" si="628"/>
        <v>15</v>
      </c>
      <c r="AL124">
        <f t="shared" si="629"/>
        <v>-15</v>
      </c>
    </row>
    <row r="125" spans="2:38" ht="12.75">
      <c r="B125">
        <f t="shared" ref="B125:P125" si="708">IF(ROWS(B$110:B125)&lt;=B$108,B124+1,"")</f>
        <v>16</v>
      </c>
      <c r="C125">
        <f t="shared" si="708"/>
        <v>16</v>
      </c>
      <c r="D125">
        <f t="shared" si="708"/>
        <v>16</v>
      </c>
      <c r="E125">
        <f t="shared" si="708"/>
        <v>16</v>
      </c>
      <c r="F125">
        <f t="shared" si="708"/>
        <v>16</v>
      </c>
      <c r="G125">
        <f t="shared" si="708"/>
        <v>16</v>
      </c>
      <c r="H125">
        <f t="shared" si="708"/>
        <v>16</v>
      </c>
      <c r="I125">
        <f t="shared" si="708"/>
        <v>16</v>
      </c>
      <c r="J125">
        <f t="shared" si="708"/>
        <v>16</v>
      </c>
      <c r="K125">
        <f t="shared" si="708"/>
        <v>16</v>
      </c>
      <c r="L125">
        <f t="shared" si="708"/>
        <v>16</v>
      </c>
      <c r="M125">
        <f t="shared" si="708"/>
        <v>16</v>
      </c>
      <c r="N125">
        <f t="shared" si="708"/>
        <v>16</v>
      </c>
      <c r="O125">
        <f t="shared" si="708"/>
        <v>16</v>
      </c>
      <c r="P125">
        <f t="shared" si="708"/>
        <v>16</v>
      </c>
      <c r="Q125" s="37">
        <f t="shared" ref="Q125:T125" si="709">IF(ROWS(Q$110:Q125)/100&lt;=Q$108,Q124+1%,"")</f>
        <v>0.16</v>
      </c>
      <c r="R125" s="37">
        <f t="shared" si="709"/>
        <v>0.16</v>
      </c>
      <c r="S125" s="37">
        <f t="shared" si="709"/>
        <v>0.16</v>
      </c>
      <c r="T125" s="37">
        <f t="shared" si="709"/>
        <v>0.16</v>
      </c>
      <c r="U125">
        <f t="shared" si="620"/>
        <v>16</v>
      </c>
      <c r="V125" s="37">
        <f t="shared" ref="V125:W125" si="710">IF(ROWS(V$110:V125)/100&lt;=V$108,V124+1%,"")</f>
        <v>0.16</v>
      </c>
      <c r="W125" s="37">
        <f t="shared" si="710"/>
        <v>0.16</v>
      </c>
      <c r="X125">
        <f t="shared" si="622"/>
        <v>16</v>
      </c>
      <c r="Y125" s="37">
        <f t="shared" si="623"/>
        <v>0.16</v>
      </c>
      <c r="Z125">
        <f t="shared" ref="Z125:AA125" si="711">IF(ROWS(Z$110:Z125)&lt;=Z$108,Z124+1,"")</f>
        <v>16</v>
      </c>
      <c r="AA125">
        <f t="shared" si="711"/>
        <v>16</v>
      </c>
      <c r="AB125" s="37">
        <f t="shared" ref="AB125:AG125" si="712">IF(ROWS(AB$110:AB125)/100&lt;=AB$108,AB124+1%,"")</f>
        <v>0.16</v>
      </c>
      <c r="AC125" s="37">
        <f t="shared" si="712"/>
        <v>0.16</v>
      </c>
      <c r="AD125" s="37">
        <f t="shared" si="712"/>
        <v>0.16</v>
      </c>
      <c r="AE125" s="37">
        <f t="shared" si="712"/>
        <v>0.16</v>
      </c>
      <c r="AF125" s="37">
        <f t="shared" si="712"/>
        <v>0.16</v>
      </c>
      <c r="AG125" s="37">
        <f t="shared" si="712"/>
        <v>0.16</v>
      </c>
      <c r="AH125">
        <f t="shared" si="626"/>
        <v>16</v>
      </c>
      <c r="AI125" s="37">
        <f t="shared" ref="AI125:AJ125" si="713">IF(ROWS(AI$110:AI125)/100&lt;=AI$108,AI124+1,"")</f>
        <v>16</v>
      </c>
      <c r="AJ125" s="37">
        <f t="shared" si="713"/>
        <v>16</v>
      </c>
      <c r="AK125">
        <f t="shared" si="628"/>
        <v>16</v>
      </c>
      <c r="AL125">
        <f t="shared" si="629"/>
        <v>-16</v>
      </c>
    </row>
    <row r="126" spans="2:38" ht="12.75">
      <c r="B126">
        <f t="shared" ref="B126:P126" si="714">IF(ROWS(B$110:B126)&lt;=B$108,B125+1,"")</f>
        <v>17</v>
      </c>
      <c r="C126">
        <f t="shared" si="714"/>
        <v>17</v>
      </c>
      <c r="D126">
        <f t="shared" si="714"/>
        <v>17</v>
      </c>
      <c r="E126">
        <f t="shared" si="714"/>
        <v>17</v>
      </c>
      <c r="F126">
        <f t="shared" si="714"/>
        <v>17</v>
      </c>
      <c r="G126">
        <f t="shared" si="714"/>
        <v>17</v>
      </c>
      <c r="H126">
        <f t="shared" si="714"/>
        <v>17</v>
      </c>
      <c r="I126">
        <f t="shared" si="714"/>
        <v>17</v>
      </c>
      <c r="J126">
        <f t="shared" si="714"/>
        <v>17</v>
      </c>
      <c r="K126">
        <f t="shared" si="714"/>
        <v>17</v>
      </c>
      <c r="L126">
        <f t="shared" si="714"/>
        <v>17</v>
      </c>
      <c r="M126">
        <f t="shared" si="714"/>
        <v>17</v>
      </c>
      <c r="N126">
        <f t="shared" si="714"/>
        <v>17</v>
      </c>
      <c r="O126">
        <f t="shared" si="714"/>
        <v>17</v>
      </c>
      <c r="P126">
        <f t="shared" si="714"/>
        <v>17</v>
      </c>
      <c r="Q126" s="37">
        <f t="shared" ref="Q126:T126" si="715">IF(ROWS(Q$110:Q126)/100&lt;=Q$108,Q125+1%,"")</f>
        <v>0.17</v>
      </c>
      <c r="R126" s="37">
        <f t="shared" si="715"/>
        <v>0.17</v>
      </c>
      <c r="S126" s="37">
        <f t="shared" si="715"/>
        <v>0.17</v>
      </c>
      <c r="T126" s="37">
        <f t="shared" si="715"/>
        <v>0.17</v>
      </c>
      <c r="U126">
        <f t="shared" si="620"/>
        <v>17</v>
      </c>
      <c r="V126" s="37">
        <f t="shared" ref="V126:W126" si="716">IF(ROWS(V$110:V126)/100&lt;=V$108,V125+1%,"")</f>
        <v>0.17</v>
      </c>
      <c r="W126" s="37">
        <f t="shared" si="716"/>
        <v>0.17</v>
      </c>
      <c r="X126">
        <f t="shared" si="622"/>
        <v>17</v>
      </c>
      <c r="Y126" s="37">
        <f t="shared" si="623"/>
        <v>0.17</v>
      </c>
      <c r="Z126">
        <f t="shared" ref="Z126:AA126" si="717">IF(ROWS(Z$110:Z126)&lt;=Z$108,Z125+1,"")</f>
        <v>17</v>
      </c>
      <c r="AA126">
        <f t="shared" si="717"/>
        <v>17</v>
      </c>
      <c r="AB126" s="37">
        <f t="shared" ref="AB126:AG126" si="718">IF(ROWS(AB$110:AB126)/100&lt;=AB$108,AB125+1%,"")</f>
        <v>0.17</v>
      </c>
      <c r="AC126" s="37">
        <f t="shared" si="718"/>
        <v>0.17</v>
      </c>
      <c r="AD126" s="37">
        <f t="shared" si="718"/>
        <v>0.17</v>
      </c>
      <c r="AE126" s="37">
        <f t="shared" si="718"/>
        <v>0.17</v>
      </c>
      <c r="AF126" s="37">
        <f t="shared" si="718"/>
        <v>0.17</v>
      </c>
      <c r="AG126" s="37">
        <f t="shared" si="718"/>
        <v>0.17</v>
      </c>
      <c r="AH126">
        <f t="shared" si="626"/>
        <v>17</v>
      </c>
      <c r="AI126" s="37">
        <f t="shared" ref="AI126:AJ126" si="719">IF(ROWS(AI$110:AI126)/100&lt;=AI$108,AI125+1,"")</f>
        <v>17</v>
      </c>
      <c r="AJ126" s="37">
        <f t="shared" si="719"/>
        <v>17</v>
      </c>
      <c r="AK126">
        <f t="shared" si="628"/>
        <v>17</v>
      </c>
      <c r="AL126">
        <f t="shared" si="629"/>
        <v>-17</v>
      </c>
    </row>
    <row r="127" spans="2:38" ht="12.75">
      <c r="B127">
        <f t="shared" ref="B127:P127" si="720">IF(ROWS(B$110:B127)&lt;=B$108,B126+1,"")</f>
        <v>18</v>
      </c>
      <c r="C127">
        <f t="shared" si="720"/>
        <v>18</v>
      </c>
      <c r="D127">
        <f t="shared" si="720"/>
        <v>18</v>
      </c>
      <c r="E127">
        <f t="shared" si="720"/>
        <v>18</v>
      </c>
      <c r="F127">
        <f t="shared" si="720"/>
        <v>18</v>
      </c>
      <c r="G127">
        <f t="shared" si="720"/>
        <v>18</v>
      </c>
      <c r="H127">
        <f t="shared" si="720"/>
        <v>18</v>
      </c>
      <c r="I127">
        <f t="shared" si="720"/>
        <v>18</v>
      </c>
      <c r="J127">
        <f t="shared" si="720"/>
        <v>18</v>
      </c>
      <c r="K127">
        <f t="shared" si="720"/>
        <v>18</v>
      </c>
      <c r="L127">
        <f t="shared" si="720"/>
        <v>18</v>
      </c>
      <c r="M127">
        <f t="shared" si="720"/>
        <v>18</v>
      </c>
      <c r="N127">
        <f t="shared" si="720"/>
        <v>18</v>
      </c>
      <c r="O127">
        <f t="shared" si="720"/>
        <v>18</v>
      </c>
      <c r="P127">
        <f t="shared" si="720"/>
        <v>18</v>
      </c>
      <c r="Q127" s="37">
        <f t="shared" ref="Q127:T127" si="721">IF(ROWS(Q$110:Q127)/100&lt;=Q$108,Q126+1%,"")</f>
        <v>0.18000000000000002</v>
      </c>
      <c r="R127" s="37">
        <f t="shared" si="721"/>
        <v>0.18000000000000002</v>
      </c>
      <c r="S127" s="37">
        <f t="shared" si="721"/>
        <v>0.18000000000000002</v>
      </c>
      <c r="T127" s="37">
        <f t="shared" si="721"/>
        <v>0.18000000000000002</v>
      </c>
      <c r="U127">
        <f t="shared" si="620"/>
        <v>18</v>
      </c>
      <c r="V127" s="37">
        <f t="shared" ref="V127:W127" si="722">IF(ROWS(V$110:V127)/100&lt;=V$108,V126+1%,"")</f>
        <v>0.18000000000000002</v>
      </c>
      <c r="W127" s="37">
        <f t="shared" si="722"/>
        <v>0.18000000000000002</v>
      </c>
      <c r="X127">
        <f t="shared" si="622"/>
        <v>18</v>
      </c>
      <c r="Y127" s="37">
        <f t="shared" si="623"/>
        <v>0.18000000000000002</v>
      </c>
      <c r="Z127">
        <f t="shared" ref="Z127:AA127" si="723">IF(ROWS(Z$110:Z127)&lt;=Z$108,Z126+1,"")</f>
        <v>18</v>
      </c>
      <c r="AA127">
        <f t="shared" si="723"/>
        <v>18</v>
      </c>
      <c r="AB127" s="37">
        <f t="shared" ref="AB127:AG127" si="724">IF(ROWS(AB$110:AB127)/100&lt;=AB$108,AB126+1%,"")</f>
        <v>0.18000000000000002</v>
      </c>
      <c r="AC127" s="37">
        <f t="shared" si="724"/>
        <v>0.18000000000000002</v>
      </c>
      <c r="AD127" s="37">
        <f t="shared" si="724"/>
        <v>0.18000000000000002</v>
      </c>
      <c r="AE127" s="37">
        <f t="shared" si="724"/>
        <v>0.18000000000000002</v>
      </c>
      <c r="AF127" s="37">
        <f t="shared" si="724"/>
        <v>0.18000000000000002</v>
      </c>
      <c r="AG127" s="37">
        <f t="shared" si="724"/>
        <v>0.18000000000000002</v>
      </c>
      <c r="AH127">
        <f t="shared" si="626"/>
        <v>18</v>
      </c>
      <c r="AI127" s="37">
        <f t="shared" ref="AI127:AJ127" si="725">IF(ROWS(AI$110:AI127)/100&lt;=AI$108,AI126+1,"")</f>
        <v>18</v>
      </c>
      <c r="AJ127" s="37">
        <f t="shared" si="725"/>
        <v>18</v>
      </c>
      <c r="AK127">
        <f t="shared" si="628"/>
        <v>18</v>
      </c>
      <c r="AL127">
        <f t="shared" si="629"/>
        <v>-18</v>
      </c>
    </row>
    <row r="128" spans="2:38" ht="12.75">
      <c r="B128">
        <f t="shared" ref="B128:P128" si="726">IF(ROWS(B$110:B128)&lt;=B$108,B127+1,"")</f>
        <v>19</v>
      </c>
      <c r="C128">
        <f t="shared" si="726"/>
        <v>19</v>
      </c>
      <c r="D128">
        <f t="shared" si="726"/>
        <v>19</v>
      </c>
      <c r="E128">
        <f t="shared" si="726"/>
        <v>19</v>
      </c>
      <c r="F128">
        <f t="shared" si="726"/>
        <v>19</v>
      </c>
      <c r="G128">
        <f t="shared" si="726"/>
        <v>19</v>
      </c>
      <c r="H128">
        <f t="shared" si="726"/>
        <v>19</v>
      </c>
      <c r="I128">
        <f t="shared" si="726"/>
        <v>19</v>
      </c>
      <c r="J128">
        <f t="shared" si="726"/>
        <v>19</v>
      </c>
      <c r="K128">
        <f t="shared" si="726"/>
        <v>19</v>
      </c>
      <c r="L128">
        <f t="shared" si="726"/>
        <v>19</v>
      </c>
      <c r="M128">
        <f t="shared" si="726"/>
        <v>19</v>
      </c>
      <c r="N128">
        <f t="shared" si="726"/>
        <v>19</v>
      </c>
      <c r="O128">
        <f t="shared" si="726"/>
        <v>19</v>
      </c>
      <c r="P128">
        <f t="shared" si="726"/>
        <v>19</v>
      </c>
      <c r="Q128" s="37">
        <f t="shared" ref="Q128:T128" si="727">IF(ROWS(Q$110:Q128)/100&lt;=Q$108,Q127+1%,"")</f>
        <v>0.19000000000000003</v>
      </c>
      <c r="R128" s="37">
        <f t="shared" si="727"/>
        <v>0.19000000000000003</v>
      </c>
      <c r="S128" s="37">
        <f t="shared" si="727"/>
        <v>0.19000000000000003</v>
      </c>
      <c r="T128" s="37">
        <f t="shared" si="727"/>
        <v>0.19000000000000003</v>
      </c>
      <c r="U128">
        <f t="shared" si="620"/>
        <v>19</v>
      </c>
      <c r="V128" s="37">
        <f t="shared" ref="V128:W128" si="728">IF(ROWS(V$110:V128)/100&lt;=V$108,V127+1%,"")</f>
        <v>0.19000000000000003</v>
      </c>
      <c r="W128" s="37">
        <f t="shared" si="728"/>
        <v>0.19000000000000003</v>
      </c>
      <c r="X128">
        <f t="shared" si="622"/>
        <v>19</v>
      </c>
      <c r="Y128" s="37">
        <f t="shared" si="623"/>
        <v>0.19000000000000003</v>
      </c>
      <c r="Z128">
        <f t="shared" ref="Z128:AA128" si="729">IF(ROWS(Z$110:Z128)&lt;=Z$108,Z127+1,"")</f>
        <v>19</v>
      </c>
      <c r="AA128">
        <f t="shared" si="729"/>
        <v>19</v>
      </c>
      <c r="AB128" s="37">
        <f t="shared" ref="AB128:AG128" si="730">IF(ROWS(AB$110:AB128)/100&lt;=AB$108,AB127+1%,"")</f>
        <v>0.19000000000000003</v>
      </c>
      <c r="AC128" s="37">
        <f t="shared" si="730"/>
        <v>0.19000000000000003</v>
      </c>
      <c r="AD128" s="37">
        <f t="shared" si="730"/>
        <v>0.19000000000000003</v>
      </c>
      <c r="AE128" s="37">
        <f t="shared" si="730"/>
        <v>0.19000000000000003</v>
      </c>
      <c r="AF128" s="37">
        <f t="shared" si="730"/>
        <v>0.19000000000000003</v>
      </c>
      <c r="AG128" s="37">
        <f t="shared" si="730"/>
        <v>0.19000000000000003</v>
      </c>
      <c r="AH128">
        <f t="shared" si="626"/>
        <v>19</v>
      </c>
      <c r="AI128" s="37">
        <f t="shared" ref="AI128:AJ128" si="731">IF(ROWS(AI$110:AI128)/100&lt;=AI$108,AI127+1,"")</f>
        <v>19</v>
      </c>
      <c r="AJ128" s="37">
        <f t="shared" si="731"/>
        <v>19</v>
      </c>
      <c r="AK128">
        <f t="shared" si="628"/>
        <v>19</v>
      </c>
      <c r="AL128">
        <f t="shared" si="629"/>
        <v>-19</v>
      </c>
    </row>
    <row r="129" spans="2:38" ht="12.75">
      <c r="B129">
        <f t="shared" ref="B129:P129" si="732">IF(ROWS(B$110:B129)&lt;=B$108,B128+1,"")</f>
        <v>20</v>
      </c>
      <c r="C129">
        <f t="shared" si="732"/>
        <v>20</v>
      </c>
      <c r="D129">
        <f t="shared" si="732"/>
        <v>20</v>
      </c>
      <c r="E129">
        <f t="shared" si="732"/>
        <v>20</v>
      </c>
      <c r="F129">
        <f t="shared" si="732"/>
        <v>20</v>
      </c>
      <c r="G129">
        <f t="shared" si="732"/>
        <v>20</v>
      </c>
      <c r="H129">
        <f t="shared" si="732"/>
        <v>20</v>
      </c>
      <c r="I129">
        <f t="shared" si="732"/>
        <v>20</v>
      </c>
      <c r="J129">
        <f t="shared" si="732"/>
        <v>20</v>
      </c>
      <c r="K129">
        <f t="shared" si="732"/>
        <v>20</v>
      </c>
      <c r="L129">
        <f t="shared" si="732"/>
        <v>20</v>
      </c>
      <c r="M129">
        <f t="shared" si="732"/>
        <v>20</v>
      </c>
      <c r="N129">
        <f t="shared" si="732"/>
        <v>20</v>
      </c>
      <c r="O129">
        <f t="shared" si="732"/>
        <v>20</v>
      </c>
      <c r="P129">
        <f t="shared" si="732"/>
        <v>20</v>
      </c>
      <c r="Q129" s="37">
        <f t="shared" ref="Q129:T129" si="733">IF(ROWS(Q$110:Q129)/100&lt;=Q$108,Q128+1%,"")</f>
        <v>0.20000000000000004</v>
      </c>
      <c r="R129" s="37">
        <f t="shared" si="733"/>
        <v>0.20000000000000004</v>
      </c>
      <c r="S129" s="37">
        <f t="shared" si="733"/>
        <v>0.20000000000000004</v>
      </c>
      <c r="T129" s="37">
        <f t="shared" si="733"/>
        <v>0.20000000000000004</v>
      </c>
      <c r="U129">
        <f t="shared" si="620"/>
        <v>20</v>
      </c>
      <c r="V129" s="37">
        <f t="shared" ref="V129:W129" si="734">IF(ROWS(V$110:V129)/100&lt;=V$108,V128+1%,"")</f>
        <v>0.20000000000000004</v>
      </c>
      <c r="W129" s="37">
        <f t="shared" si="734"/>
        <v>0.20000000000000004</v>
      </c>
      <c r="X129">
        <f t="shared" si="622"/>
        <v>20</v>
      </c>
      <c r="Y129" s="37">
        <f t="shared" si="623"/>
        <v>0.20000000000000004</v>
      </c>
      <c r="Z129">
        <f t="shared" ref="Z129:AA129" si="735">IF(ROWS(Z$110:Z129)&lt;=Z$108,Z128+1,"")</f>
        <v>20</v>
      </c>
      <c r="AA129">
        <f t="shared" si="735"/>
        <v>20</v>
      </c>
      <c r="AB129" s="37">
        <f t="shared" ref="AB129:AG129" si="736">IF(ROWS(AB$110:AB129)/100&lt;=AB$108,AB128+1%,"")</f>
        <v>0.20000000000000004</v>
      </c>
      <c r="AC129" s="37">
        <f t="shared" si="736"/>
        <v>0.20000000000000004</v>
      </c>
      <c r="AD129" s="37">
        <f t="shared" si="736"/>
        <v>0.20000000000000004</v>
      </c>
      <c r="AE129" s="37">
        <f t="shared" si="736"/>
        <v>0.20000000000000004</v>
      </c>
      <c r="AF129" s="37">
        <f t="shared" si="736"/>
        <v>0.20000000000000004</v>
      </c>
      <c r="AG129" s="37">
        <f t="shared" si="736"/>
        <v>0.20000000000000004</v>
      </c>
      <c r="AH129">
        <f t="shared" si="626"/>
        <v>20</v>
      </c>
      <c r="AI129" s="37">
        <f t="shared" ref="AI129:AJ129" si="737">IF(ROWS(AI$110:AI129)/100&lt;=AI$108,AI128+1,"")</f>
        <v>20</v>
      </c>
      <c r="AJ129" s="37">
        <f t="shared" si="737"/>
        <v>20</v>
      </c>
      <c r="AK129">
        <f t="shared" si="628"/>
        <v>20</v>
      </c>
      <c r="AL129">
        <f t="shared" si="629"/>
        <v>-20</v>
      </c>
    </row>
    <row r="130" spans="2:38" ht="12.75">
      <c r="B130">
        <f t="shared" ref="B130:P130" si="738">IF(ROWS(B$110:B130)&lt;=B$108,B129+1,"")</f>
        <v>21</v>
      </c>
      <c r="C130">
        <f t="shared" si="738"/>
        <v>21</v>
      </c>
      <c r="D130">
        <f t="shared" si="738"/>
        <v>21</v>
      </c>
      <c r="E130">
        <f t="shared" si="738"/>
        <v>21</v>
      </c>
      <c r="F130">
        <f t="shared" si="738"/>
        <v>21</v>
      </c>
      <c r="G130">
        <f t="shared" si="738"/>
        <v>21</v>
      </c>
      <c r="H130">
        <f t="shared" si="738"/>
        <v>21</v>
      </c>
      <c r="I130">
        <f t="shared" si="738"/>
        <v>21</v>
      </c>
      <c r="J130">
        <f t="shared" si="738"/>
        <v>21</v>
      </c>
      <c r="K130">
        <f t="shared" si="738"/>
        <v>21</v>
      </c>
      <c r="L130">
        <f t="shared" si="738"/>
        <v>21</v>
      </c>
      <c r="M130">
        <f t="shared" si="738"/>
        <v>21</v>
      </c>
      <c r="N130">
        <f t="shared" si="738"/>
        <v>21</v>
      </c>
      <c r="O130">
        <f t="shared" si="738"/>
        <v>21</v>
      </c>
      <c r="P130">
        <f t="shared" si="738"/>
        <v>21</v>
      </c>
      <c r="Q130" s="37">
        <f t="shared" ref="Q130:T130" si="739">IF(ROWS(Q$110:Q130)/100&lt;=Q$108,Q129+1%,"")</f>
        <v>0.21000000000000005</v>
      </c>
      <c r="R130" s="37">
        <f t="shared" si="739"/>
        <v>0.21000000000000005</v>
      </c>
      <c r="S130" s="37">
        <f t="shared" si="739"/>
        <v>0.21000000000000005</v>
      </c>
      <c r="T130" s="37">
        <f t="shared" si="739"/>
        <v>0.21000000000000005</v>
      </c>
      <c r="U130">
        <f t="shared" si="620"/>
        <v>21</v>
      </c>
      <c r="V130" s="37">
        <f t="shared" ref="V130:W130" si="740">IF(ROWS(V$110:V130)/100&lt;=V$108,V129+1%,"")</f>
        <v>0.21000000000000005</v>
      </c>
      <c r="W130" s="37">
        <f t="shared" si="740"/>
        <v>0.21000000000000005</v>
      </c>
      <c r="X130">
        <f t="shared" si="622"/>
        <v>21</v>
      </c>
      <c r="Y130" s="37">
        <f t="shared" si="623"/>
        <v>0.21000000000000005</v>
      </c>
      <c r="Z130">
        <f t="shared" ref="Z130:AA130" si="741">IF(ROWS(Z$110:Z130)&lt;=Z$108,Z129+1,"")</f>
        <v>21</v>
      </c>
      <c r="AA130">
        <f t="shared" si="741"/>
        <v>21</v>
      </c>
      <c r="AB130" s="37">
        <f t="shared" ref="AB130:AG130" si="742">IF(ROWS(AB$110:AB130)/100&lt;=AB$108,AB129+1%,"")</f>
        <v>0.21000000000000005</v>
      </c>
      <c r="AC130" s="37">
        <f t="shared" si="742"/>
        <v>0.21000000000000005</v>
      </c>
      <c r="AD130" s="37">
        <f t="shared" si="742"/>
        <v>0.21000000000000005</v>
      </c>
      <c r="AE130" s="37">
        <f t="shared" si="742"/>
        <v>0.21000000000000005</v>
      </c>
      <c r="AF130" s="37">
        <f t="shared" si="742"/>
        <v>0.21000000000000005</v>
      </c>
      <c r="AG130" s="37">
        <f t="shared" si="742"/>
        <v>0.21000000000000005</v>
      </c>
      <c r="AH130">
        <f t="shared" si="626"/>
        <v>21</v>
      </c>
      <c r="AI130" s="37">
        <f t="shared" ref="AI130:AJ130" si="743">IF(ROWS(AI$110:AI130)/100&lt;=AI$108,AI129+1,"")</f>
        <v>21</v>
      </c>
      <c r="AJ130" s="37">
        <f t="shared" si="743"/>
        <v>21</v>
      </c>
      <c r="AK130">
        <f t="shared" si="628"/>
        <v>21</v>
      </c>
      <c r="AL130">
        <f t="shared" si="629"/>
        <v>-21</v>
      </c>
    </row>
    <row r="131" spans="2:38" ht="12.75">
      <c r="B131">
        <f t="shared" ref="B131:P131" si="744">IF(ROWS(B$110:B131)&lt;=B$108,B130+1,"")</f>
        <v>22</v>
      </c>
      <c r="C131">
        <f t="shared" si="744"/>
        <v>22</v>
      </c>
      <c r="D131">
        <f t="shared" si="744"/>
        <v>22</v>
      </c>
      <c r="E131">
        <f t="shared" si="744"/>
        <v>22</v>
      </c>
      <c r="F131">
        <f t="shared" si="744"/>
        <v>22</v>
      </c>
      <c r="G131">
        <f t="shared" si="744"/>
        <v>22</v>
      </c>
      <c r="H131">
        <f t="shared" si="744"/>
        <v>22</v>
      </c>
      <c r="I131">
        <f t="shared" si="744"/>
        <v>22</v>
      </c>
      <c r="J131">
        <f t="shared" si="744"/>
        <v>22</v>
      </c>
      <c r="K131">
        <f t="shared" si="744"/>
        <v>22</v>
      </c>
      <c r="L131">
        <f t="shared" si="744"/>
        <v>22</v>
      </c>
      <c r="M131">
        <f t="shared" si="744"/>
        <v>22</v>
      </c>
      <c r="N131">
        <f t="shared" si="744"/>
        <v>22</v>
      </c>
      <c r="O131">
        <f t="shared" si="744"/>
        <v>22</v>
      </c>
      <c r="P131">
        <f t="shared" si="744"/>
        <v>22</v>
      </c>
      <c r="Q131" s="37">
        <f t="shared" ref="Q131:T131" si="745">IF(ROWS(Q$110:Q131)/100&lt;=Q$108,Q130+1%,"")</f>
        <v>0.22000000000000006</v>
      </c>
      <c r="R131" s="37">
        <f t="shared" si="745"/>
        <v>0.22000000000000006</v>
      </c>
      <c r="S131" s="37">
        <f t="shared" si="745"/>
        <v>0.22000000000000006</v>
      </c>
      <c r="T131" s="37">
        <f t="shared" si="745"/>
        <v>0.22000000000000006</v>
      </c>
      <c r="U131">
        <f t="shared" si="620"/>
        <v>22</v>
      </c>
      <c r="V131" s="37">
        <f t="shared" ref="V131:W131" si="746">IF(ROWS(V$110:V131)/100&lt;=V$108,V130+1%,"")</f>
        <v>0.22000000000000006</v>
      </c>
      <c r="W131" s="37">
        <f t="shared" si="746"/>
        <v>0.22000000000000006</v>
      </c>
      <c r="X131">
        <f t="shared" si="622"/>
        <v>22</v>
      </c>
      <c r="Y131" s="37">
        <f t="shared" si="623"/>
        <v>0.22000000000000006</v>
      </c>
      <c r="Z131">
        <f t="shared" ref="Z131:AA131" si="747">IF(ROWS(Z$110:Z131)&lt;=Z$108,Z130+1,"")</f>
        <v>22</v>
      </c>
      <c r="AA131">
        <f t="shared" si="747"/>
        <v>22</v>
      </c>
      <c r="AB131" s="37">
        <f t="shared" ref="AB131:AG131" si="748">IF(ROWS(AB$110:AB131)/100&lt;=AB$108,AB130+1%,"")</f>
        <v>0.22000000000000006</v>
      </c>
      <c r="AC131" s="37">
        <f t="shared" si="748"/>
        <v>0.22000000000000006</v>
      </c>
      <c r="AD131" s="37">
        <f t="shared" si="748"/>
        <v>0.22000000000000006</v>
      </c>
      <c r="AE131" s="37">
        <f t="shared" si="748"/>
        <v>0.22000000000000006</v>
      </c>
      <c r="AF131" s="37">
        <f t="shared" si="748"/>
        <v>0.22000000000000006</v>
      </c>
      <c r="AG131" s="37">
        <f t="shared" si="748"/>
        <v>0.22000000000000006</v>
      </c>
      <c r="AH131">
        <f t="shared" si="626"/>
        <v>22</v>
      </c>
      <c r="AI131" s="37">
        <f t="shared" ref="AI131:AJ131" si="749">IF(ROWS(AI$110:AI131)/100&lt;=AI$108,AI130+1,"")</f>
        <v>22</v>
      </c>
      <c r="AJ131" s="37">
        <f t="shared" si="749"/>
        <v>22</v>
      </c>
      <c r="AK131">
        <f t="shared" si="628"/>
        <v>22</v>
      </c>
      <c r="AL131">
        <f t="shared" si="629"/>
        <v>-22</v>
      </c>
    </row>
    <row r="132" spans="2:38" ht="12.75">
      <c r="B132">
        <f t="shared" ref="B132:P132" si="750">IF(ROWS(B$110:B132)&lt;=B$108,B131+1,"")</f>
        <v>23</v>
      </c>
      <c r="C132">
        <f t="shared" si="750"/>
        <v>23</v>
      </c>
      <c r="D132">
        <f t="shared" si="750"/>
        <v>23</v>
      </c>
      <c r="E132">
        <f t="shared" si="750"/>
        <v>23</v>
      </c>
      <c r="F132">
        <f t="shared" si="750"/>
        <v>23</v>
      </c>
      <c r="G132">
        <f t="shared" si="750"/>
        <v>23</v>
      </c>
      <c r="H132">
        <f t="shared" si="750"/>
        <v>23</v>
      </c>
      <c r="I132">
        <f t="shared" si="750"/>
        <v>23</v>
      </c>
      <c r="J132">
        <f t="shared" si="750"/>
        <v>23</v>
      </c>
      <c r="K132">
        <f t="shared" si="750"/>
        <v>23</v>
      </c>
      <c r="L132">
        <f t="shared" si="750"/>
        <v>23</v>
      </c>
      <c r="M132">
        <f t="shared" si="750"/>
        <v>23</v>
      </c>
      <c r="N132">
        <f t="shared" si="750"/>
        <v>23</v>
      </c>
      <c r="O132">
        <f t="shared" si="750"/>
        <v>23</v>
      </c>
      <c r="P132">
        <f t="shared" si="750"/>
        <v>23</v>
      </c>
      <c r="Q132" s="37">
        <f t="shared" ref="Q132:T132" si="751">IF(ROWS(Q$110:Q132)/100&lt;=Q$108,Q131+1%,"")</f>
        <v>0.23000000000000007</v>
      </c>
      <c r="R132" s="37">
        <f t="shared" si="751"/>
        <v>0.23000000000000007</v>
      </c>
      <c r="S132" s="37">
        <f t="shared" si="751"/>
        <v>0.23000000000000007</v>
      </c>
      <c r="T132" s="37">
        <f t="shared" si="751"/>
        <v>0.23000000000000007</v>
      </c>
      <c r="U132">
        <f t="shared" si="620"/>
        <v>23</v>
      </c>
      <c r="V132" s="37">
        <f t="shared" ref="V132:W132" si="752">IF(ROWS(V$110:V132)/100&lt;=V$108,V131+1%,"")</f>
        <v>0.23000000000000007</v>
      </c>
      <c r="W132" s="37">
        <f t="shared" si="752"/>
        <v>0.23000000000000007</v>
      </c>
      <c r="X132">
        <f t="shared" si="622"/>
        <v>23</v>
      </c>
      <c r="Y132" s="37">
        <f t="shared" si="623"/>
        <v>0.23000000000000007</v>
      </c>
      <c r="Z132">
        <f t="shared" ref="Z132:AA132" si="753">IF(ROWS(Z$110:Z132)&lt;=Z$108,Z131+1,"")</f>
        <v>23</v>
      </c>
      <c r="AA132">
        <f t="shared" si="753"/>
        <v>23</v>
      </c>
      <c r="AB132" s="37">
        <f t="shared" ref="AB132:AG132" si="754">IF(ROWS(AB$110:AB132)/100&lt;=AB$108,AB131+1%,"")</f>
        <v>0.23000000000000007</v>
      </c>
      <c r="AC132" s="37">
        <f t="shared" si="754"/>
        <v>0.23000000000000007</v>
      </c>
      <c r="AD132" s="37">
        <f t="shared" si="754"/>
        <v>0.23000000000000007</v>
      </c>
      <c r="AE132" s="37">
        <f t="shared" si="754"/>
        <v>0.23000000000000007</v>
      </c>
      <c r="AF132" s="37">
        <f t="shared" si="754"/>
        <v>0.23000000000000007</v>
      </c>
      <c r="AG132" s="37">
        <f t="shared" si="754"/>
        <v>0.23000000000000007</v>
      </c>
      <c r="AH132">
        <f t="shared" si="626"/>
        <v>23</v>
      </c>
      <c r="AI132" s="37">
        <f t="shared" ref="AI132:AJ132" si="755">IF(ROWS(AI$110:AI132)/100&lt;=AI$108,AI131+1,"")</f>
        <v>23</v>
      </c>
      <c r="AJ132" s="37">
        <f t="shared" si="755"/>
        <v>23</v>
      </c>
      <c r="AK132">
        <f t="shared" si="628"/>
        <v>23</v>
      </c>
      <c r="AL132">
        <f t="shared" si="629"/>
        <v>-23</v>
      </c>
    </row>
    <row r="133" spans="2:38" ht="12.75">
      <c r="B133">
        <f t="shared" ref="B133:P133" si="756">IF(ROWS(B$110:B133)&lt;=B$108,B132+1,"")</f>
        <v>24</v>
      </c>
      <c r="C133">
        <f t="shared" si="756"/>
        <v>24</v>
      </c>
      <c r="D133">
        <f t="shared" si="756"/>
        <v>24</v>
      </c>
      <c r="E133">
        <f t="shared" si="756"/>
        <v>24</v>
      </c>
      <c r="F133">
        <f t="shared" si="756"/>
        <v>24</v>
      </c>
      <c r="G133">
        <f t="shared" si="756"/>
        <v>24</v>
      </c>
      <c r="H133">
        <f t="shared" si="756"/>
        <v>24</v>
      </c>
      <c r="I133">
        <f t="shared" si="756"/>
        <v>24</v>
      </c>
      <c r="J133">
        <f t="shared" si="756"/>
        <v>24</v>
      </c>
      <c r="K133">
        <f t="shared" si="756"/>
        <v>24</v>
      </c>
      <c r="L133">
        <f t="shared" si="756"/>
        <v>24</v>
      </c>
      <c r="M133">
        <f t="shared" si="756"/>
        <v>24</v>
      </c>
      <c r="N133">
        <f t="shared" si="756"/>
        <v>24</v>
      </c>
      <c r="O133">
        <f t="shared" si="756"/>
        <v>24</v>
      </c>
      <c r="P133">
        <f t="shared" si="756"/>
        <v>24</v>
      </c>
      <c r="Q133" s="37">
        <f t="shared" ref="Q133:T133" si="757">IF(ROWS(Q$110:Q133)/100&lt;=Q$108,Q132+1%,"")</f>
        <v>0.24000000000000007</v>
      </c>
      <c r="R133" s="37">
        <f t="shared" si="757"/>
        <v>0.24000000000000007</v>
      </c>
      <c r="S133" s="37">
        <f t="shared" si="757"/>
        <v>0.24000000000000007</v>
      </c>
      <c r="T133" s="37">
        <f t="shared" si="757"/>
        <v>0.24000000000000007</v>
      </c>
      <c r="U133">
        <f t="shared" si="620"/>
        <v>24</v>
      </c>
      <c r="V133" s="37">
        <f t="shared" ref="V133:W133" si="758">IF(ROWS(V$110:V133)/100&lt;=V$108,V132+1%,"")</f>
        <v>0.24000000000000007</v>
      </c>
      <c r="W133" s="37">
        <f t="shared" si="758"/>
        <v>0.24000000000000007</v>
      </c>
      <c r="X133">
        <f t="shared" si="622"/>
        <v>24</v>
      </c>
      <c r="Y133" s="37">
        <f t="shared" si="623"/>
        <v>0.24000000000000007</v>
      </c>
      <c r="Z133">
        <f t="shared" ref="Z133:AA133" si="759">IF(ROWS(Z$110:Z133)&lt;=Z$108,Z132+1,"")</f>
        <v>24</v>
      </c>
      <c r="AA133">
        <f t="shared" si="759"/>
        <v>24</v>
      </c>
      <c r="AB133" s="37">
        <f t="shared" ref="AB133:AG133" si="760">IF(ROWS(AB$110:AB133)/100&lt;=AB$108,AB132+1%,"")</f>
        <v>0.24000000000000007</v>
      </c>
      <c r="AC133" s="37">
        <f t="shared" si="760"/>
        <v>0.24000000000000007</v>
      </c>
      <c r="AD133" s="37">
        <f t="shared" si="760"/>
        <v>0.24000000000000007</v>
      </c>
      <c r="AE133" s="37">
        <f t="shared" si="760"/>
        <v>0.24000000000000007</v>
      </c>
      <c r="AF133" s="37">
        <f t="shared" si="760"/>
        <v>0.24000000000000007</v>
      </c>
      <c r="AG133" s="37">
        <f t="shared" si="760"/>
        <v>0.24000000000000007</v>
      </c>
      <c r="AH133">
        <f t="shared" si="626"/>
        <v>24</v>
      </c>
      <c r="AI133" s="37">
        <f t="shared" ref="AI133:AJ133" si="761">IF(ROWS(AI$110:AI133)/100&lt;=AI$108,AI132+1,"")</f>
        <v>24</v>
      </c>
      <c r="AJ133" s="37">
        <f t="shared" si="761"/>
        <v>24</v>
      </c>
      <c r="AK133">
        <f t="shared" si="628"/>
        <v>24</v>
      </c>
      <c r="AL133">
        <f t="shared" si="629"/>
        <v>-24</v>
      </c>
    </row>
    <row r="134" spans="2:38" ht="12.75">
      <c r="B134">
        <f t="shared" ref="B134:P134" si="762">IF(ROWS(B$110:B134)&lt;=B$108,B133+1,"")</f>
        <v>25</v>
      </c>
      <c r="C134">
        <f t="shared" si="762"/>
        <v>25</v>
      </c>
      <c r="D134">
        <f t="shared" si="762"/>
        <v>25</v>
      </c>
      <c r="E134">
        <f t="shared" si="762"/>
        <v>25</v>
      </c>
      <c r="F134">
        <f t="shared" si="762"/>
        <v>25</v>
      </c>
      <c r="G134">
        <f t="shared" si="762"/>
        <v>25</v>
      </c>
      <c r="H134">
        <f t="shared" si="762"/>
        <v>25</v>
      </c>
      <c r="I134">
        <f t="shared" si="762"/>
        <v>25</v>
      </c>
      <c r="J134">
        <f t="shared" si="762"/>
        <v>25</v>
      </c>
      <c r="K134">
        <f t="shared" si="762"/>
        <v>25</v>
      </c>
      <c r="L134">
        <f t="shared" si="762"/>
        <v>25</v>
      </c>
      <c r="M134">
        <f t="shared" si="762"/>
        <v>25</v>
      </c>
      <c r="N134">
        <f t="shared" si="762"/>
        <v>25</v>
      </c>
      <c r="O134">
        <f t="shared" si="762"/>
        <v>25</v>
      </c>
      <c r="P134">
        <f t="shared" si="762"/>
        <v>25</v>
      </c>
      <c r="Q134" s="37">
        <f t="shared" ref="Q134:T134" si="763">IF(ROWS(Q$110:Q134)/100&lt;=Q$108,Q133+1%,"")</f>
        <v>0.25000000000000006</v>
      </c>
      <c r="R134" s="37">
        <f t="shared" si="763"/>
        <v>0.25000000000000006</v>
      </c>
      <c r="S134" s="37">
        <f t="shared" si="763"/>
        <v>0.25000000000000006</v>
      </c>
      <c r="T134" s="37">
        <f t="shared" si="763"/>
        <v>0.25000000000000006</v>
      </c>
      <c r="U134">
        <f t="shared" si="620"/>
        <v>25</v>
      </c>
      <c r="V134" s="37">
        <f t="shared" ref="V134:W134" si="764">IF(ROWS(V$110:V134)/100&lt;=V$108,V133+1%,"")</f>
        <v>0.25000000000000006</v>
      </c>
      <c r="W134" s="37">
        <f t="shared" si="764"/>
        <v>0.25000000000000006</v>
      </c>
      <c r="X134">
        <f t="shared" si="622"/>
        <v>25</v>
      </c>
      <c r="Y134" s="37">
        <f t="shared" si="623"/>
        <v>0.25000000000000006</v>
      </c>
      <c r="Z134">
        <f t="shared" ref="Z134:AA134" si="765">IF(ROWS(Z$110:Z134)&lt;=Z$108,Z133+1,"")</f>
        <v>25</v>
      </c>
      <c r="AA134">
        <f t="shared" si="765"/>
        <v>25</v>
      </c>
      <c r="AB134" s="37">
        <f t="shared" ref="AB134:AG134" si="766">IF(ROWS(AB$110:AB134)/100&lt;=AB$108,AB133+1%,"")</f>
        <v>0.25000000000000006</v>
      </c>
      <c r="AC134" s="37">
        <f t="shared" si="766"/>
        <v>0.25000000000000006</v>
      </c>
      <c r="AD134" s="37">
        <f t="shared" si="766"/>
        <v>0.25000000000000006</v>
      </c>
      <c r="AE134" s="37">
        <f t="shared" si="766"/>
        <v>0.25000000000000006</v>
      </c>
      <c r="AF134" s="37">
        <f t="shared" si="766"/>
        <v>0.25000000000000006</v>
      </c>
      <c r="AG134" s="37">
        <f t="shared" si="766"/>
        <v>0.25000000000000006</v>
      </c>
      <c r="AH134">
        <f t="shared" si="626"/>
        <v>25</v>
      </c>
      <c r="AI134" s="37">
        <f t="shared" ref="AI134:AJ134" si="767">IF(ROWS(AI$110:AI134)/100&lt;=AI$108,AI133+1,"")</f>
        <v>25</v>
      </c>
      <c r="AJ134" s="37">
        <f t="shared" si="767"/>
        <v>25</v>
      </c>
      <c r="AK134">
        <f t="shared" si="628"/>
        <v>25</v>
      </c>
      <c r="AL134">
        <f t="shared" si="629"/>
        <v>-25</v>
      </c>
    </row>
    <row r="135" spans="2:38" ht="12.75">
      <c r="B135">
        <f t="shared" ref="B135:P135" si="768">IF(ROWS(B$110:B135)&lt;=B$108,B134+1,"")</f>
        <v>26</v>
      </c>
      <c r="C135">
        <f t="shared" si="768"/>
        <v>26</v>
      </c>
      <c r="D135">
        <f t="shared" si="768"/>
        <v>26</v>
      </c>
      <c r="E135">
        <f t="shared" si="768"/>
        <v>26</v>
      </c>
      <c r="F135">
        <f t="shared" si="768"/>
        <v>26</v>
      </c>
      <c r="G135">
        <f t="shared" si="768"/>
        <v>26</v>
      </c>
      <c r="H135">
        <f t="shared" si="768"/>
        <v>26</v>
      </c>
      <c r="I135">
        <f t="shared" si="768"/>
        <v>26</v>
      </c>
      <c r="J135">
        <f t="shared" si="768"/>
        <v>26</v>
      </c>
      <c r="K135">
        <f t="shared" si="768"/>
        <v>26</v>
      </c>
      <c r="L135">
        <f t="shared" si="768"/>
        <v>26</v>
      </c>
      <c r="M135">
        <f t="shared" si="768"/>
        <v>26</v>
      </c>
      <c r="N135">
        <f t="shared" si="768"/>
        <v>26</v>
      </c>
      <c r="O135">
        <f t="shared" si="768"/>
        <v>26</v>
      </c>
      <c r="P135">
        <f t="shared" si="768"/>
        <v>26</v>
      </c>
      <c r="Q135" s="37">
        <f t="shared" ref="Q135:T135" si="769">IF(ROWS(Q$110:Q135)/100&lt;=Q$108,Q134+1%,"")</f>
        <v>0.26000000000000006</v>
      </c>
      <c r="R135" s="37">
        <f t="shared" si="769"/>
        <v>0.26000000000000006</v>
      </c>
      <c r="S135" s="37">
        <f t="shared" si="769"/>
        <v>0.26000000000000006</v>
      </c>
      <c r="T135" s="37">
        <f t="shared" si="769"/>
        <v>0.26000000000000006</v>
      </c>
      <c r="U135">
        <f t="shared" si="620"/>
        <v>26</v>
      </c>
      <c r="V135" s="37">
        <f t="shared" ref="V135:W135" si="770">IF(ROWS(V$110:V135)/100&lt;=V$108,V134+1%,"")</f>
        <v>0.26000000000000006</v>
      </c>
      <c r="W135" s="37">
        <f t="shared" si="770"/>
        <v>0.26000000000000006</v>
      </c>
      <c r="X135">
        <f t="shared" si="622"/>
        <v>26</v>
      </c>
      <c r="Y135" s="37">
        <f t="shared" si="623"/>
        <v>0.26000000000000006</v>
      </c>
      <c r="Z135">
        <f t="shared" ref="Z135:AA135" si="771">IF(ROWS(Z$110:Z135)&lt;=Z$108,Z134+1,"")</f>
        <v>26</v>
      </c>
      <c r="AA135">
        <f t="shared" si="771"/>
        <v>26</v>
      </c>
      <c r="AB135" s="37">
        <f t="shared" ref="AB135:AG135" si="772">IF(ROWS(AB$110:AB135)/100&lt;=AB$108,AB134+1%,"")</f>
        <v>0.26000000000000006</v>
      </c>
      <c r="AC135" s="37">
        <f t="shared" si="772"/>
        <v>0.26000000000000006</v>
      </c>
      <c r="AD135" s="37">
        <f t="shared" si="772"/>
        <v>0.26000000000000006</v>
      </c>
      <c r="AE135" s="37">
        <f t="shared" si="772"/>
        <v>0.26000000000000006</v>
      </c>
      <c r="AF135" s="37">
        <f t="shared" si="772"/>
        <v>0.26000000000000006</v>
      </c>
      <c r="AG135" s="37">
        <f t="shared" si="772"/>
        <v>0.26000000000000006</v>
      </c>
      <c r="AH135">
        <f t="shared" si="626"/>
        <v>26</v>
      </c>
      <c r="AI135" s="37">
        <f t="shared" ref="AI135:AJ135" si="773">IF(ROWS(AI$110:AI135)/100&lt;=AI$108,AI134+1,"")</f>
        <v>26</v>
      </c>
      <c r="AJ135" s="37">
        <f t="shared" si="773"/>
        <v>26</v>
      </c>
      <c r="AK135">
        <f t="shared" si="628"/>
        <v>26</v>
      </c>
      <c r="AL135">
        <f t="shared" si="629"/>
        <v>-26</v>
      </c>
    </row>
    <row r="136" spans="2:38" ht="12.75">
      <c r="B136">
        <f t="shared" ref="B136:P136" si="774">IF(ROWS(B$110:B136)&lt;=B$108,B135+1,"")</f>
        <v>27</v>
      </c>
      <c r="C136">
        <f t="shared" si="774"/>
        <v>27</v>
      </c>
      <c r="D136">
        <f t="shared" si="774"/>
        <v>27</v>
      </c>
      <c r="E136">
        <f t="shared" si="774"/>
        <v>27</v>
      </c>
      <c r="F136">
        <f t="shared" si="774"/>
        <v>27</v>
      </c>
      <c r="G136">
        <f t="shared" si="774"/>
        <v>27</v>
      </c>
      <c r="H136">
        <f t="shared" si="774"/>
        <v>27</v>
      </c>
      <c r="I136">
        <f t="shared" si="774"/>
        <v>27</v>
      </c>
      <c r="J136">
        <f t="shared" si="774"/>
        <v>27</v>
      </c>
      <c r="K136">
        <f t="shared" si="774"/>
        <v>27</v>
      </c>
      <c r="L136">
        <f t="shared" si="774"/>
        <v>27</v>
      </c>
      <c r="M136">
        <f t="shared" si="774"/>
        <v>27</v>
      </c>
      <c r="N136">
        <f t="shared" si="774"/>
        <v>27</v>
      </c>
      <c r="O136">
        <f t="shared" si="774"/>
        <v>27</v>
      </c>
      <c r="P136">
        <f t="shared" si="774"/>
        <v>27</v>
      </c>
      <c r="Q136" s="37">
        <f t="shared" ref="Q136:T136" si="775">IF(ROWS(Q$110:Q136)/100&lt;=Q$108,Q135+1%,"")</f>
        <v>0.27000000000000007</v>
      </c>
      <c r="R136" s="37">
        <f t="shared" si="775"/>
        <v>0.27000000000000007</v>
      </c>
      <c r="S136" s="37">
        <f t="shared" si="775"/>
        <v>0.27000000000000007</v>
      </c>
      <c r="T136" s="37">
        <f t="shared" si="775"/>
        <v>0.27000000000000007</v>
      </c>
      <c r="U136">
        <f t="shared" si="620"/>
        <v>27</v>
      </c>
      <c r="V136" s="37">
        <f t="shared" ref="V136:W136" si="776">IF(ROWS(V$110:V136)/100&lt;=V$108,V135+1%,"")</f>
        <v>0.27000000000000007</v>
      </c>
      <c r="W136" s="37">
        <f t="shared" si="776"/>
        <v>0.27000000000000007</v>
      </c>
      <c r="X136">
        <f t="shared" si="622"/>
        <v>27</v>
      </c>
      <c r="Y136" s="37">
        <f t="shared" si="623"/>
        <v>0.27000000000000007</v>
      </c>
      <c r="Z136">
        <f t="shared" ref="Z136:AA136" si="777">IF(ROWS(Z$110:Z136)&lt;=Z$108,Z135+1,"")</f>
        <v>27</v>
      </c>
      <c r="AA136">
        <f t="shared" si="777"/>
        <v>27</v>
      </c>
      <c r="AB136" s="37">
        <f t="shared" ref="AB136:AG136" si="778">IF(ROWS(AB$110:AB136)/100&lt;=AB$108,AB135+1%,"")</f>
        <v>0.27000000000000007</v>
      </c>
      <c r="AC136" s="37">
        <f t="shared" si="778"/>
        <v>0.27000000000000007</v>
      </c>
      <c r="AD136" s="37">
        <f t="shared" si="778"/>
        <v>0.27000000000000007</v>
      </c>
      <c r="AE136" s="37">
        <f t="shared" si="778"/>
        <v>0.27000000000000007</v>
      </c>
      <c r="AF136" s="37">
        <f t="shared" si="778"/>
        <v>0.27000000000000007</v>
      </c>
      <c r="AG136" s="37">
        <f t="shared" si="778"/>
        <v>0.27000000000000007</v>
      </c>
      <c r="AH136">
        <f t="shared" si="626"/>
        <v>27</v>
      </c>
      <c r="AI136" s="37">
        <f t="shared" ref="AI136:AJ136" si="779">IF(ROWS(AI$110:AI136)/100&lt;=AI$108,AI135+1,"")</f>
        <v>27</v>
      </c>
      <c r="AJ136" s="37">
        <f t="shared" si="779"/>
        <v>27</v>
      </c>
      <c r="AK136">
        <f t="shared" si="628"/>
        <v>27</v>
      </c>
      <c r="AL136">
        <f t="shared" si="629"/>
        <v>-27</v>
      </c>
    </row>
    <row r="137" spans="2:38" ht="12.75">
      <c r="B137">
        <f t="shared" ref="B137:P137" si="780">IF(ROWS(B$110:B137)&lt;=B$108,B136+1,"")</f>
        <v>28</v>
      </c>
      <c r="C137">
        <f t="shared" si="780"/>
        <v>28</v>
      </c>
      <c r="D137">
        <f t="shared" si="780"/>
        <v>28</v>
      </c>
      <c r="E137">
        <f t="shared" si="780"/>
        <v>28</v>
      </c>
      <c r="F137">
        <f t="shared" si="780"/>
        <v>28</v>
      </c>
      <c r="G137">
        <f t="shared" si="780"/>
        <v>28</v>
      </c>
      <c r="H137">
        <f t="shared" si="780"/>
        <v>28</v>
      </c>
      <c r="I137">
        <f t="shared" si="780"/>
        <v>28</v>
      </c>
      <c r="J137">
        <f t="shared" si="780"/>
        <v>28</v>
      </c>
      <c r="K137">
        <f t="shared" si="780"/>
        <v>28</v>
      </c>
      <c r="L137">
        <f t="shared" si="780"/>
        <v>28</v>
      </c>
      <c r="M137">
        <f t="shared" si="780"/>
        <v>28</v>
      </c>
      <c r="N137">
        <f t="shared" si="780"/>
        <v>28</v>
      </c>
      <c r="O137">
        <f t="shared" si="780"/>
        <v>28</v>
      </c>
      <c r="P137">
        <f t="shared" si="780"/>
        <v>28</v>
      </c>
      <c r="Q137" s="37">
        <f t="shared" ref="Q137:T137" si="781">IF(ROWS(Q$110:Q137)/100&lt;=Q$108,Q136+1%,"")</f>
        <v>0.28000000000000008</v>
      </c>
      <c r="R137" s="37">
        <f t="shared" si="781"/>
        <v>0.28000000000000008</v>
      </c>
      <c r="S137" s="37">
        <f t="shared" si="781"/>
        <v>0.28000000000000008</v>
      </c>
      <c r="T137" s="37">
        <f t="shared" si="781"/>
        <v>0.28000000000000008</v>
      </c>
      <c r="U137">
        <f t="shared" si="620"/>
        <v>28</v>
      </c>
      <c r="V137" s="37">
        <f t="shared" ref="V137:W137" si="782">IF(ROWS(V$110:V137)/100&lt;=V$108,V136+1%,"")</f>
        <v>0.28000000000000008</v>
      </c>
      <c r="W137" s="37">
        <f t="shared" si="782"/>
        <v>0.28000000000000008</v>
      </c>
      <c r="X137">
        <f t="shared" si="622"/>
        <v>28</v>
      </c>
      <c r="Y137" s="37">
        <f t="shared" si="623"/>
        <v>0.28000000000000008</v>
      </c>
      <c r="Z137">
        <f t="shared" ref="Z137:AA137" si="783">IF(ROWS(Z$110:Z137)&lt;=Z$108,Z136+1,"")</f>
        <v>28</v>
      </c>
      <c r="AA137">
        <f t="shared" si="783"/>
        <v>28</v>
      </c>
      <c r="AB137" s="37">
        <f t="shared" ref="AB137:AG137" si="784">IF(ROWS(AB$110:AB137)/100&lt;=AB$108,AB136+1%,"")</f>
        <v>0.28000000000000008</v>
      </c>
      <c r="AC137" s="37">
        <f t="shared" si="784"/>
        <v>0.28000000000000008</v>
      </c>
      <c r="AD137" s="37">
        <f t="shared" si="784"/>
        <v>0.28000000000000008</v>
      </c>
      <c r="AE137" s="37">
        <f t="shared" si="784"/>
        <v>0.28000000000000008</v>
      </c>
      <c r="AF137" s="37">
        <f t="shared" si="784"/>
        <v>0.28000000000000008</v>
      </c>
      <c r="AG137" s="37">
        <f t="shared" si="784"/>
        <v>0.28000000000000008</v>
      </c>
      <c r="AH137">
        <f t="shared" si="626"/>
        <v>28</v>
      </c>
      <c r="AI137" s="37">
        <f t="shared" ref="AI137:AJ137" si="785">IF(ROWS(AI$110:AI137)/100&lt;=AI$108,AI136+1,"")</f>
        <v>28</v>
      </c>
      <c r="AJ137" s="37">
        <f t="shared" si="785"/>
        <v>28</v>
      </c>
      <c r="AK137">
        <f t="shared" si="628"/>
        <v>28</v>
      </c>
      <c r="AL137">
        <f t="shared" si="629"/>
        <v>-28</v>
      </c>
    </row>
    <row r="138" spans="2:38" ht="12.75">
      <c r="B138">
        <f t="shared" ref="B138:P138" si="786">IF(ROWS(B$110:B138)&lt;=B$108,B137+1,"")</f>
        <v>29</v>
      </c>
      <c r="C138">
        <f t="shared" si="786"/>
        <v>29</v>
      </c>
      <c r="D138">
        <f t="shared" si="786"/>
        <v>29</v>
      </c>
      <c r="E138">
        <f t="shared" si="786"/>
        <v>29</v>
      </c>
      <c r="F138">
        <f t="shared" si="786"/>
        <v>29</v>
      </c>
      <c r="G138">
        <f t="shared" si="786"/>
        <v>29</v>
      </c>
      <c r="H138">
        <f t="shared" si="786"/>
        <v>29</v>
      </c>
      <c r="I138">
        <f t="shared" si="786"/>
        <v>29</v>
      </c>
      <c r="J138">
        <f t="shared" si="786"/>
        <v>29</v>
      </c>
      <c r="K138">
        <f t="shared" si="786"/>
        <v>29</v>
      </c>
      <c r="L138">
        <f t="shared" si="786"/>
        <v>29</v>
      </c>
      <c r="M138">
        <f t="shared" si="786"/>
        <v>29</v>
      </c>
      <c r="N138">
        <f t="shared" si="786"/>
        <v>29</v>
      </c>
      <c r="O138">
        <f t="shared" si="786"/>
        <v>29</v>
      </c>
      <c r="P138">
        <f t="shared" si="786"/>
        <v>29</v>
      </c>
      <c r="Q138" s="37">
        <f t="shared" ref="Q138:T138" si="787">IF(ROWS(Q$110:Q138)/100&lt;=Q$108,Q137+1%,"")</f>
        <v>0.29000000000000009</v>
      </c>
      <c r="R138" s="37">
        <f t="shared" si="787"/>
        <v>0.29000000000000009</v>
      </c>
      <c r="S138" s="37">
        <f t="shared" si="787"/>
        <v>0.29000000000000009</v>
      </c>
      <c r="T138" s="37">
        <f t="shared" si="787"/>
        <v>0.29000000000000009</v>
      </c>
      <c r="U138">
        <f t="shared" si="620"/>
        <v>29</v>
      </c>
      <c r="V138" s="37">
        <f t="shared" ref="V138:W138" si="788">IF(ROWS(V$110:V138)/100&lt;=V$108,V137+1%,"")</f>
        <v>0.29000000000000009</v>
      </c>
      <c r="W138" s="37">
        <f t="shared" si="788"/>
        <v>0.29000000000000009</v>
      </c>
      <c r="X138">
        <f t="shared" si="622"/>
        <v>29</v>
      </c>
      <c r="Y138" s="37">
        <f t="shared" si="623"/>
        <v>0.29000000000000009</v>
      </c>
      <c r="Z138">
        <f t="shared" ref="Z138:AA138" si="789">IF(ROWS(Z$110:Z138)&lt;=Z$108,Z137+1,"")</f>
        <v>29</v>
      </c>
      <c r="AA138">
        <f t="shared" si="789"/>
        <v>29</v>
      </c>
      <c r="AB138" s="37">
        <f t="shared" ref="AB138:AG138" si="790">IF(ROWS(AB$110:AB138)/100&lt;=AB$108,AB137+1%,"")</f>
        <v>0.29000000000000009</v>
      </c>
      <c r="AC138" s="37">
        <f t="shared" si="790"/>
        <v>0.29000000000000009</v>
      </c>
      <c r="AD138" s="37">
        <f t="shared" si="790"/>
        <v>0.29000000000000009</v>
      </c>
      <c r="AE138" s="37">
        <f t="shared" si="790"/>
        <v>0.29000000000000009</v>
      </c>
      <c r="AF138" s="37">
        <f t="shared" si="790"/>
        <v>0.29000000000000009</v>
      </c>
      <c r="AG138" s="37">
        <f t="shared" si="790"/>
        <v>0.29000000000000009</v>
      </c>
      <c r="AH138">
        <f t="shared" si="626"/>
        <v>29</v>
      </c>
      <c r="AI138" s="37">
        <f t="shared" ref="AI138:AJ138" si="791">IF(ROWS(AI$110:AI138)/100&lt;=AI$108,AI137+1,"")</f>
        <v>29</v>
      </c>
      <c r="AJ138" s="37">
        <f t="shared" si="791"/>
        <v>29</v>
      </c>
      <c r="AK138">
        <f t="shared" si="628"/>
        <v>29</v>
      </c>
      <c r="AL138">
        <f t="shared" si="629"/>
        <v>-29</v>
      </c>
    </row>
    <row r="139" spans="2:38" ht="12.75">
      <c r="B139">
        <f t="shared" ref="B139:P139" si="792">IF(ROWS(B$110:B139)&lt;=B$108,B138+1,"")</f>
        <v>30</v>
      </c>
      <c r="C139">
        <f t="shared" si="792"/>
        <v>30</v>
      </c>
      <c r="D139">
        <f t="shared" si="792"/>
        <v>30</v>
      </c>
      <c r="E139">
        <f t="shared" si="792"/>
        <v>30</v>
      </c>
      <c r="F139">
        <f t="shared" si="792"/>
        <v>30</v>
      </c>
      <c r="G139">
        <f t="shared" si="792"/>
        <v>30</v>
      </c>
      <c r="H139">
        <f t="shared" si="792"/>
        <v>30</v>
      </c>
      <c r="I139">
        <f t="shared" si="792"/>
        <v>30</v>
      </c>
      <c r="J139">
        <f t="shared" si="792"/>
        <v>30</v>
      </c>
      <c r="K139">
        <f t="shared" si="792"/>
        <v>30</v>
      </c>
      <c r="L139">
        <f t="shared" si="792"/>
        <v>30</v>
      </c>
      <c r="M139">
        <f t="shared" si="792"/>
        <v>30</v>
      </c>
      <c r="N139">
        <f t="shared" si="792"/>
        <v>30</v>
      </c>
      <c r="O139">
        <f t="shared" si="792"/>
        <v>30</v>
      </c>
      <c r="P139">
        <f t="shared" si="792"/>
        <v>30</v>
      </c>
      <c r="Q139" s="37">
        <f t="shared" ref="Q139:T139" si="793">IF(ROWS(Q$110:Q139)/100&lt;=Q$108,Q138+1%,"")</f>
        <v>0.3000000000000001</v>
      </c>
      <c r="R139" s="37">
        <f t="shared" si="793"/>
        <v>0.3000000000000001</v>
      </c>
      <c r="S139" s="37">
        <f t="shared" si="793"/>
        <v>0.3000000000000001</v>
      </c>
      <c r="T139" s="37">
        <f t="shared" si="793"/>
        <v>0.3000000000000001</v>
      </c>
      <c r="U139">
        <f t="shared" si="620"/>
        <v>30</v>
      </c>
      <c r="V139" s="37">
        <f t="shared" ref="V139:W139" si="794">IF(ROWS(V$110:V139)/100&lt;=V$108,V138+1%,"")</f>
        <v>0.3000000000000001</v>
      </c>
      <c r="W139" s="37">
        <f t="shared" si="794"/>
        <v>0.3000000000000001</v>
      </c>
      <c r="X139">
        <f t="shared" si="622"/>
        <v>30</v>
      </c>
      <c r="Y139" s="37">
        <f t="shared" si="623"/>
        <v>0.3000000000000001</v>
      </c>
      <c r="Z139">
        <f t="shared" ref="Z139:AA139" si="795">IF(ROWS(Z$110:Z139)&lt;=Z$108,Z138+1,"")</f>
        <v>30</v>
      </c>
      <c r="AA139">
        <f t="shared" si="795"/>
        <v>30</v>
      </c>
      <c r="AB139" s="37">
        <f t="shared" ref="AB139:AG139" si="796">IF(ROWS(AB$110:AB139)/100&lt;=AB$108,AB138+1%,"")</f>
        <v>0.3000000000000001</v>
      </c>
      <c r="AC139" s="37">
        <f t="shared" si="796"/>
        <v>0.3000000000000001</v>
      </c>
      <c r="AD139" s="37">
        <f t="shared" si="796"/>
        <v>0.3000000000000001</v>
      </c>
      <c r="AE139" s="37">
        <f t="shared" si="796"/>
        <v>0.3000000000000001</v>
      </c>
      <c r="AF139" s="37">
        <f t="shared" si="796"/>
        <v>0.3000000000000001</v>
      </c>
      <c r="AG139" s="37">
        <f t="shared" si="796"/>
        <v>0.3000000000000001</v>
      </c>
      <c r="AH139">
        <f t="shared" si="626"/>
        <v>30</v>
      </c>
      <c r="AI139" s="37">
        <f t="shared" ref="AI139:AJ139" si="797">IF(ROWS(AI$110:AI139)/100&lt;=AI$108,AI138+1,"")</f>
        <v>30</v>
      </c>
      <c r="AJ139" s="37">
        <f t="shared" si="797"/>
        <v>30</v>
      </c>
      <c r="AK139">
        <f t="shared" si="628"/>
        <v>30</v>
      </c>
      <c r="AL139">
        <f t="shared" si="629"/>
        <v>-30</v>
      </c>
    </row>
    <row r="140" spans="2:38" ht="12.75">
      <c r="B140">
        <f t="shared" ref="B140:P140" si="798">IF(ROWS(B$110:B140)&lt;=B$108,B139+1,"")</f>
        <v>31</v>
      </c>
      <c r="C140">
        <f t="shared" si="798"/>
        <v>31</v>
      </c>
      <c r="D140">
        <f t="shared" si="798"/>
        <v>31</v>
      </c>
      <c r="E140">
        <f t="shared" si="798"/>
        <v>31</v>
      </c>
      <c r="F140">
        <f t="shared" si="798"/>
        <v>31</v>
      </c>
      <c r="G140">
        <f t="shared" si="798"/>
        <v>31</v>
      </c>
      <c r="H140">
        <f t="shared" si="798"/>
        <v>31</v>
      </c>
      <c r="I140">
        <f t="shared" si="798"/>
        <v>31</v>
      </c>
      <c r="J140">
        <f t="shared" si="798"/>
        <v>31</v>
      </c>
      <c r="K140">
        <f t="shared" si="798"/>
        <v>31</v>
      </c>
      <c r="L140">
        <f t="shared" si="798"/>
        <v>31</v>
      </c>
      <c r="M140">
        <f t="shared" si="798"/>
        <v>31</v>
      </c>
      <c r="N140">
        <f t="shared" si="798"/>
        <v>31</v>
      </c>
      <c r="O140">
        <f t="shared" si="798"/>
        <v>31</v>
      </c>
      <c r="P140">
        <f t="shared" si="798"/>
        <v>31</v>
      </c>
      <c r="Q140" s="37">
        <f t="shared" ref="Q140:T140" si="799">IF(ROWS(Q$110:Q140)/100&lt;=Q$108,Q139+1%,"")</f>
        <v>0.31000000000000011</v>
      </c>
      <c r="R140" s="37">
        <f t="shared" si="799"/>
        <v>0.31000000000000011</v>
      </c>
      <c r="S140" s="37">
        <f t="shared" si="799"/>
        <v>0.31000000000000011</v>
      </c>
      <c r="T140" s="37">
        <f t="shared" si="799"/>
        <v>0.31000000000000011</v>
      </c>
      <c r="U140">
        <f t="shared" si="620"/>
        <v>31</v>
      </c>
      <c r="V140" s="37">
        <f t="shared" ref="V140:W140" si="800">IF(ROWS(V$110:V140)/100&lt;=V$108,V139+1%,"")</f>
        <v>0.31000000000000011</v>
      </c>
      <c r="W140" s="37">
        <f t="shared" si="800"/>
        <v>0.31000000000000011</v>
      </c>
      <c r="X140">
        <f t="shared" si="622"/>
        <v>31</v>
      </c>
      <c r="Y140" s="37">
        <f t="shared" si="623"/>
        <v>0.31000000000000011</v>
      </c>
      <c r="Z140">
        <f t="shared" ref="Z140:AA140" si="801">IF(ROWS(Z$110:Z140)&lt;=Z$108,Z139+1,"")</f>
        <v>31</v>
      </c>
      <c r="AA140">
        <f t="shared" si="801"/>
        <v>31</v>
      </c>
      <c r="AB140" s="37">
        <f t="shared" ref="AB140:AG140" si="802">IF(ROWS(AB$110:AB140)/100&lt;=AB$108,AB139+1%,"")</f>
        <v>0.31000000000000011</v>
      </c>
      <c r="AC140" s="37">
        <f t="shared" si="802"/>
        <v>0.31000000000000011</v>
      </c>
      <c r="AD140" s="37">
        <f t="shared" si="802"/>
        <v>0.31000000000000011</v>
      </c>
      <c r="AE140" s="37">
        <f t="shared" si="802"/>
        <v>0.31000000000000011</v>
      </c>
      <c r="AF140" s="37">
        <f t="shared" si="802"/>
        <v>0.31000000000000011</v>
      </c>
      <c r="AG140" s="37">
        <f t="shared" si="802"/>
        <v>0.31000000000000011</v>
      </c>
      <c r="AH140">
        <f t="shared" si="626"/>
        <v>31</v>
      </c>
      <c r="AI140" s="37">
        <f t="shared" ref="AI140:AJ140" si="803">IF(ROWS(AI$110:AI140)/100&lt;=AI$108,AI139+1,"")</f>
        <v>31</v>
      </c>
      <c r="AJ140" s="37">
        <f t="shared" si="803"/>
        <v>31</v>
      </c>
      <c r="AK140">
        <f t="shared" si="628"/>
        <v>31</v>
      </c>
      <c r="AL140">
        <f t="shared" si="629"/>
        <v>-31</v>
      </c>
    </row>
    <row r="141" spans="2:38" ht="12.75">
      <c r="B141">
        <f t="shared" ref="B141:P141" si="804">IF(ROWS(B$110:B141)&lt;=B$108,B140+1,"")</f>
        <v>32</v>
      </c>
      <c r="C141">
        <f t="shared" si="804"/>
        <v>32</v>
      </c>
      <c r="D141">
        <f t="shared" si="804"/>
        <v>32</v>
      </c>
      <c r="E141">
        <f t="shared" si="804"/>
        <v>32</v>
      </c>
      <c r="F141">
        <f t="shared" si="804"/>
        <v>32</v>
      </c>
      <c r="G141">
        <f t="shared" si="804"/>
        <v>32</v>
      </c>
      <c r="H141">
        <f t="shared" si="804"/>
        <v>32</v>
      </c>
      <c r="I141">
        <f t="shared" si="804"/>
        <v>32</v>
      </c>
      <c r="J141">
        <f t="shared" si="804"/>
        <v>32</v>
      </c>
      <c r="K141">
        <f t="shared" si="804"/>
        <v>32</v>
      </c>
      <c r="L141">
        <f t="shared" si="804"/>
        <v>32</v>
      </c>
      <c r="M141">
        <f t="shared" si="804"/>
        <v>32</v>
      </c>
      <c r="N141">
        <f t="shared" si="804"/>
        <v>32</v>
      </c>
      <c r="O141">
        <f t="shared" si="804"/>
        <v>32</v>
      </c>
      <c r="P141">
        <f t="shared" si="804"/>
        <v>32</v>
      </c>
      <c r="Q141" s="37">
        <f t="shared" ref="Q141:T141" si="805">IF(ROWS(Q$110:Q141)/100&lt;=Q$108,Q140+1%,"")</f>
        <v>0.32000000000000012</v>
      </c>
      <c r="R141" s="37">
        <f t="shared" si="805"/>
        <v>0.32000000000000012</v>
      </c>
      <c r="S141" s="37">
        <f t="shared" si="805"/>
        <v>0.32000000000000012</v>
      </c>
      <c r="T141" s="37">
        <f t="shared" si="805"/>
        <v>0.32000000000000012</v>
      </c>
      <c r="U141">
        <f t="shared" si="620"/>
        <v>32</v>
      </c>
      <c r="V141" s="37">
        <f t="shared" ref="V141:W141" si="806">IF(ROWS(V$110:V141)/100&lt;=V$108,V140+1%,"")</f>
        <v>0.32000000000000012</v>
      </c>
      <c r="W141" s="37">
        <f t="shared" si="806"/>
        <v>0.32000000000000012</v>
      </c>
      <c r="X141">
        <f t="shared" si="622"/>
        <v>32</v>
      </c>
      <c r="Y141" s="37">
        <f t="shared" si="623"/>
        <v>0.32000000000000012</v>
      </c>
      <c r="Z141">
        <f t="shared" ref="Z141:AA141" si="807">IF(ROWS(Z$110:Z141)&lt;=Z$108,Z140+1,"")</f>
        <v>32</v>
      </c>
      <c r="AA141">
        <f t="shared" si="807"/>
        <v>32</v>
      </c>
      <c r="AB141" s="37">
        <f t="shared" ref="AB141:AG141" si="808">IF(ROWS(AB$110:AB141)/100&lt;=AB$108,AB140+1%,"")</f>
        <v>0.32000000000000012</v>
      </c>
      <c r="AC141" s="37">
        <f t="shared" si="808"/>
        <v>0.32000000000000012</v>
      </c>
      <c r="AD141" s="37">
        <f t="shared" si="808"/>
        <v>0.32000000000000012</v>
      </c>
      <c r="AE141" s="37">
        <f t="shared" si="808"/>
        <v>0.32000000000000012</v>
      </c>
      <c r="AF141" s="37">
        <f t="shared" si="808"/>
        <v>0.32000000000000012</v>
      </c>
      <c r="AG141" s="37">
        <f t="shared" si="808"/>
        <v>0.32000000000000012</v>
      </c>
      <c r="AH141">
        <f t="shared" si="626"/>
        <v>32</v>
      </c>
      <c r="AI141" s="37">
        <f t="shared" ref="AI141:AJ141" si="809">IF(ROWS(AI$110:AI141)/100&lt;=AI$108,AI140+1,"")</f>
        <v>32</v>
      </c>
      <c r="AJ141" s="37">
        <f t="shared" si="809"/>
        <v>32</v>
      </c>
      <c r="AK141">
        <f t="shared" si="628"/>
        <v>32</v>
      </c>
      <c r="AL141">
        <f t="shared" si="629"/>
        <v>-32</v>
      </c>
    </row>
    <row r="142" spans="2:38" ht="12.75">
      <c r="B142">
        <f t="shared" ref="B142:P142" si="810">IF(ROWS(B$110:B142)&lt;=B$108,B141+1,"")</f>
        <v>33</v>
      </c>
      <c r="C142">
        <f t="shared" si="810"/>
        <v>33</v>
      </c>
      <c r="D142">
        <f t="shared" si="810"/>
        <v>33</v>
      </c>
      <c r="E142">
        <f t="shared" si="810"/>
        <v>33</v>
      </c>
      <c r="F142">
        <f t="shared" si="810"/>
        <v>33</v>
      </c>
      <c r="G142">
        <f t="shared" si="810"/>
        <v>33</v>
      </c>
      <c r="H142">
        <f t="shared" si="810"/>
        <v>33</v>
      </c>
      <c r="I142">
        <f t="shared" si="810"/>
        <v>33</v>
      </c>
      <c r="J142">
        <f t="shared" si="810"/>
        <v>33</v>
      </c>
      <c r="K142">
        <f t="shared" si="810"/>
        <v>33</v>
      </c>
      <c r="L142">
        <f t="shared" si="810"/>
        <v>33</v>
      </c>
      <c r="M142">
        <f t="shared" si="810"/>
        <v>33</v>
      </c>
      <c r="N142">
        <f t="shared" si="810"/>
        <v>33</v>
      </c>
      <c r="O142">
        <f t="shared" si="810"/>
        <v>33</v>
      </c>
      <c r="P142">
        <f t="shared" si="810"/>
        <v>33</v>
      </c>
      <c r="Q142" s="37">
        <f t="shared" ref="Q142:T142" si="811">IF(ROWS(Q$110:Q142)/100&lt;=Q$108,Q141+1%,"")</f>
        <v>0.33000000000000013</v>
      </c>
      <c r="R142" s="37">
        <f t="shared" si="811"/>
        <v>0.33000000000000013</v>
      </c>
      <c r="S142" s="37">
        <f t="shared" si="811"/>
        <v>0.33000000000000013</v>
      </c>
      <c r="T142" s="37">
        <f t="shared" si="811"/>
        <v>0.33000000000000013</v>
      </c>
      <c r="U142">
        <f t="shared" si="620"/>
        <v>33</v>
      </c>
      <c r="V142" s="37">
        <f t="shared" ref="V142:W142" si="812">IF(ROWS(V$110:V142)/100&lt;=V$108,V141+1%,"")</f>
        <v>0.33000000000000013</v>
      </c>
      <c r="W142" s="37">
        <f t="shared" si="812"/>
        <v>0.33000000000000013</v>
      </c>
      <c r="X142">
        <f t="shared" si="622"/>
        <v>33</v>
      </c>
      <c r="Y142" s="37">
        <f t="shared" si="623"/>
        <v>0.33000000000000013</v>
      </c>
      <c r="Z142">
        <f t="shared" ref="Z142:AA142" si="813">IF(ROWS(Z$110:Z142)&lt;=Z$108,Z141+1,"")</f>
        <v>33</v>
      </c>
      <c r="AA142">
        <f t="shared" si="813"/>
        <v>33</v>
      </c>
      <c r="AB142" s="37">
        <f t="shared" ref="AB142:AG142" si="814">IF(ROWS(AB$110:AB142)/100&lt;=AB$108,AB141+1%,"")</f>
        <v>0.33000000000000013</v>
      </c>
      <c r="AC142" s="37">
        <f t="shared" si="814"/>
        <v>0.33000000000000013</v>
      </c>
      <c r="AD142" s="37">
        <f t="shared" si="814"/>
        <v>0.33000000000000013</v>
      </c>
      <c r="AE142" s="37">
        <f t="shared" si="814"/>
        <v>0.33000000000000013</v>
      </c>
      <c r="AF142" s="37">
        <f t="shared" si="814"/>
        <v>0.33000000000000013</v>
      </c>
      <c r="AG142" s="37">
        <f t="shared" si="814"/>
        <v>0.33000000000000013</v>
      </c>
      <c r="AH142">
        <f t="shared" si="626"/>
        <v>33</v>
      </c>
      <c r="AI142" s="37">
        <f t="shared" ref="AI142:AJ142" si="815">IF(ROWS(AI$110:AI142)/100&lt;=AI$108,AI141+1,"")</f>
        <v>33</v>
      </c>
      <c r="AJ142" s="37">
        <f t="shared" si="815"/>
        <v>33</v>
      </c>
      <c r="AK142">
        <f t="shared" si="628"/>
        <v>33</v>
      </c>
      <c r="AL142">
        <f t="shared" si="629"/>
        <v>-33</v>
      </c>
    </row>
    <row r="143" spans="2:38" ht="12.75">
      <c r="B143">
        <f t="shared" ref="B143:P143" si="816">IF(ROWS(B$110:B143)&lt;=B$108,B142+1,"")</f>
        <v>34</v>
      </c>
      <c r="C143">
        <f t="shared" si="816"/>
        <v>34</v>
      </c>
      <c r="D143">
        <f t="shared" si="816"/>
        <v>34</v>
      </c>
      <c r="E143">
        <f t="shared" si="816"/>
        <v>34</v>
      </c>
      <c r="F143">
        <f t="shared" si="816"/>
        <v>34</v>
      </c>
      <c r="G143">
        <f t="shared" si="816"/>
        <v>34</v>
      </c>
      <c r="H143">
        <f t="shared" si="816"/>
        <v>34</v>
      </c>
      <c r="I143">
        <f t="shared" si="816"/>
        <v>34</v>
      </c>
      <c r="J143">
        <f t="shared" si="816"/>
        <v>34</v>
      </c>
      <c r="K143">
        <f t="shared" si="816"/>
        <v>34</v>
      </c>
      <c r="L143">
        <f t="shared" si="816"/>
        <v>34</v>
      </c>
      <c r="M143">
        <f t="shared" si="816"/>
        <v>34</v>
      </c>
      <c r="N143">
        <f t="shared" si="816"/>
        <v>34</v>
      </c>
      <c r="O143">
        <f t="shared" si="816"/>
        <v>34</v>
      </c>
      <c r="P143">
        <f t="shared" si="816"/>
        <v>34</v>
      </c>
      <c r="Q143" s="37">
        <f t="shared" ref="Q143:T143" si="817">IF(ROWS(Q$110:Q143)/100&lt;=Q$108,Q142+1%,"")</f>
        <v>0.34000000000000014</v>
      </c>
      <c r="R143" s="37">
        <f t="shared" si="817"/>
        <v>0.34000000000000014</v>
      </c>
      <c r="S143" s="37">
        <f t="shared" si="817"/>
        <v>0.34000000000000014</v>
      </c>
      <c r="T143" s="37">
        <f t="shared" si="817"/>
        <v>0.34000000000000014</v>
      </c>
      <c r="U143">
        <f t="shared" si="620"/>
        <v>34</v>
      </c>
      <c r="V143" s="37">
        <f t="shared" ref="V143:W143" si="818">IF(ROWS(V$110:V143)/100&lt;=V$108,V142+1%,"")</f>
        <v>0.34000000000000014</v>
      </c>
      <c r="W143" s="37">
        <f t="shared" si="818"/>
        <v>0.34000000000000014</v>
      </c>
      <c r="X143">
        <f t="shared" si="622"/>
        <v>34</v>
      </c>
      <c r="Y143" s="37">
        <f t="shared" si="623"/>
        <v>0.34000000000000014</v>
      </c>
      <c r="Z143">
        <f t="shared" ref="Z143:AA143" si="819">IF(ROWS(Z$110:Z143)&lt;=Z$108,Z142+1,"")</f>
        <v>34</v>
      </c>
      <c r="AA143">
        <f t="shared" si="819"/>
        <v>34</v>
      </c>
      <c r="AB143" s="37">
        <f t="shared" ref="AB143:AG143" si="820">IF(ROWS(AB$110:AB143)/100&lt;=AB$108,AB142+1%,"")</f>
        <v>0.34000000000000014</v>
      </c>
      <c r="AC143" s="37">
        <f t="shared" si="820"/>
        <v>0.34000000000000014</v>
      </c>
      <c r="AD143" s="37">
        <f t="shared" si="820"/>
        <v>0.34000000000000014</v>
      </c>
      <c r="AE143" s="37">
        <f t="shared" si="820"/>
        <v>0.34000000000000014</v>
      </c>
      <c r="AF143" s="37">
        <f t="shared" si="820"/>
        <v>0.34000000000000014</v>
      </c>
      <c r="AG143" s="37">
        <f t="shared" si="820"/>
        <v>0.34000000000000014</v>
      </c>
      <c r="AH143">
        <f t="shared" si="626"/>
        <v>34</v>
      </c>
      <c r="AI143" s="37">
        <f t="shared" ref="AI143:AJ143" si="821">IF(ROWS(AI$110:AI143)/100&lt;=AI$108,AI142+1,"")</f>
        <v>34</v>
      </c>
      <c r="AJ143" s="37">
        <f t="shared" si="821"/>
        <v>34</v>
      </c>
      <c r="AK143">
        <f t="shared" si="628"/>
        <v>34</v>
      </c>
      <c r="AL143">
        <f t="shared" si="629"/>
        <v>-34</v>
      </c>
    </row>
    <row r="144" spans="2:38" ht="12.75">
      <c r="B144">
        <f t="shared" ref="B144:P144" si="822">IF(ROWS(B$110:B144)&lt;=B$108,B143+1,"")</f>
        <v>35</v>
      </c>
      <c r="C144">
        <f t="shared" si="822"/>
        <v>35</v>
      </c>
      <c r="D144">
        <f t="shared" si="822"/>
        <v>35</v>
      </c>
      <c r="E144">
        <f t="shared" si="822"/>
        <v>35</v>
      </c>
      <c r="F144">
        <f t="shared" si="822"/>
        <v>35</v>
      </c>
      <c r="G144">
        <f t="shared" si="822"/>
        <v>35</v>
      </c>
      <c r="H144">
        <f t="shared" si="822"/>
        <v>35</v>
      </c>
      <c r="I144">
        <f t="shared" si="822"/>
        <v>35</v>
      </c>
      <c r="J144">
        <f t="shared" si="822"/>
        <v>35</v>
      </c>
      <c r="K144">
        <f t="shared" si="822"/>
        <v>35</v>
      </c>
      <c r="L144">
        <f t="shared" si="822"/>
        <v>35</v>
      </c>
      <c r="M144">
        <f t="shared" si="822"/>
        <v>35</v>
      </c>
      <c r="N144">
        <f t="shared" si="822"/>
        <v>35</v>
      </c>
      <c r="O144">
        <f t="shared" si="822"/>
        <v>35</v>
      </c>
      <c r="P144">
        <f t="shared" si="822"/>
        <v>35</v>
      </c>
      <c r="Q144" s="37">
        <f t="shared" ref="Q144:T144" si="823">IF(ROWS(Q$110:Q144)/100&lt;=Q$108,Q143+1%,"")</f>
        <v>0.35000000000000014</v>
      </c>
      <c r="R144" s="37">
        <f t="shared" si="823"/>
        <v>0.35000000000000014</v>
      </c>
      <c r="S144" s="37">
        <f t="shared" si="823"/>
        <v>0.35000000000000014</v>
      </c>
      <c r="T144" s="37">
        <f t="shared" si="823"/>
        <v>0.35000000000000014</v>
      </c>
      <c r="U144">
        <f t="shared" si="620"/>
        <v>35</v>
      </c>
      <c r="V144" s="37">
        <f t="shared" ref="V144:W144" si="824">IF(ROWS(V$110:V144)/100&lt;=V$108,V143+1%,"")</f>
        <v>0.35000000000000014</v>
      </c>
      <c r="W144" s="37">
        <f t="shared" si="824"/>
        <v>0.35000000000000014</v>
      </c>
      <c r="X144">
        <f t="shared" si="622"/>
        <v>35</v>
      </c>
      <c r="Y144" s="37">
        <f t="shared" si="623"/>
        <v>0.35000000000000014</v>
      </c>
      <c r="Z144">
        <f t="shared" ref="Z144:AA144" si="825">IF(ROWS(Z$110:Z144)&lt;=Z$108,Z143+1,"")</f>
        <v>35</v>
      </c>
      <c r="AA144">
        <f t="shared" si="825"/>
        <v>35</v>
      </c>
      <c r="AB144" s="37">
        <f t="shared" ref="AB144:AG144" si="826">IF(ROWS(AB$110:AB144)/100&lt;=AB$108,AB143+1%,"")</f>
        <v>0.35000000000000014</v>
      </c>
      <c r="AC144" s="37">
        <f t="shared" si="826"/>
        <v>0.35000000000000014</v>
      </c>
      <c r="AD144" s="37">
        <f t="shared" si="826"/>
        <v>0.35000000000000014</v>
      </c>
      <c r="AE144" s="37">
        <f t="shared" si="826"/>
        <v>0.35000000000000014</v>
      </c>
      <c r="AF144" s="37">
        <f t="shared" si="826"/>
        <v>0.35000000000000014</v>
      </c>
      <c r="AG144" s="37">
        <f t="shared" si="826"/>
        <v>0.35000000000000014</v>
      </c>
      <c r="AH144">
        <f t="shared" si="626"/>
        <v>35</v>
      </c>
      <c r="AI144" s="37">
        <f t="shared" ref="AI144:AJ144" si="827">IF(ROWS(AI$110:AI144)/100&lt;=AI$108,AI143+1,"")</f>
        <v>35</v>
      </c>
      <c r="AJ144" s="37">
        <f t="shared" si="827"/>
        <v>35</v>
      </c>
      <c r="AK144">
        <f t="shared" si="628"/>
        <v>35</v>
      </c>
      <c r="AL144">
        <f t="shared" si="629"/>
        <v>-35</v>
      </c>
    </row>
    <row r="145" spans="2:38" ht="12.75">
      <c r="B145">
        <f t="shared" ref="B145:P145" si="828">IF(ROWS(B$110:B145)&lt;=B$108,B144+1,"")</f>
        <v>36</v>
      </c>
      <c r="C145">
        <f t="shared" si="828"/>
        <v>36</v>
      </c>
      <c r="D145">
        <f t="shared" si="828"/>
        <v>36</v>
      </c>
      <c r="E145">
        <f t="shared" si="828"/>
        <v>36</v>
      </c>
      <c r="F145">
        <f t="shared" si="828"/>
        <v>36</v>
      </c>
      <c r="G145">
        <f t="shared" si="828"/>
        <v>36</v>
      </c>
      <c r="H145">
        <f t="shared" si="828"/>
        <v>36</v>
      </c>
      <c r="I145">
        <f t="shared" si="828"/>
        <v>36</v>
      </c>
      <c r="J145">
        <f t="shared" si="828"/>
        <v>36</v>
      </c>
      <c r="K145">
        <f t="shared" si="828"/>
        <v>36</v>
      </c>
      <c r="L145">
        <f t="shared" si="828"/>
        <v>36</v>
      </c>
      <c r="M145">
        <f t="shared" si="828"/>
        <v>36</v>
      </c>
      <c r="N145">
        <f t="shared" si="828"/>
        <v>36</v>
      </c>
      <c r="O145">
        <f t="shared" si="828"/>
        <v>36</v>
      </c>
      <c r="P145">
        <f t="shared" si="828"/>
        <v>36</v>
      </c>
      <c r="Q145" s="37">
        <f t="shared" ref="Q145:T145" si="829">IF(ROWS(Q$110:Q145)/100&lt;=Q$108,Q144+1%,"")</f>
        <v>0.36000000000000015</v>
      </c>
      <c r="R145" s="37">
        <f t="shared" si="829"/>
        <v>0.36000000000000015</v>
      </c>
      <c r="S145" s="37">
        <f t="shared" si="829"/>
        <v>0.36000000000000015</v>
      </c>
      <c r="T145" s="37">
        <f t="shared" si="829"/>
        <v>0.36000000000000015</v>
      </c>
      <c r="U145">
        <f t="shared" si="620"/>
        <v>36</v>
      </c>
      <c r="V145" s="37">
        <f t="shared" ref="V145:W145" si="830">IF(ROWS(V$110:V145)/100&lt;=V$108,V144+1%,"")</f>
        <v>0.36000000000000015</v>
      </c>
      <c r="W145" s="37">
        <f t="shared" si="830"/>
        <v>0.36000000000000015</v>
      </c>
      <c r="X145">
        <f t="shared" si="622"/>
        <v>36</v>
      </c>
      <c r="Y145" s="37">
        <f t="shared" si="623"/>
        <v>0.36000000000000015</v>
      </c>
      <c r="Z145">
        <f t="shared" ref="Z145:AA145" si="831">IF(ROWS(Z$110:Z145)&lt;=Z$108,Z144+1,"")</f>
        <v>36</v>
      </c>
      <c r="AA145">
        <f t="shared" si="831"/>
        <v>36</v>
      </c>
      <c r="AB145" s="37">
        <f t="shared" ref="AB145:AG145" si="832">IF(ROWS(AB$110:AB145)/100&lt;=AB$108,AB144+1%,"")</f>
        <v>0.36000000000000015</v>
      </c>
      <c r="AC145" s="37">
        <f t="shared" si="832"/>
        <v>0.36000000000000015</v>
      </c>
      <c r="AD145" s="37">
        <f t="shared" si="832"/>
        <v>0.36000000000000015</v>
      </c>
      <c r="AE145" s="37">
        <f t="shared" si="832"/>
        <v>0.36000000000000015</v>
      </c>
      <c r="AF145" s="37">
        <f t="shared" si="832"/>
        <v>0.36000000000000015</v>
      </c>
      <c r="AG145" s="37">
        <f t="shared" si="832"/>
        <v>0.36000000000000015</v>
      </c>
      <c r="AH145">
        <f t="shared" si="626"/>
        <v>36</v>
      </c>
      <c r="AI145" s="37">
        <f t="shared" ref="AI145:AJ145" si="833">IF(ROWS(AI$110:AI145)/100&lt;=AI$108,AI144+1,"")</f>
        <v>36</v>
      </c>
      <c r="AJ145" s="37">
        <f t="shared" si="833"/>
        <v>36</v>
      </c>
      <c r="AK145">
        <f t="shared" si="628"/>
        <v>36</v>
      </c>
      <c r="AL145">
        <f t="shared" si="629"/>
        <v>-36</v>
      </c>
    </row>
    <row r="146" spans="2:38" ht="12.75">
      <c r="B146">
        <f t="shared" ref="B146:P146" si="834">IF(ROWS(B$110:B146)&lt;=B$108,B145+1,"")</f>
        <v>37</v>
      </c>
      <c r="C146">
        <f t="shared" si="834"/>
        <v>37</v>
      </c>
      <c r="D146">
        <f t="shared" si="834"/>
        <v>37</v>
      </c>
      <c r="E146">
        <f t="shared" si="834"/>
        <v>37</v>
      </c>
      <c r="F146">
        <f t="shared" si="834"/>
        <v>37</v>
      </c>
      <c r="G146">
        <f t="shared" si="834"/>
        <v>37</v>
      </c>
      <c r="H146">
        <f t="shared" si="834"/>
        <v>37</v>
      </c>
      <c r="I146">
        <f t="shared" si="834"/>
        <v>37</v>
      </c>
      <c r="J146">
        <f t="shared" si="834"/>
        <v>37</v>
      </c>
      <c r="K146">
        <f t="shared" si="834"/>
        <v>37</v>
      </c>
      <c r="L146">
        <f t="shared" si="834"/>
        <v>37</v>
      </c>
      <c r="M146">
        <f t="shared" si="834"/>
        <v>37</v>
      </c>
      <c r="N146">
        <f t="shared" si="834"/>
        <v>37</v>
      </c>
      <c r="O146">
        <f t="shared" si="834"/>
        <v>37</v>
      </c>
      <c r="P146">
        <f t="shared" si="834"/>
        <v>37</v>
      </c>
      <c r="Q146" s="37">
        <f t="shared" ref="Q146:T146" si="835">IF(ROWS(Q$110:Q146)/100&lt;=Q$108,Q145+1%,"")</f>
        <v>0.37000000000000016</v>
      </c>
      <c r="R146" s="37">
        <f t="shared" si="835"/>
        <v>0.37000000000000016</v>
      </c>
      <c r="S146" s="37">
        <f t="shared" si="835"/>
        <v>0.37000000000000016</v>
      </c>
      <c r="T146" s="37">
        <f t="shared" si="835"/>
        <v>0.37000000000000016</v>
      </c>
      <c r="U146">
        <f t="shared" si="620"/>
        <v>37</v>
      </c>
      <c r="V146" s="37">
        <f t="shared" ref="V146:W146" si="836">IF(ROWS(V$110:V146)/100&lt;=V$108,V145+1%,"")</f>
        <v>0.37000000000000016</v>
      </c>
      <c r="W146" s="37">
        <f t="shared" si="836"/>
        <v>0.37000000000000016</v>
      </c>
      <c r="X146">
        <f t="shared" si="622"/>
        <v>37</v>
      </c>
      <c r="Y146" s="37">
        <f t="shared" si="623"/>
        <v>0.37000000000000016</v>
      </c>
      <c r="Z146">
        <f t="shared" ref="Z146:AA146" si="837">IF(ROWS(Z$110:Z146)&lt;=Z$108,Z145+1,"")</f>
        <v>37</v>
      </c>
      <c r="AA146">
        <f t="shared" si="837"/>
        <v>37</v>
      </c>
      <c r="AB146" s="37">
        <f t="shared" ref="AB146:AG146" si="838">IF(ROWS(AB$110:AB146)/100&lt;=AB$108,AB145+1%,"")</f>
        <v>0.37000000000000016</v>
      </c>
      <c r="AC146" s="37">
        <f t="shared" si="838"/>
        <v>0.37000000000000016</v>
      </c>
      <c r="AD146" s="37">
        <f t="shared" si="838"/>
        <v>0.37000000000000016</v>
      </c>
      <c r="AE146" s="37">
        <f t="shared" si="838"/>
        <v>0.37000000000000016</v>
      </c>
      <c r="AF146" s="37">
        <f t="shared" si="838"/>
        <v>0.37000000000000016</v>
      </c>
      <c r="AG146" s="37">
        <f t="shared" si="838"/>
        <v>0.37000000000000016</v>
      </c>
      <c r="AH146">
        <f t="shared" si="626"/>
        <v>37</v>
      </c>
      <c r="AI146" s="37">
        <f t="shared" ref="AI146:AJ146" si="839">IF(ROWS(AI$110:AI146)/100&lt;=AI$108,AI145+1,"")</f>
        <v>37</v>
      </c>
      <c r="AJ146" s="37">
        <f t="shared" si="839"/>
        <v>37</v>
      </c>
      <c r="AK146">
        <f t="shared" si="628"/>
        <v>37</v>
      </c>
      <c r="AL146">
        <f t="shared" si="629"/>
        <v>-37</v>
      </c>
    </row>
    <row r="147" spans="2:38" ht="12.75">
      <c r="B147">
        <f t="shared" ref="B147:P147" si="840">IF(ROWS(B$110:B147)&lt;=B$108,B146+1,"")</f>
        <v>38</v>
      </c>
      <c r="C147">
        <f t="shared" si="840"/>
        <v>38</v>
      </c>
      <c r="D147">
        <f t="shared" si="840"/>
        <v>38</v>
      </c>
      <c r="E147">
        <f t="shared" si="840"/>
        <v>38</v>
      </c>
      <c r="F147">
        <f t="shared" si="840"/>
        <v>38</v>
      </c>
      <c r="G147">
        <f t="shared" si="840"/>
        <v>38</v>
      </c>
      <c r="H147">
        <f t="shared" si="840"/>
        <v>38</v>
      </c>
      <c r="I147">
        <f t="shared" si="840"/>
        <v>38</v>
      </c>
      <c r="J147">
        <f t="shared" si="840"/>
        <v>38</v>
      </c>
      <c r="K147">
        <f t="shared" si="840"/>
        <v>38</v>
      </c>
      <c r="L147">
        <f t="shared" si="840"/>
        <v>38</v>
      </c>
      <c r="M147">
        <f t="shared" si="840"/>
        <v>38</v>
      </c>
      <c r="N147">
        <f t="shared" si="840"/>
        <v>38</v>
      </c>
      <c r="O147">
        <f t="shared" si="840"/>
        <v>38</v>
      </c>
      <c r="P147">
        <f t="shared" si="840"/>
        <v>38</v>
      </c>
      <c r="Q147" s="37">
        <f t="shared" ref="Q147:T147" si="841">IF(ROWS(Q$110:Q147)/100&lt;=Q$108,Q146+1%,"")</f>
        <v>0.38000000000000017</v>
      </c>
      <c r="R147" s="37">
        <f t="shared" si="841"/>
        <v>0.38000000000000017</v>
      </c>
      <c r="S147" s="37">
        <f t="shared" si="841"/>
        <v>0.38000000000000017</v>
      </c>
      <c r="T147" s="37">
        <f t="shared" si="841"/>
        <v>0.38000000000000017</v>
      </c>
      <c r="U147">
        <f t="shared" si="620"/>
        <v>38</v>
      </c>
      <c r="V147" s="37">
        <f t="shared" ref="V147:W147" si="842">IF(ROWS(V$110:V147)/100&lt;=V$108,V146+1%,"")</f>
        <v>0.38000000000000017</v>
      </c>
      <c r="W147" s="37">
        <f t="shared" si="842"/>
        <v>0.38000000000000017</v>
      </c>
      <c r="X147">
        <f t="shared" si="622"/>
        <v>38</v>
      </c>
      <c r="Y147" s="37">
        <f t="shared" si="623"/>
        <v>0.38000000000000017</v>
      </c>
      <c r="Z147">
        <f t="shared" ref="Z147:AA147" si="843">IF(ROWS(Z$110:Z147)&lt;=Z$108,Z146+1,"")</f>
        <v>38</v>
      </c>
      <c r="AA147">
        <f t="shared" si="843"/>
        <v>38</v>
      </c>
      <c r="AB147" s="37">
        <f t="shared" ref="AB147:AG147" si="844">IF(ROWS(AB$110:AB147)/100&lt;=AB$108,AB146+1%,"")</f>
        <v>0.38000000000000017</v>
      </c>
      <c r="AC147" s="37">
        <f t="shared" si="844"/>
        <v>0.38000000000000017</v>
      </c>
      <c r="AD147" s="37">
        <f t="shared" si="844"/>
        <v>0.38000000000000017</v>
      </c>
      <c r="AE147" s="37">
        <f t="shared" si="844"/>
        <v>0.38000000000000017</v>
      </c>
      <c r="AF147" s="37">
        <f t="shared" si="844"/>
        <v>0.38000000000000017</v>
      </c>
      <c r="AG147" s="37">
        <f t="shared" si="844"/>
        <v>0.38000000000000017</v>
      </c>
      <c r="AH147">
        <f t="shared" si="626"/>
        <v>38</v>
      </c>
      <c r="AI147" s="37">
        <f t="shared" ref="AI147:AJ147" si="845">IF(ROWS(AI$110:AI147)/100&lt;=AI$108,AI146+1,"")</f>
        <v>38</v>
      </c>
      <c r="AJ147" s="37">
        <f t="shared" si="845"/>
        <v>38</v>
      </c>
      <c r="AK147">
        <f t="shared" si="628"/>
        <v>38</v>
      </c>
      <c r="AL147">
        <f t="shared" si="629"/>
        <v>-38</v>
      </c>
    </row>
    <row r="148" spans="2:38" ht="12.75">
      <c r="B148">
        <f t="shared" ref="B148:P148" si="846">IF(ROWS(B$110:B148)&lt;=B$108,B147+1,"")</f>
        <v>39</v>
      </c>
      <c r="C148">
        <f t="shared" si="846"/>
        <v>39</v>
      </c>
      <c r="D148">
        <f t="shared" si="846"/>
        <v>39</v>
      </c>
      <c r="E148">
        <f t="shared" si="846"/>
        <v>39</v>
      </c>
      <c r="F148">
        <f t="shared" si="846"/>
        <v>39</v>
      </c>
      <c r="G148">
        <f t="shared" si="846"/>
        <v>39</v>
      </c>
      <c r="H148">
        <f t="shared" si="846"/>
        <v>39</v>
      </c>
      <c r="I148">
        <f t="shared" si="846"/>
        <v>39</v>
      </c>
      <c r="J148">
        <f t="shared" si="846"/>
        <v>39</v>
      </c>
      <c r="K148">
        <f t="shared" si="846"/>
        <v>39</v>
      </c>
      <c r="L148">
        <f t="shared" si="846"/>
        <v>39</v>
      </c>
      <c r="M148">
        <f t="shared" si="846"/>
        <v>39</v>
      </c>
      <c r="N148">
        <f t="shared" si="846"/>
        <v>39</v>
      </c>
      <c r="O148">
        <f t="shared" si="846"/>
        <v>39</v>
      </c>
      <c r="P148">
        <f t="shared" si="846"/>
        <v>39</v>
      </c>
      <c r="Q148" s="37">
        <f t="shared" ref="Q148:T148" si="847">IF(ROWS(Q$110:Q148)/100&lt;=Q$108,Q147+1%,"")</f>
        <v>0.39000000000000018</v>
      </c>
      <c r="R148" s="37">
        <f t="shared" si="847"/>
        <v>0.39000000000000018</v>
      </c>
      <c r="S148" s="37">
        <f t="shared" si="847"/>
        <v>0.39000000000000018</v>
      </c>
      <c r="T148" s="37">
        <f t="shared" si="847"/>
        <v>0.39000000000000018</v>
      </c>
      <c r="U148">
        <f t="shared" si="620"/>
        <v>39</v>
      </c>
      <c r="V148" s="37">
        <f t="shared" ref="V148:W148" si="848">IF(ROWS(V$110:V148)/100&lt;=V$108,V147+1%,"")</f>
        <v>0.39000000000000018</v>
      </c>
      <c r="W148" s="37">
        <f t="shared" si="848"/>
        <v>0.39000000000000018</v>
      </c>
      <c r="X148">
        <f t="shared" si="622"/>
        <v>39</v>
      </c>
      <c r="Y148" s="37">
        <f t="shared" si="623"/>
        <v>0.39000000000000018</v>
      </c>
      <c r="Z148">
        <f t="shared" ref="Z148:AA148" si="849">IF(ROWS(Z$110:Z148)&lt;=Z$108,Z147+1,"")</f>
        <v>39</v>
      </c>
      <c r="AA148">
        <f t="shared" si="849"/>
        <v>39</v>
      </c>
      <c r="AB148" s="37">
        <f t="shared" ref="AB148:AG148" si="850">IF(ROWS(AB$110:AB148)/100&lt;=AB$108,AB147+1%,"")</f>
        <v>0.39000000000000018</v>
      </c>
      <c r="AC148" s="37">
        <f t="shared" si="850"/>
        <v>0.39000000000000018</v>
      </c>
      <c r="AD148" s="37">
        <f t="shared" si="850"/>
        <v>0.39000000000000018</v>
      </c>
      <c r="AE148" s="37">
        <f t="shared" si="850"/>
        <v>0.39000000000000018</v>
      </c>
      <c r="AF148" s="37">
        <f t="shared" si="850"/>
        <v>0.39000000000000018</v>
      </c>
      <c r="AG148" s="37">
        <f t="shared" si="850"/>
        <v>0.39000000000000018</v>
      </c>
      <c r="AH148">
        <f t="shared" si="626"/>
        <v>39</v>
      </c>
      <c r="AI148" s="37">
        <f t="shared" ref="AI148:AJ148" si="851">IF(ROWS(AI$110:AI148)/100&lt;=AI$108,AI147+1,"")</f>
        <v>39</v>
      </c>
      <c r="AJ148" s="37">
        <f t="shared" si="851"/>
        <v>39</v>
      </c>
      <c r="AK148">
        <f t="shared" si="628"/>
        <v>39</v>
      </c>
      <c r="AL148">
        <f t="shared" si="629"/>
        <v>-39</v>
      </c>
    </row>
    <row r="149" spans="2:38" ht="12.75">
      <c r="B149">
        <f t="shared" ref="B149:P149" si="852">IF(ROWS(B$110:B149)&lt;=B$108,B148+1,"")</f>
        <v>40</v>
      </c>
      <c r="C149">
        <f t="shared" si="852"/>
        <v>40</v>
      </c>
      <c r="D149">
        <f t="shared" si="852"/>
        <v>40</v>
      </c>
      <c r="E149">
        <f t="shared" si="852"/>
        <v>40</v>
      </c>
      <c r="F149">
        <f t="shared" si="852"/>
        <v>40</v>
      </c>
      <c r="G149">
        <f t="shared" si="852"/>
        <v>40</v>
      </c>
      <c r="H149">
        <f t="shared" si="852"/>
        <v>40</v>
      </c>
      <c r="I149">
        <f t="shared" si="852"/>
        <v>40</v>
      </c>
      <c r="J149">
        <f t="shared" si="852"/>
        <v>40</v>
      </c>
      <c r="K149">
        <f t="shared" si="852"/>
        <v>40</v>
      </c>
      <c r="L149">
        <f t="shared" si="852"/>
        <v>40</v>
      </c>
      <c r="M149">
        <f t="shared" si="852"/>
        <v>40</v>
      </c>
      <c r="N149">
        <f t="shared" si="852"/>
        <v>40</v>
      </c>
      <c r="O149">
        <f t="shared" si="852"/>
        <v>40</v>
      </c>
      <c r="P149">
        <f t="shared" si="852"/>
        <v>40</v>
      </c>
      <c r="Q149" s="37">
        <f t="shared" ref="Q149:T149" si="853">IF(ROWS(Q$110:Q149)/100&lt;=Q$108,Q148+1%,"")</f>
        <v>0.40000000000000019</v>
      </c>
      <c r="R149" s="37">
        <f t="shared" si="853"/>
        <v>0.40000000000000019</v>
      </c>
      <c r="S149" s="37">
        <f t="shared" si="853"/>
        <v>0.40000000000000019</v>
      </c>
      <c r="T149" s="37">
        <f t="shared" si="853"/>
        <v>0.40000000000000019</v>
      </c>
      <c r="U149">
        <f t="shared" si="620"/>
        <v>40</v>
      </c>
      <c r="V149" s="37">
        <f t="shared" ref="V149:W149" si="854">IF(ROWS(V$110:V149)/100&lt;=V$108,V148+1%,"")</f>
        <v>0.40000000000000019</v>
      </c>
      <c r="W149" s="37">
        <f t="shared" si="854"/>
        <v>0.40000000000000019</v>
      </c>
      <c r="X149">
        <f t="shared" si="622"/>
        <v>40</v>
      </c>
      <c r="Y149" s="37">
        <f t="shared" si="623"/>
        <v>0.40000000000000019</v>
      </c>
      <c r="Z149">
        <f t="shared" ref="Z149:AA149" si="855">IF(ROWS(Z$110:Z149)&lt;=Z$108,Z148+1,"")</f>
        <v>40</v>
      </c>
      <c r="AA149">
        <f t="shared" si="855"/>
        <v>40</v>
      </c>
      <c r="AB149" s="37">
        <f t="shared" ref="AB149:AG149" si="856">IF(ROWS(AB$110:AB149)/100&lt;=AB$108,AB148+1%,"")</f>
        <v>0.40000000000000019</v>
      </c>
      <c r="AC149" s="37">
        <f t="shared" si="856"/>
        <v>0.40000000000000019</v>
      </c>
      <c r="AD149" s="37">
        <f t="shared" si="856"/>
        <v>0.40000000000000019</v>
      </c>
      <c r="AE149" s="37">
        <f t="shared" si="856"/>
        <v>0.40000000000000019</v>
      </c>
      <c r="AF149" s="37">
        <f t="shared" si="856"/>
        <v>0.40000000000000019</v>
      </c>
      <c r="AG149" s="37">
        <f t="shared" si="856"/>
        <v>0.40000000000000019</v>
      </c>
      <c r="AH149">
        <f t="shared" si="626"/>
        <v>40</v>
      </c>
      <c r="AI149" s="37">
        <f t="shared" ref="AI149:AJ149" si="857">IF(ROWS(AI$110:AI149)/100&lt;=AI$108,AI148+1,"")</f>
        <v>40</v>
      </c>
      <c r="AJ149" s="37">
        <f t="shared" si="857"/>
        <v>40</v>
      </c>
      <c r="AK149">
        <f t="shared" si="628"/>
        <v>40</v>
      </c>
      <c r="AL149">
        <f t="shared" si="629"/>
        <v>-40</v>
      </c>
    </row>
    <row r="150" spans="2:38" ht="12.75">
      <c r="B150">
        <f t="shared" ref="B150:P150" si="858">IF(ROWS(B$110:B150)&lt;=B$108,B149+1,"")</f>
        <v>41</v>
      </c>
      <c r="C150">
        <f t="shared" si="858"/>
        <v>41</v>
      </c>
      <c r="D150">
        <f t="shared" si="858"/>
        <v>41</v>
      </c>
      <c r="E150">
        <f t="shared" si="858"/>
        <v>41</v>
      </c>
      <c r="F150">
        <f t="shared" si="858"/>
        <v>41</v>
      </c>
      <c r="G150">
        <f t="shared" si="858"/>
        <v>41</v>
      </c>
      <c r="H150">
        <f t="shared" si="858"/>
        <v>41</v>
      </c>
      <c r="I150">
        <f t="shared" si="858"/>
        <v>41</v>
      </c>
      <c r="J150">
        <f t="shared" si="858"/>
        <v>41</v>
      </c>
      <c r="K150">
        <f t="shared" si="858"/>
        <v>41</v>
      </c>
      <c r="L150">
        <f t="shared" si="858"/>
        <v>41</v>
      </c>
      <c r="M150">
        <f t="shared" si="858"/>
        <v>41</v>
      </c>
      <c r="N150">
        <f t="shared" si="858"/>
        <v>41</v>
      </c>
      <c r="O150">
        <f t="shared" si="858"/>
        <v>41</v>
      </c>
      <c r="P150">
        <f t="shared" si="858"/>
        <v>41</v>
      </c>
      <c r="Q150" s="37">
        <f t="shared" ref="Q150:T150" si="859">IF(ROWS(Q$110:Q150)/100&lt;=Q$108,Q149+1%,"")</f>
        <v>0.4100000000000002</v>
      </c>
      <c r="R150" s="37">
        <f t="shared" si="859"/>
        <v>0.4100000000000002</v>
      </c>
      <c r="S150" s="37">
        <f t="shared" si="859"/>
        <v>0.4100000000000002</v>
      </c>
      <c r="T150" s="37">
        <f t="shared" si="859"/>
        <v>0.4100000000000002</v>
      </c>
      <c r="U150">
        <f t="shared" si="620"/>
        <v>41</v>
      </c>
      <c r="V150" s="37">
        <f t="shared" ref="V150:W150" si="860">IF(ROWS(V$110:V150)/100&lt;=V$108,V149+1%,"")</f>
        <v>0.4100000000000002</v>
      </c>
      <c r="W150" s="37">
        <f t="shared" si="860"/>
        <v>0.4100000000000002</v>
      </c>
      <c r="X150">
        <f t="shared" si="622"/>
        <v>41</v>
      </c>
      <c r="Y150" s="37">
        <f t="shared" si="623"/>
        <v>0.4100000000000002</v>
      </c>
      <c r="Z150">
        <f t="shared" ref="Z150:AA150" si="861">IF(ROWS(Z$110:Z150)&lt;=Z$108,Z149+1,"")</f>
        <v>41</v>
      </c>
      <c r="AA150">
        <f t="shared" si="861"/>
        <v>41</v>
      </c>
      <c r="AB150" s="37">
        <f t="shared" ref="AB150:AG150" si="862">IF(ROWS(AB$110:AB150)/100&lt;=AB$108,AB149+1%,"")</f>
        <v>0.4100000000000002</v>
      </c>
      <c r="AC150" s="37">
        <f t="shared" si="862"/>
        <v>0.4100000000000002</v>
      </c>
      <c r="AD150" s="37">
        <f t="shared" si="862"/>
        <v>0.4100000000000002</v>
      </c>
      <c r="AE150" s="37">
        <f t="shared" si="862"/>
        <v>0.4100000000000002</v>
      </c>
      <c r="AF150" s="37">
        <f t="shared" si="862"/>
        <v>0.4100000000000002</v>
      </c>
      <c r="AG150" s="37">
        <f t="shared" si="862"/>
        <v>0.4100000000000002</v>
      </c>
      <c r="AH150">
        <f t="shared" si="626"/>
        <v>41</v>
      </c>
      <c r="AI150" s="37">
        <f t="shared" ref="AI150:AJ150" si="863">IF(ROWS(AI$110:AI150)/100&lt;=AI$108,AI149+1,"")</f>
        <v>41</v>
      </c>
      <c r="AJ150" s="37">
        <f t="shared" si="863"/>
        <v>41</v>
      </c>
      <c r="AK150">
        <f t="shared" si="628"/>
        <v>41</v>
      </c>
      <c r="AL150">
        <f t="shared" si="629"/>
        <v>-41</v>
      </c>
    </row>
    <row r="151" spans="2:38" ht="12.75">
      <c r="B151">
        <f t="shared" ref="B151:P151" si="864">IF(ROWS(B$110:B151)&lt;=B$108,B150+1,"")</f>
        <v>42</v>
      </c>
      <c r="C151">
        <f t="shared" si="864"/>
        <v>42</v>
      </c>
      <c r="D151">
        <f t="shared" si="864"/>
        <v>42</v>
      </c>
      <c r="E151">
        <f t="shared" si="864"/>
        <v>42</v>
      </c>
      <c r="F151">
        <f t="shared" si="864"/>
        <v>42</v>
      </c>
      <c r="G151">
        <f t="shared" si="864"/>
        <v>42</v>
      </c>
      <c r="H151">
        <f t="shared" si="864"/>
        <v>42</v>
      </c>
      <c r="I151">
        <f t="shared" si="864"/>
        <v>42</v>
      </c>
      <c r="J151">
        <f t="shared" si="864"/>
        <v>42</v>
      </c>
      <c r="K151">
        <f t="shared" si="864"/>
        <v>42</v>
      </c>
      <c r="L151">
        <f t="shared" si="864"/>
        <v>42</v>
      </c>
      <c r="M151">
        <f t="shared" si="864"/>
        <v>42</v>
      </c>
      <c r="N151">
        <f t="shared" si="864"/>
        <v>42</v>
      </c>
      <c r="O151">
        <f t="shared" si="864"/>
        <v>42</v>
      </c>
      <c r="P151">
        <f t="shared" si="864"/>
        <v>42</v>
      </c>
      <c r="Q151" s="37">
        <f t="shared" ref="Q151:T151" si="865">IF(ROWS(Q$110:Q151)/100&lt;=Q$108,Q150+1%,"")</f>
        <v>0.42000000000000021</v>
      </c>
      <c r="R151" s="37">
        <f t="shared" si="865"/>
        <v>0.42000000000000021</v>
      </c>
      <c r="S151" s="37">
        <f t="shared" si="865"/>
        <v>0.42000000000000021</v>
      </c>
      <c r="T151" s="37">
        <f t="shared" si="865"/>
        <v>0.42000000000000021</v>
      </c>
      <c r="U151">
        <f t="shared" si="620"/>
        <v>42</v>
      </c>
      <c r="V151" s="37">
        <f t="shared" ref="V151:W151" si="866">IF(ROWS(V$110:V151)/100&lt;=V$108,V150+1%,"")</f>
        <v>0.42000000000000021</v>
      </c>
      <c r="W151" s="37">
        <f t="shared" si="866"/>
        <v>0.42000000000000021</v>
      </c>
      <c r="X151">
        <f t="shared" si="622"/>
        <v>42</v>
      </c>
      <c r="Y151" s="37">
        <f t="shared" si="623"/>
        <v>0.42000000000000021</v>
      </c>
      <c r="Z151">
        <f t="shared" ref="Z151:AA151" si="867">IF(ROWS(Z$110:Z151)&lt;=Z$108,Z150+1,"")</f>
        <v>42</v>
      </c>
      <c r="AA151">
        <f t="shared" si="867"/>
        <v>42</v>
      </c>
      <c r="AB151" s="37">
        <f t="shared" ref="AB151:AG151" si="868">IF(ROWS(AB$110:AB151)/100&lt;=AB$108,AB150+1%,"")</f>
        <v>0.42000000000000021</v>
      </c>
      <c r="AC151" s="37">
        <f t="shared" si="868"/>
        <v>0.42000000000000021</v>
      </c>
      <c r="AD151" s="37">
        <f t="shared" si="868"/>
        <v>0.42000000000000021</v>
      </c>
      <c r="AE151" s="37">
        <f t="shared" si="868"/>
        <v>0.42000000000000021</v>
      </c>
      <c r="AF151" s="37">
        <f t="shared" si="868"/>
        <v>0.42000000000000021</v>
      </c>
      <c r="AG151" s="37">
        <f t="shared" si="868"/>
        <v>0.42000000000000021</v>
      </c>
      <c r="AH151">
        <f t="shared" si="626"/>
        <v>42</v>
      </c>
      <c r="AI151" s="37">
        <f t="shared" ref="AI151:AJ151" si="869">IF(ROWS(AI$110:AI151)/100&lt;=AI$108,AI150+1,"")</f>
        <v>42</v>
      </c>
      <c r="AJ151" s="37">
        <f t="shared" si="869"/>
        <v>42</v>
      </c>
      <c r="AK151">
        <f t="shared" si="628"/>
        <v>42</v>
      </c>
      <c r="AL151">
        <f t="shared" si="629"/>
        <v>-42</v>
      </c>
    </row>
    <row r="152" spans="2:38" ht="12.75">
      <c r="B152">
        <f t="shared" ref="B152:P152" si="870">IF(ROWS(B$110:B152)&lt;=B$108,B151+1,"")</f>
        <v>43</v>
      </c>
      <c r="C152">
        <f t="shared" si="870"/>
        <v>43</v>
      </c>
      <c r="D152">
        <f t="shared" si="870"/>
        <v>43</v>
      </c>
      <c r="E152">
        <f t="shared" si="870"/>
        <v>43</v>
      </c>
      <c r="F152">
        <f t="shared" si="870"/>
        <v>43</v>
      </c>
      <c r="G152">
        <f t="shared" si="870"/>
        <v>43</v>
      </c>
      <c r="H152">
        <f t="shared" si="870"/>
        <v>43</v>
      </c>
      <c r="I152">
        <f t="shared" si="870"/>
        <v>43</v>
      </c>
      <c r="J152">
        <f t="shared" si="870"/>
        <v>43</v>
      </c>
      <c r="K152">
        <f t="shared" si="870"/>
        <v>43</v>
      </c>
      <c r="L152">
        <f t="shared" si="870"/>
        <v>43</v>
      </c>
      <c r="M152">
        <f t="shared" si="870"/>
        <v>43</v>
      </c>
      <c r="N152">
        <f t="shared" si="870"/>
        <v>43</v>
      </c>
      <c r="O152">
        <f t="shared" si="870"/>
        <v>43</v>
      </c>
      <c r="P152">
        <f t="shared" si="870"/>
        <v>43</v>
      </c>
      <c r="Q152" s="37">
        <f t="shared" ref="Q152:T152" si="871">IF(ROWS(Q$110:Q152)/100&lt;=Q$108,Q151+1%,"")</f>
        <v>0.43000000000000022</v>
      </c>
      <c r="R152" s="37">
        <f t="shared" si="871"/>
        <v>0.43000000000000022</v>
      </c>
      <c r="S152" s="37">
        <f t="shared" si="871"/>
        <v>0.43000000000000022</v>
      </c>
      <c r="T152" s="37">
        <f t="shared" si="871"/>
        <v>0.43000000000000022</v>
      </c>
      <c r="U152">
        <f t="shared" si="620"/>
        <v>43</v>
      </c>
      <c r="V152" s="37">
        <f t="shared" ref="V152:W152" si="872">IF(ROWS(V$110:V152)/100&lt;=V$108,V151+1%,"")</f>
        <v>0.43000000000000022</v>
      </c>
      <c r="W152" s="37">
        <f t="shared" si="872"/>
        <v>0.43000000000000022</v>
      </c>
      <c r="X152">
        <f t="shared" si="622"/>
        <v>43</v>
      </c>
      <c r="Y152" s="37">
        <f t="shared" si="623"/>
        <v>0.43000000000000022</v>
      </c>
      <c r="Z152">
        <f t="shared" ref="Z152:AA152" si="873">IF(ROWS(Z$110:Z152)&lt;=Z$108,Z151+1,"")</f>
        <v>43</v>
      </c>
      <c r="AA152">
        <f t="shared" si="873"/>
        <v>43</v>
      </c>
      <c r="AB152" s="37">
        <f t="shared" ref="AB152:AG152" si="874">IF(ROWS(AB$110:AB152)/100&lt;=AB$108,AB151+1%,"")</f>
        <v>0.43000000000000022</v>
      </c>
      <c r="AC152" s="37">
        <f t="shared" si="874"/>
        <v>0.43000000000000022</v>
      </c>
      <c r="AD152" s="37">
        <f t="shared" si="874"/>
        <v>0.43000000000000022</v>
      </c>
      <c r="AE152" s="37">
        <f t="shared" si="874"/>
        <v>0.43000000000000022</v>
      </c>
      <c r="AF152" s="37">
        <f t="shared" si="874"/>
        <v>0.43000000000000022</v>
      </c>
      <c r="AG152" s="37">
        <f t="shared" si="874"/>
        <v>0.43000000000000022</v>
      </c>
      <c r="AH152">
        <f t="shared" si="626"/>
        <v>43</v>
      </c>
      <c r="AI152" s="37">
        <f t="shared" ref="AI152:AJ152" si="875">IF(ROWS(AI$110:AI152)/100&lt;=AI$108,AI151+1,"")</f>
        <v>43</v>
      </c>
      <c r="AJ152" s="37">
        <f t="shared" si="875"/>
        <v>43</v>
      </c>
      <c r="AK152">
        <f t="shared" si="628"/>
        <v>43</v>
      </c>
      <c r="AL152">
        <f t="shared" si="629"/>
        <v>-43</v>
      </c>
    </row>
    <row r="153" spans="2:38" ht="12.75">
      <c r="B153">
        <f t="shared" ref="B153:P153" si="876">IF(ROWS(B$110:B153)&lt;=B$108,B152+1,"")</f>
        <v>44</v>
      </c>
      <c r="C153">
        <f t="shared" si="876"/>
        <v>44</v>
      </c>
      <c r="D153">
        <f t="shared" si="876"/>
        <v>44</v>
      </c>
      <c r="E153">
        <f t="shared" si="876"/>
        <v>44</v>
      </c>
      <c r="F153">
        <f t="shared" si="876"/>
        <v>44</v>
      </c>
      <c r="G153">
        <f t="shared" si="876"/>
        <v>44</v>
      </c>
      <c r="H153">
        <f t="shared" si="876"/>
        <v>44</v>
      </c>
      <c r="I153">
        <f t="shared" si="876"/>
        <v>44</v>
      </c>
      <c r="J153">
        <f t="shared" si="876"/>
        <v>44</v>
      </c>
      <c r="K153">
        <f t="shared" si="876"/>
        <v>44</v>
      </c>
      <c r="L153">
        <f t="shared" si="876"/>
        <v>44</v>
      </c>
      <c r="M153">
        <f t="shared" si="876"/>
        <v>44</v>
      </c>
      <c r="N153">
        <f t="shared" si="876"/>
        <v>44</v>
      </c>
      <c r="O153">
        <f t="shared" si="876"/>
        <v>44</v>
      </c>
      <c r="P153">
        <f t="shared" si="876"/>
        <v>44</v>
      </c>
      <c r="Q153" s="37">
        <f t="shared" ref="Q153:T153" si="877">IF(ROWS(Q$110:Q153)/100&lt;=Q$108,Q152+1%,"")</f>
        <v>0.44000000000000022</v>
      </c>
      <c r="R153" s="37">
        <f t="shared" si="877"/>
        <v>0.44000000000000022</v>
      </c>
      <c r="S153" s="37">
        <f t="shared" si="877"/>
        <v>0.44000000000000022</v>
      </c>
      <c r="T153" s="37">
        <f t="shared" si="877"/>
        <v>0.44000000000000022</v>
      </c>
      <c r="U153">
        <f t="shared" si="620"/>
        <v>44</v>
      </c>
      <c r="V153" s="37">
        <f t="shared" ref="V153:W153" si="878">IF(ROWS(V$110:V153)/100&lt;=V$108,V152+1%,"")</f>
        <v>0.44000000000000022</v>
      </c>
      <c r="W153" s="37">
        <f t="shared" si="878"/>
        <v>0.44000000000000022</v>
      </c>
      <c r="X153">
        <f t="shared" si="622"/>
        <v>44</v>
      </c>
      <c r="Y153" s="37">
        <f t="shared" si="623"/>
        <v>0.44000000000000022</v>
      </c>
      <c r="Z153">
        <f t="shared" ref="Z153:AA153" si="879">IF(ROWS(Z$110:Z153)&lt;=Z$108,Z152+1,"")</f>
        <v>44</v>
      </c>
      <c r="AA153">
        <f t="shared" si="879"/>
        <v>44</v>
      </c>
      <c r="AB153" s="37">
        <f t="shared" ref="AB153:AG153" si="880">IF(ROWS(AB$110:AB153)/100&lt;=AB$108,AB152+1%,"")</f>
        <v>0.44000000000000022</v>
      </c>
      <c r="AC153" s="37">
        <f t="shared" si="880"/>
        <v>0.44000000000000022</v>
      </c>
      <c r="AD153" s="37">
        <f t="shared" si="880"/>
        <v>0.44000000000000022</v>
      </c>
      <c r="AE153" s="37">
        <f t="shared" si="880"/>
        <v>0.44000000000000022</v>
      </c>
      <c r="AF153" s="37">
        <f t="shared" si="880"/>
        <v>0.44000000000000022</v>
      </c>
      <c r="AG153" s="37">
        <f t="shared" si="880"/>
        <v>0.44000000000000022</v>
      </c>
      <c r="AH153">
        <f t="shared" si="626"/>
        <v>44</v>
      </c>
      <c r="AI153" s="37">
        <f t="shared" ref="AI153:AJ153" si="881">IF(ROWS(AI$110:AI153)/100&lt;=AI$108,AI152+1,"")</f>
        <v>44</v>
      </c>
      <c r="AJ153" s="37">
        <f t="shared" si="881"/>
        <v>44</v>
      </c>
      <c r="AK153">
        <f t="shared" si="628"/>
        <v>44</v>
      </c>
      <c r="AL153">
        <f t="shared" si="629"/>
        <v>-44</v>
      </c>
    </row>
    <row r="154" spans="2:38" ht="12.75">
      <c r="B154">
        <f t="shared" ref="B154:P154" si="882">IF(ROWS(B$110:B154)&lt;=B$108,B153+1,"")</f>
        <v>45</v>
      </c>
      <c r="C154">
        <f t="shared" si="882"/>
        <v>45</v>
      </c>
      <c r="D154">
        <f t="shared" si="882"/>
        <v>45</v>
      </c>
      <c r="E154">
        <f t="shared" si="882"/>
        <v>45</v>
      </c>
      <c r="F154">
        <f t="shared" si="882"/>
        <v>45</v>
      </c>
      <c r="G154">
        <f t="shared" si="882"/>
        <v>45</v>
      </c>
      <c r="H154">
        <f t="shared" si="882"/>
        <v>45</v>
      </c>
      <c r="I154">
        <f t="shared" si="882"/>
        <v>45</v>
      </c>
      <c r="J154">
        <f t="shared" si="882"/>
        <v>45</v>
      </c>
      <c r="K154">
        <f t="shared" si="882"/>
        <v>45</v>
      </c>
      <c r="L154">
        <f t="shared" si="882"/>
        <v>45</v>
      </c>
      <c r="M154">
        <f t="shared" si="882"/>
        <v>45</v>
      </c>
      <c r="N154">
        <f t="shared" si="882"/>
        <v>45</v>
      </c>
      <c r="O154">
        <f t="shared" si="882"/>
        <v>45</v>
      </c>
      <c r="P154">
        <f t="shared" si="882"/>
        <v>45</v>
      </c>
      <c r="Q154" s="37">
        <f t="shared" ref="Q154:T154" si="883">IF(ROWS(Q$110:Q154)/100&lt;=Q$108,Q153+1%,"")</f>
        <v>0.45000000000000023</v>
      </c>
      <c r="R154" s="37">
        <f t="shared" si="883"/>
        <v>0.45000000000000023</v>
      </c>
      <c r="S154" s="37">
        <f t="shared" si="883"/>
        <v>0.45000000000000023</v>
      </c>
      <c r="T154" s="37">
        <f t="shared" si="883"/>
        <v>0.45000000000000023</v>
      </c>
      <c r="U154">
        <f t="shared" si="620"/>
        <v>45</v>
      </c>
      <c r="V154" s="37">
        <f t="shared" ref="V154:W154" si="884">IF(ROWS(V$110:V154)/100&lt;=V$108,V153+1%,"")</f>
        <v>0.45000000000000023</v>
      </c>
      <c r="W154" s="37">
        <f t="shared" si="884"/>
        <v>0.45000000000000023</v>
      </c>
      <c r="X154">
        <f t="shared" si="622"/>
        <v>45</v>
      </c>
      <c r="Y154" s="37">
        <f t="shared" si="623"/>
        <v>0.45000000000000023</v>
      </c>
      <c r="Z154">
        <f t="shared" ref="Z154:AA154" si="885">IF(ROWS(Z$110:Z154)&lt;=Z$108,Z153+1,"")</f>
        <v>45</v>
      </c>
      <c r="AA154">
        <f t="shared" si="885"/>
        <v>45</v>
      </c>
      <c r="AB154" s="37">
        <f t="shared" ref="AB154:AG154" si="886">IF(ROWS(AB$110:AB154)/100&lt;=AB$108,AB153+1%,"")</f>
        <v>0.45000000000000023</v>
      </c>
      <c r="AC154" s="37">
        <f t="shared" si="886"/>
        <v>0.45000000000000023</v>
      </c>
      <c r="AD154" s="37">
        <f t="shared" si="886"/>
        <v>0.45000000000000023</v>
      </c>
      <c r="AE154" s="37">
        <f t="shared" si="886"/>
        <v>0.45000000000000023</v>
      </c>
      <c r="AF154" s="37">
        <f t="shared" si="886"/>
        <v>0.45000000000000023</v>
      </c>
      <c r="AG154" s="37">
        <f t="shared" si="886"/>
        <v>0.45000000000000023</v>
      </c>
      <c r="AH154">
        <f t="shared" si="626"/>
        <v>45</v>
      </c>
      <c r="AI154" s="37">
        <f t="shared" ref="AI154:AJ154" si="887">IF(ROWS(AI$110:AI154)/100&lt;=AI$108,AI153+1,"")</f>
        <v>45</v>
      </c>
      <c r="AJ154" s="37">
        <f t="shared" si="887"/>
        <v>45</v>
      </c>
      <c r="AK154">
        <f t="shared" si="628"/>
        <v>45</v>
      </c>
      <c r="AL154">
        <f t="shared" si="629"/>
        <v>-45</v>
      </c>
    </row>
    <row r="155" spans="2:38" ht="12.75">
      <c r="B155">
        <f t="shared" ref="B155:P155" si="888">IF(ROWS(B$110:B155)&lt;=B$108,B154+1,"")</f>
        <v>46</v>
      </c>
      <c r="C155">
        <f t="shared" si="888"/>
        <v>46</v>
      </c>
      <c r="D155">
        <f t="shared" si="888"/>
        <v>46</v>
      </c>
      <c r="E155">
        <f t="shared" si="888"/>
        <v>46</v>
      </c>
      <c r="F155">
        <f t="shared" si="888"/>
        <v>46</v>
      </c>
      <c r="G155">
        <f t="shared" si="888"/>
        <v>46</v>
      </c>
      <c r="H155">
        <f t="shared" si="888"/>
        <v>46</v>
      </c>
      <c r="I155">
        <f t="shared" si="888"/>
        <v>46</v>
      </c>
      <c r="J155">
        <f t="shared" si="888"/>
        <v>46</v>
      </c>
      <c r="K155">
        <f t="shared" si="888"/>
        <v>46</v>
      </c>
      <c r="L155">
        <f t="shared" si="888"/>
        <v>46</v>
      </c>
      <c r="M155">
        <f t="shared" si="888"/>
        <v>46</v>
      </c>
      <c r="N155">
        <f t="shared" si="888"/>
        <v>46</v>
      </c>
      <c r="O155">
        <f t="shared" si="888"/>
        <v>46</v>
      </c>
      <c r="P155">
        <f t="shared" si="888"/>
        <v>46</v>
      </c>
      <c r="Q155" s="37">
        <f t="shared" ref="Q155:T155" si="889">IF(ROWS(Q$110:Q155)/100&lt;=Q$108,Q154+1%,"")</f>
        <v>0.46000000000000024</v>
      </c>
      <c r="R155" s="37">
        <f t="shared" si="889"/>
        <v>0.46000000000000024</v>
      </c>
      <c r="S155" s="37">
        <f t="shared" si="889"/>
        <v>0.46000000000000024</v>
      </c>
      <c r="T155" s="37">
        <f t="shared" si="889"/>
        <v>0.46000000000000024</v>
      </c>
      <c r="U155">
        <f t="shared" si="620"/>
        <v>46</v>
      </c>
      <c r="V155" s="37">
        <f t="shared" ref="V155:W155" si="890">IF(ROWS(V$110:V155)/100&lt;=V$108,V154+1%,"")</f>
        <v>0.46000000000000024</v>
      </c>
      <c r="W155" s="37">
        <f t="shared" si="890"/>
        <v>0.46000000000000024</v>
      </c>
      <c r="X155">
        <f t="shared" si="622"/>
        <v>46</v>
      </c>
      <c r="Y155" s="37">
        <f t="shared" si="623"/>
        <v>0.46000000000000024</v>
      </c>
      <c r="Z155">
        <f t="shared" ref="Z155:AA155" si="891">IF(ROWS(Z$110:Z155)&lt;=Z$108,Z154+1,"")</f>
        <v>46</v>
      </c>
      <c r="AA155">
        <f t="shared" si="891"/>
        <v>46</v>
      </c>
      <c r="AB155" s="37">
        <f t="shared" ref="AB155:AG155" si="892">IF(ROWS(AB$110:AB155)/100&lt;=AB$108,AB154+1%,"")</f>
        <v>0.46000000000000024</v>
      </c>
      <c r="AC155" s="37">
        <f t="shared" si="892"/>
        <v>0.46000000000000024</v>
      </c>
      <c r="AD155" s="37">
        <f t="shared" si="892"/>
        <v>0.46000000000000024</v>
      </c>
      <c r="AE155" s="37">
        <f t="shared" si="892"/>
        <v>0.46000000000000024</v>
      </c>
      <c r="AF155" s="37">
        <f t="shared" si="892"/>
        <v>0.46000000000000024</v>
      </c>
      <c r="AG155" s="37">
        <f t="shared" si="892"/>
        <v>0.46000000000000024</v>
      </c>
      <c r="AH155">
        <f t="shared" si="626"/>
        <v>46</v>
      </c>
      <c r="AI155" s="37">
        <f t="shared" ref="AI155:AJ155" si="893">IF(ROWS(AI$110:AI155)/100&lt;=AI$108,AI154+1,"")</f>
        <v>46</v>
      </c>
      <c r="AJ155" s="37">
        <f t="shared" si="893"/>
        <v>46</v>
      </c>
      <c r="AK155">
        <f t="shared" si="628"/>
        <v>46</v>
      </c>
      <c r="AL155">
        <f t="shared" si="629"/>
        <v>-46</v>
      </c>
    </row>
    <row r="156" spans="2:38" ht="12.75">
      <c r="B156">
        <f t="shared" ref="B156:P156" si="894">IF(ROWS(B$110:B156)&lt;=B$108,B155+1,"")</f>
        <v>47</v>
      </c>
      <c r="C156">
        <f t="shared" si="894"/>
        <v>47</v>
      </c>
      <c r="D156">
        <f t="shared" si="894"/>
        <v>47</v>
      </c>
      <c r="E156">
        <f t="shared" si="894"/>
        <v>47</v>
      </c>
      <c r="F156">
        <f t="shared" si="894"/>
        <v>47</v>
      </c>
      <c r="G156">
        <f t="shared" si="894"/>
        <v>47</v>
      </c>
      <c r="H156">
        <f t="shared" si="894"/>
        <v>47</v>
      </c>
      <c r="I156">
        <f t="shared" si="894"/>
        <v>47</v>
      </c>
      <c r="J156">
        <f t="shared" si="894"/>
        <v>47</v>
      </c>
      <c r="K156">
        <f t="shared" si="894"/>
        <v>47</v>
      </c>
      <c r="L156">
        <f t="shared" si="894"/>
        <v>47</v>
      </c>
      <c r="M156">
        <f t="shared" si="894"/>
        <v>47</v>
      </c>
      <c r="N156">
        <f t="shared" si="894"/>
        <v>47</v>
      </c>
      <c r="O156">
        <f t="shared" si="894"/>
        <v>47</v>
      </c>
      <c r="P156">
        <f t="shared" si="894"/>
        <v>47</v>
      </c>
      <c r="Q156" s="37">
        <f t="shared" ref="Q156:T156" si="895">IF(ROWS(Q$110:Q156)/100&lt;=Q$108,Q155+1%,"")</f>
        <v>0.47000000000000025</v>
      </c>
      <c r="R156" s="37">
        <f t="shared" si="895"/>
        <v>0.47000000000000025</v>
      </c>
      <c r="S156" s="37">
        <f t="shared" si="895"/>
        <v>0.47000000000000025</v>
      </c>
      <c r="T156" s="37">
        <f t="shared" si="895"/>
        <v>0.47000000000000025</v>
      </c>
      <c r="U156">
        <f t="shared" si="620"/>
        <v>47</v>
      </c>
      <c r="V156" s="37">
        <f t="shared" ref="V156:W156" si="896">IF(ROWS(V$110:V156)/100&lt;=V$108,V155+1%,"")</f>
        <v>0.47000000000000025</v>
      </c>
      <c r="W156" s="37">
        <f t="shared" si="896"/>
        <v>0.47000000000000025</v>
      </c>
      <c r="X156">
        <f t="shared" si="622"/>
        <v>47</v>
      </c>
      <c r="Y156" s="37">
        <f t="shared" si="623"/>
        <v>0.47000000000000025</v>
      </c>
      <c r="Z156">
        <f t="shared" ref="Z156:AA156" si="897">IF(ROWS(Z$110:Z156)&lt;=Z$108,Z155+1,"")</f>
        <v>47</v>
      </c>
      <c r="AA156">
        <f t="shared" si="897"/>
        <v>47</v>
      </c>
      <c r="AB156" s="37">
        <f t="shared" ref="AB156:AG156" si="898">IF(ROWS(AB$110:AB156)/100&lt;=AB$108,AB155+1%,"")</f>
        <v>0.47000000000000025</v>
      </c>
      <c r="AC156" s="37">
        <f t="shared" si="898"/>
        <v>0.47000000000000025</v>
      </c>
      <c r="AD156" s="37">
        <f t="shared" si="898"/>
        <v>0.47000000000000025</v>
      </c>
      <c r="AE156" s="37">
        <f t="shared" si="898"/>
        <v>0.47000000000000025</v>
      </c>
      <c r="AF156" s="37">
        <f t="shared" si="898"/>
        <v>0.47000000000000025</v>
      </c>
      <c r="AG156" s="37">
        <f t="shared" si="898"/>
        <v>0.47000000000000025</v>
      </c>
      <c r="AH156">
        <f t="shared" si="626"/>
        <v>47</v>
      </c>
      <c r="AI156" s="37">
        <f t="shared" ref="AI156:AJ156" si="899">IF(ROWS(AI$110:AI156)/100&lt;=AI$108,AI155+1,"")</f>
        <v>47</v>
      </c>
      <c r="AJ156" s="37">
        <f t="shared" si="899"/>
        <v>47</v>
      </c>
      <c r="AK156">
        <f t="shared" si="628"/>
        <v>47</v>
      </c>
      <c r="AL156">
        <f t="shared" si="629"/>
        <v>-47</v>
      </c>
    </row>
    <row r="157" spans="2:38" ht="12.75">
      <c r="B157">
        <f t="shared" ref="B157:P157" si="900">IF(ROWS(B$110:B157)&lt;=B$108,B156+1,"")</f>
        <v>48</v>
      </c>
      <c r="C157">
        <f t="shared" si="900"/>
        <v>48</v>
      </c>
      <c r="D157">
        <f t="shared" si="900"/>
        <v>48</v>
      </c>
      <c r="E157">
        <f t="shared" si="900"/>
        <v>48</v>
      </c>
      <c r="F157">
        <f t="shared" si="900"/>
        <v>48</v>
      </c>
      <c r="G157">
        <f t="shared" si="900"/>
        <v>48</v>
      </c>
      <c r="H157">
        <f t="shared" si="900"/>
        <v>48</v>
      </c>
      <c r="I157">
        <f t="shared" si="900"/>
        <v>48</v>
      </c>
      <c r="J157">
        <f t="shared" si="900"/>
        <v>48</v>
      </c>
      <c r="K157">
        <f t="shared" si="900"/>
        <v>48</v>
      </c>
      <c r="L157">
        <f t="shared" si="900"/>
        <v>48</v>
      </c>
      <c r="M157">
        <f t="shared" si="900"/>
        <v>48</v>
      </c>
      <c r="N157">
        <f t="shared" si="900"/>
        <v>48</v>
      </c>
      <c r="O157">
        <f t="shared" si="900"/>
        <v>48</v>
      </c>
      <c r="P157">
        <f t="shared" si="900"/>
        <v>48</v>
      </c>
      <c r="Q157" s="37">
        <f t="shared" ref="Q157:T157" si="901">IF(ROWS(Q$110:Q157)/100&lt;=Q$108,Q156+1%,"")</f>
        <v>0.48000000000000026</v>
      </c>
      <c r="R157" s="37">
        <f t="shared" si="901"/>
        <v>0.48000000000000026</v>
      </c>
      <c r="S157" s="37">
        <f t="shared" si="901"/>
        <v>0.48000000000000026</v>
      </c>
      <c r="T157" s="37">
        <f t="shared" si="901"/>
        <v>0.48000000000000026</v>
      </c>
      <c r="U157">
        <f t="shared" si="620"/>
        <v>48</v>
      </c>
      <c r="V157" s="37">
        <f t="shared" ref="V157:W157" si="902">IF(ROWS(V$110:V157)/100&lt;=V$108,V156+1%,"")</f>
        <v>0.48000000000000026</v>
      </c>
      <c r="W157" s="37">
        <f t="shared" si="902"/>
        <v>0.48000000000000026</v>
      </c>
      <c r="X157">
        <f t="shared" si="622"/>
        <v>48</v>
      </c>
      <c r="Y157" s="37">
        <f t="shared" si="623"/>
        <v>0.48000000000000026</v>
      </c>
      <c r="Z157">
        <f t="shared" ref="Z157:AA157" si="903">IF(ROWS(Z$110:Z157)&lt;=Z$108,Z156+1,"")</f>
        <v>48</v>
      </c>
      <c r="AA157">
        <f t="shared" si="903"/>
        <v>48</v>
      </c>
      <c r="AB157" s="37">
        <f t="shared" ref="AB157:AG157" si="904">IF(ROWS(AB$110:AB157)/100&lt;=AB$108,AB156+1%,"")</f>
        <v>0.48000000000000026</v>
      </c>
      <c r="AC157" s="37">
        <f t="shared" si="904"/>
        <v>0.48000000000000026</v>
      </c>
      <c r="AD157" s="37">
        <f t="shared" si="904"/>
        <v>0.48000000000000026</v>
      </c>
      <c r="AE157" s="37">
        <f t="shared" si="904"/>
        <v>0.48000000000000026</v>
      </c>
      <c r="AF157" s="37">
        <f t="shared" si="904"/>
        <v>0.48000000000000026</v>
      </c>
      <c r="AG157" s="37">
        <f t="shared" si="904"/>
        <v>0.48000000000000026</v>
      </c>
      <c r="AH157">
        <f t="shared" si="626"/>
        <v>48</v>
      </c>
      <c r="AI157" s="37">
        <f t="shared" ref="AI157:AJ157" si="905">IF(ROWS(AI$110:AI157)/100&lt;=AI$108,AI156+1,"")</f>
        <v>48</v>
      </c>
      <c r="AJ157" s="37">
        <f t="shared" si="905"/>
        <v>48</v>
      </c>
      <c r="AK157">
        <f t="shared" si="628"/>
        <v>48</v>
      </c>
      <c r="AL157">
        <f t="shared" si="629"/>
        <v>-48</v>
      </c>
    </row>
    <row r="158" spans="2:38" ht="12.75">
      <c r="B158">
        <f t="shared" ref="B158:P158" si="906">IF(ROWS(B$110:B158)&lt;=B$108,B157+1,"")</f>
        <v>49</v>
      </c>
      <c r="C158">
        <f t="shared" si="906"/>
        <v>49</v>
      </c>
      <c r="D158">
        <f t="shared" si="906"/>
        <v>49</v>
      </c>
      <c r="E158">
        <f t="shared" si="906"/>
        <v>49</v>
      </c>
      <c r="F158">
        <f t="shared" si="906"/>
        <v>49</v>
      </c>
      <c r="G158">
        <f t="shared" si="906"/>
        <v>49</v>
      </c>
      <c r="H158">
        <f t="shared" si="906"/>
        <v>49</v>
      </c>
      <c r="I158">
        <f t="shared" si="906"/>
        <v>49</v>
      </c>
      <c r="J158">
        <f t="shared" si="906"/>
        <v>49</v>
      </c>
      <c r="K158">
        <f t="shared" si="906"/>
        <v>49</v>
      </c>
      <c r="L158">
        <f t="shared" si="906"/>
        <v>49</v>
      </c>
      <c r="M158">
        <f t="shared" si="906"/>
        <v>49</v>
      </c>
      <c r="N158">
        <f t="shared" si="906"/>
        <v>49</v>
      </c>
      <c r="O158">
        <f t="shared" si="906"/>
        <v>49</v>
      </c>
      <c r="P158">
        <f t="shared" si="906"/>
        <v>49</v>
      </c>
      <c r="Q158" s="37">
        <f t="shared" ref="Q158:T158" si="907">IF(ROWS(Q$110:Q158)/100&lt;=Q$108,Q157+1%,"")</f>
        <v>0.49000000000000027</v>
      </c>
      <c r="R158" s="37">
        <f t="shared" si="907"/>
        <v>0.49000000000000027</v>
      </c>
      <c r="S158" s="37">
        <f t="shared" si="907"/>
        <v>0.49000000000000027</v>
      </c>
      <c r="T158" s="37">
        <f t="shared" si="907"/>
        <v>0.49000000000000027</v>
      </c>
      <c r="U158">
        <f t="shared" si="620"/>
        <v>49</v>
      </c>
      <c r="V158" s="37">
        <f t="shared" ref="V158:W158" si="908">IF(ROWS(V$110:V158)/100&lt;=V$108,V157+1%,"")</f>
        <v>0.49000000000000027</v>
      </c>
      <c r="W158" s="37">
        <f t="shared" si="908"/>
        <v>0.49000000000000027</v>
      </c>
      <c r="X158">
        <f t="shared" si="622"/>
        <v>49</v>
      </c>
      <c r="Y158" s="37">
        <f t="shared" si="623"/>
        <v>0.49000000000000027</v>
      </c>
      <c r="Z158">
        <f t="shared" ref="Z158:AA158" si="909">IF(ROWS(Z$110:Z158)&lt;=Z$108,Z157+1,"")</f>
        <v>49</v>
      </c>
      <c r="AA158">
        <f t="shared" si="909"/>
        <v>49</v>
      </c>
      <c r="AB158" s="37">
        <f t="shared" ref="AB158:AG158" si="910">IF(ROWS(AB$110:AB158)/100&lt;=AB$108,AB157+1%,"")</f>
        <v>0.49000000000000027</v>
      </c>
      <c r="AC158" s="37">
        <f t="shared" si="910"/>
        <v>0.49000000000000027</v>
      </c>
      <c r="AD158" s="37">
        <f t="shared" si="910"/>
        <v>0.49000000000000027</v>
      </c>
      <c r="AE158" s="37">
        <f t="shared" si="910"/>
        <v>0.49000000000000027</v>
      </c>
      <c r="AF158" s="37">
        <f t="shared" si="910"/>
        <v>0.49000000000000027</v>
      </c>
      <c r="AG158" s="37">
        <f t="shared" si="910"/>
        <v>0.49000000000000027</v>
      </c>
      <c r="AH158">
        <f t="shared" si="626"/>
        <v>49</v>
      </c>
      <c r="AI158" s="37">
        <f t="shared" ref="AI158:AJ158" si="911">IF(ROWS(AI$110:AI158)/100&lt;=AI$108,AI157+1,"")</f>
        <v>49</v>
      </c>
      <c r="AJ158" s="37">
        <f t="shared" si="911"/>
        <v>49</v>
      </c>
      <c r="AK158">
        <f t="shared" si="628"/>
        <v>49</v>
      </c>
      <c r="AL158">
        <f t="shared" si="629"/>
        <v>-49</v>
      </c>
    </row>
    <row r="159" spans="2:38" ht="12.75">
      <c r="B159">
        <f t="shared" ref="B159:P159" si="912">IF(ROWS(B$110:B159)&lt;=B$108,B158+1,"")</f>
        <v>50</v>
      </c>
      <c r="C159">
        <f t="shared" si="912"/>
        <v>50</v>
      </c>
      <c r="D159">
        <f t="shared" si="912"/>
        <v>50</v>
      </c>
      <c r="E159">
        <f t="shared" si="912"/>
        <v>50</v>
      </c>
      <c r="F159">
        <f t="shared" si="912"/>
        <v>50</v>
      </c>
      <c r="G159">
        <f t="shared" si="912"/>
        <v>50</v>
      </c>
      <c r="H159">
        <f t="shared" si="912"/>
        <v>50</v>
      </c>
      <c r="I159">
        <f t="shared" si="912"/>
        <v>50</v>
      </c>
      <c r="J159">
        <f t="shared" si="912"/>
        <v>50</v>
      </c>
      <c r="K159">
        <f t="shared" si="912"/>
        <v>50</v>
      </c>
      <c r="L159">
        <f t="shared" si="912"/>
        <v>50</v>
      </c>
      <c r="M159">
        <f t="shared" si="912"/>
        <v>50</v>
      </c>
      <c r="N159">
        <f t="shared" si="912"/>
        <v>50</v>
      </c>
      <c r="O159">
        <f t="shared" si="912"/>
        <v>50</v>
      </c>
      <c r="P159">
        <f t="shared" si="912"/>
        <v>50</v>
      </c>
      <c r="Q159" s="37">
        <f t="shared" ref="Q159:T159" si="913">IF(ROWS(Q$110:Q159)/100&lt;=Q$108,Q158+1%,"")</f>
        <v>0.50000000000000022</v>
      </c>
      <c r="R159" s="37">
        <f t="shared" si="913"/>
        <v>0.50000000000000022</v>
      </c>
      <c r="S159" s="37">
        <f t="shared" si="913"/>
        <v>0.50000000000000022</v>
      </c>
      <c r="T159" s="37">
        <f t="shared" si="913"/>
        <v>0.50000000000000022</v>
      </c>
      <c r="U159">
        <f t="shared" si="620"/>
        <v>50</v>
      </c>
      <c r="V159" s="37">
        <f t="shared" ref="V159:W159" si="914">IF(ROWS(V$110:V159)/100&lt;=V$108,V158+1%,"")</f>
        <v>0.50000000000000022</v>
      </c>
      <c r="W159" s="37">
        <f t="shared" si="914"/>
        <v>0.50000000000000022</v>
      </c>
      <c r="X159">
        <f t="shared" si="622"/>
        <v>50</v>
      </c>
      <c r="Y159" s="37">
        <f t="shared" si="623"/>
        <v>0.50000000000000022</v>
      </c>
      <c r="Z159">
        <f t="shared" ref="Z159:AA159" si="915">IF(ROWS(Z$110:Z159)&lt;=Z$108,Z158+1,"")</f>
        <v>50</v>
      </c>
      <c r="AA159">
        <f t="shared" si="915"/>
        <v>50</v>
      </c>
      <c r="AB159" s="37">
        <f t="shared" ref="AB159:AG159" si="916">IF(ROWS(AB$110:AB159)/100&lt;=AB$108,AB158+1%,"")</f>
        <v>0.50000000000000022</v>
      </c>
      <c r="AC159" s="37">
        <f t="shared" si="916"/>
        <v>0.50000000000000022</v>
      </c>
      <c r="AD159" s="37">
        <f t="shared" si="916"/>
        <v>0.50000000000000022</v>
      </c>
      <c r="AE159" s="37">
        <f t="shared" si="916"/>
        <v>0.50000000000000022</v>
      </c>
      <c r="AF159" s="37">
        <f t="shared" si="916"/>
        <v>0.50000000000000022</v>
      </c>
      <c r="AG159" s="37">
        <f t="shared" si="916"/>
        <v>0.50000000000000022</v>
      </c>
      <c r="AH159">
        <f t="shared" si="626"/>
        <v>50</v>
      </c>
      <c r="AI159" s="37">
        <f t="shared" ref="AI159:AJ159" si="917">IF(ROWS(AI$110:AI159)/100&lt;=AI$108,AI158+1,"")</f>
        <v>50</v>
      </c>
      <c r="AJ159" s="37">
        <f t="shared" si="917"/>
        <v>50</v>
      </c>
      <c r="AK159">
        <f t="shared" si="628"/>
        <v>50</v>
      </c>
      <c r="AL159">
        <f t="shared" si="629"/>
        <v>-50</v>
      </c>
    </row>
    <row r="160" spans="2:38" ht="12.75">
      <c r="Q160" s="37"/>
      <c r="R160" s="37"/>
      <c r="S160" s="37"/>
      <c r="T160" s="37"/>
      <c r="V160" s="37"/>
      <c r="W160" s="37"/>
      <c r="Y160" s="37"/>
      <c r="AB160" s="37"/>
      <c r="AC160" s="37"/>
      <c r="AD160" s="37"/>
      <c r="AE160" s="37"/>
      <c r="AF160" s="37"/>
      <c r="AG160" s="37"/>
      <c r="AI160" s="37"/>
      <c r="AJ160" s="37"/>
    </row>
    <row r="161" spans="1:38" ht="12.75">
      <c r="A161" s="10" t="s">
        <v>1</v>
      </c>
      <c r="B161" s="10" t="s">
        <v>1367</v>
      </c>
      <c r="C161" s="10" t="s">
        <v>1367</v>
      </c>
      <c r="D161" s="10" t="s">
        <v>1367</v>
      </c>
      <c r="E161" s="10" t="s">
        <v>1367</v>
      </c>
      <c r="F161" s="10" t="s">
        <v>1367</v>
      </c>
      <c r="G161" s="10" t="s">
        <v>1367</v>
      </c>
      <c r="H161" s="10" t="s">
        <v>1367</v>
      </c>
      <c r="I161" s="10" t="s">
        <v>1367</v>
      </c>
      <c r="J161" s="10" t="s">
        <v>1367</v>
      </c>
      <c r="K161" s="10" t="s">
        <v>1367</v>
      </c>
      <c r="L161" s="10" t="s">
        <v>1367</v>
      </c>
      <c r="M161" s="10" t="s">
        <v>1367</v>
      </c>
      <c r="N161" s="10" t="s">
        <v>1367</v>
      </c>
      <c r="O161" s="10" t="s">
        <v>1367</v>
      </c>
      <c r="P161" s="10" t="s">
        <v>1367</v>
      </c>
      <c r="Q161" s="157" t="s">
        <v>1367</v>
      </c>
      <c r="R161" s="157" t="s">
        <v>1367</v>
      </c>
      <c r="S161" s="157" t="s">
        <v>1367</v>
      </c>
      <c r="T161" s="157" t="s">
        <v>1367</v>
      </c>
      <c r="U161" s="10" t="s">
        <v>1367</v>
      </c>
      <c r="V161" s="157" t="s">
        <v>1367</v>
      </c>
      <c r="W161" s="157" t="s">
        <v>1367</v>
      </c>
      <c r="X161" s="10" t="s">
        <v>1367</v>
      </c>
      <c r="Y161" s="157" t="s">
        <v>1367</v>
      </c>
      <c r="Z161" s="10" t="s">
        <v>1367</v>
      </c>
      <c r="AA161" s="10" t="s">
        <v>1367</v>
      </c>
      <c r="AB161" s="157" t="s">
        <v>1367</v>
      </c>
      <c r="AC161" s="157" t="s">
        <v>1367</v>
      </c>
      <c r="AD161" s="157" t="s">
        <v>1367</v>
      </c>
      <c r="AE161" s="157" t="s">
        <v>1367</v>
      </c>
      <c r="AF161" s="157" t="s">
        <v>1367</v>
      </c>
      <c r="AG161" s="157" t="s">
        <v>1367</v>
      </c>
      <c r="AH161" s="10" t="s">
        <v>1367</v>
      </c>
      <c r="AI161" s="157" t="s">
        <v>1367</v>
      </c>
      <c r="AJ161" s="157" t="s">
        <v>1367</v>
      </c>
      <c r="AK161" s="10"/>
      <c r="AL161" s="10"/>
    </row>
    <row r="162" spans="1:38" ht="12.75">
      <c r="A162" s="10" t="s">
        <v>420</v>
      </c>
      <c r="B162" s="10">
        <v>0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57">
        <v>0</v>
      </c>
      <c r="R162" s="157">
        <v>0</v>
      </c>
      <c r="S162" s="157">
        <v>0</v>
      </c>
      <c r="T162" s="157">
        <v>0</v>
      </c>
      <c r="U162" s="10">
        <v>0</v>
      </c>
      <c r="V162" s="157">
        <v>0</v>
      </c>
      <c r="W162" s="157">
        <v>0</v>
      </c>
      <c r="X162" s="10">
        <v>0</v>
      </c>
      <c r="Y162" s="157">
        <v>0</v>
      </c>
      <c r="Z162" s="10">
        <v>0</v>
      </c>
      <c r="AA162" s="10">
        <v>0</v>
      </c>
      <c r="AB162" s="157">
        <v>0</v>
      </c>
      <c r="AC162" s="157">
        <v>0</v>
      </c>
      <c r="AD162" s="157">
        <v>0</v>
      </c>
      <c r="AE162" s="157">
        <v>0</v>
      </c>
      <c r="AF162" s="157">
        <v>0</v>
      </c>
      <c r="AG162" s="157">
        <v>0</v>
      </c>
      <c r="AH162" s="10">
        <v>0</v>
      </c>
      <c r="AI162" s="157">
        <v>0</v>
      </c>
      <c r="AJ162" s="157">
        <v>0</v>
      </c>
      <c r="AK162" s="10"/>
      <c r="AL162" s="10"/>
    </row>
    <row r="163" spans="1:38" ht="12.75">
      <c r="A163" s="10" t="s">
        <v>196</v>
      </c>
      <c r="B163">
        <f t="shared" ref="B163:P163" si="918">IF(ROWS(B163)&lt;=B161,B162+1,"")</f>
        <v>1</v>
      </c>
      <c r="C163">
        <f t="shared" si="918"/>
        <v>1</v>
      </c>
      <c r="D163">
        <f t="shared" si="918"/>
        <v>1</v>
      </c>
      <c r="E163">
        <f t="shared" si="918"/>
        <v>1</v>
      </c>
      <c r="F163">
        <f t="shared" si="918"/>
        <v>1</v>
      </c>
      <c r="G163">
        <f t="shared" si="918"/>
        <v>1</v>
      </c>
      <c r="H163">
        <f t="shared" si="918"/>
        <v>1</v>
      </c>
      <c r="I163">
        <f t="shared" si="918"/>
        <v>1</v>
      </c>
      <c r="J163">
        <f t="shared" si="918"/>
        <v>1</v>
      </c>
      <c r="K163">
        <f t="shared" si="918"/>
        <v>1</v>
      </c>
      <c r="L163">
        <f t="shared" si="918"/>
        <v>1</v>
      </c>
      <c r="M163">
        <f t="shared" si="918"/>
        <v>1</v>
      </c>
      <c r="N163">
        <f t="shared" si="918"/>
        <v>1</v>
      </c>
      <c r="O163">
        <f t="shared" si="918"/>
        <v>1</v>
      </c>
      <c r="P163">
        <f t="shared" si="918"/>
        <v>1</v>
      </c>
      <c r="Q163" s="37">
        <f t="shared" ref="Q163:T163" si="919">IF(ROWS(Q163)/100&lt;=Q161,Q162+1%,"")</f>
        <v>0.01</v>
      </c>
      <c r="R163" s="37">
        <f t="shared" si="919"/>
        <v>0.01</v>
      </c>
      <c r="S163" s="37">
        <f t="shared" si="919"/>
        <v>0.01</v>
      </c>
      <c r="T163" s="37">
        <f t="shared" si="919"/>
        <v>0.01</v>
      </c>
      <c r="U163">
        <f>IF(ROWS(U163)&lt;=U161,U162+1,"")</f>
        <v>1</v>
      </c>
      <c r="V163" s="37">
        <f t="shared" ref="V163:W163" si="920">IF(ROWS(V163)/100&lt;=V161,V162+1%,"")</f>
        <v>0.01</v>
      </c>
      <c r="W163" s="37">
        <f t="shared" si="920"/>
        <v>0.01</v>
      </c>
      <c r="X163">
        <f>IF(ROWS(X163)&lt;=X161,X162+10,"")</f>
        <v>10</v>
      </c>
      <c r="Y163" s="37">
        <f>IF(ROWS(Y163)/100&lt;=Y161,Y162+1%,"")</f>
        <v>0.01</v>
      </c>
      <c r="Z163">
        <f t="shared" ref="Z163:AA163" si="921">IF(ROWS(Z163)&lt;=Z161,Z162+1,"")</f>
        <v>1</v>
      </c>
      <c r="AA163">
        <f t="shared" si="921"/>
        <v>1</v>
      </c>
      <c r="AB163" s="37">
        <f t="shared" ref="AB163:AG163" si="922">IF(ROWS(AB163)/100&lt;=AB161,AB162+1%,"")</f>
        <v>0.01</v>
      </c>
      <c r="AC163" s="37">
        <f t="shared" si="922"/>
        <v>0.01</v>
      </c>
      <c r="AD163" s="37">
        <f t="shared" si="922"/>
        <v>0.01</v>
      </c>
      <c r="AE163" s="37">
        <f t="shared" si="922"/>
        <v>0.01</v>
      </c>
      <c r="AF163" s="37">
        <f t="shared" si="922"/>
        <v>0.01</v>
      </c>
      <c r="AG163" s="37">
        <f t="shared" si="922"/>
        <v>0.01</v>
      </c>
      <c r="AH163">
        <f>IF(ROWS(AH163)&lt;=AH161,AH162+1,"")</f>
        <v>1</v>
      </c>
      <c r="AI163" s="37">
        <f t="shared" ref="AI163:AJ163" si="923">IF(ROWS(AI163)/100&lt;=AI161,AI162+1%,"")</f>
        <v>0.01</v>
      </c>
      <c r="AJ163" s="37">
        <f t="shared" si="923"/>
        <v>0.01</v>
      </c>
    </row>
    <row r="164" spans="1:38" ht="12.75">
      <c r="B164">
        <f t="shared" ref="B164:P164" si="924">IF(ROWS(B$163:B164)&lt;=B$161,B163+1,"")</f>
        <v>2</v>
      </c>
      <c r="C164">
        <f t="shared" si="924"/>
        <v>2</v>
      </c>
      <c r="D164">
        <f t="shared" si="924"/>
        <v>2</v>
      </c>
      <c r="E164">
        <f t="shared" si="924"/>
        <v>2</v>
      </c>
      <c r="F164">
        <f t="shared" si="924"/>
        <v>2</v>
      </c>
      <c r="G164">
        <f t="shared" si="924"/>
        <v>2</v>
      </c>
      <c r="H164">
        <f t="shared" si="924"/>
        <v>2</v>
      </c>
      <c r="I164">
        <f t="shared" si="924"/>
        <v>2</v>
      </c>
      <c r="J164">
        <f t="shared" si="924"/>
        <v>2</v>
      </c>
      <c r="K164">
        <f t="shared" si="924"/>
        <v>2</v>
      </c>
      <c r="L164">
        <f t="shared" si="924"/>
        <v>2</v>
      </c>
      <c r="M164">
        <f t="shared" si="924"/>
        <v>2</v>
      </c>
      <c r="N164">
        <f t="shared" si="924"/>
        <v>2</v>
      </c>
      <c r="O164">
        <f t="shared" si="924"/>
        <v>2</v>
      </c>
      <c r="P164">
        <f t="shared" si="924"/>
        <v>2</v>
      </c>
      <c r="Q164" s="37">
        <f t="shared" ref="Q164:T164" si="925">IF(ROWS(Q$163:Q164)/100&lt;=Q$161,Q163+1%,"")</f>
        <v>0.02</v>
      </c>
      <c r="R164" s="37">
        <f t="shared" si="925"/>
        <v>0.02</v>
      </c>
      <c r="S164" s="37">
        <f t="shared" si="925"/>
        <v>0.02</v>
      </c>
      <c r="T164" s="37">
        <f t="shared" si="925"/>
        <v>0.02</v>
      </c>
      <c r="U164">
        <f t="shared" ref="U164:U212" si="926">IF(ROWS(U$163:U164)&lt;=U$161,U163+1,"")</f>
        <v>2</v>
      </c>
      <c r="V164" s="37">
        <f t="shared" ref="V164:W164" si="927">IF(ROWS(V$163:V164)/100&lt;=V$161,V163+1%,"")</f>
        <v>0.02</v>
      </c>
      <c r="W164" s="37">
        <f t="shared" si="927"/>
        <v>0.02</v>
      </c>
      <c r="X164">
        <f t="shared" ref="X164:X212" si="928">IF(ROWS(X$163:X164)&lt;=X$161,X163+10,"")</f>
        <v>20</v>
      </c>
      <c r="Y164" s="37">
        <f t="shared" ref="Y164:Y212" si="929">IF(ROWS(Y$163:Y164)/100&lt;=Y$161,Y163+1%,"")</f>
        <v>0.02</v>
      </c>
      <c r="Z164">
        <f t="shared" ref="Z164:AA164" si="930">IF(ROWS(Z$163:Z164)&lt;=Z$161,Z163+1,"")</f>
        <v>2</v>
      </c>
      <c r="AA164">
        <f t="shared" si="930"/>
        <v>2</v>
      </c>
      <c r="AB164" s="37">
        <f t="shared" ref="AB164:AG164" si="931">IF(ROWS(AB$163:AB164)/100&lt;=AB$161,AB163+1%,"")</f>
        <v>0.02</v>
      </c>
      <c r="AC164" s="37">
        <f t="shared" si="931"/>
        <v>0.02</v>
      </c>
      <c r="AD164" s="37">
        <f t="shared" si="931"/>
        <v>0.02</v>
      </c>
      <c r="AE164" s="37">
        <f t="shared" si="931"/>
        <v>0.02</v>
      </c>
      <c r="AF164" s="37">
        <f t="shared" si="931"/>
        <v>0.02</v>
      </c>
      <c r="AG164" s="37">
        <f t="shared" si="931"/>
        <v>0.02</v>
      </c>
      <c r="AH164">
        <f t="shared" ref="AH164:AH212" si="932">IF(ROWS(AH$163:AH164)&lt;=AH$161,AH163+1,"")</f>
        <v>2</v>
      </c>
      <c r="AI164" s="37">
        <f t="shared" ref="AI164:AJ164" si="933">IF(ROWS(AI$163:AI164)/100&lt;=AI$161,AI163+1%,"")</f>
        <v>0.02</v>
      </c>
      <c r="AJ164" s="37">
        <f t="shared" si="933"/>
        <v>0.02</v>
      </c>
    </row>
    <row r="165" spans="1:38" ht="12.75">
      <c r="B165">
        <f t="shared" ref="B165:P165" si="934">IF(ROWS(B$163:B165)&lt;=B$161,B164+1,"")</f>
        <v>3</v>
      </c>
      <c r="C165">
        <f t="shared" si="934"/>
        <v>3</v>
      </c>
      <c r="D165">
        <f t="shared" si="934"/>
        <v>3</v>
      </c>
      <c r="E165">
        <f t="shared" si="934"/>
        <v>3</v>
      </c>
      <c r="F165">
        <f t="shared" si="934"/>
        <v>3</v>
      </c>
      <c r="G165">
        <f t="shared" si="934"/>
        <v>3</v>
      </c>
      <c r="H165">
        <f t="shared" si="934"/>
        <v>3</v>
      </c>
      <c r="I165">
        <f t="shared" si="934"/>
        <v>3</v>
      </c>
      <c r="J165">
        <f t="shared" si="934"/>
        <v>3</v>
      </c>
      <c r="K165">
        <f t="shared" si="934"/>
        <v>3</v>
      </c>
      <c r="L165">
        <f t="shared" si="934"/>
        <v>3</v>
      </c>
      <c r="M165">
        <f t="shared" si="934"/>
        <v>3</v>
      </c>
      <c r="N165">
        <f t="shared" si="934"/>
        <v>3</v>
      </c>
      <c r="O165">
        <f t="shared" si="934"/>
        <v>3</v>
      </c>
      <c r="P165">
        <f t="shared" si="934"/>
        <v>3</v>
      </c>
      <c r="Q165" s="37">
        <f t="shared" ref="Q165:T165" si="935">IF(ROWS(Q$163:Q165)/100&lt;=Q$161,Q164+1%,"")</f>
        <v>0.03</v>
      </c>
      <c r="R165" s="37">
        <f t="shared" si="935"/>
        <v>0.03</v>
      </c>
      <c r="S165" s="37">
        <f t="shared" si="935"/>
        <v>0.03</v>
      </c>
      <c r="T165" s="37">
        <f t="shared" si="935"/>
        <v>0.03</v>
      </c>
      <c r="U165">
        <f t="shared" si="926"/>
        <v>3</v>
      </c>
      <c r="V165" s="37">
        <f t="shared" ref="V165:W165" si="936">IF(ROWS(V$163:V165)/100&lt;=V$161,V164+1%,"")</f>
        <v>0.03</v>
      </c>
      <c r="W165" s="37">
        <f t="shared" si="936"/>
        <v>0.03</v>
      </c>
      <c r="X165">
        <f t="shared" si="928"/>
        <v>30</v>
      </c>
      <c r="Y165" s="37">
        <f t="shared" si="929"/>
        <v>0.03</v>
      </c>
      <c r="Z165">
        <f t="shared" ref="Z165:AA165" si="937">IF(ROWS(Z$163:Z165)&lt;=Z$161,Z164+1,"")</f>
        <v>3</v>
      </c>
      <c r="AA165">
        <f t="shared" si="937"/>
        <v>3</v>
      </c>
      <c r="AB165" s="37">
        <f t="shared" ref="AB165:AG165" si="938">IF(ROWS(AB$163:AB165)/100&lt;=AB$161,AB164+1%,"")</f>
        <v>0.03</v>
      </c>
      <c r="AC165" s="37">
        <f t="shared" si="938"/>
        <v>0.03</v>
      </c>
      <c r="AD165" s="37">
        <f t="shared" si="938"/>
        <v>0.03</v>
      </c>
      <c r="AE165" s="37">
        <f t="shared" si="938"/>
        <v>0.03</v>
      </c>
      <c r="AF165" s="37">
        <f t="shared" si="938"/>
        <v>0.03</v>
      </c>
      <c r="AG165" s="37">
        <f t="shared" si="938"/>
        <v>0.03</v>
      </c>
      <c r="AH165">
        <f t="shared" si="932"/>
        <v>3</v>
      </c>
      <c r="AI165" s="37">
        <f t="shared" ref="AI165:AJ165" si="939">IF(ROWS(AI$163:AI165)/100&lt;=AI$161,AI164+1%,"")</f>
        <v>0.03</v>
      </c>
      <c r="AJ165" s="37">
        <f t="shared" si="939"/>
        <v>0.03</v>
      </c>
    </row>
    <row r="166" spans="1:38" ht="12.75">
      <c r="B166">
        <f t="shared" ref="B166:P166" si="940">IF(ROWS(B$163:B166)&lt;=B$161,B165+1,"")</f>
        <v>4</v>
      </c>
      <c r="C166">
        <f t="shared" si="940"/>
        <v>4</v>
      </c>
      <c r="D166">
        <f t="shared" si="940"/>
        <v>4</v>
      </c>
      <c r="E166">
        <f t="shared" si="940"/>
        <v>4</v>
      </c>
      <c r="F166">
        <f t="shared" si="940"/>
        <v>4</v>
      </c>
      <c r="G166">
        <f t="shared" si="940"/>
        <v>4</v>
      </c>
      <c r="H166">
        <f t="shared" si="940"/>
        <v>4</v>
      </c>
      <c r="I166">
        <f t="shared" si="940"/>
        <v>4</v>
      </c>
      <c r="J166">
        <f t="shared" si="940"/>
        <v>4</v>
      </c>
      <c r="K166">
        <f t="shared" si="940"/>
        <v>4</v>
      </c>
      <c r="L166">
        <f t="shared" si="940"/>
        <v>4</v>
      </c>
      <c r="M166">
        <f t="shared" si="940"/>
        <v>4</v>
      </c>
      <c r="N166">
        <f t="shared" si="940"/>
        <v>4</v>
      </c>
      <c r="O166">
        <f t="shared" si="940"/>
        <v>4</v>
      </c>
      <c r="P166">
        <f t="shared" si="940"/>
        <v>4</v>
      </c>
      <c r="Q166" s="37">
        <f t="shared" ref="Q166:T166" si="941">IF(ROWS(Q$163:Q166)/100&lt;=Q$161,Q165+1%,"")</f>
        <v>0.04</v>
      </c>
      <c r="R166" s="37">
        <f t="shared" si="941"/>
        <v>0.04</v>
      </c>
      <c r="S166" s="37">
        <f t="shared" si="941"/>
        <v>0.04</v>
      </c>
      <c r="T166" s="37">
        <f t="shared" si="941"/>
        <v>0.04</v>
      </c>
      <c r="U166">
        <f t="shared" si="926"/>
        <v>4</v>
      </c>
      <c r="V166" s="37">
        <f t="shared" ref="V166:W166" si="942">IF(ROWS(V$163:V166)/100&lt;=V$161,V165+1%,"")</f>
        <v>0.04</v>
      </c>
      <c r="W166" s="37">
        <f t="shared" si="942"/>
        <v>0.04</v>
      </c>
      <c r="X166">
        <f t="shared" si="928"/>
        <v>40</v>
      </c>
      <c r="Y166" s="37">
        <f t="shared" si="929"/>
        <v>0.04</v>
      </c>
      <c r="Z166">
        <f t="shared" ref="Z166:AA166" si="943">IF(ROWS(Z$163:Z166)&lt;=Z$161,Z165+1,"")</f>
        <v>4</v>
      </c>
      <c r="AA166">
        <f t="shared" si="943"/>
        <v>4</v>
      </c>
      <c r="AB166" s="37">
        <f t="shared" ref="AB166:AG166" si="944">IF(ROWS(AB$163:AB166)/100&lt;=AB$161,AB165+1%,"")</f>
        <v>0.04</v>
      </c>
      <c r="AC166" s="37">
        <f t="shared" si="944"/>
        <v>0.04</v>
      </c>
      <c r="AD166" s="37">
        <f t="shared" si="944"/>
        <v>0.04</v>
      </c>
      <c r="AE166" s="37">
        <f t="shared" si="944"/>
        <v>0.04</v>
      </c>
      <c r="AF166" s="37">
        <f t="shared" si="944"/>
        <v>0.04</v>
      </c>
      <c r="AG166" s="37">
        <f t="shared" si="944"/>
        <v>0.04</v>
      </c>
      <c r="AH166">
        <f t="shared" si="932"/>
        <v>4</v>
      </c>
      <c r="AI166" s="37">
        <f t="shared" ref="AI166:AJ166" si="945">IF(ROWS(AI$163:AI166)/100&lt;=AI$161,AI165+1%,"")</f>
        <v>0.04</v>
      </c>
      <c r="AJ166" s="37">
        <f t="shared" si="945"/>
        <v>0.04</v>
      </c>
    </row>
    <row r="167" spans="1:38" ht="12.75">
      <c r="B167">
        <f t="shared" ref="B167:P167" si="946">IF(ROWS(B$163:B167)&lt;=B$161,B166+1,"")</f>
        <v>5</v>
      </c>
      <c r="C167">
        <f t="shared" si="946"/>
        <v>5</v>
      </c>
      <c r="D167">
        <f t="shared" si="946"/>
        <v>5</v>
      </c>
      <c r="E167">
        <f t="shared" si="946"/>
        <v>5</v>
      </c>
      <c r="F167">
        <f t="shared" si="946"/>
        <v>5</v>
      </c>
      <c r="G167">
        <f t="shared" si="946"/>
        <v>5</v>
      </c>
      <c r="H167">
        <f t="shared" si="946"/>
        <v>5</v>
      </c>
      <c r="I167">
        <f t="shared" si="946"/>
        <v>5</v>
      </c>
      <c r="J167">
        <f t="shared" si="946"/>
        <v>5</v>
      </c>
      <c r="K167">
        <f t="shared" si="946"/>
        <v>5</v>
      </c>
      <c r="L167">
        <f t="shared" si="946"/>
        <v>5</v>
      </c>
      <c r="M167">
        <f t="shared" si="946"/>
        <v>5</v>
      </c>
      <c r="N167">
        <f t="shared" si="946"/>
        <v>5</v>
      </c>
      <c r="O167">
        <f t="shared" si="946"/>
        <v>5</v>
      </c>
      <c r="P167">
        <f t="shared" si="946"/>
        <v>5</v>
      </c>
      <c r="Q167" s="37">
        <f t="shared" ref="Q167:T167" si="947">IF(ROWS(Q$163:Q167)/100&lt;=Q$161,Q166+1%,"")</f>
        <v>0.05</v>
      </c>
      <c r="R167" s="37">
        <f t="shared" si="947"/>
        <v>0.05</v>
      </c>
      <c r="S167" s="37">
        <f t="shared" si="947"/>
        <v>0.05</v>
      </c>
      <c r="T167" s="37">
        <f t="shared" si="947"/>
        <v>0.05</v>
      </c>
      <c r="U167">
        <f t="shared" si="926"/>
        <v>5</v>
      </c>
      <c r="V167" s="37">
        <f t="shared" ref="V167:W167" si="948">IF(ROWS(V$163:V167)/100&lt;=V$161,V166+1%,"")</f>
        <v>0.05</v>
      </c>
      <c r="W167" s="37">
        <f t="shared" si="948"/>
        <v>0.05</v>
      </c>
      <c r="X167">
        <f t="shared" si="928"/>
        <v>50</v>
      </c>
      <c r="Y167" s="37">
        <f t="shared" si="929"/>
        <v>0.05</v>
      </c>
      <c r="Z167">
        <f t="shared" ref="Z167:AA167" si="949">IF(ROWS(Z$163:Z167)&lt;=Z$161,Z166+1,"")</f>
        <v>5</v>
      </c>
      <c r="AA167">
        <f t="shared" si="949"/>
        <v>5</v>
      </c>
      <c r="AB167" s="37">
        <f t="shared" ref="AB167:AG167" si="950">IF(ROWS(AB$163:AB167)/100&lt;=AB$161,AB166+1%,"")</f>
        <v>0.05</v>
      </c>
      <c r="AC167" s="37">
        <f t="shared" si="950"/>
        <v>0.05</v>
      </c>
      <c r="AD167" s="37">
        <f t="shared" si="950"/>
        <v>0.05</v>
      </c>
      <c r="AE167" s="37">
        <f t="shared" si="950"/>
        <v>0.05</v>
      </c>
      <c r="AF167" s="37">
        <f t="shared" si="950"/>
        <v>0.05</v>
      </c>
      <c r="AG167" s="37">
        <f t="shared" si="950"/>
        <v>0.05</v>
      </c>
      <c r="AH167">
        <f t="shared" si="932"/>
        <v>5</v>
      </c>
      <c r="AI167" s="37">
        <f t="shared" ref="AI167:AJ167" si="951">IF(ROWS(AI$163:AI167)/100&lt;=AI$161,AI166+1%,"")</f>
        <v>0.05</v>
      </c>
      <c r="AJ167" s="37">
        <f t="shared" si="951"/>
        <v>0.05</v>
      </c>
    </row>
    <row r="168" spans="1:38" ht="12.75">
      <c r="B168">
        <f t="shared" ref="B168:P168" si="952">IF(ROWS(B$163:B168)&lt;=B$161,B167+1,"")</f>
        <v>6</v>
      </c>
      <c r="C168">
        <f t="shared" si="952"/>
        <v>6</v>
      </c>
      <c r="D168">
        <f t="shared" si="952"/>
        <v>6</v>
      </c>
      <c r="E168">
        <f t="shared" si="952"/>
        <v>6</v>
      </c>
      <c r="F168">
        <f t="shared" si="952"/>
        <v>6</v>
      </c>
      <c r="G168">
        <f t="shared" si="952"/>
        <v>6</v>
      </c>
      <c r="H168">
        <f t="shared" si="952"/>
        <v>6</v>
      </c>
      <c r="I168">
        <f t="shared" si="952"/>
        <v>6</v>
      </c>
      <c r="J168">
        <f t="shared" si="952"/>
        <v>6</v>
      </c>
      <c r="K168">
        <f t="shared" si="952"/>
        <v>6</v>
      </c>
      <c r="L168">
        <f t="shared" si="952"/>
        <v>6</v>
      </c>
      <c r="M168">
        <f t="shared" si="952"/>
        <v>6</v>
      </c>
      <c r="N168">
        <f t="shared" si="952"/>
        <v>6</v>
      </c>
      <c r="O168">
        <f t="shared" si="952"/>
        <v>6</v>
      </c>
      <c r="P168">
        <f t="shared" si="952"/>
        <v>6</v>
      </c>
      <c r="Q168" s="37">
        <f t="shared" ref="Q168:T168" si="953">IF(ROWS(Q$163:Q168)/100&lt;=Q$161,Q167+1%,"")</f>
        <v>6.0000000000000005E-2</v>
      </c>
      <c r="R168" s="37">
        <f t="shared" si="953"/>
        <v>6.0000000000000005E-2</v>
      </c>
      <c r="S168" s="37">
        <f t="shared" si="953"/>
        <v>6.0000000000000005E-2</v>
      </c>
      <c r="T168" s="37">
        <f t="shared" si="953"/>
        <v>6.0000000000000005E-2</v>
      </c>
      <c r="U168">
        <f t="shared" si="926"/>
        <v>6</v>
      </c>
      <c r="V168" s="37">
        <f t="shared" ref="V168:W168" si="954">IF(ROWS(V$163:V168)/100&lt;=V$161,V167+1%,"")</f>
        <v>6.0000000000000005E-2</v>
      </c>
      <c r="W168" s="37">
        <f t="shared" si="954"/>
        <v>6.0000000000000005E-2</v>
      </c>
      <c r="X168">
        <f t="shared" si="928"/>
        <v>60</v>
      </c>
      <c r="Y168" s="37">
        <f t="shared" si="929"/>
        <v>6.0000000000000005E-2</v>
      </c>
      <c r="Z168">
        <f t="shared" ref="Z168:AA168" si="955">IF(ROWS(Z$163:Z168)&lt;=Z$161,Z167+1,"")</f>
        <v>6</v>
      </c>
      <c r="AA168">
        <f t="shared" si="955"/>
        <v>6</v>
      </c>
      <c r="AB168" s="37">
        <f t="shared" ref="AB168:AG168" si="956">IF(ROWS(AB$163:AB168)/100&lt;=AB$161,AB167+1%,"")</f>
        <v>6.0000000000000005E-2</v>
      </c>
      <c r="AC168" s="37">
        <f t="shared" si="956"/>
        <v>6.0000000000000005E-2</v>
      </c>
      <c r="AD168" s="37">
        <f t="shared" si="956"/>
        <v>6.0000000000000005E-2</v>
      </c>
      <c r="AE168" s="37">
        <f t="shared" si="956"/>
        <v>6.0000000000000005E-2</v>
      </c>
      <c r="AF168" s="37">
        <f t="shared" si="956"/>
        <v>6.0000000000000005E-2</v>
      </c>
      <c r="AG168" s="37">
        <f t="shared" si="956"/>
        <v>6.0000000000000005E-2</v>
      </c>
      <c r="AH168">
        <f t="shared" si="932"/>
        <v>6</v>
      </c>
      <c r="AI168" s="37">
        <f t="shared" ref="AI168:AJ168" si="957">IF(ROWS(AI$163:AI168)/100&lt;=AI$161,AI167+1%,"")</f>
        <v>6.0000000000000005E-2</v>
      </c>
      <c r="AJ168" s="37">
        <f t="shared" si="957"/>
        <v>6.0000000000000005E-2</v>
      </c>
    </row>
    <row r="169" spans="1:38" ht="12.75">
      <c r="B169">
        <f t="shared" ref="B169:P169" si="958">IF(ROWS(B$163:B169)&lt;=B$161,B168+1,"")</f>
        <v>7</v>
      </c>
      <c r="C169">
        <f t="shared" si="958"/>
        <v>7</v>
      </c>
      <c r="D169">
        <f t="shared" si="958"/>
        <v>7</v>
      </c>
      <c r="E169">
        <f t="shared" si="958"/>
        <v>7</v>
      </c>
      <c r="F169">
        <f t="shared" si="958"/>
        <v>7</v>
      </c>
      <c r="G169">
        <f t="shared" si="958"/>
        <v>7</v>
      </c>
      <c r="H169">
        <f t="shared" si="958"/>
        <v>7</v>
      </c>
      <c r="I169">
        <f t="shared" si="958"/>
        <v>7</v>
      </c>
      <c r="J169">
        <f t="shared" si="958"/>
        <v>7</v>
      </c>
      <c r="K169">
        <f t="shared" si="958"/>
        <v>7</v>
      </c>
      <c r="L169">
        <f t="shared" si="958"/>
        <v>7</v>
      </c>
      <c r="M169">
        <f t="shared" si="958"/>
        <v>7</v>
      </c>
      <c r="N169">
        <f t="shared" si="958"/>
        <v>7</v>
      </c>
      <c r="O169">
        <f t="shared" si="958"/>
        <v>7</v>
      </c>
      <c r="P169">
        <f t="shared" si="958"/>
        <v>7</v>
      </c>
      <c r="Q169" s="37">
        <f t="shared" ref="Q169:T169" si="959">IF(ROWS(Q$163:Q169)/100&lt;=Q$161,Q168+1%,"")</f>
        <v>7.0000000000000007E-2</v>
      </c>
      <c r="R169" s="37">
        <f t="shared" si="959"/>
        <v>7.0000000000000007E-2</v>
      </c>
      <c r="S169" s="37">
        <f t="shared" si="959"/>
        <v>7.0000000000000007E-2</v>
      </c>
      <c r="T169" s="37">
        <f t="shared" si="959"/>
        <v>7.0000000000000007E-2</v>
      </c>
      <c r="U169">
        <f t="shared" si="926"/>
        <v>7</v>
      </c>
      <c r="V169" s="37">
        <f t="shared" ref="V169:W169" si="960">IF(ROWS(V$163:V169)/100&lt;=V$161,V168+1%,"")</f>
        <v>7.0000000000000007E-2</v>
      </c>
      <c r="W169" s="37">
        <f t="shared" si="960"/>
        <v>7.0000000000000007E-2</v>
      </c>
      <c r="X169">
        <f t="shared" si="928"/>
        <v>70</v>
      </c>
      <c r="Y169" s="37">
        <f t="shared" si="929"/>
        <v>7.0000000000000007E-2</v>
      </c>
      <c r="Z169">
        <f t="shared" ref="Z169:AA169" si="961">IF(ROWS(Z$163:Z169)&lt;=Z$161,Z168+1,"")</f>
        <v>7</v>
      </c>
      <c r="AA169">
        <f t="shared" si="961"/>
        <v>7</v>
      </c>
      <c r="AB169" s="37">
        <f t="shared" ref="AB169:AG169" si="962">IF(ROWS(AB$163:AB169)/100&lt;=AB$161,AB168+1%,"")</f>
        <v>7.0000000000000007E-2</v>
      </c>
      <c r="AC169" s="37">
        <f t="shared" si="962"/>
        <v>7.0000000000000007E-2</v>
      </c>
      <c r="AD169" s="37">
        <f t="shared" si="962"/>
        <v>7.0000000000000007E-2</v>
      </c>
      <c r="AE169" s="37">
        <f t="shared" si="962"/>
        <v>7.0000000000000007E-2</v>
      </c>
      <c r="AF169" s="37">
        <f t="shared" si="962"/>
        <v>7.0000000000000007E-2</v>
      </c>
      <c r="AG169" s="37">
        <f t="shared" si="962"/>
        <v>7.0000000000000007E-2</v>
      </c>
      <c r="AH169">
        <f t="shared" si="932"/>
        <v>7</v>
      </c>
      <c r="AI169" s="37">
        <f t="shared" ref="AI169:AJ169" si="963">IF(ROWS(AI$163:AI169)/100&lt;=AI$161,AI168+1%,"")</f>
        <v>7.0000000000000007E-2</v>
      </c>
      <c r="AJ169" s="37">
        <f t="shared" si="963"/>
        <v>7.0000000000000007E-2</v>
      </c>
    </row>
    <row r="170" spans="1:38" ht="12.75">
      <c r="B170">
        <f t="shared" ref="B170:P170" si="964">IF(ROWS(B$163:B170)&lt;=B$161,B169+1,"")</f>
        <v>8</v>
      </c>
      <c r="C170">
        <f t="shared" si="964"/>
        <v>8</v>
      </c>
      <c r="D170">
        <f t="shared" si="964"/>
        <v>8</v>
      </c>
      <c r="E170">
        <f t="shared" si="964"/>
        <v>8</v>
      </c>
      <c r="F170">
        <f t="shared" si="964"/>
        <v>8</v>
      </c>
      <c r="G170">
        <f t="shared" si="964"/>
        <v>8</v>
      </c>
      <c r="H170">
        <f t="shared" si="964"/>
        <v>8</v>
      </c>
      <c r="I170">
        <f t="shared" si="964"/>
        <v>8</v>
      </c>
      <c r="J170">
        <f t="shared" si="964"/>
        <v>8</v>
      </c>
      <c r="K170">
        <f t="shared" si="964"/>
        <v>8</v>
      </c>
      <c r="L170">
        <f t="shared" si="964"/>
        <v>8</v>
      </c>
      <c r="M170">
        <f t="shared" si="964"/>
        <v>8</v>
      </c>
      <c r="N170">
        <f t="shared" si="964"/>
        <v>8</v>
      </c>
      <c r="O170">
        <f t="shared" si="964"/>
        <v>8</v>
      </c>
      <c r="P170">
        <f t="shared" si="964"/>
        <v>8</v>
      </c>
      <c r="Q170" s="37">
        <f t="shared" ref="Q170:T170" si="965">IF(ROWS(Q$163:Q170)/100&lt;=Q$161,Q169+1%,"")</f>
        <v>0.08</v>
      </c>
      <c r="R170" s="37">
        <f t="shared" si="965"/>
        <v>0.08</v>
      </c>
      <c r="S170" s="37">
        <f t="shared" si="965"/>
        <v>0.08</v>
      </c>
      <c r="T170" s="37">
        <f t="shared" si="965"/>
        <v>0.08</v>
      </c>
      <c r="U170">
        <f t="shared" si="926"/>
        <v>8</v>
      </c>
      <c r="V170" s="37">
        <f t="shared" ref="V170:W170" si="966">IF(ROWS(V$163:V170)/100&lt;=V$161,V169+1%,"")</f>
        <v>0.08</v>
      </c>
      <c r="W170" s="37">
        <f t="shared" si="966"/>
        <v>0.08</v>
      </c>
      <c r="X170">
        <f t="shared" si="928"/>
        <v>80</v>
      </c>
      <c r="Y170" s="37">
        <f t="shared" si="929"/>
        <v>0.08</v>
      </c>
      <c r="Z170">
        <f t="shared" ref="Z170:AA170" si="967">IF(ROWS(Z$163:Z170)&lt;=Z$161,Z169+1,"")</f>
        <v>8</v>
      </c>
      <c r="AA170">
        <f t="shared" si="967"/>
        <v>8</v>
      </c>
      <c r="AB170" s="37">
        <f t="shared" ref="AB170:AG170" si="968">IF(ROWS(AB$163:AB170)/100&lt;=AB$161,AB169+1%,"")</f>
        <v>0.08</v>
      </c>
      <c r="AC170" s="37">
        <f t="shared" si="968"/>
        <v>0.08</v>
      </c>
      <c r="AD170" s="37">
        <f t="shared" si="968"/>
        <v>0.08</v>
      </c>
      <c r="AE170" s="37">
        <f t="shared" si="968"/>
        <v>0.08</v>
      </c>
      <c r="AF170" s="37">
        <f t="shared" si="968"/>
        <v>0.08</v>
      </c>
      <c r="AG170" s="37">
        <f t="shared" si="968"/>
        <v>0.08</v>
      </c>
      <c r="AH170">
        <f t="shared" si="932"/>
        <v>8</v>
      </c>
      <c r="AI170" s="37">
        <f t="shared" ref="AI170:AJ170" si="969">IF(ROWS(AI$163:AI170)/100&lt;=AI$161,AI169+1%,"")</f>
        <v>0.08</v>
      </c>
      <c r="AJ170" s="37">
        <f t="shared" si="969"/>
        <v>0.08</v>
      </c>
    </row>
    <row r="171" spans="1:38" ht="12.75">
      <c r="B171">
        <f t="shared" ref="B171:P171" si="970">IF(ROWS(B$163:B171)&lt;=B$161,B170+1,"")</f>
        <v>9</v>
      </c>
      <c r="C171">
        <f t="shared" si="970"/>
        <v>9</v>
      </c>
      <c r="D171">
        <f t="shared" si="970"/>
        <v>9</v>
      </c>
      <c r="E171">
        <f t="shared" si="970"/>
        <v>9</v>
      </c>
      <c r="F171">
        <f t="shared" si="970"/>
        <v>9</v>
      </c>
      <c r="G171">
        <f t="shared" si="970"/>
        <v>9</v>
      </c>
      <c r="H171">
        <f t="shared" si="970"/>
        <v>9</v>
      </c>
      <c r="I171">
        <f t="shared" si="970"/>
        <v>9</v>
      </c>
      <c r="J171">
        <f t="shared" si="970"/>
        <v>9</v>
      </c>
      <c r="K171">
        <f t="shared" si="970"/>
        <v>9</v>
      </c>
      <c r="L171">
        <f t="shared" si="970"/>
        <v>9</v>
      </c>
      <c r="M171">
        <f t="shared" si="970"/>
        <v>9</v>
      </c>
      <c r="N171">
        <f t="shared" si="970"/>
        <v>9</v>
      </c>
      <c r="O171">
        <f t="shared" si="970"/>
        <v>9</v>
      </c>
      <c r="P171">
        <f t="shared" si="970"/>
        <v>9</v>
      </c>
      <c r="Q171" s="37">
        <f t="shared" ref="Q171:T171" si="971">IF(ROWS(Q$163:Q171)/100&lt;=Q$161,Q170+1%,"")</f>
        <v>0.09</v>
      </c>
      <c r="R171" s="37">
        <f t="shared" si="971"/>
        <v>0.09</v>
      </c>
      <c r="S171" s="37">
        <f t="shared" si="971"/>
        <v>0.09</v>
      </c>
      <c r="T171" s="37">
        <f t="shared" si="971"/>
        <v>0.09</v>
      </c>
      <c r="U171">
        <f t="shared" si="926"/>
        <v>9</v>
      </c>
      <c r="V171" s="37">
        <f t="shared" ref="V171:W171" si="972">IF(ROWS(V$163:V171)/100&lt;=V$161,V170+1%,"")</f>
        <v>0.09</v>
      </c>
      <c r="W171" s="37">
        <f t="shared" si="972"/>
        <v>0.09</v>
      </c>
      <c r="X171">
        <f t="shared" si="928"/>
        <v>90</v>
      </c>
      <c r="Y171" s="37">
        <f t="shared" si="929"/>
        <v>0.09</v>
      </c>
      <c r="Z171">
        <f t="shared" ref="Z171:AA171" si="973">IF(ROWS(Z$163:Z171)&lt;=Z$161,Z170+1,"")</f>
        <v>9</v>
      </c>
      <c r="AA171">
        <f t="shared" si="973"/>
        <v>9</v>
      </c>
      <c r="AB171" s="37">
        <f t="shared" ref="AB171:AG171" si="974">IF(ROWS(AB$163:AB171)/100&lt;=AB$161,AB170+1%,"")</f>
        <v>0.09</v>
      </c>
      <c r="AC171" s="37">
        <f t="shared" si="974"/>
        <v>0.09</v>
      </c>
      <c r="AD171" s="37">
        <f t="shared" si="974"/>
        <v>0.09</v>
      </c>
      <c r="AE171" s="37">
        <f t="shared" si="974"/>
        <v>0.09</v>
      </c>
      <c r="AF171" s="37">
        <f t="shared" si="974"/>
        <v>0.09</v>
      </c>
      <c r="AG171" s="37">
        <f t="shared" si="974"/>
        <v>0.09</v>
      </c>
      <c r="AH171">
        <f t="shared" si="932"/>
        <v>9</v>
      </c>
      <c r="AI171" s="37">
        <f t="shared" ref="AI171:AJ171" si="975">IF(ROWS(AI$163:AI171)/100&lt;=AI$161,AI170+1%,"")</f>
        <v>0.09</v>
      </c>
      <c r="AJ171" s="37">
        <f t="shared" si="975"/>
        <v>0.09</v>
      </c>
    </row>
    <row r="172" spans="1:38" ht="12.75">
      <c r="B172">
        <f t="shared" ref="B172:P172" si="976">IF(ROWS(B$163:B172)&lt;=B$161,B171+1,"")</f>
        <v>10</v>
      </c>
      <c r="C172">
        <f t="shared" si="976"/>
        <v>10</v>
      </c>
      <c r="D172">
        <f t="shared" si="976"/>
        <v>10</v>
      </c>
      <c r="E172">
        <f t="shared" si="976"/>
        <v>10</v>
      </c>
      <c r="F172">
        <f t="shared" si="976"/>
        <v>10</v>
      </c>
      <c r="G172">
        <f t="shared" si="976"/>
        <v>10</v>
      </c>
      <c r="H172">
        <f t="shared" si="976"/>
        <v>10</v>
      </c>
      <c r="I172">
        <f t="shared" si="976"/>
        <v>10</v>
      </c>
      <c r="J172">
        <f t="shared" si="976"/>
        <v>10</v>
      </c>
      <c r="K172">
        <f t="shared" si="976"/>
        <v>10</v>
      </c>
      <c r="L172">
        <f t="shared" si="976"/>
        <v>10</v>
      </c>
      <c r="M172">
        <f t="shared" si="976"/>
        <v>10</v>
      </c>
      <c r="N172">
        <f t="shared" si="976"/>
        <v>10</v>
      </c>
      <c r="O172">
        <f t="shared" si="976"/>
        <v>10</v>
      </c>
      <c r="P172">
        <f t="shared" si="976"/>
        <v>10</v>
      </c>
      <c r="Q172" s="37">
        <f t="shared" ref="Q172:T172" si="977">IF(ROWS(Q$163:Q172)/100&lt;=Q$161,Q171+1%,"")</f>
        <v>9.9999999999999992E-2</v>
      </c>
      <c r="R172" s="37">
        <f t="shared" si="977"/>
        <v>9.9999999999999992E-2</v>
      </c>
      <c r="S172" s="37">
        <f t="shared" si="977"/>
        <v>9.9999999999999992E-2</v>
      </c>
      <c r="T172" s="37">
        <f t="shared" si="977"/>
        <v>9.9999999999999992E-2</v>
      </c>
      <c r="U172">
        <f t="shared" si="926"/>
        <v>10</v>
      </c>
      <c r="V172" s="37">
        <f t="shared" ref="V172:W172" si="978">IF(ROWS(V$163:V172)/100&lt;=V$161,V171+1%,"")</f>
        <v>9.9999999999999992E-2</v>
      </c>
      <c r="W172" s="37">
        <f t="shared" si="978"/>
        <v>9.9999999999999992E-2</v>
      </c>
      <c r="X172">
        <f t="shared" si="928"/>
        <v>100</v>
      </c>
      <c r="Y172" s="37">
        <f t="shared" si="929"/>
        <v>9.9999999999999992E-2</v>
      </c>
      <c r="Z172">
        <f t="shared" ref="Z172:AA172" si="979">IF(ROWS(Z$163:Z172)&lt;=Z$161,Z171+1,"")</f>
        <v>10</v>
      </c>
      <c r="AA172">
        <f t="shared" si="979"/>
        <v>10</v>
      </c>
      <c r="AB172" s="37">
        <f t="shared" ref="AB172:AG172" si="980">IF(ROWS(AB$163:AB172)/100&lt;=AB$161,AB171+1%,"")</f>
        <v>9.9999999999999992E-2</v>
      </c>
      <c r="AC172" s="37">
        <f t="shared" si="980"/>
        <v>9.9999999999999992E-2</v>
      </c>
      <c r="AD172" s="37">
        <f t="shared" si="980"/>
        <v>9.9999999999999992E-2</v>
      </c>
      <c r="AE172" s="37">
        <f t="shared" si="980"/>
        <v>9.9999999999999992E-2</v>
      </c>
      <c r="AF172" s="37">
        <f t="shared" si="980"/>
        <v>9.9999999999999992E-2</v>
      </c>
      <c r="AG172" s="37">
        <f t="shared" si="980"/>
        <v>9.9999999999999992E-2</v>
      </c>
      <c r="AH172">
        <f t="shared" si="932"/>
        <v>10</v>
      </c>
      <c r="AI172" s="37">
        <f t="shared" ref="AI172:AJ172" si="981">IF(ROWS(AI$163:AI172)/100&lt;=AI$161,AI171+1%,"")</f>
        <v>9.9999999999999992E-2</v>
      </c>
      <c r="AJ172" s="37">
        <f t="shared" si="981"/>
        <v>9.9999999999999992E-2</v>
      </c>
    </row>
    <row r="173" spans="1:38" ht="12.75">
      <c r="B173">
        <f t="shared" ref="B173:P173" si="982">IF(ROWS(B$163:B173)&lt;=B$161,B172+1,"")</f>
        <v>11</v>
      </c>
      <c r="C173">
        <f t="shared" si="982"/>
        <v>11</v>
      </c>
      <c r="D173">
        <f t="shared" si="982"/>
        <v>11</v>
      </c>
      <c r="E173">
        <f t="shared" si="982"/>
        <v>11</v>
      </c>
      <c r="F173">
        <f t="shared" si="982"/>
        <v>11</v>
      </c>
      <c r="G173">
        <f t="shared" si="982"/>
        <v>11</v>
      </c>
      <c r="H173">
        <f t="shared" si="982"/>
        <v>11</v>
      </c>
      <c r="I173">
        <f t="shared" si="982"/>
        <v>11</v>
      </c>
      <c r="J173">
        <f t="shared" si="982"/>
        <v>11</v>
      </c>
      <c r="K173">
        <f t="shared" si="982"/>
        <v>11</v>
      </c>
      <c r="L173">
        <f t="shared" si="982"/>
        <v>11</v>
      </c>
      <c r="M173">
        <f t="shared" si="982"/>
        <v>11</v>
      </c>
      <c r="N173">
        <f t="shared" si="982"/>
        <v>11</v>
      </c>
      <c r="O173">
        <f t="shared" si="982"/>
        <v>11</v>
      </c>
      <c r="P173">
        <f t="shared" si="982"/>
        <v>11</v>
      </c>
      <c r="Q173" s="37">
        <f t="shared" ref="Q173:T173" si="983">IF(ROWS(Q$163:Q173)/100&lt;=Q$161,Q172+1%,"")</f>
        <v>0.10999999999999999</v>
      </c>
      <c r="R173" s="37">
        <f t="shared" si="983"/>
        <v>0.10999999999999999</v>
      </c>
      <c r="S173" s="37">
        <f t="shared" si="983"/>
        <v>0.10999999999999999</v>
      </c>
      <c r="T173" s="37">
        <f t="shared" si="983"/>
        <v>0.10999999999999999</v>
      </c>
      <c r="U173">
        <f t="shared" si="926"/>
        <v>11</v>
      </c>
      <c r="V173" s="37">
        <f t="shared" ref="V173:W173" si="984">IF(ROWS(V$163:V173)/100&lt;=V$161,V172+1%,"")</f>
        <v>0.10999999999999999</v>
      </c>
      <c r="W173" s="37">
        <f t="shared" si="984"/>
        <v>0.10999999999999999</v>
      </c>
      <c r="X173">
        <f t="shared" si="928"/>
        <v>110</v>
      </c>
      <c r="Y173" s="37">
        <f t="shared" si="929"/>
        <v>0.10999999999999999</v>
      </c>
      <c r="Z173">
        <f t="shared" ref="Z173:AA173" si="985">IF(ROWS(Z$163:Z173)&lt;=Z$161,Z172+1,"")</f>
        <v>11</v>
      </c>
      <c r="AA173">
        <f t="shared" si="985"/>
        <v>11</v>
      </c>
      <c r="AB173" s="37">
        <f t="shared" ref="AB173:AG173" si="986">IF(ROWS(AB$163:AB173)/100&lt;=AB$161,AB172+1%,"")</f>
        <v>0.10999999999999999</v>
      </c>
      <c r="AC173" s="37">
        <f t="shared" si="986"/>
        <v>0.10999999999999999</v>
      </c>
      <c r="AD173" s="37">
        <f t="shared" si="986"/>
        <v>0.10999999999999999</v>
      </c>
      <c r="AE173" s="37">
        <f t="shared" si="986"/>
        <v>0.10999999999999999</v>
      </c>
      <c r="AF173" s="37">
        <f t="shared" si="986"/>
        <v>0.10999999999999999</v>
      </c>
      <c r="AG173" s="37">
        <f t="shared" si="986"/>
        <v>0.10999999999999999</v>
      </c>
      <c r="AH173">
        <f t="shared" si="932"/>
        <v>11</v>
      </c>
      <c r="AI173" s="37">
        <f t="shared" ref="AI173:AJ173" si="987">IF(ROWS(AI$163:AI173)/100&lt;=AI$161,AI172+1%,"")</f>
        <v>0.10999999999999999</v>
      </c>
      <c r="AJ173" s="37">
        <f t="shared" si="987"/>
        <v>0.10999999999999999</v>
      </c>
    </row>
    <row r="174" spans="1:38" ht="12.75">
      <c r="B174">
        <f t="shared" ref="B174:P174" si="988">IF(ROWS(B$163:B174)&lt;=B$161,B173+1,"")</f>
        <v>12</v>
      </c>
      <c r="C174">
        <f t="shared" si="988"/>
        <v>12</v>
      </c>
      <c r="D174">
        <f t="shared" si="988"/>
        <v>12</v>
      </c>
      <c r="E174">
        <f t="shared" si="988"/>
        <v>12</v>
      </c>
      <c r="F174">
        <f t="shared" si="988"/>
        <v>12</v>
      </c>
      <c r="G174">
        <f t="shared" si="988"/>
        <v>12</v>
      </c>
      <c r="H174">
        <f t="shared" si="988"/>
        <v>12</v>
      </c>
      <c r="I174">
        <f t="shared" si="988"/>
        <v>12</v>
      </c>
      <c r="J174">
        <f t="shared" si="988"/>
        <v>12</v>
      </c>
      <c r="K174">
        <f t="shared" si="988"/>
        <v>12</v>
      </c>
      <c r="L174">
        <f t="shared" si="988"/>
        <v>12</v>
      </c>
      <c r="M174">
        <f t="shared" si="988"/>
        <v>12</v>
      </c>
      <c r="N174">
        <f t="shared" si="988"/>
        <v>12</v>
      </c>
      <c r="O174">
        <f t="shared" si="988"/>
        <v>12</v>
      </c>
      <c r="P174">
        <f t="shared" si="988"/>
        <v>12</v>
      </c>
      <c r="Q174" s="37">
        <f t="shared" ref="Q174:T174" si="989">IF(ROWS(Q$163:Q174)/100&lt;=Q$161,Q173+1%,"")</f>
        <v>0.11999999999999998</v>
      </c>
      <c r="R174" s="37">
        <f t="shared" si="989"/>
        <v>0.11999999999999998</v>
      </c>
      <c r="S174" s="37">
        <f t="shared" si="989"/>
        <v>0.11999999999999998</v>
      </c>
      <c r="T174" s="37">
        <f t="shared" si="989"/>
        <v>0.11999999999999998</v>
      </c>
      <c r="U174">
        <f t="shared" si="926"/>
        <v>12</v>
      </c>
      <c r="V174" s="37">
        <f t="shared" ref="V174:W174" si="990">IF(ROWS(V$163:V174)/100&lt;=V$161,V173+1%,"")</f>
        <v>0.11999999999999998</v>
      </c>
      <c r="W174" s="37">
        <f t="shared" si="990"/>
        <v>0.11999999999999998</v>
      </c>
      <c r="X174">
        <f t="shared" si="928"/>
        <v>120</v>
      </c>
      <c r="Y174" s="37">
        <f t="shared" si="929"/>
        <v>0.11999999999999998</v>
      </c>
      <c r="Z174">
        <f t="shared" ref="Z174:AA174" si="991">IF(ROWS(Z$163:Z174)&lt;=Z$161,Z173+1,"")</f>
        <v>12</v>
      </c>
      <c r="AA174">
        <f t="shared" si="991"/>
        <v>12</v>
      </c>
      <c r="AB174" s="37">
        <f t="shared" ref="AB174:AG174" si="992">IF(ROWS(AB$163:AB174)/100&lt;=AB$161,AB173+1%,"")</f>
        <v>0.11999999999999998</v>
      </c>
      <c r="AC174" s="37">
        <f t="shared" si="992"/>
        <v>0.11999999999999998</v>
      </c>
      <c r="AD174" s="37">
        <f t="shared" si="992"/>
        <v>0.11999999999999998</v>
      </c>
      <c r="AE174" s="37">
        <f t="shared" si="992"/>
        <v>0.11999999999999998</v>
      </c>
      <c r="AF174" s="37">
        <f t="shared" si="992"/>
        <v>0.11999999999999998</v>
      </c>
      <c r="AG174" s="37">
        <f t="shared" si="992"/>
        <v>0.11999999999999998</v>
      </c>
      <c r="AH174">
        <f t="shared" si="932"/>
        <v>12</v>
      </c>
      <c r="AI174" s="37">
        <f t="shared" ref="AI174:AJ174" si="993">IF(ROWS(AI$163:AI174)/100&lt;=AI$161,AI173+1%,"")</f>
        <v>0.11999999999999998</v>
      </c>
      <c r="AJ174" s="37">
        <f t="shared" si="993"/>
        <v>0.11999999999999998</v>
      </c>
    </row>
    <row r="175" spans="1:38" ht="12.75">
      <c r="B175">
        <f t="shared" ref="B175:P175" si="994">IF(ROWS(B$163:B175)&lt;=B$161,B174+1,"")</f>
        <v>13</v>
      </c>
      <c r="C175">
        <f t="shared" si="994"/>
        <v>13</v>
      </c>
      <c r="D175">
        <f t="shared" si="994"/>
        <v>13</v>
      </c>
      <c r="E175">
        <f t="shared" si="994"/>
        <v>13</v>
      </c>
      <c r="F175">
        <f t="shared" si="994"/>
        <v>13</v>
      </c>
      <c r="G175">
        <f t="shared" si="994"/>
        <v>13</v>
      </c>
      <c r="H175">
        <f t="shared" si="994"/>
        <v>13</v>
      </c>
      <c r="I175">
        <f t="shared" si="994"/>
        <v>13</v>
      </c>
      <c r="J175">
        <f t="shared" si="994"/>
        <v>13</v>
      </c>
      <c r="K175">
        <f t="shared" si="994"/>
        <v>13</v>
      </c>
      <c r="L175">
        <f t="shared" si="994"/>
        <v>13</v>
      </c>
      <c r="M175">
        <f t="shared" si="994"/>
        <v>13</v>
      </c>
      <c r="N175">
        <f t="shared" si="994"/>
        <v>13</v>
      </c>
      <c r="O175">
        <f t="shared" si="994"/>
        <v>13</v>
      </c>
      <c r="P175">
        <f t="shared" si="994"/>
        <v>13</v>
      </c>
      <c r="Q175" s="37">
        <f t="shared" ref="Q175:T175" si="995">IF(ROWS(Q$163:Q175)/100&lt;=Q$161,Q174+1%,"")</f>
        <v>0.12999999999999998</v>
      </c>
      <c r="R175" s="37">
        <f t="shared" si="995"/>
        <v>0.12999999999999998</v>
      </c>
      <c r="S175" s="37">
        <f t="shared" si="995"/>
        <v>0.12999999999999998</v>
      </c>
      <c r="T175" s="37">
        <f t="shared" si="995"/>
        <v>0.12999999999999998</v>
      </c>
      <c r="U175">
        <f t="shared" si="926"/>
        <v>13</v>
      </c>
      <c r="V175" s="37">
        <f t="shared" ref="V175:W175" si="996">IF(ROWS(V$163:V175)/100&lt;=V$161,V174+1%,"")</f>
        <v>0.12999999999999998</v>
      </c>
      <c r="W175" s="37">
        <f t="shared" si="996"/>
        <v>0.12999999999999998</v>
      </c>
      <c r="X175">
        <f t="shared" si="928"/>
        <v>130</v>
      </c>
      <c r="Y175" s="37">
        <f t="shared" si="929"/>
        <v>0.12999999999999998</v>
      </c>
      <c r="Z175">
        <f t="shared" ref="Z175:AA175" si="997">IF(ROWS(Z$163:Z175)&lt;=Z$161,Z174+1,"")</f>
        <v>13</v>
      </c>
      <c r="AA175">
        <f t="shared" si="997"/>
        <v>13</v>
      </c>
      <c r="AB175" s="37">
        <f t="shared" ref="AB175:AG175" si="998">IF(ROWS(AB$163:AB175)/100&lt;=AB$161,AB174+1%,"")</f>
        <v>0.12999999999999998</v>
      </c>
      <c r="AC175" s="37">
        <f t="shared" si="998"/>
        <v>0.12999999999999998</v>
      </c>
      <c r="AD175" s="37">
        <f t="shared" si="998"/>
        <v>0.12999999999999998</v>
      </c>
      <c r="AE175" s="37">
        <f t="shared" si="998"/>
        <v>0.12999999999999998</v>
      </c>
      <c r="AF175" s="37">
        <f t="shared" si="998"/>
        <v>0.12999999999999998</v>
      </c>
      <c r="AG175" s="37">
        <f t="shared" si="998"/>
        <v>0.12999999999999998</v>
      </c>
      <c r="AH175">
        <f t="shared" si="932"/>
        <v>13</v>
      </c>
      <c r="AI175" s="37">
        <f t="shared" ref="AI175:AJ175" si="999">IF(ROWS(AI$163:AI175)/100&lt;=AI$161,AI174+1%,"")</f>
        <v>0.12999999999999998</v>
      </c>
      <c r="AJ175" s="37">
        <f t="shared" si="999"/>
        <v>0.12999999999999998</v>
      </c>
    </row>
    <row r="176" spans="1:38" ht="12.75">
      <c r="B176">
        <f t="shared" ref="B176:P176" si="1000">IF(ROWS(B$163:B176)&lt;=B$161,B175+1,"")</f>
        <v>14</v>
      </c>
      <c r="C176">
        <f t="shared" si="1000"/>
        <v>14</v>
      </c>
      <c r="D176">
        <f t="shared" si="1000"/>
        <v>14</v>
      </c>
      <c r="E176">
        <f t="shared" si="1000"/>
        <v>14</v>
      </c>
      <c r="F176">
        <f t="shared" si="1000"/>
        <v>14</v>
      </c>
      <c r="G176">
        <f t="shared" si="1000"/>
        <v>14</v>
      </c>
      <c r="H176">
        <f t="shared" si="1000"/>
        <v>14</v>
      </c>
      <c r="I176">
        <f t="shared" si="1000"/>
        <v>14</v>
      </c>
      <c r="J176">
        <f t="shared" si="1000"/>
        <v>14</v>
      </c>
      <c r="K176">
        <f t="shared" si="1000"/>
        <v>14</v>
      </c>
      <c r="L176">
        <f t="shared" si="1000"/>
        <v>14</v>
      </c>
      <c r="M176">
        <f t="shared" si="1000"/>
        <v>14</v>
      </c>
      <c r="N176">
        <f t="shared" si="1000"/>
        <v>14</v>
      </c>
      <c r="O176">
        <f t="shared" si="1000"/>
        <v>14</v>
      </c>
      <c r="P176">
        <f t="shared" si="1000"/>
        <v>14</v>
      </c>
      <c r="Q176" s="37">
        <f t="shared" ref="Q176:T176" si="1001">IF(ROWS(Q$163:Q176)/100&lt;=Q$161,Q175+1%,"")</f>
        <v>0.13999999999999999</v>
      </c>
      <c r="R176" s="37">
        <f t="shared" si="1001"/>
        <v>0.13999999999999999</v>
      </c>
      <c r="S176" s="37">
        <f t="shared" si="1001"/>
        <v>0.13999999999999999</v>
      </c>
      <c r="T176" s="37">
        <f t="shared" si="1001"/>
        <v>0.13999999999999999</v>
      </c>
      <c r="U176">
        <f t="shared" si="926"/>
        <v>14</v>
      </c>
      <c r="V176" s="37">
        <f t="shared" ref="V176:W176" si="1002">IF(ROWS(V$163:V176)/100&lt;=V$161,V175+1%,"")</f>
        <v>0.13999999999999999</v>
      </c>
      <c r="W176" s="37">
        <f t="shared" si="1002"/>
        <v>0.13999999999999999</v>
      </c>
      <c r="X176">
        <f t="shared" si="928"/>
        <v>140</v>
      </c>
      <c r="Y176" s="37">
        <f t="shared" si="929"/>
        <v>0.13999999999999999</v>
      </c>
      <c r="Z176">
        <f t="shared" ref="Z176:AA176" si="1003">IF(ROWS(Z$163:Z176)&lt;=Z$161,Z175+1,"")</f>
        <v>14</v>
      </c>
      <c r="AA176">
        <f t="shared" si="1003"/>
        <v>14</v>
      </c>
      <c r="AB176" s="37">
        <f t="shared" ref="AB176:AG176" si="1004">IF(ROWS(AB$163:AB176)/100&lt;=AB$161,AB175+1%,"")</f>
        <v>0.13999999999999999</v>
      </c>
      <c r="AC176" s="37">
        <f t="shared" si="1004"/>
        <v>0.13999999999999999</v>
      </c>
      <c r="AD176" s="37">
        <f t="shared" si="1004"/>
        <v>0.13999999999999999</v>
      </c>
      <c r="AE176" s="37">
        <f t="shared" si="1004"/>
        <v>0.13999999999999999</v>
      </c>
      <c r="AF176" s="37">
        <f t="shared" si="1004"/>
        <v>0.13999999999999999</v>
      </c>
      <c r="AG176" s="37">
        <f t="shared" si="1004"/>
        <v>0.13999999999999999</v>
      </c>
      <c r="AH176">
        <f t="shared" si="932"/>
        <v>14</v>
      </c>
      <c r="AI176" s="37">
        <f t="shared" ref="AI176:AJ176" si="1005">IF(ROWS(AI$163:AI176)/100&lt;=AI$161,AI175+1%,"")</f>
        <v>0.13999999999999999</v>
      </c>
      <c r="AJ176" s="37">
        <f t="shared" si="1005"/>
        <v>0.13999999999999999</v>
      </c>
    </row>
    <row r="177" spans="2:36" ht="12.75">
      <c r="B177">
        <f t="shared" ref="B177:P177" si="1006">IF(ROWS(B$163:B177)&lt;=B$161,B176+1,"")</f>
        <v>15</v>
      </c>
      <c r="C177">
        <f t="shared" si="1006"/>
        <v>15</v>
      </c>
      <c r="D177">
        <f t="shared" si="1006"/>
        <v>15</v>
      </c>
      <c r="E177">
        <f t="shared" si="1006"/>
        <v>15</v>
      </c>
      <c r="F177">
        <f t="shared" si="1006"/>
        <v>15</v>
      </c>
      <c r="G177">
        <f t="shared" si="1006"/>
        <v>15</v>
      </c>
      <c r="H177">
        <f t="shared" si="1006"/>
        <v>15</v>
      </c>
      <c r="I177">
        <f t="shared" si="1006"/>
        <v>15</v>
      </c>
      <c r="J177">
        <f t="shared" si="1006"/>
        <v>15</v>
      </c>
      <c r="K177">
        <f t="shared" si="1006"/>
        <v>15</v>
      </c>
      <c r="L177">
        <f t="shared" si="1006"/>
        <v>15</v>
      </c>
      <c r="M177">
        <f t="shared" si="1006"/>
        <v>15</v>
      </c>
      <c r="N177">
        <f t="shared" si="1006"/>
        <v>15</v>
      </c>
      <c r="O177">
        <f t="shared" si="1006"/>
        <v>15</v>
      </c>
      <c r="P177">
        <f t="shared" si="1006"/>
        <v>15</v>
      </c>
      <c r="Q177" s="37">
        <f t="shared" ref="Q177:T177" si="1007">IF(ROWS(Q$163:Q177)/100&lt;=Q$161,Q176+1%,"")</f>
        <v>0.15</v>
      </c>
      <c r="R177" s="37">
        <f t="shared" si="1007"/>
        <v>0.15</v>
      </c>
      <c r="S177" s="37">
        <f t="shared" si="1007"/>
        <v>0.15</v>
      </c>
      <c r="T177" s="37">
        <f t="shared" si="1007"/>
        <v>0.15</v>
      </c>
      <c r="U177">
        <f t="shared" si="926"/>
        <v>15</v>
      </c>
      <c r="V177" s="37">
        <f t="shared" ref="V177:W177" si="1008">IF(ROWS(V$163:V177)/100&lt;=V$161,V176+1%,"")</f>
        <v>0.15</v>
      </c>
      <c r="W177" s="37">
        <f t="shared" si="1008"/>
        <v>0.15</v>
      </c>
      <c r="X177">
        <f t="shared" si="928"/>
        <v>150</v>
      </c>
      <c r="Y177" s="37">
        <f t="shared" si="929"/>
        <v>0.15</v>
      </c>
      <c r="Z177">
        <f t="shared" ref="Z177:AA177" si="1009">IF(ROWS(Z$163:Z177)&lt;=Z$161,Z176+1,"")</f>
        <v>15</v>
      </c>
      <c r="AA177">
        <f t="shared" si="1009"/>
        <v>15</v>
      </c>
      <c r="AB177" s="37">
        <f t="shared" ref="AB177:AG177" si="1010">IF(ROWS(AB$163:AB177)/100&lt;=AB$161,AB176+1%,"")</f>
        <v>0.15</v>
      </c>
      <c r="AC177" s="37">
        <f t="shared" si="1010"/>
        <v>0.15</v>
      </c>
      <c r="AD177" s="37">
        <f t="shared" si="1010"/>
        <v>0.15</v>
      </c>
      <c r="AE177" s="37">
        <f t="shared" si="1010"/>
        <v>0.15</v>
      </c>
      <c r="AF177" s="37">
        <f t="shared" si="1010"/>
        <v>0.15</v>
      </c>
      <c r="AG177" s="37">
        <f t="shared" si="1010"/>
        <v>0.15</v>
      </c>
      <c r="AH177">
        <f t="shared" si="932"/>
        <v>15</v>
      </c>
      <c r="AI177" s="37">
        <f t="shared" ref="AI177:AJ177" si="1011">IF(ROWS(AI$163:AI177)/100&lt;=AI$161,AI176+1%,"")</f>
        <v>0.15</v>
      </c>
      <c r="AJ177" s="37">
        <f t="shared" si="1011"/>
        <v>0.15</v>
      </c>
    </row>
    <row r="178" spans="2:36" ht="12.75">
      <c r="B178">
        <f t="shared" ref="B178:P178" si="1012">IF(ROWS(B$163:B178)&lt;=B$161,B177+1,"")</f>
        <v>16</v>
      </c>
      <c r="C178">
        <f t="shared" si="1012"/>
        <v>16</v>
      </c>
      <c r="D178">
        <f t="shared" si="1012"/>
        <v>16</v>
      </c>
      <c r="E178">
        <f t="shared" si="1012"/>
        <v>16</v>
      </c>
      <c r="F178">
        <f t="shared" si="1012"/>
        <v>16</v>
      </c>
      <c r="G178">
        <f t="shared" si="1012"/>
        <v>16</v>
      </c>
      <c r="H178">
        <f t="shared" si="1012"/>
        <v>16</v>
      </c>
      <c r="I178">
        <f t="shared" si="1012"/>
        <v>16</v>
      </c>
      <c r="J178">
        <f t="shared" si="1012"/>
        <v>16</v>
      </c>
      <c r="K178">
        <f t="shared" si="1012"/>
        <v>16</v>
      </c>
      <c r="L178">
        <f t="shared" si="1012"/>
        <v>16</v>
      </c>
      <c r="M178">
        <f t="shared" si="1012"/>
        <v>16</v>
      </c>
      <c r="N178">
        <f t="shared" si="1012"/>
        <v>16</v>
      </c>
      <c r="O178">
        <f t="shared" si="1012"/>
        <v>16</v>
      </c>
      <c r="P178">
        <f t="shared" si="1012"/>
        <v>16</v>
      </c>
      <c r="Q178" s="37">
        <f t="shared" ref="Q178:T178" si="1013">IF(ROWS(Q$163:Q178)/100&lt;=Q$161,Q177+1%,"")</f>
        <v>0.16</v>
      </c>
      <c r="R178" s="37">
        <f t="shared" si="1013"/>
        <v>0.16</v>
      </c>
      <c r="S178" s="37">
        <f t="shared" si="1013"/>
        <v>0.16</v>
      </c>
      <c r="T178" s="37">
        <f t="shared" si="1013"/>
        <v>0.16</v>
      </c>
      <c r="U178">
        <f t="shared" si="926"/>
        <v>16</v>
      </c>
      <c r="V178" s="37">
        <f t="shared" ref="V178:W178" si="1014">IF(ROWS(V$163:V178)/100&lt;=V$161,V177+1%,"")</f>
        <v>0.16</v>
      </c>
      <c r="W178" s="37">
        <f t="shared" si="1014"/>
        <v>0.16</v>
      </c>
      <c r="X178">
        <f t="shared" si="928"/>
        <v>160</v>
      </c>
      <c r="Y178" s="37">
        <f t="shared" si="929"/>
        <v>0.16</v>
      </c>
      <c r="Z178">
        <f t="shared" ref="Z178:AA178" si="1015">IF(ROWS(Z$163:Z178)&lt;=Z$161,Z177+1,"")</f>
        <v>16</v>
      </c>
      <c r="AA178">
        <f t="shared" si="1015"/>
        <v>16</v>
      </c>
      <c r="AB178" s="37">
        <f t="shared" ref="AB178:AG178" si="1016">IF(ROWS(AB$163:AB178)/100&lt;=AB$161,AB177+1%,"")</f>
        <v>0.16</v>
      </c>
      <c r="AC178" s="37">
        <f t="shared" si="1016"/>
        <v>0.16</v>
      </c>
      <c r="AD178" s="37">
        <f t="shared" si="1016"/>
        <v>0.16</v>
      </c>
      <c r="AE178" s="37">
        <f t="shared" si="1016"/>
        <v>0.16</v>
      </c>
      <c r="AF178" s="37">
        <f t="shared" si="1016"/>
        <v>0.16</v>
      </c>
      <c r="AG178" s="37">
        <f t="shared" si="1016"/>
        <v>0.16</v>
      </c>
      <c r="AH178">
        <f t="shared" si="932"/>
        <v>16</v>
      </c>
      <c r="AI178" s="37">
        <f t="shared" ref="AI178:AJ178" si="1017">IF(ROWS(AI$163:AI178)/100&lt;=AI$161,AI177+1%,"")</f>
        <v>0.16</v>
      </c>
      <c r="AJ178" s="37">
        <f t="shared" si="1017"/>
        <v>0.16</v>
      </c>
    </row>
    <row r="179" spans="2:36" ht="12.75">
      <c r="B179">
        <f t="shared" ref="B179:P179" si="1018">IF(ROWS(B$163:B179)&lt;=B$161,B178+1,"")</f>
        <v>17</v>
      </c>
      <c r="C179">
        <f t="shared" si="1018"/>
        <v>17</v>
      </c>
      <c r="D179">
        <f t="shared" si="1018"/>
        <v>17</v>
      </c>
      <c r="E179">
        <f t="shared" si="1018"/>
        <v>17</v>
      </c>
      <c r="F179">
        <f t="shared" si="1018"/>
        <v>17</v>
      </c>
      <c r="G179">
        <f t="shared" si="1018"/>
        <v>17</v>
      </c>
      <c r="H179">
        <f t="shared" si="1018"/>
        <v>17</v>
      </c>
      <c r="I179">
        <f t="shared" si="1018"/>
        <v>17</v>
      </c>
      <c r="J179">
        <f t="shared" si="1018"/>
        <v>17</v>
      </c>
      <c r="K179">
        <f t="shared" si="1018"/>
        <v>17</v>
      </c>
      <c r="L179">
        <f t="shared" si="1018"/>
        <v>17</v>
      </c>
      <c r="M179">
        <f t="shared" si="1018"/>
        <v>17</v>
      </c>
      <c r="N179">
        <f t="shared" si="1018"/>
        <v>17</v>
      </c>
      <c r="O179">
        <f t="shared" si="1018"/>
        <v>17</v>
      </c>
      <c r="P179">
        <f t="shared" si="1018"/>
        <v>17</v>
      </c>
      <c r="Q179" s="37">
        <f t="shared" ref="Q179:T179" si="1019">IF(ROWS(Q$163:Q179)/100&lt;=Q$161,Q178+1%,"")</f>
        <v>0.17</v>
      </c>
      <c r="R179" s="37">
        <f t="shared" si="1019"/>
        <v>0.17</v>
      </c>
      <c r="S179" s="37">
        <f t="shared" si="1019"/>
        <v>0.17</v>
      </c>
      <c r="T179" s="37">
        <f t="shared" si="1019"/>
        <v>0.17</v>
      </c>
      <c r="U179">
        <f t="shared" si="926"/>
        <v>17</v>
      </c>
      <c r="V179" s="37">
        <f t="shared" ref="V179:W179" si="1020">IF(ROWS(V$163:V179)/100&lt;=V$161,V178+1%,"")</f>
        <v>0.17</v>
      </c>
      <c r="W179" s="37">
        <f t="shared" si="1020"/>
        <v>0.17</v>
      </c>
      <c r="X179">
        <f t="shared" si="928"/>
        <v>170</v>
      </c>
      <c r="Y179" s="37">
        <f t="shared" si="929"/>
        <v>0.17</v>
      </c>
      <c r="Z179">
        <f t="shared" ref="Z179:AA179" si="1021">IF(ROWS(Z$163:Z179)&lt;=Z$161,Z178+1,"")</f>
        <v>17</v>
      </c>
      <c r="AA179">
        <f t="shared" si="1021"/>
        <v>17</v>
      </c>
      <c r="AB179" s="37">
        <f t="shared" ref="AB179:AG179" si="1022">IF(ROWS(AB$163:AB179)/100&lt;=AB$161,AB178+1%,"")</f>
        <v>0.17</v>
      </c>
      <c r="AC179" s="37">
        <f t="shared" si="1022"/>
        <v>0.17</v>
      </c>
      <c r="AD179" s="37">
        <f t="shared" si="1022"/>
        <v>0.17</v>
      </c>
      <c r="AE179" s="37">
        <f t="shared" si="1022"/>
        <v>0.17</v>
      </c>
      <c r="AF179" s="37">
        <f t="shared" si="1022"/>
        <v>0.17</v>
      </c>
      <c r="AG179" s="37">
        <f t="shared" si="1022"/>
        <v>0.17</v>
      </c>
      <c r="AH179">
        <f t="shared" si="932"/>
        <v>17</v>
      </c>
      <c r="AI179" s="37">
        <f t="shared" ref="AI179:AJ179" si="1023">IF(ROWS(AI$163:AI179)/100&lt;=AI$161,AI178+1%,"")</f>
        <v>0.17</v>
      </c>
      <c r="AJ179" s="37">
        <f t="shared" si="1023"/>
        <v>0.17</v>
      </c>
    </row>
    <row r="180" spans="2:36" ht="12.75">
      <c r="B180">
        <f t="shared" ref="B180:P180" si="1024">IF(ROWS(B$163:B180)&lt;=B$161,B179+1,"")</f>
        <v>18</v>
      </c>
      <c r="C180">
        <f t="shared" si="1024"/>
        <v>18</v>
      </c>
      <c r="D180">
        <f t="shared" si="1024"/>
        <v>18</v>
      </c>
      <c r="E180">
        <f t="shared" si="1024"/>
        <v>18</v>
      </c>
      <c r="F180">
        <f t="shared" si="1024"/>
        <v>18</v>
      </c>
      <c r="G180">
        <f t="shared" si="1024"/>
        <v>18</v>
      </c>
      <c r="H180">
        <f t="shared" si="1024"/>
        <v>18</v>
      </c>
      <c r="I180">
        <f t="shared" si="1024"/>
        <v>18</v>
      </c>
      <c r="J180">
        <f t="shared" si="1024"/>
        <v>18</v>
      </c>
      <c r="K180">
        <f t="shared" si="1024"/>
        <v>18</v>
      </c>
      <c r="L180">
        <f t="shared" si="1024"/>
        <v>18</v>
      </c>
      <c r="M180">
        <f t="shared" si="1024"/>
        <v>18</v>
      </c>
      <c r="N180">
        <f t="shared" si="1024"/>
        <v>18</v>
      </c>
      <c r="O180">
        <f t="shared" si="1024"/>
        <v>18</v>
      </c>
      <c r="P180">
        <f t="shared" si="1024"/>
        <v>18</v>
      </c>
      <c r="Q180" s="37">
        <f t="shared" ref="Q180:T180" si="1025">IF(ROWS(Q$163:Q180)/100&lt;=Q$161,Q179+1%,"")</f>
        <v>0.18000000000000002</v>
      </c>
      <c r="R180" s="37">
        <f t="shared" si="1025"/>
        <v>0.18000000000000002</v>
      </c>
      <c r="S180" s="37">
        <f t="shared" si="1025"/>
        <v>0.18000000000000002</v>
      </c>
      <c r="T180" s="37">
        <f t="shared" si="1025"/>
        <v>0.18000000000000002</v>
      </c>
      <c r="U180">
        <f t="shared" si="926"/>
        <v>18</v>
      </c>
      <c r="V180" s="37">
        <f t="shared" ref="V180:W180" si="1026">IF(ROWS(V$163:V180)/100&lt;=V$161,V179+1%,"")</f>
        <v>0.18000000000000002</v>
      </c>
      <c r="W180" s="37">
        <f t="shared" si="1026"/>
        <v>0.18000000000000002</v>
      </c>
      <c r="X180">
        <f t="shared" si="928"/>
        <v>180</v>
      </c>
      <c r="Y180" s="37">
        <f t="shared" si="929"/>
        <v>0.18000000000000002</v>
      </c>
      <c r="Z180">
        <f t="shared" ref="Z180:AA180" si="1027">IF(ROWS(Z$163:Z180)&lt;=Z$161,Z179+1,"")</f>
        <v>18</v>
      </c>
      <c r="AA180">
        <f t="shared" si="1027"/>
        <v>18</v>
      </c>
      <c r="AB180" s="37">
        <f t="shared" ref="AB180:AG180" si="1028">IF(ROWS(AB$163:AB180)/100&lt;=AB$161,AB179+1%,"")</f>
        <v>0.18000000000000002</v>
      </c>
      <c r="AC180" s="37">
        <f t="shared" si="1028"/>
        <v>0.18000000000000002</v>
      </c>
      <c r="AD180" s="37">
        <f t="shared" si="1028"/>
        <v>0.18000000000000002</v>
      </c>
      <c r="AE180" s="37">
        <f t="shared" si="1028"/>
        <v>0.18000000000000002</v>
      </c>
      <c r="AF180" s="37">
        <f t="shared" si="1028"/>
        <v>0.18000000000000002</v>
      </c>
      <c r="AG180" s="37">
        <f t="shared" si="1028"/>
        <v>0.18000000000000002</v>
      </c>
      <c r="AH180">
        <f t="shared" si="932"/>
        <v>18</v>
      </c>
      <c r="AI180" s="37">
        <f t="shared" ref="AI180:AJ180" si="1029">IF(ROWS(AI$163:AI180)/100&lt;=AI$161,AI179+1%,"")</f>
        <v>0.18000000000000002</v>
      </c>
      <c r="AJ180" s="37">
        <f t="shared" si="1029"/>
        <v>0.18000000000000002</v>
      </c>
    </row>
    <row r="181" spans="2:36" ht="12.75">
      <c r="B181">
        <f t="shared" ref="B181:P181" si="1030">IF(ROWS(B$163:B181)&lt;=B$161,B180+1,"")</f>
        <v>19</v>
      </c>
      <c r="C181">
        <f t="shared" si="1030"/>
        <v>19</v>
      </c>
      <c r="D181">
        <f t="shared" si="1030"/>
        <v>19</v>
      </c>
      <c r="E181">
        <f t="shared" si="1030"/>
        <v>19</v>
      </c>
      <c r="F181">
        <f t="shared" si="1030"/>
        <v>19</v>
      </c>
      <c r="G181">
        <f t="shared" si="1030"/>
        <v>19</v>
      </c>
      <c r="H181">
        <f t="shared" si="1030"/>
        <v>19</v>
      </c>
      <c r="I181">
        <f t="shared" si="1030"/>
        <v>19</v>
      </c>
      <c r="J181">
        <f t="shared" si="1030"/>
        <v>19</v>
      </c>
      <c r="K181">
        <f t="shared" si="1030"/>
        <v>19</v>
      </c>
      <c r="L181">
        <f t="shared" si="1030"/>
        <v>19</v>
      </c>
      <c r="M181">
        <f t="shared" si="1030"/>
        <v>19</v>
      </c>
      <c r="N181">
        <f t="shared" si="1030"/>
        <v>19</v>
      </c>
      <c r="O181">
        <f t="shared" si="1030"/>
        <v>19</v>
      </c>
      <c r="P181">
        <f t="shared" si="1030"/>
        <v>19</v>
      </c>
      <c r="Q181" s="37">
        <f t="shared" ref="Q181:T181" si="1031">IF(ROWS(Q$163:Q181)/100&lt;=Q$161,Q180+1%,"")</f>
        <v>0.19000000000000003</v>
      </c>
      <c r="R181" s="37">
        <f t="shared" si="1031"/>
        <v>0.19000000000000003</v>
      </c>
      <c r="S181" s="37">
        <f t="shared" si="1031"/>
        <v>0.19000000000000003</v>
      </c>
      <c r="T181" s="37">
        <f t="shared" si="1031"/>
        <v>0.19000000000000003</v>
      </c>
      <c r="U181">
        <f t="shared" si="926"/>
        <v>19</v>
      </c>
      <c r="V181" s="37">
        <f t="shared" ref="V181:W181" si="1032">IF(ROWS(V$163:V181)/100&lt;=V$161,V180+1%,"")</f>
        <v>0.19000000000000003</v>
      </c>
      <c r="W181" s="37">
        <f t="shared" si="1032"/>
        <v>0.19000000000000003</v>
      </c>
      <c r="X181">
        <f t="shared" si="928"/>
        <v>190</v>
      </c>
      <c r="Y181" s="37">
        <f t="shared" si="929"/>
        <v>0.19000000000000003</v>
      </c>
      <c r="Z181">
        <f t="shared" ref="Z181:AA181" si="1033">IF(ROWS(Z$163:Z181)&lt;=Z$161,Z180+1,"")</f>
        <v>19</v>
      </c>
      <c r="AA181">
        <f t="shared" si="1033"/>
        <v>19</v>
      </c>
      <c r="AB181" s="37">
        <f t="shared" ref="AB181:AG181" si="1034">IF(ROWS(AB$163:AB181)/100&lt;=AB$161,AB180+1%,"")</f>
        <v>0.19000000000000003</v>
      </c>
      <c r="AC181" s="37">
        <f t="shared" si="1034"/>
        <v>0.19000000000000003</v>
      </c>
      <c r="AD181" s="37">
        <f t="shared" si="1034"/>
        <v>0.19000000000000003</v>
      </c>
      <c r="AE181" s="37">
        <f t="shared" si="1034"/>
        <v>0.19000000000000003</v>
      </c>
      <c r="AF181" s="37">
        <f t="shared" si="1034"/>
        <v>0.19000000000000003</v>
      </c>
      <c r="AG181" s="37">
        <f t="shared" si="1034"/>
        <v>0.19000000000000003</v>
      </c>
      <c r="AH181">
        <f t="shared" si="932"/>
        <v>19</v>
      </c>
      <c r="AI181" s="37">
        <f t="shared" ref="AI181:AJ181" si="1035">IF(ROWS(AI$163:AI181)/100&lt;=AI$161,AI180+1%,"")</f>
        <v>0.19000000000000003</v>
      </c>
      <c r="AJ181" s="37">
        <f t="shared" si="1035"/>
        <v>0.19000000000000003</v>
      </c>
    </row>
    <row r="182" spans="2:36" ht="12.75">
      <c r="B182">
        <f t="shared" ref="B182:P182" si="1036">IF(ROWS(B$163:B182)&lt;=B$161,B181+1,"")</f>
        <v>20</v>
      </c>
      <c r="C182">
        <f t="shared" si="1036"/>
        <v>20</v>
      </c>
      <c r="D182">
        <f t="shared" si="1036"/>
        <v>20</v>
      </c>
      <c r="E182">
        <f t="shared" si="1036"/>
        <v>20</v>
      </c>
      <c r="F182">
        <f t="shared" si="1036"/>
        <v>20</v>
      </c>
      <c r="G182">
        <f t="shared" si="1036"/>
        <v>20</v>
      </c>
      <c r="H182">
        <f t="shared" si="1036"/>
        <v>20</v>
      </c>
      <c r="I182">
        <f t="shared" si="1036"/>
        <v>20</v>
      </c>
      <c r="J182">
        <f t="shared" si="1036"/>
        <v>20</v>
      </c>
      <c r="K182">
        <f t="shared" si="1036"/>
        <v>20</v>
      </c>
      <c r="L182">
        <f t="shared" si="1036"/>
        <v>20</v>
      </c>
      <c r="M182">
        <f t="shared" si="1036"/>
        <v>20</v>
      </c>
      <c r="N182">
        <f t="shared" si="1036"/>
        <v>20</v>
      </c>
      <c r="O182">
        <f t="shared" si="1036"/>
        <v>20</v>
      </c>
      <c r="P182">
        <f t="shared" si="1036"/>
        <v>20</v>
      </c>
      <c r="Q182" s="37">
        <f t="shared" ref="Q182:T182" si="1037">IF(ROWS(Q$163:Q182)/100&lt;=Q$161,Q181+1%,"")</f>
        <v>0.20000000000000004</v>
      </c>
      <c r="R182" s="37">
        <f t="shared" si="1037"/>
        <v>0.20000000000000004</v>
      </c>
      <c r="S182" s="37">
        <f t="shared" si="1037"/>
        <v>0.20000000000000004</v>
      </c>
      <c r="T182" s="37">
        <f t="shared" si="1037"/>
        <v>0.20000000000000004</v>
      </c>
      <c r="U182">
        <f t="shared" si="926"/>
        <v>20</v>
      </c>
      <c r="V182" s="37">
        <f t="shared" ref="V182:W182" si="1038">IF(ROWS(V$163:V182)/100&lt;=V$161,V181+1%,"")</f>
        <v>0.20000000000000004</v>
      </c>
      <c r="W182" s="37">
        <f t="shared" si="1038"/>
        <v>0.20000000000000004</v>
      </c>
      <c r="X182">
        <f t="shared" si="928"/>
        <v>200</v>
      </c>
      <c r="Y182" s="37">
        <f t="shared" si="929"/>
        <v>0.20000000000000004</v>
      </c>
      <c r="Z182">
        <f t="shared" ref="Z182:AA182" si="1039">IF(ROWS(Z$163:Z182)&lt;=Z$161,Z181+1,"")</f>
        <v>20</v>
      </c>
      <c r="AA182">
        <f t="shared" si="1039"/>
        <v>20</v>
      </c>
      <c r="AB182" s="37">
        <f t="shared" ref="AB182:AG182" si="1040">IF(ROWS(AB$163:AB182)/100&lt;=AB$161,AB181+1%,"")</f>
        <v>0.20000000000000004</v>
      </c>
      <c r="AC182" s="37">
        <f t="shared" si="1040"/>
        <v>0.20000000000000004</v>
      </c>
      <c r="AD182" s="37">
        <f t="shared" si="1040"/>
        <v>0.20000000000000004</v>
      </c>
      <c r="AE182" s="37">
        <f t="shared" si="1040"/>
        <v>0.20000000000000004</v>
      </c>
      <c r="AF182" s="37">
        <f t="shared" si="1040"/>
        <v>0.20000000000000004</v>
      </c>
      <c r="AG182" s="37">
        <f t="shared" si="1040"/>
        <v>0.20000000000000004</v>
      </c>
      <c r="AH182">
        <f t="shared" si="932"/>
        <v>20</v>
      </c>
      <c r="AI182" s="37">
        <f t="shared" ref="AI182:AJ182" si="1041">IF(ROWS(AI$163:AI182)/100&lt;=AI$161,AI181+1%,"")</f>
        <v>0.20000000000000004</v>
      </c>
      <c r="AJ182" s="37">
        <f t="shared" si="1041"/>
        <v>0.20000000000000004</v>
      </c>
    </row>
    <row r="183" spans="2:36" ht="12.75">
      <c r="B183">
        <f t="shared" ref="B183:P183" si="1042">IF(ROWS(B$163:B183)&lt;=B$161,B182+1,"")</f>
        <v>21</v>
      </c>
      <c r="C183">
        <f t="shared" si="1042"/>
        <v>21</v>
      </c>
      <c r="D183">
        <f t="shared" si="1042"/>
        <v>21</v>
      </c>
      <c r="E183">
        <f t="shared" si="1042"/>
        <v>21</v>
      </c>
      <c r="F183">
        <f t="shared" si="1042"/>
        <v>21</v>
      </c>
      <c r="G183">
        <f t="shared" si="1042"/>
        <v>21</v>
      </c>
      <c r="H183">
        <f t="shared" si="1042"/>
        <v>21</v>
      </c>
      <c r="I183">
        <f t="shared" si="1042"/>
        <v>21</v>
      </c>
      <c r="J183">
        <f t="shared" si="1042"/>
        <v>21</v>
      </c>
      <c r="K183">
        <f t="shared" si="1042"/>
        <v>21</v>
      </c>
      <c r="L183">
        <f t="shared" si="1042"/>
        <v>21</v>
      </c>
      <c r="M183">
        <f t="shared" si="1042"/>
        <v>21</v>
      </c>
      <c r="N183">
        <f t="shared" si="1042"/>
        <v>21</v>
      </c>
      <c r="O183">
        <f t="shared" si="1042"/>
        <v>21</v>
      </c>
      <c r="P183">
        <f t="shared" si="1042"/>
        <v>21</v>
      </c>
      <c r="Q183" s="37">
        <f t="shared" ref="Q183:T183" si="1043">IF(ROWS(Q$163:Q183)/100&lt;=Q$161,Q182+1%,"")</f>
        <v>0.21000000000000005</v>
      </c>
      <c r="R183" s="37">
        <f t="shared" si="1043"/>
        <v>0.21000000000000005</v>
      </c>
      <c r="S183" s="37">
        <f t="shared" si="1043"/>
        <v>0.21000000000000005</v>
      </c>
      <c r="T183" s="37">
        <f t="shared" si="1043"/>
        <v>0.21000000000000005</v>
      </c>
      <c r="U183">
        <f t="shared" si="926"/>
        <v>21</v>
      </c>
      <c r="V183" s="37">
        <f t="shared" ref="V183:W183" si="1044">IF(ROWS(V$163:V183)/100&lt;=V$161,V182+1%,"")</f>
        <v>0.21000000000000005</v>
      </c>
      <c r="W183" s="37">
        <f t="shared" si="1044"/>
        <v>0.21000000000000005</v>
      </c>
      <c r="X183">
        <f t="shared" si="928"/>
        <v>210</v>
      </c>
      <c r="Y183" s="37">
        <f t="shared" si="929"/>
        <v>0.21000000000000005</v>
      </c>
      <c r="Z183">
        <f t="shared" ref="Z183:AA183" si="1045">IF(ROWS(Z$163:Z183)&lt;=Z$161,Z182+1,"")</f>
        <v>21</v>
      </c>
      <c r="AA183">
        <f t="shared" si="1045"/>
        <v>21</v>
      </c>
      <c r="AB183" s="37">
        <f t="shared" ref="AB183:AG183" si="1046">IF(ROWS(AB$163:AB183)/100&lt;=AB$161,AB182+1%,"")</f>
        <v>0.21000000000000005</v>
      </c>
      <c r="AC183" s="37">
        <f t="shared" si="1046"/>
        <v>0.21000000000000005</v>
      </c>
      <c r="AD183" s="37">
        <f t="shared" si="1046"/>
        <v>0.21000000000000005</v>
      </c>
      <c r="AE183" s="37">
        <f t="shared" si="1046"/>
        <v>0.21000000000000005</v>
      </c>
      <c r="AF183" s="37">
        <f t="shared" si="1046"/>
        <v>0.21000000000000005</v>
      </c>
      <c r="AG183" s="37">
        <f t="shared" si="1046"/>
        <v>0.21000000000000005</v>
      </c>
      <c r="AH183">
        <f t="shared" si="932"/>
        <v>21</v>
      </c>
      <c r="AI183" s="37">
        <f t="shared" ref="AI183:AJ183" si="1047">IF(ROWS(AI$163:AI183)/100&lt;=AI$161,AI182+1%,"")</f>
        <v>0.21000000000000005</v>
      </c>
      <c r="AJ183" s="37">
        <f t="shared" si="1047"/>
        <v>0.21000000000000005</v>
      </c>
    </row>
    <row r="184" spans="2:36" ht="12.75">
      <c r="B184">
        <f t="shared" ref="B184:P184" si="1048">IF(ROWS(B$163:B184)&lt;=B$161,B183+1,"")</f>
        <v>22</v>
      </c>
      <c r="C184">
        <f t="shared" si="1048"/>
        <v>22</v>
      </c>
      <c r="D184">
        <f t="shared" si="1048"/>
        <v>22</v>
      </c>
      <c r="E184">
        <f t="shared" si="1048"/>
        <v>22</v>
      </c>
      <c r="F184">
        <f t="shared" si="1048"/>
        <v>22</v>
      </c>
      <c r="G184">
        <f t="shared" si="1048"/>
        <v>22</v>
      </c>
      <c r="H184">
        <f t="shared" si="1048"/>
        <v>22</v>
      </c>
      <c r="I184">
        <f t="shared" si="1048"/>
        <v>22</v>
      </c>
      <c r="J184">
        <f t="shared" si="1048"/>
        <v>22</v>
      </c>
      <c r="K184">
        <f t="shared" si="1048"/>
        <v>22</v>
      </c>
      <c r="L184">
        <f t="shared" si="1048"/>
        <v>22</v>
      </c>
      <c r="M184">
        <f t="shared" si="1048"/>
        <v>22</v>
      </c>
      <c r="N184">
        <f t="shared" si="1048"/>
        <v>22</v>
      </c>
      <c r="O184">
        <f t="shared" si="1048"/>
        <v>22</v>
      </c>
      <c r="P184">
        <f t="shared" si="1048"/>
        <v>22</v>
      </c>
      <c r="Q184" s="37">
        <f t="shared" ref="Q184:T184" si="1049">IF(ROWS(Q$163:Q184)/100&lt;=Q$161,Q183+1%,"")</f>
        <v>0.22000000000000006</v>
      </c>
      <c r="R184" s="37">
        <f t="shared" si="1049"/>
        <v>0.22000000000000006</v>
      </c>
      <c r="S184" s="37">
        <f t="shared" si="1049"/>
        <v>0.22000000000000006</v>
      </c>
      <c r="T184" s="37">
        <f t="shared" si="1049"/>
        <v>0.22000000000000006</v>
      </c>
      <c r="U184">
        <f t="shared" si="926"/>
        <v>22</v>
      </c>
      <c r="V184" s="37">
        <f t="shared" ref="V184:W184" si="1050">IF(ROWS(V$163:V184)/100&lt;=V$161,V183+1%,"")</f>
        <v>0.22000000000000006</v>
      </c>
      <c r="W184" s="37">
        <f t="shared" si="1050"/>
        <v>0.22000000000000006</v>
      </c>
      <c r="X184">
        <f t="shared" si="928"/>
        <v>220</v>
      </c>
      <c r="Y184" s="37">
        <f t="shared" si="929"/>
        <v>0.22000000000000006</v>
      </c>
      <c r="Z184">
        <f t="shared" ref="Z184:AA184" si="1051">IF(ROWS(Z$163:Z184)&lt;=Z$161,Z183+1,"")</f>
        <v>22</v>
      </c>
      <c r="AA184">
        <f t="shared" si="1051"/>
        <v>22</v>
      </c>
      <c r="AB184" s="37">
        <f t="shared" ref="AB184:AG184" si="1052">IF(ROWS(AB$163:AB184)/100&lt;=AB$161,AB183+1%,"")</f>
        <v>0.22000000000000006</v>
      </c>
      <c r="AC184" s="37">
        <f t="shared" si="1052"/>
        <v>0.22000000000000006</v>
      </c>
      <c r="AD184" s="37">
        <f t="shared" si="1052"/>
        <v>0.22000000000000006</v>
      </c>
      <c r="AE184" s="37">
        <f t="shared" si="1052"/>
        <v>0.22000000000000006</v>
      </c>
      <c r="AF184" s="37">
        <f t="shared" si="1052"/>
        <v>0.22000000000000006</v>
      </c>
      <c r="AG184" s="37">
        <f t="shared" si="1052"/>
        <v>0.22000000000000006</v>
      </c>
      <c r="AH184">
        <f t="shared" si="932"/>
        <v>22</v>
      </c>
      <c r="AI184" s="37">
        <f t="shared" ref="AI184:AJ184" si="1053">IF(ROWS(AI$163:AI184)/100&lt;=AI$161,AI183+1%,"")</f>
        <v>0.22000000000000006</v>
      </c>
      <c r="AJ184" s="37">
        <f t="shared" si="1053"/>
        <v>0.22000000000000006</v>
      </c>
    </row>
    <row r="185" spans="2:36" ht="12.75">
      <c r="B185">
        <f t="shared" ref="B185:P185" si="1054">IF(ROWS(B$163:B185)&lt;=B$161,B184+1,"")</f>
        <v>23</v>
      </c>
      <c r="C185">
        <f t="shared" si="1054"/>
        <v>23</v>
      </c>
      <c r="D185">
        <f t="shared" si="1054"/>
        <v>23</v>
      </c>
      <c r="E185">
        <f t="shared" si="1054"/>
        <v>23</v>
      </c>
      <c r="F185">
        <f t="shared" si="1054"/>
        <v>23</v>
      </c>
      <c r="G185">
        <f t="shared" si="1054"/>
        <v>23</v>
      </c>
      <c r="H185">
        <f t="shared" si="1054"/>
        <v>23</v>
      </c>
      <c r="I185">
        <f t="shared" si="1054"/>
        <v>23</v>
      </c>
      <c r="J185">
        <f t="shared" si="1054"/>
        <v>23</v>
      </c>
      <c r="K185">
        <f t="shared" si="1054"/>
        <v>23</v>
      </c>
      <c r="L185">
        <f t="shared" si="1054"/>
        <v>23</v>
      </c>
      <c r="M185">
        <f t="shared" si="1054"/>
        <v>23</v>
      </c>
      <c r="N185">
        <f t="shared" si="1054"/>
        <v>23</v>
      </c>
      <c r="O185">
        <f t="shared" si="1054"/>
        <v>23</v>
      </c>
      <c r="P185">
        <f t="shared" si="1054"/>
        <v>23</v>
      </c>
      <c r="Q185" s="37">
        <f t="shared" ref="Q185:T185" si="1055">IF(ROWS(Q$163:Q185)/100&lt;=Q$161,Q184+1%,"")</f>
        <v>0.23000000000000007</v>
      </c>
      <c r="R185" s="37">
        <f t="shared" si="1055"/>
        <v>0.23000000000000007</v>
      </c>
      <c r="S185" s="37">
        <f t="shared" si="1055"/>
        <v>0.23000000000000007</v>
      </c>
      <c r="T185" s="37">
        <f t="shared" si="1055"/>
        <v>0.23000000000000007</v>
      </c>
      <c r="U185">
        <f t="shared" si="926"/>
        <v>23</v>
      </c>
      <c r="V185" s="37">
        <f t="shared" ref="V185:W185" si="1056">IF(ROWS(V$163:V185)/100&lt;=V$161,V184+1%,"")</f>
        <v>0.23000000000000007</v>
      </c>
      <c r="W185" s="37">
        <f t="shared" si="1056"/>
        <v>0.23000000000000007</v>
      </c>
      <c r="X185">
        <f t="shared" si="928"/>
        <v>230</v>
      </c>
      <c r="Y185" s="37">
        <f t="shared" si="929"/>
        <v>0.23000000000000007</v>
      </c>
      <c r="Z185">
        <f t="shared" ref="Z185:AA185" si="1057">IF(ROWS(Z$163:Z185)&lt;=Z$161,Z184+1,"")</f>
        <v>23</v>
      </c>
      <c r="AA185">
        <f t="shared" si="1057"/>
        <v>23</v>
      </c>
      <c r="AB185" s="37">
        <f t="shared" ref="AB185:AG185" si="1058">IF(ROWS(AB$163:AB185)/100&lt;=AB$161,AB184+1%,"")</f>
        <v>0.23000000000000007</v>
      </c>
      <c r="AC185" s="37">
        <f t="shared" si="1058"/>
        <v>0.23000000000000007</v>
      </c>
      <c r="AD185" s="37">
        <f t="shared" si="1058"/>
        <v>0.23000000000000007</v>
      </c>
      <c r="AE185" s="37">
        <f t="shared" si="1058"/>
        <v>0.23000000000000007</v>
      </c>
      <c r="AF185" s="37">
        <f t="shared" si="1058"/>
        <v>0.23000000000000007</v>
      </c>
      <c r="AG185" s="37">
        <f t="shared" si="1058"/>
        <v>0.23000000000000007</v>
      </c>
      <c r="AH185">
        <f t="shared" si="932"/>
        <v>23</v>
      </c>
      <c r="AI185" s="37">
        <f t="shared" ref="AI185:AJ185" si="1059">IF(ROWS(AI$163:AI185)/100&lt;=AI$161,AI184+1%,"")</f>
        <v>0.23000000000000007</v>
      </c>
      <c r="AJ185" s="37">
        <f t="shared" si="1059"/>
        <v>0.23000000000000007</v>
      </c>
    </row>
    <row r="186" spans="2:36" ht="12.75">
      <c r="B186">
        <f t="shared" ref="B186:P186" si="1060">IF(ROWS(B$163:B186)&lt;=B$161,B185+1,"")</f>
        <v>24</v>
      </c>
      <c r="C186">
        <f t="shared" si="1060"/>
        <v>24</v>
      </c>
      <c r="D186">
        <f t="shared" si="1060"/>
        <v>24</v>
      </c>
      <c r="E186">
        <f t="shared" si="1060"/>
        <v>24</v>
      </c>
      <c r="F186">
        <f t="shared" si="1060"/>
        <v>24</v>
      </c>
      <c r="G186">
        <f t="shared" si="1060"/>
        <v>24</v>
      </c>
      <c r="H186">
        <f t="shared" si="1060"/>
        <v>24</v>
      </c>
      <c r="I186">
        <f t="shared" si="1060"/>
        <v>24</v>
      </c>
      <c r="J186">
        <f t="shared" si="1060"/>
        <v>24</v>
      </c>
      <c r="K186">
        <f t="shared" si="1060"/>
        <v>24</v>
      </c>
      <c r="L186">
        <f t="shared" si="1060"/>
        <v>24</v>
      </c>
      <c r="M186">
        <f t="shared" si="1060"/>
        <v>24</v>
      </c>
      <c r="N186">
        <f t="shared" si="1060"/>
        <v>24</v>
      </c>
      <c r="O186">
        <f t="shared" si="1060"/>
        <v>24</v>
      </c>
      <c r="P186">
        <f t="shared" si="1060"/>
        <v>24</v>
      </c>
      <c r="Q186" s="37">
        <f t="shared" ref="Q186:T186" si="1061">IF(ROWS(Q$163:Q186)/100&lt;=Q$161,Q185+1%,"")</f>
        <v>0.24000000000000007</v>
      </c>
      <c r="R186" s="37">
        <f t="shared" si="1061"/>
        <v>0.24000000000000007</v>
      </c>
      <c r="S186" s="37">
        <f t="shared" si="1061"/>
        <v>0.24000000000000007</v>
      </c>
      <c r="T186" s="37">
        <f t="shared" si="1061"/>
        <v>0.24000000000000007</v>
      </c>
      <c r="U186">
        <f t="shared" si="926"/>
        <v>24</v>
      </c>
      <c r="V186" s="37">
        <f t="shared" ref="V186:W186" si="1062">IF(ROWS(V$163:V186)/100&lt;=V$161,V185+1%,"")</f>
        <v>0.24000000000000007</v>
      </c>
      <c r="W186" s="37">
        <f t="shared" si="1062"/>
        <v>0.24000000000000007</v>
      </c>
      <c r="X186">
        <f t="shared" si="928"/>
        <v>240</v>
      </c>
      <c r="Y186" s="37">
        <f t="shared" si="929"/>
        <v>0.24000000000000007</v>
      </c>
      <c r="Z186">
        <f t="shared" ref="Z186:AA186" si="1063">IF(ROWS(Z$163:Z186)&lt;=Z$161,Z185+1,"")</f>
        <v>24</v>
      </c>
      <c r="AA186">
        <f t="shared" si="1063"/>
        <v>24</v>
      </c>
      <c r="AB186" s="37">
        <f t="shared" ref="AB186:AG186" si="1064">IF(ROWS(AB$163:AB186)/100&lt;=AB$161,AB185+1%,"")</f>
        <v>0.24000000000000007</v>
      </c>
      <c r="AC186" s="37">
        <f t="shared" si="1064"/>
        <v>0.24000000000000007</v>
      </c>
      <c r="AD186" s="37">
        <f t="shared" si="1064"/>
        <v>0.24000000000000007</v>
      </c>
      <c r="AE186" s="37">
        <f t="shared" si="1064"/>
        <v>0.24000000000000007</v>
      </c>
      <c r="AF186" s="37">
        <f t="shared" si="1064"/>
        <v>0.24000000000000007</v>
      </c>
      <c r="AG186" s="37">
        <f t="shared" si="1064"/>
        <v>0.24000000000000007</v>
      </c>
      <c r="AH186">
        <f t="shared" si="932"/>
        <v>24</v>
      </c>
      <c r="AI186" s="37">
        <f t="shared" ref="AI186:AJ186" si="1065">IF(ROWS(AI$163:AI186)/100&lt;=AI$161,AI185+1%,"")</f>
        <v>0.24000000000000007</v>
      </c>
      <c r="AJ186" s="37">
        <f t="shared" si="1065"/>
        <v>0.24000000000000007</v>
      </c>
    </row>
    <row r="187" spans="2:36" ht="12.75">
      <c r="B187">
        <f t="shared" ref="B187:P187" si="1066">IF(ROWS(B$163:B187)&lt;=B$161,B186+1,"")</f>
        <v>25</v>
      </c>
      <c r="C187">
        <f t="shared" si="1066"/>
        <v>25</v>
      </c>
      <c r="D187">
        <f t="shared" si="1066"/>
        <v>25</v>
      </c>
      <c r="E187">
        <f t="shared" si="1066"/>
        <v>25</v>
      </c>
      <c r="F187">
        <f t="shared" si="1066"/>
        <v>25</v>
      </c>
      <c r="G187">
        <f t="shared" si="1066"/>
        <v>25</v>
      </c>
      <c r="H187">
        <f t="shared" si="1066"/>
        <v>25</v>
      </c>
      <c r="I187">
        <f t="shared" si="1066"/>
        <v>25</v>
      </c>
      <c r="J187">
        <f t="shared" si="1066"/>
        <v>25</v>
      </c>
      <c r="K187">
        <f t="shared" si="1066"/>
        <v>25</v>
      </c>
      <c r="L187">
        <f t="shared" si="1066"/>
        <v>25</v>
      </c>
      <c r="M187">
        <f t="shared" si="1066"/>
        <v>25</v>
      </c>
      <c r="N187">
        <f t="shared" si="1066"/>
        <v>25</v>
      </c>
      <c r="O187">
        <f t="shared" si="1066"/>
        <v>25</v>
      </c>
      <c r="P187">
        <f t="shared" si="1066"/>
        <v>25</v>
      </c>
      <c r="Q187" s="37">
        <f t="shared" ref="Q187:T187" si="1067">IF(ROWS(Q$163:Q187)/100&lt;=Q$161,Q186+1%,"")</f>
        <v>0.25000000000000006</v>
      </c>
      <c r="R187" s="37">
        <f t="shared" si="1067"/>
        <v>0.25000000000000006</v>
      </c>
      <c r="S187" s="37">
        <f t="shared" si="1067"/>
        <v>0.25000000000000006</v>
      </c>
      <c r="T187" s="37">
        <f t="shared" si="1067"/>
        <v>0.25000000000000006</v>
      </c>
      <c r="U187">
        <f t="shared" si="926"/>
        <v>25</v>
      </c>
      <c r="V187" s="37">
        <f t="shared" ref="V187:W187" si="1068">IF(ROWS(V$163:V187)/100&lt;=V$161,V186+1%,"")</f>
        <v>0.25000000000000006</v>
      </c>
      <c r="W187" s="37">
        <f t="shared" si="1068"/>
        <v>0.25000000000000006</v>
      </c>
      <c r="X187">
        <f t="shared" si="928"/>
        <v>250</v>
      </c>
      <c r="Y187" s="37">
        <f t="shared" si="929"/>
        <v>0.25000000000000006</v>
      </c>
      <c r="Z187">
        <f t="shared" ref="Z187:AA187" si="1069">IF(ROWS(Z$163:Z187)&lt;=Z$161,Z186+1,"")</f>
        <v>25</v>
      </c>
      <c r="AA187">
        <f t="shared" si="1069"/>
        <v>25</v>
      </c>
      <c r="AB187" s="37">
        <f t="shared" ref="AB187:AG187" si="1070">IF(ROWS(AB$163:AB187)/100&lt;=AB$161,AB186+1%,"")</f>
        <v>0.25000000000000006</v>
      </c>
      <c r="AC187" s="37">
        <f t="shared" si="1070"/>
        <v>0.25000000000000006</v>
      </c>
      <c r="AD187" s="37">
        <f t="shared" si="1070"/>
        <v>0.25000000000000006</v>
      </c>
      <c r="AE187" s="37">
        <f t="shared" si="1070"/>
        <v>0.25000000000000006</v>
      </c>
      <c r="AF187" s="37">
        <f t="shared" si="1070"/>
        <v>0.25000000000000006</v>
      </c>
      <c r="AG187" s="37">
        <f t="shared" si="1070"/>
        <v>0.25000000000000006</v>
      </c>
      <c r="AH187">
        <f t="shared" si="932"/>
        <v>25</v>
      </c>
      <c r="AI187" s="37">
        <f t="shared" ref="AI187:AJ187" si="1071">IF(ROWS(AI$163:AI187)/100&lt;=AI$161,AI186+1%,"")</f>
        <v>0.25000000000000006</v>
      </c>
      <c r="AJ187" s="37">
        <f t="shared" si="1071"/>
        <v>0.25000000000000006</v>
      </c>
    </row>
    <row r="188" spans="2:36" ht="12.75">
      <c r="B188">
        <f t="shared" ref="B188:P188" si="1072">IF(ROWS(B$163:B188)&lt;=B$161,B187+1,"")</f>
        <v>26</v>
      </c>
      <c r="C188">
        <f t="shared" si="1072"/>
        <v>26</v>
      </c>
      <c r="D188">
        <f t="shared" si="1072"/>
        <v>26</v>
      </c>
      <c r="E188">
        <f t="shared" si="1072"/>
        <v>26</v>
      </c>
      <c r="F188">
        <f t="shared" si="1072"/>
        <v>26</v>
      </c>
      <c r="G188">
        <f t="shared" si="1072"/>
        <v>26</v>
      </c>
      <c r="H188">
        <f t="shared" si="1072"/>
        <v>26</v>
      </c>
      <c r="I188">
        <f t="shared" si="1072"/>
        <v>26</v>
      </c>
      <c r="J188">
        <f t="shared" si="1072"/>
        <v>26</v>
      </c>
      <c r="K188">
        <f t="shared" si="1072"/>
        <v>26</v>
      </c>
      <c r="L188">
        <f t="shared" si="1072"/>
        <v>26</v>
      </c>
      <c r="M188">
        <f t="shared" si="1072"/>
        <v>26</v>
      </c>
      <c r="N188">
        <f t="shared" si="1072"/>
        <v>26</v>
      </c>
      <c r="O188">
        <f t="shared" si="1072"/>
        <v>26</v>
      </c>
      <c r="P188">
        <f t="shared" si="1072"/>
        <v>26</v>
      </c>
      <c r="Q188" s="37">
        <f t="shared" ref="Q188:T188" si="1073">IF(ROWS(Q$163:Q188)/100&lt;=Q$161,Q187+1%,"")</f>
        <v>0.26000000000000006</v>
      </c>
      <c r="R188" s="37">
        <f t="shared" si="1073"/>
        <v>0.26000000000000006</v>
      </c>
      <c r="S188" s="37">
        <f t="shared" si="1073"/>
        <v>0.26000000000000006</v>
      </c>
      <c r="T188" s="37">
        <f t="shared" si="1073"/>
        <v>0.26000000000000006</v>
      </c>
      <c r="U188">
        <f t="shared" si="926"/>
        <v>26</v>
      </c>
      <c r="V188" s="37">
        <f t="shared" ref="V188:W188" si="1074">IF(ROWS(V$163:V188)/100&lt;=V$161,V187+1%,"")</f>
        <v>0.26000000000000006</v>
      </c>
      <c r="W188" s="37">
        <f t="shared" si="1074"/>
        <v>0.26000000000000006</v>
      </c>
      <c r="X188">
        <f t="shared" si="928"/>
        <v>260</v>
      </c>
      <c r="Y188" s="37">
        <f t="shared" si="929"/>
        <v>0.26000000000000006</v>
      </c>
      <c r="Z188">
        <f t="shared" ref="Z188:AA188" si="1075">IF(ROWS(Z$163:Z188)&lt;=Z$161,Z187+1,"")</f>
        <v>26</v>
      </c>
      <c r="AA188">
        <f t="shared" si="1075"/>
        <v>26</v>
      </c>
      <c r="AB188" s="37">
        <f t="shared" ref="AB188:AG188" si="1076">IF(ROWS(AB$163:AB188)/100&lt;=AB$161,AB187+1%,"")</f>
        <v>0.26000000000000006</v>
      </c>
      <c r="AC188" s="37">
        <f t="shared" si="1076"/>
        <v>0.26000000000000006</v>
      </c>
      <c r="AD188" s="37">
        <f t="shared" si="1076"/>
        <v>0.26000000000000006</v>
      </c>
      <c r="AE188" s="37">
        <f t="shared" si="1076"/>
        <v>0.26000000000000006</v>
      </c>
      <c r="AF188" s="37">
        <f t="shared" si="1076"/>
        <v>0.26000000000000006</v>
      </c>
      <c r="AG188" s="37">
        <f t="shared" si="1076"/>
        <v>0.26000000000000006</v>
      </c>
      <c r="AH188">
        <f t="shared" si="932"/>
        <v>26</v>
      </c>
      <c r="AI188" s="37">
        <f t="shared" ref="AI188:AJ188" si="1077">IF(ROWS(AI$163:AI188)/100&lt;=AI$161,AI187+1%,"")</f>
        <v>0.26000000000000006</v>
      </c>
      <c r="AJ188" s="37">
        <f t="shared" si="1077"/>
        <v>0.26000000000000006</v>
      </c>
    </row>
    <row r="189" spans="2:36" ht="12.75">
      <c r="B189">
        <f t="shared" ref="B189:P189" si="1078">IF(ROWS(B$163:B189)&lt;=B$161,B188+1,"")</f>
        <v>27</v>
      </c>
      <c r="C189">
        <f t="shared" si="1078"/>
        <v>27</v>
      </c>
      <c r="D189">
        <f t="shared" si="1078"/>
        <v>27</v>
      </c>
      <c r="E189">
        <f t="shared" si="1078"/>
        <v>27</v>
      </c>
      <c r="F189">
        <f t="shared" si="1078"/>
        <v>27</v>
      </c>
      <c r="G189">
        <f t="shared" si="1078"/>
        <v>27</v>
      </c>
      <c r="H189">
        <f t="shared" si="1078"/>
        <v>27</v>
      </c>
      <c r="I189">
        <f t="shared" si="1078"/>
        <v>27</v>
      </c>
      <c r="J189">
        <f t="shared" si="1078"/>
        <v>27</v>
      </c>
      <c r="K189">
        <f t="shared" si="1078"/>
        <v>27</v>
      </c>
      <c r="L189">
        <f t="shared" si="1078"/>
        <v>27</v>
      </c>
      <c r="M189">
        <f t="shared" si="1078"/>
        <v>27</v>
      </c>
      <c r="N189">
        <f t="shared" si="1078"/>
        <v>27</v>
      </c>
      <c r="O189">
        <f t="shared" si="1078"/>
        <v>27</v>
      </c>
      <c r="P189">
        <f t="shared" si="1078"/>
        <v>27</v>
      </c>
      <c r="Q189" s="37">
        <f t="shared" ref="Q189:T189" si="1079">IF(ROWS(Q$163:Q189)/100&lt;=Q$161,Q188+1%,"")</f>
        <v>0.27000000000000007</v>
      </c>
      <c r="R189" s="37">
        <f t="shared" si="1079"/>
        <v>0.27000000000000007</v>
      </c>
      <c r="S189" s="37">
        <f t="shared" si="1079"/>
        <v>0.27000000000000007</v>
      </c>
      <c r="T189" s="37">
        <f t="shared" si="1079"/>
        <v>0.27000000000000007</v>
      </c>
      <c r="U189">
        <f t="shared" si="926"/>
        <v>27</v>
      </c>
      <c r="V189" s="37">
        <f t="shared" ref="V189:W189" si="1080">IF(ROWS(V$163:V189)/100&lt;=V$161,V188+1%,"")</f>
        <v>0.27000000000000007</v>
      </c>
      <c r="W189" s="37">
        <f t="shared" si="1080"/>
        <v>0.27000000000000007</v>
      </c>
      <c r="X189">
        <f t="shared" si="928"/>
        <v>270</v>
      </c>
      <c r="Y189" s="37">
        <f t="shared" si="929"/>
        <v>0.27000000000000007</v>
      </c>
      <c r="Z189">
        <f t="shared" ref="Z189:AA189" si="1081">IF(ROWS(Z$163:Z189)&lt;=Z$161,Z188+1,"")</f>
        <v>27</v>
      </c>
      <c r="AA189">
        <f t="shared" si="1081"/>
        <v>27</v>
      </c>
      <c r="AB189" s="37">
        <f t="shared" ref="AB189:AG189" si="1082">IF(ROWS(AB$163:AB189)/100&lt;=AB$161,AB188+1%,"")</f>
        <v>0.27000000000000007</v>
      </c>
      <c r="AC189" s="37">
        <f t="shared" si="1082"/>
        <v>0.27000000000000007</v>
      </c>
      <c r="AD189" s="37">
        <f t="shared" si="1082"/>
        <v>0.27000000000000007</v>
      </c>
      <c r="AE189" s="37">
        <f t="shared" si="1082"/>
        <v>0.27000000000000007</v>
      </c>
      <c r="AF189" s="37">
        <f t="shared" si="1082"/>
        <v>0.27000000000000007</v>
      </c>
      <c r="AG189" s="37">
        <f t="shared" si="1082"/>
        <v>0.27000000000000007</v>
      </c>
      <c r="AH189">
        <f t="shared" si="932"/>
        <v>27</v>
      </c>
      <c r="AI189" s="37">
        <f t="shared" ref="AI189:AJ189" si="1083">IF(ROWS(AI$163:AI189)/100&lt;=AI$161,AI188+1%,"")</f>
        <v>0.27000000000000007</v>
      </c>
      <c r="AJ189" s="37">
        <f t="shared" si="1083"/>
        <v>0.27000000000000007</v>
      </c>
    </row>
    <row r="190" spans="2:36" ht="12.75">
      <c r="B190">
        <f t="shared" ref="B190:P190" si="1084">IF(ROWS(B$163:B190)&lt;=B$161,B189+1,"")</f>
        <v>28</v>
      </c>
      <c r="C190">
        <f t="shared" si="1084"/>
        <v>28</v>
      </c>
      <c r="D190">
        <f t="shared" si="1084"/>
        <v>28</v>
      </c>
      <c r="E190">
        <f t="shared" si="1084"/>
        <v>28</v>
      </c>
      <c r="F190">
        <f t="shared" si="1084"/>
        <v>28</v>
      </c>
      <c r="G190">
        <f t="shared" si="1084"/>
        <v>28</v>
      </c>
      <c r="H190">
        <f t="shared" si="1084"/>
        <v>28</v>
      </c>
      <c r="I190">
        <f t="shared" si="1084"/>
        <v>28</v>
      </c>
      <c r="J190">
        <f t="shared" si="1084"/>
        <v>28</v>
      </c>
      <c r="K190">
        <f t="shared" si="1084"/>
        <v>28</v>
      </c>
      <c r="L190">
        <f t="shared" si="1084"/>
        <v>28</v>
      </c>
      <c r="M190">
        <f t="shared" si="1084"/>
        <v>28</v>
      </c>
      <c r="N190">
        <f t="shared" si="1084"/>
        <v>28</v>
      </c>
      <c r="O190">
        <f t="shared" si="1084"/>
        <v>28</v>
      </c>
      <c r="P190">
        <f t="shared" si="1084"/>
        <v>28</v>
      </c>
      <c r="Q190" s="37">
        <f t="shared" ref="Q190:T190" si="1085">IF(ROWS(Q$163:Q190)/100&lt;=Q$161,Q189+1%,"")</f>
        <v>0.28000000000000008</v>
      </c>
      <c r="R190" s="37">
        <f t="shared" si="1085"/>
        <v>0.28000000000000008</v>
      </c>
      <c r="S190" s="37">
        <f t="shared" si="1085"/>
        <v>0.28000000000000008</v>
      </c>
      <c r="T190" s="37">
        <f t="shared" si="1085"/>
        <v>0.28000000000000008</v>
      </c>
      <c r="U190">
        <f t="shared" si="926"/>
        <v>28</v>
      </c>
      <c r="V190" s="37">
        <f t="shared" ref="V190:W190" si="1086">IF(ROWS(V$163:V190)/100&lt;=V$161,V189+1%,"")</f>
        <v>0.28000000000000008</v>
      </c>
      <c r="W190" s="37">
        <f t="shared" si="1086"/>
        <v>0.28000000000000008</v>
      </c>
      <c r="X190">
        <f t="shared" si="928"/>
        <v>280</v>
      </c>
      <c r="Y190" s="37">
        <f t="shared" si="929"/>
        <v>0.28000000000000008</v>
      </c>
      <c r="Z190">
        <f t="shared" ref="Z190:AA190" si="1087">IF(ROWS(Z$163:Z190)&lt;=Z$161,Z189+1,"")</f>
        <v>28</v>
      </c>
      <c r="AA190">
        <f t="shared" si="1087"/>
        <v>28</v>
      </c>
      <c r="AB190" s="37">
        <f t="shared" ref="AB190:AG190" si="1088">IF(ROWS(AB$163:AB190)/100&lt;=AB$161,AB189+1%,"")</f>
        <v>0.28000000000000008</v>
      </c>
      <c r="AC190" s="37">
        <f t="shared" si="1088"/>
        <v>0.28000000000000008</v>
      </c>
      <c r="AD190" s="37">
        <f t="shared" si="1088"/>
        <v>0.28000000000000008</v>
      </c>
      <c r="AE190" s="37">
        <f t="shared" si="1088"/>
        <v>0.28000000000000008</v>
      </c>
      <c r="AF190" s="37">
        <f t="shared" si="1088"/>
        <v>0.28000000000000008</v>
      </c>
      <c r="AG190" s="37">
        <f t="shared" si="1088"/>
        <v>0.28000000000000008</v>
      </c>
      <c r="AH190">
        <f t="shared" si="932"/>
        <v>28</v>
      </c>
      <c r="AI190" s="37">
        <f t="shared" ref="AI190:AJ190" si="1089">IF(ROWS(AI$163:AI190)/100&lt;=AI$161,AI189+1%,"")</f>
        <v>0.28000000000000008</v>
      </c>
      <c r="AJ190" s="37">
        <f t="shared" si="1089"/>
        <v>0.28000000000000008</v>
      </c>
    </row>
    <row r="191" spans="2:36" ht="12.75">
      <c r="B191">
        <f t="shared" ref="B191:P191" si="1090">IF(ROWS(B$163:B191)&lt;=B$161,B190+1,"")</f>
        <v>29</v>
      </c>
      <c r="C191">
        <f t="shared" si="1090"/>
        <v>29</v>
      </c>
      <c r="D191">
        <f t="shared" si="1090"/>
        <v>29</v>
      </c>
      <c r="E191">
        <f t="shared" si="1090"/>
        <v>29</v>
      </c>
      <c r="F191">
        <f t="shared" si="1090"/>
        <v>29</v>
      </c>
      <c r="G191">
        <f t="shared" si="1090"/>
        <v>29</v>
      </c>
      <c r="H191">
        <f t="shared" si="1090"/>
        <v>29</v>
      </c>
      <c r="I191">
        <f t="shared" si="1090"/>
        <v>29</v>
      </c>
      <c r="J191">
        <f t="shared" si="1090"/>
        <v>29</v>
      </c>
      <c r="K191">
        <f t="shared" si="1090"/>
        <v>29</v>
      </c>
      <c r="L191">
        <f t="shared" si="1090"/>
        <v>29</v>
      </c>
      <c r="M191">
        <f t="shared" si="1090"/>
        <v>29</v>
      </c>
      <c r="N191">
        <f t="shared" si="1090"/>
        <v>29</v>
      </c>
      <c r="O191">
        <f t="shared" si="1090"/>
        <v>29</v>
      </c>
      <c r="P191">
        <f t="shared" si="1090"/>
        <v>29</v>
      </c>
      <c r="Q191" s="37">
        <f t="shared" ref="Q191:T191" si="1091">IF(ROWS(Q$163:Q191)/100&lt;=Q$161,Q190+1%,"")</f>
        <v>0.29000000000000009</v>
      </c>
      <c r="R191" s="37">
        <f t="shared" si="1091"/>
        <v>0.29000000000000009</v>
      </c>
      <c r="S191" s="37">
        <f t="shared" si="1091"/>
        <v>0.29000000000000009</v>
      </c>
      <c r="T191" s="37">
        <f t="shared" si="1091"/>
        <v>0.29000000000000009</v>
      </c>
      <c r="U191">
        <f t="shared" si="926"/>
        <v>29</v>
      </c>
      <c r="V191" s="37">
        <f t="shared" ref="V191:W191" si="1092">IF(ROWS(V$163:V191)/100&lt;=V$161,V190+1%,"")</f>
        <v>0.29000000000000009</v>
      </c>
      <c r="W191" s="37">
        <f t="shared" si="1092"/>
        <v>0.29000000000000009</v>
      </c>
      <c r="X191">
        <f t="shared" si="928"/>
        <v>290</v>
      </c>
      <c r="Y191" s="37">
        <f t="shared" si="929"/>
        <v>0.29000000000000009</v>
      </c>
      <c r="Z191">
        <f t="shared" ref="Z191:AA191" si="1093">IF(ROWS(Z$163:Z191)&lt;=Z$161,Z190+1,"")</f>
        <v>29</v>
      </c>
      <c r="AA191">
        <f t="shared" si="1093"/>
        <v>29</v>
      </c>
      <c r="AB191" s="37">
        <f t="shared" ref="AB191:AG191" si="1094">IF(ROWS(AB$163:AB191)/100&lt;=AB$161,AB190+1%,"")</f>
        <v>0.29000000000000009</v>
      </c>
      <c r="AC191" s="37">
        <f t="shared" si="1094"/>
        <v>0.29000000000000009</v>
      </c>
      <c r="AD191" s="37">
        <f t="shared" si="1094"/>
        <v>0.29000000000000009</v>
      </c>
      <c r="AE191" s="37">
        <f t="shared" si="1094"/>
        <v>0.29000000000000009</v>
      </c>
      <c r="AF191" s="37">
        <f t="shared" si="1094"/>
        <v>0.29000000000000009</v>
      </c>
      <c r="AG191" s="37">
        <f t="shared" si="1094"/>
        <v>0.29000000000000009</v>
      </c>
      <c r="AH191">
        <f t="shared" si="932"/>
        <v>29</v>
      </c>
      <c r="AI191" s="37">
        <f t="shared" ref="AI191:AJ191" si="1095">IF(ROWS(AI$163:AI191)/100&lt;=AI$161,AI190+1%,"")</f>
        <v>0.29000000000000009</v>
      </c>
      <c r="AJ191" s="37">
        <f t="shared" si="1095"/>
        <v>0.29000000000000009</v>
      </c>
    </row>
    <row r="192" spans="2:36" ht="12.75">
      <c r="B192">
        <f t="shared" ref="B192:P192" si="1096">IF(ROWS(B$163:B192)&lt;=B$161,B191+1,"")</f>
        <v>30</v>
      </c>
      <c r="C192">
        <f t="shared" si="1096"/>
        <v>30</v>
      </c>
      <c r="D192">
        <f t="shared" si="1096"/>
        <v>30</v>
      </c>
      <c r="E192">
        <f t="shared" si="1096"/>
        <v>30</v>
      </c>
      <c r="F192">
        <f t="shared" si="1096"/>
        <v>30</v>
      </c>
      <c r="G192">
        <f t="shared" si="1096"/>
        <v>30</v>
      </c>
      <c r="H192">
        <f t="shared" si="1096"/>
        <v>30</v>
      </c>
      <c r="I192">
        <f t="shared" si="1096"/>
        <v>30</v>
      </c>
      <c r="J192">
        <f t="shared" si="1096"/>
        <v>30</v>
      </c>
      <c r="K192">
        <f t="shared" si="1096"/>
        <v>30</v>
      </c>
      <c r="L192">
        <f t="shared" si="1096"/>
        <v>30</v>
      </c>
      <c r="M192">
        <f t="shared" si="1096"/>
        <v>30</v>
      </c>
      <c r="N192">
        <f t="shared" si="1096"/>
        <v>30</v>
      </c>
      <c r="O192">
        <f t="shared" si="1096"/>
        <v>30</v>
      </c>
      <c r="P192">
        <f t="shared" si="1096"/>
        <v>30</v>
      </c>
      <c r="Q192" s="37">
        <f t="shared" ref="Q192:T192" si="1097">IF(ROWS(Q$163:Q192)/100&lt;=Q$161,Q191+1%,"")</f>
        <v>0.3000000000000001</v>
      </c>
      <c r="R192" s="37">
        <f t="shared" si="1097"/>
        <v>0.3000000000000001</v>
      </c>
      <c r="S192" s="37">
        <f t="shared" si="1097"/>
        <v>0.3000000000000001</v>
      </c>
      <c r="T192" s="37">
        <f t="shared" si="1097"/>
        <v>0.3000000000000001</v>
      </c>
      <c r="U192">
        <f t="shared" si="926"/>
        <v>30</v>
      </c>
      <c r="V192" s="37">
        <f t="shared" ref="V192:W192" si="1098">IF(ROWS(V$163:V192)/100&lt;=V$161,V191+1%,"")</f>
        <v>0.3000000000000001</v>
      </c>
      <c r="W192" s="37">
        <f t="shared" si="1098"/>
        <v>0.3000000000000001</v>
      </c>
      <c r="X192">
        <f t="shared" si="928"/>
        <v>300</v>
      </c>
      <c r="Y192" s="37">
        <f t="shared" si="929"/>
        <v>0.3000000000000001</v>
      </c>
      <c r="Z192">
        <f t="shared" ref="Z192:AA192" si="1099">IF(ROWS(Z$163:Z192)&lt;=Z$161,Z191+1,"")</f>
        <v>30</v>
      </c>
      <c r="AA192">
        <f t="shared" si="1099"/>
        <v>30</v>
      </c>
      <c r="AB192" s="37">
        <f t="shared" ref="AB192:AG192" si="1100">IF(ROWS(AB$163:AB192)/100&lt;=AB$161,AB191+1%,"")</f>
        <v>0.3000000000000001</v>
      </c>
      <c r="AC192" s="37">
        <f t="shared" si="1100"/>
        <v>0.3000000000000001</v>
      </c>
      <c r="AD192" s="37">
        <f t="shared" si="1100"/>
        <v>0.3000000000000001</v>
      </c>
      <c r="AE192" s="37">
        <f t="shared" si="1100"/>
        <v>0.3000000000000001</v>
      </c>
      <c r="AF192" s="37">
        <f t="shared" si="1100"/>
        <v>0.3000000000000001</v>
      </c>
      <c r="AG192" s="37">
        <f t="shared" si="1100"/>
        <v>0.3000000000000001</v>
      </c>
      <c r="AH192">
        <f t="shared" si="932"/>
        <v>30</v>
      </c>
      <c r="AI192" s="37">
        <f t="shared" ref="AI192:AJ192" si="1101">IF(ROWS(AI$163:AI192)/100&lt;=AI$161,AI191+1%,"")</f>
        <v>0.3000000000000001</v>
      </c>
      <c r="AJ192" s="37">
        <f t="shared" si="1101"/>
        <v>0.3000000000000001</v>
      </c>
    </row>
    <row r="193" spans="2:36" ht="12.75">
      <c r="B193">
        <f t="shared" ref="B193:P193" si="1102">IF(ROWS(B$163:B193)&lt;=B$161,B192+1,"")</f>
        <v>31</v>
      </c>
      <c r="C193">
        <f t="shared" si="1102"/>
        <v>31</v>
      </c>
      <c r="D193">
        <f t="shared" si="1102"/>
        <v>31</v>
      </c>
      <c r="E193">
        <f t="shared" si="1102"/>
        <v>31</v>
      </c>
      <c r="F193">
        <f t="shared" si="1102"/>
        <v>31</v>
      </c>
      <c r="G193">
        <f t="shared" si="1102"/>
        <v>31</v>
      </c>
      <c r="H193">
        <f t="shared" si="1102"/>
        <v>31</v>
      </c>
      <c r="I193">
        <f t="shared" si="1102"/>
        <v>31</v>
      </c>
      <c r="J193">
        <f t="shared" si="1102"/>
        <v>31</v>
      </c>
      <c r="K193">
        <f t="shared" si="1102"/>
        <v>31</v>
      </c>
      <c r="L193">
        <f t="shared" si="1102"/>
        <v>31</v>
      </c>
      <c r="M193">
        <f t="shared" si="1102"/>
        <v>31</v>
      </c>
      <c r="N193">
        <f t="shared" si="1102"/>
        <v>31</v>
      </c>
      <c r="O193">
        <f t="shared" si="1102"/>
        <v>31</v>
      </c>
      <c r="P193">
        <f t="shared" si="1102"/>
        <v>31</v>
      </c>
      <c r="Q193" s="37">
        <f t="shared" ref="Q193:T193" si="1103">IF(ROWS(Q$163:Q193)/100&lt;=Q$161,Q192+1%,"")</f>
        <v>0.31000000000000011</v>
      </c>
      <c r="R193" s="37">
        <f t="shared" si="1103"/>
        <v>0.31000000000000011</v>
      </c>
      <c r="S193" s="37">
        <f t="shared" si="1103"/>
        <v>0.31000000000000011</v>
      </c>
      <c r="T193" s="37">
        <f t="shared" si="1103"/>
        <v>0.31000000000000011</v>
      </c>
      <c r="U193">
        <f t="shared" si="926"/>
        <v>31</v>
      </c>
      <c r="V193" s="37">
        <f t="shared" ref="V193:W193" si="1104">IF(ROWS(V$163:V193)/100&lt;=V$161,V192+1%,"")</f>
        <v>0.31000000000000011</v>
      </c>
      <c r="W193" s="37">
        <f t="shared" si="1104"/>
        <v>0.31000000000000011</v>
      </c>
      <c r="X193">
        <f t="shared" si="928"/>
        <v>310</v>
      </c>
      <c r="Y193" s="37">
        <f t="shared" si="929"/>
        <v>0.31000000000000011</v>
      </c>
      <c r="Z193">
        <f t="shared" ref="Z193:AA193" si="1105">IF(ROWS(Z$163:Z193)&lt;=Z$161,Z192+1,"")</f>
        <v>31</v>
      </c>
      <c r="AA193">
        <f t="shared" si="1105"/>
        <v>31</v>
      </c>
      <c r="AB193" s="37">
        <f t="shared" ref="AB193:AG193" si="1106">IF(ROWS(AB$163:AB193)/100&lt;=AB$161,AB192+1%,"")</f>
        <v>0.31000000000000011</v>
      </c>
      <c r="AC193" s="37">
        <f t="shared" si="1106"/>
        <v>0.31000000000000011</v>
      </c>
      <c r="AD193" s="37">
        <f t="shared" si="1106"/>
        <v>0.31000000000000011</v>
      </c>
      <c r="AE193" s="37">
        <f t="shared" si="1106"/>
        <v>0.31000000000000011</v>
      </c>
      <c r="AF193" s="37">
        <f t="shared" si="1106"/>
        <v>0.31000000000000011</v>
      </c>
      <c r="AG193" s="37">
        <f t="shared" si="1106"/>
        <v>0.31000000000000011</v>
      </c>
      <c r="AH193">
        <f t="shared" si="932"/>
        <v>31</v>
      </c>
      <c r="AI193" s="37">
        <f t="shared" ref="AI193:AJ193" si="1107">IF(ROWS(AI$163:AI193)/100&lt;=AI$161,AI192+1%,"")</f>
        <v>0.31000000000000011</v>
      </c>
      <c r="AJ193" s="37">
        <f t="shared" si="1107"/>
        <v>0.31000000000000011</v>
      </c>
    </row>
    <row r="194" spans="2:36" ht="12.75">
      <c r="B194">
        <f t="shared" ref="B194:P194" si="1108">IF(ROWS(B$163:B194)&lt;=B$161,B193+1,"")</f>
        <v>32</v>
      </c>
      <c r="C194">
        <f t="shared" si="1108"/>
        <v>32</v>
      </c>
      <c r="D194">
        <f t="shared" si="1108"/>
        <v>32</v>
      </c>
      <c r="E194">
        <f t="shared" si="1108"/>
        <v>32</v>
      </c>
      <c r="F194">
        <f t="shared" si="1108"/>
        <v>32</v>
      </c>
      <c r="G194">
        <f t="shared" si="1108"/>
        <v>32</v>
      </c>
      <c r="H194">
        <f t="shared" si="1108"/>
        <v>32</v>
      </c>
      <c r="I194">
        <f t="shared" si="1108"/>
        <v>32</v>
      </c>
      <c r="J194">
        <f t="shared" si="1108"/>
        <v>32</v>
      </c>
      <c r="K194">
        <f t="shared" si="1108"/>
        <v>32</v>
      </c>
      <c r="L194">
        <f t="shared" si="1108"/>
        <v>32</v>
      </c>
      <c r="M194">
        <f t="shared" si="1108"/>
        <v>32</v>
      </c>
      <c r="N194">
        <f t="shared" si="1108"/>
        <v>32</v>
      </c>
      <c r="O194">
        <f t="shared" si="1108"/>
        <v>32</v>
      </c>
      <c r="P194">
        <f t="shared" si="1108"/>
        <v>32</v>
      </c>
      <c r="Q194" s="37">
        <f t="shared" ref="Q194:T194" si="1109">IF(ROWS(Q$163:Q194)/100&lt;=Q$161,Q193+1%,"")</f>
        <v>0.32000000000000012</v>
      </c>
      <c r="R194" s="37">
        <f t="shared" si="1109"/>
        <v>0.32000000000000012</v>
      </c>
      <c r="S194" s="37">
        <f t="shared" si="1109"/>
        <v>0.32000000000000012</v>
      </c>
      <c r="T194" s="37">
        <f t="shared" si="1109"/>
        <v>0.32000000000000012</v>
      </c>
      <c r="U194">
        <f t="shared" si="926"/>
        <v>32</v>
      </c>
      <c r="V194" s="37">
        <f t="shared" ref="V194:W194" si="1110">IF(ROWS(V$163:V194)/100&lt;=V$161,V193+1%,"")</f>
        <v>0.32000000000000012</v>
      </c>
      <c r="W194" s="37">
        <f t="shared" si="1110"/>
        <v>0.32000000000000012</v>
      </c>
      <c r="X194">
        <f t="shared" si="928"/>
        <v>320</v>
      </c>
      <c r="Y194" s="37">
        <f t="shared" si="929"/>
        <v>0.32000000000000012</v>
      </c>
      <c r="Z194">
        <f t="shared" ref="Z194:AA194" si="1111">IF(ROWS(Z$163:Z194)&lt;=Z$161,Z193+1,"")</f>
        <v>32</v>
      </c>
      <c r="AA194">
        <f t="shared" si="1111"/>
        <v>32</v>
      </c>
      <c r="AB194" s="37">
        <f t="shared" ref="AB194:AG194" si="1112">IF(ROWS(AB$163:AB194)/100&lt;=AB$161,AB193+1%,"")</f>
        <v>0.32000000000000012</v>
      </c>
      <c r="AC194" s="37">
        <f t="shared" si="1112"/>
        <v>0.32000000000000012</v>
      </c>
      <c r="AD194" s="37">
        <f t="shared" si="1112"/>
        <v>0.32000000000000012</v>
      </c>
      <c r="AE194" s="37">
        <f t="shared" si="1112"/>
        <v>0.32000000000000012</v>
      </c>
      <c r="AF194" s="37">
        <f t="shared" si="1112"/>
        <v>0.32000000000000012</v>
      </c>
      <c r="AG194" s="37">
        <f t="shared" si="1112"/>
        <v>0.32000000000000012</v>
      </c>
      <c r="AH194">
        <f t="shared" si="932"/>
        <v>32</v>
      </c>
      <c r="AI194" s="37">
        <f t="shared" ref="AI194:AJ194" si="1113">IF(ROWS(AI$163:AI194)/100&lt;=AI$161,AI193+1%,"")</f>
        <v>0.32000000000000012</v>
      </c>
      <c r="AJ194" s="37">
        <f t="shared" si="1113"/>
        <v>0.32000000000000012</v>
      </c>
    </row>
    <row r="195" spans="2:36" ht="12.75">
      <c r="B195">
        <f t="shared" ref="B195:P195" si="1114">IF(ROWS(B$163:B195)&lt;=B$161,B194+1,"")</f>
        <v>33</v>
      </c>
      <c r="C195">
        <f t="shared" si="1114"/>
        <v>33</v>
      </c>
      <c r="D195">
        <f t="shared" si="1114"/>
        <v>33</v>
      </c>
      <c r="E195">
        <f t="shared" si="1114"/>
        <v>33</v>
      </c>
      <c r="F195">
        <f t="shared" si="1114"/>
        <v>33</v>
      </c>
      <c r="G195">
        <f t="shared" si="1114"/>
        <v>33</v>
      </c>
      <c r="H195">
        <f t="shared" si="1114"/>
        <v>33</v>
      </c>
      <c r="I195">
        <f t="shared" si="1114"/>
        <v>33</v>
      </c>
      <c r="J195">
        <f t="shared" si="1114"/>
        <v>33</v>
      </c>
      <c r="K195">
        <f t="shared" si="1114"/>
        <v>33</v>
      </c>
      <c r="L195">
        <f t="shared" si="1114"/>
        <v>33</v>
      </c>
      <c r="M195">
        <f t="shared" si="1114"/>
        <v>33</v>
      </c>
      <c r="N195">
        <f t="shared" si="1114"/>
        <v>33</v>
      </c>
      <c r="O195">
        <f t="shared" si="1114"/>
        <v>33</v>
      </c>
      <c r="P195">
        <f t="shared" si="1114"/>
        <v>33</v>
      </c>
      <c r="Q195" s="37">
        <f t="shared" ref="Q195:T195" si="1115">IF(ROWS(Q$163:Q195)/100&lt;=Q$161,Q194+1%,"")</f>
        <v>0.33000000000000013</v>
      </c>
      <c r="R195" s="37">
        <f t="shared" si="1115"/>
        <v>0.33000000000000013</v>
      </c>
      <c r="S195" s="37">
        <f t="shared" si="1115"/>
        <v>0.33000000000000013</v>
      </c>
      <c r="T195" s="37">
        <f t="shared" si="1115"/>
        <v>0.33000000000000013</v>
      </c>
      <c r="U195">
        <f t="shared" si="926"/>
        <v>33</v>
      </c>
      <c r="V195" s="37">
        <f t="shared" ref="V195:W195" si="1116">IF(ROWS(V$163:V195)/100&lt;=V$161,V194+1%,"")</f>
        <v>0.33000000000000013</v>
      </c>
      <c r="W195" s="37">
        <f t="shared" si="1116"/>
        <v>0.33000000000000013</v>
      </c>
      <c r="X195">
        <f t="shared" si="928"/>
        <v>330</v>
      </c>
      <c r="Y195" s="37">
        <f t="shared" si="929"/>
        <v>0.33000000000000013</v>
      </c>
      <c r="Z195">
        <f t="shared" ref="Z195:AA195" si="1117">IF(ROWS(Z$163:Z195)&lt;=Z$161,Z194+1,"")</f>
        <v>33</v>
      </c>
      <c r="AA195">
        <f t="shared" si="1117"/>
        <v>33</v>
      </c>
      <c r="AB195" s="37">
        <f t="shared" ref="AB195:AG195" si="1118">IF(ROWS(AB$163:AB195)/100&lt;=AB$161,AB194+1%,"")</f>
        <v>0.33000000000000013</v>
      </c>
      <c r="AC195" s="37">
        <f t="shared" si="1118"/>
        <v>0.33000000000000013</v>
      </c>
      <c r="AD195" s="37">
        <f t="shared" si="1118"/>
        <v>0.33000000000000013</v>
      </c>
      <c r="AE195" s="37">
        <f t="shared" si="1118"/>
        <v>0.33000000000000013</v>
      </c>
      <c r="AF195" s="37">
        <f t="shared" si="1118"/>
        <v>0.33000000000000013</v>
      </c>
      <c r="AG195" s="37">
        <f t="shared" si="1118"/>
        <v>0.33000000000000013</v>
      </c>
      <c r="AH195">
        <f t="shared" si="932"/>
        <v>33</v>
      </c>
      <c r="AI195" s="37">
        <f t="shared" ref="AI195:AJ195" si="1119">IF(ROWS(AI$163:AI195)/100&lt;=AI$161,AI194+1%,"")</f>
        <v>0.33000000000000013</v>
      </c>
      <c r="AJ195" s="37">
        <f t="shared" si="1119"/>
        <v>0.33000000000000013</v>
      </c>
    </row>
    <row r="196" spans="2:36" ht="12.75">
      <c r="B196">
        <f t="shared" ref="B196:P196" si="1120">IF(ROWS(B$163:B196)&lt;=B$161,B195+1,"")</f>
        <v>34</v>
      </c>
      <c r="C196">
        <f t="shared" si="1120"/>
        <v>34</v>
      </c>
      <c r="D196">
        <f t="shared" si="1120"/>
        <v>34</v>
      </c>
      <c r="E196">
        <f t="shared" si="1120"/>
        <v>34</v>
      </c>
      <c r="F196">
        <f t="shared" si="1120"/>
        <v>34</v>
      </c>
      <c r="G196">
        <f t="shared" si="1120"/>
        <v>34</v>
      </c>
      <c r="H196">
        <f t="shared" si="1120"/>
        <v>34</v>
      </c>
      <c r="I196">
        <f t="shared" si="1120"/>
        <v>34</v>
      </c>
      <c r="J196">
        <f t="shared" si="1120"/>
        <v>34</v>
      </c>
      <c r="K196">
        <f t="shared" si="1120"/>
        <v>34</v>
      </c>
      <c r="L196">
        <f t="shared" si="1120"/>
        <v>34</v>
      </c>
      <c r="M196">
        <f t="shared" si="1120"/>
        <v>34</v>
      </c>
      <c r="N196">
        <f t="shared" si="1120"/>
        <v>34</v>
      </c>
      <c r="O196">
        <f t="shared" si="1120"/>
        <v>34</v>
      </c>
      <c r="P196">
        <f t="shared" si="1120"/>
        <v>34</v>
      </c>
      <c r="Q196" s="37">
        <f t="shared" ref="Q196:T196" si="1121">IF(ROWS(Q$163:Q196)/100&lt;=Q$161,Q195+1%,"")</f>
        <v>0.34000000000000014</v>
      </c>
      <c r="R196" s="37">
        <f t="shared" si="1121"/>
        <v>0.34000000000000014</v>
      </c>
      <c r="S196" s="37">
        <f t="shared" si="1121"/>
        <v>0.34000000000000014</v>
      </c>
      <c r="T196" s="37">
        <f t="shared" si="1121"/>
        <v>0.34000000000000014</v>
      </c>
      <c r="U196">
        <f t="shared" si="926"/>
        <v>34</v>
      </c>
      <c r="V196" s="37">
        <f t="shared" ref="V196:W196" si="1122">IF(ROWS(V$163:V196)/100&lt;=V$161,V195+1%,"")</f>
        <v>0.34000000000000014</v>
      </c>
      <c r="W196" s="37">
        <f t="shared" si="1122"/>
        <v>0.34000000000000014</v>
      </c>
      <c r="X196">
        <f t="shared" si="928"/>
        <v>340</v>
      </c>
      <c r="Y196" s="37">
        <f t="shared" si="929"/>
        <v>0.34000000000000014</v>
      </c>
      <c r="Z196">
        <f t="shared" ref="Z196:AA196" si="1123">IF(ROWS(Z$163:Z196)&lt;=Z$161,Z195+1,"")</f>
        <v>34</v>
      </c>
      <c r="AA196">
        <f t="shared" si="1123"/>
        <v>34</v>
      </c>
      <c r="AB196" s="37">
        <f t="shared" ref="AB196:AG196" si="1124">IF(ROWS(AB$163:AB196)/100&lt;=AB$161,AB195+1%,"")</f>
        <v>0.34000000000000014</v>
      </c>
      <c r="AC196" s="37">
        <f t="shared" si="1124"/>
        <v>0.34000000000000014</v>
      </c>
      <c r="AD196" s="37">
        <f t="shared" si="1124"/>
        <v>0.34000000000000014</v>
      </c>
      <c r="AE196" s="37">
        <f t="shared" si="1124"/>
        <v>0.34000000000000014</v>
      </c>
      <c r="AF196" s="37">
        <f t="shared" si="1124"/>
        <v>0.34000000000000014</v>
      </c>
      <c r="AG196" s="37">
        <f t="shared" si="1124"/>
        <v>0.34000000000000014</v>
      </c>
      <c r="AH196">
        <f t="shared" si="932"/>
        <v>34</v>
      </c>
      <c r="AI196" s="37">
        <f t="shared" ref="AI196:AJ196" si="1125">IF(ROWS(AI$163:AI196)/100&lt;=AI$161,AI195+1%,"")</f>
        <v>0.34000000000000014</v>
      </c>
      <c r="AJ196" s="37">
        <f t="shared" si="1125"/>
        <v>0.34000000000000014</v>
      </c>
    </row>
    <row r="197" spans="2:36" ht="12.75">
      <c r="B197">
        <f t="shared" ref="B197:P197" si="1126">IF(ROWS(B$163:B197)&lt;=B$161,B196+1,"")</f>
        <v>35</v>
      </c>
      <c r="C197">
        <f t="shared" si="1126"/>
        <v>35</v>
      </c>
      <c r="D197">
        <f t="shared" si="1126"/>
        <v>35</v>
      </c>
      <c r="E197">
        <f t="shared" si="1126"/>
        <v>35</v>
      </c>
      <c r="F197">
        <f t="shared" si="1126"/>
        <v>35</v>
      </c>
      <c r="G197">
        <f t="shared" si="1126"/>
        <v>35</v>
      </c>
      <c r="H197">
        <f t="shared" si="1126"/>
        <v>35</v>
      </c>
      <c r="I197">
        <f t="shared" si="1126"/>
        <v>35</v>
      </c>
      <c r="J197">
        <f t="shared" si="1126"/>
        <v>35</v>
      </c>
      <c r="K197">
        <f t="shared" si="1126"/>
        <v>35</v>
      </c>
      <c r="L197">
        <f t="shared" si="1126"/>
        <v>35</v>
      </c>
      <c r="M197">
        <f t="shared" si="1126"/>
        <v>35</v>
      </c>
      <c r="N197">
        <f t="shared" si="1126"/>
        <v>35</v>
      </c>
      <c r="O197">
        <f t="shared" si="1126"/>
        <v>35</v>
      </c>
      <c r="P197">
        <f t="shared" si="1126"/>
        <v>35</v>
      </c>
      <c r="Q197" s="37">
        <f t="shared" ref="Q197:T197" si="1127">IF(ROWS(Q$163:Q197)/100&lt;=Q$161,Q196+1%,"")</f>
        <v>0.35000000000000014</v>
      </c>
      <c r="R197" s="37">
        <f t="shared" si="1127"/>
        <v>0.35000000000000014</v>
      </c>
      <c r="S197" s="37">
        <f t="shared" si="1127"/>
        <v>0.35000000000000014</v>
      </c>
      <c r="T197" s="37">
        <f t="shared" si="1127"/>
        <v>0.35000000000000014</v>
      </c>
      <c r="U197">
        <f t="shared" si="926"/>
        <v>35</v>
      </c>
      <c r="V197" s="37">
        <f t="shared" ref="V197:W197" si="1128">IF(ROWS(V$163:V197)/100&lt;=V$161,V196+1%,"")</f>
        <v>0.35000000000000014</v>
      </c>
      <c r="W197" s="37">
        <f t="shared" si="1128"/>
        <v>0.35000000000000014</v>
      </c>
      <c r="X197">
        <f t="shared" si="928"/>
        <v>350</v>
      </c>
      <c r="Y197" s="37">
        <f t="shared" si="929"/>
        <v>0.35000000000000014</v>
      </c>
      <c r="Z197">
        <f t="shared" ref="Z197:AA197" si="1129">IF(ROWS(Z$163:Z197)&lt;=Z$161,Z196+1,"")</f>
        <v>35</v>
      </c>
      <c r="AA197">
        <f t="shared" si="1129"/>
        <v>35</v>
      </c>
      <c r="AB197" s="37">
        <f t="shared" ref="AB197:AG197" si="1130">IF(ROWS(AB$163:AB197)/100&lt;=AB$161,AB196+1%,"")</f>
        <v>0.35000000000000014</v>
      </c>
      <c r="AC197" s="37">
        <f t="shared" si="1130"/>
        <v>0.35000000000000014</v>
      </c>
      <c r="AD197" s="37">
        <f t="shared" si="1130"/>
        <v>0.35000000000000014</v>
      </c>
      <c r="AE197" s="37">
        <f t="shared" si="1130"/>
        <v>0.35000000000000014</v>
      </c>
      <c r="AF197" s="37">
        <f t="shared" si="1130"/>
        <v>0.35000000000000014</v>
      </c>
      <c r="AG197" s="37">
        <f t="shared" si="1130"/>
        <v>0.35000000000000014</v>
      </c>
      <c r="AH197">
        <f t="shared" si="932"/>
        <v>35</v>
      </c>
      <c r="AI197" s="37">
        <f t="shared" ref="AI197:AJ197" si="1131">IF(ROWS(AI$163:AI197)/100&lt;=AI$161,AI196+1%,"")</f>
        <v>0.35000000000000014</v>
      </c>
      <c r="AJ197" s="37">
        <f t="shared" si="1131"/>
        <v>0.35000000000000014</v>
      </c>
    </row>
    <row r="198" spans="2:36" ht="12.75">
      <c r="B198">
        <f t="shared" ref="B198:P198" si="1132">IF(ROWS(B$163:B198)&lt;=B$161,B197+1,"")</f>
        <v>36</v>
      </c>
      <c r="C198">
        <f t="shared" si="1132"/>
        <v>36</v>
      </c>
      <c r="D198">
        <f t="shared" si="1132"/>
        <v>36</v>
      </c>
      <c r="E198">
        <f t="shared" si="1132"/>
        <v>36</v>
      </c>
      <c r="F198">
        <f t="shared" si="1132"/>
        <v>36</v>
      </c>
      <c r="G198">
        <f t="shared" si="1132"/>
        <v>36</v>
      </c>
      <c r="H198">
        <f t="shared" si="1132"/>
        <v>36</v>
      </c>
      <c r="I198">
        <f t="shared" si="1132"/>
        <v>36</v>
      </c>
      <c r="J198">
        <f t="shared" si="1132"/>
        <v>36</v>
      </c>
      <c r="K198">
        <f t="shared" si="1132"/>
        <v>36</v>
      </c>
      <c r="L198">
        <f t="shared" si="1132"/>
        <v>36</v>
      </c>
      <c r="M198">
        <f t="shared" si="1132"/>
        <v>36</v>
      </c>
      <c r="N198">
        <f t="shared" si="1132"/>
        <v>36</v>
      </c>
      <c r="O198">
        <f t="shared" si="1132"/>
        <v>36</v>
      </c>
      <c r="P198">
        <f t="shared" si="1132"/>
        <v>36</v>
      </c>
      <c r="Q198" s="37">
        <f t="shared" ref="Q198:T198" si="1133">IF(ROWS(Q$163:Q198)/100&lt;=Q$161,Q197+1%,"")</f>
        <v>0.36000000000000015</v>
      </c>
      <c r="R198" s="37">
        <f t="shared" si="1133"/>
        <v>0.36000000000000015</v>
      </c>
      <c r="S198" s="37">
        <f t="shared" si="1133"/>
        <v>0.36000000000000015</v>
      </c>
      <c r="T198" s="37">
        <f t="shared" si="1133"/>
        <v>0.36000000000000015</v>
      </c>
      <c r="U198">
        <f t="shared" si="926"/>
        <v>36</v>
      </c>
      <c r="V198" s="37">
        <f t="shared" ref="V198:W198" si="1134">IF(ROWS(V$163:V198)/100&lt;=V$161,V197+1%,"")</f>
        <v>0.36000000000000015</v>
      </c>
      <c r="W198" s="37">
        <f t="shared" si="1134"/>
        <v>0.36000000000000015</v>
      </c>
      <c r="X198">
        <f t="shared" si="928"/>
        <v>360</v>
      </c>
      <c r="Y198" s="37">
        <f t="shared" si="929"/>
        <v>0.36000000000000015</v>
      </c>
      <c r="Z198">
        <f t="shared" ref="Z198:AA198" si="1135">IF(ROWS(Z$163:Z198)&lt;=Z$161,Z197+1,"")</f>
        <v>36</v>
      </c>
      <c r="AA198">
        <f t="shared" si="1135"/>
        <v>36</v>
      </c>
      <c r="AB198" s="37">
        <f t="shared" ref="AB198:AG198" si="1136">IF(ROWS(AB$163:AB198)/100&lt;=AB$161,AB197+1%,"")</f>
        <v>0.36000000000000015</v>
      </c>
      <c r="AC198" s="37">
        <f t="shared" si="1136"/>
        <v>0.36000000000000015</v>
      </c>
      <c r="AD198" s="37">
        <f t="shared" si="1136"/>
        <v>0.36000000000000015</v>
      </c>
      <c r="AE198" s="37">
        <f t="shared" si="1136"/>
        <v>0.36000000000000015</v>
      </c>
      <c r="AF198" s="37">
        <f t="shared" si="1136"/>
        <v>0.36000000000000015</v>
      </c>
      <c r="AG198" s="37">
        <f t="shared" si="1136"/>
        <v>0.36000000000000015</v>
      </c>
      <c r="AH198">
        <f t="shared" si="932"/>
        <v>36</v>
      </c>
      <c r="AI198" s="37">
        <f t="shared" ref="AI198:AJ198" si="1137">IF(ROWS(AI$163:AI198)/100&lt;=AI$161,AI197+1%,"")</f>
        <v>0.36000000000000015</v>
      </c>
      <c r="AJ198" s="37">
        <f t="shared" si="1137"/>
        <v>0.36000000000000015</v>
      </c>
    </row>
    <row r="199" spans="2:36" ht="12.75">
      <c r="B199">
        <f t="shared" ref="B199:P199" si="1138">IF(ROWS(B$163:B199)&lt;=B$161,B198+1,"")</f>
        <v>37</v>
      </c>
      <c r="C199">
        <f t="shared" si="1138"/>
        <v>37</v>
      </c>
      <c r="D199">
        <f t="shared" si="1138"/>
        <v>37</v>
      </c>
      <c r="E199">
        <f t="shared" si="1138"/>
        <v>37</v>
      </c>
      <c r="F199">
        <f t="shared" si="1138"/>
        <v>37</v>
      </c>
      <c r="G199">
        <f t="shared" si="1138"/>
        <v>37</v>
      </c>
      <c r="H199">
        <f t="shared" si="1138"/>
        <v>37</v>
      </c>
      <c r="I199">
        <f t="shared" si="1138"/>
        <v>37</v>
      </c>
      <c r="J199">
        <f t="shared" si="1138"/>
        <v>37</v>
      </c>
      <c r="K199">
        <f t="shared" si="1138"/>
        <v>37</v>
      </c>
      <c r="L199">
        <f t="shared" si="1138"/>
        <v>37</v>
      </c>
      <c r="M199">
        <f t="shared" si="1138"/>
        <v>37</v>
      </c>
      <c r="N199">
        <f t="shared" si="1138"/>
        <v>37</v>
      </c>
      <c r="O199">
        <f t="shared" si="1138"/>
        <v>37</v>
      </c>
      <c r="P199">
        <f t="shared" si="1138"/>
        <v>37</v>
      </c>
      <c r="Q199" s="37">
        <f t="shared" ref="Q199:T199" si="1139">IF(ROWS(Q$163:Q199)/100&lt;=Q$161,Q198+1%,"")</f>
        <v>0.37000000000000016</v>
      </c>
      <c r="R199" s="37">
        <f t="shared" si="1139"/>
        <v>0.37000000000000016</v>
      </c>
      <c r="S199" s="37">
        <f t="shared" si="1139"/>
        <v>0.37000000000000016</v>
      </c>
      <c r="T199" s="37">
        <f t="shared" si="1139"/>
        <v>0.37000000000000016</v>
      </c>
      <c r="U199">
        <f t="shared" si="926"/>
        <v>37</v>
      </c>
      <c r="V199" s="37">
        <f t="shared" ref="V199:W199" si="1140">IF(ROWS(V$163:V199)/100&lt;=V$161,V198+1%,"")</f>
        <v>0.37000000000000016</v>
      </c>
      <c r="W199" s="37">
        <f t="shared" si="1140"/>
        <v>0.37000000000000016</v>
      </c>
      <c r="X199">
        <f t="shared" si="928"/>
        <v>370</v>
      </c>
      <c r="Y199" s="37">
        <f t="shared" si="929"/>
        <v>0.37000000000000016</v>
      </c>
      <c r="Z199">
        <f t="shared" ref="Z199:AA199" si="1141">IF(ROWS(Z$163:Z199)&lt;=Z$161,Z198+1,"")</f>
        <v>37</v>
      </c>
      <c r="AA199">
        <f t="shared" si="1141"/>
        <v>37</v>
      </c>
      <c r="AB199" s="37">
        <f t="shared" ref="AB199:AG199" si="1142">IF(ROWS(AB$163:AB199)/100&lt;=AB$161,AB198+1%,"")</f>
        <v>0.37000000000000016</v>
      </c>
      <c r="AC199" s="37">
        <f t="shared" si="1142"/>
        <v>0.37000000000000016</v>
      </c>
      <c r="AD199" s="37">
        <f t="shared" si="1142"/>
        <v>0.37000000000000016</v>
      </c>
      <c r="AE199" s="37">
        <f t="shared" si="1142"/>
        <v>0.37000000000000016</v>
      </c>
      <c r="AF199" s="37">
        <f t="shared" si="1142"/>
        <v>0.37000000000000016</v>
      </c>
      <c r="AG199" s="37">
        <f t="shared" si="1142"/>
        <v>0.37000000000000016</v>
      </c>
      <c r="AH199">
        <f t="shared" si="932"/>
        <v>37</v>
      </c>
      <c r="AI199" s="37">
        <f t="shared" ref="AI199:AJ199" si="1143">IF(ROWS(AI$163:AI199)/100&lt;=AI$161,AI198+1%,"")</f>
        <v>0.37000000000000016</v>
      </c>
      <c r="AJ199" s="37">
        <f t="shared" si="1143"/>
        <v>0.37000000000000016</v>
      </c>
    </row>
    <row r="200" spans="2:36" ht="12.75">
      <c r="B200">
        <f t="shared" ref="B200:P200" si="1144">IF(ROWS(B$163:B200)&lt;=B$161,B199+1,"")</f>
        <v>38</v>
      </c>
      <c r="C200">
        <f t="shared" si="1144"/>
        <v>38</v>
      </c>
      <c r="D200">
        <f t="shared" si="1144"/>
        <v>38</v>
      </c>
      <c r="E200">
        <f t="shared" si="1144"/>
        <v>38</v>
      </c>
      <c r="F200">
        <f t="shared" si="1144"/>
        <v>38</v>
      </c>
      <c r="G200">
        <f t="shared" si="1144"/>
        <v>38</v>
      </c>
      <c r="H200">
        <f t="shared" si="1144"/>
        <v>38</v>
      </c>
      <c r="I200">
        <f t="shared" si="1144"/>
        <v>38</v>
      </c>
      <c r="J200">
        <f t="shared" si="1144"/>
        <v>38</v>
      </c>
      <c r="K200">
        <f t="shared" si="1144"/>
        <v>38</v>
      </c>
      <c r="L200">
        <f t="shared" si="1144"/>
        <v>38</v>
      </c>
      <c r="M200">
        <f t="shared" si="1144"/>
        <v>38</v>
      </c>
      <c r="N200">
        <f t="shared" si="1144"/>
        <v>38</v>
      </c>
      <c r="O200">
        <f t="shared" si="1144"/>
        <v>38</v>
      </c>
      <c r="P200">
        <f t="shared" si="1144"/>
        <v>38</v>
      </c>
      <c r="Q200" s="37">
        <f t="shared" ref="Q200:T200" si="1145">IF(ROWS(Q$163:Q200)/100&lt;=Q$161,Q199+1%,"")</f>
        <v>0.38000000000000017</v>
      </c>
      <c r="R200" s="37">
        <f t="shared" si="1145"/>
        <v>0.38000000000000017</v>
      </c>
      <c r="S200" s="37">
        <f t="shared" si="1145"/>
        <v>0.38000000000000017</v>
      </c>
      <c r="T200" s="37">
        <f t="shared" si="1145"/>
        <v>0.38000000000000017</v>
      </c>
      <c r="U200">
        <f t="shared" si="926"/>
        <v>38</v>
      </c>
      <c r="V200" s="37">
        <f t="shared" ref="V200:W200" si="1146">IF(ROWS(V$163:V200)/100&lt;=V$161,V199+1%,"")</f>
        <v>0.38000000000000017</v>
      </c>
      <c r="W200" s="37">
        <f t="shared" si="1146"/>
        <v>0.38000000000000017</v>
      </c>
      <c r="X200">
        <f t="shared" si="928"/>
        <v>380</v>
      </c>
      <c r="Y200" s="37">
        <f t="shared" si="929"/>
        <v>0.38000000000000017</v>
      </c>
      <c r="Z200">
        <f t="shared" ref="Z200:AA200" si="1147">IF(ROWS(Z$163:Z200)&lt;=Z$161,Z199+1,"")</f>
        <v>38</v>
      </c>
      <c r="AA200">
        <f t="shared" si="1147"/>
        <v>38</v>
      </c>
      <c r="AB200" s="37">
        <f t="shared" ref="AB200:AG200" si="1148">IF(ROWS(AB$163:AB200)/100&lt;=AB$161,AB199+1%,"")</f>
        <v>0.38000000000000017</v>
      </c>
      <c r="AC200" s="37">
        <f t="shared" si="1148"/>
        <v>0.38000000000000017</v>
      </c>
      <c r="AD200" s="37">
        <f t="shared" si="1148"/>
        <v>0.38000000000000017</v>
      </c>
      <c r="AE200" s="37">
        <f t="shared" si="1148"/>
        <v>0.38000000000000017</v>
      </c>
      <c r="AF200" s="37">
        <f t="shared" si="1148"/>
        <v>0.38000000000000017</v>
      </c>
      <c r="AG200" s="37">
        <f t="shared" si="1148"/>
        <v>0.38000000000000017</v>
      </c>
      <c r="AH200">
        <f t="shared" si="932"/>
        <v>38</v>
      </c>
      <c r="AI200" s="37">
        <f t="shared" ref="AI200:AJ200" si="1149">IF(ROWS(AI$163:AI200)/100&lt;=AI$161,AI199+1%,"")</f>
        <v>0.38000000000000017</v>
      </c>
      <c r="AJ200" s="37">
        <f t="shared" si="1149"/>
        <v>0.38000000000000017</v>
      </c>
    </row>
    <row r="201" spans="2:36" ht="12.75">
      <c r="B201">
        <f t="shared" ref="B201:P201" si="1150">IF(ROWS(B$163:B201)&lt;=B$161,B200+1,"")</f>
        <v>39</v>
      </c>
      <c r="C201">
        <f t="shared" si="1150"/>
        <v>39</v>
      </c>
      <c r="D201">
        <f t="shared" si="1150"/>
        <v>39</v>
      </c>
      <c r="E201">
        <f t="shared" si="1150"/>
        <v>39</v>
      </c>
      <c r="F201">
        <f t="shared" si="1150"/>
        <v>39</v>
      </c>
      <c r="G201">
        <f t="shared" si="1150"/>
        <v>39</v>
      </c>
      <c r="H201">
        <f t="shared" si="1150"/>
        <v>39</v>
      </c>
      <c r="I201">
        <f t="shared" si="1150"/>
        <v>39</v>
      </c>
      <c r="J201">
        <f t="shared" si="1150"/>
        <v>39</v>
      </c>
      <c r="K201">
        <f t="shared" si="1150"/>
        <v>39</v>
      </c>
      <c r="L201">
        <f t="shared" si="1150"/>
        <v>39</v>
      </c>
      <c r="M201">
        <f t="shared" si="1150"/>
        <v>39</v>
      </c>
      <c r="N201">
        <f t="shared" si="1150"/>
        <v>39</v>
      </c>
      <c r="O201">
        <f t="shared" si="1150"/>
        <v>39</v>
      </c>
      <c r="P201">
        <f t="shared" si="1150"/>
        <v>39</v>
      </c>
      <c r="Q201" s="37">
        <f t="shared" ref="Q201:T201" si="1151">IF(ROWS(Q$163:Q201)/100&lt;=Q$161,Q200+1%,"")</f>
        <v>0.39000000000000018</v>
      </c>
      <c r="R201" s="37">
        <f t="shared" si="1151"/>
        <v>0.39000000000000018</v>
      </c>
      <c r="S201" s="37">
        <f t="shared" si="1151"/>
        <v>0.39000000000000018</v>
      </c>
      <c r="T201" s="37">
        <f t="shared" si="1151"/>
        <v>0.39000000000000018</v>
      </c>
      <c r="U201">
        <f t="shared" si="926"/>
        <v>39</v>
      </c>
      <c r="V201" s="37">
        <f t="shared" ref="V201:W201" si="1152">IF(ROWS(V$163:V201)/100&lt;=V$161,V200+1%,"")</f>
        <v>0.39000000000000018</v>
      </c>
      <c r="W201" s="37">
        <f t="shared" si="1152"/>
        <v>0.39000000000000018</v>
      </c>
      <c r="X201">
        <f t="shared" si="928"/>
        <v>390</v>
      </c>
      <c r="Y201" s="37">
        <f t="shared" si="929"/>
        <v>0.39000000000000018</v>
      </c>
      <c r="Z201">
        <f t="shared" ref="Z201:AA201" si="1153">IF(ROWS(Z$163:Z201)&lt;=Z$161,Z200+1,"")</f>
        <v>39</v>
      </c>
      <c r="AA201">
        <f t="shared" si="1153"/>
        <v>39</v>
      </c>
      <c r="AB201" s="37">
        <f t="shared" ref="AB201:AG201" si="1154">IF(ROWS(AB$163:AB201)/100&lt;=AB$161,AB200+1%,"")</f>
        <v>0.39000000000000018</v>
      </c>
      <c r="AC201" s="37">
        <f t="shared" si="1154"/>
        <v>0.39000000000000018</v>
      </c>
      <c r="AD201" s="37">
        <f t="shared" si="1154"/>
        <v>0.39000000000000018</v>
      </c>
      <c r="AE201" s="37">
        <f t="shared" si="1154"/>
        <v>0.39000000000000018</v>
      </c>
      <c r="AF201" s="37">
        <f t="shared" si="1154"/>
        <v>0.39000000000000018</v>
      </c>
      <c r="AG201" s="37">
        <f t="shared" si="1154"/>
        <v>0.39000000000000018</v>
      </c>
      <c r="AH201">
        <f t="shared" si="932"/>
        <v>39</v>
      </c>
      <c r="AI201" s="37">
        <f t="shared" ref="AI201:AJ201" si="1155">IF(ROWS(AI$163:AI201)/100&lt;=AI$161,AI200+1%,"")</f>
        <v>0.39000000000000018</v>
      </c>
      <c r="AJ201" s="37">
        <f t="shared" si="1155"/>
        <v>0.39000000000000018</v>
      </c>
    </row>
    <row r="202" spans="2:36" ht="12.75">
      <c r="B202">
        <f t="shared" ref="B202:P202" si="1156">IF(ROWS(B$163:B202)&lt;=B$161,B201+1,"")</f>
        <v>40</v>
      </c>
      <c r="C202">
        <f t="shared" si="1156"/>
        <v>40</v>
      </c>
      <c r="D202">
        <f t="shared" si="1156"/>
        <v>40</v>
      </c>
      <c r="E202">
        <f t="shared" si="1156"/>
        <v>40</v>
      </c>
      <c r="F202">
        <f t="shared" si="1156"/>
        <v>40</v>
      </c>
      <c r="G202">
        <f t="shared" si="1156"/>
        <v>40</v>
      </c>
      <c r="H202">
        <f t="shared" si="1156"/>
        <v>40</v>
      </c>
      <c r="I202">
        <f t="shared" si="1156"/>
        <v>40</v>
      </c>
      <c r="J202">
        <f t="shared" si="1156"/>
        <v>40</v>
      </c>
      <c r="K202">
        <f t="shared" si="1156"/>
        <v>40</v>
      </c>
      <c r="L202">
        <f t="shared" si="1156"/>
        <v>40</v>
      </c>
      <c r="M202">
        <f t="shared" si="1156"/>
        <v>40</v>
      </c>
      <c r="N202">
        <f t="shared" si="1156"/>
        <v>40</v>
      </c>
      <c r="O202">
        <f t="shared" si="1156"/>
        <v>40</v>
      </c>
      <c r="P202">
        <f t="shared" si="1156"/>
        <v>40</v>
      </c>
      <c r="Q202" s="37">
        <f t="shared" ref="Q202:T202" si="1157">IF(ROWS(Q$163:Q202)/100&lt;=Q$161,Q201+1%,"")</f>
        <v>0.40000000000000019</v>
      </c>
      <c r="R202" s="37">
        <f t="shared" si="1157"/>
        <v>0.40000000000000019</v>
      </c>
      <c r="S202" s="37">
        <f t="shared" si="1157"/>
        <v>0.40000000000000019</v>
      </c>
      <c r="T202" s="37">
        <f t="shared" si="1157"/>
        <v>0.40000000000000019</v>
      </c>
      <c r="U202">
        <f t="shared" si="926"/>
        <v>40</v>
      </c>
      <c r="V202" s="37">
        <f t="shared" ref="V202:W202" si="1158">IF(ROWS(V$163:V202)/100&lt;=V$161,V201+1%,"")</f>
        <v>0.40000000000000019</v>
      </c>
      <c r="W202" s="37">
        <f t="shared" si="1158"/>
        <v>0.40000000000000019</v>
      </c>
      <c r="X202">
        <f t="shared" si="928"/>
        <v>400</v>
      </c>
      <c r="Y202" s="37">
        <f t="shared" si="929"/>
        <v>0.40000000000000019</v>
      </c>
      <c r="Z202">
        <f t="shared" ref="Z202:AA202" si="1159">IF(ROWS(Z$163:Z202)&lt;=Z$161,Z201+1,"")</f>
        <v>40</v>
      </c>
      <c r="AA202">
        <f t="shared" si="1159"/>
        <v>40</v>
      </c>
      <c r="AB202" s="37">
        <f t="shared" ref="AB202:AG202" si="1160">IF(ROWS(AB$163:AB202)/100&lt;=AB$161,AB201+1%,"")</f>
        <v>0.40000000000000019</v>
      </c>
      <c r="AC202" s="37">
        <f t="shared" si="1160"/>
        <v>0.40000000000000019</v>
      </c>
      <c r="AD202" s="37">
        <f t="shared" si="1160"/>
        <v>0.40000000000000019</v>
      </c>
      <c r="AE202" s="37">
        <f t="shared" si="1160"/>
        <v>0.40000000000000019</v>
      </c>
      <c r="AF202" s="37">
        <f t="shared" si="1160"/>
        <v>0.40000000000000019</v>
      </c>
      <c r="AG202" s="37">
        <f t="shared" si="1160"/>
        <v>0.40000000000000019</v>
      </c>
      <c r="AH202">
        <f t="shared" si="932"/>
        <v>40</v>
      </c>
      <c r="AI202" s="37">
        <f t="shared" ref="AI202:AJ202" si="1161">IF(ROWS(AI$163:AI202)/100&lt;=AI$161,AI201+1%,"")</f>
        <v>0.40000000000000019</v>
      </c>
      <c r="AJ202" s="37">
        <f t="shared" si="1161"/>
        <v>0.40000000000000019</v>
      </c>
    </row>
    <row r="203" spans="2:36" ht="12.75">
      <c r="B203">
        <f t="shared" ref="B203:P203" si="1162">IF(ROWS(B$163:B203)&lt;=B$161,B202+1,"")</f>
        <v>41</v>
      </c>
      <c r="C203">
        <f t="shared" si="1162"/>
        <v>41</v>
      </c>
      <c r="D203">
        <f t="shared" si="1162"/>
        <v>41</v>
      </c>
      <c r="E203">
        <f t="shared" si="1162"/>
        <v>41</v>
      </c>
      <c r="F203">
        <f t="shared" si="1162"/>
        <v>41</v>
      </c>
      <c r="G203">
        <f t="shared" si="1162"/>
        <v>41</v>
      </c>
      <c r="H203">
        <f t="shared" si="1162"/>
        <v>41</v>
      </c>
      <c r="I203">
        <f t="shared" si="1162"/>
        <v>41</v>
      </c>
      <c r="J203">
        <f t="shared" si="1162"/>
        <v>41</v>
      </c>
      <c r="K203">
        <f t="shared" si="1162"/>
        <v>41</v>
      </c>
      <c r="L203">
        <f t="shared" si="1162"/>
        <v>41</v>
      </c>
      <c r="M203">
        <f t="shared" si="1162"/>
        <v>41</v>
      </c>
      <c r="N203">
        <f t="shared" si="1162"/>
        <v>41</v>
      </c>
      <c r="O203">
        <f t="shared" si="1162"/>
        <v>41</v>
      </c>
      <c r="P203">
        <f t="shared" si="1162"/>
        <v>41</v>
      </c>
      <c r="Q203" s="37">
        <f t="shared" ref="Q203:T203" si="1163">IF(ROWS(Q$163:Q203)/100&lt;=Q$161,Q202+1%,"")</f>
        <v>0.4100000000000002</v>
      </c>
      <c r="R203" s="37">
        <f t="shared" si="1163"/>
        <v>0.4100000000000002</v>
      </c>
      <c r="S203" s="37">
        <f t="shared" si="1163"/>
        <v>0.4100000000000002</v>
      </c>
      <c r="T203" s="37">
        <f t="shared" si="1163"/>
        <v>0.4100000000000002</v>
      </c>
      <c r="U203">
        <f t="shared" si="926"/>
        <v>41</v>
      </c>
      <c r="V203" s="37">
        <f t="shared" ref="V203:W203" si="1164">IF(ROWS(V$163:V203)/100&lt;=V$161,V202+1%,"")</f>
        <v>0.4100000000000002</v>
      </c>
      <c r="W203" s="37">
        <f t="shared" si="1164"/>
        <v>0.4100000000000002</v>
      </c>
      <c r="X203">
        <f t="shared" si="928"/>
        <v>410</v>
      </c>
      <c r="Y203" s="37">
        <f t="shared" si="929"/>
        <v>0.4100000000000002</v>
      </c>
      <c r="Z203">
        <f t="shared" ref="Z203:AA203" si="1165">IF(ROWS(Z$163:Z203)&lt;=Z$161,Z202+1,"")</f>
        <v>41</v>
      </c>
      <c r="AA203">
        <f t="shared" si="1165"/>
        <v>41</v>
      </c>
      <c r="AB203" s="37">
        <f t="shared" ref="AB203:AG203" si="1166">IF(ROWS(AB$163:AB203)/100&lt;=AB$161,AB202+1%,"")</f>
        <v>0.4100000000000002</v>
      </c>
      <c r="AC203" s="37">
        <f t="shared" si="1166"/>
        <v>0.4100000000000002</v>
      </c>
      <c r="AD203" s="37">
        <f t="shared" si="1166"/>
        <v>0.4100000000000002</v>
      </c>
      <c r="AE203" s="37">
        <f t="shared" si="1166"/>
        <v>0.4100000000000002</v>
      </c>
      <c r="AF203" s="37">
        <f t="shared" si="1166"/>
        <v>0.4100000000000002</v>
      </c>
      <c r="AG203" s="37">
        <f t="shared" si="1166"/>
        <v>0.4100000000000002</v>
      </c>
      <c r="AH203">
        <f t="shared" si="932"/>
        <v>41</v>
      </c>
      <c r="AI203" s="37">
        <f t="shared" ref="AI203:AJ203" si="1167">IF(ROWS(AI$163:AI203)/100&lt;=AI$161,AI202+1%,"")</f>
        <v>0.4100000000000002</v>
      </c>
      <c r="AJ203" s="37">
        <f t="shared" si="1167"/>
        <v>0.4100000000000002</v>
      </c>
    </row>
    <row r="204" spans="2:36" ht="12.75">
      <c r="B204">
        <f t="shared" ref="B204:P204" si="1168">IF(ROWS(B$163:B204)&lt;=B$161,B203+1,"")</f>
        <v>42</v>
      </c>
      <c r="C204">
        <f t="shared" si="1168"/>
        <v>42</v>
      </c>
      <c r="D204">
        <f t="shared" si="1168"/>
        <v>42</v>
      </c>
      <c r="E204">
        <f t="shared" si="1168"/>
        <v>42</v>
      </c>
      <c r="F204">
        <f t="shared" si="1168"/>
        <v>42</v>
      </c>
      <c r="G204">
        <f t="shared" si="1168"/>
        <v>42</v>
      </c>
      <c r="H204">
        <f t="shared" si="1168"/>
        <v>42</v>
      </c>
      <c r="I204">
        <f t="shared" si="1168"/>
        <v>42</v>
      </c>
      <c r="J204">
        <f t="shared" si="1168"/>
        <v>42</v>
      </c>
      <c r="K204">
        <f t="shared" si="1168"/>
        <v>42</v>
      </c>
      <c r="L204">
        <f t="shared" si="1168"/>
        <v>42</v>
      </c>
      <c r="M204">
        <f t="shared" si="1168"/>
        <v>42</v>
      </c>
      <c r="N204">
        <f t="shared" si="1168"/>
        <v>42</v>
      </c>
      <c r="O204">
        <f t="shared" si="1168"/>
        <v>42</v>
      </c>
      <c r="P204">
        <f t="shared" si="1168"/>
        <v>42</v>
      </c>
      <c r="Q204" s="37">
        <f t="shared" ref="Q204:T204" si="1169">IF(ROWS(Q$163:Q204)/100&lt;=Q$161,Q203+1%,"")</f>
        <v>0.42000000000000021</v>
      </c>
      <c r="R204" s="37">
        <f t="shared" si="1169"/>
        <v>0.42000000000000021</v>
      </c>
      <c r="S204" s="37">
        <f t="shared" si="1169"/>
        <v>0.42000000000000021</v>
      </c>
      <c r="T204" s="37">
        <f t="shared" si="1169"/>
        <v>0.42000000000000021</v>
      </c>
      <c r="U204">
        <f t="shared" si="926"/>
        <v>42</v>
      </c>
      <c r="V204" s="37">
        <f t="shared" ref="V204:W204" si="1170">IF(ROWS(V$163:V204)/100&lt;=V$161,V203+1%,"")</f>
        <v>0.42000000000000021</v>
      </c>
      <c r="W204" s="37">
        <f t="shared" si="1170"/>
        <v>0.42000000000000021</v>
      </c>
      <c r="X204">
        <f t="shared" si="928"/>
        <v>420</v>
      </c>
      <c r="Y204" s="37">
        <f t="shared" si="929"/>
        <v>0.42000000000000021</v>
      </c>
      <c r="Z204">
        <f t="shared" ref="Z204:AA204" si="1171">IF(ROWS(Z$163:Z204)&lt;=Z$161,Z203+1,"")</f>
        <v>42</v>
      </c>
      <c r="AA204">
        <f t="shared" si="1171"/>
        <v>42</v>
      </c>
      <c r="AB204" s="37">
        <f t="shared" ref="AB204:AG204" si="1172">IF(ROWS(AB$163:AB204)/100&lt;=AB$161,AB203+1%,"")</f>
        <v>0.42000000000000021</v>
      </c>
      <c r="AC204" s="37">
        <f t="shared" si="1172"/>
        <v>0.42000000000000021</v>
      </c>
      <c r="AD204" s="37">
        <f t="shared" si="1172"/>
        <v>0.42000000000000021</v>
      </c>
      <c r="AE204" s="37">
        <f t="shared" si="1172"/>
        <v>0.42000000000000021</v>
      </c>
      <c r="AF204" s="37">
        <f t="shared" si="1172"/>
        <v>0.42000000000000021</v>
      </c>
      <c r="AG204" s="37">
        <f t="shared" si="1172"/>
        <v>0.42000000000000021</v>
      </c>
      <c r="AH204">
        <f t="shared" si="932"/>
        <v>42</v>
      </c>
      <c r="AI204" s="37">
        <f t="shared" ref="AI204:AJ204" si="1173">IF(ROWS(AI$163:AI204)/100&lt;=AI$161,AI203+1%,"")</f>
        <v>0.42000000000000021</v>
      </c>
      <c r="AJ204" s="37">
        <f t="shared" si="1173"/>
        <v>0.42000000000000021</v>
      </c>
    </row>
    <row r="205" spans="2:36" ht="12.75">
      <c r="B205">
        <f t="shared" ref="B205:P205" si="1174">IF(ROWS(B$163:B205)&lt;=B$161,B204+1,"")</f>
        <v>43</v>
      </c>
      <c r="C205">
        <f t="shared" si="1174"/>
        <v>43</v>
      </c>
      <c r="D205">
        <f t="shared" si="1174"/>
        <v>43</v>
      </c>
      <c r="E205">
        <f t="shared" si="1174"/>
        <v>43</v>
      </c>
      <c r="F205">
        <f t="shared" si="1174"/>
        <v>43</v>
      </c>
      <c r="G205">
        <f t="shared" si="1174"/>
        <v>43</v>
      </c>
      <c r="H205">
        <f t="shared" si="1174"/>
        <v>43</v>
      </c>
      <c r="I205">
        <f t="shared" si="1174"/>
        <v>43</v>
      </c>
      <c r="J205">
        <f t="shared" si="1174"/>
        <v>43</v>
      </c>
      <c r="K205">
        <f t="shared" si="1174"/>
        <v>43</v>
      </c>
      <c r="L205">
        <f t="shared" si="1174"/>
        <v>43</v>
      </c>
      <c r="M205">
        <f t="shared" si="1174"/>
        <v>43</v>
      </c>
      <c r="N205">
        <f t="shared" si="1174"/>
        <v>43</v>
      </c>
      <c r="O205">
        <f t="shared" si="1174"/>
        <v>43</v>
      </c>
      <c r="P205">
        <f t="shared" si="1174"/>
        <v>43</v>
      </c>
      <c r="Q205" s="37">
        <f t="shared" ref="Q205:T205" si="1175">IF(ROWS(Q$163:Q205)/100&lt;=Q$161,Q204+1%,"")</f>
        <v>0.43000000000000022</v>
      </c>
      <c r="R205" s="37">
        <f t="shared" si="1175"/>
        <v>0.43000000000000022</v>
      </c>
      <c r="S205" s="37">
        <f t="shared" si="1175"/>
        <v>0.43000000000000022</v>
      </c>
      <c r="T205" s="37">
        <f t="shared" si="1175"/>
        <v>0.43000000000000022</v>
      </c>
      <c r="U205">
        <f t="shared" si="926"/>
        <v>43</v>
      </c>
      <c r="V205" s="37">
        <f t="shared" ref="V205:W205" si="1176">IF(ROWS(V$163:V205)/100&lt;=V$161,V204+1%,"")</f>
        <v>0.43000000000000022</v>
      </c>
      <c r="W205" s="37">
        <f t="shared" si="1176"/>
        <v>0.43000000000000022</v>
      </c>
      <c r="X205">
        <f t="shared" si="928"/>
        <v>430</v>
      </c>
      <c r="Y205" s="37">
        <f t="shared" si="929"/>
        <v>0.43000000000000022</v>
      </c>
      <c r="Z205">
        <f t="shared" ref="Z205:AA205" si="1177">IF(ROWS(Z$163:Z205)&lt;=Z$161,Z204+1,"")</f>
        <v>43</v>
      </c>
      <c r="AA205">
        <f t="shared" si="1177"/>
        <v>43</v>
      </c>
      <c r="AB205" s="37">
        <f t="shared" ref="AB205:AG205" si="1178">IF(ROWS(AB$163:AB205)/100&lt;=AB$161,AB204+1%,"")</f>
        <v>0.43000000000000022</v>
      </c>
      <c r="AC205" s="37">
        <f t="shared" si="1178"/>
        <v>0.43000000000000022</v>
      </c>
      <c r="AD205" s="37">
        <f t="shared" si="1178"/>
        <v>0.43000000000000022</v>
      </c>
      <c r="AE205" s="37">
        <f t="shared" si="1178"/>
        <v>0.43000000000000022</v>
      </c>
      <c r="AF205" s="37">
        <f t="shared" si="1178"/>
        <v>0.43000000000000022</v>
      </c>
      <c r="AG205" s="37">
        <f t="shared" si="1178"/>
        <v>0.43000000000000022</v>
      </c>
      <c r="AH205">
        <f t="shared" si="932"/>
        <v>43</v>
      </c>
      <c r="AI205" s="37">
        <f t="shared" ref="AI205:AJ205" si="1179">IF(ROWS(AI$163:AI205)/100&lt;=AI$161,AI204+1%,"")</f>
        <v>0.43000000000000022</v>
      </c>
      <c r="AJ205" s="37">
        <f t="shared" si="1179"/>
        <v>0.43000000000000022</v>
      </c>
    </row>
    <row r="206" spans="2:36" ht="12.75">
      <c r="B206">
        <f t="shared" ref="B206:P206" si="1180">IF(ROWS(B$163:B206)&lt;=B$161,B205+1,"")</f>
        <v>44</v>
      </c>
      <c r="C206">
        <f t="shared" si="1180"/>
        <v>44</v>
      </c>
      <c r="D206">
        <f t="shared" si="1180"/>
        <v>44</v>
      </c>
      <c r="E206">
        <f t="shared" si="1180"/>
        <v>44</v>
      </c>
      <c r="F206">
        <f t="shared" si="1180"/>
        <v>44</v>
      </c>
      <c r="G206">
        <f t="shared" si="1180"/>
        <v>44</v>
      </c>
      <c r="H206">
        <f t="shared" si="1180"/>
        <v>44</v>
      </c>
      <c r="I206">
        <f t="shared" si="1180"/>
        <v>44</v>
      </c>
      <c r="J206">
        <f t="shared" si="1180"/>
        <v>44</v>
      </c>
      <c r="K206">
        <f t="shared" si="1180"/>
        <v>44</v>
      </c>
      <c r="L206">
        <f t="shared" si="1180"/>
        <v>44</v>
      </c>
      <c r="M206">
        <f t="shared" si="1180"/>
        <v>44</v>
      </c>
      <c r="N206">
        <f t="shared" si="1180"/>
        <v>44</v>
      </c>
      <c r="O206">
        <f t="shared" si="1180"/>
        <v>44</v>
      </c>
      <c r="P206">
        <f t="shared" si="1180"/>
        <v>44</v>
      </c>
      <c r="Q206" s="37">
        <f t="shared" ref="Q206:T206" si="1181">IF(ROWS(Q$163:Q206)/100&lt;=Q$161,Q205+1%,"")</f>
        <v>0.44000000000000022</v>
      </c>
      <c r="R206" s="37">
        <f t="shared" si="1181"/>
        <v>0.44000000000000022</v>
      </c>
      <c r="S206" s="37">
        <f t="shared" si="1181"/>
        <v>0.44000000000000022</v>
      </c>
      <c r="T206" s="37">
        <f t="shared" si="1181"/>
        <v>0.44000000000000022</v>
      </c>
      <c r="U206">
        <f t="shared" si="926"/>
        <v>44</v>
      </c>
      <c r="V206" s="37">
        <f t="shared" ref="V206:W206" si="1182">IF(ROWS(V$163:V206)/100&lt;=V$161,V205+1%,"")</f>
        <v>0.44000000000000022</v>
      </c>
      <c r="W206" s="37">
        <f t="shared" si="1182"/>
        <v>0.44000000000000022</v>
      </c>
      <c r="X206">
        <f t="shared" si="928"/>
        <v>440</v>
      </c>
      <c r="Y206" s="37">
        <f t="shared" si="929"/>
        <v>0.44000000000000022</v>
      </c>
      <c r="Z206">
        <f t="shared" ref="Z206:AA206" si="1183">IF(ROWS(Z$163:Z206)&lt;=Z$161,Z205+1,"")</f>
        <v>44</v>
      </c>
      <c r="AA206">
        <f t="shared" si="1183"/>
        <v>44</v>
      </c>
      <c r="AB206" s="37">
        <f t="shared" ref="AB206:AG206" si="1184">IF(ROWS(AB$163:AB206)/100&lt;=AB$161,AB205+1%,"")</f>
        <v>0.44000000000000022</v>
      </c>
      <c r="AC206" s="37">
        <f t="shared" si="1184"/>
        <v>0.44000000000000022</v>
      </c>
      <c r="AD206" s="37">
        <f t="shared" si="1184"/>
        <v>0.44000000000000022</v>
      </c>
      <c r="AE206" s="37">
        <f t="shared" si="1184"/>
        <v>0.44000000000000022</v>
      </c>
      <c r="AF206" s="37">
        <f t="shared" si="1184"/>
        <v>0.44000000000000022</v>
      </c>
      <c r="AG206" s="37">
        <f t="shared" si="1184"/>
        <v>0.44000000000000022</v>
      </c>
      <c r="AH206">
        <f t="shared" si="932"/>
        <v>44</v>
      </c>
      <c r="AI206" s="37">
        <f t="shared" ref="AI206:AJ206" si="1185">IF(ROWS(AI$163:AI206)/100&lt;=AI$161,AI205+1%,"")</f>
        <v>0.44000000000000022</v>
      </c>
      <c r="AJ206" s="37">
        <f t="shared" si="1185"/>
        <v>0.44000000000000022</v>
      </c>
    </row>
    <row r="207" spans="2:36" ht="12.75">
      <c r="B207">
        <f t="shared" ref="B207:P207" si="1186">IF(ROWS(B$163:B207)&lt;=B$161,B206+1,"")</f>
        <v>45</v>
      </c>
      <c r="C207">
        <f t="shared" si="1186"/>
        <v>45</v>
      </c>
      <c r="D207">
        <f t="shared" si="1186"/>
        <v>45</v>
      </c>
      <c r="E207">
        <f t="shared" si="1186"/>
        <v>45</v>
      </c>
      <c r="F207">
        <f t="shared" si="1186"/>
        <v>45</v>
      </c>
      <c r="G207">
        <f t="shared" si="1186"/>
        <v>45</v>
      </c>
      <c r="H207">
        <f t="shared" si="1186"/>
        <v>45</v>
      </c>
      <c r="I207">
        <f t="shared" si="1186"/>
        <v>45</v>
      </c>
      <c r="J207">
        <f t="shared" si="1186"/>
        <v>45</v>
      </c>
      <c r="K207">
        <f t="shared" si="1186"/>
        <v>45</v>
      </c>
      <c r="L207">
        <f t="shared" si="1186"/>
        <v>45</v>
      </c>
      <c r="M207">
        <f t="shared" si="1186"/>
        <v>45</v>
      </c>
      <c r="N207">
        <f t="shared" si="1186"/>
        <v>45</v>
      </c>
      <c r="O207">
        <f t="shared" si="1186"/>
        <v>45</v>
      </c>
      <c r="P207">
        <f t="shared" si="1186"/>
        <v>45</v>
      </c>
      <c r="Q207" s="37">
        <f t="shared" ref="Q207:T207" si="1187">IF(ROWS(Q$163:Q207)/100&lt;=Q$161,Q206+1%,"")</f>
        <v>0.45000000000000023</v>
      </c>
      <c r="R207" s="37">
        <f t="shared" si="1187"/>
        <v>0.45000000000000023</v>
      </c>
      <c r="S207" s="37">
        <f t="shared" si="1187"/>
        <v>0.45000000000000023</v>
      </c>
      <c r="T207" s="37">
        <f t="shared" si="1187"/>
        <v>0.45000000000000023</v>
      </c>
      <c r="U207">
        <f t="shared" si="926"/>
        <v>45</v>
      </c>
      <c r="V207" s="37">
        <f t="shared" ref="V207:W207" si="1188">IF(ROWS(V$163:V207)/100&lt;=V$161,V206+1%,"")</f>
        <v>0.45000000000000023</v>
      </c>
      <c r="W207" s="37">
        <f t="shared" si="1188"/>
        <v>0.45000000000000023</v>
      </c>
      <c r="X207">
        <f t="shared" si="928"/>
        <v>450</v>
      </c>
      <c r="Y207" s="37">
        <f t="shared" si="929"/>
        <v>0.45000000000000023</v>
      </c>
      <c r="Z207">
        <f t="shared" ref="Z207:AA207" si="1189">IF(ROWS(Z$163:Z207)&lt;=Z$161,Z206+1,"")</f>
        <v>45</v>
      </c>
      <c r="AA207">
        <f t="shared" si="1189"/>
        <v>45</v>
      </c>
      <c r="AB207" s="37">
        <f t="shared" ref="AB207:AG207" si="1190">IF(ROWS(AB$163:AB207)/100&lt;=AB$161,AB206+1%,"")</f>
        <v>0.45000000000000023</v>
      </c>
      <c r="AC207" s="37">
        <f t="shared" si="1190"/>
        <v>0.45000000000000023</v>
      </c>
      <c r="AD207" s="37">
        <f t="shared" si="1190"/>
        <v>0.45000000000000023</v>
      </c>
      <c r="AE207" s="37">
        <f t="shared" si="1190"/>
        <v>0.45000000000000023</v>
      </c>
      <c r="AF207" s="37">
        <f t="shared" si="1190"/>
        <v>0.45000000000000023</v>
      </c>
      <c r="AG207" s="37">
        <f t="shared" si="1190"/>
        <v>0.45000000000000023</v>
      </c>
      <c r="AH207">
        <f t="shared" si="932"/>
        <v>45</v>
      </c>
      <c r="AI207" s="37">
        <f t="shared" ref="AI207:AJ207" si="1191">IF(ROWS(AI$163:AI207)/100&lt;=AI$161,AI206+1%,"")</f>
        <v>0.45000000000000023</v>
      </c>
      <c r="AJ207" s="37">
        <f t="shared" si="1191"/>
        <v>0.45000000000000023</v>
      </c>
    </row>
    <row r="208" spans="2:36" ht="12.75">
      <c r="B208">
        <f t="shared" ref="B208:P208" si="1192">IF(ROWS(B$163:B208)&lt;=B$161,B207+1,"")</f>
        <v>46</v>
      </c>
      <c r="C208">
        <f t="shared" si="1192"/>
        <v>46</v>
      </c>
      <c r="D208">
        <f t="shared" si="1192"/>
        <v>46</v>
      </c>
      <c r="E208">
        <f t="shared" si="1192"/>
        <v>46</v>
      </c>
      <c r="F208">
        <f t="shared" si="1192"/>
        <v>46</v>
      </c>
      <c r="G208">
        <f t="shared" si="1192"/>
        <v>46</v>
      </c>
      <c r="H208">
        <f t="shared" si="1192"/>
        <v>46</v>
      </c>
      <c r="I208">
        <f t="shared" si="1192"/>
        <v>46</v>
      </c>
      <c r="J208">
        <f t="shared" si="1192"/>
        <v>46</v>
      </c>
      <c r="K208">
        <f t="shared" si="1192"/>
        <v>46</v>
      </c>
      <c r="L208">
        <f t="shared" si="1192"/>
        <v>46</v>
      </c>
      <c r="M208">
        <f t="shared" si="1192"/>
        <v>46</v>
      </c>
      <c r="N208">
        <f t="shared" si="1192"/>
        <v>46</v>
      </c>
      <c r="O208">
        <f t="shared" si="1192"/>
        <v>46</v>
      </c>
      <c r="P208">
        <f t="shared" si="1192"/>
        <v>46</v>
      </c>
      <c r="Q208" s="37">
        <f t="shared" ref="Q208:T208" si="1193">IF(ROWS(Q$163:Q208)/100&lt;=Q$161,Q207+1%,"")</f>
        <v>0.46000000000000024</v>
      </c>
      <c r="R208" s="37">
        <f t="shared" si="1193"/>
        <v>0.46000000000000024</v>
      </c>
      <c r="S208" s="37">
        <f t="shared" si="1193"/>
        <v>0.46000000000000024</v>
      </c>
      <c r="T208" s="37">
        <f t="shared" si="1193"/>
        <v>0.46000000000000024</v>
      </c>
      <c r="U208">
        <f t="shared" si="926"/>
        <v>46</v>
      </c>
      <c r="V208" s="37">
        <f t="shared" ref="V208:W208" si="1194">IF(ROWS(V$163:V208)/100&lt;=V$161,V207+1%,"")</f>
        <v>0.46000000000000024</v>
      </c>
      <c r="W208" s="37">
        <f t="shared" si="1194"/>
        <v>0.46000000000000024</v>
      </c>
      <c r="X208">
        <f t="shared" si="928"/>
        <v>460</v>
      </c>
      <c r="Y208" s="37">
        <f t="shared" si="929"/>
        <v>0.46000000000000024</v>
      </c>
      <c r="Z208">
        <f t="shared" ref="Z208:AA208" si="1195">IF(ROWS(Z$163:Z208)&lt;=Z$161,Z207+1,"")</f>
        <v>46</v>
      </c>
      <c r="AA208">
        <f t="shared" si="1195"/>
        <v>46</v>
      </c>
      <c r="AB208" s="37">
        <f t="shared" ref="AB208:AG208" si="1196">IF(ROWS(AB$163:AB208)/100&lt;=AB$161,AB207+1%,"")</f>
        <v>0.46000000000000024</v>
      </c>
      <c r="AC208" s="37">
        <f t="shared" si="1196"/>
        <v>0.46000000000000024</v>
      </c>
      <c r="AD208" s="37">
        <f t="shared" si="1196"/>
        <v>0.46000000000000024</v>
      </c>
      <c r="AE208" s="37">
        <f t="shared" si="1196"/>
        <v>0.46000000000000024</v>
      </c>
      <c r="AF208" s="37">
        <f t="shared" si="1196"/>
        <v>0.46000000000000024</v>
      </c>
      <c r="AG208" s="37">
        <f t="shared" si="1196"/>
        <v>0.46000000000000024</v>
      </c>
      <c r="AH208">
        <f t="shared" si="932"/>
        <v>46</v>
      </c>
      <c r="AI208" s="37">
        <f t="shared" ref="AI208:AJ208" si="1197">IF(ROWS(AI$163:AI208)/100&lt;=AI$161,AI207+1%,"")</f>
        <v>0.46000000000000024</v>
      </c>
      <c r="AJ208" s="37">
        <f t="shared" si="1197"/>
        <v>0.46000000000000024</v>
      </c>
    </row>
    <row r="209" spans="1:38" ht="12.75">
      <c r="B209">
        <f t="shared" ref="B209:P209" si="1198">IF(ROWS(B$163:B209)&lt;=B$161,B208+1,"")</f>
        <v>47</v>
      </c>
      <c r="C209">
        <f t="shared" si="1198"/>
        <v>47</v>
      </c>
      <c r="D209">
        <f t="shared" si="1198"/>
        <v>47</v>
      </c>
      <c r="E209">
        <f t="shared" si="1198"/>
        <v>47</v>
      </c>
      <c r="F209">
        <f t="shared" si="1198"/>
        <v>47</v>
      </c>
      <c r="G209">
        <f t="shared" si="1198"/>
        <v>47</v>
      </c>
      <c r="H209">
        <f t="shared" si="1198"/>
        <v>47</v>
      </c>
      <c r="I209">
        <f t="shared" si="1198"/>
        <v>47</v>
      </c>
      <c r="J209">
        <f t="shared" si="1198"/>
        <v>47</v>
      </c>
      <c r="K209">
        <f t="shared" si="1198"/>
        <v>47</v>
      </c>
      <c r="L209">
        <f t="shared" si="1198"/>
        <v>47</v>
      </c>
      <c r="M209">
        <f t="shared" si="1198"/>
        <v>47</v>
      </c>
      <c r="N209">
        <f t="shared" si="1198"/>
        <v>47</v>
      </c>
      <c r="O209">
        <f t="shared" si="1198"/>
        <v>47</v>
      </c>
      <c r="P209">
        <f t="shared" si="1198"/>
        <v>47</v>
      </c>
      <c r="Q209" s="37">
        <f t="shared" ref="Q209:T209" si="1199">IF(ROWS(Q$163:Q209)/100&lt;=Q$161,Q208+1%,"")</f>
        <v>0.47000000000000025</v>
      </c>
      <c r="R209" s="37">
        <f t="shared" si="1199"/>
        <v>0.47000000000000025</v>
      </c>
      <c r="S209" s="37">
        <f t="shared" si="1199"/>
        <v>0.47000000000000025</v>
      </c>
      <c r="T209" s="37">
        <f t="shared" si="1199"/>
        <v>0.47000000000000025</v>
      </c>
      <c r="U209">
        <f t="shared" si="926"/>
        <v>47</v>
      </c>
      <c r="V209" s="37">
        <f t="shared" ref="V209:W209" si="1200">IF(ROWS(V$163:V209)/100&lt;=V$161,V208+1%,"")</f>
        <v>0.47000000000000025</v>
      </c>
      <c r="W209" s="37">
        <f t="shared" si="1200"/>
        <v>0.47000000000000025</v>
      </c>
      <c r="X209">
        <f t="shared" si="928"/>
        <v>470</v>
      </c>
      <c r="Y209" s="37">
        <f t="shared" si="929"/>
        <v>0.47000000000000025</v>
      </c>
      <c r="Z209">
        <f t="shared" ref="Z209:AA209" si="1201">IF(ROWS(Z$163:Z209)&lt;=Z$161,Z208+1,"")</f>
        <v>47</v>
      </c>
      <c r="AA209">
        <f t="shared" si="1201"/>
        <v>47</v>
      </c>
      <c r="AB209" s="37">
        <f t="shared" ref="AB209:AG209" si="1202">IF(ROWS(AB$163:AB209)/100&lt;=AB$161,AB208+1%,"")</f>
        <v>0.47000000000000025</v>
      </c>
      <c r="AC209" s="37">
        <f t="shared" si="1202"/>
        <v>0.47000000000000025</v>
      </c>
      <c r="AD209" s="37">
        <f t="shared" si="1202"/>
        <v>0.47000000000000025</v>
      </c>
      <c r="AE209" s="37">
        <f t="shared" si="1202"/>
        <v>0.47000000000000025</v>
      </c>
      <c r="AF209" s="37">
        <f t="shared" si="1202"/>
        <v>0.47000000000000025</v>
      </c>
      <c r="AG209" s="37">
        <f t="shared" si="1202"/>
        <v>0.47000000000000025</v>
      </c>
      <c r="AH209">
        <f t="shared" si="932"/>
        <v>47</v>
      </c>
      <c r="AI209" s="37">
        <f t="shared" ref="AI209:AJ209" si="1203">IF(ROWS(AI$163:AI209)/100&lt;=AI$161,AI208+1%,"")</f>
        <v>0.47000000000000025</v>
      </c>
      <c r="AJ209" s="37">
        <f t="shared" si="1203"/>
        <v>0.47000000000000025</v>
      </c>
    </row>
    <row r="210" spans="1:38" ht="12.75">
      <c r="B210">
        <f t="shared" ref="B210:P210" si="1204">IF(ROWS(B$163:B210)&lt;=B$161,B209+1,"")</f>
        <v>48</v>
      </c>
      <c r="C210">
        <f t="shared" si="1204"/>
        <v>48</v>
      </c>
      <c r="D210">
        <f t="shared" si="1204"/>
        <v>48</v>
      </c>
      <c r="E210">
        <f t="shared" si="1204"/>
        <v>48</v>
      </c>
      <c r="F210">
        <f t="shared" si="1204"/>
        <v>48</v>
      </c>
      <c r="G210">
        <f t="shared" si="1204"/>
        <v>48</v>
      </c>
      <c r="H210">
        <f t="shared" si="1204"/>
        <v>48</v>
      </c>
      <c r="I210">
        <f t="shared" si="1204"/>
        <v>48</v>
      </c>
      <c r="J210">
        <f t="shared" si="1204"/>
        <v>48</v>
      </c>
      <c r="K210">
        <f t="shared" si="1204"/>
        <v>48</v>
      </c>
      <c r="L210">
        <f t="shared" si="1204"/>
        <v>48</v>
      </c>
      <c r="M210">
        <f t="shared" si="1204"/>
        <v>48</v>
      </c>
      <c r="N210">
        <f t="shared" si="1204"/>
        <v>48</v>
      </c>
      <c r="O210">
        <f t="shared" si="1204"/>
        <v>48</v>
      </c>
      <c r="P210">
        <f t="shared" si="1204"/>
        <v>48</v>
      </c>
      <c r="Q210" s="37">
        <f t="shared" ref="Q210:T210" si="1205">IF(ROWS(Q$163:Q210)/100&lt;=Q$161,Q209+1%,"")</f>
        <v>0.48000000000000026</v>
      </c>
      <c r="R210" s="37">
        <f t="shared" si="1205"/>
        <v>0.48000000000000026</v>
      </c>
      <c r="S210" s="37">
        <f t="shared" si="1205"/>
        <v>0.48000000000000026</v>
      </c>
      <c r="T210" s="37">
        <f t="shared" si="1205"/>
        <v>0.48000000000000026</v>
      </c>
      <c r="U210">
        <f t="shared" si="926"/>
        <v>48</v>
      </c>
      <c r="V210" s="37">
        <f t="shared" ref="V210:W210" si="1206">IF(ROWS(V$163:V210)/100&lt;=V$161,V209+1%,"")</f>
        <v>0.48000000000000026</v>
      </c>
      <c r="W210" s="37">
        <f t="shared" si="1206"/>
        <v>0.48000000000000026</v>
      </c>
      <c r="X210">
        <f t="shared" si="928"/>
        <v>480</v>
      </c>
      <c r="Y210" s="37">
        <f t="shared" si="929"/>
        <v>0.48000000000000026</v>
      </c>
      <c r="Z210">
        <f t="shared" ref="Z210:AA210" si="1207">IF(ROWS(Z$163:Z210)&lt;=Z$161,Z209+1,"")</f>
        <v>48</v>
      </c>
      <c r="AA210">
        <f t="shared" si="1207"/>
        <v>48</v>
      </c>
      <c r="AB210" s="37">
        <f t="shared" ref="AB210:AG210" si="1208">IF(ROWS(AB$163:AB210)/100&lt;=AB$161,AB209+1%,"")</f>
        <v>0.48000000000000026</v>
      </c>
      <c r="AC210" s="37">
        <f t="shared" si="1208"/>
        <v>0.48000000000000026</v>
      </c>
      <c r="AD210" s="37">
        <f t="shared" si="1208"/>
        <v>0.48000000000000026</v>
      </c>
      <c r="AE210" s="37">
        <f t="shared" si="1208"/>
        <v>0.48000000000000026</v>
      </c>
      <c r="AF210" s="37">
        <f t="shared" si="1208"/>
        <v>0.48000000000000026</v>
      </c>
      <c r="AG210" s="37">
        <f t="shared" si="1208"/>
        <v>0.48000000000000026</v>
      </c>
      <c r="AH210">
        <f t="shared" si="932"/>
        <v>48</v>
      </c>
      <c r="AI210" s="37">
        <f t="shared" ref="AI210:AJ210" si="1209">IF(ROWS(AI$163:AI210)/100&lt;=AI$161,AI209+1%,"")</f>
        <v>0.48000000000000026</v>
      </c>
      <c r="AJ210" s="37">
        <f t="shared" si="1209"/>
        <v>0.48000000000000026</v>
      </c>
    </row>
    <row r="211" spans="1:38" ht="12.75">
      <c r="B211">
        <f t="shared" ref="B211:P211" si="1210">IF(ROWS(B$163:B211)&lt;=B$161,B210+1,"")</f>
        <v>49</v>
      </c>
      <c r="C211">
        <f t="shared" si="1210"/>
        <v>49</v>
      </c>
      <c r="D211">
        <f t="shared" si="1210"/>
        <v>49</v>
      </c>
      <c r="E211">
        <f t="shared" si="1210"/>
        <v>49</v>
      </c>
      <c r="F211">
        <f t="shared" si="1210"/>
        <v>49</v>
      </c>
      <c r="G211">
        <f t="shared" si="1210"/>
        <v>49</v>
      </c>
      <c r="H211">
        <f t="shared" si="1210"/>
        <v>49</v>
      </c>
      <c r="I211">
        <f t="shared" si="1210"/>
        <v>49</v>
      </c>
      <c r="J211">
        <f t="shared" si="1210"/>
        <v>49</v>
      </c>
      <c r="K211">
        <f t="shared" si="1210"/>
        <v>49</v>
      </c>
      <c r="L211">
        <f t="shared" si="1210"/>
        <v>49</v>
      </c>
      <c r="M211">
        <f t="shared" si="1210"/>
        <v>49</v>
      </c>
      <c r="N211">
        <f t="shared" si="1210"/>
        <v>49</v>
      </c>
      <c r="O211">
        <f t="shared" si="1210"/>
        <v>49</v>
      </c>
      <c r="P211">
        <f t="shared" si="1210"/>
        <v>49</v>
      </c>
      <c r="Q211" s="37">
        <f t="shared" ref="Q211:T211" si="1211">IF(ROWS(Q$163:Q211)/100&lt;=Q$161,Q210+1%,"")</f>
        <v>0.49000000000000027</v>
      </c>
      <c r="R211" s="37">
        <f t="shared" si="1211"/>
        <v>0.49000000000000027</v>
      </c>
      <c r="S211" s="37">
        <f t="shared" si="1211"/>
        <v>0.49000000000000027</v>
      </c>
      <c r="T211" s="37">
        <f t="shared" si="1211"/>
        <v>0.49000000000000027</v>
      </c>
      <c r="U211">
        <f t="shared" si="926"/>
        <v>49</v>
      </c>
      <c r="V211" s="37">
        <f t="shared" ref="V211:W211" si="1212">IF(ROWS(V$163:V211)/100&lt;=V$161,V210+1%,"")</f>
        <v>0.49000000000000027</v>
      </c>
      <c r="W211" s="37">
        <f t="shared" si="1212"/>
        <v>0.49000000000000027</v>
      </c>
      <c r="X211">
        <f t="shared" si="928"/>
        <v>490</v>
      </c>
      <c r="Y211" s="37">
        <f t="shared" si="929"/>
        <v>0.49000000000000027</v>
      </c>
      <c r="Z211">
        <f t="shared" ref="Z211:AA211" si="1213">IF(ROWS(Z$163:Z211)&lt;=Z$161,Z210+1,"")</f>
        <v>49</v>
      </c>
      <c r="AA211">
        <f t="shared" si="1213"/>
        <v>49</v>
      </c>
      <c r="AB211" s="37">
        <f t="shared" ref="AB211:AG211" si="1214">IF(ROWS(AB$163:AB211)/100&lt;=AB$161,AB210+1%,"")</f>
        <v>0.49000000000000027</v>
      </c>
      <c r="AC211" s="37">
        <f t="shared" si="1214"/>
        <v>0.49000000000000027</v>
      </c>
      <c r="AD211" s="37">
        <f t="shared" si="1214"/>
        <v>0.49000000000000027</v>
      </c>
      <c r="AE211" s="37">
        <f t="shared" si="1214"/>
        <v>0.49000000000000027</v>
      </c>
      <c r="AF211" s="37">
        <f t="shared" si="1214"/>
        <v>0.49000000000000027</v>
      </c>
      <c r="AG211" s="37">
        <f t="shared" si="1214"/>
        <v>0.49000000000000027</v>
      </c>
      <c r="AH211">
        <f t="shared" si="932"/>
        <v>49</v>
      </c>
      <c r="AI211" s="37">
        <f t="shared" ref="AI211:AJ211" si="1215">IF(ROWS(AI$163:AI211)/100&lt;=AI$161,AI210+1%,"")</f>
        <v>0.49000000000000027</v>
      </c>
      <c r="AJ211" s="37">
        <f t="shared" si="1215"/>
        <v>0.49000000000000027</v>
      </c>
    </row>
    <row r="212" spans="1:38" ht="12.75">
      <c r="B212">
        <f t="shared" ref="B212:P212" si="1216">IF(ROWS(B$163:B212)&lt;=B$161,B211+1,"")</f>
        <v>50</v>
      </c>
      <c r="C212">
        <f t="shared" si="1216"/>
        <v>50</v>
      </c>
      <c r="D212">
        <f t="shared" si="1216"/>
        <v>50</v>
      </c>
      <c r="E212">
        <f t="shared" si="1216"/>
        <v>50</v>
      </c>
      <c r="F212">
        <f t="shared" si="1216"/>
        <v>50</v>
      </c>
      <c r="G212">
        <f t="shared" si="1216"/>
        <v>50</v>
      </c>
      <c r="H212">
        <f t="shared" si="1216"/>
        <v>50</v>
      </c>
      <c r="I212">
        <f t="shared" si="1216"/>
        <v>50</v>
      </c>
      <c r="J212">
        <f t="shared" si="1216"/>
        <v>50</v>
      </c>
      <c r="K212">
        <f t="shared" si="1216"/>
        <v>50</v>
      </c>
      <c r="L212">
        <f t="shared" si="1216"/>
        <v>50</v>
      </c>
      <c r="M212">
        <f t="shared" si="1216"/>
        <v>50</v>
      </c>
      <c r="N212">
        <f t="shared" si="1216"/>
        <v>50</v>
      </c>
      <c r="O212">
        <f t="shared" si="1216"/>
        <v>50</v>
      </c>
      <c r="P212">
        <f t="shared" si="1216"/>
        <v>50</v>
      </c>
      <c r="Q212" s="37">
        <f t="shared" ref="Q212:T212" si="1217">IF(ROWS(Q$163:Q212)/100&lt;=Q$161,Q211+1%,"")</f>
        <v>0.50000000000000022</v>
      </c>
      <c r="R212" s="37">
        <f t="shared" si="1217"/>
        <v>0.50000000000000022</v>
      </c>
      <c r="S212" s="37">
        <f t="shared" si="1217"/>
        <v>0.50000000000000022</v>
      </c>
      <c r="T212" s="37">
        <f t="shared" si="1217"/>
        <v>0.50000000000000022</v>
      </c>
      <c r="U212">
        <f t="shared" si="926"/>
        <v>50</v>
      </c>
      <c r="V212" s="37">
        <f t="shared" ref="V212:W212" si="1218">IF(ROWS(V$163:V212)/100&lt;=V$161,V211+1%,"")</f>
        <v>0.50000000000000022</v>
      </c>
      <c r="W212" s="37">
        <f t="shared" si="1218"/>
        <v>0.50000000000000022</v>
      </c>
      <c r="X212">
        <f t="shared" si="928"/>
        <v>500</v>
      </c>
      <c r="Y212" s="37">
        <f t="shared" si="929"/>
        <v>0.50000000000000022</v>
      </c>
      <c r="Z212">
        <f t="shared" ref="Z212:AA212" si="1219">IF(ROWS(Z$163:Z212)&lt;=Z$161,Z211+1,"")</f>
        <v>50</v>
      </c>
      <c r="AA212">
        <f t="shared" si="1219"/>
        <v>50</v>
      </c>
      <c r="AB212" s="37">
        <f t="shared" ref="AB212:AG212" si="1220">IF(ROWS(AB$163:AB212)/100&lt;=AB$161,AB211+1%,"")</f>
        <v>0.50000000000000022</v>
      </c>
      <c r="AC212" s="37">
        <f t="shared" si="1220"/>
        <v>0.50000000000000022</v>
      </c>
      <c r="AD212" s="37">
        <f t="shared" si="1220"/>
        <v>0.50000000000000022</v>
      </c>
      <c r="AE212" s="37">
        <f t="shared" si="1220"/>
        <v>0.50000000000000022</v>
      </c>
      <c r="AF212" s="37">
        <f t="shared" si="1220"/>
        <v>0.50000000000000022</v>
      </c>
      <c r="AG212" s="37">
        <f t="shared" si="1220"/>
        <v>0.50000000000000022</v>
      </c>
      <c r="AH212">
        <f t="shared" si="932"/>
        <v>50</v>
      </c>
      <c r="AI212" s="37">
        <f t="shared" ref="AI212:AJ212" si="1221">IF(ROWS(AI$163:AI212)/100&lt;=AI$161,AI211+1%,"")</f>
        <v>0.50000000000000022</v>
      </c>
      <c r="AJ212" s="37">
        <f t="shared" si="1221"/>
        <v>0.50000000000000022</v>
      </c>
    </row>
    <row r="213" spans="1:38" ht="12.75">
      <c r="Q213" s="37"/>
      <c r="R213" s="37"/>
      <c r="S213" s="37"/>
      <c r="T213" s="37"/>
      <c r="V213" s="37"/>
      <c r="W213" s="37"/>
      <c r="Y213" s="37"/>
      <c r="AB213" s="37"/>
      <c r="AC213" s="37"/>
      <c r="AD213" s="37"/>
      <c r="AE213" s="37"/>
      <c r="AF213" s="37"/>
      <c r="AG213" s="37"/>
      <c r="AI213" s="37"/>
      <c r="AJ213" s="37"/>
    </row>
    <row r="214" spans="1:38" ht="12.75">
      <c r="A214" s="10" t="s">
        <v>1</v>
      </c>
      <c r="B214" s="10" t="s">
        <v>1367</v>
      </c>
      <c r="C214" s="10" t="s">
        <v>1367</v>
      </c>
      <c r="D214" s="10" t="s">
        <v>1367</v>
      </c>
      <c r="E214" s="10" t="s">
        <v>1367</v>
      </c>
      <c r="F214" s="10" t="s">
        <v>1367</v>
      </c>
      <c r="G214" s="10" t="s">
        <v>1367</v>
      </c>
      <c r="H214" s="10" t="s">
        <v>1367</v>
      </c>
      <c r="I214" s="10" t="s">
        <v>1367</v>
      </c>
      <c r="J214" s="10" t="s">
        <v>1367</v>
      </c>
      <c r="K214" s="10" t="s">
        <v>1367</v>
      </c>
      <c r="L214" s="10" t="s">
        <v>1367</v>
      </c>
      <c r="M214" s="10" t="s">
        <v>1367</v>
      </c>
      <c r="N214" s="10" t="s">
        <v>1367</v>
      </c>
      <c r="O214" s="10" t="s">
        <v>1367</v>
      </c>
      <c r="P214" s="10" t="s">
        <v>1367</v>
      </c>
      <c r="Q214" s="157" t="s">
        <v>1367</v>
      </c>
      <c r="R214" s="157" t="s">
        <v>1367</v>
      </c>
      <c r="S214" s="157" t="s">
        <v>1367</v>
      </c>
      <c r="T214" s="157" t="s">
        <v>1367</v>
      </c>
      <c r="U214" s="10" t="s">
        <v>1367</v>
      </c>
      <c r="V214" s="157" t="s">
        <v>1367</v>
      </c>
      <c r="W214" s="157" t="s">
        <v>1367</v>
      </c>
      <c r="X214" s="10" t="s">
        <v>1367</v>
      </c>
      <c r="Y214" s="157" t="s">
        <v>1367</v>
      </c>
      <c r="Z214" s="10" t="s">
        <v>1367</v>
      </c>
      <c r="AA214" s="10" t="s">
        <v>1367</v>
      </c>
      <c r="AB214" s="157" t="s">
        <v>1367</v>
      </c>
      <c r="AC214" s="157" t="s">
        <v>1367</v>
      </c>
      <c r="AD214" s="157" t="s">
        <v>1367</v>
      </c>
      <c r="AE214" s="157" t="s">
        <v>1367</v>
      </c>
      <c r="AF214" s="157" t="s">
        <v>1367</v>
      </c>
      <c r="AG214" s="157" t="s">
        <v>1367</v>
      </c>
      <c r="AH214" s="10" t="s">
        <v>1367</v>
      </c>
      <c r="AI214" s="157" t="s">
        <v>1367</v>
      </c>
      <c r="AJ214" s="157" t="s">
        <v>1367</v>
      </c>
      <c r="AK214" s="10"/>
      <c r="AL214" s="10"/>
    </row>
    <row r="215" spans="1:38" ht="12.75">
      <c r="A215" s="10" t="s">
        <v>420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57">
        <v>0</v>
      </c>
      <c r="R215" s="157">
        <v>0</v>
      </c>
      <c r="S215" s="157">
        <v>0</v>
      </c>
      <c r="T215" s="157">
        <v>0</v>
      </c>
      <c r="U215" s="10">
        <v>0</v>
      </c>
      <c r="V215" s="157">
        <v>0</v>
      </c>
      <c r="W215" s="157">
        <v>0</v>
      </c>
      <c r="X215" s="10">
        <v>0</v>
      </c>
      <c r="Y215" s="157">
        <v>0</v>
      </c>
      <c r="Z215" s="10">
        <v>0</v>
      </c>
      <c r="AA215" s="10">
        <v>0</v>
      </c>
      <c r="AB215" s="157">
        <v>0</v>
      </c>
      <c r="AC215" s="157">
        <v>0</v>
      </c>
      <c r="AD215" s="157">
        <v>0</v>
      </c>
      <c r="AE215" s="157">
        <v>0</v>
      </c>
      <c r="AF215" s="157">
        <v>0</v>
      </c>
      <c r="AG215" s="157">
        <v>0</v>
      </c>
      <c r="AH215" s="10">
        <v>0</v>
      </c>
      <c r="AI215" s="157">
        <v>0</v>
      </c>
      <c r="AJ215" s="157">
        <v>0</v>
      </c>
      <c r="AK215" s="10"/>
      <c r="AL215" s="10"/>
    </row>
    <row r="216" spans="1:38" ht="12.75">
      <c r="A216" s="10" t="s">
        <v>238</v>
      </c>
      <c r="B216">
        <f t="shared" ref="B216:P216" si="1222">IF(ROWS(B216)&lt;=B214,B215+1,"")</f>
        <v>1</v>
      </c>
      <c r="C216">
        <f t="shared" si="1222"/>
        <v>1</v>
      </c>
      <c r="D216">
        <f t="shared" si="1222"/>
        <v>1</v>
      </c>
      <c r="E216">
        <f t="shared" si="1222"/>
        <v>1</v>
      </c>
      <c r="F216">
        <f t="shared" si="1222"/>
        <v>1</v>
      </c>
      <c r="G216">
        <f t="shared" si="1222"/>
        <v>1</v>
      </c>
      <c r="H216">
        <f t="shared" si="1222"/>
        <v>1</v>
      </c>
      <c r="I216">
        <f t="shared" si="1222"/>
        <v>1</v>
      </c>
      <c r="J216">
        <f t="shared" si="1222"/>
        <v>1</v>
      </c>
      <c r="K216">
        <f t="shared" si="1222"/>
        <v>1</v>
      </c>
      <c r="L216">
        <f t="shared" si="1222"/>
        <v>1</v>
      </c>
      <c r="M216">
        <f t="shared" si="1222"/>
        <v>1</v>
      </c>
      <c r="N216">
        <f t="shared" si="1222"/>
        <v>1</v>
      </c>
      <c r="O216">
        <f t="shared" si="1222"/>
        <v>1</v>
      </c>
      <c r="P216">
        <f t="shared" si="1222"/>
        <v>1</v>
      </c>
      <c r="Q216" s="37">
        <f t="shared" ref="Q216:T216" si="1223">IF(ROWS(Q216)/100&lt;=Q214,Q215+1%,"")</f>
        <v>0.01</v>
      </c>
      <c r="R216" s="37">
        <f t="shared" si="1223"/>
        <v>0.01</v>
      </c>
      <c r="S216" s="37">
        <f t="shared" si="1223"/>
        <v>0.01</v>
      </c>
      <c r="T216" s="37">
        <f t="shared" si="1223"/>
        <v>0.01</v>
      </c>
      <c r="U216">
        <f>IF(ROWS(U216)&lt;=U214,U215+1,"")</f>
        <v>1</v>
      </c>
      <c r="V216" s="37">
        <f t="shared" ref="V216:W216" si="1224">IF(ROWS(V216)/100&lt;=V214,V215+1%,"")</f>
        <v>0.01</v>
      </c>
      <c r="W216" s="37">
        <f t="shared" si="1224"/>
        <v>0.01</v>
      </c>
      <c r="X216">
        <f>IF(ROWS(X216)&lt;=X214,X215+10,"")</f>
        <v>10</v>
      </c>
      <c r="Y216" s="37">
        <f>IF(ROWS(Y216)/100&lt;=Y214,Y215+1%,"")</f>
        <v>0.01</v>
      </c>
      <c r="Z216">
        <f t="shared" ref="Z216:AA216" si="1225">IF(ROWS(Z216)&lt;=Z214,Z215+1,"")</f>
        <v>1</v>
      </c>
      <c r="AA216">
        <f t="shared" si="1225"/>
        <v>1</v>
      </c>
      <c r="AB216" s="37">
        <f t="shared" ref="AB216:AG216" si="1226">IF(ROWS(AB216)/100&lt;=AB214,AB215+1%,"")</f>
        <v>0.01</v>
      </c>
      <c r="AC216" s="37">
        <f t="shared" si="1226"/>
        <v>0.01</v>
      </c>
      <c r="AD216" s="37">
        <f t="shared" si="1226"/>
        <v>0.01</v>
      </c>
      <c r="AE216" s="37">
        <f t="shared" si="1226"/>
        <v>0.01</v>
      </c>
      <c r="AF216" s="37">
        <f t="shared" si="1226"/>
        <v>0.01</v>
      </c>
      <c r="AG216" s="37">
        <f t="shared" si="1226"/>
        <v>0.01</v>
      </c>
      <c r="AH216">
        <f>IF(ROWS(AH216)&lt;=AH214,AH215+1,"")</f>
        <v>1</v>
      </c>
      <c r="AI216" s="37">
        <f t="shared" ref="AI216:AJ216" si="1227">IF(ROWS(AI216)/100&lt;=AI214,AI215+1%,"")</f>
        <v>0.01</v>
      </c>
      <c r="AJ216" s="37">
        <f t="shared" si="1227"/>
        <v>0.01</v>
      </c>
    </row>
    <row r="217" spans="1:38" ht="12.75">
      <c r="B217">
        <f t="shared" ref="B217:P217" si="1228">IF(ROWS(B$216:B217)&lt;=B$214,B216+1,"")</f>
        <v>2</v>
      </c>
      <c r="C217">
        <f t="shared" si="1228"/>
        <v>2</v>
      </c>
      <c r="D217">
        <f t="shared" si="1228"/>
        <v>2</v>
      </c>
      <c r="E217">
        <f t="shared" si="1228"/>
        <v>2</v>
      </c>
      <c r="F217">
        <f t="shared" si="1228"/>
        <v>2</v>
      </c>
      <c r="G217">
        <f t="shared" si="1228"/>
        <v>2</v>
      </c>
      <c r="H217">
        <f t="shared" si="1228"/>
        <v>2</v>
      </c>
      <c r="I217">
        <f t="shared" si="1228"/>
        <v>2</v>
      </c>
      <c r="J217">
        <f t="shared" si="1228"/>
        <v>2</v>
      </c>
      <c r="K217">
        <f t="shared" si="1228"/>
        <v>2</v>
      </c>
      <c r="L217">
        <f t="shared" si="1228"/>
        <v>2</v>
      </c>
      <c r="M217">
        <f t="shared" si="1228"/>
        <v>2</v>
      </c>
      <c r="N217">
        <f t="shared" si="1228"/>
        <v>2</v>
      </c>
      <c r="O217">
        <f t="shared" si="1228"/>
        <v>2</v>
      </c>
      <c r="P217">
        <f t="shared" si="1228"/>
        <v>2</v>
      </c>
      <c r="Q217" s="37">
        <f t="shared" ref="Q217:T217" si="1229">IF(ROWS(Q$216:Q217)/100&lt;=Q$214,Q216+1%,"")</f>
        <v>0.02</v>
      </c>
      <c r="R217" s="37">
        <f t="shared" si="1229"/>
        <v>0.02</v>
      </c>
      <c r="S217" s="37">
        <f t="shared" si="1229"/>
        <v>0.02</v>
      </c>
      <c r="T217" s="37">
        <f t="shared" si="1229"/>
        <v>0.02</v>
      </c>
      <c r="U217">
        <f t="shared" ref="U217:U265" si="1230">IF(ROWS(U$216:U217)&lt;=U$214,U216+1,"")</f>
        <v>2</v>
      </c>
      <c r="V217" s="37">
        <f t="shared" ref="V217:W217" si="1231">IF(ROWS(V$216:V217)/100&lt;=V$214,V216+1%,"")</f>
        <v>0.02</v>
      </c>
      <c r="W217" s="37">
        <f t="shared" si="1231"/>
        <v>0.02</v>
      </c>
      <c r="X217">
        <f t="shared" ref="X217:X265" si="1232">IF(ROWS(X$216:X217)&lt;=X$214,X216+10,"")</f>
        <v>20</v>
      </c>
      <c r="Y217" s="37">
        <f t="shared" ref="Y217:Y265" si="1233">IF(ROWS(Y$216:Y217)/100&lt;=Y$214,Y216+1%,"")</f>
        <v>0.02</v>
      </c>
      <c r="Z217">
        <f t="shared" ref="Z217:AA217" si="1234">IF(ROWS(Z$216:Z217)&lt;=Z$214,Z216+1,"")</f>
        <v>2</v>
      </c>
      <c r="AA217">
        <f t="shared" si="1234"/>
        <v>2</v>
      </c>
      <c r="AB217" s="37">
        <f t="shared" ref="AB217:AG217" si="1235">IF(ROWS(AB$216:AB217)/100&lt;=AB$214,AB216+1%,"")</f>
        <v>0.02</v>
      </c>
      <c r="AC217" s="37">
        <f t="shared" si="1235"/>
        <v>0.02</v>
      </c>
      <c r="AD217" s="37">
        <f t="shared" si="1235"/>
        <v>0.02</v>
      </c>
      <c r="AE217" s="37">
        <f t="shared" si="1235"/>
        <v>0.02</v>
      </c>
      <c r="AF217" s="37">
        <f t="shared" si="1235"/>
        <v>0.02</v>
      </c>
      <c r="AG217" s="37">
        <f t="shared" si="1235"/>
        <v>0.02</v>
      </c>
      <c r="AH217">
        <f t="shared" ref="AH217:AH265" si="1236">IF(ROWS(AH$216:AH217)&lt;=AH$214,AH216+1,"")</f>
        <v>2</v>
      </c>
      <c r="AI217" s="37">
        <f t="shared" ref="AI217:AJ217" si="1237">IF(ROWS(AI$216:AI217)/100&lt;=AI$214,AI216+1%,"")</f>
        <v>0.02</v>
      </c>
      <c r="AJ217" s="37">
        <f t="shared" si="1237"/>
        <v>0.02</v>
      </c>
    </row>
    <row r="218" spans="1:38" ht="12.75">
      <c r="B218">
        <f t="shared" ref="B218:P218" si="1238">IF(ROWS(B$216:B218)&lt;=B$214,B217+1,"")</f>
        <v>3</v>
      </c>
      <c r="C218">
        <f t="shared" si="1238"/>
        <v>3</v>
      </c>
      <c r="D218">
        <f t="shared" si="1238"/>
        <v>3</v>
      </c>
      <c r="E218">
        <f t="shared" si="1238"/>
        <v>3</v>
      </c>
      <c r="F218">
        <f t="shared" si="1238"/>
        <v>3</v>
      </c>
      <c r="G218">
        <f t="shared" si="1238"/>
        <v>3</v>
      </c>
      <c r="H218">
        <f t="shared" si="1238"/>
        <v>3</v>
      </c>
      <c r="I218">
        <f t="shared" si="1238"/>
        <v>3</v>
      </c>
      <c r="J218">
        <f t="shared" si="1238"/>
        <v>3</v>
      </c>
      <c r="K218">
        <f t="shared" si="1238"/>
        <v>3</v>
      </c>
      <c r="L218">
        <f t="shared" si="1238"/>
        <v>3</v>
      </c>
      <c r="M218">
        <f t="shared" si="1238"/>
        <v>3</v>
      </c>
      <c r="N218">
        <f t="shared" si="1238"/>
        <v>3</v>
      </c>
      <c r="O218">
        <f t="shared" si="1238"/>
        <v>3</v>
      </c>
      <c r="P218">
        <f t="shared" si="1238"/>
        <v>3</v>
      </c>
      <c r="Q218" s="37">
        <f t="shared" ref="Q218:T218" si="1239">IF(ROWS(Q$216:Q218)/100&lt;=Q$214,Q217+1%,"")</f>
        <v>0.03</v>
      </c>
      <c r="R218" s="37">
        <f t="shared" si="1239"/>
        <v>0.03</v>
      </c>
      <c r="S218" s="37">
        <f t="shared" si="1239"/>
        <v>0.03</v>
      </c>
      <c r="T218" s="37">
        <f t="shared" si="1239"/>
        <v>0.03</v>
      </c>
      <c r="U218">
        <f t="shared" si="1230"/>
        <v>3</v>
      </c>
      <c r="V218" s="37">
        <f t="shared" ref="V218:W218" si="1240">IF(ROWS(V$216:V218)/100&lt;=V$214,V217+1%,"")</f>
        <v>0.03</v>
      </c>
      <c r="W218" s="37">
        <f t="shared" si="1240"/>
        <v>0.03</v>
      </c>
      <c r="X218">
        <f t="shared" si="1232"/>
        <v>30</v>
      </c>
      <c r="Y218" s="37">
        <f t="shared" si="1233"/>
        <v>0.03</v>
      </c>
      <c r="Z218">
        <f t="shared" ref="Z218:AA218" si="1241">IF(ROWS(Z$216:Z218)&lt;=Z$214,Z217+1,"")</f>
        <v>3</v>
      </c>
      <c r="AA218">
        <f t="shared" si="1241"/>
        <v>3</v>
      </c>
      <c r="AB218" s="37">
        <f t="shared" ref="AB218:AG218" si="1242">IF(ROWS(AB$216:AB218)/100&lt;=AB$214,AB217+1%,"")</f>
        <v>0.03</v>
      </c>
      <c r="AC218" s="37">
        <f t="shared" si="1242"/>
        <v>0.03</v>
      </c>
      <c r="AD218" s="37">
        <f t="shared" si="1242"/>
        <v>0.03</v>
      </c>
      <c r="AE218" s="37">
        <f t="shared" si="1242"/>
        <v>0.03</v>
      </c>
      <c r="AF218" s="37">
        <f t="shared" si="1242"/>
        <v>0.03</v>
      </c>
      <c r="AG218" s="37">
        <f t="shared" si="1242"/>
        <v>0.03</v>
      </c>
      <c r="AH218">
        <f t="shared" si="1236"/>
        <v>3</v>
      </c>
      <c r="AI218" s="37">
        <f t="shared" ref="AI218:AJ218" si="1243">IF(ROWS(AI$216:AI218)/100&lt;=AI$214,AI217+1%,"")</f>
        <v>0.03</v>
      </c>
      <c r="AJ218" s="37">
        <f t="shared" si="1243"/>
        <v>0.03</v>
      </c>
    </row>
    <row r="219" spans="1:38" ht="12.75">
      <c r="B219">
        <f t="shared" ref="B219:P219" si="1244">IF(ROWS(B$216:B219)&lt;=B$214,B218+1,"")</f>
        <v>4</v>
      </c>
      <c r="C219">
        <f t="shared" si="1244"/>
        <v>4</v>
      </c>
      <c r="D219">
        <f t="shared" si="1244"/>
        <v>4</v>
      </c>
      <c r="E219">
        <f t="shared" si="1244"/>
        <v>4</v>
      </c>
      <c r="F219">
        <f t="shared" si="1244"/>
        <v>4</v>
      </c>
      <c r="G219">
        <f t="shared" si="1244"/>
        <v>4</v>
      </c>
      <c r="H219">
        <f t="shared" si="1244"/>
        <v>4</v>
      </c>
      <c r="I219">
        <f t="shared" si="1244"/>
        <v>4</v>
      </c>
      <c r="J219">
        <f t="shared" si="1244"/>
        <v>4</v>
      </c>
      <c r="K219">
        <f t="shared" si="1244"/>
        <v>4</v>
      </c>
      <c r="L219">
        <f t="shared" si="1244"/>
        <v>4</v>
      </c>
      <c r="M219">
        <f t="shared" si="1244"/>
        <v>4</v>
      </c>
      <c r="N219">
        <f t="shared" si="1244"/>
        <v>4</v>
      </c>
      <c r="O219">
        <f t="shared" si="1244"/>
        <v>4</v>
      </c>
      <c r="P219">
        <f t="shared" si="1244"/>
        <v>4</v>
      </c>
      <c r="Q219" s="37">
        <f t="shared" ref="Q219:T219" si="1245">IF(ROWS(Q$216:Q219)/100&lt;=Q$214,Q218+1%,"")</f>
        <v>0.04</v>
      </c>
      <c r="R219" s="37">
        <f t="shared" si="1245"/>
        <v>0.04</v>
      </c>
      <c r="S219" s="37">
        <f t="shared" si="1245"/>
        <v>0.04</v>
      </c>
      <c r="T219" s="37">
        <f t="shared" si="1245"/>
        <v>0.04</v>
      </c>
      <c r="U219">
        <f t="shared" si="1230"/>
        <v>4</v>
      </c>
      <c r="V219" s="37">
        <f t="shared" ref="V219:W219" si="1246">IF(ROWS(V$216:V219)/100&lt;=V$214,V218+1%,"")</f>
        <v>0.04</v>
      </c>
      <c r="W219" s="37">
        <f t="shared" si="1246"/>
        <v>0.04</v>
      </c>
      <c r="X219">
        <f t="shared" si="1232"/>
        <v>40</v>
      </c>
      <c r="Y219" s="37">
        <f t="shared" si="1233"/>
        <v>0.04</v>
      </c>
      <c r="Z219">
        <f t="shared" ref="Z219:AA219" si="1247">IF(ROWS(Z$216:Z219)&lt;=Z$214,Z218+1,"")</f>
        <v>4</v>
      </c>
      <c r="AA219">
        <f t="shared" si="1247"/>
        <v>4</v>
      </c>
      <c r="AB219" s="37">
        <f t="shared" ref="AB219:AG219" si="1248">IF(ROWS(AB$216:AB219)/100&lt;=AB$214,AB218+1%,"")</f>
        <v>0.04</v>
      </c>
      <c r="AC219" s="37">
        <f t="shared" si="1248"/>
        <v>0.04</v>
      </c>
      <c r="AD219" s="37">
        <f t="shared" si="1248"/>
        <v>0.04</v>
      </c>
      <c r="AE219" s="37">
        <f t="shared" si="1248"/>
        <v>0.04</v>
      </c>
      <c r="AF219" s="37">
        <f t="shared" si="1248"/>
        <v>0.04</v>
      </c>
      <c r="AG219" s="37">
        <f t="shared" si="1248"/>
        <v>0.04</v>
      </c>
      <c r="AH219">
        <f t="shared" si="1236"/>
        <v>4</v>
      </c>
      <c r="AI219" s="37">
        <f t="shared" ref="AI219:AJ219" si="1249">IF(ROWS(AI$216:AI219)/100&lt;=AI$214,AI218+1%,"")</f>
        <v>0.04</v>
      </c>
      <c r="AJ219" s="37">
        <f t="shared" si="1249"/>
        <v>0.04</v>
      </c>
    </row>
    <row r="220" spans="1:38" ht="12.75">
      <c r="B220">
        <f t="shared" ref="B220:P220" si="1250">IF(ROWS(B$216:B220)&lt;=B$214,B219+1,"")</f>
        <v>5</v>
      </c>
      <c r="C220">
        <f t="shared" si="1250"/>
        <v>5</v>
      </c>
      <c r="D220">
        <f t="shared" si="1250"/>
        <v>5</v>
      </c>
      <c r="E220">
        <f t="shared" si="1250"/>
        <v>5</v>
      </c>
      <c r="F220">
        <f t="shared" si="1250"/>
        <v>5</v>
      </c>
      <c r="G220">
        <f t="shared" si="1250"/>
        <v>5</v>
      </c>
      <c r="H220">
        <f t="shared" si="1250"/>
        <v>5</v>
      </c>
      <c r="I220">
        <f t="shared" si="1250"/>
        <v>5</v>
      </c>
      <c r="J220">
        <f t="shared" si="1250"/>
        <v>5</v>
      </c>
      <c r="K220">
        <f t="shared" si="1250"/>
        <v>5</v>
      </c>
      <c r="L220">
        <f t="shared" si="1250"/>
        <v>5</v>
      </c>
      <c r="M220">
        <f t="shared" si="1250"/>
        <v>5</v>
      </c>
      <c r="N220">
        <f t="shared" si="1250"/>
        <v>5</v>
      </c>
      <c r="O220">
        <f t="shared" si="1250"/>
        <v>5</v>
      </c>
      <c r="P220">
        <f t="shared" si="1250"/>
        <v>5</v>
      </c>
      <c r="Q220" s="37">
        <f t="shared" ref="Q220:T220" si="1251">IF(ROWS(Q$216:Q220)/100&lt;=Q$214,Q219+1%,"")</f>
        <v>0.05</v>
      </c>
      <c r="R220" s="37">
        <f t="shared" si="1251"/>
        <v>0.05</v>
      </c>
      <c r="S220" s="37">
        <f t="shared" si="1251"/>
        <v>0.05</v>
      </c>
      <c r="T220" s="37">
        <f t="shared" si="1251"/>
        <v>0.05</v>
      </c>
      <c r="U220">
        <f t="shared" si="1230"/>
        <v>5</v>
      </c>
      <c r="V220" s="37">
        <f t="shared" ref="V220:W220" si="1252">IF(ROWS(V$216:V220)/100&lt;=V$214,V219+1%,"")</f>
        <v>0.05</v>
      </c>
      <c r="W220" s="37">
        <f t="shared" si="1252"/>
        <v>0.05</v>
      </c>
      <c r="X220">
        <f t="shared" si="1232"/>
        <v>50</v>
      </c>
      <c r="Y220" s="37">
        <f t="shared" si="1233"/>
        <v>0.05</v>
      </c>
      <c r="Z220">
        <f t="shared" ref="Z220:AA220" si="1253">IF(ROWS(Z$216:Z220)&lt;=Z$214,Z219+1,"")</f>
        <v>5</v>
      </c>
      <c r="AA220">
        <f t="shared" si="1253"/>
        <v>5</v>
      </c>
      <c r="AB220" s="37">
        <f t="shared" ref="AB220:AG220" si="1254">IF(ROWS(AB$216:AB220)/100&lt;=AB$214,AB219+1%,"")</f>
        <v>0.05</v>
      </c>
      <c r="AC220" s="37">
        <f t="shared" si="1254"/>
        <v>0.05</v>
      </c>
      <c r="AD220" s="37">
        <f t="shared" si="1254"/>
        <v>0.05</v>
      </c>
      <c r="AE220" s="37">
        <f t="shared" si="1254"/>
        <v>0.05</v>
      </c>
      <c r="AF220" s="37">
        <f t="shared" si="1254"/>
        <v>0.05</v>
      </c>
      <c r="AG220" s="37">
        <f t="shared" si="1254"/>
        <v>0.05</v>
      </c>
      <c r="AH220">
        <f t="shared" si="1236"/>
        <v>5</v>
      </c>
      <c r="AI220" s="37">
        <f t="shared" ref="AI220:AJ220" si="1255">IF(ROWS(AI$216:AI220)/100&lt;=AI$214,AI219+1%,"")</f>
        <v>0.05</v>
      </c>
      <c r="AJ220" s="37">
        <f t="shared" si="1255"/>
        <v>0.05</v>
      </c>
    </row>
    <row r="221" spans="1:38" ht="12.75">
      <c r="B221">
        <f t="shared" ref="B221:P221" si="1256">IF(ROWS(B$216:B221)&lt;=B$214,B220+1,"")</f>
        <v>6</v>
      </c>
      <c r="C221">
        <f t="shared" si="1256"/>
        <v>6</v>
      </c>
      <c r="D221">
        <f t="shared" si="1256"/>
        <v>6</v>
      </c>
      <c r="E221">
        <f t="shared" si="1256"/>
        <v>6</v>
      </c>
      <c r="F221">
        <f t="shared" si="1256"/>
        <v>6</v>
      </c>
      <c r="G221">
        <f t="shared" si="1256"/>
        <v>6</v>
      </c>
      <c r="H221">
        <f t="shared" si="1256"/>
        <v>6</v>
      </c>
      <c r="I221">
        <f t="shared" si="1256"/>
        <v>6</v>
      </c>
      <c r="J221">
        <f t="shared" si="1256"/>
        <v>6</v>
      </c>
      <c r="K221">
        <f t="shared" si="1256"/>
        <v>6</v>
      </c>
      <c r="L221">
        <f t="shared" si="1256"/>
        <v>6</v>
      </c>
      <c r="M221">
        <f t="shared" si="1256"/>
        <v>6</v>
      </c>
      <c r="N221">
        <f t="shared" si="1256"/>
        <v>6</v>
      </c>
      <c r="O221">
        <f t="shared" si="1256"/>
        <v>6</v>
      </c>
      <c r="P221">
        <f t="shared" si="1256"/>
        <v>6</v>
      </c>
      <c r="Q221" s="37">
        <f t="shared" ref="Q221:T221" si="1257">IF(ROWS(Q$216:Q221)/100&lt;=Q$214,Q220+1%,"")</f>
        <v>6.0000000000000005E-2</v>
      </c>
      <c r="R221" s="37">
        <f t="shared" si="1257"/>
        <v>6.0000000000000005E-2</v>
      </c>
      <c r="S221" s="37">
        <f t="shared" si="1257"/>
        <v>6.0000000000000005E-2</v>
      </c>
      <c r="T221" s="37">
        <f t="shared" si="1257"/>
        <v>6.0000000000000005E-2</v>
      </c>
      <c r="U221">
        <f t="shared" si="1230"/>
        <v>6</v>
      </c>
      <c r="V221" s="37">
        <f t="shared" ref="V221:W221" si="1258">IF(ROWS(V$216:V221)/100&lt;=V$214,V220+1%,"")</f>
        <v>6.0000000000000005E-2</v>
      </c>
      <c r="W221" s="37">
        <f t="shared" si="1258"/>
        <v>6.0000000000000005E-2</v>
      </c>
      <c r="X221">
        <f t="shared" si="1232"/>
        <v>60</v>
      </c>
      <c r="Y221" s="37">
        <f t="shared" si="1233"/>
        <v>6.0000000000000005E-2</v>
      </c>
      <c r="Z221">
        <f t="shared" ref="Z221:AA221" si="1259">IF(ROWS(Z$216:Z221)&lt;=Z$214,Z220+1,"")</f>
        <v>6</v>
      </c>
      <c r="AA221">
        <f t="shared" si="1259"/>
        <v>6</v>
      </c>
      <c r="AB221" s="37">
        <f t="shared" ref="AB221:AG221" si="1260">IF(ROWS(AB$216:AB221)/100&lt;=AB$214,AB220+1%,"")</f>
        <v>6.0000000000000005E-2</v>
      </c>
      <c r="AC221" s="37">
        <f t="shared" si="1260"/>
        <v>6.0000000000000005E-2</v>
      </c>
      <c r="AD221" s="37">
        <f t="shared" si="1260"/>
        <v>6.0000000000000005E-2</v>
      </c>
      <c r="AE221" s="37">
        <f t="shared" si="1260"/>
        <v>6.0000000000000005E-2</v>
      </c>
      <c r="AF221" s="37">
        <f t="shared" si="1260"/>
        <v>6.0000000000000005E-2</v>
      </c>
      <c r="AG221" s="37">
        <f t="shared" si="1260"/>
        <v>6.0000000000000005E-2</v>
      </c>
      <c r="AH221">
        <f t="shared" si="1236"/>
        <v>6</v>
      </c>
      <c r="AI221" s="37">
        <f t="shared" ref="AI221:AJ221" si="1261">IF(ROWS(AI$216:AI221)/100&lt;=AI$214,AI220+1%,"")</f>
        <v>6.0000000000000005E-2</v>
      </c>
      <c r="AJ221" s="37">
        <f t="shared" si="1261"/>
        <v>6.0000000000000005E-2</v>
      </c>
    </row>
    <row r="222" spans="1:38" ht="12.75">
      <c r="B222">
        <f t="shared" ref="B222:P222" si="1262">IF(ROWS(B$216:B222)&lt;=B$214,B221+1,"")</f>
        <v>7</v>
      </c>
      <c r="C222">
        <f t="shared" si="1262"/>
        <v>7</v>
      </c>
      <c r="D222">
        <f t="shared" si="1262"/>
        <v>7</v>
      </c>
      <c r="E222">
        <f t="shared" si="1262"/>
        <v>7</v>
      </c>
      <c r="F222">
        <f t="shared" si="1262"/>
        <v>7</v>
      </c>
      <c r="G222">
        <f t="shared" si="1262"/>
        <v>7</v>
      </c>
      <c r="H222">
        <f t="shared" si="1262"/>
        <v>7</v>
      </c>
      <c r="I222">
        <f t="shared" si="1262"/>
        <v>7</v>
      </c>
      <c r="J222">
        <f t="shared" si="1262"/>
        <v>7</v>
      </c>
      <c r="K222">
        <f t="shared" si="1262"/>
        <v>7</v>
      </c>
      <c r="L222">
        <f t="shared" si="1262"/>
        <v>7</v>
      </c>
      <c r="M222">
        <f t="shared" si="1262"/>
        <v>7</v>
      </c>
      <c r="N222">
        <f t="shared" si="1262"/>
        <v>7</v>
      </c>
      <c r="O222">
        <f t="shared" si="1262"/>
        <v>7</v>
      </c>
      <c r="P222">
        <f t="shared" si="1262"/>
        <v>7</v>
      </c>
      <c r="Q222" s="37">
        <f t="shared" ref="Q222:T222" si="1263">IF(ROWS(Q$216:Q222)/100&lt;=Q$214,Q221+1%,"")</f>
        <v>7.0000000000000007E-2</v>
      </c>
      <c r="R222" s="37">
        <f t="shared" si="1263"/>
        <v>7.0000000000000007E-2</v>
      </c>
      <c r="S222" s="37">
        <f t="shared" si="1263"/>
        <v>7.0000000000000007E-2</v>
      </c>
      <c r="T222" s="37">
        <f t="shared" si="1263"/>
        <v>7.0000000000000007E-2</v>
      </c>
      <c r="U222">
        <f t="shared" si="1230"/>
        <v>7</v>
      </c>
      <c r="V222" s="37">
        <f t="shared" ref="V222:W222" si="1264">IF(ROWS(V$216:V222)/100&lt;=V$214,V221+1%,"")</f>
        <v>7.0000000000000007E-2</v>
      </c>
      <c r="W222" s="37">
        <f t="shared" si="1264"/>
        <v>7.0000000000000007E-2</v>
      </c>
      <c r="X222">
        <f t="shared" si="1232"/>
        <v>70</v>
      </c>
      <c r="Y222" s="37">
        <f t="shared" si="1233"/>
        <v>7.0000000000000007E-2</v>
      </c>
      <c r="Z222">
        <f t="shared" ref="Z222:AA222" si="1265">IF(ROWS(Z$216:Z222)&lt;=Z$214,Z221+1,"")</f>
        <v>7</v>
      </c>
      <c r="AA222">
        <f t="shared" si="1265"/>
        <v>7</v>
      </c>
      <c r="AB222" s="37">
        <f t="shared" ref="AB222:AG222" si="1266">IF(ROWS(AB$216:AB222)/100&lt;=AB$214,AB221+1%,"")</f>
        <v>7.0000000000000007E-2</v>
      </c>
      <c r="AC222" s="37">
        <f t="shared" si="1266"/>
        <v>7.0000000000000007E-2</v>
      </c>
      <c r="AD222" s="37">
        <f t="shared" si="1266"/>
        <v>7.0000000000000007E-2</v>
      </c>
      <c r="AE222" s="37">
        <f t="shared" si="1266"/>
        <v>7.0000000000000007E-2</v>
      </c>
      <c r="AF222" s="37">
        <f t="shared" si="1266"/>
        <v>7.0000000000000007E-2</v>
      </c>
      <c r="AG222" s="37">
        <f t="shared" si="1266"/>
        <v>7.0000000000000007E-2</v>
      </c>
      <c r="AH222">
        <f t="shared" si="1236"/>
        <v>7</v>
      </c>
      <c r="AI222" s="37">
        <f t="shared" ref="AI222:AJ222" si="1267">IF(ROWS(AI$216:AI222)/100&lt;=AI$214,AI221+1%,"")</f>
        <v>7.0000000000000007E-2</v>
      </c>
      <c r="AJ222" s="37">
        <f t="shared" si="1267"/>
        <v>7.0000000000000007E-2</v>
      </c>
    </row>
    <row r="223" spans="1:38" ht="12.75">
      <c r="B223">
        <f t="shared" ref="B223:P223" si="1268">IF(ROWS(B$216:B223)&lt;=B$214,B222+1,"")</f>
        <v>8</v>
      </c>
      <c r="C223">
        <f t="shared" si="1268"/>
        <v>8</v>
      </c>
      <c r="D223">
        <f t="shared" si="1268"/>
        <v>8</v>
      </c>
      <c r="E223">
        <f t="shared" si="1268"/>
        <v>8</v>
      </c>
      <c r="F223">
        <f t="shared" si="1268"/>
        <v>8</v>
      </c>
      <c r="G223">
        <f t="shared" si="1268"/>
        <v>8</v>
      </c>
      <c r="H223">
        <f t="shared" si="1268"/>
        <v>8</v>
      </c>
      <c r="I223">
        <f t="shared" si="1268"/>
        <v>8</v>
      </c>
      <c r="J223">
        <f t="shared" si="1268"/>
        <v>8</v>
      </c>
      <c r="K223">
        <f t="shared" si="1268"/>
        <v>8</v>
      </c>
      <c r="L223">
        <f t="shared" si="1268"/>
        <v>8</v>
      </c>
      <c r="M223">
        <f t="shared" si="1268"/>
        <v>8</v>
      </c>
      <c r="N223">
        <f t="shared" si="1268"/>
        <v>8</v>
      </c>
      <c r="O223">
        <f t="shared" si="1268"/>
        <v>8</v>
      </c>
      <c r="P223">
        <f t="shared" si="1268"/>
        <v>8</v>
      </c>
      <c r="Q223" s="37">
        <f t="shared" ref="Q223:T223" si="1269">IF(ROWS(Q$216:Q223)/100&lt;=Q$214,Q222+1%,"")</f>
        <v>0.08</v>
      </c>
      <c r="R223" s="37">
        <f t="shared" si="1269"/>
        <v>0.08</v>
      </c>
      <c r="S223" s="37">
        <f t="shared" si="1269"/>
        <v>0.08</v>
      </c>
      <c r="T223" s="37">
        <f t="shared" si="1269"/>
        <v>0.08</v>
      </c>
      <c r="U223">
        <f t="shared" si="1230"/>
        <v>8</v>
      </c>
      <c r="V223" s="37">
        <f t="shared" ref="V223:W223" si="1270">IF(ROWS(V$216:V223)/100&lt;=V$214,V222+1%,"")</f>
        <v>0.08</v>
      </c>
      <c r="W223" s="37">
        <f t="shared" si="1270"/>
        <v>0.08</v>
      </c>
      <c r="X223">
        <f t="shared" si="1232"/>
        <v>80</v>
      </c>
      <c r="Y223" s="37">
        <f t="shared" si="1233"/>
        <v>0.08</v>
      </c>
      <c r="Z223">
        <f t="shared" ref="Z223:AA223" si="1271">IF(ROWS(Z$216:Z223)&lt;=Z$214,Z222+1,"")</f>
        <v>8</v>
      </c>
      <c r="AA223">
        <f t="shared" si="1271"/>
        <v>8</v>
      </c>
      <c r="AB223" s="37">
        <f t="shared" ref="AB223:AG223" si="1272">IF(ROWS(AB$216:AB223)/100&lt;=AB$214,AB222+1%,"")</f>
        <v>0.08</v>
      </c>
      <c r="AC223" s="37">
        <f t="shared" si="1272"/>
        <v>0.08</v>
      </c>
      <c r="AD223" s="37">
        <f t="shared" si="1272"/>
        <v>0.08</v>
      </c>
      <c r="AE223" s="37">
        <f t="shared" si="1272"/>
        <v>0.08</v>
      </c>
      <c r="AF223" s="37">
        <f t="shared" si="1272"/>
        <v>0.08</v>
      </c>
      <c r="AG223" s="37">
        <f t="shared" si="1272"/>
        <v>0.08</v>
      </c>
      <c r="AH223">
        <f t="shared" si="1236"/>
        <v>8</v>
      </c>
      <c r="AI223" s="37">
        <f t="shared" ref="AI223:AJ223" si="1273">IF(ROWS(AI$216:AI223)/100&lt;=AI$214,AI222+1%,"")</f>
        <v>0.08</v>
      </c>
      <c r="AJ223" s="37">
        <f t="shared" si="1273"/>
        <v>0.08</v>
      </c>
    </row>
    <row r="224" spans="1:38" ht="12.75">
      <c r="B224">
        <f t="shared" ref="B224:P224" si="1274">IF(ROWS(B$216:B224)&lt;=B$214,B223+1,"")</f>
        <v>9</v>
      </c>
      <c r="C224">
        <f t="shared" si="1274"/>
        <v>9</v>
      </c>
      <c r="D224">
        <f t="shared" si="1274"/>
        <v>9</v>
      </c>
      <c r="E224">
        <f t="shared" si="1274"/>
        <v>9</v>
      </c>
      <c r="F224">
        <f t="shared" si="1274"/>
        <v>9</v>
      </c>
      <c r="G224">
        <f t="shared" si="1274"/>
        <v>9</v>
      </c>
      <c r="H224">
        <f t="shared" si="1274"/>
        <v>9</v>
      </c>
      <c r="I224">
        <f t="shared" si="1274"/>
        <v>9</v>
      </c>
      <c r="J224">
        <f t="shared" si="1274"/>
        <v>9</v>
      </c>
      <c r="K224">
        <f t="shared" si="1274"/>
        <v>9</v>
      </c>
      <c r="L224">
        <f t="shared" si="1274"/>
        <v>9</v>
      </c>
      <c r="M224">
        <f t="shared" si="1274"/>
        <v>9</v>
      </c>
      <c r="N224">
        <f t="shared" si="1274"/>
        <v>9</v>
      </c>
      <c r="O224">
        <f t="shared" si="1274"/>
        <v>9</v>
      </c>
      <c r="P224">
        <f t="shared" si="1274"/>
        <v>9</v>
      </c>
      <c r="Q224" s="37">
        <f t="shared" ref="Q224:T224" si="1275">IF(ROWS(Q$216:Q224)/100&lt;=Q$214,Q223+1%,"")</f>
        <v>0.09</v>
      </c>
      <c r="R224" s="37">
        <f t="shared" si="1275"/>
        <v>0.09</v>
      </c>
      <c r="S224" s="37">
        <f t="shared" si="1275"/>
        <v>0.09</v>
      </c>
      <c r="T224" s="37">
        <f t="shared" si="1275"/>
        <v>0.09</v>
      </c>
      <c r="U224">
        <f t="shared" si="1230"/>
        <v>9</v>
      </c>
      <c r="V224" s="37">
        <f t="shared" ref="V224:W224" si="1276">IF(ROWS(V$216:V224)/100&lt;=V$214,V223+1%,"")</f>
        <v>0.09</v>
      </c>
      <c r="W224" s="37">
        <f t="shared" si="1276"/>
        <v>0.09</v>
      </c>
      <c r="X224">
        <f t="shared" si="1232"/>
        <v>90</v>
      </c>
      <c r="Y224" s="37">
        <f t="shared" si="1233"/>
        <v>0.09</v>
      </c>
      <c r="Z224">
        <f t="shared" ref="Z224:AA224" si="1277">IF(ROWS(Z$216:Z224)&lt;=Z$214,Z223+1,"")</f>
        <v>9</v>
      </c>
      <c r="AA224">
        <f t="shared" si="1277"/>
        <v>9</v>
      </c>
      <c r="AB224" s="37">
        <f t="shared" ref="AB224:AG224" si="1278">IF(ROWS(AB$216:AB224)/100&lt;=AB$214,AB223+1%,"")</f>
        <v>0.09</v>
      </c>
      <c r="AC224" s="37">
        <f t="shared" si="1278"/>
        <v>0.09</v>
      </c>
      <c r="AD224" s="37">
        <f t="shared" si="1278"/>
        <v>0.09</v>
      </c>
      <c r="AE224" s="37">
        <f t="shared" si="1278"/>
        <v>0.09</v>
      </c>
      <c r="AF224" s="37">
        <f t="shared" si="1278"/>
        <v>0.09</v>
      </c>
      <c r="AG224" s="37">
        <f t="shared" si="1278"/>
        <v>0.09</v>
      </c>
      <c r="AH224">
        <f t="shared" si="1236"/>
        <v>9</v>
      </c>
      <c r="AI224" s="37">
        <f t="shared" ref="AI224:AJ224" si="1279">IF(ROWS(AI$216:AI224)/100&lt;=AI$214,AI223+1%,"")</f>
        <v>0.09</v>
      </c>
      <c r="AJ224" s="37">
        <f t="shared" si="1279"/>
        <v>0.09</v>
      </c>
    </row>
    <row r="225" spans="2:36" ht="12.75">
      <c r="B225">
        <f t="shared" ref="B225:P225" si="1280">IF(ROWS(B$216:B225)&lt;=B$214,B224+1,"")</f>
        <v>10</v>
      </c>
      <c r="C225">
        <f t="shared" si="1280"/>
        <v>10</v>
      </c>
      <c r="D225">
        <f t="shared" si="1280"/>
        <v>10</v>
      </c>
      <c r="E225">
        <f t="shared" si="1280"/>
        <v>10</v>
      </c>
      <c r="F225">
        <f t="shared" si="1280"/>
        <v>10</v>
      </c>
      <c r="G225">
        <f t="shared" si="1280"/>
        <v>10</v>
      </c>
      <c r="H225">
        <f t="shared" si="1280"/>
        <v>10</v>
      </c>
      <c r="I225">
        <f t="shared" si="1280"/>
        <v>10</v>
      </c>
      <c r="J225">
        <f t="shared" si="1280"/>
        <v>10</v>
      </c>
      <c r="K225">
        <f t="shared" si="1280"/>
        <v>10</v>
      </c>
      <c r="L225">
        <f t="shared" si="1280"/>
        <v>10</v>
      </c>
      <c r="M225">
        <f t="shared" si="1280"/>
        <v>10</v>
      </c>
      <c r="N225">
        <f t="shared" si="1280"/>
        <v>10</v>
      </c>
      <c r="O225">
        <f t="shared" si="1280"/>
        <v>10</v>
      </c>
      <c r="P225">
        <f t="shared" si="1280"/>
        <v>10</v>
      </c>
      <c r="Q225" s="37">
        <f t="shared" ref="Q225:T225" si="1281">IF(ROWS(Q$216:Q225)/100&lt;=Q$214,Q224+1%,"")</f>
        <v>9.9999999999999992E-2</v>
      </c>
      <c r="R225" s="37">
        <f t="shared" si="1281"/>
        <v>9.9999999999999992E-2</v>
      </c>
      <c r="S225" s="37">
        <f t="shared" si="1281"/>
        <v>9.9999999999999992E-2</v>
      </c>
      <c r="T225" s="37">
        <f t="shared" si="1281"/>
        <v>9.9999999999999992E-2</v>
      </c>
      <c r="U225">
        <f t="shared" si="1230"/>
        <v>10</v>
      </c>
      <c r="V225" s="37">
        <f t="shared" ref="V225:W225" si="1282">IF(ROWS(V$216:V225)/100&lt;=V$214,V224+1%,"")</f>
        <v>9.9999999999999992E-2</v>
      </c>
      <c r="W225" s="37">
        <f t="shared" si="1282"/>
        <v>9.9999999999999992E-2</v>
      </c>
      <c r="X225">
        <f t="shared" si="1232"/>
        <v>100</v>
      </c>
      <c r="Y225" s="37">
        <f t="shared" si="1233"/>
        <v>9.9999999999999992E-2</v>
      </c>
      <c r="Z225">
        <f t="shared" ref="Z225:AA225" si="1283">IF(ROWS(Z$216:Z225)&lt;=Z$214,Z224+1,"")</f>
        <v>10</v>
      </c>
      <c r="AA225">
        <f t="shared" si="1283"/>
        <v>10</v>
      </c>
      <c r="AB225" s="37">
        <f t="shared" ref="AB225:AG225" si="1284">IF(ROWS(AB$216:AB225)/100&lt;=AB$214,AB224+1%,"")</f>
        <v>9.9999999999999992E-2</v>
      </c>
      <c r="AC225" s="37">
        <f t="shared" si="1284"/>
        <v>9.9999999999999992E-2</v>
      </c>
      <c r="AD225" s="37">
        <f t="shared" si="1284"/>
        <v>9.9999999999999992E-2</v>
      </c>
      <c r="AE225" s="37">
        <f t="shared" si="1284"/>
        <v>9.9999999999999992E-2</v>
      </c>
      <c r="AF225" s="37">
        <f t="shared" si="1284"/>
        <v>9.9999999999999992E-2</v>
      </c>
      <c r="AG225" s="37">
        <f t="shared" si="1284"/>
        <v>9.9999999999999992E-2</v>
      </c>
      <c r="AH225">
        <f t="shared" si="1236"/>
        <v>10</v>
      </c>
      <c r="AI225" s="37">
        <f t="shared" ref="AI225:AJ225" si="1285">IF(ROWS(AI$216:AI225)/100&lt;=AI$214,AI224+1%,"")</f>
        <v>9.9999999999999992E-2</v>
      </c>
      <c r="AJ225" s="37">
        <f t="shared" si="1285"/>
        <v>9.9999999999999992E-2</v>
      </c>
    </row>
    <row r="226" spans="2:36" ht="12.75">
      <c r="B226">
        <f t="shared" ref="B226:P226" si="1286">IF(ROWS(B$216:B226)&lt;=B$214,B225+1,"")</f>
        <v>11</v>
      </c>
      <c r="C226">
        <f t="shared" si="1286"/>
        <v>11</v>
      </c>
      <c r="D226">
        <f t="shared" si="1286"/>
        <v>11</v>
      </c>
      <c r="E226">
        <f t="shared" si="1286"/>
        <v>11</v>
      </c>
      <c r="F226">
        <f t="shared" si="1286"/>
        <v>11</v>
      </c>
      <c r="G226">
        <f t="shared" si="1286"/>
        <v>11</v>
      </c>
      <c r="H226">
        <f t="shared" si="1286"/>
        <v>11</v>
      </c>
      <c r="I226">
        <f t="shared" si="1286"/>
        <v>11</v>
      </c>
      <c r="J226">
        <f t="shared" si="1286"/>
        <v>11</v>
      </c>
      <c r="K226">
        <f t="shared" si="1286"/>
        <v>11</v>
      </c>
      <c r="L226">
        <f t="shared" si="1286"/>
        <v>11</v>
      </c>
      <c r="M226">
        <f t="shared" si="1286"/>
        <v>11</v>
      </c>
      <c r="N226">
        <f t="shared" si="1286"/>
        <v>11</v>
      </c>
      <c r="O226">
        <f t="shared" si="1286"/>
        <v>11</v>
      </c>
      <c r="P226">
        <f t="shared" si="1286"/>
        <v>11</v>
      </c>
      <c r="Q226" s="37">
        <f t="shared" ref="Q226:T226" si="1287">IF(ROWS(Q$216:Q226)/100&lt;=Q$214,Q225+1%,"")</f>
        <v>0.10999999999999999</v>
      </c>
      <c r="R226" s="37">
        <f t="shared" si="1287"/>
        <v>0.10999999999999999</v>
      </c>
      <c r="S226" s="37">
        <f t="shared" si="1287"/>
        <v>0.10999999999999999</v>
      </c>
      <c r="T226" s="37">
        <f t="shared" si="1287"/>
        <v>0.10999999999999999</v>
      </c>
      <c r="U226">
        <f t="shared" si="1230"/>
        <v>11</v>
      </c>
      <c r="V226" s="37">
        <f t="shared" ref="V226:W226" si="1288">IF(ROWS(V$216:V226)/100&lt;=V$214,V225+1%,"")</f>
        <v>0.10999999999999999</v>
      </c>
      <c r="W226" s="37">
        <f t="shared" si="1288"/>
        <v>0.10999999999999999</v>
      </c>
      <c r="X226">
        <f t="shared" si="1232"/>
        <v>110</v>
      </c>
      <c r="Y226" s="37">
        <f t="shared" si="1233"/>
        <v>0.10999999999999999</v>
      </c>
      <c r="Z226">
        <f t="shared" ref="Z226:AA226" si="1289">IF(ROWS(Z$216:Z226)&lt;=Z$214,Z225+1,"")</f>
        <v>11</v>
      </c>
      <c r="AA226">
        <f t="shared" si="1289"/>
        <v>11</v>
      </c>
      <c r="AB226" s="37">
        <f t="shared" ref="AB226:AG226" si="1290">IF(ROWS(AB$216:AB226)/100&lt;=AB$214,AB225+1%,"")</f>
        <v>0.10999999999999999</v>
      </c>
      <c r="AC226" s="37">
        <f t="shared" si="1290"/>
        <v>0.10999999999999999</v>
      </c>
      <c r="AD226" s="37">
        <f t="shared" si="1290"/>
        <v>0.10999999999999999</v>
      </c>
      <c r="AE226" s="37">
        <f t="shared" si="1290"/>
        <v>0.10999999999999999</v>
      </c>
      <c r="AF226" s="37">
        <f t="shared" si="1290"/>
        <v>0.10999999999999999</v>
      </c>
      <c r="AG226" s="37">
        <f t="shared" si="1290"/>
        <v>0.10999999999999999</v>
      </c>
      <c r="AH226">
        <f t="shared" si="1236"/>
        <v>11</v>
      </c>
      <c r="AI226" s="37">
        <f t="shared" ref="AI226:AJ226" si="1291">IF(ROWS(AI$216:AI226)/100&lt;=AI$214,AI225+1%,"")</f>
        <v>0.10999999999999999</v>
      </c>
      <c r="AJ226" s="37">
        <f t="shared" si="1291"/>
        <v>0.10999999999999999</v>
      </c>
    </row>
    <row r="227" spans="2:36" ht="12.75">
      <c r="B227">
        <f t="shared" ref="B227:P227" si="1292">IF(ROWS(B$216:B227)&lt;=B$214,B226+1,"")</f>
        <v>12</v>
      </c>
      <c r="C227">
        <f t="shared" si="1292"/>
        <v>12</v>
      </c>
      <c r="D227">
        <f t="shared" si="1292"/>
        <v>12</v>
      </c>
      <c r="E227">
        <f t="shared" si="1292"/>
        <v>12</v>
      </c>
      <c r="F227">
        <f t="shared" si="1292"/>
        <v>12</v>
      </c>
      <c r="G227">
        <f t="shared" si="1292"/>
        <v>12</v>
      </c>
      <c r="H227">
        <f t="shared" si="1292"/>
        <v>12</v>
      </c>
      <c r="I227">
        <f t="shared" si="1292"/>
        <v>12</v>
      </c>
      <c r="J227">
        <f t="shared" si="1292"/>
        <v>12</v>
      </c>
      <c r="K227">
        <f t="shared" si="1292"/>
        <v>12</v>
      </c>
      <c r="L227">
        <f t="shared" si="1292"/>
        <v>12</v>
      </c>
      <c r="M227">
        <f t="shared" si="1292"/>
        <v>12</v>
      </c>
      <c r="N227">
        <f t="shared" si="1292"/>
        <v>12</v>
      </c>
      <c r="O227">
        <f t="shared" si="1292"/>
        <v>12</v>
      </c>
      <c r="P227">
        <f t="shared" si="1292"/>
        <v>12</v>
      </c>
      <c r="Q227" s="37">
        <f t="shared" ref="Q227:T227" si="1293">IF(ROWS(Q$216:Q227)/100&lt;=Q$214,Q226+1%,"")</f>
        <v>0.11999999999999998</v>
      </c>
      <c r="R227" s="37">
        <f t="shared" si="1293"/>
        <v>0.11999999999999998</v>
      </c>
      <c r="S227" s="37">
        <f t="shared" si="1293"/>
        <v>0.11999999999999998</v>
      </c>
      <c r="T227" s="37">
        <f t="shared" si="1293"/>
        <v>0.11999999999999998</v>
      </c>
      <c r="U227">
        <f t="shared" si="1230"/>
        <v>12</v>
      </c>
      <c r="V227" s="37">
        <f t="shared" ref="V227:W227" si="1294">IF(ROWS(V$216:V227)/100&lt;=V$214,V226+1%,"")</f>
        <v>0.11999999999999998</v>
      </c>
      <c r="W227" s="37">
        <f t="shared" si="1294"/>
        <v>0.11999999999999998</v>
      </c>
      <c r="X227">
        <f t="shared" si="1232"/>
        <v>120</v>
      </c>
      <c r="Y227" s="37">
        <f t="shared" si="1233"/>
        <v>0.11999999999999998</v>
      </c>
      <c r="Z227">
        <f t="shared" ref="Z227:AA227" si="1295">IF(ROWS(Z$216:Z227)&lt;=Z$214,Z226+1,"")</f>
        <v>12</v>
      </c>
      <c r="AA227">
        <f t="shared" si="1295"/>
        <v>12</v>
      </c>
      <c r="AB227" s="37">
        <f t="shared" ref="AB227:AG227" si="1296">IF(ROWS(AB$216:AB227)/100&lt;=AB$214,AB226+1%,"")</f>
        <v>0.11999999999999998</v>
      </c>
      <c r="AC227" s="37">
        <f t="shared" si="1296"/>
        <v>0.11999999999999998</v>
      </c>
      <c r="AD227" s="37">
        <f t="shared" si="1296"/>
        <v>0.11999999999999998</v>
      </c>
      <c r="AE227" s="37">
        <f t="shared" si="1296"/>
        <v>0.11999999999999998</v>
      </c>
      <c r="AF227" s="37">
        <f t="shared" si="1296"/>
        <v>0.11999999999999998</v>
      </c>
      <c r="AG227" s="37">
        <f t="shared" si="1296"/>
        <v>0.11999999999999998</v>
      </c>
      <c r="AH227">
        <f t="shared" si="1236"/>
        <v>12</v>
      </c>
      <c r="AI227" s="37">
        <f t="shared" ref="AI227:AJ227" si="1297">IF(ROWS(AI$216:AI227)/100&lt;=AI$214,AI226+1%,"")</f>
        <v>0.11999999999999998</v>
      </c>
      <c r="AJ227" s="37">
        <f t="shared" si="1297"/>
        <v>0.11999999999999998</v>
      </c>
    </row>
    <row r="228" spans="2:36" ht="12.75">
      <c r="B228">
        <f t="shared" ref="B228:P228" si="1298">IF(ROWS(B$216:B228)&lt;=B$214,B227+1,"")</f>
        <v>13</v>
      </c>
      <c r="C228">
        <f t="shared" si="1298"/>
        <v>13</v>
      </c>
      <c r="D228">
        <f t="shared" si="1298"/>
        <v>13</v>
      </c>
      <c r="E228">
        <f t="shared" si="1298"/>
        <v>13</v>
      </c>
      <c r="F228">
        <f t="shared" si="1298"/>
        <v>13</v>
      </c>
      <c r="G228">
        <f t="shared" si="1298"/>
        <v>13</v>
      </c>
      <c r="H228">
        <f t="shared" si="1298"/>
        <v>13</v>
      </c>
      <c r="I228">
        <f t="shared" si="1298"/>
        <v>13</v>
      </c>
      <c r="J228">
        <f t="shared" si="1298"/>
        <v>13</v>
      </c>
      <c r="K228">
        <f t="shared" si="1298"/>
        <v>13</v>
      </c>
      <c r="L228">
        <f t="shared" si="1298"/>
        <v>13</v>
      </c>
      <c r="M228">
        <f t="shared" si="1298"/>
        <v>13</v>
      </c>
      <c r="N228">
        <f t="shared" si="1298"/>
        <v>13</v>
      </c>
      <c r="O228">
        <f t="shared" si="1298"/>
        <v>13</v>
      </c>
      <c r="P228">
        <f t="shared" si="1298"/>
        <v>13</v>
      </c>
      <c r="Q228" s="37">
        <f t="shared" ref="Q228:T228" si="1299">IF(ROWS(Q$216:Q228)/100&lt;=Q$214,Q227+1%,"")</f>
        <v>0.12999999999999998</v>
      </c>
      <c r="R228" s="37">
        <f t="shared" si="1299"/>
        <v>0.12999999999999998</v>
      </c>
      <c r="S228" s="37">
        <f t="shared" si="1299"/>
        <v>0.12999999999999998</v>
      </c>
      <c r="T228" s="37">
        <f t="shared" si="1299"/>
        <v>0.12999999999999998</v>
      </c>
      <c r="U228">
        <f t="shared" si="1230"/>
        <v>13</v>
      </c>
      <c r="V228" s="37">
        <f t="shared" ref="V228:W228" si="1300">IF(ROWS(V$216:V228)/100&lt;=V$214,V227+1%,"")</f>
        <v>0.12999999999999998</v>
      </c>
      <c r="W228" s="37">
        <f t="shared" si="1300"/>
        <v>0.12999999999999998</v>
      </c>
      <c r="X228">
        <f t="shared" si="1232"/>
        <v>130</v>
      </c>
      <c r="Y228" s="37">
        <f t="shared" si="1233"/>
        <v>0.12999999999999998</v>
      </c>
      <c r="Z228">
        <f t="shared" ref="Z228:AA228" si="1301">IF(ROWS(Z$216:Z228)&lt;=Z$214,Z227+1,"")</f>
        <v>13</v>
      </c>
      <c r="AA228">
        <f t="shared" si="1301"/>
        <v>13</v>
      </c>
      <c r="AB228" s="37">
        <f t="shared" ref="AB228:AG228" si="1302">IF(ROWS(AB$216:AB228)/100&lt;=AB$214,AB227+1%,"")</f>
        <v>0.12999999999999998</v>
      </c>
      <c r="AC228" s="37">
        <f t="shared" si="1302"/>
        <v>0.12999999999999998</v>
      </c>
      <c r="AD228" s="37">
        <f t="shared" si="1302"/>
        <v>0.12999999999999998</v>
      </c>
      <c r="AE228" s="37">
        <f t="shared" si="1302"/>
        <v>0.12999999999999998</v>
      </c>
      <c r="AF228" s="37">
        <f t="shared" si="1302"/>
        <v>0.12999999999999998</v>
      </c>
      <c r="AG228" s="37">
        <f t="shared" si="1302"/>
        <v>0.12999999999999998</v>
      </c>
      <c r="AH228">
        <f t="shared" si="1236"/>
        <v>13</v>
      </c>
      <c r="AI228" s="37">
        <f t="shared" ref="AI228:AJ228" si="1303">IF(ROWS(AI$216:AI228)/100&lt;=AI$214,AI227+1%,"")</f>
        <v>0.12999999999999998</v>
      </c>
      <c r="AJ228" s="37">
        <f t="shared" si="1303"/>
        <v>0.12999999999999998</v>
      </c>
    </row>
    <row r="229" spans="2:36" ht="12.75">
      <c r="B229">
        <f t="shared" ref="B229:P229" si="1304">IF(ROWS(B$216:B229)&lt;=B$214,B228+1,"")</f>
        <v>14</v>
      </c>
      <c r="C229">
        <f t="shared" si="1304"/>
        <v>14</v>
      </c>
      <c r="D229">
        <f t="shared" si="1304"/>
        <v>14</v>
      </c>
      <c r="E229">
        <f t="shared" si="1304"/>
        <v>14</v>
      </c>
      <c r="F229">
        <f t="shared" si="1304"/>
        <v>14</v>
      </c>
      <c r="G229">
        <f t="shared" si="1304"/>
        <v>14</v>
      </c>
      <c r="H229">
        <f t="shared" si="1304"/>
        <v>14</v>
      </c>
      <c r="I229">
        <f t="shared" si="1304"/>
        <v>14</v>
      </c>
      <c r="J229">
        <f t="shared" si="1304"/>
        <v>14</v>
      </c>
      <c r="K229">
        <f t="shared" si="1304"/>
        <v>14</v>
      </c>
      <c r="L229">
        <f t="shared" si="1304"/>
        <v>14</v>
      </c>
      <c r="M229">
        <f t="shared" si="1304"/>
        <v>14</v>
      </c>
      <c r="N229">
        <f t="shared" si="1304"/>
        <v>14</v>
      </c>
      <c r="O229">
        <f t="shared" si="1304"/>
        <v>14</v>
      </c>
      <c r="P229">
        <f t="shared" si="1304"/>
        <v>14</v>
      </c>
      <c r="Q229" s="37">
        <f t="shared" ref="Q229:T229" si="1305">IF(ROWS(Q$216:Q229)/100&lt;=Q$214,Q228+1%,"")</f>
        <v>0.13999999999999999</v>
      </c>
      <c r="R229" s="37">
        <f t="shared" si="1305"/>
        <v>0.13999999999999999</v>
      </c>
      <c r="S229" s="37">
        <f t="shared" si="1305"/>
        <v>0.13999999999999999</v>
      </c>
      <c r="T229" s="37">
        <f t="shared" si="1305"/>
        <v>0.13999999999999999</v>
      </c>
      <c r="U229">
        <f t="shared" si="1230"/>
        <v>14</v>
      </c>
      <c r="V229" s="37">
        <f t="shared" ref="V229:W229" si="1306">IF(ROWS(V$216:V229)/100&lt;=V$214,V228+1%,"")</f>
        <v>0.13999999999999999</v>
      </c>
      <c r="W229" s="37">
        <f t="shared" si="1306"/>
        <v>0.13999999999999999</v>
      </c>
      <c r="X229">
        <f t="shared" si="1232"/>
        <v>140</v>
      </c>
      <c r="Y229" s="37">
        <f t="shared" si="1233"/>
        <v>0.13999999999999999</v>
      </c>
      <c r="Z229">
        <f t="shared" ref="Z229:AA229" si="1307">IF(ROWS(Z$216:Z229)&lt;=Z$214,Z228+1,"")</f>
        <v>14</v>
      </c>
      <c r="AA229">
        <f t="shared" si="1307"/>
        <v>14</v>
      </c>
      <c r="AB229" s="37">
        <f t="shared" ref="AB229:AG229" si="1308">IF(ROWS(AB$216:AB229)/100&lt;=AB$214,AB228+1%,"")</f>
        <v>0.13999999999999999</v>
      </c>
      <c r="AC229" s="37">
        <f t="shared" si="1308"/>
        <v>0.13999999999999999</v>
      </c>
      <c r="AD229" s="37">
        <f t="shared" si="1308"/>
        <v>0.13999999999999999</v>
      </c>
      <c r="AE229" s="37">
        <f t="shared" si="1308"/>
        <v>0.13999999999999999</v>
      </c>
      <c r="AF229" s="37">
        <f t="shared" si="1308"/>
        <v>0.13999999999999999</v>
      </c>
      <c r="AG229" s="37">
        <f t="shared" si="1308"/>
        <v>0.13999999999999999</v>
      </c>
      <c r="AH229">
        <f t="shared" si="1236"/>
        <v>14</v>
      </c>
      <c r="AI229" s="37">
        <f t="shared" ref="AI229:AJ229" si="1309">IF(ROWS(AI$216:AI229)/100&lt;=AI$214,AI228+1%,"")</f>
        <v>0.13999999999999999</v>
      </c>
      <c r="AJ229" s="37">
        <f t="shared" si="1309"/>
        <v>0.13999999999999999</v>
      </c>
    </row>
    <row r="230" spans="2:36" ht="12.75">
      <c r="B230">
        <f t="shared" ref="B230:P230" si="1310">IF(ROWS(B$216:B230)&lt;=B$214,B229+1,"")</f>
        <v>15</v>
      </c>
      <c r="C230">
        <f t="shared" si="1310"/>
        <v>15</v>
      </c>
      <c r="D230">
        <f t="shared" si="1310"/>
        <v>15</v>
      </c>
      <c r="E230">
        <f t="shared" si="1310"/>
        <v>15</v>
      </c>
      <c r="F230">
        <f t="shared" si="1310"/>
        <v>15</v>
      </c>
      <c r="G230">
        <f t="shared" si="1310"/>
        <v>15</v>
      </c>
      <c r="H230">
        <f t="shared" si="1310"/>
        <v>15</v>
      </c>
      <c r="I230">
        <f t="shared" si="1310"/>
        <v>15</v>
      </c>
      <c r="J230">
        <f t="shared" si="1310"/>
        <v>15</v>
      </c>
      <c r="K230">
        <f t="shared" si="1310"/>
        <v>15</v>
      </c>
      <c r="L230">
        <f t="shared" si="1310"/>
        <v>15</v>
      </c>
      <c r="M230">
        <f t="shared" si="1310"/>
        <v>15</v>
      </c>
      <c r="N230">
        <f t="shared" si="1310"/>
        <v>15</v>
      </c>
      <c r="O230">
        <f t="shared" si="1310"/>
        <v>15</v>
      </c>
      <c r="P230">
        <f t="shared" si="1310"/>
        <v>15</v>
      </c>
      <c r="Q230" s="37">
        <f t="shared" ref="Q230:T230" si="1311">IF(ROWS(Q$216:Q230)/100&lt;=Q$214,Q229+1%,"")</f>
        <v>0.15</v>
      </c>
      <c r="R230" s="37">
        <f t="shared" si="1311"/>
        <v>0.15</v>
      </c>
      <c r="S230" s="37">
        <f t="shared" si="1311"/>
        <v>0.15</v>
      </c>
      <c r="T230" s="37">
        <f t="shared" si="1311"/>
        <v>0.15</v>
      </c>
      <c r="U230">
        <f t="shared" si="1230"/>
        <v>15</v>
      </c>
      <c r="V230" s="37">
        <f t="shared" ref="V230:W230" si="1312">IF(ROWS(V$216:V230)/100&lt;=V$214,V229+1%,"")</f>
        <v>0.15</v>
      </c>
      <c r="W230" s="37">
        <f t="shared" si="1312"/>
        <v>0.15</v>
      </c>
      <c r="X230">
        <f t="shared" si="1232"/>
        <v>150</v>
      </c>
      <c r="Y230" s="37">
        <f t="shared" si="1233"/>
        <v>0.15</v>
      </c>
      <c r="Z230">
        <f t="shared" ref="Z230:AA230" si="1313">IF(ROWS(Z$216:Z230)&lt;=Z$214,Z229+1,"")</f>
        <v>15</v>
      </c>
      <c r="AA230">
        <f t="shared" si="1313"/>
        <v>15</v>
      </c>
      <c r="AB230" s="37">
        <f t="shared" ref="AB230:AG230" si="1314">IF(ROWS(AB$216:AB230)/100&lt;=AB$214,AB229+1%,"")</f>
        <v>0.15</v>
      </c>
      <c r="AC230" s="37">
        <f t="shared" si="1314"/>
        <v>0.15</v>
      </c>
      <c r="AD230" s="37">
        <f t="shared" si="1314"/>
        <v>0.15</v>
      </c>
      <c r="AE230" s="37">
        <f t="shared" si="1314"/>
        <v>0.15</v>
      </c>
      <c r="AF230" s="37">
        <f t="shared" si="1314"/>
        <v>0.15</v>
      </c>
      <c r="AG230" s="37">
        <f t="shared" si="1314"/>
        <v>0.15</v>
      </c>
      <c r="AH230">
        <f t="shared" si="1236"/>
        <v>15</v>
      </c>
      <c r="AI230" s="37">
        <f t="shared" ref="AI230:AJ230" si="1315">IF(ROWS(AI$216:AI230)/100&lt;=AI$214,AI229+1%,"")</f>
        <v>0.15</v>
      </c>
      <c r="AJ230" s="37">
        <f t="shared" si="1315"/>
        <v>0.15</v>
      </c>
    </row>
    <row r="231" spans="2:36" ht="12.75">
      <c r="B231">
        <f t="shared" ref="B231:P231" si="1316">IF(ROWS(B$216:B231)&lt;=B$214,B230+1,"")</f>
        <v>16</v>
      </c>
      <c r="C231">
        <f t="shared" si="1316"/>
        <v>16</v>
      </c>
      <c r="D231">
        <f t="shared" si="1316"/>
        <v>16</v>
      </c>
      <c r="E231">
        <f t="shared" si="1316"/>
        <v>16</v>
      </c>
      <c r="F231">
        <f t="shared" si="1316"/>
        <v>16</v>
      </c>
      <c r="G231">
        <f t="shared" si="1316"/>
        <v>16</v>
      </c>
      <c r="H231">
        <f t="shared" si="1316"/>
        <v>16</v>
      </c>
      <c r="I231">
        <f t="shared" si="1316"/>
        <v>16</v>
      </c>
      <c r="J231">
        <f t="shared" si="1316"/>
        <v>16</v>
      </c>
      <c r="K231">
        <f t="shared" si="1316"/>
        <v>16</v>
      </c>
      <c r="L231">
        <f t="shared" si="1316"/>
        <v>16</v>
      </c>
      <c r="M231">
        <f t="shared" si="1316"/>
        <v>16</v>
      </c>
      <c r="N231">
        <f t="shared" si="1316"/>
        <v>16</v>
      </c>
      <c r="O231">
        <f t="shared" si="1316"/>
        <v>16</v>
      </c>
      <c r="P231">
        <f t="shared" si="1316"/>
        <v>16</v>
      </c>
      <c r="Q231" s="37">
        <f t="shared" ref="Q231:T231" si="1317">IF(ROWS(Q$216:Q231)/100&lt;=Q$214,Q230+1%,"")</f>
        <v>0.16</v>
      </c>
      <c r="R231" s="37">
        <f t="shared" si="1317"/>
        <v>0.16</v>
      </c>
      <c r="S231" s="37">
        <f t="shared" si="1317"/>
        <v>0.16</v>
      </c>
      <c r="T231" s="37">
        <f t="shared" si="1317"/>
        <v>0.16</v>
      </c>
      <c r="U231">
        <f t="shared" si="1230"/>
        <v>16</v>
      </c>
      <c r="V231" s="37">
        <f t="shared" ref="V231:W231" si="1318">IF(ROWS(V$216:V231)/100&lt;=V$214,V230+1%,"")</f>
        <v>0.16</v>
      </c>
      <c r="W231" s="37">
        <f t="shared" si="1318"/>
        <v>0.16</v>
      </c>
      <c r="X231">
        <f t="shared" si="1232"/>
        <v>160</v>
      </c>
      <c r="Y231" s="37">
        <f t="shared" si="1233"/>
        <v>0.16</v>
      </c>
      <c r="Z231">
        <f t="shared" ref="Z231:AA231" si="1319">IF(ROWS(Z$216:Z231)&lt;=Z$214,Z230+1,"")</f>
        <v>16</v>
      </c>
      <c r="AA231">
        <f t="shared" si="1319"/>
        <v>16</v>
      </c>
      <c r="AB231" s="37">
        <f t="shared" ref="AB231:AG231" si="1320">IF(ROWS(AB$216:AB231)/100&lt;=AB$214,AB230+1%,"")</f>
        <v>0.16</v>
      </c>
      <c r="AC231" s="37">
        <f t="shared" si="1320"/>
        <v>0.16</v>
      </c>
      <c r="AD231" s="37">
        <f t="shared" si="1320"/>
        <v>0.16</v>
      </c>
      <c r="AE231" s="37">
        <f t="shared" si="1320"/>
        <v>0.16</v>
      </c>
      <c r="AF231" s="37">
        <f t="shared" si="1320"/>
        <v>0.16</v>
      </c>
      <c r="AG231" s="37">
        <f t="shared" si="1320"/>
        <v>0.16</v>
      </c>
      <c r="AH231">
        <f t="shared" si="1236"/>
        <v>16</v>
      </c>
      <c r="AI231" s="37">
        <f t="shared" ref="AI231:AJ231" si="1321">IF(ROWS(AI$216:AI231)/100&lt;=AI$214,AI230+1%,"")</f>
        <v>0.16</v>
      </c>
      <c r="AJ231" s="37">
        <f t="shared" si="1321"/>
        <v>0.16</v>
      </c>
    </row>
    <row r="232" spans="2:36" ht="12.75">
      <c r="B232">
        <f t="shared" ref="B232:P232" si="1322">IF(ROWS(B$216:B232)&lt;=B$214,B231+1,"")</f>
        <v>17</v>
      </c>
      <c r="C232">
        <f t="shared" si="1322"/>
        <v>17</v>
      </c>
      <c r="D232">
        <f t="shared" si="1322"/>
        <v>17</v>
      </c>
      <c r="E232">
        <f t="shared" si="1322"/>
        <v>17</v>
      </c>
      <c r="F232">
        <f t="shared" si="1322"/>
        <v>17</v>
      </c>
      <c r="G232">
        <f t="shared" si="1322"/>
        <v>17</v>
      </c>
      <c r="H232">
        <f t="shared" si="1322"/>
        <v>17</v>
      </c>
      <c r="I232">
        <f t="shared" si="1322"/>
        <v>17</v>
      </c>
      <c r="J232">
        <f t="shared" si="1322"/>
        <v>17</v>
      </c>
      <c r="K232">
        <f t="shared" si="1322"/>
        <v>17</v>
      </c>
      <c r="L232">
        <f t="shared" si="1322"/>
        <v>17</v>
      </c>
      <c r="M232">
        <f t="shared" si="1322"/>
        <v>17</v>
      </c>
      <c r="N232">
        <f t="shared" si="1322"/>
        <v>17</v>
      </c>
      <c r="O232">
        <f t="shared" si="1322"/>
        <v>17</v>
      </c>
      <c r="P232">
        <f t="shared" si="1322"/>
        <v>17</v>
      </c>
      <c r="Q232" s="37">
        <f t="shared" ref="Q232:T232" si="1323">IF(ROWS(Q$216:Q232)/100&lt;=Q$214,Q231+1%,"")</f>
        <v>0.17</v>
      </c>
      <c r="R232" s="37">
        <f t="shared" si="1323"/>
        <v>0.17</v>
      </c>
      <c r="S232" s="37">
        <f t="shared" si="1323"/>
        <v>0.17</v>
      </c>
      <c r="T232" s="37">
        <f t="shared" si="1323"/>
        <v>0.17</v>
      </c>
      <c r="U232">
        <f t="shared" si="1230"/>
        <v>17</v>
      </c>
      <c r="V232" s="37">
        <f t="shared" ref="V232:W232" si="1324">IF(ROWS(V$216:V232)/100&lt;=V$214,V231+1%,"")</f>
        <v>0.17</v>
      </c>
      <c r="W232" s="37">
        <f t="shared" si="1324"/>
        <v>0.17</v>
      </c>
      <c r="X232">
        <f t="shared" si="1232"/>
        <v>170</v>
      </c>
      <c r="Y232" s="37">
        <f t="shared" si="1233"/>
        <v>0.17</v>
      </c>
      <c r="Z232">
        <f t="shared" ref="Z232:AA232" si="1325">IF(ROWS(Z$216:Z232)&lt;=Z$214,Z231+1,"")</f>
        <v>17</v>
      </c>
      <c r="AA232">
        <f t="shared" si="1325"/>
        <v>17</v>
      </c>
      <c r="AB232" s="37">
        <f t="shared" ref="AB232:AG232" si="1326">IF(ROWS(AB$216:AB232)/100&lt;=AB$214,AB231+1%,"")</f>
        <v>0.17</v>
      </c>
      <c r="AC232" s="37">
        <f t="shared" si="1326"/>
        <v>0.17</v>
      </c>
      <c r="AD232" s="37">
        <f t="shared" si="1326"/>
        <v>0.17</v>
      </c>
      <c r="AE232" s="37">
        <f t="shared" si="1326"/>
        <v>0.17</v>
      </c>
      <c r="AF232" s="37">
        <f t="shared" si="1326"/>
        <v>0.17</v>
      </c>
      <c r="AG232" s="37">
        <f t="shared" si="1326"/>
        <v>0.17</v>
      </c>
      <c r="AH232">
        <f t="shared" si="1236"/>
        <v>17</v>
      </c>
      <c r="AI232" s="37">
        <f t="shared" ref="AI232:AJ232" si="1327">IF(ROWS(AI$216:AI232)/100&lt;=AI$214,AI231+1%,"")</f>
        <v>0.17</v>
      </c>
      <c r="AJ232" s="37">
        <f t="shared" si="1327"/>
        <v>0.17</v>
      </c>
    </row>
    <row r="233" spans="2:36" ht="12.75">
      <c r="B233">
        <f t="shared" ref="B233:P233" si="1328">IF(ROWS(B$216:B233)&lt;=B$214,B232+1,"")</f>
        <v>18</v>
      </c>
      <c r="C233">
        <f t="shared" si="1328"/>
        <v>18</v>
      </c>
      <c r="D233">
        <f t="shared" si="1328"/>
        <v>18</v>
      </c>
      <c r="E233">
        <f t="shared" si="1328"/>
        <v>18</v>
      </c>
      <c r="F233">
        <f t="shared" si="1328"/>
        <v>18</v>
      </c>
      <c r="G233">
        <f t="shared" si="1328"/>
        <v>18</v>
      </c>
      <c r="H233">
        <f t="shared" si="1328"/>
        <v>18</v>
      </c>
      <c r="I233">
        <f t="shared" si="1328"/>
        <v>18</v>
      </c>
      <c r="J233">
        <f t="shared" si="1328"/>
        <v>18</v>
      </c>
      <c r="K233">
        <f t="shared" si="1328"/>
        <v>18</v>
      </c>
      <c r="L233">
        <f t="shared" si="1328"/>
        <v>18</v>
      </c>
      <c r="M233">
        <f t="shared" si="1328"/>
        <v>18</v>
      </c>
      <c r="N233">
        <f t="shared" si="1328"/>
        <v>18</v>
      </c>
      <c r="O233">
        <f t="shared" si="1328"/>
        <v>18</v>
      </c>
      <c r="P233">
        <f t="shared" si="1328"/>
        <v>18</v>
      </c>
      <c r="Q233" s="37">
        <f t="shared" ref="Q233:T233" si="1329">IF(ROWS(Q$216:Q233)/100&lt;=Q$214,Q232+1%,"")</f>
        <v>0.18000000000000002</v>
      </c>
      <c r="R233" s="37">
        <f t="shared" si="1329"/>
        <v>0.18000000000000002</v>
      </c>
      <c r="S233" s="37">
        <f t="shared" si="1329"/>
        <v>0.18000000000000002</v>
      </c>
      <c r="T233" s="37">
        <f t="shared" si="1329"/>
        <v>0.18000000000000002</v>
      </c>
      <c r="U233">
        <f t="shared" si="1230"/>
        <v>18</v>
      </c>
      <c r="V233" s="37">
        <f t="shared" ref="V233:W233" si="1330">IF(ROWS(V$216:V233)/100&lt;=V$214,V232+1%,"")</f>
        <v>0.18000000000000002</v>
      </c>
      <c r="W233" s="37">
        <f t="shared" si="1330"/>
        <v>0.18000000000000002</v>
      </c>
      <c r="X233">
        <f t="shared" si="1232"/>
        <v>180</v>
      </c>
      <c r="Y233" s="37">
        <f t="shared" si="1233"/>
        <v>0.18000000000000002</v>
      </c>
      <c r="Z233">
        <f t="shared" ref="Z233:AA233" si="1331">IF(ROWS(Z$216:Z233)&lt;=Z$214,Z232+1,"")</f>
        <v>18</v>
      </c>
      <c r="AA233">
        <f t="shared" si="1331"/>
        <v>18</v>
      </c>
      <c r="AB233" s="37">
        <f t="shared" ref="AB233:AG233" si="1332">IF(ROWS(AB$216:AB233)/100&lt;=AB$214,AB232+1%,"")</f>
        <v>0.18000000000000002</v>
      </c>
      <c r="AC233" s="37">
        <f t="shared" si="1332"/>
        <v>0.18000000000000002</v>
      </c>
      <c r="AD233" s="37">
        <f t="shared" si="1332"/>
        <v>0.18000000000000002</v>
      </c>
      <c r="AE233" s="37">
        <f t="shared" si="1332"/>
        <v>0.18000000000000002</v>
      </c>
      <c r="AF233" s="37">
        <f t="shared" si="1332"/>
        <v>0.18000000000000002</v>
      </c>
      <c r="AG233" s="37">
        <f t="shared" si="1332"/>
        <v>0.18000000000000002</v>
      </c>
      <c r="AH233">
        <f t="shared" si="1236"/>
        <v>18</v>
      </c>
      <c r="AI233" s="37">
        <f t="shared" ref="AI233:AJ233" si="1333">IF(ROWS(AI$216:AI233)/100&lt;=AI$214,AI232+1%,"")</f>
        <v>0.18000000000000002</v>
      </c>
      <c r="AJ233" s="37">
        <f t="shared" si="1333"/>
        <v>0.18000000000000002</v>
      </c>
    </row>
    <row r="234" spans="2:36" ht="12.75">
      <c r="B234">
        <f t="shared" ref="B234:P234" si="1334">IF(ROWS(B$216:B234)&lt;=B$214,B233+1,"")</f>
        <v>19</v>
      </c>
      <c r="C234">
        <f t="shared" si="1334"/>
        <v>19</v>
      </c>
      <c r="D234">
        <f t="shared" si="1334"/>
        <v>19</v>
      </c>
      <c r="E234">
        <f t="shared" si="1334"/>
        <v>19</v>
      </c>
      <c r="F234">
        <f t="shared" si="1334"/>
        <v>19</v>
      </c>
      <c r="G234">
        <f t="shared" si="1334"/>
        <v>19</v>
      </c>
      <c r="H234">
        <f t="shared" si="1334"/>
        <v>19</v>
      </c>
      <c r="I234">
        <f t="shared" si="1334"/>
        <v>19</v>
      </c>
      <c r="J234">
        <f t="shared" si="1334"/>
        <v>19</v>
      </c>
      <c r="K234">
        <f t="shared" si="1334"/>
        <v>19</v>
      </c>
      <c r="L234">
        <f t="shared" si="1334"/>
        <v>19</v>
      </c>
      <c r="M234">
        <f t="shared" si="1334"/>
        <v>19</v>
      </c>
      <c r="N234">
        <f t="shared" si="1334"/>
        <v>19</v>
      </c>
      <c r="O234">
        <f t="shared" si="1334"/>
        <v>19</v>
      </c>
      <c r="P234">
        <f t="shared" si="1334"/>
        <v>19</v>
      </c>
      <c r="Q234" s="37">
        <f t="shared" ref="Q234:T234" si="1335">IF(ROWS(Q$216:Q234)/100&lt;=Q$214,Q233+1%,"")</f>
        <v>0.19000000000000003</v>
      </c>
      <c r="R234" s="37">
        <f t="shared" si="1335"/>
        <v>0.19000000000000003</v>
      </c>
      <c r="S234" s="37">
        <f t="shared" si="1335"/>
        <v>0.19000000000000003</v>
      </c>
      <c r="T234" s="37">
        <f t="shared" si="1335"/>
        <v>0.19000000000000003</v>
      </c>
      <c r="U234">
        <f t="shared" si="1230"/>
        <v>19</v>
      </c>
      <c r="V234" s="37">
        <f t="shared" ref="V234:W234" si="1336">IF(ROWS(V$216:V234)/100&lt;=V$214,V233+1%,"")</f>
        <v>0.19000000000000003</v>
      </c>
      <c r="W234" s="37">
        <f t="shared" si="1336"/>
        <v>0.19000000000000003</v>
      </c>
      <c r="X234">
        <f t="shared" si="1232"/>
        <v>190</v>
      </c>
      <c r="Y234" s="37">
        <f t="shared" si="1233"/>
        <v>0.19000000000000003</v>
      </c>
      <c r="Z234">
        <f t="shared" ref="Z234:AA234" si="1337">IF(ROWS(Z$216:Z234)&lt;=Z$214,Z233+1,"")</f>
        <v>19</v>
      </c>
      <c r="AA234">
        <f t="shared" si="1337"/>
        <v>19</v>
      </c>
      <c r="AB234" s="37">
        <f t="shared" ref="AB234:AG234" si="1338">IF(ROWS(AB$216:AB234)/100&lt;=AB$214,AB233+1%,"")</f>
        <v>0.19000000000000003</v>
      </c>
      <c r="AC234" s="37">
        <f t="shared" si="1338"/>
        <v>0.19000000000000003</v>
      </c>
      <c r="AD234" s="37">
        <f t="shared" si="1338"/>
        <v>0.19000000000000003</v>
      </c>
      <c r="AE234" s="37">
        <f t="shared" si="1338"/>
        <v>0.19000000000000003</v>
      </c>
      <c r="AF234" s="37">
        <f t="shared" si="1338"/>
        <v>0.19000000000000003</v>
      </c>
      <c r="AG234" s="37">
        <f t="shared" si="1338"/>
        <v>0.19000000000000003</v>
      </c>
      <c r="AH234">
        <f t="shared" si="1236"/>
        <v>19</v>
      </c>
      <c r="AI234" s="37">
        <f t="shared" ref="AI234:AJ234" si="1339">IF(ROWS(AI$216:AI234)/100&lt;=AI$214,AI233+1%,"")</f>
        <v>0.19000000000000003</v>
      </c>
      <c r="AJ234" s="37">
        <f t="shared" si="1339"/>
        <v>0.19000000000000003</v>
      </c>
    </row>
    <row r="235" spans="2:36" ht="12.75">
      <c r="B235">
        <f t="shared" ref="B235:P235" si="1340">IF(ROWS(B$216:B235)&lt;=B$214,B234+1,"")</f>
        <v>20</v>
      </c>
      <c r="C235">
        <f t="shared" si="1340"/>
        <v>20</v>
      </c>
      <c r="D235">
        <f t="shared" si="1340"/>
        <v>20</v>
      </c>
      <c r="E235">
        <f t="shared" si="1340"/>
        <v>20</v>
      </c>
      <c r="F235">
        <f t="shared" si="1340"/>
        <v>20</v>
      </c>
      <c r="G235">
        <f t="shared" si="1340"/>
        <v>20</v>
      </c>
      <c r="H235">
        <f t="shared" si="1340"/>
        <v>20</v>
      </c>
      <c r="I235">
        <f t="shared" si="1340"/>
        <v>20</v>
      </c>
      <c r="J235">
        <f t="shared" si="1340"/>
        <v>20</v>
      </c>
      <c r="K235">
        <f t="shared" si="1340"/>
        <v>20</v>
      </c>
      <c r="L235">
        <f t="shared" si="1340"/>
        <v>20</v>
      </c>
      <c r="M235">
        <f t="shared" si="1340"/>
        <v>20</v>
      </c>
      <c r="N235">
        <f t="shared" si="1340"/>
        <v>20</v>
      </c>
      <c r="O235">
        <f t="shared" si="1340"/>
        <v>20</v>
      </c>
      <c r="P235">
        <f t="shared" si="1340"/>
        <v>20</v>
      </c>
      <c r="Q235" s="37">
        <f t="shared" ref="Q235:T235" si="1341">IF(ROWS(Q$216:Q235)/100&lt;=Q$214,Q234+1%,"")</f>
        <v>0.20000000000000004</v>
      </c>
      <c r="R235" s="37">
        <f t="shared" si="1341"/>
        <v>0.20000000000000004</v>
      </c>
      <c r="S235" s="37">
        <f t="shared" si="1341"/>
        <v>0.20000000000000004</v>
      </c>
      <c r="T235" s="37">
        <f t="shared" si="1341"/>
        <v>0.20000000000000004</v>
      </c>
      <c r="U235">
        <f t="shared" si="1230"/>
        <v>20</v>
      </c>
      <c r="V235" s="37">
        <f t="shared" ref="V235:W235" si="1342">IF(ROWS(V$216:V235)/100&lt;=V$214,V234+1%,"")</f>
        <v>0.20000000000000004</v>
      </c>
      <c r="W235" s="37">
        <f t="shared" si="1342"/>
        <v>0.20000000000000004</v>
      </c>
      <c r="X235">
        <f t="shared" si="1232"/>
        <v>200</v>
      </c>
      <c r="Y235" s="37">
        <f t="shared" si="1233"/>
        <v>0.20000000000000004</v>
      </c>
      <c r="Z235">
        <f t="shared" ref="Z235:AA235" si="1343">IF(ROWS(Z$216:Z235)&lt;=Z$214,Z234+1,"")</f>
        <v>20</v>
      </c>
      <c r="AA235">
        <f t="shared" si="1343"/>
        <v>20</v>
      </c>
      <c r="AB235" s="37">
        <f t="shared" ref="AB235:AG235" si="1344">IF(ROWS(AB$216:AB235)/100&lt;=AB$214,AB234+1%,"")</f>
        <v>0.20000000000000004</v>
      </c>
      <c r="AC235" s="37">
        <f t="shared" si="1344"/>
        <v>0.20000000000000004</v>
      </c>
      <c r="AD235" s="37">
        <f t="shared" si="1344"/>
        <v>0.20000000000000004</v>
      </c>
      <c r="AE235" s="37">
        <f t="shared" si="1344"/>
        <v>0.20000000000000004</v>
      </c>
      <c r="AF235" s="37">
        <f t="shared" si="1344"/>
        <v>0.20000000000000004</v>
      </c>
      <c r="AG235" s="37">
        <f t="shared" si="1344"/>
        <v>0.20000000000000004</v>
      </c>
      <c r="AH235">
        <f t="shared" si="1236"/>
        <v>20</v>
      </c>
      <c r="AI235" s="37">
        <f t="shared" ref="AI235:AJ235" si="1345">IF(ROWS(AI$216:AI235)/100&lt;=AI$214,AI234+1%,"")</f>
        <v>0.20000000000000004</v>
      </c>
      <c r="AJ235" s="37">
        <f t="shared" si="1345"/>
        <v>0.20000000000000004</v>
      </c>
    </row>
    <row r="236" spans="2:36" ht="12.75">
      <c r="B236">
        <f t="shared" ref="B236:P236" si="1346">IF(ROWS(B$216:B236)&lt;=B$214,B235+1,"")</f>
        <v>21</v>
      </c>
      <c r="C236">
        <f t="shared" si="1346"/>
        <v>21</v>
      </c>
      <c r="D236">
        <f t="shared" si="1346"/>
        <v>21</v>
      </c>
      <c r="E236">
        <f t="shared" si="1346"/>
        <v>21</v>
      </c>
      <c r="F236">
        <f t="shared" si="1346"/>
        <v>21</v>
      </c>
      <c r="G236">
        <f t="shared" si="1346"/>
        <v>21</v>
      </c>
      <c r="H236">
        <f t="shared" si="1346"/>
        <v>21</v>
      </c>
      <c r="I236">
        <f t="shared" si="1346"/>
        <v>21</v>
      </c>
      <c r="J236">
        <f t="shared" si="1346"/>
        <v>21</v>
      </c>
      <c r="K236">
        <f t="shared" si="1346"/>
        <v>21</v>
      </c>
      <c r="L236">
        <f t="shared" si="1346"/>
        <v>21</v>
      </c>
      <c r="M236">
        <f t="shared" si="1346"/>
        <v>21</v>
      </c>
      <c r="N236">
        <f t="shared" si="1346"/>
        <v>21</v>
      </c>
      <c r="O236">
        <f t="shared" si="1346"/>
        <v>21</v>
      </c>
      <c r="P236">
        <f t="shared" si="1346"/>
        <v>21</v>
      </c>
      <c r="Q236" s="37">
        <f t="shared" ref="Q236:T236" si="1347">IF(ROWS(Q$216:Q236)/100&lt;=Q$214,Q235+1%,"")</f>
        <v>0.21000000000000005</v>
      </c>
      <c r="R236" s="37">
        <f t="shared" si="1347"/>
        <v>0.21000000000000005</v>
      </c>
      <c r="S236" s="37">
        <f t="shared" si="1347"/>
        <v>0.21000000000000005</v>
      </c>
      <c r="T236" s="37">
        <f t="shared" si="1347"/>
        <v>0.21000000000000005</v>
      </c>
      <c r="U236">
        <f t="shared" si="1230"/>
        <v>21</v>
      </c>
      <c r="V236" s="37">
        <f t="shared" ref="V236:W236" si="1348">IF(ROWS(V$216:V236)/100&lt;=V$214,V235+1%,"")</f>
        <v>0.21000000000000005</v>
      </c>
      <c r="W236" s="37">
        <f t="shared" si="1348"/>
        <v>0.21000000000000005</v>
      </c>
      <c r="X236">
        <f t="shared" si="1232"/>
        <v>210</v>
      </c>
      <c r="Y236" s="37">
        <f t="shared" si="1233"/>
        <v>0.21000000000000005</v>
      </c>
      <c r="Z236">
        <f t="shared" ref="Z236:AA236" si="1349">IF(ROWS(Z$216:Z236)&lt;=Z$214,Z235+1,"")</f>
        <v>21</v>
      </c>
      <c r="AA236">
        <f t="shared" si="1349"/>
        <v>21</v>
      </c>
      <c r="AB236" s="37">
        <f t="shared" ref="AB236:AG236" si="1350">IF(ROWS(AB$216:AB236)/100&lt;=AB$214,AB235+1%,"")</f>
        <v>0.21000000000000005</v>
      </c>
      <c r="AC236" s="37">
        <f t="shared" si="1350"/>
        <v>0.21000000000000005</v>
      </c>
      <c r="AD236" s="37">
        <f t="shared" si="1350"/>
        <v>0.21000000000000005</v>
      </c>
      <c r="AE236" s="37">
        <f t="shared" si="1350"/>
        <v>0.21000000000000005</v>
      </c>
      <c r="AF236" s="37">
        <f t="shared" si="1350"/>
        <v>0.21000000000000005</v>
      </c>
      <c r="AG236" s="37">
        <f t="shared" si="1350"/>
        <v>0.21000000000000005</v>
      </c>
      <c r="AH236">
        <f t="shared" si="1236"/>
        <v>21</v>
      </c>
      <c r="AI236" s="37">
        <f t="shared" ref="AI236:AJ236" si="1351">IF(ROWS(AI$216:AI236)/100&lt;=AI$214,AI235+1%,"")</f>
        <v>0.21000000000000005</v>
      </c>
      <c r="AJ236" s="37">
        <f t="shared" si="1351"/>
        <v>0.21000000000000005</v>
      </c>
    </row>
    <row r="237" spans="2:36" ht="12.75">
      <c r="B237">
        <f t="shared" ref="B237:P237" si="1352">IF(ROWS(B$216:B237)&lt;=B$214,B236+1,"")</f>
        <v>22</v>
      </c>
      <c r="C237">
        <f t="shared" si="1352"/>
        <v>22</v>
      </c>
      <c r="D237">
        <f t="shared" si="1352"/>
        <v>22</v>
      </c>
      <c r="E237">
        <f t="shared" si="1352"/>
        <v>22</v>
      </c>
      <c r="F237">
        <f t="shared" si="1352"/>
        <v>22</v>
      </c>
      <c r="G237">
        <f t="shared" si="1352"/>
        <v>22</v>
      </c>
      <c r="H237">
        <f t="shared" si="1352"/>
        <v>22</v>
      </c>
      <c r="I237">
        <f t="shared" si="1352"/>
        <v>22</v>
      </c>
      <c r="J237">
        <f t="shared" si="1352"/>
        <v>22</v>
      </c>
      <c r="K237">
        <f t="shared" si="1352"/>
        <v>22</v>
      </c>
      <c r="L237">
        <f t="shared" si="1352"/>
        <v>22</v>
      </c>
      <c r="M237">
        <f t="shared" si="1352"/>
        <v>22</v>
      </c>
      <c r="N237">
        <f t="shared" si="1352"/>
        <v>22</v>
      </c>
      <c r="O237">
        <f t="shared" si="1352"/>
        <v>22</v>
      </c>
      <c r="P237">
        <f t="shared" si="1352"/>
        <v>22</v>
      </c>
      <c r="Q237" s="37">
        <f t="shared" ref="Q237:T237" si="1353">IF(ROWS(Q$216:Q237)/100&lt;=Q$214,Q236+1%,"")</f>
        <v>0.22000000000000006</v>
      </c>
      <c r="R237" s="37">
        <f t="shared" si="1353"/>
        <v>0.22000000000000006</v>
      </c>
      <c r="S237" s="37">
        <f t="shared" si="1353"/>
        <v>0.22000000000000006</v>
      </c>
      <c r="T237" s="37">
        <f t="shared" si="1353"/>
        <v>0.22000000000000006</v>
      </c>
      <c r="U237">
        <f t="shared" si="1230"/>
        <v>22</v>
      </c>
      <c r="V237" s="37">
        <f t="shared" ref="V237:W237" si="1354">IF(ROWS(V$216:V237)/100&lt;=V$214,V236+1%,"")</f>
        <v>0.22000000000000006</v>
      </c>
      <c r="W237" s="37">
        <f t="shared" si="1354"/>
        <v>0.22000000000000006</v>
      </c>
      <c r="X237">
        <f t="shared" si="1232"/>
        <v>220</v>
      </c>
      <c r="Y237" s="37">
        <f t="shared" si="1233"/>
        <v>0.22000000000000006</v>
      </c>
      <c r="Z237">
        <f t="shared" ref="Z237:AA237" si="1355">IF(ROWS(Z$216:Z237)&lt;=Z$214,Z236+1,"")</f>
        <v>22</v>
      </c>
      <c r="AA237">
        <f t="shared" si="1355"/>
        <v>22</v>
      </c>
      <c r="AB237" s="37">
        <f t="shared" ref="AB237:AG237" si="1356">IF(ROWS(AB$216:AB237)/100&lt;=AB$214,AB236+1%,"")</f>
        <v>0.22000000000000006</v>
      </c>
      <c r="AC237" s="37">
        <f t="shared" si="1356"/>
        <v>0.22000000000000006</v>
      </c>
      <c r="AD237" s="37">
        <f t="shared" si="1356"/>
        <v>0.22000000000000006</v>
      </c>
      <c r="AE237" s="37">
        <f t="shared" si="1356"/>
        <v>0.22000000000000006</v>
      </c>
      <c r="AF237" s="37">
        <f t="shared" si="1356"/>
        <v>0.22000000000000006</v>
      </c>
      <c r="AG237" s="37">
        <f t="shared" si="1356"/>
        <v>0.22000000000000006</v>
      </c>
      <c r="AH237">
        <f t="shared" si="1236"/>
        <v>22</v>
      </c>
      <c r="AI237" s="37">
        <f t="shared" ref="AI237:AJ237" si="1357">IF(ROWS(AI$216:AI237)/100&lt;=AI$214,AI236+1%,"")</f>
        <v>0.22000000000000006</v>
      </c>
      <c r="AJ237" s="37">
        <f t="shared" si="1357"/>
        <v>0.22000000000000006</v>
      </c>
    </row>
    <row r="238" spans="2:36" ht="12.75">
      <c r="B238">
        <f t="shared" ref="B238:P238" si="1358">IF(ROWS(B$216:B238)&lt;=B$214,B237+1,"")</f>
        <v>23</v>
      </c>
      <c r="C238">
        <f t="shared" si="1358"/>
        <v>23</v>
      </c>
      <c r="D238">
        <f t="shared" si="1358"/>
        <v>23</v>
      </c>
      <c r="E238">
        <f t="shared" si="1358"/>
        <v>23</v>
      </c>
      <c r="F238">
        <f t="shared" si="1358"/>
        <v>23</v>
      </c>
      <c r="G238">
        <f t="shared" si="1358"/>
        <v>23</v>
      </c>
      <c r="H238">
        <f t="shared" si="1358"/>
        <v>23</v>
      </c>
      <c r="I238">
        <f t="shared" si="1358"/>
        <v>23</v>
      </c>
      <c r="J238">
        <f t="shared" si="1358"/>
        <v>23</v>
      </c>
      <c r="K238">
        <f t="shared" si="1358"/>
        <v>23</v>
      </c>
      <c r="L238">
        <f t="shared" si="1358"/>
        <v>23</v>
      </c>
      <c r="M238">
        <f t="shared" si="1358"/>
        <v>23</v>
      </c>
      <c r="N238">
        <f t="shared" si="1358"/>
        <v>23</v>
      </c>
      <c r="O238">
        <f t="shared" si="1358"/>
        <v>23</v>
      </c>
      <c r="P238">
        <f t="shared" si="1358"/>
        <v>23</v>
      </c>
      <c r="Q238" s="37">
        <f t="shared" ref="Q238:T238" si="1359">IF(ROWS(Q$216:Q238)/100&lt;=Q$214,Q237+1%,"")</f>
        <v>0.23000000000000007</v>
      </c>
      <c r="R238" s="37">
        <f t="shared" si="1359"/>
        <v>0.23000000000000007</v>
      </c>
      <c r="S238" s="37">
        <f t="shared" si="1359"/>
        <v>0.23000000000000007</v>
      </c>
      <c r="T238" s="37">
        <f t="shared" si="1359"/>
        <v>0.23000000000000007</v>
      </c>
      <c r="U238">
        <f t="shared" si="1230"/>
        <v>23</v>
      </c>
      <c r="V238" s="37">
        <f t="shared" ref="V238:W238" si="1360">IF(ROWS(V$216:V238)/100&lt;=V$214,V237+1%,"")</f>
        <v>0.23000000000000007</v>
      </c>
      <c r="W238" s="37">
        <f t="shared" si="1360"/>
        <v>0.23000000000000007</v>
      </c>
      <c r="X238">
        <f t="shared" si="1232"/>
        <v>230</v>
      </c>
      <c r="Y238" s="37">
        <f t="shared" si="1233"/>
        <v>0.23000000000000007</v>
      </c>
      <c r="Z238">
        <f t="shared" ref="Z238:AA238" si="1361">IF(ROWS(Z$216:Z238)&lt;=Z$214,Z237+1,"")</f>
        <v>23</v>
      </c>
      <c r="AA238">
        <f t="shared" si="1361"/>
        <v>23</v>
      </c>
      <c r="AB238" s="37">
        <f t="shared" ref="AB238:AG238" si="1362">IF(ROWS(AB$216:AB238)/100&lt;=AB$214,AB237+1%,"")</f>
        <v>0.23000000000000007</v>
      </c>
      <c r="AC238" s="37">
        <f t="shared" si="1362"/>
        <v>0.23000000000000007</v>
      </c>
      <c r="AD238" s="37">
        <f t="shared" si="1362"/>
        <v>0.23000000000000007</v>
      </c>
      <c r="AE238" s="37">
        <f t="shared" si="1362"/>
        <v>0.23000000000000007</v>
      </c>
      <c r="AF238" s="37">
        <f t="shared" si="1362"/>
        <v>0.23000000000000007</v>
      </c>
      <c r="AG238" s="37">
        <f t="shared" si="1362"/>
        <v>0.23000000000000007</v>
      </c>
      <c r="AH238">
        <f t="shared" si="1236"/>
        <v>23</v>
      </c>
      <c r="AI238" s="37">
        <f t="shared" ref="AI238:AJ238" si="1363">IF(ROWS(AI$216:AI238)/100&lt;=AI$214,AI237+1%,"")</f>
        <v>0.23000000000000007</v>
      </c>
      <c r="AJ238" s="37">
        <f t="shared" si="1363"/>
        <v>0.23000000000000007</v>
      </c>
    </row>
    <row r="239" spans="2:36" ht="12.75">
      <c r="B239">
        <f t="shared" ref="B239:P239" si="1364">IF(ROWS(B$216:B239)&lt;=B$214,B238+1,"")</f>
        <v>24</v>
      </c>
      <c r="C239">
        <f t="shared" si="1364"/>
        <v>24</v>
      </c>
      <c r="D239">
        <f t="shared" si="1364"/>
        <v>24</v>
      </c>
      <c r="E239">
        <f t="shared" si="1364"/>
        <v>24</v>
      </c>
      <c r="F239">
        <f t="shared" si="1364"/>
        <v>24</v>
      </c>
      <c r="G239">
        <f t="shared" si="1364"/>
        <v>24</v>
      </c>
      <c r="H239">
        <f t="shared" si="1364"/>
        <v>24</v>
      </c>
      <c r="I239">
        <f t="shared" si="1364"/>
        <v>24</v>
      </c>
      <c r="J239">
        <f t="shared" si="1364"/>
        <v>24</v>
      </c>
      <c r="K239">
        <f t="shared" si="1364"/>
        <v>24</v>
      </c>
      <c r="L239">
        <f t="shared" si="1364"/>
        <v>24</v>
      </c>
      <c r="M239">
        <f t="shared" si="1364"/>
        <v>24</v>
      </c>
      <c r="N239">
        <f t="shared" si="1364"/>
        <v>24</v>
      </c>
      <c r="O239">
        <f t="shared" si="1364"/>
        <v>24</v>
      </c>
      <c r="P239">
        <f t="shared" si="1364"/>
        <v>24</v>
      </c>
      <c r="Q239" s="37">
        <f t="shared" ref="Q239:T239" si="1365">IF(ROWS(Q$216:Q239)/100&lt;=Q$214,Q238+1%,"")</f>
        <v>0.24000000000000007</v>
      </c>
      <c r="R239" s="37">
        <f t="shared" si="1365"/>
        <v>0.24000000000000007</v>
      </c>
      <c r="S239" s="37">
        <f t="shared" si="1365"/>
        <v>0.24000000000000007</v>
      </c>
      <c r="T239" s="37">
        <f t="shared" si="1365"/>
        <v>0.24000000000000007</v>
      </c>
      <c r="U239">
        <f t="shared" si="1230"/>
        <v>24</v>
      </c>
      <c r="V239" s="37">
        <f t="shared" ref="V239:W239" si="1366">IF(ROWS(V$216:V239)/100&lt;=V$214,V238+1%,"")</f>
        <v>0.24000000000000007</v>
      </c>
      <c r="W239" s="37">
        <f t="shared" si="1366"/>
        <v>0.24000000000000007</v>
      </c>
      <c r="X239">
        <f t="shared" si="1232"/>
        <v>240</v>
      </c>
      <c r="Y239" s="37">
        <f t="shared" si="1233"/>
        <v>0.24000000000000007</v>
      </c>
      <c r="Z239">
        <f t="shared" ref="Z239:AA239" si="1367">IF(ROWS(Z$216:Z239)&lt;=Z$214,Z238+1,"")</f>
        <v>24</v>
      </c>
      <c r="AA239">
        <f t="shared" si="1367"/>
        <v>24</v>
      </c>
      <c r="AB239" s="37">
        <f t="shared" ref="AB239:AG239" si="1368">IF(ROWS(AB$216:AB239)/100&lt;=AB$214,AB238+1%,"")</f>
        <v>0.24000000000000007</v>
      </c>
      <c r="AC239" s="37">
        <f t="shared" si="1368"/>
        <v>0.24000000000000007</v>
      </c>
      <c r="AD239" s="37">
        <f t="shared" si="1368"/>
        <v>0.24000000000000007</v>
      </c>
      <c r="AE239" s="37">
        <f t="shared" si="1368"/>
        <v>0.24000000000000007</v>
      </c>
      <c r="AF239" s="37">
        <f t="shared" si="1368"/>
        <v>0.24000000000000007</v>
      </c>
      <c r="AG239" s="37">
        <f t="shared" si="1368"/>
        <v>0.24000000000000007</v>
      </c>
      <c r="AH239">
        <f t="shared" si="1236"/>
        <v>24</v>
      </c>
      <c r="AI239" s="37">
        <f t="shared" ref="AI239:AJ239" si="1369">IF(ROWS(AI$216:AI239)/100&lt;=AI$214,AI238+1%,"")</f>
        <v>0.24000000000000007</v>
      </c>
      <c r="AJ239" s="37">
        <f t="shared" si="1369"/>
        <v>0.24000000000000007</v>
      </c>
    </row>
    <row r="240" spans="2:36" ht="12.75">
      <c r="B240">
        <f t="shared" ref="B240:P240" si="1370">IF(ROWS(B$216:B240)&lt;=B$214,B239+1,"")</f>
        <v>25</v>
      </c>
      <c r="C240">
        <f t="shared" si="1370"/>
        <v>25</v>
      </c>
      <c r="D240">
        <f t="shared" si="1370"/>
        <v>25</v>
      </c>
      <c r="E240">
        <f t="shared" si="1370"/>
        <v>25</v>
      </c>
      <c r="F240">
        <f t="shared" si="1370"/>
        <v>25</v>
      </c>
      <c r="G240">
        <f t="shared" si="1370"/>
        <v>25</v>
      </c>
      <c r="H240">
        <f t="shared" si="1370"/>
        <v>25</v>
      </c>
      <c r="I240">
        <f t="shared" si="1370"/>
        <v>25</v>
      </c>
      <c r="J240">
        <f t="shared" si="1370"/>
        <v>25</v>
      </c>
      <c r="K240">
        <f t="shared" si="1370"/>
        <v>25</v>
      </c>
      <c r="L240">
        <f t="shared" si="1370"/>
        <v>25</v>
      </c>
      <c r="M240">
        <f t="shared" si="1370"/>
        <v>25</v>
      </c>
      <c r="N240">
        <f t="shared" si="1370"/>
        <v>25</v>
      </c>
      <c r="O240">
        <f t="shared" si="1370"/>
        <v>25</v>
      </c>
      <c r="P240">
        <f t="shared" si="1370"/>
        <v>25</v>
      </c>
      <c r="Q240" s="37">
        <f t="shared" ref="Q240:T240" si="1371">IF(ROWS(Q$216:Q240)/100&lt;=Q$214,Q239+1%,"")</f>
        <v>0.25000000000000006</v>
      </c>
      <c r="R240" s="37">
        <f t="shared" si="1371"/>
        <v>0.25000000000000006</v>
      </c>
      <c r="S240" s="37">
        <f t="shared" si="1371"/>
        <v>0.25000000000000006</v>
      </c>
      <c r="T240" s="37">
        <f t="shared" si="1371"/>
        <v>0.25000000000000006</v>
      </c>
      <c r="U240">
        <f t="shared" si="1230"/>
        <v>25</v>
      </c>
      <c r="V240" s="37">
        <f t="shared" ref="V240:W240" si="1372">IF(ROWS(V$216:V240)/100&lt;=V$214,V239+1%,"")</f>
        <v>0.25000000000000006</v>
      </c>
      <c r="W240" s="37">
        <f t="shared" si="1372"/>
        <v>0.25000000000000006</v>
      </c>
      <c r="X240">
        <f t="shared" si="1232"/>
        <v>250</v>
      </c>
      <c r="Y240" s="37">
        <f t="shared" si="1233"/>
        <v>0.25000000000000006</v>
      </c>
      <c r="Z240">
        <f t="shared" ref="Z240:AA240" si="1373">IF(ROWS(Z$216:Z240)&lt;=Z$214,Z239+1,"")</f>
        <v>25</v>
      </c>
      <c r="AA240">
        <f t="shared" si="1373"/>
        <v>25</v>
      </c>
      <c r="AB240" s="37">
        <f t="shared" ref="AB240:AG240" si="1374">IF(ROWS(AB$216:AB240)/100&lt;=AB$214,AB239+1%,"")</f>
        <v>0.25000000000000006</v>
      </c>
      <c r="AC240" s="37">
        <f t="shared" si="1374"/>
        <v>0.25000000000000006</v>
      </c>
      <c r="AD240" s="37">
        <f t="shared" si="1374"/>
        <v>0.25000000000000006</v>
      </c>
      <c r="AE240" s="37">
        <f t="shared" si="1374"/>
        <v>0.25000000000000006</v>
      </c>
      <c r="AF240" s="37">
        <f t="shared" si="1374"/>
        <v>0.25000000000000006</v>
      </c>
      <c r="AG240" s="37">
        <f t="shared" si="1374"/>
        <v>0.25000000000000006</v>
      </c>
      <c r="AH240">
        <f t="shared" si="1236"/>
        <v>25</v>
      </c>
      <c r="AI240" s="37">
        <f t="shared" ref="AI240:AJ240" si="1375">IF(ROWS(AI$216:AI240)/100&lt;=AI$214,AI239+1%,"")</f>
        <v>0.25000000000000006</v>
      </c>
      <c r="AJ240" s="37">
        <f t="shared" si="1375"/>
        <v>0.25000000000000006</v>
      </c>
    </row>
    <row r="241" spans="2:36" ht="12.75">
      <c r="B241">
        <f t="shared" ref="B241:P241" si="1376">IF(ROWS(B$216:B241)&lt;=B$214,B240+1,"")</f>
        <v>26</v>
      </c>
      <c r="C241">
        <f t="shared" si="1376"/>
        <v>26</v>
      </c>
      <c r="D241">
        <f t="shared" si="1376"/>
        <v>26</v>
      </c>
      <c r="E241">
        <f t="shared" si="1376"/>
        <v>26</v>
      </c>
      <c r="F241">
        <f t="shared" si="1376"/>
        <v>26</v>
      </c>
      <c r="G241">
        <f t="shared" si="1376"/>
        <v>26</v>
      </c>
      <c r="H241">
        <f t="shared" si="1376"/>
        <v>26</v>
      </c>
      <c r="I241">
        <f t="shared" si="1376"/>
        <v>26</v>
      </c>
      <c r="J241">
        <f t="shared" si="1376"/>
        <v>26</v>
      </c>
      <c r="K241">
        <f t="shared" si="1376"/>
        <v>26</v>
      </c>
      <c r="L241">
        <f t="shared" si="1376"/>
        <v>26</v>
      </c>
      <c r="M241">
        <f t="shared" si="1376"/>
        <v>26</v>
      </c>
      <c r="N241">
        <f t="shared" si="1376"/>
        <v>26</v>
      </c>
      <c r="O241">
        <f t="shared" si="1376"/>
        <v>26</v>
      </c>
      <c r="P241">
        <f t="shared" si="1376"/>
        <v>26</v>
      </c>
      <c r="Q241" s="37">
        <f t="shared" ref="Q241:T241" si="1377">IF(ROWS(Q$216:Q241)/100&lt;=Q$214,Q240+1%,"")</f>
        <v>0.26000000000000006</v>
      </c>
      <c r="R241" s="37">
        <f t="shared" si="1377"/>
        <v>0.26000000000000006</v>
      </c>
      <c r="S241" s="37">
        <f t="shared" si="1377"/>
        <v>0.26000000000000006</v>
      </c>
      <c r="T241" s="37">
        <f t="shared" si="1377"/>
        <v>0.26000000000000006</v>
      </c>
      <c r="U241">
        <f t="shared" si="1230"/>
        <v>26</v>
      </c>
      <c r="V241" s="37">
        <f t="shared" ref="V241:W241" si="1378">IF(ROWS(V$216:V241)/100&lt;=V$214,V240+1%,"")</f>
        <v>0.26000000000000006</v>
      </c>
      <c r="W241" s="37">
        <f t="shared" si="1378"/>
        <v>0.26000000000000006</v>
      </c>
      <c r="X241">
        <f t="shared" si="1232"/>
        <v>260</v>
      </c>
      <c r="Y241" s="37">
        <f t="shared" si="1233"/>
        <v>0.26000000000000006</v>
      </c>
      <c r="Z241">
        <f t="shared" ref="Z241:AA241" si="1379">IF(ROWS(Z$216:Z241)&lt;=Z$214,Z240+1,"")</f>
        <v>26</v>
      </c>
      <c r="AA241">
        <f t="shared" si="1379"/>
        <v>26</v>
      </c>
      <c r="AB241" s="37">
        <f t="shared" ref="AB241:AG241" si="1380">IF(ROWS(AB$216:AB241)/100&lt;=AB$214,AB240+1%,"")</f>
        <v>0.26000000000000006</v>
      </c>
      <c r="AC241" s="37">
        <f t="shared" si="1380"/>
        <v>0.26000000000000006</v>
      </c>
      <c r="AD241" s="37">
        <f t="shared" si="1380"/>
        <v>0.26000000000000006</v>
      </c>
      <c r="AE241" s="37">
        <f t="shared" si="1380"/>
        <v>0.26000000000000006</v>
      </c>
      <c r="AF241" s="37">
        <f t="shared" si="1380"/>
        <v>0.26000000000000006</v>
      </c>
      <c r="AG241" s="37">
        <f t="shared" si="1380"/>
        <v>0.26000000000000006</v>
      </c>
      <c r="AH241">
        <f t="shared" si="1236"/>
        <v>26</v>
      </c>
      <c r="AI241" s="37">
        <f t="shared" ref="AI241:AJ241" si="1381">IF(ROWS(AI$216:AI241)/100&lt;=AI$214,AI240+1%,"")</f>
        <v>0.26000000000000006</v>
      </c>
      <c r="AJ241" s="37">
        <f t="shared" si="1381"/>
        <v>0.26000000000000006</v>
      </c>
    </row>
    <row r="242" spans="2:36" ht="12.75">
      <c r="B242">
        <f t="shared" ref="B242:P242" si="1382">IF(ROWS(B$216:B242)&lt;=B$214,B241+1,"")</f>
        <v>27</v>
      </c>
      <c r="C242">
        <f t="shared" si="1382"/>
        <v>27</v>
      </c>
      <c r="D242">
        <f t="shared" si="1382"/>
        <v>27</v>
      </c>
      <c r="E242">
        <f t="shared" si="1382"/>
        <v>27</v>
      </c>
      <c r="F242">
        <f t="shared" si="1382"/>
        <v>27</v>
      </c>
      <c r="G242">
        <f t="shared" si="1382"/>
        <v>27</v>
      </c>
      <c r="H242">
        <f t="shared" si="1382"/>
        <v>27</v>
      </c>
      <c r="I242">
        <f t="shared" si="1382"/>
        <v>27</v>
      </c>
      <c r="J242">
        <f t="shared" si="1382"/>
        <v>27</v>
      </c>
      <c r="K242">
        <f t="shared" si="1382"/>
        <v>27</v>
      </c>
      <c r="L242">
        <f t="shared" si="1382"/>
        <v>27</v>
      </c>
      <c r="M242">
        <f t="shared" si="1382"/>
        <v>27</v>
      </c>
      <c r="N242">
        <f t="shared" si="1382"/>
        <v>27</v>
      </c>
      <c r="O242">
        <f t="shared" si="1382"/>
        <v>27</v>
      </c>
      <c r="P242">
        <f t="shared" si="1382"/>
        <v>27</v>
      </c>
      <c r="Q242" s="37">
        <f t="shared" ref="Q242:T242" si="1383">IF(ROWS(Q$216:Q242)/100&lt;=Q$214,Q241+1%,"")</f>
        <v>0.27000000000000007</v>
      </c>
      <c r="R242" s="37">
        <f t="shared" si="1383"/>
        <v>0.27000000000000007</v>
      </c>
      <c r="S242" s="37">
        <f t="shared" si="1383"/>
        <v>0.27000000000000007</v>
      </c>
      <c r="T242" s="37">
        <f t="shared" si="1383"/>
        <v>0.27000000000000007</v>
      </c>
      <c r="U242">
        <f t="shared" si="1230"/>
        <v>27</v>
      </c>
      <c r="V242" s="37">
        <f t="shared" ref="V242:W242" si="1384">IF(ROWS(V$216:V242)/100&lt;=V$214,V241+1%,"")</f>
        <v>0.27000000000000007</v>
      </c>
      <c r="W242" s="37">
        <f t="shared" si="1384"/>
        <v>0.27000000000000007</v>
      </c>
      <c r="X242">
        <f t="shared" si="1232"/>
        <v>270</v>
      </c>
      <c r="Y242" s="37">
        <f t="shared" si="1233"/>
        <v>0.27000000000000007</v>
      </c>
      <c r="Z242">
        <f t="shared" ref="Z242:AA242" si="1385">IF(ROWS(Z$216:Z242)&lt;=Z$214,Z241+1,"")</f>
        <v>27</v>
      </c>
      <c r="AA242">
        <f t="shared" si="1385"/>
        <v>27</v>
      </c>
      <c r="AB242" s="37">
        <f t="shared" ref="AB242:AG242" si="1386">IF(ROWS(AB$216:AB242)/100&lt;=AB$214,AB241+1%,"")</f>
        <v>0.27000000000000007</v>
      </c>
      <c r="AC242" s="37">
        <f t="shared" si="1386"/>
        <v>0.27000000000000007</v>
      </c>
      <c r="AD242" s="37">
        <f t="shared" si="1386"/>
        <v>0.27000000000000007</v>
      </c>
      <c r="AE242" s="37">
        <f t="shared" si="1386"/>
        <v>0.27000000000000007</v>
      </c>
      <c r="AF242" s="37">
        <f t="shared" si="1386"/>
        <v>0.27000000000000007</v>
      </c>
      <c r="AG242" s="37">
        <f t="shared" si="1386"/>
        <v>0.27000000000000007</v>
      </c>
      <c r="AH242">
        <f t="shared" si="1236"/>
        <v>27</v>
      </c>
      <c r="AI242" s="37">
        <f t="shared" ref="AI242:AJ242" si="1387">IF(ROWS(AI$216:AI242)/100&lt;=AI$214,AI241+1%,"")</f>
        <v>0.27000000000000007</v>
      </c>
      <c r="AJ242" s="37">
        <f t="shared" si="1387"/>
        <v>0.27000000000000007</v>
      </c>
    </row>
    <row r="243" spans="2:36" ht="12.75">
      <c r="B243">
        <f t="shared" ref="B243:P243" si="1388">IF(ROWS(B$216:B243)&lt;=B$214,B242+1,"")</f>
        <v>28</v>
      </c>
      <c r="C243">
        <f t="shared" si="1388"/>
        <v>28</v>
      </c>
      <c r="D243">
        <f t="shared" si="1388"/>
        <v>28</v>
      </c>
      <c r="E243">
        <f t="shared" si="1388"/>
        <v>28</v>
      </c>
      <c r="F243">
        <f t="shared" si="1388"/>
        <v>28</v>
      </c>
      <c r="G243">
        <f t="shared" si="1388"/>
        <v>28</v>
      </c>
      <c r="H243">
        <f t="shared" si="1388"/>
        <v>28</v>
      </c>
      <c r="I243">
        <f t="shared" si="1388"/>
        <v>28</v>
      </c>
      <c r="J243">
        <f t="shared" si="1388"/>
        <v>28</v>
      </c>
      <c r="K243">
        <f t="shared" si="1388"/>
        <v>28</v>
      </c>
      <c r="L243">
        <f t="shared" si="1388"/>
        <v>28</v>
      </c>
      <c r="M243">
        <f t="shared" si="1388"/>
        <v>28</v>
      </c>
      <c r="N243">
        <f t="shared" si="1388"/>
        <v>28</v>
      </c>
      <c r="O243">
        <f t="shared" si="1388"/>
        <v>28</v>
      </c>
      <c r="P243">
        <f t="shared" si="1388"/>
        <v>28</v>
      </c>
      <c r="Q243" s="37">
        <f t="shared" ref="Q243:T243" si="1389">IF(ROWS(Q$216:Q243)/100&lt;=Q$214,Q242+1%,"")</f>
        <v>0.28000000000000008</v>
      </c>
      <c r="R243" s="37">
        <f t="shared" si="1389"/>
        <v>0.28000000000000008</v>
      </c>
      <c r="S243" s="37">
        <f t="shared" si="1389"/>
        <v>0.28000000000000008</v>
      </c>
      <c r="T243" s="37">
        <f t="shared" si="1389"/>
        <v>0.28000000000000008</v>
      </c>
      <c r="U243">
        <f t="shared" si="1230"/>
        <v>28</v>
      </c>
      <c r="V243" s="37">
        <f t="shared" ref="V243:W243" si="1390">IF(ROWS(V$216:V243)/100&lt;=V$214,V242+1%,"")</f>
        <v>0.28000000000000008</v>
      </c>
      <c r="W243" s="37">
        <f t="shared" si="1390"/>
        <v>0.28000000000000008</v>
      </c>
      <c r="X243">
        <f t="shared" si="1232"/>
        <v>280</v>
      </c>
      <c r="Y243" s="37">
        <f t="shared" si="1233"/>
        <v>0.28000000000000008</v>
      </c>
      <c r="Z243">
        <f t="shared" ref="Z243:AA243" si="1391">IF(ROWS(Z$216:Z243)&lt;=Z$214,Z242+1,"")</f>
        <v>28</v>
      </c>
      <c r="AA243">
        <f t="shared" si="1391"/>
        <v>28</v>
      </c>
      <c r="AB243" s="37">
        <f t="shared" ref="AB243:AG243" si="1392">IF(ROWS(AB$216:AB243)/100&lt;=AB$214,AB242+1%,"")</f>
        <v>0.28000000000000008</v>
      </c>
      <c r="AC243" s="37">
        <f t="shared" si="1392"/>
        <v>0.28000000000000008</v>
      </c>
      <c r="AD243" s="37">
        <f t="shared" si="1392"/>
        <v>0.28000000000000008</v>
      </c>
      <c r="AE243" s="37">
        <f t="shared" si="1392"/>
        <v>0.28000000000000008</v>
      </c>
      <c r="AF243" s="37">
        <f t="shared" si="1392"/>
        <v>0.28000000000000008</v>
      </c>
      <c r="AG243" s="37">
        <f t="shared" si="1392"/>
        <v>0.28000000000000008</v>
      </c>
      <c r="AH243">
        <f t="shared" si="1236"/>
        <v>28</v>
      </c>
      <c r="AI243" s="37">
        <f t="shared" ref="AI243:AJ243" si="1393">IF(ROWS(AI$216:AI243)/100&lt;=AI$214,AI242+1%,"")</f>
        <v>0.28000000000000008</v>
      </c>
      <c r="AJ243" s="37">
        <f t="shared" si="1393"/>
        <v>0.28000000000000008</v>
      </c>
    </row>
    <row r="244" spans="2:36" ht="12.75">
      <c r="B244">
        <f t="shared" ref="B244:P244" si="1394">IF(ROWS(B$216:B244)&lt;=B$214,B243+1,"")</f>
        <v>29</v>
      </c>
      <c r="C244">
        <f t="shared" si="1394"/>
        <v>29</v>
      </c>
      <c r="D244">
        <f t="shared" si="1394"/>
        <v>29</v>
      </c>
      <c r="E244">
        <f t="shared" si="1394"/>
        <v>29</v>
      </c>
      <c r="F244">
        <f t="shared" si="1394"/>
        <v>29</v>
      </c>
      <c r="G244">
        <f t="shared" si="1394"/>
        <v>29</v>
      </c>
      <c r="H244">
        <f t="shared" si="1394"/>
        <v>29</v>
      </c>
      <c r="I244">
        <f t="shared" si="1394"/>
        <v>29</v>
      </c>
      <c r="J244">
        <f t="shared" si="1394"/>
        <v>29</v>
      </c>
      <c r="K244">
        <f t="shared" si="1394"/>
        <v>29</v>
      </c>
      <c r="L244">
        <f t="shared" si="1394"/>
        <v>29</v>
      </c>
      <c r="M244">
        <f t="shared" si="1394"/>
        <v>29</v>
      </c>
      <c r="N244">
        <f t="shared" si="1394"/>
        <v>29</v>
      </c>
      <c r="O244">
        <f t="shared" si="1394"/>
        <v>29</v>
      </c>
      <c r="P244">
        <f t="shared" si="1394"/>
        <v>29</v>
      </c>
      <c r="Q244" s="37">
        <f t="shared" ref="Q244:T244" si="1395">IF(ROWS(Q$216:Q244)/100&lt;=Q$214,Q243+1%,"")</f>
        <v>0.29000000000000009</v>
      </c>
      <c r="R244" s="37">
        <f t="shared" si="1395"/>
        <v>0.29000000000000009</v>
      </c>
      <c r="S244" s="37">
        <f t="shared" si="1395"/>
        <v>0.29000000000000009</v>
      </c>
      <c r="T244" s="37">
        <f t="shared" si="1395"/>
        <v>0.29000000000000009</v>
      </c>
      <c r="U244">
        <f t="shared" si="1230"/>
        <v>29</v>
      </c>
      <c r="V244" s="37">
        <f t="shared" ref="V244:W244" si="1396">IF(ROWS(V$216:V244)/100&lt;=V$214,V243+1%,"")</f>
        <v>0.29000000000000009</v>
      </c>
      <c r="W244" s="37">
        <f t="shared" si="1396"/>
        <v>0.29000000000000009</v>
      </c>
      <c r="X244">
        <f t="shared" si="1232"/>
        <v>290</v>
      </c>
      <c r="Y244" s="37">
        <f t="shared" si="1233"/>
        <v>0.29000000000000009</v>
      </c>
      <c r="Z244">
        <f t="shared" ref="Z244:AA244" si="1397">IF(ROWS(Z$216:Z244)&lt;=Z$214,Z243+1,"")</f>
        <v>29</v>
      </c>
      <c r="AA244">
        <f t="shared" si="1397"/>
        <v>29</v>
      </c>
      <c r="AB244" s="37">
        <f t="shared" ref="AB244:AG244" si="1398">IF(ROWS(AB$216:AB244)/100&lt;=AB$214,AB243+1%,"")</f>
        <v>0.29000000000000009</v>
      </c>
      <c r="AC244" s="37">
        <f t="shared" si="1398"/>
        <v>0.29000000000000009</v>
      </c>
      <c r="AD244" s="37">
        <f t="shared" si="1398"/>
        <v>0.29000000000000009</v>
      </c>
      <c r="AE244" s="37">
        <f t="shared" si="1398"/>
        <v>0.29000000000000009</v>
      </c>
      <c r="AF244" s="37">
        <f t="shared" si="1398"/>
        <v>0.29000000000000009</v>
      </c>
      <c r="AG244" s="37">
        <f t="shared" si="1398"/>
        <v>0.29000000000000009</v>
      </c>
      <c r="AH244">
        <f t="shared" si="1236"/>
        <v>29</v>
      </c>
      <c r="AI244" s="37">
        <f t="shared" ref="AI244:AJ244" si="1399">IF(ROWS(AI$216:AI244)/100&lt;=AI$214,AI243+1%,"")</f>
        <v>0.29000000000000009</v>
      </c>
      <c r="AJ244" s="37">
        <f t="shared" si="1399"/>
        <v>0.29000000000000009</v>
      </c>
    </row>
    <row r="245" spans="2:36" ht="12.75">
      <c r="B245">
        <f t="shared" ref="B245:P245" si="1400">IF(ROWS(B$216:B245)&lt;=B$214,B244+1,"")</f>
        <v>30</v>
      </c>
      <c r="C245">
        <f t="shared" si="1400"/>
        <v>30</v>
      </c>
      <c r="D245">
        <f t="shared" si="1400"/>
        <v>30</v>
      </c>
      <c r="E245">
        <f t="shared" si="1400"/>
        <v>30</v>
      </c>
      <c r="F245">
        <f t="shared" si="1400"/>
        <v>30</v>
      </c>
      <c r="G245">
        <f t="shared" si="1400"/>
        <v>30</v>
      </c>
      <c r="H245">
        <f t="shared" si="1400"/>
        <v>30</v>
      </c>
      <c r="I245">
        <f t="shared" si="1400"/>
        <v>30</v>
      </c>
      <c r="J245">
        <f t="shared" si="1400"/>
        <v>30</v>
      </c>
      <c r="K245">
        <f t="shared" si="1400"/>
        <v>30</v>
      </c>
      <c r="L245">
        <f t="shared" si="1400"/>
        <v>30</v>
      </c>
      <c r="M245">
        <f t="shared" si="1400"/>
        <v>30</v>
      </c>
      <c r="N245">
        <f t="shared" si="1400"/>
        <v>30</v>
      </c>
      <c r="O245">
        <f t="shared" si="1400"/>
        <v>30</v>
      </c>
      <c r="P245">
        <f t="shared" si="1400"/>
        <v>30</v>
      </c>
      <c r="Q245" s="37">
        <f t="shared" ref="Q245:T245" si="1401">IF(ROWS(Q$216:Q245)/100&lt;=Q$214,Q244+1%,"")</f>
        <v>0.3000000000000001</v>
      </c>
      <c r="R245" s="37">
        <f t="shared" si="1401"/>
        <v>0.3000000000000001</v>
      </c>
      <c r="S245" s="37">
        <f t="shared" si="1401"/>
        <v>0.3000000000000001</v>
      </c>
      <c r="T245" s="37">
        <f t="shared" si="1401"/>
        <v>0.3000000000000001</v>
      </c>
      <c r="U245">
        <f t="shared" si="1230"/>
        <v>30</v>
      </c>
      <c r="V245" s="37">
        <f t="shared" ref="V245:W245" si="1402">IF(ROWS(V$216:V245)/100&lt;=V$214,V244+1%,"")</f>
        <v>0.3000000000000001</v>
      </c>
      <c r="W245" s="37">
        <f t="shared" si="1402"/>
        <v>0.3000000000000001</v>
      </c>
      <c r="X245">
        <f t="shared" si="1232"/>
        <v>300</v>
      </c>
      <c r="Y245" s="37">
        <f t="shared" si="1233"/>
        <v>0.3000000000000001</v>
      </c>
      <c r="Z245">
        <f t="shared" ref="Z245:AA245" si="1403">IF(ROWS(Z$216:Z245)&lt;=Z$214,Z244+1,"")</f>
        <v>30</v>
      </c>
      <c r="AA245">
        <f t="shared" si="1403"/>
        <v>30</v>
      </c>
      <c r="AB245" s="37">
        <f t="shared" ref="AB245:AG245" si="1404">IF(ROWS(AB$216:AB245)/100&lt;=AB$214,AB244+1%,"")</f>
        <v>0.3000000000000001</v>
      </c>
      <c r="AC245" s="37">
        <f t="shared" si="1404"/>
        <v>0.3000000000000001</v>
      </c>
      <c r="AD245" s="37">
        <f t="shared" si="1404"/>
        <v>0.3000000000000001</v>
      </c>
      <c r="AE245" s="37">
        <f t="shared" si="1404"/>
        <v>0.3000000000000001</v>
      </c>
      <c r="AF245" s="37">
        <f t="shared" si="1404"/>
        <v>0.3000000000000001</v>
      </c>
      <c r="AG245" s="37">
        <f t="shared" si="1404"/>
        <v>0.3000000000000001</v>
      </c>
      <c r="AH245">
        <f t="shared" si="1236"/>
        <v>30</v>
      </c>
      <c r="AI245" s="37">
        <f t="shared" ref="AI245:AJ245" si="1405">IF(ROWS(AI$216:AI245)/100&lt;=AI$214,AI244+1%,"")</f>
        <v>0.3000000000000001</v>
      </c>
      <c r="AJ245" s="37">
        <f t="shared" si="1405"/>
        <v>0.3000000000000001</v>
      </c>
    </row>
    <row r="246" spans="2:36" ht="12.75">
      <c r="B246">
        <f t="shared" ref="B246:P246" si="1406">IF(ROWS(B$216:B246)&lt;=B$214,B245+1,"")</f>
        <v>31</v>
      </c>
      <c r="C246">
        <f t="shared" si="1406"/>
        <v>31</v>
      </c>
      <c r="D246">
        <f t="shared" si="1406"/>
        <v>31</v>
      </c>
      <c r="E246">
        <f t="shared" si="1406"/>
        <v>31</v>
      </c>
      <c r="F246">
        <f t="shared" si="1406"/>
        <v>31</v>
      </c>
      <c r="G246">
        <f t="shared" si="1406"/>
        <v>31</v>
      </c>
      <c r="H246">
        <f t="shared" si="1406"/>
        <v>31</v>
      </c>
      <c r="I246">
        <f t="shared" si="1406"/>
        <v>31</v>
      </c>
      <c r="J246">
        <f t="shared" si="1406"/>
        <v>31</v>
      </c>
      <c r="K246">
        <f t="shared" si="1406"/>
        <v>31</v>
      </c>
      <c r="L246">
        <f t="shared" si="1406"/>
        <v>31</v>
      </c>
      <c r="M246">
        <f t="shared" si="1406"/>
        <v>31</v>
      </c>
      <c r="N246">
        <f t="shared" si="1406"/>
        <v>31</v>
      </c>
      <c r="O246">
        <f t="shared" si="1406"/>
        <v>31</v>
      </c>
      <c r="P246">
        <f t="shared" si="1406"/>
        <v>31</v>
      </c>
      <c r="Q246" s="37">
        <f t="shared" ref="Q246:T246" si="1407">IF(ROWS(Q$216:Q246)/100&lt;=Q$214,Q245+1%,"")</f>
        <v>0.31000000000000011</v>
      </c>
      <c r="R246" s="37">
        <f t="shared" si="1407"/>
        <v>0.31000000000000011</v>
      </c>
      <c r="S246" s="37">
        <f t="shared" si="1407"/>
        <v>0.31000000000000011</v>
      </c>
      <c r="T246" s="37">
        <f t="shared" si="1407"/>
        <v>0.31000000000000011</v>
      </c>
      <c r="U246">
        <f t="shared" si="1230"/>
        <v>31</v>
      </c>
      <c r="V246" s="37">
        <f t="shared" ref="V246:W246" si="1408">IF(ROWS(V$216:V246)/100&lt;=V$214,V245+1%,"")</f>
        <v>0.31000000000000011</v>
      </c>
      <c r="W246" s="37">
        <f t="shared" si="1408"/>
        <v>0.31000000000000011</v>
      </c>
      <c r="X246">
        <f t="shared" si="1232"/>
        <v>310</v>
      </c>
      <c r="Y246" s="37">
        <f t="shared" si="1233"/>
        <v>0.31000000000000011</v>
      </c>
      <c r="Z246">
        <f t="shared" ref="Z246:AA246" si="1409">IF(ROWS(Z$216:Z246)&lt;=Z$214,Z245+1,"")</f>
        <v>31</v>
      </c>
      <c r="AA246">
        <f t="shared" si="1409"/>
        <v>31</v>
      </c>
      <c r="AB246" s="37">
        <f t="shared" ref="AB246:AG246" si="1410">IF(ROWS(AB$216:AB246)/100&lt;=AB$214,AB245+1%,"")</f>
        <v>0.31000000000000011</v>
      </c>
      <c r="AC246" s="37">
        <f t="shared" si="1410"/>
        <v>0.31000000000000011</v>
      </c>
      <c r="AD246" s="37">
        <f t="shared" si="1410"/>
        <v>0.31000000000000011</v>
      </c>
      <c r="AE246" s="37">
        <f t="shared" si="1410"/>
        <v>0.31000000000000011</v>
      </c>
      <c r="AF246" s="37">
        <f t="shared" si="1410"/>
        <v>0.31000000000000011</v>
      </c>
      <c r="AG246" s="37">
        <f t="shared" si="1410"/>
        <v>0.31000000000000011</v>
      </c>
      <c r="AH246">
        <f t="shared" si="1236"/>
        <v>31</v>
      </c>
      <c r="AI246" s="37">
        <f t="shared" ref="AI246:AJ246" si="1411">IF(ROWS(AI$216:AI246)/100&lt;=AI$214,AI245+1%,"")</f>
        <v>0.31000000000000011</v>
      </c>
      <c r="AJ246" s="37">
        <f t="shared" si="1411"/>
        <v>0.31000000000000011</v>
      </c>
    </row>
    <row r="247" spans="2:36" ht="12.75">
      <c r="B247">
        <f t="shared" ref="B247:P247" si="1412">IF(ROWS(B$216:B247)&lt;=B$214,B246+1,"")</f>
        <v>32</v>
      </c>
      <c r="C247">
        <f t="shared" si="1412"/>
        <v>32</v>
      </c>
      <c r="D247">
        <f t="shared" si="1412"/>
        <v>32</v>
      </c>
      <c r="E247">
        <f t="shared" si="1412"/>
        <v>32</v>
      </c>
      <c r="F247">
        <f t="shared" si="1412"/>
        <v>32</v>
      </c>
      <c r="G247">
        <f t="shared" si="1412"/>
        <v>32</v>
      </c>
      <c r="H247">
        <f t="shared" si="1412"/>
        <v>32</v>
      </c>
      <c r="I247">
        <f t="shared" si="1412"/>
        <v>32</v>
      </c>
      <c r="J247">
        <f t="shared" si="1412"/>
        <v>32</v>
      </c>
      <c r="K247">
        <f t="shared" si="1412"/>
        <v>32</v>
      </c>
      <c r="L247">
        <f t="shared" si="1412"/>
        <v>32</v>
      </c>
      <c r="M247">
        <f t="shared" si="1412"/>
        <v>32</v>
      </c>
      <c r="N247">
        <f t="shared" si="1412"/>
        <v>32</v>
      </c>
      <c r="O247">
        <f t="shared" si="1412"/>
        <v>32</v>
      </c>
      <c r="P247">
        <f t="shared" si="1412"/>
        <v>32</v>
      </c>
      <c r="Q247" s="37">
        <f t="shared" ref="Q247:T247" si="1413">IF(ROWS(Q$216:Q247)/100&lt;=Q$214,Q246+1%,"")</f>
        <v>0.32000000000000012</v>
      </c>
      <c r="R247" s="37">
        <f t="shared" si="1413"/>
        <v>0.32000000000000012</v>
      </c>
      <c r="S247" s="37">
        <f t="shared" si="1413"/>
        <v>0.32000000000000012</v>
      </c>
      <c r="T247" s="37">
        <f t="shared" si="1413"/>
        <v>0.32000000000000012</v>
      </c>
      <c r="U247">
        <f t="shared" si="1230"/>
        <v>32</v>
      </c>
      <c r="V247" s="37">
        <f t="shared" ref="V247:W247" si="1414">IF(ROWS(V$216:V247)/100&lt;=V$214,V246+1%,"")</f>
        <v>0.32000000000000012</v>
      </c>
      <c r="W247" s="37">
        <f t="shared" si="1414"/>
        <v>0.32000000000000012</v>
      </c>
      <c r="X247">
        <f t="shared" si="1232"/>
        <v>320</v>
      </c>
      <c r="Y247" s="37">
        <f t="shared" si="1233"/>
        <v>0.32000000000000012</v>
      </c>
      <c r="Z247">
        <f t="shared" ref="Z247:AA247" si="1415">IF(ROWS(Z$216:Z247)&lt;=Z$214,Z246+1,"")</f>
        <v>32</v>
      </c>
      <c r="AA247">
        <f t="shared" si="1415"/>
        <v>32</v>
      </c>
      <c r="AB247" s="37">
        <f t="shared" ref="AB247:AG247" si="1416">IF(ROWS(AB$216:AB247)/100&lt;=AB$214,AB246+1%,"")</f>
        <v>0.32000000000000012</v>
      </c>
      <c r="AC247" s="37">
        <f t="shared" si="1416"/>
        <v>0.32000000000000012</v>
      </c>
      <c r="AD247" s="37">
        <f t="shared" si="1416"/>
        <v>0.32000000000000012</v>
      </c>
      <c r="AE247" s="37">
        <f t="shared" si="1416"/>
        <v>0.32000000000000012</v>
      </c>
      <c r="AF247" s="37">
        <f t="shared" si="1416"/>
        <v>0.32000000000000012</v>
      </c>
      <c r="AG247" s="37">
        <f t="shared" si="1416"/>
        <v>0.32000000000000012</v>
      </c>
      <c r="AH247">
        <f t="shared" si="1236"/>
        <v>32</v>
      </c>
      <c r="AI247" s="37">
        <f t="shared" ref="AI247:AJ247" si="1417">IF(ROWS(AI$216:AI247)/100&lt;=AI$214,AI246+1%,"")</f>
        <v>0.32000000000000012</v>
      </c>
      <c r="AJ247" s="37">
        <f t="shared" si="1417"/>
        <v>0.32000000000000012</v>
      </c>
    </row>
    <row r="248" spans="2:36" ht="12.75">
      <c r="B248">
        <f t="shared" ref="B248:P248" si="1418">IF(ROWS(B$216:B248)&lt;=B$214,B247+1,"")</f>
        <v>33</v>
      </c>
      <c r="C248">
        <f t="shared" si="1418"/>
        <v>33</v>
      </c>
      <c r="D248">
        <f t="shared" si="1418"/>
        <v>33</v>
      </c>
      <c r="E248">
        <f t="shared" si="1418"/>
        <v>33</v>
      </c>
      <c r="F248">
        <f t="shared" si="1418"/>
        <v>33</v>
      </c>
      <c r="G248">
        <f t="shared" si="1418"/>
        <v>33</v>
      </c>
      <c r="H248">
        <f t="shared" si="1418"/>
        <v>33</v>
      </c>
      <c r="I248">
        <f t="shared" si="1418"/>
        <v>33</v>
      </c>
      <c r="J248">
        <f t="shared" si="1418"/>
        <v>33</v>
      </c>
      <c r="K248">
        <f t="shared" si="1418"/>
        <v>33</v>
      </c>
      <c r="L248">
        <f t="shared" si="1418"/>
        <v>33</v>
      </c>
      <c r="M248">
        <f t="shared" si="1418"/>
        <v>33</v>
      </c>
      <c r="N248">
        <f t="shared" si="1418"/>
        <v>33</v>
      </c>
      <c r="O248">
        <f t="shared" si="1418"/>
        <v>33</v>
      </c>
      <c r="P248">
        <f t="shared" si="1418"/>
        <v>33</v>
      </c>
      <c r="Q248" s="37">
        <f t="shared" ref="Q248:T248" si="1419">IF(ROWS(Q$216:Q248)/100&lt;=Q$214,Q247+1%,"")</f>
        <v>0.33000000000000013</v>
      </c>
      <c r="R248" s="37">
        <f t="shared" si="1419"/>
        <v>0.33000000000000013</v>
      </c>
      <c r="S248" s="37">
        <f t="shared" si="1419"/>
        <v>0.33000000000000013</v>
      </c>
      <c r="T248" s="37">
        <f t="shared" si="1419"/>
        <v>0.33000000000000013</v>
      </c>
      <c r="U248">
        <f t="shared" si="1230"/>
        <v>33</v>
      </c>
      <c r="V248" s="37">
        <f t="shared" ref="V248:W248" si="1420">IF(ROWS(V$216:V248)/100&lt;=V$214,V247+1%,"")</f>
        <v>0.33000000000000013</v>
      </c>
      <c r="W248" s="37">
        <f t="shared" si="1420"/>
        <v>0.33000000000000013</v>
      </c>
      <c r="X248">
        <f t="shared" si="1232"/>
        <v>330</v>
      </c>
      <c r="Y248" s="37">
        <f t="shared" si="1233"/>
        <v>0.33000000000000013</v>
      </c>
      <c r="Z248">
        <f t="shared" ref="Z248:AA248" si="1421">IF(ROWS(Z$216:Z248)&lt;=Z$214,Z247+1,"")</f>
        <v>33</v>
      </c>
      <c r="AA248">
        <f t="shared" si="1421"/>
        <v>33</v>
      </c>
      <c r="AB248" s="37">
        <f t="shared" ref="AB248:AG248" si="1422">IF(ROWS(AB$216:AB248)/100&lt;=AB$214,AB247+1%,"")</f>
        <v>0.33000000000000013</v>
      </c>
      <c r="AC248" s="37">
        <f t="shared" si="1422"/>
        <v>0.33000000000000013</v>
      </c>
      <c r="AD248" s="37">
        <f t="shared" si="1422"/>
        <v>0.33000000000000013</v>
      </c>
      <c r="AE248" s="37">
        <f t="shared" si="1422"/>
        <v>0.33000000000000013</v>
      </c>
      <c r="AF248" s="37">
        <f t="shared" si="1422"/>
        <v>0.33000000000000013</v>
      </c>
      <c r="AG248" s="37">
        <f t="shared" si="1422"/>
        <v>0.33000000000000013</v>
      </c>
      <c r="AH248">
        <f t="shared" si="1236"/>
        <v>33</v>
      </c>
      <c r="AI248" s="37">
        <f t="shared" ref="AI248:AJ248" si="1423">IF(ROWS(AI$216:AI248)/100&lt;=AI$214,AI247+1%,"")</f>
        <v>0.33000000000000013</v>
      </c>
      <c r="AJ248" s="37">
        <f t="shared" si="1423"/>
        <v>0.33000000000000013</v>
      </c>
    </row>
    <row r="249" spans="2:36" ht="12.75">
      <c r="B249">
        <f t="shared" ref="B249:P249" si="1424">IF(ROWS(B$216:B249)&lt;=B$214,B248+1,"")</f>
        <v>34</v>
      </c>
      <c r="C249">
        <f t="shared" si="1424"/>
        <v>34</v>
      </c>
      <c r="D249">
        <f t="shared" si="1424"/>
        <v>34</v>
      </c>
      <c r="E249">
        <f t="shared" si="1424"/>
        <v>34</v>
      </c>
      <c r="F249">
        <f t="shared" si="1424"/>
        <v>34</v>
      </c>
      <c r="G249">
        <f t="shared" si="1424"/>
        <v>34</v>
      </c>
      <c r="H249">
        <f t="shared" si="1424"/>
        <v>34</v>
      </c>
      <c r="I249">
        <f t="shared" si="1424"/>
        <v>34</v>
      </c>
      <c r="J249">
        <f t="shared" si="1424"/>
        <v>34</v>
      </c>
      <c r="K249">
        <f t="shared" si="1424"/>
        <v>34</v>
      </c>
      <c r="L249">
        <f t="shared" si="1424"/>
        <v>34</v>
      </c>
      <c r="M249">
        <f t="shared" si="1424"/>
        <v>34</v>
      </c>
      <c r="N249">
        <f t="shared" si="1424"/>
        <v>34</v>
      </c>
      <c r="O249">
        <f t="shared" si="1424"/>
        <v>34</v>
      </c>
      <c r="P249">
        <f t="shared" si="1424"/>
        <v>34</v>
      </c>
      <c r="Q249" s="37">
        <f t="shared" ref="Q249:T249" si="1425">IF(ROWS(Q$216:Q249)/100&lt;=Q$214,Q248+1%,"")</f>
        <v>0.34000000000000014</v>
      </c>
      <c r="R249" s="37">
        <f t="shared" si="1425"/>
        <v>0.34000000000000014</v>
      </c>
      <c r="S249" s="37">
        <f t="shared" si="1425"/>
        <v>0.34000000000000014</v>
      </c>
      <c r="T249" s="37">
        <f t="shared" si="1425"/>
        <v>0.34000000000000014</v>
      </c>
      <c r="U249">
        <f t="shared" si="1230"/>
        <v>34</v>
      </c>
      <c r="V249" s="37">
        <f t="shared" ref="V249:W249" si="1426">IF(ROWS(V$216:V249)/100&lt;=V$214,V248+1%,"")</f>
        <v>0.34000000000000014</v>
      </c>
      <c r="W249" s="37">
        <f t="shared" si="1426"/>
        <v>0.34000000000000014</v>
      </c>
      <c r="X249">
        <f t="shared" si="1232"/>
        <v>340</v>
      </c>
      <c r="Y249" s="37">
        <f t="shared" si="1233"/>
        <v>0.34000000000000014</v>
      </c>
      <c r="Z249">
        <f t="shared" ref="Z249:AA249" si="1427">IF(ROWS(Z$216:Z249)&lt;=Z$214,Z248+1,"")</f>
        <v>34</v>
      </c>
      <c r="AA249">
        <f t="shared" si="1427"/>
        <v>34</v>
      </c>
      <c r="AB249" s="37">
        <f t="shared" ref="AB249:AG249" si="1428">IF(ROWS(AB$216:AB249)/100&lt;=AB$214,AB248+1%,"")</f>
        <v>0.34000000000000014</v>
      </c>
      <c r="AC249" s="37">
        <f t="shared" si="1428"/>
        <v>0.34000000000000014</v>
      </c>
      <c r="AD249" s="37">
        <f t="shared" si="1428"/>
        <v>0.34000000000000014</v>
      </c>
      <c r="AE249" s="37">
        <f t="shared" si="1428"/>
        <v>0.34000000000000014</v>
      </c>
      <c r="AF249" s="37">
        <f t="shared" si="1428"/>
        <v>0.34000000000000014</v>
      </c>
      <c r="AG249" s="37">
        <f t="shared" si="1428"/>
        <v>0.34000000000000014</v>
      </c>
      <c r="AH249">
        <f t="shared" si="1236"/>
        <v>34</v>
      </c>
      <c r="AI249" s="37">
        <f t="shared" ref="AI249:AJ249" si="1429">IF(ROWS(AI$216:AI249)/100&lt;=AI$214,AI248+1%,"")</f>
        <v>0.34000000000000014</v>
      </c>
      <c r="AJ249" s="37">
        <f t="shared" si="1429"/>
        <v>0.34000000000000014</v>
      </c>
    </row>
    <row r="250" spans="2:36" ht="12.75">
      <c r="B250">
        <f t="shared" ref="B250:P250" si="1430">IF(ROWS(B$216:B250)&lt;=B$214,B249+1,"")</f>
        <v>35</v>
      </c>
      <c r="C250">
        <f t="shared" si="1430"/>
        <v>35</v>
      </c>
      <c r="D250">
        <f t="shared" si="1430"/>
        <v>35</v>
      </c>
      <c r="E250">
        <f t="shared" si="1430"/>
        <v>35</v>
      </c>
      <c r="F250">
        <f t="shared" si="1430"/>
        <v>35</v>
      </c>
      <c r="G250">
        <f t="shared" si="1430"/>
        <v>35</v>
      </c>
      <c r="H250">
        <f t="shared" si="1430"/>
        <v>35</v>
      </c>
      <c r="I250">
        <f t="shared" si="1430"/>
        <v>35</v>
      </c>
      <c r="J250">
        <f t="shared" si="1430"/>
        <v>35</v>
      </c>
      <c r="K250">
        <f t="shared" si="1430"/>
        <v>35</v>
      </c>
      <c r="L250">
        <f t="shared" si="1430"/>
        <v>35</v>
      </c>
      <c r="M250">
        <f t="shared" si="1430"/>
        <v>35</v>
      </c>
      <c r="N250">
        <f t="shared" si="1430"/>
        <v>35</v>
      </c>
      <c r="O250">
        <f t="shared" si="1430"/>
        <v>35</v>
      </c>
      <c r="P250">
        <f t="shared" si="1430"/>
        <v>35</v>
      </c>
      <c r="Q250" s="37">
        <f t="shared" ref="Q250:T250" si="1431">IF(ROWS(Q$216:Q250)/100&lt;=Q$214,Q249+1%,"")</f>
        <v>0.35000000000000014</v>
      </c>
      <c r="R250" s="37">
        <f t="shared" si="1431"/>
        <v>0.35000000000000014</v>
      </c>
      <c r="S250" s="37">
        <f t="shared" si="1431"/>
        <v>0.35000000000000014</v>
      </c>
      <c r="T250" s="37">
        <f t="shared" si="1431"/>
        <v>0.35000000000000014</v>
      </c>
      <c r="U250">
        <f t="shared" si="1230"/>
        <v>35</v>
      </c>
      <c r="V250" s="37">
        <f t="shared" ref="V250:W250" si="1432">IF(ROWS(V$216:V250)/100&lt;=V$214,V249+1%,"")</f>
        <v>0.35000000000000014</v>
      </c>
      <c r="W250" s="37">
        <f t="shared" si="1432"/>
        <v>0.35000000000000014</v>
      </c>
      <c r="X250">
        <f t="shared" si="1232"/>
        <v>350</v>
      </c>
      <c r="Y250" s="37">
        <f t="shared" si="1233"/>
        <v>0.35000000000000014</v>
      </c>
      <c r="Z250">
        <f t="shared" ref="Z250:AA250" si="1433">IF(ROWS(Z$216:Z250)&lt;=Z$214,Z249+1,"")</f>
        <v>35</v>
      </c>
      <c r="AA250">
        <f t="shared" si="1433"/>
        <v>35</v>
      </c>
      <c r="AB250" s="37">
        <f t="shared" ref="AB250:AG250" si="1434">IF(ROWS(AB$216:AB250)/100&lt;=AB$214,AB249+1%,"")</f>
        <v>0.35000000000000014</v>
      </c>
      <c r="AC250" s="37">
        <f t="shared" si="1434"/>
        <v>0.35000000000000014</v>
      </c>
      <c r="AD250" s="37">
        <f t="shared" si="1434"/>
        <v>0.35000000000000014</v>
      </c>
      <c r="AE250" s="37">
        <f t="shared" si="1434"/>
        <v>0.35000000000000014</v>
      </c>
      <c r="AF250" s="37">
        <f t="shared" si="1434"/>
        <v>0.35000000000000014</v>
      </c>
      <c r="AG250" s="37">
        <f t="shared" si="1434"/>
        <v>0.35000000000000014</v>
      </c>
      <c r="AH250">
        <f t="shared" si="1236"/>
        <v>35</v>
      </c>
      <c r="AI250" s="37">
        <f t="shared" ref="AI250:AJ250" si="1435">IF(ROWS(AI$216:AI250)/100&lt;=AI$214,AI249+1%,"")</f>
        <v>0.35000000000000014</v>
      </c>
      <c r="AJ250" s="37">
        <f t="shared" si="1435"/>
        <v>0.35000000000000014</v>
      </c>
    </row>
    <row r="251" spans="2:36" ht="12.75">
      <c r="B251">
        <f t="shared" ref="B251:P251" si="1436">IF(ROWS(B$216:B251)&lt;=B$214,B250+1,"")</f>
        <v>36</v>
      </c>
      <c r="C251">
        <f t="shared" si="1436"/>
        <v>36</v>
      </c>
      <c r="D251">
        <f t="shared" si="1436"/>
        <v>36</v>
      </c>
      <c r="E251">
        <f t="shared" si="1436"/>
        <v>36</v>
      </c>
      <c r="F251">
        <f t="shared" si="1436"/>
        <v>36</v>
      </c>
      <c r="G251">
        <f t="shared" si="1436"/>
        <v>36</v>
      </c>
      <c r="H251">
        <f t="shared" si="1436"/>
        <v>36</v>
      </c>
      <c r="I251">
        <f t="shared" si="1436"/>
        <v>36</v>
      </c>
      <c r="J251">
        <f t="shared" si="1436"/>
        <v>36</v>
      </c>
      <c r="K251">
        <f t="shared" si="1436"/>
        <v>36</v>
      </c>
      <c r="L251">
        <f t="shared" si="1436"/>
        <v>36</v>
      </c>
      <c r="M251">
        <f t="shared" si="1436"/>
        <v>36</v>
      </c>
      <c r="N251">
        <f t="shared" si="1436"/>
        <v>36</v>
      </c>
      <c r="O251">
        <f t="shared" si="1436"/>
        <v>36</v>
      </c>
      <c r="P251">
        <f t="shared" si="1436"/>
        <v>36</v>
      </c>
      <c r="Q251" s="37">
        <f t="shared" ref="Q251:T251" si="1437">IF(ROWS(Q$216:Q251)/100&lt;=Q$214,Q250+1%,"")</f>
        <v>0.36000000000000015</v>
      </c>
      <c r="R251" s="37">
        <f t="shared" si="1437"/>
        <v>0.36000000000000015</v>
      </c>
      <c r="S251" s="37">
        <f t="shared" si="1437"/>
        <v>0.36000000000000015</v>
      </c>
      <c r="T251" s="37">
        <f t="shared" si="1437"/>
        <v>0.36000000000000015</v>
      </c>
      <c r="U251">
        <f t="shared" si="1230"/>
        <v>36</v>
      </c>
      <c r="V251" s="37">
        <f t="shared" ref="V251:W251" si="1438">IF(ROWS(V$216:V251)/100&lt;=V$214,V250+1%,"")</f>
        <v>0.36000000000000015</v>
      </c>
      <c r="W251" s="37">
        <f t="shared" si="1438"/>
        <v>0.36000000000000015</v>
      </c>
      <c r="X251">
        <f t="shared" si="1232"/>
        <v>360</v>
      </c>
      <c r="Y251" s="37">
        <f t="shared" si="1233"/>
        <v>0.36000000000000015</v>
      </c>
      <c r="Z251">
        <f t="shared" ref="Z251:AA251" si="1439">IF(ROWS(Z$216:Z251)&lt;=Z$214,Z250+1,"")</f>
        <v>36</v>
      </c>
      <c r="AA251">
        <f t="shared" si="1439"/>
        <v>36</v>
      </c>
      <c r="AB251" s="37">
        <f t="shared" ref="AB251:AG251" si="1440">IF(ROWS(AB$216:AB251)/100&lt;=AB$214,AB250+1%,"")</f>
        <v>0.36000000000000015</v>
      </c>
      <c r="AC251" s="37">
        <f t="shared" si="1440"/>
        <v>0.36000000000000015</v>
      </c>
      <c r="AD251" s="37">
        <f t="shared" si="1440"/>
        <v>0.36000000000000015</v>
      </c>
      <c r="AE251" s="37">
        <f t="shared" si="1440"/>
        <v>0.36000000000000015</v>
      </c>
      <c r="AF251" s="37">
        <f t="shared" si="1440"/>
        <v>0.36000000000000015</v>
      </c>
      <c r="AG251" s="37">
        <f t="shared" si="1440"/>
        <v>0.36000000000000015</v>
      </c>
      <c r="AH251">
        <f t="shared" si="1236"/>
        <v>36</v>
      </c>
      <c r="AI251" s="37">
        <f t="shared" ref="AI251:AJ251" si="1441">IF(ROWS(AI$216:AI251)/100&lt;=AI$214,AI250+1%,"")</f>
        <v>0.36000000000000015</v>
      </c>
      <c r="AJ251" s="37">
        <f t="shared" si="1441"/>
        <v>0.36000000000000015</v>
      </c>
    </row>
    <row r="252" spans="2:36" ht="12.75">
      <c r="B252">
        <f t="shared" ref="B252:P252" si="1442">IF(ROWS(B$216:B252)&lt;=B$214,B251+1,"")</f>
        <v>37</v>
      </c>
      <c r="C252">
        <f t="shared" si="1442"/>
        <v>37</v>
      </c>
      <c r="D252">
        <f t="shared" si="1442"/>
        <v>37</v>
      </c>
      <c r="E252">
        <f t="shared" si="1442"/>
        <v>37</v>
      </c>
      <c r="F252">
        <f t="shared" si="1442"/>
        <v>37</v>
      </c>
      <c r="G252">
        <f t="shared" si="1442"/>
        <v>37</v>
      </c>
      <c r="H252">
        <f t="shared" si="1442"/>
        <v>37</v>
      </c>
      <c r="I252">
        <f t="shared" si="1442"/>
        <v>37</v>
      </c>
      <c r="J252">
        <f t="shared" si="1442"/>
        <v>37</v>
      </c>
      <c r="K252">
        <f t="shared" si="1442"/>
        <v>37</v>
      </c>
      <c r="L252">
        <f t="shared" si="1442"/>
        <v>37</v>
      </c>
      <c r="M252">
        <f t="shared" si="1442"/>
        <v>37</v>
      </c>
      <c r="N252">
        <f t="shared" si="1442"/>
        <v>37</v>
      </c>
      <c r="O252">
        <f t="shared" si="1442"/>
        <v>37</v>
      </c>
      <c r="P252">
        <f t="shared" si="1442"/>
        <v>37</v>
      </c>
      <c r="Q252" s="37">
        <f t="shared" ref="Q252:T252" si="1443">IF(ROWS(Q$216:Q252)/100&lt;=Q$214,Q251+1%,"")</f>
        <v>0.37000000000000016</v>
      </c>
      <c r="R252" s="37">
        <f t="shared" si="1443"/>
        <v>0.37000000000000016</v>
      </c>
      <c r="S252" s="37">
        <f t="shared" si="1443"/>
        <v>0.37000000000000016</v>
      </c>
      <c r="T252" s="37">
        <f t="shared" si="1443"/>
        <v>0.37000000000000016</v>
      </c>
      <c r="U252">
        <f t="shared" si="1230"/>
        <v>37</v>
      </c>
      <c r="V252" s="37">
        <f t="shared" ref="V252:W252" si="1444">IF(ROWS(V$216:V252)/100&lt;=V$214,V251+1%,"")</f>
        <v>0.37000000000000016</v>
      </c>
      <c r="W252" s="37">
        <f t="shared" si="1444"/>
        <v>0.37000000000000016</v>
      </c>
      <c r="X252">
        <f t="shared" si="1232"/>
        <v>370</v>
      </c>
      <c r="Y252" s="37">
        <f t="shared" si="1233"/>
        <v>0.37000000000000016</v>
      </c>
      <c r="Z252">
        <f t="shared" ref="Z252:AA252" si="1445">IF(ROWS(Z$216:Z252)&lt;=Z$214,Z251+1,"")</f>
        <v>37</v>
      </c>
      <c r="AA252">
        <f t="shared" si="1445"/>
        <v>37</v>
      </c>
      <c r="AB252" s="37">
        <f t="shared" ref="AB252:AG252" si="1446">IF(ROWS(AB$216:AB252)/100&lt;=AB$214,AB251+1%,"")</f>
        <v>0.37000000000000016</v>
      </c>
      <c r="AC252" s="37">
        <f t="shared" si="1446"/>
        <v>0.37000000000000016</v>
      </c>
      <c r="AD252" s="37">
        <f t="shared" si="1446"/>
        <v>0.37000000000000016</v>
      </c>
      <c r="AE252" s="37">
        <f t="shared" si="1446"/>
        <v>0.37000000000000016</v>
      </c>
      <c r="AF252" s="37">
        <f t="shared" si="1446"/>
        <v>0.37000000000000016</v>
      </c>
      <c r="AG252" s="37">
        <f t="shared" si="1446"/>
        <v>0.37000000000000016</v>
      </c>
      <c r="AH252">
        <f t="shared" si="1236"/>
        <v>37</v>
      </c>
      <c r="AI252" s="37">
        <f t="shared" ref="AI252:AJ252" si="1447">IF(ROWS(AI$216:AI252)/100&lt;=AI$214,AI251+1%,"")</f>
        <v>0.37000000000000016</v>
      </c>
      <c r="AJ252" s="37">
        <f t="shared" si="1447"/>
        <v>0.37000000000000016</v>
      </c>
    </row>
    <row r="253" spans="2:36" ht="12.75">
      <c r="B253">
        <f t="shared" ref="B253:P253" si="1448">IF(ROWS(B$216:B253)&lt;=B$214,B252+1,"")</f>
        <v>38</v>
      </c>
      <c r="C253">
        <f t="shared" si="1448"/>
        <v>38</v>
      </c>
      <c r="D253">
        <f t="shared" si="1448"/>
        <v>38</v>
      </c>
      <c r="E253">
        <f t="shared" si="1448"/>
        <v>38</v>
      </c>
      <c r="F253">
        <f t="shared" si="1448"/>
        <v>38</v>
      </c>
      <c r="G253">
        <f t="shared" si="1448"/>
        <v>38</v>
      </c>
      <c r="H253">
        <f t="shared" si="1448"/>
        <v>38</v>
      </c>
      <c r="I253">
        <f t="shared" si="1448"/>
        <v>38</v>
      </c>
      <c r="J253">
        <f t="shared" si="1448"/>
        <v>38</v>
      </c>
      <c r="K253">
        <f t="shared" si="1448"/>
        <v>38</v>
      </c>
      <c r="L253">
        <f t="shared" si="1448"/>
        <v>38</v>
      </c>
      <c r="M253">
        <f t="shared" si="1448"/>
        <v>38</v>
      </c>
      <c r="N253">
        <f t="shared" si="1448"/>
        <v>38</v>
      </c>
      <c r="O253">
        <f t="shared" si="1448"/>
        <v>38</v>
      </c>
      <c r="P253">
        <f t="shared" si="1448"/>
        <v>38</v>
      </c>
      <c r="Q253" s="37">
        <f t="shared" ref="Q253:T253" si="1449">IF(ROWS(Q$216:Q253)/100&lt;=Q$214,Q252+1%,"")</f>
        <v>0.38000000000000017</v>
      </c>
      <c r="R253" s="37">
        <f t="shared" si="1449"/>
        <v>0.38000000000000017</v>
      </c>
      <c r="S253" s="37">
        <f t="shared" si="1449"/>
        <v>0.38000000000000017</v>
      </c>
      <c r="T253" s="37">
        <f t="shared" si="1449"/>
        <v>0.38000000000000017</v>
      </c>
      <c r="U253">
        <f t="shared" si="1230"/>
        <v>38</v>
      </c>
      <c r="V253" s="37">
        <f t="shared" ref="V253:W253" si="1450">IF(ROWS(V$216:V253)/100&lt;=V$214,V252+1%,"")</f>
        <v>0.38000000000000017</v>
      </c>
      <c r="W253" s="37">
        <f t="shared" si="1450"/>
        <v>0.38000000000000017</v>
      </c>
      <c r="X253">
        <f t="shared" si="1232"/>
        <v>380</v>
      </c>
      <c r="Y253" s="37">
        <f t="shared" si="1233"/>
        <v>0.38000000000000017</v>
      </c>
      <c r="Z253">
        <f t="shared" ref="Z253:AA253" si="1451">IF(ROWS(Z$216:Z253)&lt;=Z$214,Z252+1,"")</f>
        <v>38</v>
      </c>
      <c r="AA253">
        <f t="shared" si="1451"/>
        <v>38</v>
      </c>
      <c r="AB253" s="37">
        <f t="shared" ref="AB253:AG253" si="1452">IF(ROWS(AB$216:AB253)/100&lt;=AB$214,AB252+1%,"")</f>
        <v>0.38000000000000017</v>
      </c>
      <c r="AC253" s="37">
        <f t="shared" si="1452"/>
        <v>0.38000000000000017</v>
      </c>
      <c r="AD253" s="37">
        <f t="shared" si="1452"/>
        <v>0.38000000000000017</v>
      </c>
      <c r="AE253" s="37">
        <f t="shared" si="1452"/>
        <v>0.38000000000000017</v>
      </c>
      <c r="AF253" s="37">
        <f t="shared" si="1452"/>
        <v>0.38000000000000017</v>
      </c>
      <c r="AG253" s="37">
        <f t="shared" si="1452"/>
        <v>0.38000000000000017</v>
      </c>
      <c r="AH253">
        <f t="shared" si="1236"/>
        <v>38</v>
      </c>
      <c r="AI253" s="37">
        <f t="shared" ref="AI253:AJ253" si="1453">IF(ROWS(AI$216:AI253)/100&lt;=AI$214,AI252+1%,"")</f>
        <v>0.38000000000000017</v>
      </c>
      <c r="AJ253" s="37">
        <f t="shared" si="1453"/>
        <v>0.38000000000000017</v>
      </c>
    </row>
    <row r="254" spans="2:36" ht="12.75">
      <c r="B254">
        <f t="shared" ref="B254:P254" si="1454">IF(ROWS(B$216:B254)&lt;=B$214,B253+1,"")</f>
        <v>39</v>
      </c>
      <c r="C254">
        <f t="shared" si="1454"/>
        <v>39</v>
      </c>
      <c r="D254">
        <f t="shared" si="1454"/>
        <v>39</v>
      </c>
      <c r="E254">
        <f t="shared" si="1454"/>
        <v>39</v>
      </c>
      <c r="F254">
        <f t="shared" si="1454"/>
        <v>39</v>
      </c>
      <c r="G254">
        <f t="shared" si="1454"/>
        <v>39</v>
      </c>
      <c r="H254">
        <f t="shared" si="1454"/>
        <v>39</v>
      </c>
      <c r="I254">
        <f t="shared" si="1454"/>
        <v>39</v>
      </c>
      <c r="J254">
        <f t="shared" si="1454"/>
        <v>39</v>
      </c>
      <c r="K254">
        <f t="shared" si="1454"/>
        <v>39</v>
      </c>
      <c r="L254">
        <f t="shared" si="1454"/>
        <v>39</v>
      </c>
      <c r="M254">
        <f t="shared" si="1454"/>
        <v>39</v>
      </c>
      <c r="N254">
        <f t="shared" si="1454"/>
        <v>39</v>
      </c>
      <c r="O254">
        <f t="shared" si="1454"/>
        <v>39</v>
      </c>
      <c r="P254">
        <f t="shared" si="1454"/>
        <v>39</v>
      </c>
      <c r="Q254" s="37">
        <f t="shared" ref="Q254:T254" si="1455">IF(ROWS(Q$216:Q254)/100&lt;=Q$214,Q253+1%,"")</f>
        <v>0.39000000000000018</v>
      </c>
      <c r="R254" s="37">
        <f t="shared" si="1455"/>
        <v>0.39000000000000018</v>
      </c>
      <c r="S254" s="37">
        <f t="shared" si="1455"/>
        <v>0.39000000000000018</v>
      </c>
      <c r="T254" s="37">
        <f t="shared" si="1455"/>
        <v>0.39000000000000018</v>
      </c>
      <c r="U254">
        <f t="shared" si="1230"/>
        <v>39</v>
      </c>
      <c r="V254" s="37">
        <f t="shared" ref="V254:W254" si="1456">IF(ROWS(V$216:V254)/100&lt;=V$214,V253+1%,"")</f>
        <v>0.39000000000000018</v>
      </c>
      <c r="W254" s="37">
        <f t="shared" si="1456"/>
        <v>0.39000000000000018</v>
      </c>
      <c r="X254">
        <f t="shared" si="1232"/>
        <v>390</v>
      </c>
      <c r="Y254" s="37">
        <f t="shared" si="1233"/>
        <v>0.39000000000000018</v>
      </c>
      <c r="Z254">
        <f t="shared" ref="Z254:AA254" si="1457">IF(ROWS(Z$216:Z254)&lt;=Z$214,Z253+1,"")</f>
        <v>39</v>
      </c>
      <c r="AA254">
        <f t="shared" si="1457"/>
        <v>39</v>
      </c>
      <c r="AB254" s="37">
        <f t="shared" ref="AB254:AG254" si="1458">IF(ROWS(AB$216:AB254)/100&lt;=AB$214,AB253+1%,"")</f>
        <v>0.39000000000000018</v>
      </c>
      <c r="AC254" s="37">
        <f t="shared" si="1458"/>
        <v>0.39000000000000018</v>
      </c>
      <c r="AD254" s="37">
        <f t="shared" si="1458"/>
        <v>0.39000000000000018</v>
      </c>
      <c r="AE254" s="37">
        <f t="shared" si="1458"/>
        <v>0.39000000000000018</v>
      </c>
      <c r="AF254" s="37">
        <f t="shared" si="1458"/>
        <v>0.39000000000000018</v>
      </c>
      <c r="AG254" s="37">
        <f t="shared" si="1458"/>
        <v>0.39000000000000018</v>
      </c>
      <c r="AH254">
        <f t="shared" si="1236"/>
        <v>39</v>
      </c>
      <c r="AI254" s="37">
        <f t="shared" ref="AI254:AJ254" si="1459">IF(ROWS(AI$216:AI254)/100&lt;=AI$214,AI253+1%,"")</f>
        <v>0.39000000000000018</v>
      </c>
      <c r="AJ254" s="37">
        <f t="shared" si="1459"/>
        <v>0.39000000000000018</v>
      </c>
    </row>
    <row r="255" spans="2:36" ht="12.75">
      <c r="B255">
        <f t="shared" ref="B255:P255" si="1460">IF(ROWS(B$216:B255)&lt;=B$214,B254+1,"")</f>
        <v>40</v>
      </c>
      <c r="C255">
        <f t="shared" si="1460"/>
        <v>40</v>
      </c>
      <c r="D255">
        <f t="shared" si="1460"/>
        <v>40</v>
      </c>
      <c r="E255">
        <f t="shared" si="1460"/>
        <v>40</v>
      </c>
      <c r="F255">
        <f t="shared" si="1460"/>
        <v>40</v>
      </c>
      <c r="G255">
        <f t="shared" si="1460"/>
        <v>40</v>
      </c>
      <c r="H255">
        <f t="shared" si="1460"/>
        <v>40</v>
      </c>
      <c r="I255">
        <f t="shared" si="1460"/>
        <v>40</v>
      </c>
      <c r="J255">
        <f t="shared" si="1460"/>
        <v>40</v>
      </c>
      <c r="K255">
        <f t="shared" si="1460"/>
        <v>40</v>
      </c>
      <c r="L255">
        <f t="shared" si="1460"/>
        <v>40</v>
      </c>
      <c r="M255">
        <f t="shared" si="1460"/>
        <v>40</v>
      </c>
      <c r="N255">
        <f t="shared" si="1460"/>
        <v>40</v>
      </c>
      <c r="O255">
        <f t="shared" si="1460"/>
        <v>40</v>
      </c>
      <c r="P255">
        <f t="shared" si="1460"/>
        <v>40</v>
      </c>
      <c r="Q255" s="37">
        <f t="shared" ref="Q255:T255" si="1461">IF(ROWS(Q$216:Q255)/100&lt;=Q$214,Q254+1%,"")</f>
        <v>0.40000000000000019</v>
      </c>
      <c r="R255" s="37">
        <f t="shared" si="1461"/>
        <v>0.40000000000000019</v>
      </c>
      <c r="S255" s="37">
        <f t="shared" si="1461"/>
        <v>0.40000000000000019</v>
      </c>
      <c r="T255" s="37">
        <f t="shared" si="1461"/>
        <v>0.40000000000000019</v>
      </c>
      <c r="U255">
        <f t="shared" si="1230"/>
        <v>40</v>
      </c>
      <c r="V255" s="37">
        <f t="shared" ref="V255:W255" si="1462">IF(ROWS(V$216:V255)/100&lt;=V$214,V254+1%,"")</f>
        <v>0.40000000000000019</v>
      </c>
      <c r="W255" s="37">
        <f t="shared" si="1462"/>
        <v>0.40000000000000019</v>
      </c>
      <c r="X255">
        <f t="shared" si="1232"/>
        <v>400</v>
      </c>
      <c r="Y255" s="37">
        <f t="shared" si="1233"/>
        <v>0.40000000000000019</v>
      </c>
      <c r="Z255">
        <f t="shared" ref="Z255:AA255" si="1463">IF(ROWS(Z$216:Z255)&lt;=Z$214,Z254+1,"")</f>
        <v>40</v>
      </c>
      <c r="AA255">
        <f t="shared" si="1463"/>
        <v>40</v>
      </c>
      <c r="AB255" s="37">
        <f t="shared" ref="AB255:AG255" si="1464">IF(ROWS(AB$216:AB255)/100&lt;=AB$214,AB254+1%,"")</f>
        <v>0.40000000000000019</v>
      </c>
      <c r="AC255" s="37">
        <f t="shared" si="1464"/>
        <v>0.40000000000000019</v>
      </c>
      <c r="AD255" s="37">
        <f t="shared" si="1464"/>
        <v>0.40000000000000019</v>
      </c>
      <c r="AE255" s="37">
        <f t="shared" si="1464"/>
        <v>0.40000000000000019</v>
      </c>
      <c r="AF255" s="37">
        <f t="shared" si="1464"/>
        <v>0.40000000000000019</v>
      </c>
      <c r="AG255" s="37">
        <f t="shared" si="1464"/>
        <v>0.40000000000000019</v>
      </c>
      <c r="AH255">
        <f t="shared" si="1236"/>
        <v>40</v>
      </c>
      <c r="AI255" s="37">
        <f t="shared" ref="AI255:AJ255" si="1465">IF(ROWS(AI$216:AI255)/100&lt;=AI$214,AI254+1%,"")</f>
        <v>0.40000000000000019</v>
      </c>
      <c r="AJ255" s="37">
        <f t="shared" si="1465"/>
        <v>0.40000000000000019</v>
      </c>
    </row>
    <row r="256" spans="2:36" ht="12.75">
      <c r="B256">
        <f t="shared" ref="B256:P256" si="1466">IF(ROWS(B$216:B256)&lt;=B$214,B255+1,"")</f>
        <v>41</v>
      </c>
      <c r="C256">
        <f t="shared" si="1466"/>
        <v>41</v>
      </c>
      <c r="D256">
        <f t="shared" si="1466"/>
        <v>41</v>
      </c>
      <c r="E256">
        <f t="shared" si="1466"/>
        <v>41</v>
      </c>
      <c r="F256">
        <f t="shared" si="1466"/>
        <v>41</v>
      </c>
      <c r="G256">
        <f t="shared" si="1466"/>
        <v>41</v>
      </c>
      <c r="H256">
        <f t="shared" si="1466"/>
        <v>41</v>
      </c>
      <c r="I256">
        <f t="shared" si="1466"/>
        <v>41</v>
      </c>
      <c r="J256">
        <f t="shared" si="1466"/>
        <v>41</v>
      </c>
      <c r="K256">
        <f t="shared" si="1466"/>
        <v>41</v>
      </c>
      <c r="L256">
        <f t="shared" si="1466"/>
        <v>41</v>
      </c>
      <c r="M256">
        <f t="shared" si="1466"/>
        <v>41</v>
      </c>
      <c r="N256">
        <f t="shared" si="1466"/>
        <v>41</v>
      </c>
      <c r="O256">
        <f t="shared" si="1466"/>
        <v>41</v>
      </c>
      <c r="P256">
        <f t="shared" si="1466"/>
        <v>41</v>
      </c>
      <c r="Q256" s="37">
        <f t="shared" ref="Q256:T256" si="1467">IF(ROWS(Q$216:Q256)/100&lt;=Q$214,Q255+1%,"")</f>
        <v>0.4100000000000002</v>
      </c>
      <c r="R256" s="37">
        <f t="shared" si="1467"/>
        <v>0.4100000000000002</v>
      </c>
      <c r="S256" s="37">
        <f t="shared" si="1467"/>
        <v>0.4100000000000002</v>
      </c>
      <c r="T256" s="37">
        <f t="shared" si="1467"/>
        <v>0.4100000000000002</v>
      </c>
      <c r="U256">
        <f t="shared" si="1230"/>
        <v>41</v>
      </c>
      <c r="V256" s="37">
        <f t="shared" ref="V256:W256" si="1468">IF(ROWS(V$216:V256)/100&lt;=V$214,V255+1%,"")</f>
        <v>0.4100000000000002</v>
      </c>
      <c r="W256" s="37">
        <f t="shared" si="1468"/>
        <v>0.4100000000000002</v>
      </c>
      <c r="X256">
        <f t="shared" si="1232"/>
        <v>410</v>
      </c>
      <c r="Y256" s="37">
        <f t="shared" si="1233"/>
        <v>0.4100000000000002</v>
      </c>
      <c r="Z256">
        <f t="shared" ref="Z256:AA256" si="1469">IF(ROWS(Z$216:Z256)&lt;=Z$214,Z255+1,"")</f>
        <v>41</v>
      </c>
      <c r="AA256">
        <f t="shared" si="1469"/>
        <v>41</v>
      </c>
      <c r="AB256" s="37">
        <f t="shared" ref="AB256:AG256" si="1470">IF(ROWS(AB$216:AB256)/100&lt;=AB$214,AB255+1%,"")</f>
        <v>0.4100000000000002</v>
      </c>
      <c r="AC256" s="37">
        <f t="shared" si="1470"/>
        <v>0.4100000000000002</v>
      </c>
      <c r="AD256" s="37">
        <f t="shared" si="1470"/>
        <v>0.4100000000000002</v>
      </c>
      <c r="AE256" s="37">
        <f t="shared" si="1470"/>
        <v>0.4100000000000002</v>
      </c>
      <c r="AF256" s="37">
        <f t="shared" si="1470"/>
        <v>0.4100000000000002</v>
      </c>
      <c r="AG256" s="37">
        <f t="shared" si="1470"/>
        <v>0.4100000000000002</v>
      </c>
      <c r="AH256">
        <f t="shared" si="1236"/>
        <v>41</v>
      </c>
      <c r="AI256" s="37">
        <f t="shared" ref="AI256:AJ256" si="1471">IF(ROWS(AI$216:AI256)/100&lt;=AI$214,AI255+1%,"")</f>
        <v>0.4100000000000002</v>
      </c>
      <c r="AJ256" s="37">
        <f t="shared" si="1471"/>
        <v>0.4100000000000002</v>
      </c>
    </row>
    <row r="257" spans="1:38" ht="12.75">
      <c r="B257">
        <f t="shared" ref="B257:P257" si="1472">IF(ROWS(B$216:B257)&lt;=B$214,B256+1,"")</f>
        <v>42</v>
      </c>
      <c r="C257">
        <f t="shared" si="1472"/>
        <v>42</v>
      </c>
      <c r="D257">
        <f t="shared" si="1472"/>
        <v>42</v>
      </c>
      <c r="E257">
        <f t="shared" si="1472"/>
        <v>42</v>
      </c>
      <c r="F257">
        <f t="shared" si="1472"/>
        <v>42</v>
      </c>
      <c r="G257">
        <f t="shared" si="1472"/>
        <v>42</v>
      </c>
      <c r="H257">
        <f t="shared" si="1472"/>
        <v>42</v>
      </c>
      <c r="I257">
        <f t="shared" si="1472"/>
        <v>42</v>
      </c>
      <c r="J257">
        <f t="shared" si="1472"/>
        <v>42</v>
      </c>
      <c r="K257">
        <f t="shared" si="1472"/>
        <v>42</v>
      </c>
      <c r="L257">
        <f t="shared" si="1472"/>
        <v>42</v>
      </c>
      <c r="M257">
        <f t="shared" si="1472"/>
        <v>42</v>
      </c>
      <c r="N257">
        <f t="shared" si="1472"/>
        <v>42</v>
      </c>
      <c r="O257">
        <f t="shared" si="1472"/>
        <v>42</v>
      </c>
      <c r="P257">
        <f t="shared" si="1472"/>
        <v>42</v>
      </c>
      <c r="Q257" s="37">
        <f t="shared" ref="Q257:T257" si="1473">IF(ROWS(Q$216:Q257)/100&lt;=Q$214,Q256+1%,"")</f>
        <v>0.42000000000000021</v>
      </c>
      <c r="R257" s="37">
        <f t="shared" si="1473"/>
        <v>0.42000000000000021</v>
      </c>
      <c r="S257" s="37">
        <f t="shared" si="1473"/>
        <v>0.42000000000000021</v>
      </c>
      <c r="T257" s="37">
        <f t="shared" si="1473"/>
        <v>0.42000000000000021</v>
      </c>
      <c r="U257">
        <f t="shared" si="1230"/>
        <v>42</v>
      </c>
      <c r="V257" s="37">
        <f t="shared" ref="V257:W257" si="1474">IF(ROWS(V$216:V257)/100&lt;=V$214,V256+1%,"")</f>
        <v>0.42000000000000021</v>
      </c>
      <c r="W257" s="37">
        <f t="shared" si="1474"/>
        <v>0.42000000000000021</v>
      </c>
      <c r="X257">
        <f t="shared" si="1232"/>
        <v>420</v>
      </c>
      <c r="Y257" s="37">
        <f t="shared" si="1233"/>
        <v>0.42000000000000021</v>
      </c>
      <c r="Z257">
        <f t="shared" ref="Z257:AA257" si="1475">IF(ROWS(Z$216:Z257)&lt;=Z$214,Z256+1,"")</f>
        <v>42</v>
      </c>
      <c r="AA257">
        <f t="shared" si="1475"/>
        <v>42</v>
      </c>
      <c r="AB257" s="37">
        <f t="shared" ref="AB257:AG257" si="1476">IF(ROWS(AB$216:AB257)/100&lt;=AB$214,AB256+1%,"")</f>
        <v>0.42000000000000021</v>
      </c>
      <c r="AC257" s="37">
        <f t="shared" si="1476"/>
        <v>0.42000000000000021</v>
      </c>
      <c r="AD257" s="37">
        <f t="shared" si="1476"/>
        <v>0.42000000000000021</v>
      </c>
      <c r="AE257" s="37">
        <f t="shared" si="1476"/>
        <v>0.42000000000000021</v>
      </c>
      <c r="AF257" s="37">
        <f t="shared" si="1476"/>
        <v>0.42000000000000021</v>
      </c>
      <c r="AG257" s="37">
        <f t="shared" si="1476"/>
        <v>0.42000000000000021</v>
      </c>
      <c r="AH257">
        <f t="shared" si="1236"/>
        <v>42</v>
      </c>
      <c r="AI257" s="37">
        <f t="shared" ref="AI257:AJ257" si="1477">IF(ROWS(AI$216:AI257)/100&lt;=AI$214,AI256+1%,"")</f>
        <v>0.42000000000000021</v>
      </c>
      <c r="AJ257" s="37">
        <f t="shared" si="1477"/>
        <v>0.42000000000000021</v>
      </c>
    </row>
    <row r="258" spans="1:38" ht="12.75">
      <c r="B258">
        <f t="shared" ref="B258:P258" si="1478">IF(ROWS(B$216:B258)&lt;=B$214,B257+1,"")</f>
        <v>43</v>
      </c>
      <c r="C258">
        <f t="shared" si="1478"/>
        <v>43</v>
      </c>
      <c r="D258">
        <f t="shared" si="1478"/>
        <v>43</v>
      </c>
      <c r="E258">
        <f t="shared" si="1478"/>
        <v>43</v>
      </c>
      <c r="F258">
        <f t="shared" si="1478"/>
        <v>43</v>
      </c>
      <c r="G258">
        <f t="shared" si="1478"/>
        <v>43</v>
      </c>
      <c r="H258">
        <f t="shared" si="1478"/>
        <v>43</v>
      </c>
      <c r="I258">
        <f t="shared" si="1478"/>
        <v>43</v>
      </c>
      <c r="J258">
        <f t="shared" si="1478"/>
        <v>43</v>
      </c>
      <c r="K258">
        <f t="shared" si="1478"/>
        <v>43</v>
      </c>
      <c r="L258">
        <f t="shared" si="1478"/>
        <v>43</v>
      </c>
      <c r="M258">
        <f t="shared" si="1478"/>
        <v>43</v>
      </c>
      <c r="N258">
        <f t="shared" si="1478"/>
        <v>43</v>
      </c>
      <c r="O258">
        <f t="shared" si="1478"/>
        <v>43</v>
      </c>
      <c r="P258">
        <f t="shared" si="1478"/>
        <v>43</v>
      </c>
      <c r="Q258" s="37">
        <f t="shared" ref="Q258:T258" si="1479">IF(ROWS(Q$216:Q258)/100&lt;=Q$214,Q257+1%,"")</f>
        <v>0.43000000000000022</v>
      </c>
      <c r="R258" s="37">
        <f t="shared" si="1479"/>
        <v>0.43000000000000022</v>
      </c>
      <c r="S258" s="37">
        <f t="shared" si="1479"/>
        <v>0.43000000000000022</v>
      </c>
      <c r="T258" s="37">
        <f t="shared" si="1479"/>
        <v>0.43000000000000022</v>
      </c>
      <c r="U258">
        <f t="shared" si="1230"/>
        <v>43</v>
      </c>
      <c r="V258" s="37">
        <f t="shared" ref="V258:W258" si="1480">IF(ROWS(V$216:V258)/100&lt;=V$214,V257+1%,"")</f>
        <v>0.43000000000000022</v>
      </c>
      <c r="W258" s="37">
        <f t="shared" si="1480"/>
        <v>0.43000000000000022</v>
      </c>
      <c r="X258">
        <f t="shared" si="1232"/>
        <v>430</v>
      </c>
      <c r="Y258" s="37">
        <f t="shared" si="1233"/>
        <v>0.43000000000000022</v>
      </c>
      <c r="Z258">
        <f t="shared" ref="Z258:AA258" si="1481">IF(ROWS(Z$216:Z258)&lt;=Z$214,Z257+1,"")</f>
        <v>43</v>
      </c>
      <c r="AA258">
        <f t="shared" si="1481"/>
        <v>43</v>
      </c>
      <c r="AB258" s="37">
        <f t="shared" ref="AB258:AG258" si="1482">IF(ROWS(AB$216:AB258)/100&lt;=AB$214,AB257+1%,"")</f>
        <v>0.43000000000000022</v>
      </c>
      <c r="AC258" s="37">
        <f t="shared" si="1482"/>
        <v>0.43000000000000022</v>
      </c>
      <c r="AD258" s="37">
        <f t="shared" si="1482"/>
        <v>0.43000000000000022</v>
      </c>
      <c r="AE258" s="37">
        <f t="shared" si="1482"/>
        <v>0.43000000000000022</v>
      </c>
      <c r="AF258" s="37">
        <f t="shared" si="1482"/>
        <v>0.43000000000000022</v>
      </c>
      <c r="AG258" s="37">
        <f t="shared" si="1482"/>
        <v>0.43000000000000022</v>
      </c>
      <c r="AH258">
        <f t="shared" si="1236"/>
        <v>43</v>
      </c>
      <c r="AI258" s="37">
        <f t="shared" ref="AI258:AJ258" si="1483">IF(ROWS(AI$216:AI258)/100&lt;=AI$214,AI257+1%,"")</f>
        <v>0.43000000000000022</v>
      </c>
      <c r="AJ258" s="37">
        <f t="shared" si="1483"/>
        <v>0.43000000000000022</v>
      </c>
    </row>
    <row r="259" spans="1:38" ht="12.75">
      <c r="B259">
        <f t="shared" ref="B259:P259" si="1484">IF(ROWS(B$216:B259)&lt;=B$214,B258+1,"")</f>
        <v>44</v>
      </c>
      <c r="C259">
        <f t="shared" si="1484"/>
        <v>44</v>
      </c>
      <c r="D259">
        <f t="shared" si="1484"/>
        <v>44</v>
      </c>
      <c r="E259">
        <f t="shared" si="1484"/>
        <v>44</v>
      </c>
      <c r="F259">
        <f t="shared" si="1484"/>
        <v>44</v>
      </c>
      <c r="G259">
        <f t="shared" si="1484"/>
        <v>44</v>
      </c>
      <c r="H259">
        <f t="shared" si="1484"/>
        <v>44</v>
      </c>
      <c r="I259">
        <f t="shared" si="1484"/>
        <v>44</v>
      </c>
      <c r="J259">
        <f t="shared" si="1484"/>
        <v>44</v>
      </c>
      <c r="K259">
        <f t="shared" si="1484"/>
        <v>44</v>
      </c>
      <c r="L259">
        <f t="shared" si="1484"/>
        <v>44</v>
      </c>
      <c r="M259">
        <f t="shared" si="1484"/>
        <v>44</v>
      </c>
      <c r="N259">
        <f t="shared" si="1484"/>
        <v>44</v>
      </c>
      <c r="O259">
        <f t="shared" si="1484"/>
        <v>44</v>
      </c>
      <c r="P259">
        <f t="shared" si="1484"/>
        <v>44</v>
      </c>
      <c r="Q259" s="37">
        <f t="shared" ref="Q259:T259" si="1485">IF(ROWS(Q$216:Q259)/100&lt;=Q$214,Q258+1%,"")</f>
        <v>0.44000000000000022</v>
      </c>
      <c r="R259" s="37">
        <f t="shared" si="1485"/>
        <v>0.44000000000000022</v>
      </c>
      <c r="S259" s="37">
        <f t="shared" si="1485"/>
        <v>0.44000000000000022</v>
      </c>
      <c r="T259" s="37">
        <f t="shared" si="1485"/>
        <v>0.44000000000000022</v>
      </c>
      <c r="U259">
        <f t="shared" si="1230"/>
        <v>44</v>
      </c>
      <c r="V259" s="37">
        <f t="shared" ref="V259:W259" si="1486">IF(ROWS(V$216:V259)/100&lt;=V$214,V258+1%,"")</f>
        <v>0.44000000000000022</v>
      </c>
      <c r="W259" s="37">
        <f t="shared" si="1486"/>
        <v>0.44000000000000022</v>
      </c>
      <c r="X259">
        <f t="shared" si="1232"/>
        <v>440</v>
      </c>
      <c r="Y259" s="37">
        <f t="shared" si="1233"/>
        <v>0.44000000000000022</v>
      </c>
      <c r="Z259">
        <f t="shared" ref="Z259:AA259" si="1487">IF(ROWS(Z$216:Z259)&lt;=Z$214,Z258+1,"")</f>
        <v>44</v>
      </c>
      <c r="AA259">
        <f t="shared" si="1487"/>
        <v>44</v>
      </c>
      <c r="AB259" s="37">
        <f t="shared" ref="AB259:AG259" si="1488">IF(ROWS(AB$216:AB259)/100&lt;=AB$214,AB258+1%,"")</f>
        <v>0.44000000000000022</v>
      </c>
      <c r="AC259" s="37">
        <f t="shared" si="1488"/>
        <v>0.44000000000000022</v>
      </c>
      <c r="AD259" s="37">
        <f t="shared" si="1488"/>
        <v>0.44000000000000022</v>
      </c>
      <c r="AE259" s="37">
        <f t="shared" si="1488"/>
        <v>0.44000000000000022</v>
      </c>
      <c r="AF259" s="37">
        <f t="shared" si="1488"/>
        <v>0.44000000000000022</v>
      </c>
      <c r="AG259" s="37">
        <f t="shared" si="1488"/>
        <v>0.44000000000000022</v>
      </c>
      <c r="AH259">
        <f t="shared" si="1236"/>
        <v>44</v>
      </c>
      <c r="AI259" s="37">
        <f t="shared" ref="AI259:AJ259" si="1489">IF(ROWS(AI$216:AI259)/100&lt;=AI$214,AI258+1%,"")</f>
        <v>0.44000000000000022</v>
      </c>
      <c r="AJ259" s="37">
        <f t="shared" si="1489"/>
        <v>0.44000000000000022</v>
      </c>
    </row>
    <row r="260" spans="1:38" ht="12.75">
      <c r="B260">
        <f t="shared" ref="B260:P260" si="1490">IF(ROWS(B$216:B260)&lt;=B$214,B259+1,"")</f>
        <v>45</v>
      </c>
      <c r="C260">
        <f t="shared" si="1490"/>
        <v>45</v>
      </c>
      <c r="D260">
        <f t="shared" si="1490"/>
        <v>45</v>
      </c>
      <c r="E260">
        <f t="shared" si="1490"/>
        <v>45</v>
      </c>
      <c r="F260">
        <f t="shared" si="1490"/>
        <v>45</v>
      </c>
      <c r="G260">
        <f t="shared" si="1490"/>
        <v>45</v>
      </c>
      <c r="H260">
        <f t="shared" si="1490"/>
        <v>45</v>
      </c>
      <c r="I260">
        <f t="shared" si="1490"/>
        <v>45</v>
      </c>
      <c r="J260">
        <f t="shared" si="1490"/>
        <v>45</v>
      </c>
      <c r="K260">
        <f t="shared" si="1490"/>
        <v>45</v>
      </c>
      <c r="L260">
        <f t="shared" si="1490"/>
        <v>45</v>
      </c>
      <c r="M260">
        <f t="shared" si="1490"/>
        <v>45</v>
      </c>
      <c r="N260">
        <f t="shared" si="1490"/>
        <v>45</v>
      </c>
      <c r="O260">
        <f t="shared" si="1490"/>
        <v>45</v>
      </c>
      <c r="P260">
        <f t="shared" si="1490"/>
        <v>45</v>
      </c>
      <c r="Q260" s="37">
        <f t="shared" ref="Q260:T260" si="1491">IF(ROWS(Q$216:Q260)/100&lt;=Q$214,Q259+1%,"")</f>
        <v>0.45000000000000023</v>
      </c>
      <c r="R260" s="37">
        <f t="shared" si="1491"/>
        <v>0.45000000000000023</v>
      </c>
      <c r="S260" s="37">
        <f t="shared" si="1491"/>
        <v>0.45000000000000023</v>
      </c>
      <c r="T260" s="37">
        <f t="shared" si="1491"/>
        <v>0.45000000000000023</v>
      </c>
      <c r="U260">
        <f t="shared" si="1230"/>
        <v>45</v>
      </c>
      <c r="V260" s="37">
        <f t="shared" ref="V260:W260" si="1492">IF(ROWS(V$216:V260)/100&lt;=V$214,V259+1%,"")</f>
        <v>0.45000000000000023</v>
      </c>
      <c r="W260" s="37">
        <f t="shared" si="1492"/>
        <v>0.45000000000000023</v>
      </c>
      <c r="X260">
        <f t="shared" si="1232"/>
        <v>450</v>
      </c>
      <c r="Y260" s="37">
        <f t="shared" si="1233"/>
        <v>0.45000000000000023</v>
      </c>
      <c r="Z260">
        <f t="shared" ref="Z260:AA260" si="1493">IF(ROWS(Z$216:Z260)&lt;=Z$214,Z259+1,"")</f>
        <v>45</v>
      </c>
      <c r="AA260">
        <f t="shared" si="1493"/>
        <v>45</v>
      </c>
      <c r="AB260" s="37">
        <f t="shared" ref="AB260:AG260" si="1494">IF(ROWS(AB$216:AB260)/100&lt;=AB$214,AB259+1%,"")</f>
        <v>0.45000000000000023</v>
      </c>
      <c r="AC260" s="37">
        <f t="shared" si="1494"/>
        <v>0.45000000000000023</v>
      </c>
      <c r="AD260" s="37">
        <f t="shared" si="1494"/>
        <v>0.45000000000000023</v>
      </c>
      <c r="AE260" s="37">
        <f t="shared" si="1494"/>
        <v>0.45000000000000023</v>
      </c>
      <c r="AF260" s="37">
        <f t="shared" si="1494"/>
        <v>0.45000000000000023</v>
      </c>
      <c r="AG260" s="37">
        <f t="shared" si="1494"/>
        <v>0.45000000000000023</v>
      </c>
      <c r="AH260">
        <f t="shared" si="1236"/>
        <v>45</v>
      </c>
      <c r="AI260" s="37">
        <f t="shared" ref="AI260:AJ260" si="1495">IF(ROWS(AI$216:AI260)/100&lt;=AI$214,AI259+1%,"")</f>
        <v>0.45000000000000023</v>
      </c>
      <c r="AJ260" s="37">
        <f t="shared" si="1495"/>
        <v>0.45000000000000023</v>
      </c>
    </row>
    <row r="261" spans="1:38" ht="12.75">
      <c r="B261">
        <f t="shared" ref="B261:P261" si="1496">IF(ROWS(B$216:B261)&lt;=B$214,B260+1,"")</f>
        <v>46</v>
      </c>
      <c r="C261">
        <f t="shared" si="1496"/>
        <v>46</v>
      </c>
      <c r="D261">
        <f t="shared" si="1496"/>
        <v>46</v>
      </c>
      <c r="E261">
        <f t="shared" si="1496"/>
        <v>46</v>
      </c>
      <c r="F261">
        <f t="shared" si="1496"/>
        <v>46</v>
      </c>
      <c r="G261">
        <f t="shared" si="1496"/>
        <v>46</v>
      </c>
      <c r="H261">
        <f t="shared" si="1496"/>
        <v>46</v>
      </c>
      <c r="I261">
        <f t="shared" si="1496"/>
        <v>46</v>
      </c>
      <c r="J261">
        <f t="shared" si="1496"/>
        <v>46</v>
      </c>
      <c r="K261">
        <f t="shared" si="1496"/>
        <v>46</v>
      </c>
      <c r="L261">
        <f t="shared" si="1496"/>
        <v>46</v>
      </c>
      <c r="M261">
        <f t="shared" si="1496"/>
        <v>46</v>
      </c>
      <c r="N261">
        <f t="shared" si="1496"/>
        <v>46</v>
      </c>
      <c r="O261">
        <f t="shared" si="1496"/>
        <v>46</v>
      </c>
      <c r="P261">
        <f t="shared" si="1496"/>
        <v>46</v>
      </c>
      <c r="Q261" s="37">
        <f t="shared" ref="Q261:T261" si="1497">IF(ROWS(Q$216:Q261)/100&lt;=Q$214,Q260+1%,"")</f>
        <v>0.46000000000000024</v>
      </c>
      <c r="R261" s="37">
        <f t="shared" si="1497"/>
        <v>0.46000000000000024</v>
      </c>
      <c r="S261" s="37">
        <f t="shared" si="1497"/>
        <v>0.46000000000000024</v>
      </c>
      <c r="T261" s="37">
        <f t="shared" si="1497"/>
        <v>0.46000000000000024</v>
      </c>
      <c r="U261">
        <f t="shared" si="1230"/>
        <v>46</v>
      </c>
      <c r="V261" s="37">
        <f t="shared" ref="V261:W261" si="1498">IF(ROWS(V$216:V261)/100&lt;=V$214,V260+1%,"")</f>
        <v>0.46000000000000024</v>
      </c>
      <c r="W261" s="37">
        <f t="shared" si="1498"/>
        <v>0.46000000000000024</v>
      </c>
      <c r="X261">
        <f t="shared" si="1232"/>
        <v>460</v>
      </c>
      <c r="Y261" s="37">
        <f t="shared" si="1233"/>
        <v>0.46000000000000024</v>
      </c>
      <c r="Z261">
        <f t="shared" ref="Z261:AA261" si="1499">IF(ROWS(Z$216:Z261)&lt;=Z$214,Z260+1,"")</f>
        <v>46</v>
      </c>
      <c r="AA261">
        <f t="shared" si="1499"/>
        <v>46</v>
      </c>
      <c r="AB261" s="37">
        <f t="shared" ref="AB261:AG261" si="1500">IF(ROWS(AB$216:AB261)/100&lt;=AB$214,AB260+1%,"")</f>
        <v>0.46000000000000024</v>
      </c>
      <c r="AC261" s="37">
        <f t="shared" si="1500"/>
        <v>0.46000000000000024</v>
      </c>
      <c r="AD261" s="37">
        <f t="shared" si="1500"/>
        <v>0.46000000000000024</v>
      </c>
      <c r="AE261" s="37">
        <f t="shared" si="1500"/>
        <v>0.46000000000000024</v>
      </c>
      <c r="AF261" s="37">
        <f t="shared" si="1500"/>
        <v>0.46000000000000024</v>
      </c>
      <c r="AG261" s="37">
        <f t="shared" si="1500"/>
        <v>0.46000000000000024</v>
      </c>
      <c r="AH261">
        <f t="shared" si="1236"/>
        <v>46</v>
      </c>
      <c r="AI261" s="37">
        <f t="shared" ref="AI261:AJ261" si="1501">IF(ROWS(AI$216:AI261)/100&lt;=AI$214,AI260+1%,"")</f>
        <v>0.46000000000000024</v>
      </c>
      <c r="AJ261" s="37">
        <f t="shared" si="1501"/>
        <v>0.46000000000000024</v>
      </c>
    </row>
    <row r="262" spans="1:38" ht="12.75">
      <c r="B262">
        <f t="shared" ref="B262:P262" si="1502">IF(ROWS(B$216:B262)&lt;=B$214,B261+1,"")</f>
        <v>47</v>
      </c>
      <c r="C262">
        <f t="shared" si="1502"/>
        <v>47</v>
      </c>
      <c r="D262">
        <f t="shared" si="1502"/>
        <v>47</v>
      </c>
      <c r="E262">
        <f t="shared" si="1502"/>
        <v>47</v>
      </c>
      <c r="F262">
        <f t="shared" si="1502"/>
        <v>47</v>
      </c>
      <c r="G262">
        <f t="shared" si="1502"/>
        <v>47</v>
      </c>
      <c r="H262">
        <f t="shared" si="1502"/>
        <v>47</v>
      </c>
      <c r="I262">
        <f t="shared" si="1502"/>
        <v>47</v>
      </c>
      <c r="J262">
        <f t="shared" si="1502"/>
        <v>47</v>
      </c>
      <c r="K262">
        <f t="shared" si="1502"/>
        <v>47</v>
      </c>
      <c r="L262">
        <f t="shared" si="1502"/>
        <v>47</v>
      </c>
      <c r="M262">
        <f t="shared" si="1502"/>
        <v>47</v>
      </c>
      <c r="N262">
        <f t="shared" si="1502"/>
        <v>47</v>
      </c>
      <c r="O262">
        <f t="shared" si="1502"/>
        <v>47</v>
      </c>
      <c r="P262">
        <f t="shared" si="1502"/>
        <v>47</v>
      </c>
      <c r="Q262" s="37">
        <f t="shared" ref="Q262:T262" si="1503">IF(ROWS(Q$216:Q262)/100&lt;=Q$214,Q261+1%,"")</f>
        <v>0.47000000000000025</v>
      </c>
      <c r="R262" s="37">
        <f t="shared" si="1503"/>
        <v>0.47000000000000025</v>
      </c>
      <c r="S262" s="37">
        <f t="shared" si="1503"/>
        <v>0.47000000000000025</v>
      </c>
      <c r="T262" s="37">
        <f t="shared" si="1503"/>
        <v>0.47000000000000025</v>
      </c>
      <c r="U262">
        <f t="shared" si="1230"/>
        <v>47</v>
      </c>
      <c r="V262" s="37">
        <f t="shared" ref="V262:W262" si="1504">IF(ROWS(V$216:V262)/100&lt;=V$214,V261+1%,"")</f>
        <v>0.47000000000000025</v>
      </c>
      <c r="W262" s="37">
        <f t="shared" si="1504"/>
        <v>0.47000000000000025</v>
      </c>
      <c r="X262">
        <f t="shared" si="1232"/>
        <v>470</v>
      </c>
      <c r="Y262" s="37">
        <f t="shared" si="1233"/>
        <v>0.47000000000000025</v>
      </c>
      <c r="Z262">
        <f t="shared" ref="Z262:AA262" si="1505">IF(ROWS(Z$216:Z262)&lt;=Z$214,Z261+1,"")</f>
        <v>47</v>
      </c>
      <c r="AA262">
        <f t="shared" si="1505"/>
        <v>47</v>
      </c>
      <c r="AB262" s="37">
        <f t="shared" ref="AB262:AG262" si="1506">IF(ROWS(AB$216:AB262)/100&lt;=AB$214,AB261+1%,"")</f>
        <v>0.47000000000000025</v>
      </c>
      <c r="AC262" s="37">
        <f t="shared" si="1506"/>
        <v>0.47000000000000025</v>
      </c>
      <c r="AD262" s="37">
        <f t="shared" si="1506"/>
        <v>0.47000000000000025</v>
      </c>
      <c r="AE262" s="37">
        <f t="shared" si="1506"/>
        <v>0.47000000000000025</v>
      </c>
      <c r="AF262" s="37">
        <f t="shared" si="1506"/>
        <v>0.47000000000000025</v>
      </c>
      <c r="AG262" s="37">
        <f t="shared" si="1506"/>
        <v>0.47000000000000025</v>
      </c>
      <c r="AH262">
        <f t="shared" si="1236"/>
        <v>47</v>
      </c>
      <c r="AI262" s="37">
        <f t="shared" ref="AI262:AJ262" si="1507">IF(ROWS(AI$216:AI262)/100&lt;=AI$214,AI261+1%,"")</f>
        <v>0.47000000000000025</v>
      </c>
      <c r="AJ262" s="37">
        <f t="shared" si="1507"/>
        <v>0.47000000000000025</v>
      </c>
    </row>
    <row r="263" spans="1:38" ht="12.75">
      <c r="B263">
        <f t="shared" ref="B263:P263" si="1508">IF(ROWS(B$216:B263)&lt;=B$214,B262+1,"")</f>
        <v>48</v>
      </c>
      <c r="C263">
        <f t="shared" si="1508"/>
        <v>48</v>
      </c>
      <c r="D263">
        <f t="shared" si="1508"/>
        <v>48</v>
      </c>
      <c r="E263">
        <f t="shared" si="1508"/>
        <v>48</v>
      </c>
      <c r="F263">
        <f t="shared" si="1508"/>
        <v>48</v>
      </c>
      <c r="G263">
        <f t="shared" si="1508"/>
        <v>48</v>
      </c>
      <c r="H263">
        <f t="shared" si="1508"/>
        <v>48</v>
      </c>
      <c r="I263">
        <f t="shared" si="1508"/>
        <v>48</v>
      </c>
      <c r="J263">
        <f t="shared" si="1508"/>
        <v>48</v>
      </c>
      <c r="K263">
        <f t="shared" si="1508"/>
        <v>48</v>
      </c>
      <c r="L263">
        <f t="shared" si="1508"/>
        <v>48</v>
      </c>
      <c r="M263">
        <f t="shared" si="1508"/>
        <v>48</v>
      </c>
      <c r="N263">
        <f t="shared" si="1508"/>
        <v>48</v>
      </c>
      <c r="O263">
        <f t="shared" si="1508"/>
        <v>48</v>
      </c>
      <c r="P263">
        <f t="shared" si="1508"/>
        <v>48</v>
      </c>
      <c r="Q263" s="37">
        <f t="shared" ref="Q263:T263" si="1509">IF(ROWS(Q$216:Q263)/100&lt;=Q$214,Q262+1%,"")</f>
        <v>0.48000000000000026</v>
      </c>
      <c r="R263" s="37">
        <f t="shared" si="1509"/>
        <v>0.48000000000000026</v>
      </c>
      <c r="S263" s="37">
        <f t="shared" si="1509"/>
        <v>0.48000000000000026</v>
      </c>
      <c r="T263" s="37">
        <f t="shared" si="1509"/>
        <v>0.48000000000000026</v>
      </c>
      <c r="U263">
        <f t="shared" si="1230"/>
        <v>48</v>
      </c>
      <c r="V263" s="37">
        <f t="shared" ref="V263:W263" si="1510">IF(ROWS(V$216:V263)/100&lt;=V$214,V262+1%,"")</f>
        <v>0.48000000000000026</v>
      </c>
      <c r="W263" s="37">
        <f t="shared" si="1510"/>
        <v>0.48000000000000026</v>
      </c>
      <c r="X263">
        <f t="shared" si="1232"/>
        <v>480</v>
      </c>
      <c r="Y263" s="37">
        <f t="shared" si="1233"/>
        <v>0.48000000000000026</v>
      </c>
      <c r="Z263">
        <f t="shared" ref="Z263:AA263" si="1511">IF(ROWS(Z$216:Z263)&lt;=Z$214,Z262+1,"")</f>
        <v>48</v>
      </c>
      <c r="AA263">
        <f t="shared" si="1511"/>
        <v>48</v>
      </c>
      <c r="AB263" s="37">
        <f t="shared" ref="AB263:AG263" si="1512">IF(ROWS(AB$216:AB263)/100&lt;=AB$214,AB262+1%,"")</f>
        <v>0.48000000000000026</v>
      </c>
      <c r="AC263" s="37">
        <f t="shared" si="1512"/>
        <v>0.48000000000000026</v>
      </c>
      <c r="AD263" s="37">
        <f t="shared" si="1512"/>
        <v>0.48000000000000026</v>
      </c>
      <c r="AE263" s="37">
        <f t="shared" si="1512"/>
        <v>0.48000000000000026</v>
      </c>
      <c r="AF263" s="37">
        <f t="shared" si="1512"/>
        <v>0.48000000000000026</v>
      </c>
      <c r="AG263" s="37">
        <f t="shared" si="1512"/>
        <v>0.48000000000000026</v>
      </c>
      <c r="AH263">
        <f t="shared" si="1236"/>
        <v>48</v>
      </c>
      <c r="AI263" s="37">
        <f t="shared" ref="AI263:AJ263" si="1513">IF(ROWS(AI$216:AI263)/100&lt;=AI$214,AI262+1%,"")</f>
        <v>0.48000000000000026</v>
      </c>
      <c r="AJ263" s="37">
        <f t="shared" si="1513"/>
        <v>0.48000000000000026</v>
      </c>
    </row>
    <row r="264" spans="1:38" ht="12.75">
      <c r="B264">
        <f t="shared" ref="B264:P264" si="1514">IF(ROWS(B$216:B264)&lt;=B$214,B263+1,"")</f>
        <v>49</v>
      </c>
      <c r="C264">
        <f t="shared" si="1514"/>
        <v>49</v>
      </c>
      <c r="D264">
        <f t="shared" si="1514"/>
        <v>49</v>
      </c>
      <c r="E264">
        <f t="shared" si="1514"/>
        <v>49</v>
      </c>
      <c r="F264">
        <f t="shared" si="1514"/>
        <v>49</v>
      </c>
      <c r="G264">
        <f t="shared" si="1514"/>
        <v>49</v>
      </c>
      <c r="H264">
        <f t="shared" si="1514"/>
        <v>49</v>
      </c>
      <c r="I264">
        <f t="shared" si="1514"/>
        <v>49</v>
      </c>
      <c r="J264">
        <f t="shared" si="1514"/>
        <v>49</v>
      </c>
      <c r="K264">
        <f t="shared" si="1514"/>
        <v>49</v>
      </c>
      <c r="L264">
        <f t="shared" si="1514"/>
        <v>49</v>
      </c>
      <c r="M264">
        <f t="shared" si="1514"/>
        <v>49</v>
      </c>
      <c r="N264">
        <f t="shared" si="1514"/>
        <v>49</v>
      </c>
      <c r="O264">
        <f t="shared" si="1514"/>
        <v>49</v>
      </c>
      <c r="P264">
        <f t="shared" si="1514"/>
        <v>49</v>
      </c>
      <c r="Q264" s="37">
        <f t="shared" ref="Q264:T264" si="1515">IF(ROWS(Q$216:Q264)/100&lt;=Q$214,Q263+1%,"")</f>
        <v>0.49000000000000027</v>
      </c>
      <c r="R264" s="37">
        <f t="shared" si="1515"/>
        <v>0.49000000000000027</v>
      </c>
      <c r="S264" s="37">
        <f t="shared" si="1515"/>
        <v>0.49000000000000027</v>
      </c>
      <c r="T264" s="37">
        <f t="shared" si="1515"/>
        <v>0.49000000000000027</v>
      </c>
      <c r="U264">
        <f t="shared" si="1230"/>
        <v>49</v>
      </c>
      <c r="V264" s="37">
        <f t="shared" ref="V264:W264" si="1516">IF(ROWS(V$216:V264)/100&lt;=V$214,V263+1%,"")</f>
        <v>0.49000000000000027</v>
      </c>
      <c r="W264" s="37">
        <f t="shared" si="1516"/>
        <v>0.49000000000000027</v>
      </c>
      <c r="X264">
        <f t="shared" si="1232"/>
        <v>490</v>
      </c>
      <c r="Y264" s="37">
        <f t="shared" si="1233"/>
        <v>0.49000000000000027</v>
      </c>
      <c r="Z264">
        <f t="shared" ref="Z264:AA264" si="1517">IF(ROWS(Z$216:Z264)&lt;=Z$214,Z263+1,"")</f>
        <v>49</v>
      </c>
      <c r="AA264">
        <f t="shared" si="1517"/>
        <v>49</v>
      </c>
      <c r="AB264" s="37">
        <f t="shared" ref="AB264:AG264" si="1518">IF(ROWS(AB$216:AB264)/100&lt;=AB$214,AB263+1%,"")</f>
        <v>0.49000000000000027</v>
      </c>
      <c r="AC264" s="37">
        <f t="shared" si="1518"/>
        <v>0.49000000000000027</v>
      </c>
      <c r="AD264" s="37">
        <f t="shared" si="1518"/>
        <v>0.49000000000000027</v>
      </c>
      <c r="AE264" s="37">
        <f t="shared" si="1518"/>
        <v>0.49000000000000027</v>
      </c>
      <c r="AF264" s="37">
        <f t="shared" si="1518"/>
        <v>0.49000000000000027</v>
      </c>
      <c r="AG264" s="37">
        <f t="shared" si="1518"/>
        <v>0.49000000000000027</v>
      </c>
      <c r="AH264">
        <f t="shared" si="1236"/>
        <v>49</v>
      </c>
      <c r="AI264" s="37">
        <f t="shared" ref="AI264:AJ264" si="1519">IF(ROWS(AI$216:AI264)/100&lt;=AI$214,AI263+1%,"")</f>
        <v>0.49000000000000027</v>
      </c>
      <c r="AJ264" s="37">
        <f t="shared" si="1519"/>
        <v>0.49000000000000027</v>
      </c>
    </row>
    <row r="265" spans="1:38" ht="12.75">
      <c r="B265">
        <f t="shared" ref="B265:P265" si="1520">IF(ROWS(B$216:B265)&lt;=B$214,B264+1,"")</f>
        <v>50</v>
      </c>
      <c r="C265">
        <f t="shared" si="1520"/>
        <v>50</v>
      </c>
      <c r="D265">
        <f t="shared" si="1520"/>
        <v>50</v>
      </c>
      <c r="E265">
        <f t="shared" si="1520"/>
        <v>50</v>
      </c>
      <c r="F265">
        <f t="shared" si="1520"/>
        <v>50</v>
      </c>
      <c r="G265">
        <f t="shared" si="1520"/>
        <v>50</v>
      </c>
      <c r="H265">
        <f t="shared" si="1520"/>
        <v>50</v>
      </c>
      <c r="I265">
        <f t="shared" si="1520"/>
        <v>50</v>
      </c>
      <c r="J265">
        <f t="shared" si="1520"/>
        <v>50</v>
      </c>
      <c r="K265">
        <f t="shared" si="1520"/>
        <v>50</v>
      </c>
      <c r="L265">
        <f t="shared" si="1520"/>
        <v>50</v>
      </c>
      <c r="M265">
        <f t="shared" si="1520"/>
        <v>50</v>
      </c>
      <c r="N265">
        <f t="shared" si="1520"/>
        <v>50</v>
      </c>
      <c r="O265">
        <f t="shared" si="1520"/>
        <v>50</v>
      </c>
      <c r="P265">
        <f t="shared" si="1520"/>
        <v>50</v>
      </c>
      <c r="Q265" s="37">
        <f t="shared" ref="Q265:T265" si="1521">IF(ROWS(Q$216:Q265)/100&lt;=Q$214,Q264+1%,"")</f>
        <v>0.50000000000000022</v>
      </c>
      <c r="R265" s="37">
        <f t="shared" si="1521"/>
        <v>0.50000000000000022</v>
      </c>
      <c r="S265" s="37">
        <f t="shared" si="1521"/>
        <v>0.50000000000000022</v>
      </c>
      <c r="T265" s="37">
        <f t="shared" si="1521"/>
        <v>0.50000000000000022</v>
      </c>
      <c r="U265">
        <f t="shared" si="1230"/>
        <v>50</v>
      </c>
      <c r="V265" s="37">
        <f t="shared" ref="V265:W265" si="1522">IF(ROWS(V$216:V265)/100&lt;=V$214,V264+1%,"")</f>
        <v>0.50000000000000022</v>
      </c>
      <c r="W265" s="37">
        <f t="shared" si="1522"/>
        <v>0.50000000000000022</v>
      </c>
      <c r="X265">
        <f t="shared" si="1232"/>
        <v>500</v>
      </c>
      <c r="Y265" s="37">
        <f t="shared" si="1233"/>
        <v>0.50000000000000022</v>
      </c>
      <c r="Z265">
        <f t="shared" ref="Z265:AA265" si="1523">IF(ROWS(Z$216:Z265)&lt;=Z$214,Z264+1,"")</f>
        <v>50</v>
      </c>
      <c r="AA265">
        <f t="shared" si="1523"/>
        <v>50</v>
      </c>
      <c r="AB265" s="37">
        <f t="shared" ref="AB265:AG265" si="1524">IF(ROWS(AB$216:AB265)/100&lt;=AB$214,AB264+1%,"")</f>
        <v>0.50000000000000022</v>
      </c>
      <c r="AC265" s="37">
        <f t="shared" si="1524"/>
        <v>0.50000000000000022</v>
      </c>
      <c r="AD265" s="37">
        <f t="shared" si="1524"/>
        <v>0.50000000000000022</v>
      </c>
      <c r="AE265" s="37">
        <f t="shared" si="1524"/>
        <v>0.50000000000000022</v>
      </c>
      <c r="AF265" s="37">
        <f t="shared" si="1524"/>
        <v>0.50000000000000022</v>
      </c>
      <c r="AG265" s="37">
        <f t="shared" si="1524"/>
        <v>0.50000000000000022</v>
      </c>
      <c r="AH265">
        <f t="shared" si="1236"/>
        <v>50</v>
      </c>
      <c r="AI265" s="37">
        <f t="shared" ref="AI265:AJ265" si="1525">IF(ROWS(AI$216:AI265)/100&lt;=AI$214,AI264+1%,"")</f>
        <v>0.50000000000000022</v>
      </c>
      <c r="AJ265" s="37">
        <f t="shared" si="1525"/>
        <v>0.50000000000000022</v>
      </c>
    </row>
    <row r="266" spans="1:38" ht="12.75">
      <c r="Q266" s="37"/>
      <c r="R266" s="37"/>
      <c r="S266" s="37"/>
      <c r="T266" s="37"/>
      <c r="V266" s="37"/>
      <c r="W266" s="37"/>
      <c r="Y266" s="37"/>
      <c r="AB266" s="37"/>
      <c r="AC266" s="37"/>
      <c r="AD266" s="37"/>
      <c r="AE266" s="37"/>
      <c r="AF266" s="37"/>
      <c r="AG266" s="37"/>
      <c r="AI266" s="37"/>
      <c r="AJ266" s="37"/>
    </row>
    <row r="267" spans="1:38" ht="12.75">
      <c r="A267" s="10" t="s">
        <v>1</v>
      </c>
      <c r="B267" s="10" t="s">
        <v>1367</v>
      </c>
      <c r="C267" s="10" t="s">
        <v>1367</v>
      </c>
      <c r="D267" s="10" t="s">
        <v>1367</v>
      </c>
      <c r="E267" s="10" t="s">
        <v>1367</v>
      </c>
      <c r="F267" s="10" t="s">
        <v>1367</v>
      </c>
      <c r="G267" s="10" t="s">
        <v>1367</v>
      </c>
      <c r="H267" s="10" t="s">
        <v>1367</v>
      </c>
      <c r="I267" s="10" t="s">
        <v>1367</v>
      </c>
      <c r="J267" s="10" t="s">
        <v>1367</v>
      </c>
      <c r="K267" s="10" t="s">
        <v>1367</v>
      </c>
      <c r="L267" s="10" t="s">
        <v>1367</v>
      </c>
      <c r="M267" s="10" t="s">
        <v>1367</v>
      </c>
      <c r="N267" s="10" t="s">
        <v>1367</v>
      </c>
      <c r="O267" s="10" t="s">
        <v>1367</v>
      </c>
      <c r="P267" s="10" t="s">
        <v>1367</v>
      </c>
      <c r="Q267" s="157" t="s">
        <v>1367</v>
      </c>
      <c r="R267" s="157" t="s">
        <v>1367</v>
      </c>
      <c r="S267" s="157" t="s">
        <v>1367</v>
      </c>
      <c r="T267" s="157" t="s">
        <v>1367</v>
      </c>
      <c r="U267" s="10" t="s">
        <v>1367</v>
      </c>
      <c r="V267" s="157" t="s">
        <v>1367</v>
      </c>
      <c r="W267" s="157" t="s">
        <v>1367</v>
      </c>
      <c r="X267" s="10" t="s">
        <v>1367</v>
      </c>
      <c r="Y267" s="157" t="s">
        <v>1367</v>
      </c>
      <c r="Z267" s="10" t="s">
        <v>1367</v>
      </c>
      <c r="AA267" s="10" t="s">
        <v>1367</v>
      </c>
      <c r="AB267" s="157" t="s">
        <v>1367</v>
      </c>
      <c r="AC267" s="157" t="s">
        <v>1367</v>
      </c>
      <c r="AD267" s="157" t="s">
        <v>1367</v>
      </c>
      <c r="AE267" s="157" t="s">
        <v>1367</v>
      </c>
      <c r="AF267" s="157" t="s">
        <v>1367</v>
      </c>
      <c r="AG267" s="157" t="s">
        <v>1367</v>
      </c>
      <c r="AH267" s="10" t="s">
        <v>1367</v>
      </c>
      <c r="AI267" s="157" t="s">
        <v>1367</v>
      </c>
      <c r="AJ267" s="157" t="s">
        <v>1367</v>
      </c>
      <c r="AK267" s="10"/>
      <c r="AL267" s="10"/>
    </row>
    <row r="268" spans="1:38" ht="12.75">
      <c r="A268" s="10" t="s">
        <v>420</v>
      </c>
      <c r="B268" s="10">
        <v>0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57">
        <v>0</v>
      </c>
      <c r="R268" s="157">
        <v>0</v>
      </c>
      <c r="S268" s="157">
        <v>0</v>
      </c>
      <c r="T268" s="157">
        <v>0</v>
      </c>
      <c r="U268" s="10">
        <v>0</v>
      </c>
      <c r="V268" s="157">
        <v>0</v>
      </c>
      <c r="W268" s="157">
        <v>0</v>
      </c>
      <c r="X268" s="10">
        <v>0</v>
      </c>
      <c r="Y268" s="157">
        <v>0</v>
      </c>
      <c r="Z268" s="10">
        <v>0</v>
      </c>
      <c r="AA268" s="10">
        <v>0</v>
      </c>
      <c r="AB268" s="157">
        <v>0</v>
      </c>
      <c r="AC268" s="157">
        <v>0</v>
      </c>
      <c r="AD268" s="157">
        <v>0</v>
      </c>
      <c r="AE268" s="157">
        <v>0</v>
      </c>
      <c r="AF268" s="157">
        <v>0</v>
      </c>
      <c r="AG268" s="157">
        <v>0</v>
      </c>
      <c r="AH268" s="10">
        <v>0</v>
      </c>
      <c r="AI268" s="157">
        <v>0</v>
      </c>
      <c r="AJ268" s="157">
        <v>0</v>
      </c>
      <c r="AK268" s="10"/>
      <c r="AL268" s="10"/>
    </row>
    <row r="269" spans="1:38" ht="12.75">
      <c r="A269" s="10" t="s">
        <v>240</v>
      </c>
      <c r="B269">
        <f t="shared" ref="B269:P269" si="1526">IF(ROWS(B269)&lt;=B267,B268+1,"")</f>
        <v>1</v>
      </c>
      <c r="C269">
        <f t="shared" si="1526"/>
        <v>1</v>
      </c>
      <c r="D269">
        <f t="shared" si="1526"/>
        <v>1</v>
      </c>
      <c r="E269">
        <f t="shared" si="1526"/>
        <v>1</v>
      </c>
      <c r="F269">
        <f t="shared" si="1526"/>
        <v>1</v>
      </c>
      <c r="G269">
        <f t="shared" si="1526"/>
        <v>1</v>
      </c>
      <c r="H269">
        <f t="shared" si="1526"/>
        <v>1</v>
      </c>
      <c r="I269">
        <f t="shared" si="1526"/>
        <v>1</v>
      </c>
      <c r="J269">
        <f t="shared" si="1526"/>
        <v>1</v>
      </c>
      <c r="K269">
        <f t="shared" si="1526"/>
        <v>1</v>
      </c>
      <c r="L269">
        <f t="shared" si="1526"/>
        <v>1</v>
      </c>
      <c r="M269">
        <f t="shared" si="1526"/>
        <v>1</v>
      </c>
      <c r="N269">
        <f t="shared" si="1526"/>
        <v>1</v>
      </c>
      <c r="O269">
        <f t="shared" si="1526"/>
        <v>1</v>
      </c>
      <c r="P269">
        <f t="shared" si="1526"/>
        <v>1</v>
      </c>
      <c r="Q269" s="37">
        <f t="shared" ref="Q269:T269" si="1527">IF(ROWS(Q269)/100&lt;=Q267,Q268+1%,"")</f>
        <v>0.01</v>
      </c>
      <c r="R269" s="37">
        <f t="shared" si="1527"/>
        <v>0.01</v>
      </c>
      <c r="S269" s="37">
        <f t="shared" si="1527"/>
        <v>0.01</v>
      </c>
      <c r="T269" s="37">
        <f t="shared" si="1527"/>
        <v>0.01</v>
      </c>
      <c r="U269">
        <f>IF(ROWS(U269)&lt;=U267,U268+1,"")</f>
        <v>1</v>
      </c>
      <c r="V269" s="37">
        <f t="shared" ref="V269:W269" si="1528">IF(ROWS(V269)/100&lt;=V267,V268+1%,"")</f>
        <v>0.01</v>
      </c>
      <c r="W269" s="37">
        <f t="shared" si="1528"/>
        <v>0.01</v>
      </c>
      <c r="X269">
        <f>IF(ROWS(X269)&lt;=X267,X268+10,"")</f>
        <v>10</v>
      </c>
      <c r="Y269" s="37">
        <f>IF(ROWS(Y269)/100&lt;=Y267,Y268+1%,"")</f>
        <v>0.01</v>
      </c>
      <c r="Z269">
        <f t="shared" ref="Z269:AA269" si="1529">IF(ROWS(Z269)&lt;=Z267,Z268+1,"")</f>
        <v>1</v>
      </c>
      <c r="AA269">
        <f t="shared" si="1529"/>
        <v>1</v>
      </c>
      <c r="AB269" s="37">
        <f t="shared" ref="AB269:AG269" si="1530">IF(ROWS(AB269)/100&lt;=AB267,AB268+1%,"")</f>
        <v>0.01</v>
      </c>
      <c r="AC269" s="37">
        <f t="shared" si="1530"/>
        <v>0.01</v>
      </c>
      <c r="AD269" s="37">
        <f t="shared" si="1530"/>
        <v>0.01</v>
      </c>
      <c r="AE269" s="37">
        <f t="shared" si="1530"/>
        <v>0.01</v>
      </c>
      <c r="AF269" s="37">
        <f t="shared" si="1530"/>
        <v>0.01</v>
      </c>
      <c r="AG269" s="37">
        <f t="shared" si="1530"/>
        <v>0.01</v>
      </c>
      <c r="AH269">
        <f>IF(ROWS(AH269)&lt;=AH267,AH268+1,"")</f>
        <v>1</v>
      </c>
      <c r="AI269" s="37">
        <f t="shared" ref="AI269:AJ269" si="1531">IF(ROWS(AI269)/100&lt;=AI267,AI268+1%,"")</f>
        <v>0.01</v>
      </c>
      <c r="AJ269" s="37">
        <f t="shared" si="1531"/>
        <v>0.01</v>
      </c>
    </row>
    <row r="270" spans="1:38" ht="12.75">
      <c r="B270">
        <f t="shared" ref="B270:P270" si="1532">IF(ROWS(B$269:B270)&lt;=B$267,B269+1,"")</f>
        <v>2</v>
      </c>
      <c r="C270">
        <f t="shared" si="1532"/>
        <v>2</v>
      </c>
      <c r="D270">
        <f t="shared" si="1532"/>
        <v>2</v>
      </c>
      <c r="E270">
        <f t="shared" si="1532"/>
        <v>2</v>
      </c>
      <c r="F270">
        <f t="shared" si="1532"/>
        <v>2</v>
      </c>
      <c r="G270">
        <f t="shared" si="1532"/>
        <v>2</v>
      </c>
      <c r="H270">
        <f t="shared" si="1532"/>
        <v>2</v>
      </c>
      <c r="I270">
        <f t="shared" si="1532"/>
        <v>2</v>
      </c>
      <c r="J270">
        <f t="shared" si="1532"/>
        <v>2</v>
      </c>
      <c r="K270">
        <f t="shared" si="1532"/>
        <v>2</v>
      </c>
      <c r="L270">
        <f t="shared" si="1532"/>
        <v>2</v>
      </c>
      <c r="M270">
        <f t="shared" si="1532"/>
        <v>2</v>
      </c>
      <c r="N270">
        <f t="shared" si="1532"/>
        <v>2</v>
      </c>
      <c r="O270">
        <f t="shared" si="1532"/>
        <v>2</v>
      </c>
      <c r="P270" s="37">
        <f t="shared" si="1532"/>
        <v>2</v>
      </c>
      <c r="Q270" s="37">
        <f t="shared" ref="Q270:T270" si="1533">IF(ROWS(Q$269:Q270)/100&lt;=Q$267,Q269+1%,"")</f>
        <v>0.02</v>
      </c>
      <c r="R270" s="37">
        <f t="shared" si="1533"/>
        <v>0.02</v>
      </c>
      <c r="S270" s="37">
        <f t="shared" si="1533"/>
        <v>0.02</v>
      </c>
      <c r="T270" s="37">
        <f t="shared" si="1533"/>
        <v>0.02</v>
      </c>
      <c r="U270">
        <f t="shared" ref="U270:U318" si="1534">IF(ROWS(U$269:U270)&lt;=U$267,U269+1,"")</f>
        <v>2</v>
      </c>
      <c r="V270" s="37">
        <f t="shared" ref="V270:W270" si="1535">IF(ROWS(V$269:V270)/100&lt;=V$267,V269+1%,"")</f>
        <v>0.02</v>
      </c>
      <c r="W270" s="37">
        <f t="shared" si="1535"/>
        <v>0.02</v>
      </c>
      <c r="X270">
        <f t="shared" ref="X270:X318" si="1536">IF(ROWS(X$269:X270)&lt;=X$267,X269+10,"")</f>
        <v>20</v>
      </c>
      <c r="Y270" s="37">
        <f t="shared" ref="Y270:Y318" si="1537">IF(ROWS(Y$269:Y270)/100&lt;=Y$267,Y269+1%,"")</f>
        <v>0.02</v>
      </c>
      <c r="Z270">
        <f t="shared" ref="Z270:AA270" si="1538">IF(ROWS(Z$269:Z270)&lt;=Z$267,Z269+1,"")</f>
        <v>2</v>
      </c>
      <c r="AA270">
        <f t="shared" si="1538"/>
        <v>2</v>
      </c>
      <c r="AB270" s="37">
        <f t="shared" ref="AB270:AG270" si="1539">IF(ROWS(AB$269:AB270)/100&lt;=AB$267,AB269+1%,"")</f>
        <v>0.02</v>
      </c>
      <c r="AC270" s="37">
        <f t="shared" si="1539"/>
        <v>0.02</v>
      </c>
      <c r="AD270" s="37">
        <f t="shared" si="1539"/>
        <v>0.02</v>
      </c>
      <c r="AE270" s="37">
        <f t="shared" si="1539"/>
        <v>0.02</v>
      </c>
      <c r="AF270" s="37">
        <f t="shared" si="1539"/>
        <v>0.02</v>
      </c>
      <c r="AG270" s="37">
        <f t="shared" si="1539"/>
        <v>0.02</v>
      </c>
      <c r="AH270">
        <f t="shared" ref="AH270:AH318" si="1540">IF(ROWS(AH$269:AH270)&lt;=AH$267,AH269+1,"")</f>
        <v>2</v>
      </c>
      <c r="AI270" s="37">
        <f t="shared" ref="AI270:AJ270" si="1541">IF(ROWS(AI$269:AI270)/100&lt;=AI$267,AI269+1%,"")</f>
        <v>0.02</v>
      </c>
      <c r="AJ270" s="37">
        <f t="shared" si="1541"/>
        <v>0.02</v>
      </c>
    </row>
    <row r="271" spans="1:38" ht="12.75">
      <c r="B271">
        <f t="shared" ref="B271:P271" si="1542">IF(ROWS(B$269:B271)&lt;=B$267,B270+1,"")</f>
        <v>3</v>
      </c>
      <c r="C271">
        <f t="shared" si="1542"/>
        <v>3</v>
      </c>
      <c r="D271">
        <f t="shared" si="1542"/>
        <v>3</v>
      </c>
      <c r="E271">
        <f t="shared" si="1542"/>
        <v>3</v>
      </c>
      <c r="F271">
        <f t="shared" si="1542"/>
        <v>3</v>
      </c>
      <c r="G271">
        <f t="shared" si="1542"/>
        <v>3</v>
      </c>
      <c r="H271">
        <f t="shared" si="1542"/>
        <v>3</v>
      </c>
      <c r="I271">
        <f t="shared" si="1542"/>
        <v>3</v>
      </c>
      <c r="J271">
        <f t="shared" si="1542"/>
        <v>3</v>
      </c>
      <c r="K271">
        <f t="shared" si="1542"/>
        <v>3</v>
      </c>
      <c r="L271">
        <f t="shared" si="1542"/>
        <v>3</v>
      </c>
      <c r="M271">
        <f t="shared" si="1542"/>
        <v>3</v>
      </c>
      <c r="N271">
        <f t="shared" si="1542"/>
        <v>3</v>
      </c>
      <c r="O271">
        <f t="shared" si="1542"/>
        <v>3</v>
      </c>
      <c r="P271">
        <f t="shared" si="1542"/>
        <v>3</v>
      </c>
      <c r="Q271" s="37">
        <f t="shared" ref="Q271:T271" si="1543">IF(ROWS(Q$269:Q271)/100&lt;=Q$267,Q270+1%,"")</f>
        <v>0.03</v>
      </c>
      <c r="R271" s="37">
        <f t="shared" si="1543"/>
        <v>0.03</v>
      </c>
      <c r="S271" s="37">
        <f t="shared" si="1543"/>
        <v>0.03</v>
      </c>
      <c r="T271" s="37">
        <f t="shared" si="1543"/>
        <v>0.03</v>
      </c>
      <c r="U271">
        <f t="shared" si="1534"/>
        <v>3</v>
      </c>
      <c r="V271" s="37">
        <f t="shared" ref="V271:W271" si="1544">IF(ROWS(V$269:V271)/100&lt;=V$267,V270+1%,"")</f>
        <v>0.03</v>
      </c>
      <c r="W271" s="37">
        <f t="shared" si="1544"/>
        <v>0.03</v>
      </c>
      <c r="X271">
        <f t="shared" si="1536"/>
        <v>30</v>
      </c>
      <c r="Y271" s="37">
        <f t="shared" si="1537"/>
        <v>0.03</v>
      </c>
      <c r="Z271">
        <f t="shared" ref="Z271:AA271" si="1545">IF(ROWS(Z$269:Z271)&lt;=Z$267,Z270+1,"")</f>
        <v>3</v>
      </c>
      <c r="AA271">
        <f t="shared" si="1545"/>
        <v>3</v>
      </c>
      <c r="AB271" s="37">
        <f t="shared" ref="AB271:AG271" si="1546">IF(ROWS(AB$269:AB271)/100&lt;=AB$267,AB270+1%,"")</f>
        <v>0.03</v>
      </c>
      <c r="AC271" s="37">
        <f t="shared" si="1546"/>
        <v>0.03</v>
      </c>
      <c r="AD271" s="37">
        <f t="shared" si="1546"/>
        <v>0.03</v>
      </c>
      <c r="AE271" s="37">
        <f t="shared" si="1546"/>
        <v>0.03</v>
      </c>
      <c r="AF271" s="37">
        <f t="shared" si="1546"/>
        <v>0.03</v>
      </c>
      <c r="AG271" s="37">
        <f t="shared" si="1546"/>
        <v>0.03</v>
      </c>
      <c r="AH271">
        <f t="shared" si="1540"/>
        <v>3</v>
      </c>
      <c r="AI271" s="37">
        <f t="shared" ref="AI271:AJ271" si="1547">IF(ROWS(AI$269:AI271)/100&lt;=AI$267,AI270+1%,"")</f>
        <v>0.03</v>
      </c>
      <c r="AJ271" s="37">
        <f t="shared" si="1547"/>
        <v>0.03</v>
      </c>
    </row>
    <row r="272" spans="1:38" ht="12.75">
      <c r="B272">
        <f t="shared" ref="B272:P272" si="1548">IF(ROWS(B$269:B272)&lt;=B$267,B271+1,"")</f>
        <v>4</v>
      </c>
      <c r="C272">
        <f t="shared" si="1548"/>
        <v>4</v>
      </c>
      <c r="D272">
        <f t="shared" si="1548"/>
        <v>4</v>
      </c>
      <c r="E272">
        <f t="shared" si="1548"/>
        <v>4</v>
      </c>
      <c r="F272">
        <f t="shared" si="1548"/>
        <v>4</v>
      </c>
      <c r="G272">
        <f t="shared" si="1548"/>
        <v>4</v>
      </c>
      <c r="H272">
        <f t="shared" si="1548"/>
        <v>4</v>
      </c>
      <c r="I272">
        <f t="shared" si="1548"/>
        <v>4</v>
      </c>
      <c r="J272">
        <f t="shared" si="1548"/>
        <v>4</v>
      </c>
      <c r="K272">
        <f t="shared" si="1548"/>
        <v>4</v>
      </c>
      <c r="L272">
        <f t="shared" si="1548"/>
        <v>4</v>
      </c>
      <c r="M272">
        <f t="shared" si="1548"/>
        <v>4</v>
      </c>
      <c r="N272">
        <f t="shared" si="1548"/>
        <v>4</v>
      </c>
      <c r="O272">
        <f t="shared" si="1548"/>
        <v>4</v>
      </c>
      <c r="P272">
        <f t="shared" si="1548"/>
        <v>4</v>
      </c>
      <c r="Q272" s="37">
        <f t="shared" ref="Q272:T272" si="1549">IF(ROWS(Q$269:Q272)/100&lt;=Q$267,Q271+1%,"")</f>
        <v>0.04</v>
      </c>
      <c r="R272" s="37">
        <f t="shared" si="1549"/>
        <v>0.04</v>
      </c>
      <c r="S272" s="37">
        <f t="shared" si="1549"/>
        <v>0.04</v>
      </c>
      <c r="T272" s="37">
        <f t="shared" si="1549"/>
        <v>0.04</v>
      </c>
      <c r="U272">
        <f t="shared" si="1534"/>
        <v>4</v>
      </c>
      <c r="V272" s="37">
        <f t="shared" ref="V272:W272" si="1550">IF(ROWS(V$269:V272)/100&lt;=V$267,V271+1%,"")</f>
        <v>0.04</v>
      </c>
      <c r="W272" s="37">
        <f t="shared" si="1550"/>
        <v>0.04</v>
      </c>
      <c r="X272">
        <f t="shared" si="1536"/>
        <v>40</v>
      </c>
      <c r="Y272" s="37">
        <f t="shared" si="1537"/>
        <v>0.04</v>
      </c>
      <c r="Z272">
        <f t="shared" ref="Z272:AA272" si="1551">IF(ROWS(Z$269:Z272)&lt;=Z$267,Z271+1,"")</f>
        <v>4</v>
      </c>
      <c r="AA272">
        <f t="shared" si="1551"/>
        <v>4</v>
      </c>
      <c r="AB272" s="37">
        <f t="shared" ref="AB272:AG272" si="1552">IF(ROWS(AB$269:AB272)/100&lt;=AB$267,AB271+1%,"")</f>
        <v>0.04</v>
      </c>
      <c r="AC272" s="37">
        <f t="shared" si="1552"/>
        <v>0.04</v>
      </c>
      <c r="AD272" s="37">
        <f t="shared" si="1552"/>
        <v>0.04</v>
      </c>
      <c r="AE272" s="37">
        <f t="shared" si="1552"/>
        <v>0.04</v>
      </c>
      <c r="AF272" s="37">
        <f t="shared" si="1552"/>
        <v>0.04</v>
      </c>
      <c r="AG272" s="37">
        <f t="shared" si="1552"/>
        <v>0.04</v>
      </c>
      <c r="AH272">
        <f t="shared" si="1540"/>
        <v>4</v>
      </c>
      <c r="AI272" s="37">
        <f t="shared" ref="AI272:AJ272" si="1553">IF(ROWS(AI$269:AI272)/100&lt;=AI$267,AI271+1%,"")</f>
        <v>0.04</v>
      </c>
      <c r="AJ272" s="37">
        <f t="shared" si="1553"/>
        <v>0.04</v>
      </c>
    </row>
    <row r="273" spans="2:36" ht="12.75">
      <c r="B273">
        <f t="shared" ref="B273:P273" si="1554">IF(ROWS(B$269:B273)&lt;=B$267,B272+1,"")</f>
        <v>5</v>
      </c>
      <c r="C273">
        <f t="shared" si="1554"/>
        <v>5</v>
      </c>
      <c r="D273">
        <f t="shared" si="1554"/>
        <v>5</v>
      </c>
      <c r="E273">
        <f t="shared" si="1554"/>
        <v>5</v>
      </c>
      <c r="F273">
        <f t="shared" si="1554"/>
        <v>5</v>
      </c>
      <c r="G273">
        <f t="shared" si="1554"/>
        <v>5</v>
      </c>
      <c r="H273">
        <f t="shared" si="1554"/>
        <v>5</v>
      </c>
      <c r="I273">
        <f t="shared" si="1554"/>
        <v>5</v>
      </c>
      <c r="J273">
        <f t="shared" si="1554"/>
        <v>5</v>
      </c>
      <c r="K273">
        <f t="shared" si="1554"/>
        <v>5</v>
      </c>
      <c r="L273">
        <f t="shared" si="1554"/>
        <v>5</v>
      </c>
      <c r="M273">
        <f t="shared" si="1554"/>
        <v>5</v>
      </c>
      <c r="N273">
        <f t="shared" si="1554"/>
        <v>5</v>
      </c>
      <c r="O273">
        <f t="shared" si="1554"/>
        <v>5</v>
      </c>
      <c r="P273">
        <f t="shared" si="1554"/>
        <v>5</v>
      </c>
      <c r="Q273" s="37">
        <f t="shared" ref="Q273:T273" si="1555">IF(ROWS(Q$269:Q273)/100&lt;=Q$267,Q272+1%,"")</f>
        <v>0.05</v>
      </c>
      <c r="R273" s="37">
        <f t="shared" si="1555"/>
        <v>0.05</v>
      </c>
      <c r="S273" s="37">
        <f t="shared" si="1555"/>
        <v>0.05</v>
      </c>
      <c r="T273" s="37">
        <f t="shared" si="1555"/>
        <v>0.05</v>
      </c>
      <c r="U273">
        <f t="shared" si="1534"/>
        <v>5</v>
      </c>
      <c r="V273" s="37">
        <f t="shared" ref="V273:W273" si="1556">IF(ROWS(V$269:V273)/100&lt;=V$267,V272+1%,"")</f>
        <v>0.05</v>
      </c>
      <c r="W273" s="37">
        <f t="shared" si="1556"/>
        <v>0.05</v>
      </c>
      <c r="X273">
        <f t="shared" si="1536"/>
        <v>50</v>
      </c>
      <c r="Y273" s="37">
        <f t="shared" si="1537"/>
        <v>0.05</v>
      </c>
      <c r="Z273">
        <f t="shared" ref="Z273:AA273" si="1557">IF(ROWS(Z$269:Z273)&lt;=Z$267,Z272+1,"")</f>
        <v>5</v>
      </c>
      <c r="AA273">
        <f t="shared" si="1557"/>
        <v>5</v>
      </c>
      <c r="AB273" s="37">
        <f t="shared" ref="AB273:AG273" si="1558">IF(ROWS(AB$269:AB273)/100&lt;=AB$267,AB272+1%,"")</f>
        <v>0.05</v>
      </c>
      <c r="AC273" s="37">
        <f t="shared" si="1558"/>
        <v>0.05</v>
      </c>
      <c r="AD273" s="37">
        <f t="shared" si="1558"/>
        <v>0.05</v>
      </c>
      <c r="AE273" s="37">
        <f t="shared" si="1558"/>
        <v>0.05</v>
      </c>
      <c r="AF273" s="37">
        <f t="shared" si="1558"/>
        <v>0.05</v>
      </c>
      <c r="AG273" s="37">
        <f t="shared" si="1558"/>
        <v>0.05</v>
      </c>
      <c r="AH273">
        <f t="shared" si="1540"/>
        <v>5</v>
      </c>
      <c r="AI273" s="37">
        <f t="shared" ref="AI273:AJ273" si="1559">IF(ROWS(AI$269:AI273)/100&lt;=AI$267,AI272+1%,"")</f>
        <v>0.05</v>
      </c>
      <c r="AJ273" s="37">
        <f t="shared" si="1559"/>
        <v>0.05</v>
      </c>
    </row>
    <row r="274" spans="2:36" ht="12.75">
      <c r="B274">
        <f t="shared" ref="B274:P274" si="1560">IF(ROWS(B$269:B274)&lt;=B$267,B273+1,"")</f>
        <v>6</v>
      </c>
      <c r="C274">
        <f t="shared" si="1560"/>
        <v>6</v>
      </c>
      <c r="D274">
        <f t="shared" si="1560"/>
        <v>6</v>
      </c>
      <c r="E274">
        <f t="shared" si="1560"/>
        <v>6</v>
      </c>
      <c r="F274">
        <f t="shared" si="1560"/>
        <v>6</v>
      </c>
      <c r="G274">
        <f t="shared" si="1560"/>
        <v>6</v>
      </c>
      <c r="H274">
        <f t="shared" si="1560"/>
        <v>6</v>
      </c>
      <c r="I274">
        <f t="shared" si="1560"/>
        <v>6</v>
      </c>
      <c r="J274">
        <f t="shared" si="1560"/>
        <v>6</v>
      </c>
      <c r="K274">
        <f t="shared" si="1560"/>
        <v>6</v>
      </c>
      <c r="L274">
        <f t="shared" si="1560"/>
        <v>6</v>
      </c>
      <c r="M274">
        <f t="shared" si="1560"/>
        <v>6</v>
      </c>
      <c r="N274">
        <f t="shared" si="1560"/>
        <v>6</v>
      </c>
      <c r="O274">
        <f t="shared" si="1560"/>
        <v>6</v>
      </c>
      <c r="P274">
        <f t="shared" si="1560"/>
        <v>6</v>
      </c>
      <c r="Q274" s="37">
        <f t="shared" ref="Q274:T274" si="1561">IF(ROWS(Q$269:Q274)/100&lt;=Q$267,Q273+1%,"")</f>
        <v>6.0000000000000005E-2</v>
      </c>
      <c r="R274" s="37">
        <f t="shared" si="1561"/>
        <v>6.0000000000000005E-2</v>
      </c>
      <c r="S274" s="37">
        <f t="shared" si="1561"/>
        <v>6.0000000000000005E-2</v>
      </c>
      <c r="T274" s="37">
        <f t="shared" si="1561"/>
        <v>6.0000000000000005E-2</v>
      </c>
      <c r="U274">
        <f t="shared" si="1534"/>
        <v>6</v>
      </c>
      <c r="V274" s="37">
        <f t="shared" ref="V274:W274" si="1562">IF(ROWS(V$269:V274)/100&lt;=V$267,V273+1%,"")</f>
        <v>6.0000000000000005E-2</v>
      </c>
      <c r="W274" s="37">
        <f t="shared" si="1562"/>
        <v>6.0000000000000005E-2</v>
      </c>
      <c r="X274">
        <f t="shared" si="1536"/>
        <v>60</v>
      </c>
      <c r="Y274" s="37">
        <f t="shared" si="1537"/>
        <v>6.0000000000000005E-2</v>
      </c>
      <c r="Z274">
        <f t="shared" ref="Z274:AA274" si="1563">IF(ROWS(Z$269:Z274)&lt;=Z$267,Z273+1,"")</f>
        <v>6</v>
      </c>
      <c r="AA274">
        <f t="shared" si="1563"/>
        <v>6</v>
      </c>
      <c r="AB274" s="37">
        <f t="shared" ref="AB274:AG274" si="1564">IF(ROWS(AB$269:AB274)/100&lt;=AB$267,AB273+1%,"")</f>
        <v>6.0000000000000005E-2</v>
      </c>
      <c r="AC274" s="37">
        <f t="shared" si="1564"/>
        <v>6.0000000000000005E-2</v>
      </c>
      <c r="AD274" s="37">
        <f t="shared" si="1564"/>
        <v>6.0000000000000005E-2</v>
      </c>
      <c r="AE274" s="37">
        <f t="shared" si="1564"/>
        <v>6.0000000000000005E-2</v>
      </c>
      <c r="AF274" s="37">
        <f t="shared" si="1564"/>
        <v>6.0000000000000005E-2</v>
      </c>
      <c r="AG274" s="37">
        <f t="shared" si="1564"/>
        <v>6.0000000000000005E-2</v>
      </c>
      <c r="AH274">
        <f t="shared" si="1540"/>
        <v>6</v>
      </c>
      <c r="AI274" s="37">
        <f t="shared" ref="AI274:AJ274" si="1565">IF(ROWS(AI$269:AI274)/100&lt;=AI$267,AI273+1%,"")</f>
        <v>6.0000000000000005E-2</v>
      </c>
      <c r="AJ274" s="37">
        <f t="shared" si="1565"/>
        <v>6.0000000000000005E-2</v>
      </c>
    </row>
    <row r="275" spans="2:36" ht="12.75">
      <c r="B275">
        <f t="shared" ref="B275:P275" si="1566">IF(ROWS(B$269:B275)&lt;=B$267,B274+1,"")</f>
        <v>7</v>
      </c>
      <c r="C275">
        <f t="shared" si="1566"/>
        <v>7</v>
      </c>
      <c r="D275">
        <f t="shared" si="1566"/>
        <v>7</v>
      </c>
      <c r="E275">
        <f t="shared" si="1566"/>
        <v>7</v>
      </c>
      <c r="F275">
        <f t="shared" si="1566"/>
        <v>7</v>
      </c>
      <c r="G275">
        <f t="shared" si="1566"/>
        <v>7</v>
      </c>
      <c r="H275">
        <f t="shared" si="1566"/>
        <v>7</v>
      </c>
      <c r="I275">
        <f t="shared" si="1566"/>
        <v>7</v>
      </c>
      <c r="J275">
        <f t="shared" si="1566"/>
        <v>7</v>
      </c>
      <c r="K275">
        <f t="shared" si="1566"/>
        <v>7</v>
      </c>
      <c r="L275">
        <f t="shared" si="1566"/>
        <v>7</v>
      </c>
      <c r="M275">
        <f t="shared" si="1566"/>
        <v>7</v>
      </c>
      <c r="N275">
        <f t="shared" si="1566"/>
        <v>7</v>
      </c>
      <c r="O275">
        <f t="shared" si="1566"/>
        <v>7</v>
      </c>
      <c r="P275">
        <f t="shared" si="1566"/>
        <v>7</v>
      </c>
      <c r="Q275" s="37">
        <f t="shared" ref="Q275:T275" si="1567">IF(ROWS(Q$269:Q275)/100&lt;=Q$267,Q274+1%,"")</f>
        <v>7.0000000000000007E-2</v>
      </c>
      <c r="R275" s="37">
        <f t="shared" si="1567"/>
        <v>7.0000000000000007E-2</v>
      </c>
      <c r="S275" s="37">
        <f t="shared" si="1567"/>
        <v>7.0000000000000007E-2</v>
      </c>
      <c r="T275" s="37">
        <f t="shared" si="1567"/>
        <v>7.0000000000000007E-2</v>
      </c>
      <c r="U275">
        <f t="shared" si="1534"/>
        <v>7</v>
      </c>
      <c r="V275" s="37">
        <f t="shared" ref="V275:W275" si="1568">IF(ROWS(V$269:V275)/100&lt;=V$267,V274+1%,"")</f>
        <v>7.0000000000000007E-2</v>
      </c>
      <c r="W275" s="37">
        <f t="shared" si="1568"/>
        <v>7.0000000000000007E-2</v>
      </c>
      <c r="X275">
        <f t="shared" si="1536"/>
        <v>70</v>
      </c>
      <c r="Y275" s="37">
        <f t="shared" si="1537"/>
        <v>7.0000000000000007E-2</v>
      </c>
      <c r="Z275">
        <f t="shared" ref="Z275:AA275" si="1569">IF(ROWS(Z$269:Z275)&lt;=Z$267,Z274+1,"")</f>
        <v>7</v>
      </c>
      <c r="AA275">
        <f t="shared" si="1569"/>
        <v>7</v>
      </c>
      <c r="AB275" s="37">
        <f t="shared" ref="AB275:AG275" si="1570">IF(ROWS(AB$269:AB275)/100&lt;=AB$267,AB274+1%,"")</f>
        <v>7.0000000000000007E-2</v>
      </c>
      <c r="AC275" s="37">
        <f t="shared" si="1570"/>
        <v>7.0000000000000007E-2</v>
      </c>
      <c r="AD275" s="37">
        <f t="shared" si="1570"/>
        <v>7.0000000000000007E-2</v>
      </c>
      <c r="AE275" s="37">
        <f t="shared" si="1570"/>
        <v>7.0000000000000007E-2</v>
      </c>
      <c r="AF275" s="37">
        <f t="shared" si="1570"/>
        <v>7.0000000000000007E-2</v>
      </c>
      <c r="AG275" s="37">
        <f t="shared" si="1570"/>
        <v>7.0000000000000007E-2</v>
      </c>
      <c r="AH275">
        <f t="shared" si="1540"/>
        <v>7</v>
      </c>
      <c r="AI275" s="37">
        <f t="shared" ref="AI275:AJ275" si="1571">IF(ROWS(AI$269:AI275)/100&lt;=AI$267,AI274+1%,"")</f>
        <v>7.0000000000000007E-2</v>
      </c>
      <c r="AJ275" s="37">
        <f t="shared" si="1571"/>
        <v>7.0000000000000007E-2</v>
      </c>
    </row>
    <row r="276" spans="2:36" ht="12.75">
      <c r="B276">
        <f t="shared" ref="B276:P276" si="1572">IF(ROWS(B$269:B276)&lt;=B$267,B275+1,"")</f>
        <v>8</v>
      </c>
      <c r="C276">
        <f t="shared" si="1572"/>
        <v>8</v>
      </c>
      <c r="D276">
        <f t="shared" si="1572"/>
        <v>8</v>
      </c>
      <c r="E276">
        <f t="shared" si="1572"/>
        <v>8</v>
      </c>
      <c r="F276">
        <f t="shared" si="1572"/>
        <v>8</v>
      </c>
      <c r="G276">
        <f t="shared" si="1572"/>
        <v>8</v>
      </c>
      <c r="H276">
        <f t="shared" si="1572"/>
        <v>8</v>
      </c>
      <c r="I276">
        <f t="shared" si="1572"/>
        <v>8</v>
      </c>
      <c r="J276">
        <f t="shared" si="1572"/>
        <v>8</v>
      </c>
      <c r="K276">
        <f t="shared" si="1572"/>
        <v>8</v>
      </c>
      <c r="L276">
        <f t="shared" si="1572"/>
        <v>8</v>
      </c>
      <c r="M276">
        <f t="shared" si="1572"/>
        <v>8</v>
      </c>
      <c r="N276">
        <f t="shared" si="1572"/>
        <v>8</v>
      </c>
      <c r="O276">
        <f t="shared" si="1572"/>
        <v>8</v>
      </c>
      <c r="P276">
        <f t="shared" si="1572"/>
        <v>8</v>
      </c>
      <c r="Q276" s="37">
        <f t="shared" ref="Q276:T276" si="1573">IF(ROWS(Q$269:Q276)/100&lt;=Q$267,Q275+1%,"")</f>
        <v>0.08</v>
      </c>
      <c r="R276" s="37">
        <f t="shared" si="1573"/>
        <v>0.08</v>
      </c>
      <c r="S276" s="37">
        <f t="shared" si="1573"/>
        <v>0.08</v>
      </c>
      <c r="T276" s="37">
        <f t="shared" si="1573"/>
        <v>0.08</v>
      </c>
      <c r="U276">
        <f t="shared" si="1534"/>
        <v>8</v>
      </c>
      <c r="V276" s="37">
        <f t="shared" ref="V276:W276" si="1574">IF(ROWS(V$269:V276)/100&lt;=V$267,V275+1%,"")</f>
        <v>0.08</v>
      </c>
      <c r="W276" s="37">
        <f t="shared" si="1574"/>
        <v>0.08</v>
      </c>
      <c r="X276">
        <f t="shared" si="1536"/>
        <v>80</v>
      </c>
      <c r="Y276" s="37">
        <f t="shared" si="1537"/>
        <v>0.08</v>
      </c>
      <c r="Z276">
        <f t="shared" ref="Z276:AA276" si="1575">IF(ROWS(Z$269:Z276)&lt;=Z$267,Z275+1,"")</f>
        <v>8</v>
      </c>
      <c r="AA276">
        <f t="shared" si="1575"/>
        <v>8</v>
      </c>
      <c r="AB276" s="37">
        <f t="shared" ref="AB276:AG276" si="1576">IF(ROWS(AB$269:AB276)/100&lt;=AB$267,AB275+1%,"")</f>
        <v>0.08</v>
      </c>
      <c r="AC276" s="37">
        <f t="shared" si="1576"/>
        <v>0.08</v>
      </c>
      <c r="AD276" s="37">
        <f t="shared" si="1576"/>
        <v>0.08</v>
      </c>
      <c r="AE276" s="37">
        <f t="shared" si="1576"/>
        <v>0.08</v>
      </c>
      <c r="AF276" s="37">
        <f t="shared" si="1576"/>
        <v>0.08</v>
      </c>
      <c r="AG276" s="37">
        <f t="shared" si="1576"/>
        <v>0.08</v>
      </c>
      <c r="AH276">
        <f t="shared" si="1540"/>
        <v>8</v>
      </c>
      <c r="AI276" s="37">
        <f t="shared" ref="AI276:AJ276" si="1577">IF(ROWS(AI$269:AI276)/100&lt;=AI$267,AI275+1%,"")</f>
        <v>0.08</v>
      </c>
      <c r="AJ276" s="37">
        <f t="shared" si="1577"/>
        <v>0.08</v>
      </c>
    </row>
    <row r="277" spans="2:36" ht="12.75">
      <c r="B277">
        <f t="shared" ref="B277:P277" si="1578">IF(ROWS(B$269:B277)&lt;=B$267,B276+1,"")</f>
        <v>9</v>
      </c>
      <c r="C277">
        <f t="shared" si="1578"/>
        <v>9</v>
      </c>
      <c r="D277">
        <f t="shared" si="1578"/>
        <v>9</v>
      </c>
      <c r="E277">
        <f t="shared" si="1578"/>
        <v>9</v>
      </c>
      <c r="F277">
        <f t="shared" si="1578"/>
        <v>9</v>
      </c>
      <c r="G277">
        <f t="shared" si="1578"/>
        <v>9</v>
      </c>
      <c r="H277">
        <f t="shared" si="1578"/>
        <v>9</v>
      </c>
      <c r="I277">
        <f t="shared" si="1578"/>
        <v>9</v>
      </c>
      <c r="J277">
        <f t="shared" si="1578"/>
        <v>9</v>
      </c>
      <c r="K277">
        <f t="shared" si="1578"/>
        <v>9</v>
      </c>
      <c r="L277">
        <f t="shared" si="1578"/>
        <v>9</v>
      </c>
      <c r="M277">
        <f t="shared" si="1578"/>
        <v>9</v>
      </c>
      <c r="N277">
        <f t="shared" si="1578"/>
        <v>9</v>
      </c>
      <c r="O277">
        <f t="shared" si="1578"/>
        <v>9</v>
      </c>
      <c r="P277">
        <f t="shared" si="1578"/>
        <v>9</v>
      </c>
      <c r="Q277" s="37">
        <f t="shared" ref="Q277:T277" si="1579">IF(ROWS(Q$269:Q277)/100&lt;=Q$267,Q276+1%,"")</f>
        <v>0.09</v>
      </c>
      <c r="R277" s="37">
        <f t="shared" si="1579"/>
        <v>0.09</v>
      </c>
      <c r="S277" s="37">
        <f t="shared" si="1579"/>
        <v>0.09</v>
      </c>
      <c r="T277" s="37">
        <f t="shared" si="1579"/>
        <v>0.09</v>
      </c>
      <c r="U277">
        <f t="shared" si="1534"/>
        <v>9</v>
      </c>
      <c r="V277" s="37">
        <f t="shared" ref="V277:W277" si="1580">IF(ROWS(V$269:V277)/100&lt;=V$267,V276+1%,"")</f>
        <v>0.09</v>
      </c>
      <c r="W277" s="37">
        <f t="shared" si="1580"/>
        <v>0.09</v>
      </c>
      <c r="X277">
        <f t="shared" si="1536"/>
        <v>90</v>
      </c>
      <c r="Y277" s="37">
        <f t="shared" si="1537"/>
        <v>0.09</v>
      </c>
      <c r="Z277">
        <f t="shared" ref="Z277:AA277" si="1581">IF(ROWS(Z$269:Z277)&lt;=Z$267,Z276+1,"")</f>
        <v>9</v>
      </c>
      <c r="AA277">
        <f t="shared" si="1581"/>
        <v>9</v>
      </c>
      <c r="AB277" s="37">
        <f t="shared" ref="AB277:AG277" si="1582">IF(ROWS(AB$269:AB277)/100&lt;=AB$267,AB276+1%,"")</f>
        <v>0.09</v>
      </c>
      <c r="AC277" s="37">
        <f t="shared" si="1582"/>
        <v>0.09</v>
      </c>
      <c r="AD277" s="37">
        <f t="shared" si="1582"/>
        <v>0.09</v>
      </c>
      <c r="AE277" s="37">
        <f t="shared" si="1582"/>
        <v>0.09</v>
      </c>
      <c r="AF277" s="37">
        <f t="shared" si="1582"/>
        <v>0.09</v>
      </c>
      <c r="AG277" s="37">
        <f t="shared" si="1582"/>
        <v>0.09</v>
      </c>
      <c r="AH277">
        <f t="shared" si="1540"/>
        <v>9</v>
      </c>
      <c r="AI277" s="37">
        <f t="shared" ref="AI277:AJ277" si="1583">IF(ROWS(AI$269:AI277)/100&lt;=AI$267,AI276+1%,"")</f>
        <v>0.09</v>
      </c>
      <c r="AJ277" s="37">
        <f t="shared" si="1583"/>
        <v>0.09</v>
      </c>
    </row>
    <row r="278" spans="2:36" ht="12.75">
      <c r="B278">
        <f t="shared" ref="B278:P278" si="1584">IF(ROWS(B$269:B278)&lt;=B$267,B277+1,"")</f>
        <v>10</v>
      </c>
      <c r="C278">
        <f t="shared" si="1584"/>
        <v>10</v>
      </c>
      <c r="D278">
        <f t="shared" si="1584"/>
        <v>10</v>
      </c>
      <c r="E278">
        <f t="shared" si="1584"/>
        <v>10</v>
      </c>
      <c r="F278">
        <f t="shared" si="1584"/>
        <v>10</v>
      </c>
      <c r="G278">
        <f t="shared" si="1584"/>
        <v>10</v>
      </c>
      <c r="H278">
        <f t="shared" si="1584"/>
        <v>10</v>
      </c>
      <c r="I278">
        <f t="shared" si="1584"/>
        <v>10</v>
      </c>
      <c r="J278">
        <f t="shared" si="1584"/>
        <v>10</v>
      </c>
      <c r="K278">
        <f t="shared" si="1584"/>
        <v>10</v>
      </c>
      <c r="L278">
        <f t="shared" si="1584"/>
        <v>10</v>
      </c>
      <c r="M278">
        <f t="shared" si="1584"/>
        <v>10</v>
      </c>
      <c r="N278">
        <f t="shared" si="1584"/>
        <v>10</v>
      </c>
      <c r="O278">
        <f t="shared" si="1584"/>
        <v>10</v>
      </c>
      <c r="P278">
        <f t="shared" si="1584"/>
        <v>10</v>
      </c>
      <c r="Q278" s="37">
        <f t="shared" ref="Q278:T278" si="1585">IF(ROWS(Q$269:Q278)/100&lt;=Q$267,Q277+1%,"")</f>
        <v>9.9999999999999992E-2</v>
      </c>
      <c r="R278" s="37">
        <f t="shared" si="1585"/>
        <v>9.9999999999999992E-2</v>
      </c>
      <c r="S278" s="37">
        <f t="shared" si="1585"/>
        <v>9.9999999999999992E-2</v>
      </c>
      <c r="T278" s="37">
        <f t="shared" si="1585"/>
        <v>9.9999999999999992E-2</v>
      </c>
      <c r="U278">
        <f t="shared" si="1534"/>
        <v>10</v>
      </c>
      <c r="V278" s="37">
        <f t="shared" ref="V278:W278" si="1586">IF(ROWS(V$269:V278)/100&lt;=V$267,V277+1%,"")</f>
        <v>9.9999999999999992E-2</v>
      </c>
      <c r="W278" s="37">
        <f t="shared" si="1586"/>
        <v>9.9999999999999992E-2</v>
      </c>
      <c r="X278">
        <f t="shared" si="1536"/>
        <v>100</v>
      </c>
      <c r="Y278" s="37">
        <f t="shared" si="1537"/>
        <v>9.9999999999999992E-2</v>
      </c>
      <c r="Z278">
        <f t="shared" ref="Z278:AA278" si="1587">IF(ROWS(Z$269:Z278)&lt;=Z$267,Z277+1,"")</f>
        <v>10</v>
      </c>
      <c r="AA278">
        <f t="shared" si="1587"/>
        <v>10</v>
      </c>
      <c r="AB278" s="37">
        <f t="shared" ref="AB278:AG278" si="1588">IF(ROWS(AB$269:AB278)/100&lt;=AB$267,AB277+1%,"")</f>
        <v>9.9999999999999992E-2</v>
      </c>
      <c r="AC278" s="37">
        <f t="shared" si="1588"/>
        <v>9.9999999999999992E-2</v>
      </c>
      <c r="AD278" s="37">
        <f t="shared" si="1588"/>
        <v>9.9999999999999992E-2</v>
      </c>
      <c r="AE278" s="37">
        <f t="shared" si="1588"/>
        <v>9.9999999999999992E-2</v>
      </c>
      <c r="AF278" s="37">
        <f t="shared" si="1588"/>
        <v>9.9999999999999992E-2</v>
      </c>
      <c r="AG278" s="37">
        <f t="shared" si="1588"/>
        <v>9.9999999999999992E-2</v>
      </c>
      <c r="AH278">
        <f t="shared" si="1540"/>
        <v>10</v>
      </c>
      <c r="AI278" s="37">
        <f t="shared" ref="AI278:AJ278" si="1589">IF(ROWS(AI$269:AI278)/100&lt;=AI$267,AI277+1%,"")</f>
        <v>9.9999999999999992E-2</v>
      </c>
      <c r="AJ278" s="37">
        <f t="shared" si="1589"/>
        <v>9.9999999999999992E-2</v>
      </c>
    </row>
    <row r="279" spans="2:36" ht="12.75">
      <c r="B279">
        <f t="shared" ref="B279:P279" si="1590">IF(ROWS(B$269:B279)&lt;=B$267,B278+1,"")</f>
        <v>11</v>
      </c>
      <c r="C279">
        <f t="shared" si="1590"/>
        <v>11</v>
      </c>
      <c r="D279">
        <f t="shared" si="1590"/>
        <v>11</v>
      </c>
      <c r="E279">
        <f t="shared" si="1590"/>
        <v>11</v>
      </c>
      <c r="F279">
        <f t="shared" si="1590"/>
        <v>11</v>
      </c>
      <c r="G279">
        <f t="shared" si="1590"/>
        <v>11</v>
      </c>
      <c r="H279">
        <f t="shared" si="1590"/>
        <v>11</v>
      </c>
      <c r="I279">
        <f t="shared" si="1590"/>
        <v>11</v>
      </c>
      <c r="J279">
        <f t="shared" si="1590"/>
        <v>11</v>
      </c>
      <c r="K279">
        <f t="shared" si="1590"/>
        <v>11</v>
      </c>
      <c r="L279">
        <f t="shared" si="1590"/>
        <v>11</v>
      </c>
      <c r="M279">
        <f t="shared" si="1590"/>
        <v>11</v>
      </c>
      <c r="N279">
        <f t="shared" si="1590"/>
        <v>11</v>
      </c>
      <c r="O279">
        <f t="shared" si="1590"/>
        <v>11</v>
      </c>
      <c r="P279">
        <f t="shared" si="1590"/>
        <v>11</v>
      </c>
      <c r="Q279" s="37">
        <f t="shared" ref="Q279:T279" si="1591">IF(ROWS(Q$269:Q279)/100&lt;=Q$267,Q278+1%,"")</f>
        <v>0.10999999999999999</v>
      </c>
      <c r="R279" s="37">
        <f t="shared" si="1591"/>
        <v>0.10999999999999999</v>
      </c>
      <c r="S279" s="37">
        <f t="shared" si="1591"/>
        <v>0.10999999999999999</v>
      </c>
      <c r="T279" s="37">
        <f t="shared" si="1591"/>
        <v>0.10999999999999999</v>
      </c>
      <c r="U279">
        <f t="shared" si="1534"/>
        <v>11</v>
      </c>
      <c r="V279" s="37">
        <f t="shared" ref="V279:W279" si="1592">IF(ROWS(V$269:V279)/100&lt;=V$267,V278+1%,"")</f>
        <v>0.10999999999999999</v>
      </c>
      <c r="W279" s="37">
        <f t="shared" si="1592"/>
        <v>0.10999999999999999</v>
      </c>
      <c r="X279">
        <f t="shared" si="1536"/>
        <v>110</v>
      </c>
      <c r="Y279" s="37">
        <f t="shared" si="1537"/>
        <v>0.10999999999999999</v>
      </c>
      <c r="Z279">
        <f t="shared" ref="Z279:AA279" si="1593">IF(ROWS(Z$269:Z279)&lt;=Z$267,Z278+1,"")</f>
        <v>11</v>
      </c>
      <c r="AA279">
        <f t="shared" si="1593"/>
        <v>11</v>
      </c>
      <c r="AB279" s="37">
        <f t="shared" ref="AB279:AG279" si="1594">IF(ROWS(AB$269:AB279)/100&lt;=AB$267,AB278+1%,"")</f>
        <v>0.10999999999999999</v>
      </c>
      <c r="AC279" s="37">
        <f t="shared" si="1594"/>
        <v>0.10999999999999999</v>
      </c>
      <c r="AD279" s="37">
        <f t="shared" si="1594"/>
        <v>0.10999999999999999</v>
      </c>
      <c r="AE279" s="37">
        <f t="shared" si="1594"/>
        <v>0.10999999999999999</v>
      </c>
      <c r="AF279" s="37">
        <f t="shared" si="1594"/>
        <v>0.10999999999999999</v>
      </c>
      <c r="AG279" s="37">
        <f t="shared" si="1594"/>
        <v>0.10999999999999999</v>
      </c>
      <c r="AH279">
        <f t="shared" si="1540"/>
        <v>11</v>
      </c>
      <c r="AI279" s="37">
        <f t="shared" ref="AI279:AJ279" si="1595">IF(ROWS(AI$269:AI279)/100&lt;=AI$267,AI278+1%,"")</f>
        <v>0.10999999999999999</v>
      </c>
      <c r="AJ279" s="37">
        <f t="shared" si="1595"/>
        <v>0.10999999999999999</v>
      </c>
    </row>
    <row r="280" spans="2:36" ht="12.75">
      <c r="B280">
        <f t="shared" ref="B280:P280" si="1596">IF(ROWS(B$269:B280)&lt;=B$267,B279+1,"")</f>
        <v>12</v>
      </c>
      <c r="C280">
        <f t="shared" si="1596"/>
        <v>12</v>
      </c>
      <c r="D280">
        <f t="shared" si="1596"/>
        <v>12</v>
      </c>
      <c r="E280">
        <f t="shared" si="1596"/>
        <v>12</v>
      </c>
      <c r="F280">
        <f t="shared" si="1596"/>
        <v>12</v>
      </c>
      <c r="G280">
        <f t="shared" si="1596"/>
        <v>12</v>
      </c>
      <c r="H280">
        <f t="shared" si="1596"/>
        <v>12</v>
      </c>
      <c r="I280">
        <f t="shared" si="1596"/>
        <v>12</v>
      </c>
      <c r="J280">
        <f t="shared" si="1596"/>
        <v>12</v>
      </c>
      <c r="K280">
        <f t="shared" si="1596"/>
        <v>12</v>
      </c>
      <c r="L280">
        <f t="shared" si="1596"/>
        <v>12</v>
      </c>
      <c r="M280">
        <f t="shared" si="1596"/>
        <v>12</v>
      </c>
      <c r="N280">
        <f t="shared" si="1596"/>
        <v>12</v>
      </c>
      <c r="O280">
        <f t="shared" si="1596"/>
        <v>12</v>
      </c>
      <c r="P280">
        <f t="shared" si="1596"/>
        <v>12</v>
      </c>
      <c r="Q280" s="37">
        <f t="shared" ref="Q280:T280" si="1597">IF(ROWS(Q$269:Q280)/100&lt;=Q$267,Q279+1%,"")</f>
        <v>0.11999999999999998</v>
      </c>
      <c r="R280" s="37">
        <f t="shared" si="1597"/>
        <v>0.11999999999999998</v>
      </c>
      <c r="S280" s="37">
        <f t="shared" si="1597"/>
        <v>0.11999999999999998</v>
      </c>
      <c r="T280" s="37">
        <f t="shared" si="1597"/>
        <v>0.11999999999999998</v>
      </c>
      <c r="U280">
        <f t="shared" si="1534"/>
        <v>12</v>
      </c>
      <c r="V280" s="37">
        <f t="shared" ref="V280:W280" si="1598">IF(ROWS(V$269:V280)/100&lt;=V$267,V279+1%,"")</f>
        <v>0.11999999999999998</v>
      </c>
      <c r="W280" s="37">
        <f t="shared" si="1598"/>
        <v>0.11999999999999998</v>
      </c>
      <c r="X280">
        <f t="shared" si="1536"/>
        <v>120</v>
      </c>
      <c r="Y280" s="37">
        <f t="shared" si="1537"/>
        <v>0.11999999999999998</v>
      </c>
      <c r="Z280">
        <f t="shared" ref="Z280:AA280" si="1599">IF(ROWS(Z$269:Z280)&lt;=Z$267,Z279+1,"")</f>
        <v>12</v>
      </c>
      <c r="AA280">
        <f t="shared" si="1599"/>
        <v>12</v>
      </c>
      <c r="AB280" s="37">
        <f t="shared" ref="AB280:AG280" si="1600">IF(ROWS(AB$269:AB280)/100&lt;=AB$267,AB279+1%,"")</f>
        <v>0.11999999999999998</v>
      </c>
      <c r="AC280" s="37">
        <f t="shared" si="1600"/>
        <v>0.11999999999999998</v>
      </c>
      <c r="AD280" s="37">
        <f t="shared" si="1600"/>
        <v>0.11999999999999998</v>
      </c>
      <c r="AE280" s="37">
        <f t="shared" si="1600"/>
        <v>0.11999999999999998</v>
      </c>
      <c r="AF280" s="37">
        <f t="shared" si="1600"/>
        <v>0.11999999999999998</v>
      </c>
      <c r="AG280" s="37">
        <f t="shared" si="1600"/>
        <v>0.11999999999999998</v>
      </c>
      <c r="AH280">
        <f t="shared" si="1540"/>
        <v>12</v>
      </c>
      <c r="AI280" s="37">
        <f t="shared" ref="AI280:AJ280" si="1601">IF(ROWS(AI$269:AI280)/100&lt;=AI$267,AI279+1%,"")</f>
        <v>0.11999999999999998</v>
      </c>
      <c r="AJ280" s="37">
        <f t="shared" si="1601"/>
        <v>0.11999999999999998</v>
      </c>
    </row>
    <row r="281" spans="2:36" ht="12.75">
      <c r="B281">
        <f t="shared" ref="B281:P281" si="1602">IF(ROWS(B$269:B281)&lt;=B$267,B280+1,"")</f>
        <v>13</v>
      </c>
      <c r="C281">
        <f t="shared" si="1602"/>
        <v>13</v>
      </c>
      <c r="D281">
        <f t="shared" si="1602"/>
        <v>13</v>
      </c>
      <c r="E281">
        <f t="shared" si="1602"/>
        <v>13</v>
      </c>
      <c r="F281">
        <f t="shared" si="1602"/>
        <v>13</v>
      </c>
      <c r="G281">
        <f t="shared" si="1602"/>
        <v>13</v>
      </c>
      <c r="H281">
        <f t="shared" si="1602"/>
        <v>13</v>
      </c>
      <c r="I281">
        <f t="shared" si="1602"/>
        <v>13</v>
      </c>
      <c r="J281">
        <f t="shared" si="1602"/>
        <v>13</v>
      </c>
      <c r="K281">
        <f t="shared" si="1602"/>
        <v>13</v>
      </c>
      <c r="L281">
        <f t="shared" si="1602"/>
        <v>13</v>
      </c>
      <c r="M281">
        <f t="shared" si="1602"/>
        <v>13</v>
      </c>
      <c r="N281">
        <f t="shared" si="1602"/>
        <v>13</v>
      </c>
      <c r="O281">
        <f t="shared" si="1602"/>
        <v>13</v>
      </c>
      <c r="P281">
        <f t="shared" si="1602"/>
        <v>13</v>
      </c>
      <c r="Q281" s="37">
        <f t="shared" ref="Q281:T281" si="1603">IF(ROWS(Q$269:Q281)/100&lt;=Q$267,Q280+1%,"")</f>
        <v>0.12999999999999998</v>
      </c>
      <c r="R281" s="37">
        <f t="shared" si="1603"/>
        <v>0.12999999999999998</v>
      </c>
      <c r="S281" s="37">
        <f t="shared" si="1603"/>
        <v>0.12999999999999998</v>
      </c>
      <c r="T281" s="37">
        <f t="shared" si="1603"/>
        <v>0.12999999999999998</v>
      </c>
      <c r="U281">
        <f t="shared" si="1534"/>
        <v>13</v>
      </c>
      <c r="V281" s="37">
        <f t="shared" ref="V281:W281" si="1604">IF(ROWS(V$269:V281)/100&lt;=V$267,V280+1%,"")</f>
        <v>0.12999999999999998</v>
      </c>
      <c r="W281" s="37">
        <f t="shared" si="1604"/>
        <v>0.12999999999999998</v>
      </c>
      <c r="X281">
        <f t="shared" si="1536"/>
        <v>130</v>
      </c>
      <c r="Y281" s="37">
        <f t="shared" si="1537"/>
        <v>0.12999999999999998</v>
      </c>
      <c r="Z281">
        <f t="shared" ref="Z281:AA281" si="1605">IF(ROWS(Z$269:Z281)&lt;=Z$267,Z280+1,"")</f>
        <v>13</v>
      </c>
      <c r="AA281">
        <f t="shared" si="1605"/>
        <v>13</v>
      </c>
      <c r="AB281" s="37">
        <f t="shared" ref="AB281:AG281" si="1606">IF(ROWS(AB$269:AB281)/100&lt;=AB$267,AB280+1%,"")</f>
        <v>0.12999999999999998</v>
      </c>
      <c r="AC281" s="37">
        <f t="shared" si="1606"/>
        <v>0.12999999999999998</v>
      </c>
      <c r="AD281" s="37">
        <f t="shared" si="1606"/>
        <v>0.12999999999999998</v>
      </c>
      <c r="AE281" s="37">
        <f t="shared" si="1606"/>
        <v>0.12999999999999998</v>
      </c>
      <c r="AF281" s="37">
        <f t="shared" si="1606"/>
        <v>0.12999999999999998</v>
      </c>
      <c r="AG281" s="37">
        <f t="shared" si="1606"/>
        <v>0.12999999999999998</v>
      </c>
      <c r="AH281">
        <f t="shared" si="1540"/>
        <v>13</v>
      </c>
      <c r="AI281" s="37">
        <f t="shared" ref="AI281:AJ281" si="1607">IF(ROWS(AI$269:AI281)/100&lt;=AI$267,AI280+1%,"")</f>
        <v>0.12999999999999998</v>
      </c>
      <c r="AJ281" s="37">
        <f t="shared" si="1607"/>
        <v>0.12999999999999998</v>
      </c>
    </row>
    <row r="282" spans="2:36" ht="12.75">
      <c r="B282">
        <f t="shared" ref="B282:P282" si="1608">IF(ROWS(B$269:B282)&lt;=B$267,B281+1,"")</f>
        <v>14</v>
      </c>
      <c r="C282">
        <f t="shared" si="1608"/>
        <v>14</v>
      </c>
      <c r="D282">
        <f t="shared" si="1608"/>
        <v>14</v>
      </c>
      <c r="E282">
        <f t="shared" si="1608"/>
        <v>14</v>
      </c>
      <c r="F282">
        <f t="shared" si="1608"/>
        <v>14</v>
      </c>
      <c r="G282">
        <f t="shared" si="1608"/>
        <v>14</v>
      </c>
      <c r="H282">
        <f t="shared" si="1608"/>
        <v>14</v>
      </c>
      <c r="I282">
        <f t="shared" si="1608"/>
        <v>14</v>
      </c>
      <c r="J282">
        <f t="shared" si="1608"/>
        <v>14</v>
      </c>
      <c r="K282">
        <f t="shared" si="1608"/>
        <v>14</v>
      </c>
      <c r="L282">
        <f t="shared" si="1608"/>
        <v>14</v>
      </c>
      <c r="M282">
        <f t="shared" si="1608"/>
        <v>14</v>
      </c>
      <c r="N282">
        <f t="shared" si="1608"/>
        <v>14</v>
      </c>
      <c r="O282">
        <f t="shared" si="1608"/>
        <v>14</v>
      </c>
      <c r="P282">
        <f t="shared" si="1608"/>
        <v>14</v>
      </c>
      <c r="Q282" s="37">
        <f t="shared" ref="Q282:T282" si="1609">IF(ROWS(Q$269:Q282)/100&lt;=Q$267,Q281+1%,"")</f>
        <v>0.13999999999999999</v>
      </c>
      <c r="R282" s="37">
        <f t="shared" si="1609"/>
        <v>0.13999999999999999</v>
      </c>
      <c r="S282" s="37">
        <f t="shared" si="1609"/>
        <v>0.13999999999999999</v>
      </c>
      <c r="T282" s="37">
        <f t="shared" si="1609"/>
        <v>0.13999999999999999</v>
      </c>
      <c r="U282">
        <f t="shared" si="1534"/>
        <v>14</v>
      </c>
      <c r="V282" s="37">
        <f t="shared" ref="V282:W282" si="1610">IF(ROWS(V$269:V282)/100&lt;=V$267,V281+1%,"")</f>
        <v>0.13999999999999999</v>
      </c>
      <c r="W282" s="37">
        <f t="shared" si="1610"/>
        <v>0.13999999999999999</v>
      </c>
      <c r="X282">
        <f t="shared" si="1536"/>
        <v>140</v>
      </c>
      <c r="Y282" s="37">
        <f t="shared" si="1537"/>
        <v>0.13999999999999999</v>
      </c>
      <c r="Z282">
        <f t="shared" ref="Z282:AA282" si="1611">IF(ROWS(Z$269:Z282)&lt;=Z$267,Z281+1,"")</f>
        <v>14</v>
      </c>
      <c r="AA282">
        <f t="shared" si="1611"/>
        <v>14</v>
      </c>
      <c r="AB282" s="37">
        <f t="shared" ref="AB282:AG282" si="1612">IF(ROWS(AB$269:AB282)/100&lt;=AB$267,AB281+1%,"")</f>
        <v>0.13999999999999999</v>
      </c>
      <c r="AC282" s="37">
        <f t="shared" si="1612"/>
        <v>0.13999999999999999</v>
      </c>
      <c r="AD282" s="37">
        <f t="shared" si="1612"/>
        <v>0.13999999999999999</v>
      </c>
      <c r="AE282" s="37">
        <f t="shared" si="1612"/>
        <v>0.13999999999999999</v>
      </c>
      <c r="AF282" s="37">
        <f t="shared" si="1612"/>
        <v>0.13999999999999999</v>
      </c>
      <c r="AG282" s="37">
        <f t="shared" si="1612"/>
        <v>0.13999999999999999</v>
      </c>
      <c r="AH282">
        <f t="shared" si="1540"/>
        <v>14</v>
      </c>
      <c r="AI282" s="37">
        <f t="shared" ref="AI282:AJ282" si="1613">IF(ROWS(AI$269:AI282)/100&lt;=AI$267,AI281+1%,"")</f>
        <v>0.13999999999999999</v>
      </c>
      <c r="AJ282" s="37">
        <f t="shared" si="1613"/>
        <v>0.13999999999999999</v>
      </c>
    </row>
    <row r="283" spans="2:36" ht="12.75">
      <c r="B283">
        <f t="shared" ref="B283:P283" si="1614">IF(ROWS(B$269:B283)&lt;=B$267,B282+1,"")</f>
        <v>15</v>
      </c>
      <c r="C283">
        <f t="shared" si="1614"/>
        <v>15</v>
      </c>
      <c r="D283">
        <f t="shared" si="1614"/>
        <v>15</v>
      </c>
      <c r="E283">
        <f t="shared" si="1614"/>
        <v>15</v>
      </c>
      <c r="F283">
        <f t="shared" si="1614"/>
        <v>15</v>
      </c>
      <c r="G283">
        <f t="shared" si="1614"/>
        <v>15</v>
      </c>
      <c r="H283">
        <f t="shared" si="1614"/>
        <v>15</v>
      </c>
      <c r="I283">
        <f t="shared" si="1614"/>
        <v>15</v>
      </c>
      <c r="J283">
        <f t="shared" si="1614"/>
        <v>15</v>
      </c>
      <c r="K283">
        <f t="shared" si="1614"/>
        <v>15</v>
      </c>
      <c r="L283">
        <f t="shared" si="1614"/>
        <v>15</v>
      </c>
      <c r="M283">
        <f t="shared" si="1614"/>
        <v>15</v>
      </c>
      <c r="N283">
        <f t="shared" si="1614"/>
        <v>15</v>
      </c>
      <c r="O283">
        <f t="shared" si="1614"/>
        <v>15</v>
      </c>
      <c r="P283">
        <f t="shared" si="1614"/>
        <v>15</v>
      </c>
      <c r="Q283" s="37">
        <f t="shared" ref="Q283:T283" si="1615">IF(ROWS(Q$269:Q283)/100&lt;=Q$267,Q282+1%,"")</f>
        <v>0.15</v>
      </c>
      <c r="R283" s="37">
        <f t="shared" si="1615"/>
        <v>0.15</v>
      </c>
      <c r="S283" s="37">
        <f t="shared" si="1615"/>
        <v>0.15</v>
      </c>
      <c r="T283" s="37">
        <f t="shared" si="1615"/>
        <v>0.15</v>
      </c>
      <c r="U283">
        <f t="shared" si="1534"/>
        <v>15</v>
      </c>
      <c r="V283" s="37">
        <f t="shared" ref="V283:W283" si="1616">IF(ROWS(V$269:V283)/100&lt;=V$267,V282+1%,"")</f>
        <v>0.15</v>
      </c>
      <c r="W283" s="37">
        <f t="shared" si="1616"/>
        <v>0.15</v>
      </c>
      <c r="X283">
        <f t="shared" si="1536"/>
        <v>150</v>
      </c>
      <c r="Y283" s="37">
        <f t="shared" si="1537"/>
        <v>0.15</v>
      </c>
      <c r="Z283">
        <f t="shared" ref="Z283:AA283" si="1617">IF(ROWS(Z$269:Z283)&lt;=Z$267,Z282+1,"")</f>
        <v>15</v>
      </c>
      <c r="AA283">
        <f t="shared" si="1617"/>
        <v>15</v>
      </c>
      <c r="AB283" s="37">
        <f t="shared" ref="AB283:AG283" si="1618">IF(ROWS(AB$269:AB283)/100&lt;=AB$267,AB282+1%,"")</f>
        <v>0.15</v>
      </c>
      <c r="AC283" s="37">
        <f t="shared" si="1618"/>
        <v>0.15</v>
      </c>
      <c r="AD283" s="37">
        <f t="shared" si="1618"/>
        <v>0.15</v>
      </c>
      <c r="AE283" s="37">
        <f t="shared" si="1618"/>
        <v>0.15</v>
      </c>
      <c r="AF283" s="37">
        <f t="shared" si="1618"/>
        <v>0.15</v>
      </c>
      <c r="AG283" s="37">
        <f t="shared" si="1618"/>
        <v>0.15</v>
      </c>
      <c r="AH283">
        <f t="shared" si="1540"/>
        <v>15</v>
      </c>
      <c r="AI283" s="37">
        <f t="shared" ref="AI283:AJ283" si="1619">IF(ROWS(AI$269:AI283)/100&lt;=AI$267,AI282+1%,"")</f>
        <v>0.15</v>
      </c>
      <c r="AJ283" s="37">
        <f t="shared" si="1619"/>
        <v>0.15</v>
      </c>
    </row>
    <row r="284" spans="2:36" ht="12.75">
      <c r="B284">
        <f t="shared" ref="B284:P284" si="1620">IF(ROWS(B$269:B284)&lt;=B$267,B283+1,"")</f>
        <v>16</v>
      </c>
      <c r="C284">
        <f t="shared" si="1620"/>
        <v>16</v>
      </c>
      <c r="D284">
        <f t="shared" si="1620"/>
        <v>16</v>
      </c>
      <c r="E284">
        <f t="shared" si="1620"/>
        <v>16</v>
      </c>
      <c r="F284">
        <f t="shared" si="1620"/>
        <v>16</v>
      </c>
      <c r="G284">
        <f t="shared" si="1620"/>
        <v>16</v>
      </c>
      <c r="H284">
        <f t="shared" si="1620"/>
        <v>16</v>
      </c>
      <c r="I284">
        <f t="shared" si="1620"/>
        <v>16</v>
      </c>
      <c r="J284">
        <f t="shared" si="1620"/>
        <v>16</v>
      </c>
      <c r="K284">
        <f t="shared" si="1620"/>
        <v>16</v>
      </c>
      <c r="L284">
        <f t="shared" si="1620"/>
        <v>16</v>
      </c>
      <c r="M284">
        <f t="shared" si="1620"/>
        <v>16</v>
      </c>
      <c r="N284">
        <f t="shared" si="1620"/>
        <v>16</v>
      </c>
      <c r="O284">
        <f t="shared" si="1620"/>
        <v>16</v>
      </c>
      <c r="P284">
        <f t="shared" si="1620"/>
        <v>16</v>
      </c>
      <c r="Q284" s="37">
        <f t="shared" ref="Q284:T284" si="1621">IF(ROWS(Q$269:Q284)/100&lt;=Q$267,Q283+1%,"")</f>
        <v>0.16</v>
      </c>
      <c r="R284" s="37">
        <f t="shared" si="1621"/>
        <v>0.16</v>
      </c>
      <c r="S284" s="37">
        <f t="shared" si="1621"/>
        <v>0.16</v>
      </c>
      <c r="T284" s="37">
        <f t="shared" si="1621"/>
        <v>0.16</v>
      </c>
      <c r="U284">
        <f t="shared" si="1534"/>
        <v>16</v>
      </c>
      <c r="V284" s="37">
        <f t="shared" ref="V284:W284" si="1622">IF(ROWS(V$269:V284)/100&lt;=V$267,V283+1%,"")</f>
        <v>0.16</v>
      </c>
      <c r="W284" s="37">
        <f t="shared" si="1622"/>
        <v>0.16</v>
      </c>
      <c r="X284">
        <f t="shared" si="1536"/>
        <v>160</v>
      </c>
      <c r="Y284" s="37">
        <f t="shared" si="1537"/>
        <v>0.16</v>
      </c>
      <c r="Z284">
        <f t="shared" ref="Z284:AA284" si="1623">IF(ROWS(Z$269:Z284)&lt;=Z$267,Z283+1,"")</f>
        <v>16</v>
      </c>
      <c r="AA284">
        <f t="shared" si="1623"/>
        <v>16</v>
      </c>
      <c r="AB284" s="37">
        <f t="shared" ref="AB284:AG284" si="1624">IF(ROWS(AB$269:AB284)/100&lt;=AB$267,AB283+1%,"")</f>
        <v>0.16</v>
      </c>
      <c r="AC284" s="37">
        <f t="shared" si="1624"/>
        <v>0.16</v>
      </c>
      <c r="AD284" s="37">
        <f t="shared" si="1624"/>
        <v>0.16</v>
      </c>
      <c r="AE284" s="37">
        <f t="shared" si="1624"/>
        <v>0.16</v>
      </c>
      <c r="AF284" s="37">
        <f t="shared" si="1624"/>
        <v>0.16</v>
      </c>
      <c r="AG284" s="37">
        <f t="shared" si="1624"/>
        <v>0.16</v>
      </c>
      <c r="AH284">
        <f t="shared" si="1540"/>
        <v>16</v>
      </c>
      <c r="AI284" s="37">
        <f t="shared" ref="AI284:AJ284" si="1625">IF(ROWS(AI$269:AI284)/100&lt;=AI$267,AI283+1%,"")</f>
        <v>0.16</v>
      </c>
      <c r="AJ284" s="37">
        <f t="shared" si="1625"/>
        <v>0.16</v>
      </c>
    </row>
    <row r="285" spans="2:36" ht="12.75">
      <c r="B285">
        <f t="shared" ref="B285:P285" si="1626">IF(ROWS(B$269:B285)&lt;=B$267,B284+1,"")</f>
        <v>17</v>
      </c>
      <c r="C285">
        <f t="shared" si="1626"/>
        <v>17</v>
      </c>
      <c r="D285">
        <f t="shared" si="1626"/>
        <v>17</v>
      </c>
      <c r="E285">
        <f t="shared" si="1626"/>
        <v>17</v>
      </c>
      <c r="F285">
        <f t="shared" si="1626"/>
        <v>17</v>
      </c>
      <c r="G285">
        <f t="shared" si="1626"/>
        <v>17</v>
      </c>
      <c r="H285">
        <f t="shared" si="1626"/>
        <v>17</v>
      </c>
      <c r="I285">
        <f t="shared" si="1626"/>
        <v>17</v>
      </c>
      <c r="J285">
        <f t="shared" si="1626"/>
        <v>17</v>
      </c>
      <c r="K285">
        <f t="shared" si="1626"/>
        <v>17</v>
      </c>
      <c r="L285">
        <f t="shared" si="1626"/>
        <v>17</v>
      </c>
      <c r="M285">
        <f t="shared" si="1626"/>
        <v>17</v>
      </c>
      <c r="N285">
        <f t="shared" si="1626"/>
        <v>17</v>
      </c>
      <c r="O285">
        <f t="shared" si="1626"/>
        <v>17</v>
      </c>
      <c r="P285">
        <f t="shared" si="1626"/>
        <v>17</v>
      </c>
      <c r="Q285" s="37">
        <f t="shared" ref="Q285:T285" si="1627">IF(ROWS(Q$269:Q285)/100&lt;=Q$267,Q284+1%,"")</f>
        <v>0.17</v>
      </c>
      <c r="R285" s="37">
        <f t="shared" si="1627"/>
        <v>0.17</v>
      </c>
      <c r="S285" s="37">
        <f t="shared" si="1627"/>
        <v>0.17</v>
      </c>
      <c r="T285" s="37">
        <f t="shared" si="1627"/>
        <v>0.17</v>
      </c>
      <c r="U285">
        <f t="shared" si="1534"/>
        <v>17</v>
      </c>
      <c r="V285" s="37">
        <f t="shared" ref="V285:W285" si="1628">IF(ROWS(V$269:V285)/100&lt;=V$267,V284+1%,"")</f>
        <v>0.17</v>
      </c>
      <c r="W285" s="37">
        <f t="shared" si="1628"/>
        <v>0.17</v>
      </c>
      <c r="X285">
        <f t="shared" si="1536"/>
        <v>170</v>
      </c>
      <c r="Y285" s="37">
        <f t="shared" si="1537"/>
        <v>0.17</v>
      </c>
      <c r="Z285">
        <f t="shared" ref="Z285:AA285" si="1629">IF(ROWS(Z$269:Z285)&lt;=Z$267,Z284+1,"")</f>
        <v>17</v>
      </c>
      <c r="AA285">
        <f t="shared" si="1629"/>
        <v>17</v>
      </c>
      <c r="AB285" s="37">
        <f t="shared" ref="AB285:AG285" si="1630">IF(ROWS(AB$269:AB285)/100&lt;=AB$267,AB284+1%,"")</f>
        <v>0.17</v>
      </c>
      <c r="AC285" s="37">
        <f t="shared" si="1630"/>
        <v>0.17</v>
      </c>
      <c r="AD285" s="37">
        <f t="shared" si="1630"/>
        <v>0.17</v>
      </c>
      <c r="AE285" s="37">
        <f t="shared" si="1630"/>
        <v>0.17</v>
      </c>
      <c r="AF285" s="37">
        <f t="shared" si="1630"/>
        <v>0.17</v>
      </c>
      <c r="AG285" s="37">
        <f t="shared" si="1630"/>
        <v>0.17</v>
      </c>
      <c r="AH285">
        <f t="shared" si="1540"/>
        <v>17</v>
      </c>
      <c r="AI285" s="37">
        <f t="shared" ref="AI285:AJ285" si="1631">IF(ROWS(AI$269:AI285)/100&lt;=AI$267,AI284+1%,"")</f>
        <v>0.17</v>
      </c>
      <c r="AJ285" s="37">
        <f t="shared" si="1631"/>
        <v>0.17</v>
      </c>
    </row>
    <row r="286" spans="2:36" ht="12.75">
      <c r="B286">
        <f t="shared" ref="B286:P286" si="1632">IF(ROWS(B$269:B286)&lt;=B$267,B285+1,"")</f>
        <v>18</v>
      </c>
      <c r="C286">
        <f t="shared" si="1632"/>
        <v>18</v>
      </c>
      <c r="D286">
        <f t="shared" si="1632"/>
        <v>18</v>
      </c>
      <c r="E286">
        <f t="shared" si="1632"/>
        <v>18</v>
      </c>
      <c r="F286">
        <f t="shared" si="1632"/>
        <v>18</v>
      </c>
      <c r="G286">
        <f t="shared" si="1632"/>
        <v>18</v>
      </c>
      <c r="H286">
        <f t="shared" si="1632"/>
        <v>18</v>
      </c>
      <c r="I286">
        <f t="shared" si="1632"/>
        <v>18</v>
      </c>
      <c r="J286">
        <f t="shared" si="1632"/>
        <v>18</v>
      </c>
      <c r="K286">
        <f t="shared" si="1632"/>
        <v>18</v>
      </c>
      <c r="L286">
        <f t="shared" si="1632"/>
        <v>18</v>
      </c>
      <c r="M286">
        <f t="shared" si="1632"/>
        <v>18</v>
      </c>
      <c r="N286">
        <f t="shared" si="1632"/>
        <v>18</v>
      </c>
      <c r="O286">
        <f t="shared" si="1632"/>
        <v>18</v>
      </c>
      <c r="P286">
        <f t="shared" si="1632"/>
        <v>18</v>
      </c>
      <c r="Q286" s="37">
        <f t="shared" ref="Q286:T286" si="1633">IF(ROWS(Q$269:Q286)/100&lt;=Q$267,Q285+1%,"")</f>
        <v>0.18000000000000002</v>
      </c>
      <c r="R286" s="37">
        <f t="shared" si="1633"/>
        <v>0.18000000000000002</v>
      </c>
      <c r="S286" s="37">
        <f t="shared" si="1633"/>
        <v>0.18000000000000002</v>
      </c>
      <c r="T286" s="37">
        <f t="shared" si="1633"/>
        <v>0.18000000000000002</v>
      </c>
      <c r="U286">
        <f t="shared" si="1534"/>
        <v>18</v>
      </c>
      <c r="V286" s="37">
        <f t="shared" ref="V286:W286" si="1634">IF(ROWS(V$269:V286)/100&lt;=V$267,V285+1%,"")</f>
        <v>0.18000000000000002</v>
      </c>
      <c r="W286" s="37">
        <f t="shared" si="1634"/>
        <v>0.18000000000000002</v>
      </c>
      <c r="X286">
        <f t="shared" si="1536"/>
        <v>180</v>
      </c>
      <c r="Y286" s="37">
        <f t="shared" si="1537"/>
        <v>0.18000000000000002</v>
      </c>
      <c r="Z286">
        <f t="shared" ref="Z286:AA286" si="1635">IF(ROWS(Z$269:Z286)&lt;=Z$267,Z285+1,"")</f>
        <v>18</v>
      </c>
      <c r="AA286">
        <f t="shared" si="1635"/>
        <v>18</v>
      </c>
      <c r="AB286" s="37">
        <f t="shared" ref="AB286:AG286" si="1636">IF(ROWS(AB$269:AB286)/100&lt;=AB$267,AB285+1%,"")</f>
        <v>0.18000000000000002</v>
      </c>
      <c r="AC286" s="37">
        <f t="shared" si="1636"/>
        <v>0.18000000000000002</v>
      </c>
      <c r="AD286" s="37">
        <f t="shared" si="1636"/>
        <v>0.18000000000000002</v>
      </c>
      <c r="AE286" s="37">
        <f t="shared" si="1636"/>
        <v>0.18000000000000002</v>
      </c>
      <c r="AF286" s="37">
        <f t="shared" si="1636"/>
        <v>0.18000000000000002</v>
      </c>
      <c r="AG286" s="37">
        <f t="shared" si="1636"/>
        <v>0.18000000000000002</v>
      </c>
      <c r="AH286">
        <f t="shared" si="1540"/>
        <v>18</v>
      </c>
      <c r="AI286" s="37">
        <f t="shared" ref="AI286:AJ286" si="1637">IF(ROWS(AI$269:AI286)/100&lt;=AI$267,AI285+1%,"")</f>
        <v>0.18000000000000002</v>
      </c>
      <c r="AJ286" s="37">
        <f t="shared" si="1637"/>
        <v>0.18000000000000002</v>
      </c>
    </row>
    <row r="287" spans="2:36" ht="12.75">
      <c r="B287">
        <f t="shared" ref="B287:P287" si="1638">IF(ROWS(B$269:B287)&lt;=B$267,B286+1,"")</f>
        <v>19</v>
      </c>
      <c r="C287">
        <f t="shared" si="1638"/>
        <v>19</v>
      </c>
      <c r="D287">
        <f t="shared" si="1638"/>
        <v>19</v>
      </c>
      <c r="E287">
        <f t="shared" si="1638"/>
        <v>19</v>
      </c>
      <c r="F287">
        <f t="shared" si="1638"/>
        <v>19</v>
      </c>
      <c r="G287">
        <f t="shared" si="1638"/>
        <v>19</v>
      </c>
      <c r="H287">
        <f t="shared" si="1638"/>
        <v>19</v>
      </c>
      <c r="I287">
        <f t="shared" si="1638"/>
        <v>19</v>
      </c>
      <c r="J287">
        <f t="shared" si="1638"/>
        <v>19</v>
      </c>
      <c r="K287">
        <f t="shared" si="1638"/>
        <v>19</v>
      </c>
      <c r="L287">
        <f t="shared" si="1638"/>
        <v>19</v>
      </c>
      <c r="M287">
        <f t="shared" si="1638"/>
        <v>19</v>
      </c>
      <c r="N287">
        <f t="shared" si="1638"/>
        <v>19</v>
      </c>
      <c r="O287">
        <f t="shared" si="1638"/>
        <v>19</v>
      </c>
      <c r="P287">
        <f t="shared" si="1638"/>
        <v>19</v>
      </c>
      <c r="Q287" s="37">
        <f t="shared" ref="Q287:T287" si="1639">IF(ROWS(Q$269:Q287)/100&lt;=Q$267,Q286+1%,"")</f>
        <v>0.19000000000000003</v>
      </c>
      <c r="R287" s="37">
        <f t="shared" si="1639"/>
        <v>0.19000000000000003</v>
      </c>
      <c r="S287" s="37">
        <f t="shared" si="1639"/>
        <v>0.19000000000000003</v>
      </c>
      <c r="T287" s="37">
        <f t="shared" si="1639"/>
        <v>0.19000000000000003</v>
      </c>
      <c r="U287">
        <f t="shared" si="1534"/>
        <v>19</v>
      </c>
      <c r="V287" s="37">
        <f t="shared" ref="V287:W287" si="1640">IF(ROWS(V$269:V287)/100&lt;=V$267,V286+1%,"")</f>
        <v>0.19000000000000003</v>
      </c>
      <c r="W287" s="37">
        <f t="shared" si="1640"/>
        <v>0.19000000000000003</v>
      </c>
      <c r="X287">
        <f t="shared" si="1536"/>
        <v>190</v>
      </c>
      <c r="Y287" s="37">
        <f t="shared" si="1537"/>
        <v>0.19000000000000003</v>
      </c>
      <c r="Z287">
        <f t="shared" ref="Z287:AA287" si="1641">IF(ROWS(Z$269:Z287)&lt;=Z$267,Z286+1,"")</f>
        <v>19</v>
      </c>
      <c r="AA287">
        <f t="shared" si="1641"/>
        <v>19</v>
      </c>
      <c r="AB287" s="37">
        <f t="shared" ref="AB287:AG287" si="1642">IF(ROWS(AB$269:AB287)/100&lt;=AB$267,AB286+1%,"")</f>
        <v>0.19000000000000003</v>
      </c>
      <c r="AC287" s="37">
        <f t="shared" si="1642"/>
        <v>0.19000000000000003</v>
      </c>
      <c r="AD287" s="37">
        <f t="shared" si="1642"/>
        <v>0.19000000000000003</v>
      </c>
      <c r="AE287" s="37">
        <f t="shared" si="1642"/>
        <v>0.19000000000000003</v>
      </c>
      <c r="AF287" s="37">
        <f t="shared" si="1642"/>
        <v>0.19000000000000003</v>
      </c>
      <c r="AG287" s="37">
        <f t="shared" si="1642"/>
        <v>0.19000000000000003</v>
      </c>
      <c r="AH287">
        <f t="shared" si="1540"/>
        <v>19</v>
      </c>
      <c r="AI287" s="37">
        <f t="shared" ref="AI287:AJ287" si="1643">IF(ROWS(AI$269:AI287)/100&lt;=AI$267,AI286+1%,"")</f>
        <v>0.19000000000000003</v>
      </c>
      <c r="AJ287" s="37">
        <f t="shared" si="1643"/>
        <v>0.19000000000000003</v>
      </c>
    </row>
    <row r="288" spans="2:36" ht="12.75">
      <c r="B288">
        <f t="shared" ref="B288:P288" si="1644">IF(ROWS(B$269:B288)&lt;=B$267,B287+1,"")</f>
        <v>20</v>
      </c>
      <c r="C288">
        <f t="shared" si="1644"/>
        <v>20</v>
      </c>
      <c r="D288">
        <f t="shared" si="1644"/>
        <v>20</v>
      </c>
      <c r="E288">
        <f t="shared" si="1644"/>
        <v>20</v>
      </c>
      <c r="F288">
        <f t="shared" si="1644"/>
        <v>20</v>
      </c>
      <c r="G288">
        <f t="shared" si="1644"/>
        <v>20</v>
      </c>
      <c r="H288">
        <f t="shared" si="1644"/>
        <v>20</v>
      </c>
      <c r="I288">
        <f t="shared" si="1644"/>
        <v>20</v>
      </c>
      <c r="J288">
        <f t="shared" si="1644"/>
        <v>20</v>
      </c>
      <c r="K288">
        <f t="shared" si="1644"/>
        <v>20</v>
      </c>
      <c r="L288">
        <f t="shared" si="1644"/>
        <v>20</v>
      </c>
      <c r="M288">
        <f t="shared" si="1644"/>
        <v>20</v>
      </c>
      <c r="N288">
        <f t="shared" si="1644"/>
        <v>20</v>
      </c>
      <c r="O288">
        <f t="shared" si="1644"/>
        <v>20</v>
      </c>
      <c r="P288">
        <f t="shared" si="1644"/>
        <v>20</v>
      </c>
      <c r="Q288" s="37">
        <f t="shared" ref="Q288:T288" si="1645">IF(ROWS(Q$269:Q288)/100&lt;=Q$267,Q287+1%,"")</f>
        <v>0.20000000000000004</v>
      </c>
      <c r="R288" s="37">
        <f t="shared" si="1645"/>
        <v>0.20000000000000004</v>
      </c>
      <c r="S288" s="37">
        <f t="shared" si="1645"/>
        <v>0.20000000000000004</v>
      </c>
      <c r="T288" s="37">
        <f t="shared" si="1645"/>
        <v>0.20000000000000004</v>
      </c>
      <c r="U288">
        <f t="shared" si="1534"/>
        <v>20</v>
      </c>
      <c r="V288" s="37">
        <f t="shared" ref="V288:W288" si="1646">IF(ROWS(V$269:V288)/100&lt;=V$267,V287+1%,"")</f>
        <v>0.20000000000000004</v>
      </c>
      <c r="W288" s="37">
        <f t="shared" si="1646"/>
        <v>0.20000000000000004</v>
      </c>
      <c r="X288">
        <f t="shared" si="1536"/>
        <v>200</v>
      </c>
      <c r="Y288" s="37">
        <f t="shared" si="1537"/>
        <v>0.20000000000000004</v>
      </c>
      <c r="Z288">
        <f t="shared" ref="Z288:AA288" si="1647">IF(ROWS(Z$269:Z288)&lt;=Z$267,Z287+1,"")</f>
        <v>20</v>
      </c>
      <c r="AA288">
        <f t="shared" si="1647"/>
        <v>20</v>
      </c>
      <c r="AB288" s="37">
        <f t="shared" ref="AB288:AG288" si="1648">IF(ROWS(AB$269:AB288)/100&lt;=AB$267,AB287+1%,"")</f>
        <v>0.20000000000000004</v>
      </c>
      <c r="AC288" s="37">
        <f t="shared" si="1648"/>
        <v>0.20000000000000004</v>
      </c>
      <c r="AD288" s="37">
        <f t="shared" si="1648"/>
        <v>0.20000000000000004</v>
      </c>
      <c r="AE288" s="37">
        <f t="shared" si="1648"/>
        <v>0.20000000000000004</v>
      </c>
      <c r="AF288" s="37">
        <f t="shared" si="1648"/>
        <v>0.20000000000000004</v>
      </c>
      <c r="AG288" s="37">
        <f t="shared" si="1648"/>
        <v>0.20000000000000004</v>
      </c>
      <c r="AH288">
        <f t="shared" si="1540"/>
        <v>20</v>
      </c>
      <c r="AI288" s="37">
        <f t="shared" ref="AI288:AJ288" si="1649">IF(ROWS(AI$269:AI288)/100&lt;=AI$267,AI287+1%,"")</f>
        <v>0.20000000000000004</v>
      </c>
      <c r="AJ288" s="37">
        <f t="shared" si="1649"/>
        <v>0.20000000000000004</v>
      </c>
    </row>
    <row r="289" spans="2:36" ht="12.75">
      <c r="B289">
        <f t="shared" ref="B289:P289" si="1650">IF(ROWS(B$269:B289)&lt;=B$267,B288+1,"")</f>
        <v>21</v>
      </c>
      <c r="C289">
        <f t="shared" si="1650"/>
        <v>21</v>
      </c>
      <c r="D289">
        <f t="shared" si="1650"/>
        <v>21</v>
      </c>
      <c r="E289">
        <f t="shared" si="1650"/>
        <v>21</v>
      </c>
      <c r="F289">
        <f t="shared" si="1650"/>
        <v>21</v>
      </c>
      <c r="G289">
        <f t="shared" si="1650"/>
        <v>21</v>
      </c>
      <c r="H289">
        <f t="shared" si="1650"/>
        <v>21</v>
      </c>
      <c r="I289">
        <f t="shared" si="1650"/>
        <v>21</v>
      </c>
      <c r="J289">
        <f t="shared" si="1650"/>
        <v>21</v>
      </c>
      <c r="K289">
        <f t="shared" si="1650"/>
        <v>21</v>
      </c>
      <c r="L289">
        <f t="shared" si="1650"/>
        <v>21</v>
      </c>
      <c r="M289">
        <f t="shared" si="1650"/>
        <v>21</v>
      </c>
      <c r="N289">
        <f t="shared" si="1650"/>
        <v>21</v>
      </c>
      <c r="O289">
        <f t="shared" si="1650"/>
        <v>21</v>
      </c>
      <c r="P289">
        <f t="shared" si="1650"/>
        <v>21</v>
      </c>
      <c r="Q289" s="37">
        <f t="shared" ref="Q289:T289" si="1651">IF(ROWS(Q$269:Q289)/100&lt;=Q$267,Q288+1%,"")</f>
        <v>0.21000000000000005</v>
      </c>
      <c r="R289" s="37">
        <f t="shared" si="1651"/>
        <v>0.21000000000000005</v>
      </c>
      <c r="S289" s="37">
        <f t="shared" si="1651"/>
        <v>0.21000000000000005</v>
      </c>
      <c r="T289" s="37">
        <f t="shared" si="1651"/>
        <v>0.21000000000000005</v>
      </c>
      <c r="U289">
        <f t="shared" si="1534"/>
        <v>21</v>
      </c>
      <c r="V289" s="37">
        <f t="shared" ref="V289:W289" si="1652">IF(ROWS(V$269:V289)/100&lt;=V$267,V288+1%,"")</f>
        <v>0.21000000000000005</v>
      </c>
      <c r="W289" s="37">
        <f t="shared" si="1652"/>
        <v>0.21000000000000005</v>
      </c>
      <c r="X289">
        <f t="shared" si="1536"/>
        <v>210</v>
      </c>
      <c r="Y289" s="37">
        <f t="shared" si="1537"/>
        <v>0.21000000000000005</v>
      </c>
      <c r="Z289">
        <f t="shared" ref="Z289:AA289" si="1653">IF(ROWS(Z$269:Z289)&lt;=Z$267,Z288+1,"")</f>
        <v>21</v>
      </c>
      <c r="AA289">
        <f t="shared" si="1653"/>
        <v>21</v>
      </c>
      <c r="AB289" s="37">
        <f t="shared" ref="AB289:AG289" si="1654">IF(ROWS(AB$269:AB289)/100&lt;=AB$267,AB288+1%,"")</f>
        <v>0.21000000000000005</v>
      </c>
      <c r="AC289" s="37">
        <f t="shared" si="1654"/>
        <v>0.21000000000000005</v>
      </c>
      <c r="AD289" s="37">
        <f t="shared" si="1654"/>
        <v>0.21000000000000005</v>
      </c>
      <c r="AE289" s="37">
        <f t="shared" si="1654"/>
        <v>0.21000000000000005</v>
      </c>
      <c r="AF289" s="37">
        <f t="shared" si="1654"/>
        <v>0.21000000000000005</v>
      </c>
      <c r="AG289" s="37">
        <f t="shared" si="1654"/>
        <v>0.21000000000000005</v>
      </c>
      <c r="AH289">
        <f t="shared" si="1540"/>
        <v>21</v>
      </c>
      <c r="AI289" s="37">
        <f t="shared" ref="AI289:AJ289" si="1655">IF(ROWS(AI$269:AI289)/100&lt;=AI$267,AI288+1%,"")</f>
        <v>0.21000000000000005</v>
      </c>
      <c r="AJ289" s="37">
        <f t="shared" si="1655"/>
        <v>0.21000000000000005</v>
      </c>
    </row>
    <row r="290" spans="2:36" ht="12.75">
      <c r="B290">
        <f t="shared" ref="B290:P290" si="1656">IF(ROWS(B$269:B290)&lt;=B$267,B289+1,"")</f>
        <v>22</v>
      </c>
      <c r="C290">
        <f t="shared" si="1656"/>
        <v>22</v>
      </c>
      <c r="D290">
        <f t="shared" si="1656"/>
        <v>22</v>
      </c>
      <c r="E290">
        <f t="shared" si="1656"/>
        <v>22</v>
      </c>
      <c r="F290">
        <f t="shared" si="1656"/>
        <v>22</v>
      </c>
      <c r="G290">
        <f t="shared" si="1656"/>
        <v>22</v>
      </c>
      <c r="H290">
        <f t="shared" si="1656"/>
        <v>22</v>
      </c>
      <c r="I290">
        <f t="shared" si="1656"/>
        <v>22</v>
      </c>
      <c r="J290">
        <f t="shared" si="1656"/>
        <v>22</v>
      </c>
      <c r="K290">
        <f t="shared" si="1656"/>
        <v>22</v>
      </c>
      <c r="L290">
        <f t="shared" si="1656"/>
        <v>22</v>
      </c>
      <c r="M290">
        <f t="shared" si="1656"/>
        <v>22</v>
      </c>
      <c r="N290">
        <f t="shared" si="1656"/>
        <v>22</v>
      </c>
      <c r="O290">
        <f t="shared" si="1656"/>
        <v>22</v>
      </c>
      <c r="P290">
        <f t="shared" si="1656"/>
        <v>22</v>
      </c>
      <c r="Q290" s="37">
        <f t="shared" ref="Q290:T290" si="1657">IF(ROWS(Q$269:Q290)/100&lt;=Q$267,Q289+1%,"")</f>
        <v>0.22000000000000006</v>
      </c>
      <c r="R290" s="37">
        <f t="shared" si="1657"/>
        <v>0.22000000000000006</v>
      </c>
      <c r="S290" s="37">
        <f t="shared" si="1657"/>
        <v>0.22000000000000006</v>
      </c>
      <c r="T290" s="37">
        <f t="shared" si="1657"/>
        <v>0.22000000000000006</v>
      </c>
      <c r="U290">
        <f t="shared" si="1534"/>
        <v>22</v>
      </c>
      <c r="V290" s="37">
        <f t="shared" ref="V290:W290" si="1658">IF(ROWS(V$269:V290)/100&lt;=V$267,V289+1%,"")</f>
        <v>0.22000000000000006</v>
      </c>
      <c r="W290" s="37">
        <f t="shared" si="1658"/>
        <v>0.22000000000000006</v>
      </c>
      <c r="X290">
        <f t="shared" si="1536"/>
        <v>220</v>
      </c>
      <c r="Y290" s="37">
        <f t="shared" si="1537"/>
        <v>0.22000000000000006</v>
      </c>
      <c r="Z290">
        <f t="shared" ref="Z290:AA290" si="1659">IF(ROWS(Z$269:Z290)&lt;=Z$267,Z289+1,"")</f>
        <v>22</v>
      </c>
      <c r="AA290">
        <f t="shared" si="1659"/>
        <v>22</v>
      </c>
      <c r="AB290" s="37">
        <f t="shared" ref="AB290:AG290" si="1660">IF(ROWS(AB$269:AB290)/100&lt;=AB$267,AB289+1%,"")</f>
        <v>0.22000000000000006</v>
      </c>
      <c r="AC290" s="37">
        <f t="shared" si="1660"/>
        <v>0.22000000000000006</v>
      </c>
      <c r="AD290" s="37">
        <f t="shared" si="1660"/>
        <v>0.22000000000000006</v>
      </c>
      <c r="AE290" s="37">
        <f t="shared" si="1660"/>
        <v>0.22000000000000006</v>
      </c>
      <c r="AF290" s="37">
        <f t="shared" si="1660"/>
        <v>0.22000000000000006</v>
      </c>
      <c r="AG290" s="37">
        <f t="shared" si="1660"/>
        <v>0.22000000000000006</v>
      </c>
      <c r="AH290">
        <f t="shared" si="1540"/>
        <v>22</v>
      </c>
      <c r="AI290" s="37">
        <f t="shared" ref="AI290:AJ290" si="1661">IF(ROWS(AI$269:AI290)/100&lt;=AI$267,AI289+1%,"")</f>
        <v>0.22000000000000006</v>
      </c>
      <c r="AJ290" s="37">
        <f t="shared" si="1661"/>
        <v>0.22000000000000006</v>
      </c>
    </row>
    <row r="291" spans="2:36" ht="12.75">
      <c r="B291">
        <f t="shared" ref="B291:P291" si="1662">IF(ROWS(B$269:B291)&lt;=B$267,B290+1,"")</f>
        <v>23</v>
      </c>
      <c r="C291">
        <f t="shared" si="1662"/>
        <v>23</v>
      </c>
      <c r="D291">
        <f t="shared" si="1662"/>
        <v>23</v>
      </c>
      <c r="E291">
        <f t="shared" si="1662"/>
        <v>23</v>
      </c>
      <c r="F291">
        <f t="shared" si="1662"/>
        <v>23</v>
      </c>
      <c r="G291">
        <f t="shared" si="1662"/>
        <v>23</v>
      </c>
      <c r="H291">
        <f t="shared" si="1662"/>
        <v>23</v>
      </c>
      <c r="I291">
        <f t="shared" si="1662"/>
        <v>23</v>
      </c>
      <c r="J291">
        <f t="shared" si="1662"/>
        <v>23</v>
      </c>
      <c r="K291">
        <f t="shared" si="1662"/>
        <v>23</v>
      </c>
      <c r="L291">
        <f t="shared" si="1662"/>
        <v>23</v>
      </c>
      <c r="M291">
        <f t="shared" si="1662"/>
        <v>23</v>
      </c>
      <c r="N291">
        <f t="shared" si="1662"/>
        <v>23</v>
      </c>
      <c r="O291">
        <f t="shared" si="1662"/>
        <v>23</v>
      </c>
      <c r="P291">
        <f t="shared" si="1662"/>
        <v>23</v>
      </c>
      <c r="Q291" s="37">
        <f t="shared" ref="Q291:T291" si="1663">IF(ROWS(Q$269:Q291)/100&lt;=Q$267,Q290+1%,"")</f>
        <v>0.23000000000000007</v>
      </c>
      <c r="R291" s="37">
        <f t="shared" si="1663"/>
        <v>0.23000000000000007</v>
      </c>
      <c r="S291" s="37">
        <f t="shared" si="1663"/>
        <v>0.23000000000000007</v>
      </c>
      <c r="T291" s="37">
        <f t="shared" si="1663"/>
        <v>0.23000000000000007</v>
      </c>
      <c r="U291">
        <f t="shared" si="1534"/>
        <v>23</v>
      </c>
      <c r="V291" s="37">
        <f t="shared" ref="V291:W291" si="1664">IF(ROWS(V$269:V291)/100&lt;=V$267,V290+1%,"")</f>
        <v>0.23000000000000007</v>
      </c>
      <c r="W291" s="37">
        <f t="shared" si="1664"/>
        <v>0.23000000000000007</v>
      </c>
      <c r="X291">
        <f t="shared" si="1536"/>
        <v>230</v>
      </c>
      <c r="Y291" s="37">
        <f t="shared" si="1537"/>
        <v>0.23000000000000007</v>
      </c>
      <c r="Z291">
        <f t="shared" ref="Z291:AA291" si="1665">IF(ROWS(Z$269:Z291)&lt;=Z$267,Z290+1,"")</f>
        <v>23</v>
      </c>
      <c r="AA291">
        <f t="shared" si="1665"/>
        <v>23</v>
      </c>
      <c r="AB291" s="37">
        <f t="shared" ref="AB291:AG291" si="1666">IF(ROWS(AB$269:AB291)/100&lt;=AB$267,AB290+1%,"")</f>
        <v>0.23000000000000007</v>
      </c>
      <c r="AC291" s="37">
        <f t="shared" si="1666"/>
        <v>0.23000000000000007</v>
      </c>
      <c r="AD291" s="37">
        <f t="shared" si="1666"/>
        <v>0.23000000000000007</v>
      </c>
      <c r="AE291" s="37">
        <f t="shared" si="1666"/>
        <v>0.23000000000000007</v>
      </c>
      <c r="AF291" s="37">
        <f t="shared" si="1666"/>
        <v>0.23000000000000007</v>
      </c>
      <c r="AG291" s="37">
        <f t="shared" si="1666"/>
        <v>0.23000000000000007</v>
      </c>
      <c r="AH291">
        <f t="shared" si="1540"/>
        <v>23</v>
      </c>
      <c r="AI291" s="37">
        <f t="shared" ref="AI291:AJ291" si="1667">IF(ROWS(AI$269:AI291)/100&lt;=AI$267,AI290+1%,"")</f>
        <v>0.23000000000000007</v>
      </c>
      <c r="AJ291" s="37">
        <f t="shared" si="1667"/>
        <v>0.23000000000000007</v>
      </c>
    </row>
    <row r="292" spans="2:36" ht="12.75">
      <c r="B292">
        <f t="shared" ref="B292:P292" si="1668">IF(ROWS(B$269:B292)&lt;=B$267,B291+1,"")</f>
        <v>24</v>
      </c>
      <c r="C292">
        <f t="shared" si="1668"/>
        <v>24</v>
      </c>
      <c r="D292">
        <f t="shared" si="1668"/>
        <v>24</v>
      </c>
      <c r="E292">
        <f t="shared" si="1668"/>
        <v>24</v>
      </c>
      <c r="F292">
        <f t="shared" si="1668"/>
        <v>24</v>
      </c>
      <c r="G292">
        <f t="shared" si="1668"/>
        <v>24</v>
      </c>
      <c r="H292">
        <f t="shared" si="1668"/>
        <v>24</v>
      </c>
      <c r="I292">
        <f t="shared" si="1668"/>
        <v>24</v>
      </c>
      <c r="J292">
        <f t="shared" si="1668"/>
        <v>24</v>
      </c>
      <c r="K292">
        <f t="shared" si="1668"/>
        <v>24</v>
      </c>
      <c r="L292">
        <f t="shared" si="1668"/>
        <v>24</v>
      </c>
      <c r="M292">
        <f t="shared" si="1668"/>
        <v>24</v>
      </c>
      <c r="N292">
        <f t="shared" si="1668"/>
        <v>24</v>
      </c>
      <c r="O292">
        <f t="shared" si="1668"/>
        <v>24</v>
      </c>
      <c r="P292">
        <f t="shared" si="1668"/>
        <v>24</v>
      </c>
      <c r="Q292" s="37">
        <f t="shared" ref="Q292:T292" si="1669">IF(ROWS(Q$269:Q292)/100&lt;=Q$267,Q291+1%,"")</f>
        <v>0.24000000000000007</v>
      </c>
      <c r="R292" s="37">
        <f t="shared" si="1669"/>
        <v>0.24000000000000007</v>
      </c>
      <c r="S292" s="37">
        <f t="shared" si="1669"/>
        <v>0.24000000000000007</v>
      </c>
      <c r="T292" s="37">
        <f t="shared" si="1669"/>
        <v>0.24000000000000007</v>
      </c>
      <c r="U292">
        <f t="shared" si="1534"/>
        <v>24</v>
      </c>
      <c r="V292" s="37">
        <f t="shared" ref="V292:W292" si="1670">IF(ROWS(V$269:V292)/100&lt;=V$267,V291+1%,"")</f>
        <v>0.24000000000000007</v>
      </c>
      <c r="W292" s="37">
        <f t="shared" si="1670"/>
        <v>0.24000000000000007</v>
      </c>
      <c r="X292">
        <f t="shared" si="1536"/>
        <v>240</v>
      </c>
      <c r="Y292" s="37">
        <f t="shared" si="1537"/>
        <v>0.24000000000000007</v>
      </c>
      <c r="Z292">
        <f t="shared" ref="Z292:AA292" si="1671">IF(ROWS(Z$269:Z292)&lt;=Z$267,Z291+1,"")</f>
        <v>24</v>
      </c>
      <c r="AA292">
        <f t="shared" si="1671"/>
        <v>24</v>
      </c>
      <c r="AB292" s="37">
        <f t="shared" ref="AB292:AG292" si="1672">IF(ROWS(AB$269:AB292)/100&lt;=AB$267,AB291+1%,"")</f>
        <v>0.24000000000000007</v>
      </c>
      <c r="AC292" s="37">
        <f t="shared" si="1672"/>
        <v>0.24000000000000007</v>
      </c>
      <c r="AD292" s="37">
        <f t="shared" si="1672"/>
        <v>0.24000000000000007</v>
      </c>
      <c r="AE292" s="37">
        <f t="shared" si="1672"/>
        <v>0.24000000000000007</v>
      </c>
      <c r="AF292" s="37">
        <f t="shared" si="1672"/>
        <v>0.24000000000000007</v>
      </c>
      <c r="AG292" s="37">
        <f t="shared" si="1672"/>
        <v>0.24000000000000007</v>
      </c>
      <c r="AH292">
        <f t="shared" si="1540"/>
        <v>24</v>
      </c>
      <c r="AI292" s="37">
        <f t="shared" ref="AI292:AJ292" si="1673">IF(ROWS(AI$269:AI292)/100&lt;=AI$267,AI291+1%,"")</f>
        <v>0.24000000000000007</v>
      </c>
      <c r="AJ292" s="37">
        <f t="shared" si="1673"/>
        <v>0.24000000000000007</v>
      </c>
    </row>
    <row r="293" spans="2:36" ht="12.75">
      <c r="B293">
        <f t="shared" ref="B293:P293" si="1674">IF(ROWS(B$269:B293)&lt;=B$267,B292+1,"")</f>
        <v>25</v>
      </c>
      <c r="C293">
        <f t="shared" si="1674"/>
        <v>25</v>
      </c>
      <c r="D293">
        <f t="shared" si="1674"/>
        <v>25</v>
      </c>
      <c r="E293">
        <f t="shared" si="1674"/>
        <v>25</v>
      </c>
      <c r="F293">
        <f t="shared" si="1674"/>
        <v>25</v>
      </c>
      <c r="G293">
        <f t="shared" si="1674"/>
        <v>25</v>
      </c>
      <c r="H293">
        <f t="shared" si="1674"/>
        <v>25</v>
      </c>
      <c r="I293">
        <f t="shared" si="1674"/>
        <v>25</v>
      </c>
      <c r="J293">
        <f t="shared" si="1674"/>
        <v>25</v>
      </c>
      <c r="K293">
        <f t="shared" si="1674"/>
        <v>25</v>
      </c>
      <c r="L293">
        <f t="shared" si="1674"/>
        <v>25</v>
      </c>
      <c r="M293">
        <f t="shared" si="1674"/>
        <v>25</v>
      </c>
      <c r="N293">
        <f t="shared" si="1674"/>
        <v>25</v>
      </c>
      <c r="O293">
        <f t="shared" si="1674"/>
        <v>25</v>
      </c>
      <c r="P293">
        <f t="shared" si="1674"/>
        <v>25</v>
      </c>
      <c r="Q293" s="37">
        <f t="shared" ref="Q293:T293" si="1675">IF(ROWS(Q$269:Q293)/100&lt;=Q$267,Q292+1%,"")</f>
        <v>0.25000000000000006</v>
      </c>
      <c r="R293" s="37">
        <f t="shared" si="1675"/>
        <v>0.25000000000000006</v>
      </c>
      <c r="S293" s="37">
        <f t="shared" si="1675"/>
        <v>0.25000000000000006</v>
      </c>
      <c r="T293" s="37">
        <f t="shared" si="1675"/>
        <v>0.25000000000000006</v>
      </c>
      <c r="U293">
        <f t="shared" si="1534"/>
        <v>25</v>
      </c>
      <c r="V293" s="37">
        <f t="shared" ref="V293:W293" si="1676">IF(ROWS(V$269:V293)/100&lt;=V$267,V292+1%,"")</f>
        <v>0.25000000000000006</v>
      </c>
      <c r="W293" s="37">
        <f t="shared" si="1676"/>
        <v>0.25000000000000006</v>
      </c>
      <c r="X293">
        <f t="shared" si="1536"/>
        <v>250</v>
      </c>
      <c r="Y293" s="37">
        <f t="shared" si="1537"/>
        <v>0.25000000000000006</v>
      </c>
      <c r="Z293">
        <f t="shared" ref="Z293:AA293" si="1677">IF(ROWS(Z$269:Z293)&lt;=Z$267,Z292+1,"")</f>
        <v>25</v>
      </c>
      <c r="AA293">
        <f t="shared" si="1677"/>
        <v>25</v>
      </c>
      <c r="AB293" s="37">
        <f t="shared" ref="AB293:AG293" si="1678">IF(ROWS(AB$269:AB293)/100&lt;=AB$267,AB292+1%,"")</f>
        <v>0.25000000000000006</v>
      </c>
      <c r="AC293" s="37">
        <f t="shared" si="1678"/>
        <v>0.25000000000000006</v>
      </c>
      <c r="AD293" s="37">
        <f t="shared" si="1678"/>
        <v>0.25000000000000006</v>
      </c>
      <c r="AE293" s="37">
        <f t="shared" si="1678"/>
        <v>0.25000000000000006</v>
      </c>
      <c r="AF293" s="37">
        <f t="shared" si="1678"/>
        <v>0.25000000000000006</v>
      </c>
      <c r="AG293" s="37">
        <f t="shared" si="1678"/>
        <v>0.25000000000000006</v>
      </c>
      <c r="AH293">
        <f t="shared" si="1540"/>
        <v>25</v>
      </c>
      <c r="AI293" s="37">
        <f t="shared" ref="AI293:AJ293" si="1679">IF(ROWS(AI$269:AI293)/100&lt;=AI$267,AI292+1%,"")</f>
        <v>0.25000000000000006</v>
      </c>
      <c r="AJ293" s="37">
        <f t="shared" si="1679"/>
        <v>0.25000000000000006</v>
      </c>
    </row>
    <row r="294" spans="2:36" ht="12.75">
      <c r="B294">
        <f t="shared" ref="B294:P294" si="1680">IF(ROWS(B$269:B294)&lt;=B$267,B293+1,"")</f>
        <v>26</v>
      </c>
      <c r="C294">
        <f t="shared" si="1680"/>
        <v>26</v>
      </c>
      <c r="D294">
        <f t="shared" si="1680"/>
        <v>26</v>
      </c>
      <c r="E294">
        <f t="shared" si="1680"/>
        <v>26</v>
      </c>
      <c r="F294">
        <f t="shared" si="1680"/>
        <v>26</v>
      </c>
      <c r="G294">
        <f t="shared" si="1680"/>
        <v>26</v>
      </c>
      <c r="H294">
        <f t="shared" si="1680"/>
        <v>26</v>
      </c>
      <c r="I294">
        <f t="shared" si="1680"/>
        <v>26</v>
      </c>
      <c r="J294">
        <f t="shared" si="1680"/>
        <v>26</v>
      </c>
      <c r="K294">
        <f t="shared" si="1680"/>
        <v>26</v>
      </c>
      <c r="L294">
        <f t="shared" si="1680"/>
        <v>26</v>
      </c>
      <c r="M294">
        <f t="shared" si="1680"/>
        <v>26</v>
      </c>
      <c r="N294">
        <f t="shared" si="1680"/>
        <v>26</v>
      </c>
      <c r="O294">
        <f t="shared" si="1680"/>
        <v>26</v>
      </c>
      <c r="P294">
        <f t="shared" si="1680"/>
        <v>26</v>
      </c>
      <c r="Q294" s="37">
        <f t="shared" ref="Q294:T294" si="1681">IF(ROWS(Q$269:Q294)/100&lt;=Q$267,Q293+1%,"")</f>
        <v>0.26000000000000006</v>
      </c>
      <c r="R294" s="37">
        <f t="shared" si="1681"/>
        <v>0.26000000000000006</v>
      </c>
      <c r="S294" s="37">
        <f t="shared" si="1681"/>
        <v>0.26000000000000006</v>
      </c>
      <c r="T294" s="37">
        <f t="shared" si="1681"/>
        <v>0.26000000000000006</v>
      </c>
      <c r="U294">
        <f t="shared" si="1534"/>
        <v>26</v>
      </c>
      <c r="V294" s="37">
        <f t="shared" ref="V294:W294" si="1682">IF(ROWS(V$269:V294)/100&lt;=V$267,V293+1%,"")</f>
        <v>0.26000000000000006</v>
      </c>
      <c r="W294" s="37">
        <f t="shared" si="1682"/>
        <v>0.26000000000000006</v>
      </c>
      <c r="X294">
        <f t="shared" si="1536"/>
        <v>260</v>
      </c>
      <c r="Y294" s="37">
        <f t="shared" si="1537"/>
        <v>0.26000000000000006</v>
      </c>
      <c r="Z294">
        <f t="shared" ref="Z294:AA294" si="1683">IF(ROWS(Z$269:Z294)&lt;=Z$267,Z293+1,"")</f>
        <v>26</v>
      </c>
      <c r="AA294">
        <f t="shared" si="1683"/>
        <v>26</v>
      </c>
      <c r="AB294" s="37">
        <f t="shared" ref="AB294:AG294" si="1684">IF(ROWS(AB$269:AB294)/100&lt;=AB$267,AB293+1%,"")</f>
        <v>0.26000000000000006</v>
      </c>
      <c r="AC294" s="37">
        <f t="shared" si="1684"/>
        <v>0.26000000000000006</v>
      </c>
      <c r="AD294" s="37">
        <f t="shared" si="1684"/>
        <v>0.26000000000000006</v>
      </c>
      <c r="AE294" s="37">
        <f t="shared" si="1684"/>
        <v>0.26000000000000006</v>
      </c>
      <c r="AF294" s="37">
        <f t="shared" si="1684"/>
        <v>0.26000000000000006</v>
      </c>
      <c r="AG294" s="37">
        <f t="shared" si="1684"/>
        <v>0.26000000000000006</v>
      </c>
      <c r="AH294">
        <f t="shared" si="1540"/>
        <v>26</v>
      </c>
      <c r="AI294" s="37">
        <f t="shared" ref="AI294:AJ294" si="1685">IF(ROWS(AI$269:AI294)/100&lt;=AI$267,AI293+1%,"")</f>
        <v>0.26000000000000006</v>
      </c>
      <c r="AJ294" s="37">
        <f t="shared" si="1685"/>
        <v>0.26000000000000006</v>
      </c>
    </row>
    <row r="295" spans="2:36" ht="12.75">
      <c r="B295">
        <f t="shared" ref="B295:P295" si="1686">IF(ROWS(B$269:B295)&lt;=B$267,B294+1,"")</f>
        <v>27</v>
      </c>
      <c r="C295">
        <f t="shared" si="1686"/>
        <v>27</v>
      </c>
      <c r="D295">
        <f t="shared" si="1686"/>
        <v>27</v>
      </c>
      <c r="E295">
        <f t="shared" si="1686"/>
        <v>27</v>
      </c>
      <c r="F295">
        <f t="shared" si="1686"/>
        <v>27</v>
      </c>
      <c r="G295">
        <f t="shared" si="1686"/>
        <v>27</v>
      </c>
      <c r="H295">
        <f t="shared" si="1686"/>
        <v>27</v>
      </c>
      <c r="I295">
        <f t="shared" si="1686"/>
        <v>27</v>
      </c>
      <c r="J295">
        <f t="shared" si="1686"/>
        <v>27</v>
      </c>
      <c r="K295">
        <f t="shared" si="1686"/>
        <v>27</v>
      </c>
      <c r="L295">
        <f t="shared" si="1686"/>
        <v>27</v>
      </c>
      <c r="M295">
        <f t="shared" si="1686"/>
        <v>27</v>
      </c>
      <c r="N295">
        <f t="shared" si="1686"/>
        <v>27</v>
      </c>
      <c r="O295">
        <f t="shared" si="1686"/>
        <v>27</v>
      </c>
      <c r="P295">
        <f t="shared" si="1686"/>
        <v>27</v>
      </c>
      <c r="Q295" s="37">
        <f t="shared" ref="Q295:T295" si="1687">IF(ROWS(Q$269:Q295)/100&lt;=Q$267,Q294+1%,"")</f>
        <v>0.27000000000000007</v>
      </c>
      <c r="R295" s="37">
        <f t="shared" si="1687"/>
        <v>0.27000000000000007</v>
      </c>
      <c r="S295" s="37">
        <f t="shared" si="1687"/>
        <v>0.27000000000000007</v>
      </c>
      <c r="T295" s="37">
        <f t="shared" si="1687"/>
        <v>0.27000000000000007</v>
      </c>
      <c r="U295">
        <f t="shared" si="1534"/>
        <v>27</v>
      </c>
      <c r="V295" s="37">
        <f t="shared" ref="V295:W295" si="1688">IF(ROWS(V$269:V295)/100&lt;=V$267,V294+1%,"")</f>
        <v>0.27000000000000007</v>
      </c>
      <c r="W295" s="37">
        <f t="shared" si="1688"/>
        <v>0.27000000000000007</v>
      </c>
      <c r="X295">
        <f t="shared" si="1536"/>
        <v>270</v>
      </c>
      <c r="Y295" s="37">
        <f t="shared" si="1537"/>
        <v>0.27000000000000007</v>
      </c>
      <c r="Z295">
        <f t="shared" ref="Z295:AA295" si="1689">IF(ROWS(Z$269:Z295)&lt;=Z$267,Z294+1,"")</f>
        <v>27</v>
      </c>
      <c r="AA295">
        <f t="shared" si="1689"/>
        <v>27</v>
      </c>
      <c r="AB295" s="37">
        <f t="shared" ref="AB295:AG295" si="1690">IF(ROWS(AB$269:AB295)/100&lt;=AB$267,AB294+1%,"")</f>
        <v>0.27000000000000007</v>
      </c>
      <c r="AC295" s="37">
        <f t="shared" si="1690"/>
        <v>0.27000000000000007</v>
      </c>
      <c r="AD295" s="37">
        <f t="shared" si="1690"/>
        <v>0.27000000000000007</v>
      </c>
      <c r="AE295" s="37">
        <f t="shared" si="1690"/>
        <v>0.27000000000000007</v>
      </c>
      <c r="AF295" s="37">
        <f t="shared" si="1690"/>
        <v>0.27000000000000007</v>
      </c>
      <c r="AG295" s="37">
        <f t="shared" si="1690"/>
        <v>0.27000000000000007</v>
      </c>
      <c r="AH295">
        <f t="shared" si="1540"/>
        <v>27</v>
      </c>
      <c r="AI295" s="37">
        <f t="shared" ref="AI295:AJ295" si="1691">IF(ROWS(AI$269:AI295)/100&lt;=AI$267,AI294+1%,"")</f>
        <v>0.27000000000000007</v>
      </c>
      <c r="AJ295" s="37">
        <f t="shared" si="1691"/>
        <v>0.27000000000000007</v>
      </c>
    </row>
    <row r="296" spans="2:36" ht="12.75">
      <c r="B296">
        <f t="shared" ref="B296:P296" si="1692">IF(ROWS(B$269:B296)&lt;=B$267,B295+1,"")</f>
        <v>28</v>
      </c>
      <c r="C296">
        <f t="shared" si="1692"/>
        <v>28</v>
      </c>
      <c r="D296">
        <f t="shared" si="1692"/>
        <v>28</v>
      </c>
      <c r="E296">
        <f t="shared" si="1692"/>
        <v>28</v>
      </c>
      <c r="F296">
        <f t="shared" si="1692"/>
        <v>28</v>
      </c>
      <c r="G296">
        <f t="shared" si="1692"/>
        <v>28</v>
      </c>
      <c r="H296">
        <f t="shared" si="1692"/>
        <v>28</v>
      </c>
      <c r="I296">
        <f t="shared" si="1692"/>
        <v>28</v>
      </c>
      <c r="J296">
        <f t="shared" si="1692"/>
        <v>28</v>
      </c>
      <c r="K296">
        <f t="shared" si="1692"/>
        <v>28</v>
      </c>
      <c r="L296">
        <f t="shared" si="1692"/>
        <v>28</v>
      </c>
      <c r="M296">
        <f t="shared" si="1692"/>
        <v>28</v>
      </c>
      <c r="N296">
        <f t="shared" si="1692"/>
        <v>28</v>
      </c>
      <c r="O296">
        <f t="shared" si="1692"/>
        <v>28</v>
      </c>
      <c r="P296">
        <f t="shared" si="1692"/>
        <v>28</v>
      </c>
      <c r="Q296" s="37">
        <f t="shared" ref="Q296:T296" si="1693">IF(ROWS(Q$269:Q296)/100&lt;=Q$267,Q295+1%,"")</f>
        <v>0.28000000000000008</v>
      </c>
      <c r="R296" s="37">
        <f t="shared" si="1693"/>
        <v>0.28000000000000008</v>
      </c>
      <c r="S296" s="37">
        <f t="shared" si="1693"/>
        <v>0.28000000000000008</v>
      </c>
      <c r="T296" s="37">
        <f t="shared" si="1693"/>
        <v>0.28000000000000008</v>
      </c>
      <c r="U296">
        <f t="shared" si="1534"/>
        <v>28</v>
      </c>
      <c r="V296" s="37">
        <f t="shared" ref="V296:W296" si="1694">IF(ROWS(V$269:V296)/100&lt;=V$267,V295+1%,"")</f>
        <v>0.28000000000000008</v>
      </c>
      <c r="W296" s="37">
        <f t="shared" si="1694"/>
        <v>0.28000000000000008</v>
      </c>
      <c r="X296">
        <f t="shared" si="1536"/>
        <v>280</v>
      </c>
      <c r="Y296" s="37">
        <f t="shared" si="1537"/>
        <v>0.28000000000000008</v>
      </c>
      <c r="Z296">
        <f t="shared" ref="Z296:AA296" si="1695">IF(ROWS(Z$269:Z296)&lt;=Z$267,Z295+1,"")</f>
        <v>28</v>
      </c>
      <c r="AA296">
        <f t="shared" si="1695"/>
        <v>28</v>
      </c>
      <c r="AB296" s="37">
        <f t="shared" ref="AB296:AG296" si="1696">IF(ROWS(AB$269:AB296)/100&lt;=AB$267,AB295+1%,"")</f>
        <v>0.28000000000000008</v>
      </c>
      <c r="AC296" s="37">
        <f t="shared" si="1696"/>
        <v>0.28000000000000008</v>
      </c>
      <c r="AD296" s="37">
        <f t="shared" si="1696"/>
        <v>0.28000000000000008</v>
      </c>
      <c r="AE296" s="37">
        <f t="shared" si="1696"/>
        <v>0.28000000000000008</v>
      </c>
      <c r="AF296" s="37">
        <f t="shared" si="1696"/>
        <v>0.28000000000000008</v>
      </c>
      <c r="AG296" s="37">
        <f t="shared" si="1696"/>
        <v>0.28000000000000008</v>
      </c>
      <c r="AH296">
        <f t="shared" si="1540"/>
        <v>28</v>
      </c>
      <c r="AI296" s="37">
        <f t="shared" ref="AI296:AJ296" si="1697">IF(ROWS(AI$269:AI296)/100&lt;=AI$267,AI295+1%,"")</f>
        <v>0.28000000000000008</v>
      </c>
      <c r="AJ296" s="37">
        <f t="shared" si="1697"/>
        <v>0.28000000000000008</v>
      </c>
    </row>
    <row r="297" spans="2:36" ht="12.75">
      <c r="B297">
        <f t="shared" ref="B297:P297" si="1698">IF(ROWS(B$269:B297)&lt;=B$267,B296+1,"")</f>
        <v>29</v>
      </c>
      <c r="C297">
        <f t="shared" si="1698"/>
        <v>29</v>
      </c>
      <c r="D297">
        <f t="shared" si="1698"/>
        <v>29</v>
      </c>
      <c r="E297">
        <f t="shared" si="1698"/>
        <v>29</v>
      </c>
      <c r="F297">
        <f t="shared" si="1698"/>
        <v>29</v>
      </c>
      <c r="G297">
        <f t="shared" si="1698"/>
        <v>29</v>
      </c>
      <c r="H297">
        <f t="shared" si="1698"/>
        <v>29</v>
      </c>
      <c r="I297">
        <f t="shared" si="1698"/>
        <v>29</v>
      </c>
      <c r="J297">
        <f t="shared" si="1698"/>
        <v>29</v>
      </c>
      <c r="K297">
        <f t="shared" si="1698"/>
        <v>29</v>
      </c>
      <c r="L297">
        <f t="shared" si="1698"/>
        <v>29</v>
      </c>
      <c r="M297">
        <f t="shared" si="1698"/>
        <v>29</v>
      </c>
      <c r="N297">
        <f t="shared" si="1698"/>
        <v>29</v>
      </c>
      <c r="O297">
        <f t="shared" si="1698"/>
        <v>29</v>
      </c>
      <c r="P297">
        <f t="shared" si="1698"/>
        <v>29</v>
      </c>
      <c r="Q297" s="37">
        <f t="shared" ref="Q297:T297" si="1699">IF(ROWS(Q$269:Q297)/100&lt;=Q$267,Q296+1%,"")</f>
        <v>0.29000000000000009</v>
      </c>
      <c r="R297" s="37">
        <f t="shared" si="1699"/>
        <v>0.29000000000000009</v>
      </c>
      <c r="S297" s="37">
        <f t="shared" si="1699"/>
        <v>0.29000000000000009</v>
      </c>
      <c r="T297" s="37">
        <f t="shared" si="1699"/>
        <v>0.29000000000000009</v>
      </c>
      <c r="U297">
        <f t="shared" si="1534"/>
        <v>29</v>
      </c>
      <c r="V297" s="37">
        <f t="shared" ref="V297:W297" si="1700">IF(ROWS(V$269:V297)/100&lt;=V$267,V296+1%,"")</f>
        <v>0.29000000000000009</v>
      </c>
      <c r="W297" s="37">
        <f t="shared" si="1700"/>
        <v>0.29000000000000009</v>
      </c>
      <c r="X297">
        <f t="shared" si="1536"/>
        <v>290</v>
      </c>
      <c r="Y297" s="37">
        <f t="shared" si="1537"/>
        <v>0.29000000000000009</v>
      </c>
      <c r="Z297">
        <f t="shared" ref="Z297:AA297" si="1701">IF(ROWS(Z$269:Z297)&lt;=Z$267,Z296+1,"")</f>
        <v>29</v>
      </c>
      <c r="AA297">
        <f t="shared" si="1701"/>
        <v>29</v>
      </c>
      <c r="AB297" s="37">
        <f t="shared" ref="AB297:AG297" si="1702">IF(ROWS(AB$269:AB297)/100&lt;=AB$267,AB296+1%,"")</f>
        <v>0.29000000000000009</v>
      </c>
      <c r="AC297" s="37">
        <f t="shared" si="1702"/>
        <v>0.29000000000000009</v>
      </c>
      <c r="AD297" s="37">
        <f t="shared" si="1702"/>
        <v>0.29000000000000009</v>
      </c>
      <c r="AE297" s="37">
        <f t="shared" si="1702"/>
        <v>0.29000000000000009</v>
      </c>
      <c r="AF297" s="37">
        <f t="shared" si="1702"/>
        <v>0.29000000000000009</v>
      </c>
      <c r="AG297" s="37">
        <f t="shared" si="1702"/>
        <v>0.29000000000000009</v>
      </c>
      <c r="AH297">
        <f t="shared" si="1540"/>
        <v>29</v>
      </c>
      <c r="AI297" s="37">
        <f t="shared" ref="AI297:AJ297" si="1703">IF(ROWS(AI$269:AI297)/100&lt;=AI$267,AI296+1%,"")</f>
        <v>0.29000000000000009</v>
      </c>
      <c r="AJ297" s="37">
        <f t="shared" si="1703"/>
        <v>0.29000000000000009</v>
      </c>
    </row>
    <row r="298" spans="2:36" ht="12.75">
      <c r="B298">
        <f t="shared" ref="B298:P298" si="1704">IF(ROWS(B$269:B298)&lt;=B$267,B297+1,"")</f>
        <v>30</v>
      </c>
      <c r="C298">
        <f t="shared" si="1704"/>
        <v>30</v>
      </c>
      <c r="D298">
        <f t="shared" si="1704"/>
        <v>30</v>
      </c>
      <c r="E298">
        <f t="shared" si="1704"/>
        <v>30</v>
      </c>
      <c r="F298">
        <f t="shared" si="1704"/>
        <v>30</v>
      </c>
      <c r="G298">
        <f t="shared" si="1704"/>
        <v>30</v>
      </c>
      <c r="H298">
        <f t="shared" si="1704"/>
        <v>30</v>
      </c>
      <c r="I298">
        <f t="shared" si="1704"/>
        <v>30</v>
      </c>
      <c r="J298">
        <f t="shared" si="1704"/>
        <v>30</v>
      </c>
      <c r="K298">
        <f t="shared" si="1704"/>
        <v>30</v>
      </c>
      <c r="L298">
        <f t="shared" si="1704"/>
        <v>30</v>
      </c>
      <c r="M298">
        <f t="shared" si="1704"/>
        <v>30</v>
      </c>
      <c r="N298">
        <f t="shared" si="1704"/>
        <v>30</v>
      </c>
      <c r="O298">
        <f t="shared" si="1704"/>
        <v>30</v>
      </c>
      <c r="P298">
        <f t="shared" si="1704"/>
        <v>30</v>
      </c>
      <c r="Q298" s="37">
        <f t="shared" ref="Q298:T298" si="1705">IF(ROWS(Q$269:Q298)/100&lt;=Q$267,Q297+1%,"")</f>
        <v>0.3000000000000001</v>
      </c>
      <c r="R298" s="37">
        <f t="shared" si="1705"/>
        <v>0.3000000000000001</v>
      </c>
      <c r="S298" s="37">
        <f t="shared" si="1705"/>
        <v>0.3000000000000001</v>
      </c>
      <c r="T298" s="37">
        <f t="shared" si="1705"/>
        <v>0.3000000000000001</v>
      </c>
      <c r="U298">
        <f t="shared" si="1534"/>
        <v>30</v>
      </c>
      <c r="V298" s="37">
        <f t="shared" ref="V298:W298" si="1706">IF(ROWS(V$269:V298)/100&lt;=V$267,V297+1%,"")</f>
        <v>0.3000000000000001</v>
      </c>
      <c r="W298" s="37">
        <f t="shared" si="1706"/>
        <v>0.3000000000000001</v>
      </c>
      <c r="X298">
        <f t="shared" si="1536"/>
        <v>300</v>
      </c>
      <c r="Y298" s="37">
        <f t="shared" si="1537"/>
        <v>0.3000000000000001</v>
      </c>
      <c r="Z298">
        <f t="shared" ref="Z298:AA298" si="1707">IF(ROWS(Z$269:Z298)&lt;=Z$267,Z297+1,"")</f>
        <v>30</v>
      </c>
      <c r="AA298">
        <f t="shared" si="1707"/>
        <v>30</v>
      </c>
      <c r="AB298" s="37">
        <f t="shared" ref="AB298:AG298" si="1708">IF(ROWS(AB$269:AB298)/100&lt;=AB$267,AB297+1%,"")</f>
        <v>0.3000000000000001</v>
      </c>
      <c r="AC298" s="37">
        <f t="shared" si="1708"/>
        <v>0.3000000000000001</v>
      </c>
      <c r="AD298" s="37">
        <f t="shared" si="1708"/>
        <v>0.3000000000000001</v>
      </c>
      <c r="AE298" s="37">
        <f t="shared" si="1708"/>
        <v>0.3000000000000001</v>
      </c>
      <c r="AF298" s="37">
        <f t="shared" si="1708"/>
        <v>0.3000000000000001</v>
      </c>
      <c r="AG298" s="37">
        <f t="shared" si="1708"/>
        <v>0.3000000000000001</v>
      </c>
      <c r="AH298">
        <f t="shared" si="1540"/>
        <v>30</v>
      </c>
      <c r="AI298" s="37">
        <f t="shared" ref="AI298:AJ298" si="1709">IF(ROWS(AI$269:AI298)/100&lt;=AI$267,AI297+1%,"")</f>
        <v>0.3000000000000001</v>
      </c>
      <c r="AJ298" s="37">
        <f t="shared" si="1709"/>
        <v>0.3000000000000001</v>
      </c>
    </row>
    <row r="299" spans="2:36" ht="12.75">
      <c r="B299">
        <f t="shared" ref="B299:P299" si="1710">IF(ROWS(B$269:B299)&lt;=B$267,B298+1,"")</f>
        <v>31</v>
      </c>
      <c r="C299">
        <f t="shared" si="1710"/>
        <v>31</v>
      </c>
      <c r="D299">
        <f t="shared" si="1710"/>
        <v>31</v>
      </c>
      <c r="E299">
        <f t="shared" si="1710"/>
        <v>31</v>
      </c>
      <c r="F299">
        <f t="shared" si="1710"/>
        <v>31</v>
      </c>
      <c r="G299">
        <f t="shared" si="1710"/>
        <v>31</v>
      </c>
      <c r="H299">
        <f t="shared" si="1710"/>
        <v>31</v>
      </c>
      <c r="I299">
        <f t="shared" si="1710"/>
        <v>31</v>
      </c>
      <c r="J299">
        <f t="shared" si="1710"/>
        <v>31</v>
      </c>
      <c r="K299">
        <f t="shared" si="1710"/>
        <v>31</v>
      </c>
      <c r="L299">
        <f t="shared" si="1710"/>
        <v>31</v>
      </c>
      <c r="M299">
        <f t="shared" si="1710"/>
        <v>31</v>
      </c>
      <c r="N299">
        <f t="shared" si="1710"/>
        <v>31</v>
      </c>
      <c r="O299">
        <f t="shared" si="1710"/>
        <v>31</v>
      </c>
      <c r="P299">
        <f t="shared" si="1710"/>
        <v>31</v>
      </c>
      <c r="Q299" s="37">
        <f t="shared" ref="Q299:T299" si="1711">IF(ROWS(Q$269:Q299)/100&lt;=Q$267,Q298+1%,"")</f>
        <v>0.31000000000000011</v>
      </c>
      <c r="R299" s="37">
        <f t="shared" si="1711"/>
        <v>0.31000000000000011</v>
      </c>
      <c r="S299" s="37">
        <f t="shared" si="1711"/>
        <v>0.31000000000000011</v>
      </c>
      <c r="T299" s="37">
        <f t="shared" si="1711"/>
        <v>0.31000000000000011</v>
      </c>
      <c r="U299">
        <f t="shared" si="1534"/>
        <v>31</v>
      </c>
      <c r="V299" s="37">
        <f t="shared" ref="V299:W299" si="1712">IF(ROWS(V$269:V299)/100&lt;=V$267,V298+1%,"")</f>
        <v>0.31000000000000011</v>
      </c>
      <c r="W299" s="37">
        <f t="shared" si="1712"/>
        <v>0.31000000000000011</v>
      </c>
      <c r="X299">
        <f t="shared" si="1536"/>
        <v>310</v>
      </c>
      <c r="Y299" s="37">
        <f t="shared" si="1537"/>
        <v>0.31000000000000011</v>
      </c>
      <c r="Z299">
        <f t="shared" ref="Z299:AA299" si="1713">IF(ROWS(Z$269:Z299)&lt;=Z$267,Z298+1,"")</f>
        <v>31</v>
      </c>
      <c r="AA299">
        <f t="shared" si="1713"/>
        <v>31</v>
      </c>
      <c r="AB299" s="37">
        <f t="shared" ref="AB299:AG299" si="1714">IF(ROWS(AB$269:AB299)/100&lt;=AB$267,AB298+1%,"")</f>
        <v>0.31000000000000011</v>
      </c>
      <c r="AC299" s="37">
        <f t="shared" si="1714"/>
        <v>0.31000000000000011</v>
      </c>
      <c r="AD299" s="37">
        <f t="shared" si="1714"/>
        <v>0.31000000000000011</v>
      </c>
      <c r="AE299" s="37">
        <f t="shared" si="1714"/>
        <v>0.31000000000000011</v>
      </c>
      <c r="AF299" s="37">
        <f t="shared" si="1714"/>
        <v>0.31000000000000011</v>
      </c>
      <c r="AG299" s="37">
        <f t="shared" si="1714"/>
        <v>0.31000000000000011</v>
      </c>
      <c r="AH299">
        <f t="shared" si="1540"/>
        <v>31</v>
      </c>
      <c r="AI299" s="37">
        <f t="shared" ref="AI299:AJ299" si="1715">IF(ROWS(AI$269:AI299)/100&lt;=AI$267,AI298+1%,"")</f>
        <v>0.31000000000000011</v>
      </c>
      <c r="AJ299" s="37">
        <f t="shared" si="1715"/>
        <v>0.31000000000000011</v>
      </c>
    </row>
    <row r="300" spans="2:36" ht="12.75">
      <c r="B300">
        <f t="shared" ref="B300:P300" si="1716">IF(ROWS(B$269:B300)&lt;=B$267,B299+1,"")</f>
        <v>32</v>
      </c>
      <c r="C300">
        <f t="shared" si="1716"/>
        <v>32</v>
      </c>
      <c r="D300">
        <f t="shared" si="1716"/>
        <v>32</v>
      </c>
      <c r="E300">
        <f t="shared" si="1716"/>
        <v>32</v>
      </c>
      <c r="F300">
        <f t="shared" si="1716"/>
        <v>32</v>
      </c>
      <c r="G300">
        <f t="shared" si="1716"/>
        <v>32</v>
      </c>
      <c r="H300">
        <f t="shared" si="1716"/>
        <v>32</v>
      </c>
      <c r="I300">
        <f t="shared" si="1716"/>
        <v>32</v>
      </c>
      <c r="J300">
        <f t="shared" si="1716"/>
        <v>32</v>
      </c>
      <c r="K300">
        <f t="shared" si="1716"/>
        <v>32</v>
      </c>
      <c r="L300">
        <f t="shared" si="1716"/>
        <v>32</v>
      </c>
      <c r="M300">
        <f t="shared" si="1716"/>
        <v>32</v>
      </c>
      <c r="N300">
        <f t="shared" si="1716"/>
        <v>32</v>
      </c>
      <c r="O300">
        <f t="shared" si="1716"/>
        <v>32</v>
      </c>
      <c r="P300">
        <f t="shared" si="1716"/>
        <v>32</v>
      </c>
      <c r="Q300" s="37">
        <f t="shared" ref="Q300:T300" si="1717">IF(ROWS(Q$269:Q300)/100&lt;=Q$267,Q299+1%,"")</f>
        <v>0.32000000000000012</v>
      </c>
      <c r="R300" s="37">
        <f t="shared" si="1717"/>
        <v>0.32000000000000012</v>
      </c>
      <c r="S300" s="37">
        <f t="shared" si="1717"/>
        <v>0.32000000000000012</v>
      </c>
      <c r="T300" s="37">
        <f t="shared" si="1717"/>
        <v>0.32000000000000012</v>
      </c>
      <c r="U300">
        <f t="shared" si="1534"/>
        <v>32</v>
      </c>
      <c r="V300" s="37">
        <f t="shared" ref="V300:W300" si="1718">IF(ROWS(V$269:V300)/100&lt;=V$267,V299+1%,"")</f>
        <v>0.32000000000000012</v>
      </c>
      <c r="W300" s="37">
        <f t="shared" si="1718"/>
        <v>0.32000000000000012</v>
      </c>
      <c r="X300">
        <f t="shared" si="1536"/>
        <v>320</v>
      </c>
      <c r="Y300" s="37">
        <f t="shared" si="1537"/>
        <v>0.32000000000000012</v>
      </c>
      <c r="Z300">
        <f t="shared" ref="Z300:AA300" si="1719">IF(ROWS(Z$269:Z300)&lt;=Z$267,Z299+1,"")</f>
        <v>32</v>
      </c>
      <c r="AA300">
        <f t="shared" si="1719"/>
        <v>32</v>
      </c>
      <c r="AB300" s="37">
        <f t="shared" ref="AB300:AG300" si="1720">IF(ROWS(AB$269:AB300)/100&lt;=AB$267,AB299+1%,"")</f>
        <v>0.32000000000000012</v>
      </c>
      <c r="AC300" s="37">
        <f t="shared" si="1720"/>
        <v>0.32000000000000012</v>
      </c>
      <c r="AD300" s="37">
        <f t="shared" si="1720"/>
        <v>0.32000000000000012</v>
      </c>
      <c r="AE300" s="37">
        <f t="shared" si="1720"/>
        <v>0.32000000000000012</v>
      </c>
      <c r="AF300" s="37">
        <f t="shared" si="1720"/>
        <v>0.32000000000000012</v>
      </c>
      <c r="AG300" s="37">
        <f t="shared" si="1720"/>
        <v>0.32000000000000012</v>
      </c>
      <c r="AH300">
        <f t="shared" si="1540"/>
        <v>32</v>
      </c>
      <c r="AI300" s="37">
        <f t="shared" ref="AI300:AJ300" si="1721">IF(ROWS(AI$269:AI300)/100&lt;=AI$267,AI299+1%,"")</f>
        <v>0.32000000000000012</v>
      </c>
      <c r="AJ300" s="37">
        <f t="shared" si="1721"/>
        <v>0.32000000000000012</v>
      </c>
    </row>
    <row r="301" spans="2:36" ht="12.75">
      <c r="B301">
        <f t="shared" ref="B301:P301" si="1722">IF(ROWS(B$269:B301)&lt;=B$267,B300+1,"")</f>
        <v>33</v>
      </c>
      <c r="C301">
        <f t="shared" si="1722"/>
        <v>33</v>
      </c>
      <c r="D301">
        <f t="shared" si="1722"/>
        <v>33</v>
      </c>
      <c r="E301">
        <f t="shared" si="1722"/>
        <v>33</v>
      </c>
      <c r="F301">
        <f t="shared" si="1722"/>
        <v>33</v>
      </c>
      <c r="G301">
        <f t="shared" si="1722"/>
        <v>33</v>
      </c>
      <c r="H301">
        <f t="shared" si="1722"/>
        <v>33</v>
      </c>
      <c r="I301">
        <f t="shared" si="1722"/>
        <v>33</v>
      </c>
      <c r="J301">
        <f t="shared" si="1722"/>
        <v>33</v>
      </c>
      <c r="K301">
        <f t="shared" si="1722"/>
        <v>33</v>
      </c>
      <c r="L301">
        <f t="shared" si="1722"/>
        <v>33</v>
      </c>
      <c r="M301">
        <f t="shared" si="1722"/>
        <v>33</v>
      </c>
      <c r="N301">
        <f t="shared" si="1722"/>
        <v>33</v>
      </c>
      <c r="O301">
        <f t="shared" si="1722"/>
        <v>33</v>
      </c>
      <c r="P301">
        <f t="shared" si="1722"/>
        <v>33</v>
      </c>
      <c r="Q301" s="37">
        <f t="shared" ref="Q301:T301" si="1723">IF(ROWS(Q$269:Q301)/100&lt;=Q$267,Q300+1%,"")</f>
        <v>0.33000000000000013</v>
      </c>
      <c r="R301" s="37">
        <f t="shared" si="1723"/>
        <v>0.33000000000000013</v>
      </c>
      <c r="S301" s="37">
        <f t="shared" si="1723"/>
        <v>0.33000000000000013</v>
      </c>
      <c r="T301" s="37">
        <f t="shared" si="1723"/>
        <v>0.33000000000000013</v>
      </c>
      <c r="U301">
        <f t="shared" si="1534"/>
        <v>33</v>
      </c>
      <c r="V301" s="37">
        <f t="shared" ref="V301:W301" si="1724">IF(ROWS(V$269:V301)/100&lt;=V$267,V300+1%,"")</f>
        <v>0.33000000000000013</v>
      </c>
      <c r="W301" s="37">
        <f t="shared" si="1724"/>
        <v>0.33000000000000013</v>
      </c>
      <c r="X301">
        <f t="shared" si="1536"/>
        <v>330</v>
      </c>
      <c r="Y301" s="37">
        <f t="shared" si="1537"/>
        <v>0.33000000000000013</v>
      </c>
      <c r="Z301">
        <f t="shared" ref="Z301:AA301" si="1725">IF(ROWS(Z$269:Z301)&lt;=Z$267,Z300+1,"")</f>
        <v>33</v>
      </c>
      <c r="AA301">
        <f t="shared" si="1725"/>
        <v>33</v>
      </c>
      <c r="AB301" s="37">
        <f t="shared" ref="AB301:AG301" si="1726">IF(ROWS(AB$269:AB301)/100&lt;=AB$267,AB300+1%,"")</f>
        <v>0.33000000000000013</v>
      </c>
      <c r="AC301" s="37">
        <f t="shared" si="1726"/>
        <v>0.33000000000000013</v>
      </c>
      <c r="AD301" s="37">
        <f t="shared" si="1726"/>
        <v>0.33000000000000013</v>
      </c>
      <c r="AE301" s="37">
        <f t="shared" si="1726"/>
        <v>0.33000000000000013</v>
      </c>
      <c r="AF301" s="37">
        <f t="shared" si="1726"/>
        <v>0.33000000000000013</v>
      </c>
      <c r="AG301" s="37">
        <f t="shared" si="1726"/>
        <v>0.33000000000000013</v>
      </c>
      <c r="AH301">
        <f t="shared" si="1540"/>
        <v>33</v>
      </c>
      <c r="AI301" s="37">
        <f t="shared" ref="AI301:AJ301" si="1727">IF(ROWS(AI$269:AI301)/100&lt;=AI$267,AI300+1%,"")</f>
        <v>0.33000000000000013</v>
      </c>
      <c r="AJ301" s="37">
        <f t="shared" si="1727"/>
        <v>0.33000000000000013</v>
      </c>
    </row>
    <row r="302" spans="2:36" ht="12.75">
      <c r="B302">
        <f t="shared" ref="B302:P302" si="1728">IF(ROWS(B$269:B302)&lt;=B$267,B301+1,"")</f>
        <v>34</v>
      </c>
      <c r="C302">
        <f t="shared" si="1728"/>
        <v>34</v>
      </c>
      <c r="D302">
        <f t="shared" si="1728"/>
        <v>34</v>
      </c>
      <c r="E302">
        <f t="shared" si="1728"/>
        <v>34</v>
      </c>
      <c r="F302">
        <f t="shared" si="1728"/>
        <v>34</v>
      </c>
      <c r="G302">
        <f t="shared" si="1728"/>
        <v>34</v>
      </c>
      <c r="H302">
        <f t="shared" si="1728"/>
        <v>34</v>
      </c>
      <c r="I302">
        <f t="shared" si="1728"/>
        <v>34</v>
      </c>
      <c r="J302">
        <f t="shared" si="1728"/>
        <v>34</v>
      </c>
      <c r="K302">
        <f t="shared" si="1728"/>
        <v>34</v>
      </c>
      <c r="L302">
        <f t="shared" si="1728"/>
        <v>34</v>
      </c>
      <c r="M302">
        <f t="shared" si="1728"/>
        <v>34</v>
      </c>
      <c r="N302">
        <f t="shared" si="1728"/>
        <v>34</v>
      </c>
      <c r="O302">
        <f t="shared" si="1728"/>
        <v>34</v>
      </c>
      <c r="P302">
        <f t="shared" si="1728"/>
        <v>34</v>
      </c>
      <c r="Q302" s="37">
        <f t="shared" ref="Q302:T302" si="1729">IF(ROWS(Q$269:Q302)/100&lt;=Q$267,Q301+1%,"")</f>
        <v>0.34000000000000014</v>
      </c>
      <c r="R302" s="37">
        <f t="shared" si="1729"/>
        <v>0.34000000000000014</v>
      </c>
      <c r="S302" s="37">
        <f t="shared" si="1729"/>
        <v>0.34000000000000014</v>
      </c>
      <c r="T302" s="37">
        <f t="shared" si="1729"/>
        <v>0.34000000000000014</v>
      </c>
      <c r="U302">
        <f t="shared" si="1534"/>
        <v>34</v>
      </c>
      <c r="V302" s="37">
        <f t="shared" ref="V302:W302" si="1730">IF(ROWS(V$269:V302)/100&lt;=V$267,V301+1%,"")</f>
        <v>0.34000000000000014</v>
      </c>
      <c r="W302" s="37">
        <f t="shared" si="1730"/>
        <v>0.34000000000000014</v>
      </c>
      <c r="X302">
        <f t="shared" si="1536"/>
        <v>340</v>
      </c>
      <c r="Y302" s="37">
        <f t="shared" si="1537"/>
        <v>0.34000000000000014</v>
      </c>
      <c r="Z302">
        <f t="shared" ref="Z302:AA302" si="1731">IF(ROWS(Z$269:Z302)&lt;=Z$267,Z301+1,"")</f>
        <v>34</v>
      </c>
      <c r="AA302">
        <f t="shared" si="1731"/>
        <v>34</v>
      </c>
      <c r="AB302" s="37">
        <f t="shared" ref="AB302:AG302" si="1732">IF(ROWS(AB$269:AB302)/100&lt;=AB$267,AB301+1%,"")</f>
        <v>0.34000000000000014</v>
      </c>
      <c r="AC302" s="37">
        <f t="shared" si="1732"/>
        <v>0.34000000000000014</v>
      </c>
      <c r="AD302" s="37">
        <f t="shared" si="1732"/>
        <v>0.34000000000000014</v>
      </c>
      <c r="AE302" s="37">
        <f t="shared" si="1732"/>
        <v>0.34000000000000014</v>
      </c>
      <c r="AF302" s="37">
        <f t="shared" si="1732"/>
        <v>0.34000000000000014</v>
      </c>
      <c r="AG302" s="37">
        <f t="shared" si="1732"/>
        <v>0.34000000000000014</v>
      </c>
      <c r="AH302">
        <f t="shared" si="1540"/>
        <v>34</v>
      </c>
      <c r="AI302" s="37">
        <f t="shared" ref="AI302:AJ302" si="1733">IF(ROWS(AI$269:AI302)/100&lt;=AI$267,AI301+1%,"")</f>
        <v>0.34000000000000014</v>
      </c>
      <c r="AJ302" s="37">
        <f t="shared" si="1733"/>
        <v>0.34000000000000014</v>
      </c>
    </row>
    <row r="303" spans="2:36" ht="12.75">
      <c r="B303">
        <f t="shared" ref="B303:P303" si="1734">IF(ROWS(B$269:B303)&lt;=B$267,B302+1,"")</f>
        <v>35</v>
      </c>
      <c r="C303">
        <f t="shared" si="1734"/>
        <v>35</v>
      </c>
      <c r="D303">
        <f t="shared" si="1734"/>
        <v>35</v>
      </c>
      <c r="E303">
        <f t="shared" si="1734"/>
        <v>35</v>
      </c>
      <c r="F303">
        <f t="shared" si="1734"/>
        <v>35</v>
      </c>
      <c r="G303">
        <f t="shared" si="1734"/>
        <v>35</v>
      </c>
      <c r="H303">
        <f t="shared" si="1734"/>
        <v>35</v>
      </c>
      <c r="I303">
        <f t="shared" si="1734"/>
        <v>35</v>
      </c>
      <c r="J303">
        <f t="shared" si="1734"/>
        <v>35</v>
      </c>
      <c r="K303">
        <f t="shared" si="1734"/>
        <v>35</v>
      </c>
      <c r="L303">
        <f t="shared" si="1734"/>
        <v>35</v>
      </c>
      <c r="M303">
        <f t="shared" si="1734"/>
        <v>35</v>
      </c>
      <c r="N303">
        <f t="shared" si="1734"/>
        <v>35</v>
      </c>
      <c r="O303">
        <f t="shared" si="1734"/>
        <v>35</v>
      </c>
      <c r="P303">
        <f t="shared" si="1734"/>
        <v>35</v>
      </c>
      <c r="Q303" s="37">
        <f t="shared" ref="Q303:T303" si="1735">IF(ROWS(Q$269:Q303)/100&lt;=Q$267,Q302+1%,"")</f>
        <v>0.35000000000000014</v>
      </c>
      <c r="R303" s="37">
        <f t="shared" si="1735"/>
        <v>0.35000000000000014</v>
      </c>
      <c r="S303" s="37">
        <f t="shared" si="1735"/>
        <v>0.35000000000000014</v>
      </c>
      <c r="T303" s="37">
        <f t="shared" si="1735"/>
        <v>0.35000000000000014</v>
      </c>
      <c r="U303">
        <f t="shared" si="1534"/>
        <v>35</v>
      </c>
      <c r="V303" s="37">
        <f t="shared" ref="V303:W303" si="1736">IF(ROWS(V$269:V303)/100&lt;=V$267,V302+1%,"")</f>
        <v>0.35000000000000014</v>
      </c>
      <c r="W303" s="37">
        <f t="shared" si="1736"/>
        <v>0.35000000000000014</v>
      </c>
      <c r="X303">
        <f t="shared" si="1536"/>
        <v>350</v>
      </c>
      <c r="Y303" s="37">
        <f t="shared" si="1537"/>
        <v>0.35000000000000014</v>
      </c>
      <c r="Z303">
        <f t="shared" ref="Z303:AA303" si="1737">IF(ROWS(Z$269:Z303)&lt;=Z$267,Z302+1,"")</f>
        <v>35</v>
      </c>
      <c r="AA303">
        <f t="shared" si="1737"/>
        <v>35</v>
      </c>
      <c r="AB303" s="37">
        <f t="shared" ref="AB303:AG303" si="1738">IF(ROWS(AB$269:AB303)/100&lt;=AB$267,AB302+1%,"")</f>
        <v>0.35000000000000014</v>
      </c>
      <c r="AC303" s="37">
        <f t="shared" si="1738"/>
        <v>0.35000000000000014</v>
      </c>
      <c r="AD303" s="37">
        <f t="shared" si="1738"/>
        <v>0.35000000000000014</v>
      </c>
      <c r="AE303" s="37">
        <f t="shared" si="1738"/>
        <v>0.35000000000000014</v>
      </c>
      <c r="AF303" s="37">
        <f t="shared" si="1738"/>
        <v>0.35000000000000014</v>
      </c>
      <c r="AG303" s="37">
        <f t="shared" si="1738"/>
        <v>0.35000000000000014</v>
      </c>
      <c r="AH303">
        <f t="shared" si="1540"/>
        <v>35</v>
      </c>
      <c r="AI303" s="37">
        <f t="shared" ref="AI303:AJ303" si="1739">IF(ROWS(AI$269:AI303)/100&lt;=AI$267,AI302+1%,"")</f>
        <v>0.35000000000000014</v>
      </c>
      <c r="AJ303" s="37">
        <f t="shared" si="1739"/>
        <v>0.35000000000000014</v>
      </c>
    </row>
    <row r="304" spans="2:36" ht="12.75">
      <c r="B304">
        <f t="shared" ref="B304:P304" si="1740">IF(ROWS(B$269:B304)&lt;=B$267,B303+1,"")</f>
        <v>36</v>
      </c>
      <c r="C304">
        <f t="shared" si="1740"/>
        <v>36</v>
      </c>
      <c r="D304">
        <f t="shared" si="1740"/>
        <v>36</v>
      </c>
      <c r="E304">
        <f t="shared" si="1740"/>
        <v>36</v>
      </c>
      <c r="F304">
        <f t="shared" si="1740"/>
        <v>36</v>
      </c>
      <c r="G304">
        <f t="shared" si="1740"/>
        <v>36</v>
      </c>
      <c r="H304">
        <f t="shared" si="1740"/>
        <v>36</v>
      </c>
      <c r="I304">
        <f t="shared" si="1740"/>
        <v>36</v>
      </c>
      <c r="J304">
        <f t="shared" si="1740"/>
        <v>36</v>
      </c>
      <c r="K304">
        <f t="shared" si="1740"/>
        <v>36</v>
      </c>
      <c r="L304">
        <f t="shared" si="1740"/>
        <v>36</v>
      </c>
      <c r="M304">
        <f t="shared" si="1740"/>
        <v>36</v>
      </c>
      <c r="N304">
        <f t="shared" si="1740"/>
        <v>36</v>
      </c>
      <c r="O304">
        <f t="shared" si="1740"/>
        <v>36</v>
      </c>
      <c r="P304">
        <f t="shared" si="1740"/>
        <v>36</v>
      </c>
      <c r="Q304" s="37">
        <f t="shared" ref="Q304:T304" si="1741">IF(ROWS(Q$269:Q304)/100&lt;=Q$267,Q303+1%,"")</f>
        <v>0.36000000000000015</v>
      </c>
      <c r="R304" s="37">
        <f t="shared" si="1741"/>
        <v>0.36000000000000015</v>
      </c>
      <c r="S304" s="37">
        <f t="shared" si="1741"/>
        <v>0.36000000000000015</v>
      </c>
      <c r="T304" s="37">
        <f t="shared" si="1741"/>
        <v>0.36000000000000015</v>
      </c>
      <c r="U304">
        <f t="shared" si="1534"/>
        <v>36</v>
      </c>
      <c r="V304" s="37">
        <f t="shared" ref="V304:W304" si="1742">IF(ROWS(V$269:V304)/100&lt;=V$267,V303+1%,"")</f>
        <v>0.36000000000000015</v>
      </c>
      <c r="W304" s="37">
        <f t="shared" si="1742"/>
        <v>0.36000000000000015</v>
      </c>
      <c r="X304">
        <f t="shared" si="1536"/>
        <v>360</v>
      </c>
      <c r="Y304" s="37">
        <f t="shared" si="1537"/>
        <v>0.36000000000000015</v>
      </c>
      <c r="Z304">
        <f t="shared" ref="Z304:AA304" si="1743">IF(ROWS(Z$269:Z304)&lt;=Z$267,Z303+1,"")</f>
        <v>36</v>
      </c>
      <c r="AA304">
        <f t="shared" si="1743"/>
        <v>36</v>
      </c>
      <c r="AB304" s="37">
        <f t="shared" ref="AB304:AG304" si="1744">IF(ROWS(AB$269:AB304)/100&lt;=AB$267,AB303+1%,"")</f>
        <v>0.36000000000000015</v>
      </c>
      <c r="AC304" s="37">
        <f t="shared" si="1744"/>
        <v>0.36000000000000015</v>
      </c>
      <c r="AD304" s="37">
        <f t="shared" si="1744"/>
        <v>0.36000000000000015</v>
      </c>
      <c r="AE304" s="37">
        <f t="shared" si="1744"/>
        <v>0.36000000000000015</v>
      </c>
      <c r="AF304" s="37">
        <f t="shared" si="1744"/>
        <v>0.36000000000000015</v>
      </c>
      <c r="AG304" s="37">
        <f t="shared" si="1744"/>
        <v>0.36000000000000015</v>
      </c>
      <c r="AH304">
        <f t="shared" si="1540"/>
        <v>36</v>
      </c>
      <c r="AI304" s="37">
        <f t="shared" ref="AI304:AJ304" si="1745">IF(ROWS(AI$269:AI304)/100&lt;=AI$267,AI303+1%,"")</f>
        <v>0.36000000000000015</v>
      </c>
      <c r="AJ304" s="37">
        <f t="shared" si="1745"/>
        <v>0.36000000000000015</v>
      </c>
    </row>
    <row r="305" spans="1:38" ht="12.75">
      <c r="B305">
        <f t="shared" ref="B305:P305" si="1746">IF(ROWS(B$269:B305)&lt;=B$267,B304+1,"")</f>
        <v>37</v>
      </c>
      <c r="C305">
        <f t="shared" si="1746"/>
        <v>37</v>
      </c>
      <c r="D305">
        <f t="shared" si="1746"/>
        <v>37</v>
      </c>
      <c r="E305">
        <f t="shared" si="1746"/>
        <v>37</v>
      </c>
      <c r="F305">
        <f t="shared" si="1746"/>
        <v>37</v>
      </c>
      <c r="G305">
        <f t="shared" si="1746"/>
        <v>37</v>
      </c>
      <c r="H305">
        <f t="shared" si="1746"/>
        <v>37</v>
      </c>
      <c r="I305">
        <f t="shared" si="1746"/>
        <v>37</v>
      </c>
      <c r="J305">
        <f t="shared" si="1746"/>
        <v>37</v>
      </c>
      <c r="K305">
        <f t="shared" si="1746"/>
        <v>37</v>
      </c>
      <c r="L305">
        <f t="shared" si="1746"/>
        <v>37</v>
      </c>
      <c r="M305">
        <f t="shared" si="1746"/>
        <v>37</v>
      </c>
      <c r="N305">
        <f t="shared" si="1746"/>
        <v>37</v>
      </c>
      <c r="O305">
        <f t="shared" si="1746"/>
        <v>37</v>
      </c>
      <c r="P305">
        <f t="shared" si="1746"/>
        <v>37</v>
      </c>
      <c r="Q305" s="37">
        <f t="shared" ref="Q305:T305" si="1747">IF(ROWS(Q$269:Q305)/100&lt;=Q$267,Q304+1%,"")</f>
        <v>0.37000000000000016</v>
      </c>
      <c r="R305" s="37">
        <f t="shared" si="1747"/>
        <v>0.37000000000000016</v>
      </c>
      <c r="S305" s="37">
        <f t="shared" si="1747"/>
        <v>0.37000000000000016</v>
      </c>
      <c r="T305" s="37">
        <f t="shared" si="1747"/>
        <v>0.37000000000000016</v>
      </c>
      <c r="U305">
        <f t="shared" si="1534"/>
        <v>37</v>
      </c>
      <c r="V305" s="37">
        <f t="shared" ref="V305:W305" si="1748">IF(ROWS(V$269:V305)/100&lt;=V$267,V304+1%,"")</f>
        <v>0.37000000000000016</v>
      </c>
      <c r="W305" s="37">
        <f t="shared" si="1748"/>
        <v>0.37000000000000016</v>
      </c>
      <c r="X305">
        <f t="shared" si="1536"/>
        <v>370</v>
      </c>
      <c r="Y305" s="37">
        <f t="shared" si="1537"/>
        <v>0.37000000000000016</v>
      </c>
      <c r="Z305">
        <f t="shared" ref="Z305:AA305" si="1749">IF(ROWS(Z$269:Z305)&lt;=Z$267,Z304+1,"")</f>
        <v>37</v>
      </c>
      <c r="AA305">
        <f t="shared" si="1749"/>
        <v>37</v>
      </c>
      <c r="AB305" s="37">
        <f t="shared" ref="AB305:AG305" si="1750">IF(ROWS(AB$269:AB305)/100&lt;=AB$267,AB304+1%,"")</f>
        <v>0.37000000000000016</v>
      </c>
      <c r="AC305" s="37">
        <f t="shared" si="1750"/>
        <v>0.37000000000000016</v>
      </c>
      <c r="AD305" s="37">
        <f t="shared" si="1750"/>
        <v>0.37000000000000016</v>
      </c>
      <c r="AE305" s="37">
        <f t="shared" si="1750"/>
        <v>0.37000000000000016</v>
      </c>
      <c r="AF305" s="37">
        <f t="shared" si="1750"/>
        <v>0.37000000000000016</v>
      </c>
      <c r="AG305" s="37">
        <f t="shared" si="1750"/>
        <v>0.37000000000000016</v>
      </c>
      <c r="AH305">
        <f t="shared" si="1540"/>
        <v>37</v>
      </c>
      <c r="AI305" s="37">
        <f t="shared" ref="AI305:AJ305" si="1751">IF(ROWS(AI$269:AI305)/100&lt;=AI$267,AI304+1%,"")</f>
        <v>0.37000000000000016</v>
      </c>
      <c r="AJ305" s="37">
        <f t="shared" si="1751"/>
        <v>0.37000000000000016</v>
      </c>
    </row>
    <row r="306" spans="1:38" ht="12.75">
      <c r="B306">
        <f t="shared" ref="B306:P306" si="1752">IF(ROWS(B$269:B306)&lt;=B$267,B305+1,"")</f>
        <v>38</v>
      </c>
      <c r="C306">
        <f t="shared" si="1752"/>
        <v>38</v>
      </c>
      <c r="D306">
        <f t="shared" si="1752"/>
        <v>38</v>
      </c>
      <c r="E306">
        <f t="shared" si="1752"/>
        <v>38</v>
      </c>
      <c r="F306">
        <f t="shared" si="1752"/>
        <v>38</v>
      </c>
      <c r="G306">
        <f t="shared" si="1752"/>
        <v>38</v>
      </c>
      <c r="H306">
        <f t="shared" si="1752"/>
        <v>38</v>
      </c>
      <c r="I306">
        <f t="shared" si="1752"/>
        <v>38</v>
      </c>
      <c r="J306">
        <f t="shared" si="1752"/>
        <v>38</v>
      </c>
      <c r="K306">
        <f t="shared" si="1752"/>
        <v>38</v>
      </c>
      <c r="L306">
        <f t="shared" si="1752"/>
        <v>38</v>
      </c>
      <c r="M306">
        <f t="shared" si="1752"/>
        <v>38</v>
      </c>
      <c r="N306">
        <f t="shared" si="1752"/>
        <v>38</v>
      </c>
      <c r="O306">
        <f t="shared" si="1752"/>
        <v>38</v>
      </c>
      <c r="P306">
        <f t="shared" si="1752"/>
        <v>38</v>
      </c>
      <c r="Q306" s="37">
        <f t="shared" ref="Q306:T306" si="1753">IF(ROWS(Q$269:Q306)/100&lt;=Q$267,Q305+1%,"")</f>
        <v>0.38000000000000017</v>
      </c>
      <c r="R306" s="37">
        <f t="shared" si="1753"/>
        <v>0.38000000000000017</v>
      </c>
      <c r="S306" s="37">
        <f t="shared" si="1753"/>
        <v>0.38000000000000017</v>
      </c>
      <c r="T306" s="37">
        <f t="shared" si="1753"/>
        <v>0.38000000000000017</v>
      </c>
      <c r="U306">
        <f t="shared" si="1534"/>
        <v>38</v>
      </c>
      <c r="V306" s="37">
        <f t="shared" ref="V306:W306" si="1754">IF(ROWS(V$269:V306)/100&lt;=V$267,V305+1%,"")</f>
        <v>0.38000000000000017</v>
      </c>
      <c r="W306" s="37">
        <f t="shared" si="1754"/>
        <v>0.38000000000000017</v>
      </c>
      <c r="X306">
        <f t="shared" si="1536"/>
        <v>380</v>
      </c>
      <c r="Y306" s="37">
        <f t="shared" si="1537"/>
        <v>0.38000000000000017</v>
      </c>
      <c r="Z306">
        <f t="shared" ref="Z306:AA306" si="1755">IF(ROWS(Z$269:Z306)&lt;=Z$267,Z305+1,"")</f>
        <v>38</v>
      </c>
      <c r="AA306">
        <f t="shared" si="1755"/>
        <v>38</v>
      </c>
      <c r="AB306" s="37">
        <f t="shared" ref="AB306:AG306" si="1756">IF(ROWS(AB$269:AB306)/100&lt;=AB$267,AB305+1%,"")</f>
        <v>0.38000000000000017</v>
      </c>
      <c r="AC306" s="37">
        <f t="shared" si="1756"/>
        <v>0.38000000000000017</v>
      </c>
      <c r="AD306" s="37">
        <f t="shared" si="1756"/>
        <v>0.38000000000000017</v>
      </c>
      <c r="AE306" s="37">
        <f t="shared" si="1756"/>
        <v>0.38000000000000017</v>
      </c>
      <c r="AF306" s="37">
        <f t="shared" si="1756"/>
        <v>0.38000000000000017</v>
      </c>
      <c r="AG306" s="37">
        <f t="shared" si="1756"/>
        <v>0.38000000000000017</v>
      </c>
      <c r="AH306">
        <f t="shared" si="1540"/>
        <v>38</v>
      </c>
      <c r="AI306" s="37">
        <f t="shared" ref="AI306:AJ306" si="1757">IF(ROWS(AI$269:AI306)/100&lt;=AI$267,AI305+1%,"")</f>
        <v>0.38000000000000017</v>
      </c>
      <c r="AJ306" s="37">
        <f t="shared" si="1757"/>
        <v>0.38000000000000017</v>
      </c>
    </row>
    <row r="307" spans="1:38" ht="12.75">
      <c r="B307">
        <f t="shared" ref="B307:P307" si="1758">IF(ROWS(B$269:B307)&lt;=B$267,B306+1,"")</f>
        <v>39</v>
      </c>
      <c r="C307">
        <f t="shared" si="1758"/>
        <v>39</v>
      </c>
      <c r="D307">
        <f t="shared" si="1758"/>
        <v>39</v>
      </c>
      <c r="E307">
        <f t="shared" si="1758"/>
        <v>39</v>
      </c>
      <c r="F307">
        <f t="shared" si="1758"/>
        <v>39</v>
      </c>
      <c r="G307">
        <f t="shared" si="1758"/>
        <v>39</v>
      </c>
      <c r="H307">
        <f t="shared" si="1758"/>
        <v>39</v>
      </c>
      <c r="I307">
        <f t="shared" si="1758"/>
        <v>39</v>
      </c>
      <c r="J307">
        <f t="shared" si="1758"/>
        <v>39</v>
      </c>
      <c r="K307">
        <f t="shared" si="1758"/>
        <v>39</v>
      </c>
      <c r="L307">
        <f t="shared" si="1758"/>
        <v>39</v>
      </c>
      <c r="M307">
        <f t="shared" si="1758"/>
        <v>39</v>
      </c>
      <c r="N307">
        <f t="shared" si="1758"/>
        <v>39</v>
      </c>
      <c r="O307">
        <f t="shared" si="1758"/>
        <v>39</v>
      </c>
      <c r="P307">
        <f t="shared" si="1758"/>
        <v>39</v>
      </c>
      <c r="Q307" s="37">
        <f t="shared" ref="Q307:T307" si="1759">IF(ROWS(Q$269:Q307)/100&lt;=Q$267,Q306+1%,"")</f>
        <v>0.39000000000000018</v>
      </c>
      <c r="R307" s="37">
        <f t="shared" si="1759"/>
        <v>0.39000000000000018</v>
      </c>
      <c r="S307" s="37">
        <f t="shared" si="1759"/>
        <v>0.39000000000000018</v>
      </c>
      <c r="T307" s="37">
        <f t="shared" si="1759"/>
        <v>0.39000000000000018</v>
      </c>
      <c r="U307">
        <f t="shared" si="1534"/>
        <v>39</v>
      </c>
      <c r="V307" s="37">
        <f t="shared" ref="V307:W307" si="1760">IF(ROWS(V$269:V307)/100&lt;=V$267,V306+1%,"")</f>
        <v>0.39000000000000018</v>
      </c>
      <c r="W307" s="37">
        <f t="shared" si="1760"/>
        <v>0.39000000000000018</v>
      </c>
      <c r="X307">
        <f t="shared" si="1536"/>
        <v>390</v>
      </c>
      <c r="Y307" s="37">
        <f t="shared" si="1537"/>
        <v>0.39000000000000018</v>
      </c>
      <c r="Z307">
        <f t="shared" ref="Z307:AA307" si="1761">IF(ROWS(Z$269:Z307)&lt;=Z$267,Z306+1,"")</f>
        <v>39</v>
      </c>
      <c r="AA307">
        <f t="shared" si="1761"/>
        <v>39</v>
      </c>
      <c r="AB307" s="37">
        <f t="shared" ref="AB307:AG307" si="1762">IF(ROWS(AB$269:AB307)/100&lt;=AB$267,AB306+1%,"")</f>
        <v>0.39000000000000018</v>
      </c>
      <c r="AC307" s="37">
        <f t="shared" si="1762"/>
        <v>0.39000000000000018</v>
      </c>
      <c r="AD307" s="37">
        <f t="shared" si="1762"/>
        <v>0.39000000000000018</v>
      </c>
      <c r="AE307" s="37">
        <f t="shared" si="1762"/>
        <v>0.39000000000000018</v>
      </c>
      <c r="AF307" s="37">
        <f t="shared" si="1762"/>
        <v>0.39000000000000018</v>
      </c>
      <c r="AG307" s="37">
        <f t="shared" si="1762"/>
        <v>0.39000000000000018</v>
      </c>
      <c r="AH307">
        <f t="shared" si="1540"/>
        <v>39</v>
      </c>
      <c r="AI307" s="37">
        <f t="shared" ref="AI307:AJ307" si="1763">IF(ROWS(AI$269:AI307)/100&lt;=AI$267,AI306+1%,"")</f>
        <v>0.39000000000000018</v>
      </c>
      <c r="AJ307" s="37">
        <f t="shared" si="1763"/>
        <v>0.39000000000000018</v>
      </c>
    </row>
    <row r="308" spans="1:38" ht="12.75">
      <c r="B308">
        <f t="shared" ref="B308:P308" si="1764">IF(ROWS(B$269:B308)&lt;=B$267,B307+1,"")</f>
        <v>40</v>
      </c>
      <c r="C308">
        <f t="shared" si="1764"/>
        <v>40</v>
      </c>
      <c r="D308">
        <f t="shared" si="1764"/>
        <v>40</v>
      </c>
      <c r="E308">
        <f t="shared" si="1764"/>
        <v>40</v>
      </c>
      <c r="F308">
        <f t="shared" si="1764"/>
        <v>40</v>
      </c>
      <c r="G308">
        <f t="shared" si="1764"/>
        <v>40</v>
      </c>
      <c r="H308">
        <f t="shared" si="1764"/>
        <v>40</v>
      </c>
      <c r="I308">
        <f t="shared" si="1764"/>
        <v>40</v>
      </c>
      <c r="J308">
        <f t="shared" si="1764"/>
        <v>40</v>
      </c>
      <c r="K308">
        <f t="shared" si="1764"/>
        <v>40</v>
      </c>
      <c r="L308">
        <f t="shared" si="1764"/>
        <v>40</v>
      </c>
      <c r="M308">
        <f t="shared" si="1764"/>
        <v>40</v>
      </c>
      <c r="N308">
        <f t="shared" si="1764"/>
        <v>40</v>
      </c>
      <c r="O308">
        <f t="shared" si="1764"/>
        <v>40</v>
      </c>
      <c r="P308">
        <f t="shared" si="1764"/>
        <v>40</v>
      </c>
      <c r="Q308" s="37">
        <f t="shared" ref="Q308:T308" si="1765">IF(ROWS(Q$269:Q308)/100&lt;=Q$267,Q307+1%,"")</f>
        <v>0.40000000000000019</v>
      </c>
      <c r="R308" s="37">
        <f t="shared" si="1765"/>
        <v>0.40000000000000019</v>
      </c>
      <c r="S308" s="37">
        <f t="shared" si="1765"/>
        <v>0.40000000000000019</v>
      </c>
      <c r="T308" s="37">
        <f t="shared" si="1765"/>
        <v>0.40000000000000019</v>
      </c>
      <c r="U308">
        <f t="shared" si="1534"/>
        <v>40</v>
      </c>
      <c r="V308" s="37">
        <f t="shared" ref="V308:W308" si="1766">IF(ROWS(V$269:V308)/100&lt;=V$267,V307+1%,"")</f>
        <v>0.40000000000000019</v>
      </c>
      <c r="W308" s="37">
        <f t="shared" si="1766"/>
        <v>0.40000000000000019</v>
      </c>
      <c r="X308">
        <f t="shared" si="1536"/>
        <v>400</v>
      </c>
      <c r="Y308" s="37">
        <f t="shared" si="1537"/>
        <v>0.40000000000000019</v>
      </c>
      <c r="Z308">
        <f t="shared" ref="Z308:AA308" si="1767">IF(ROWS(Z$269:Z308)&lt;=Z$267,Z307+1,"")</f>
        <v>40</v>
      </c>
      <c r="AA308">
        <f t="shared" si="1767"/>
        <v>40</v>
      </c>
      <c r="AB308" s="37">
        <f t="shared" ref="AB308:AG308" si="1768">IF(ROWS(AB$269:AB308)/100&lt;=AB$267,AB307+1%,"")</f>
        <v>0.40000000000000019</v>
      </c>
      <c r="AC308" s="37">
        <f t="shared" si="1768"/>
        <v>0.40000000000000019</v>
      </c>
      <c r="AD308" s="37">
        <f t="shared" si="1768"/>
        <v>0.40000000000000019</v>
      </c>
      <c r="AE308" s="37">
        <f t="shared" si="1768"/>
        <v>0.40000000000000019</v>
      </c>
      <c r="AF308" s="37">
        <f t="shared" si="1768"/>
        <v>0.40000000000000019</v>
      </c>
      <c r="AG308" s="37">
        <f t="shared" si="1768"/>
        <v>0.40000000000000019</v>
      </c>
      <c r="AH308">
        <f t="shared" si="1540"/>
        <v>40</v>
      </c>
      <c r="AI308" s="37">
        <f t="shared" ref="AI308:AJ308" si="1769">IF(ROWS(AI$269:AI308)/100&lt;=AI$267,AI307+1%,"")</f>
        <v>0.40000000000000019</v>
      </c>
      <c r="AJ308" s="37">
        <f t="shared" si="1769"/>
        <v>0.40000000000000019</v>
      </c>
    </row>
    <row r="309" spans="1:38" ht="12.75">
      <c r="B309">
        <f t="shared" ref="B309:P309" si="1770">IF(ROWS(B$269:B309)&lt;=B$267,B308+1,"")</f>
        <v>41</v>
      </c>
      <c r="C309">
        <f t="shared" si="1770"/>
        <v>41</v>
      </c>
      <c r="D309">
        <f t="shared" si="1770"/>
        <v>41</v>
      </c>
      <c r="E309">
        <f t="shared" si="1770"/>
        <v>41</v>
      </c>
      <c r="F309">
        <f t="shared" si="1770"/>
        <v>41</v>
      </c>
      <c r="G309">
        <f t="shared" si="1770"/>
        <v>41</v>
      </c>
      <c r="H309">
        <f t="shared" si="1770"/>
        <v>41</v>
      </c>
      <c r="I309">
        <f t="shared" si="1770"/>
        <v>41</v>
      </c>
      <c r="J309">
        <f t="shared" si="1770"/>
        <v>41</v>
      </c>
      <c r="K309">
        <f t="shared" si="1770"/>
        <v>41</v>
      </c>
      <c r="L309">
        <f t="shared" si="1770"/>
        <v>41</v>
      </c>
      <c r="M309">
        <f t="shared" si="1770"/>
        <v>41</v>
      </c>
      <c r="N309">
        <f t="shared" si="1770"/>
        <v>41</v>
      </c>
      <c r="O309">
        <f t="shared" si="1770"/>
        <v>41</v>
      </c>
      <c r="P309">
        <f t="shared" si="1770"/>
        <v>41</v>
      </c>
      <c r="Q309" s="37">
        <f t="shared" ref="Q309:T309" si="1771">IF(ROWS(Q$269:Q309)/100&lt;=Q$267,Q308+1%,"")</f>
        <v>0.4100000000000002</v>
      </c>
      <c r="R309" s="37">
        <f t="shared" si="1771"/>
        <v>0.4100000000000002</v>
      </c>
      <c r="S309" s="37">
        <f t="shared" si="1771"/>
        <v>0.4100000000000002</v>
      </c>
      <c r="T309" s="37">
        <f t="shared" si="1771"/>
        <v>0.4100000000000002</v>
      </c>
      <c r="U309">
        <f t="shared" si="1534"/>
        <v>41</v>
      </c>
      <c r="V309" s="37">
        <f t="shared" ref="V309:W309" si="1772">IF(ROWS(V$269:V309)/100&lt;=V$267,V308+1%,"")</f>
        <v>0.4100000000000002</v>
      </c>
      <c r="W309" s="37">
        <f t="shared" si="1772"/>
        <v>0.4100000000000002</v>
      </c>
      <c r="X309">
        <f t="shared" si="1536"/>
        <v>410</v>
      </c>
      <c r="Y309" s="37">
        <f t="shared" si="1537"/>
        <v>0.4100000000000002</v>
      </c>
      <c r="Z309">
        <f t="shared" ref="Z309:AA309" si="1773">IF(ROWS(Z$269:Z309)&lt;=Z$267,Z308+1,"")</f>
        <v>41</v>
      </c>
      <c r="AA309">
        <f t="shared" si="1773"/>
        <v>41</v>
      </c>
      <c r="AB309" s="37">
        <f t="shared" ref="AB309:AG309" si="1774">IF(ROWS(AB$269:AB309)/100&lt;=AB$267,AB308+1%,"")</f>
        <v>0.4100000000000002</v>
      </c>
      <c r="AC309" s="37">
        <f t="shared" si="1774"/>
        <v>0.4100000000000002</v>
      </c>
      <c r="AD309" s="37">
        <f t="shared" si="1774"/>
        <v>0.4100000000000002</v>
      </c>
      <c r="AE309" s="37">
        <f t="shared" si="1774"/>
        <v>0.4100000000000002</v>
      </c>
      <c r="AF309" s="37">
        <f t="shared" si="1774"/>
        <v>0.4100000000000002</v>
      </c>
      <c r="AG309" s="37">
        <f t="shared" si="1774"/>
        <v>0.4100000000000002</v>
      </c>
      <c r="AH309">
        <f t="shared" si="1540"/>
        <v>41</v>
      </c>
      <c r="AI309" s="37">
        <f t="shared" ref="AI309:AJ309" si="1775">IF(ROWS(AI$269:AI309)/100&lt;=AI$267,AI308+1%,"")</f>
        <v>0.4100000000000002</v>
      </c>
      <c r="AJ309" s="37">
        <f t="shared" si="1775"/>
        <v>0.4100000000000002</v>
      </c>
    </row>
    <row r="310" spans="1:38" ht="12.75">
      <c r="B310">
        <f t="shared" ref="B310:P310" si="1776">IF(ROWS(B$269:B310)&lt;=B$267,B309+1,"")</f>
        <v>42</v>
      </c>
      <c r="C310">
        <f t="shared" si="1776"/>
        <v>42</v>
      </c>
      <c r="D310">
        <f t="shared" si="1776"/>
        <v>42</v>
      </c>
      <c r="E310">
        <f t="shared" si="1776"/>
        <v>42</v>
      </c>
      <c r="F310">
        <f t="shared" si="1776"/>
        <v>42</v>
      </c>
      <c r="G310">
        <f t="shared" si="1776"/>
        <v>42</v>
      </c>
      <c r="H310">
        <f t="shared" si="1776"/>
        <v>42</v>
      </c>
      <c r="I310">
        <f t="shared" si="1776"/>
        <v>42</v>
      </c>
      <c r="J310">
        <f t="shared" si="1776"/>
        <v>42</v>
      </c>
      <c r="K310">
        <f t="shared" si="1776"/>
        <v>42</v>
      </c>
      <c r="L310">
        <f t="shared" si="1776"/>
        <v>42</v>
      </c>
      <c r="M310">
        <f t="shared" si="1776"/>
        <v>42</v>
      </c>
      <c r="N310">
        <f t="shared" si="1776"/>
        <v>42</v>
      </c>
      <c r="O310">
        <f t="shared" si="1776"/>
        <v>42</v>
      </c>
      <c r="P310">
        <f t="shared" si="1776"/>
        <v>42</v>
      </c>
      <c r="Q310" s="37">
        <f t="shared" ref="Q310:T310" si="1777">IF(ROWS(Q$269:Q310)/100&lt;=Q$267,Q309+1%,"")</f>
        <v>0.42000000000000021</v>
      </c>
      <c r="R310" s="37">
        <f t="shared" si="1777"/>
        <v>0.42000000000000021</v>
      </c>
      <c r="S310" s="37">
        <f t="shared" si="1777"/>
        <v>0.42000000000000021</v>
      </c>
      <c r="T310" s="37">
        <f t="shared" si="1777"/>
        <v>0.42000000000000021</v>
      </c>
      <c r="U310">
        <f t="shared" si="1534"/>
        <v>42</v>
      </c>
      <c r="V310" s="37">
        <f t="shared" ref="V310:W310" si="1778">IF(ROWS(V$269:V310)/100&lt;=V$267,V309+1%,"")</f>
        <v>0.42000000000000021</v>
      </c>
      <c r="W310" s="37">
        <f t="shared" si="1778"/>
        <v>0.42000000000000021</v>
      </c>
      <c r="X310">
        <f t="shared" si="1536"/>
        <v>420</v>
      </c>
      <c r="Y310" s="37">
        <f t="shared" si="1537"/>
        <v>0.42000000000000021</v>
      </c>
      <c r="Z310">
        <f t="shared" ref="Z310:AA310" si="1779">IF(ROWS(Z$269:Z310)&lt;=Z$267,Z309+1,"")</f>
        <v>42</v>
      </c>
      <c r="AA310">
        <f t="shared" si="1779"/>
        <v>42</v>
      </c>
      <c r="AB310" s="37">
        <f t="shared" ref="AB310:AG310" si="1780">IF(ROWS(AB$269:AB310)/100&lt;=AB$267,AB309+1%,"")</f>
        <v>0.42000000000000021</v>
      </c>
      <c r="AC310" s="37">
        <f t="shared" si="1780"/>
        <v>0.42000000000000021</v>
      </c>
      <c r="AD310" s="37">
        <f t="shared" si="1780"/>
        <v>0.42000000000000021</v>
      </c>
      <c r="AE310" s="37">
        <f t="shared" si="1780"/>
        <v>0.42000000000000021</v>
      </c>
      <c r="AF310" s="37">
        <f t="shared" si="1780"/>
        <v>0.42000000000000021</v>
      </c>
      <c r="AG310" s="37">
        <f t="shared" si="1780"/>
        <v>0.42000000000000021</v>
      </c>
      <c r="AH310">
        <f t="shared" si="1540"/>
        <v>42</v>
      </c>
      <c r="AI310" s="37">
        <f t="shared" ref="AI310:AJ310" si="1781">IF(ROWS(AI$269:AI310)/100&lt;=AI$267,AI309+1%,"")</f>
        <v>0.42000000000000021</v>
      </c>
      <c r="AJ310" s="37">
        <f t="shared" si="1781"/>
        <v>0.42000000000000021</v>
      </c>
    </row>
    <row r="311" spans="1:38" ht="12.75">
      <c r="B311">
        <f t="shared" ref="B311:P311" si="1782">IF(ROWS(B$269:B311)&lt;=B$267,B310+1,"")</f>
        <v>43</v>
      </c>
      <c r="C311">
        <f t="shared" si="1782"/>
        <v>43</v>
      </c>
      <c r="D311">
        <f t="shared" si="1782"/>
        <v>43</v>
      </c>
      <c r="E311">
        <f t="shared" si="1782"/>
        <v>43</v>
      </c>
      <c r="F311">
        <f t="shared" si="1782"/>
        <v>43</v>
      </c>
      <c r="G311">
        <f t="shared" si="1782"/>
        <v>43</v>
      </c>
      <c r="H311">
        <f t="shared" si="1782"/>
        <v>43</v>
      </c>
      <c r="I311">
        <f t="shared" si="1782"/>
        <v>43</v>
      </c>
      <c r="J311">
        <f t="shared" si="1782"/>
        <v>43</v>
      </c>
      <c r="K311">
        <f t="shared" si="1782"/>
        <v>43</v>
      </c>
      <c r="L311">
        <f t="shared" si="1782"/>
        <v>43</v>
      </c>
      <c r="M311">
        <f t="shared" si="1782"/>
        <v>43</v>
      </c>
      <c r="N311">
        <f t="shared" si="1782"/>
        <v>43</v>
      </c>
      <c r="O311">
        <f t="shared" si="1782"/>
        <v>43</v>
      </c>
      <c r="P311">
        <f t="shared" si="1782"/>
        <v>43</v>
      </c>
      <c r="Q311" s="37">
        <f t="shared" ref="Q311:T311" si="1783">IF(ROWS(Q$269:Q311)/100&lt;=Q$267,Q310+1%,"")</f>
        <v>0.43000000000000022</v>
      </c>
      <c r="R311" s="37">
        <f t="shared" si="1783"/>
        <v>0.43000000000000022</v>
      </c>
      <c r="S311" s="37">
        <f t="shared" si="1783"/>
        <v>0.43000000000000022</v>
      </c>
      <c r="T311" s="37">
        <f t="shared" si="1783"/>
        <v>0.43000000000000022</v>
      </c>
      <c r="U311">
        <f t="shared" si="1534"/>
        <v>43</v>
      </c>
      <c r="V311" s="37">
        <f t="shared" ref="V311:W311" si="1784">IF(ROWS(V$269:V311)/100&lt;=V$267,V310+1%,"")</f>
        <v>0.43000000000000022</v>
      </c>
      <c r="W311" s="37">
        <f t="shared" si="1784"/>
        <v>0.43000000000000022</v>
      </c>
      <c r="X311">
        <f t="shared" si="1536"/>
        <v>430</v>
      </c>
      <c r="Y311" s="37">
        <f t="shared" si="1537"/>
        <v>0.43000000000000022</v>
      </c>
      <c r="Z311">
        <f t="shared" ref="Z311:AA311" si="1785">IF(ROWS(Z$269:Z311)&lt;=Z$267,Z310+1,"")</f>
        <v>43</v>
      </c>
      <c r="AA311">
        <f t="shared" si="1785"/>
        <v>43</v>
      </c>
      <c r="AB311" s="37">
        <f t="shared" ref="AB311:AG311" si="1786">IF(ROWS(AB$269:AB311)/100&lt;=AB$267,AB310+1%,"")</f>
        <v>0.43000000000000022</v>
      </c>
      <c r="AC311" s="37">
        <f t="shared" si="1786"/>
        <v>0.43000000000000022</v>
      </c>
      <c r="AD311" s="37">
        <f t="shared" si="1786"/>
        <v>0.43000000000000022</v>
      </c>
      <c r="AE311" s="37">
        <f t="shared" si="1786"/>
        <v>0.43000000000000022</v>
      </c>
      <c r="AF311" s="37">
        <f t="shared" si="1786"/>
        <v>0.43000000000000022</v>
      </c>
      <c r="AG311" s="37">
        <f t="shared" si="1786"/>
        <v>0.43000000000000022</v>
      </c>
      <c r="AH311">
        <f t="shared" si="1540"/>
        <v>43</v>
      </c>
      <c r="AI311" s="37">
        <f t="shared" ref="AI311:AJ311" si="1787">IF(ROWS(AI$269:AI311)/100&lt;=AI$267,AI310+1%,"")</f>
        <v>0.43000000000000022</v>
      </c>
      <c r="AJ311" s="37">
        <f t="shared" si="1787"/>
        <v>0.43000000000000022</v>
      </c>
    </row>
    <row r="312" spans="1:38" ht="12.75">
      <c r="B312">
        <f t="shared" ref="B312:P312" si="1788">IF(ROWS(B$269:B312)&lt;=B$267,B311+1,"")</f>
        <v>44</v>
      </c>
      <c r="C312">
        <f t="shared" si="1788"/>
        <v>44</v>
      </c>
      <c r="D312">
        <f t="shared" si="1788"/>
        <v>44</v>
      </c>
      <c r="E312">
        <f t="shared" si="1788"/>
        <v>44</v>
      </c>
      <c r="F312">
        <f t="shared" si="1788"/>
        <v>44</v>
      </c>
      <c r="G312">
        <f t="shared" si="1788"/>
        <v>44</v>
      </c>
      <c r="H312">
        <f t="shared" si="1788"/>
        <v>44</v>
      </c>
      <c r="I312">
        <f t="shared" si="1788"/>
        <v>44</v>
      </c>
      <c r="J312">
        <f t="shared" si="1788"/>
        <v>44</v>
      </c>
      <c r="K312">
        <f t="shared" si="1788"/>
        <v>44</v>
      </c>
      <c r="L312">
        <f t="shared" si="1788"/>
        <v>44</v>
      </c>
      <c r="M312">
        <f t="shared" si="1788"/>
        <v>44</v>
      </c>
      <c r="N312">
        <f t="shared" si="1788"/>
        <v>44</v>
      </c>
      <c r="O312">
        <f t="shared" si="1788"/>
        <v>44</v>
      </c>
      <c r="P312">
        <f t="shared" si="1788"/>
        <v>44</v>
      </c>
      <c r="Q312" s="37">
        <f t="shared" ref="Q312:T312" si="1789">IF(ROWS(Q$269:Q312)/100&lt;=Q$267,Q311+1%,"")</f>
        <v>0.44000000000000022</v>
      </c>
      <c r="R312" s="37">
        <f t="shared" si="1789"/>
        <v>0.44000000000000022</v>
      </c>
      <c r="S312" s="37">
        <f t="shared" si="1789"/>
        <v>0.44000000000000022</v>
      </c>
      <c r="T312" s="37">
        <f t="shared" si="1789"/>
        <v>0.44000000000000022</v>
      </c>
      <c r="U312">
        <f t="shared" si="1534"/>
        <v>44</v>
      </c>
      <c r="V312" s="37">
        <f t="shared" ref="V312:W312" si="1790">IF(ROWS(V$269:V312)/100&lt;=V$267,V311+1%,"")</f>
        <v>0.44000000000000022</v>
      </c>
      <c r="W312" s="37">
        <f t="shared" si="1790"/>
        <v>0.44000000000000022</v>
      </c>
      <c r="X312">
        <f t="shared" si="1536"/>
        <v>440</v>
      </c>
      <c r="Y312" s="37">
        <f t="shared" si="1537"/>
        <v>0.44000000000000022</v>
      </c>
      <c r="Z312">
        <f t="shared" ref="Z312:AA312" si="1791">IF(ROWS(Z$269:Z312)&lt;=Z$267,Z311+1,"")</f>
        <v>44</v>
      </c>
      <c r="AA312">
        <f t="shared" si="1791"/>
        <v>44</v>
      </c>
      <c r="AB312" s="37">
        <f t="shared" ref="AB312:AG312" si="1792">IF(ROWS(AB$269:AB312)/100&lt;=AB$267,AB311+1%,"")</f>
        <v>0.44000000000000022</v>
      </c>
      <c r="AC312" s="37">
        <f t="shared" si="1792"/>
        <v>0.44000000000000022</v>
      </c>
      <c r="AD312" s="37">
        <f t="shared" si="1792"/>
        <v>0.44000000000000022</v>
      </c>
      <c r="AE312" s="37">
        <f t="shared" si="1792"/>
        <v>0.44000000000000022</v>
      </c>
      <c r="AF312" s="37">
        <f t="shared" si="1792"/>
        <v>0.44000000000000022</v>
      </c>
      <c r="AG312" s="37">
        <f t="shared" si="1792"/>
        <v>0.44000000000000022</v>
      </c>
      <c r="AH312">
        <f t="shared" si="1540"/>
        <v>44</v>
      </c>
      <c r="AI312" s="37">
        <f t="shared" ref="AI312:AJ312" si="1793">IF(ROWS(AI$269:AI312)/100&lt;=AI$267,AI311+1%,"")</f>
        <v>0.44000000000000022</v>
      </c>
      <c r="AJ312" s="37">
        <f t="shared" si="1793"/>
        <v>0.44000000000000022</v>
      </c>
    </row>
    <row r="313" spans="1:38" ht="12.75">
      <c r="B313">
        <f t="shared" ref="B313:P313" si="1794">IF(ROWS(B$269:B313)&lt;=B$267,B312+1,"")</f>
        <v>45</v>
      </c>
      <c r="C313">
        <f t="shared" si="1794"/>
        <v>45</v>
      </c>
      <c r="D313">
        <f t="shared" si="1794"/>
        <v>45</v>
      </c>
      <c r="E313">
        <f t="shared" si="1794"/>
        <v>45</v>
      </c>
      <c r="F313">
        <f t="shared" si="1794"/>
        <v>45</v>
      </c>
      <c r="G313">
        <f t="shared" si="1794"/>
        <v>45</v>
      </c>
      <c r="H313">
        <f t="shared" si="1794"/>
        <v>45</v>
      </c>
      <c r="I313">
        <f t="shared" si="1794"/>
        <v>45</v>
      </c>
      <c r="J313">
        <f t="shared" si="1794"/>
        <v>45</v>
      </c>
      <c r="K313">
        <f t="shared" si="1794"/>
        <v>45</v>
      </c>
      <c r="L313">
        <f t="shared" si="1794"/>
        <v>45</v>
      </c>
      <c r="M313">
        <f t="shared" si="1794"/>
        <v>45</v>
      </c>
      <c r="N313">
        <f t="shared" si="1794"/>
        <v>45</v>
      </c>
      <c r="O313">
        <f t="shared" si="1794"/>
        <v>45</v>
      </c>
      <c r="P313">
        <f t="shared" si="1794"/>
        <v>45</v>
      </c>
      <c r="Q313" s="37">
        <f t="shared" ref="Q313:T313" si="1795">IF(ROWS(Q$269:Q313)/100&lt;=Q$267,Q312+1%,"")</f>
        <v>0.45000000000000023</v>
      </c>
      <c r="R313" s="37">
        <f t="shared" si="1795"/>
        <v>0.45000000000000023</v>
      </c>
      <c r="S313" s="37">
        <f t="shared" si="1795"/>
        <v>0.45000000000000023</v>
      </c>
      <c r="T313" s="37">
        <f t="shared" si="1795"/>
        <v>0.45000000000000023</v>
      </c>
      <c r="U313">
        <f t="shared" si="1534"/>
        <v>45</v>
      </c>
      <c r="V313" s="37">
        <f t="shared" ref="V313:W313" si="1796">IF(ROWS(V$269:V313)/100&lt;=V$267,V312+1%,"")</f>
        <v>0.45000000000000023</v>
      </c>
      <c r="W313" s="37">
        <f t="shared" si="1796"/>
        <v>0.45000000000000023</v>
      </c>
      <c r="X313">
        <f t="shared" si="1536"/>
        <v>450</v>
      </c>
      <c r="Y313" s="37">
        <f t="shared" si="1537"/>
        <v>0.45000000000000023</v>
      </c>
      <c r="Z313">
        <f t="shared" ref="Z313:AA313" si="1797">IF(ROWS(Z$269:Z313)&lt;=Z$267,Z312+1,"")</f>
        <v>45</v>
      </c>
      <c r="AA313">
        <f t="shared" si="1797"/>
        <v>45</v>
      </c>
      <c r="AB313" s="37">
        <f t="shared" ref="AB313:AG313" si="1798">IF(ROWS(AB$269:AB313)/100&lt;=AB$267,AB312+1%,"")</f>
        <v>0.45000000000000023</v>
      </c>
      <c r="AC313" s="37">
        <f t="shared" si="1798"/>
        <v>0.45000000000000023</v>
      </c>
      <c r="AD313" s="37">
        <f t="shared" si="1798"/>
        <v>0.45000000000000023</v>
      </c>
      <c r="AE313" s="37">
        <f t="shared" si="1798"/>
        <v>0.45000000000000023</v>
      </c>
      <c r="AF313" s="37">
        <f t="shared" si="1798"/>
        <v>0.45000000000000023</v>
      </c>
      <c r="AG313" s="37">
        <f t="shared" si="1798"/>
        <v>0.45000000000000023</v>
      </c>
      <c r="AH313">
        <f t="shared" si="1540"/>
        <v>45</v>
      </c>
      <c r="AI313" s="37">
        <f t="shared" ref="AI313:AJ313" si="1799">IF(ROWS(AI$269:AI313)/100&lt;=AI$267,AI312+1%,"")</f>
        <v>0.45000000000000023</v>
      </c>
      <c r="AJ313" s="37">
        <f t="shared" si="1799"/>
        <v>0.45000000000000023</v>
      </c>
    </row>
    <row r="314" spans="1:38" ht="12.75">
      <c r="B314">
        <f t="shared" ref="B314:P314" si="1800">IF(ROWS(B$269:B314)&lt;=B$267,B313+1,"")</f>
        <v>46</v>
      </c>
      <c r="C314">
        <f t="shared" si="1800"/>
        <v>46</v>
      </c>
      <c r="D314">
        <f t="shared" si="1800"/>
        <v>46</v>
      </c>
      <c r="E314">
        <f t="shared" si="1800"/>
        <v>46</v>
      </c>
      <c r="F314">
        <f t="shared" si="1800"/>
        <v>46</v>
      </c>
      <c r="G314">
        <f t="shared" si="1800"/>
        <v>46</v>
      </c>
      <c r="H314">
        <f t="shared" si="1800"/>
        <v>46</v>
      </c>
      <c r="I314">
        <f t="shared" si="1800"/>
        <v>46</v>
      </c>
      <c r="J314">
        <f t="shared" si="1800"/>
        <v>46</v>
      </c>
      <c r="K314">
        <f t="shared" si="1800"/>
        <v>46</v>
      </c>
      <c r="L314">
        <f t="shared" si="1800"/>
        <v>46</v>
      </c>
      <c r="M314">
        <f t="shared" si="1800"/>
        <v>46</v>
      </c>
      <c r="N314">
        <f t="shared" si="1800"/>
        <v>46</v>
      </c>
      <c r="O314">
        <f t="shared" si="1800"/>
        <v>46</v>
      </c>
      <c r="P314">
        <f t="shared" si="1800"/>
        <v>46</v>
      </c>
      <c r="Q314" s="37">
        <f t="shared" ref="Q314:T314" si="1801">IF(ROWS(Q$269:Q314)/100&lt;=Q$267,Q313+1%,"")</f>
        <v>0.46000000000000024</v>
      </c>
      <c r="R314" s="37">
        <f t="shared" si="1801"/>
        <v>0.46000000000000024</v>
      </c>
      <c r="S314" s="37">
        <f t="shared" si="1801"/>
        <v>0.46000000000000024</v>
      </c>
      <c r="T314" s="37">
        <f t="shared" si="1801"/>
        <v>0.46000000000000024</v>
      </c>
      <c r="U314">
        <f t="shared" si="1534"/>
        <v>46</v>
      </c>
      <c r="V314" s="37">
        <f t="shared" ref="V314:W314" si="1802">IF(ROWS(V$269:V314)/100&lt;=V$267,V313+1%,"")</f>
        <v>0.46000000000000024</v>
      </c>
      <c r="W314" s="37">
        <f t="shared" si="1802"/>
        <v>0.46000000000000024</v>
      </c>
      <c r="X314">
        <f t="shared" si="1536"/>
        <v>460</v>
      </c>
      <c r="Y314" s="37">
        <f t="shared" si="1537"/>
        <v>0.46000000000000024</v>
      </c>
      <c r="Z314">
        <f t="shared" ref="Z314:AA314" si="1803">IF(ROWS(Z$269:Z314)&lt;=Z$267,Z313+1,"")</f>
        <v>46</v>
      </c>
      <c r="AA314">
        <f t="shared" si="1803"/>
        <v>46</v>
      </c>
      <c r="AB314" s="37">
        <f t="shared" ref="AB314:AG314" si="1804">IF(ROWS(AB$269:AB314)/100&lt;=AB$267,AB313+1%,"")</f>
        <v>0.46000000000000024</v>
      </c>
      <c r="AC314" s="37">
        <f t="shared" si="1804"/>
        <v>0.46000000000000024</v>
      </c>
      <c r="AD314" s="37">
        <f t="shared" si="1804"/>
        <v>0.46000000000000024</v>
      </c>
      <c r="AE314" s="37">
        <f t="shared" si="1804"/>
        <v>0.46000000000000024</v>
      </c>
      <c r="AF314" s="37">
        <f t="shared" si="1804"/>
        <v>0.46000000000000024</v>
      </c>
      <c r="AG314" s="37">
        <f t="shared" si="1804"/>
        <v>0.46000000000000024</v>
      </c>
      <c r="AH314">
        <f t="shared" si="1540"/>
        <v>46</v>
      </c>
      <c r="AI314" s="37">
        <f t="shared" ref="AI314:AJ314" si="1805">IF(ROWS(AI$269:AI314)/100&lt;=AI$267,AI313+1%,"")</f>
        <v>0.46000000000000024</v>
      </c>
      <c r="AJ314" s="37">
        <f t="shared" si="1805"/>
        <v>0.46000000000000024</v>
      </c>
    </row>
    <row r="315" spans="1:38" ht="12.75">
      <c r="B315">
        <f t="shared" ref="B315:P315" si="1806">IF(ROWS(B$269:B315)&lt;=B$267,B314+1,"")</f>
        <v>47</v>
      </c>
      <c r="C315">
        <f t="shared" si="1806"/>
        <v>47</v>
      </c>
      <c r="D315">
        <f t="shared" si="1806"/>
        <v>47</v>
      </c>
      <c r="E315">
        <f t="shared" si="1806"/>
        <v>47</v>
      </c>
      <c r="F315">
        <f t="shared" si="1806"/>
        <v>47</v>
      </c>
      <c r="G315">
        <f t="shared" si="1806"/>
        <v>47</v>
      </c>
      <c r="H315">
        <f t="shared" si="1806"/>
        <v>47</v>
      </c>
      <c r="I315">
        <f t="shared" si="1806"/>
        <v>47</v>
      </c>
      <c r="J315">
        <f t="shared" si="1806"/>
        <v>47</v>
      </c>
      <c r="K315">
        <f t="shared" si="1806"/>
        <v>47</v>
      </c>
      <c r="L315">
        <f t="shared" si="1806"/>
        <v>47</v>
      </c>
      <c r="M315">
        <f t="shared" si="1806"/>
        <v>47</v>
      </c>
      <c r="N315">
        <f t="shared" si="1806"/>
        <v>47</v>
      </c>
      <c r="O315">
        <f t="shared" si="1806"/>
        <v>47</v>
      </c>
      <c r="P315">
        <f t="shared" si="1806"/>
        <v>47</v>
      </c>
      <c r="Q315" s="37">
        <f t="shared" ref="Q315:T315" si="1807">IF(ROWS(Q$269:Q315)/100&lt;=Q$267,Q314+1%,"")</f>
        <v>0.47000000000000025</v>
      </c>
      <c r="R315" s="37">
        <f t="shared" si="1807"/>
        <v>0.47000000000000025</v>
      </c>
      <c r="S315" s="37">
        <f t="shared" si="1807"/>
        <v>0.47000000000000025</v>
      </c>
      <c r="T315" s="37">
        <f t="shared" si="1807"/>
        <v>0.47000000000000025</v>
      </c>
      <c r="U315">
        <f t="shared" si="1534"/>
        <v>47</v>
      </c>
      <c r="V315" s="37">
        <f t="shared" ref="V315:W315" si="1808">IF(ROWS(V$269:V315)/100&lt;=V$267,V314+1%,"")</f>
        <v>0.47000000000000025</v>
      </c>
      <c r="W315" s="37">
        <f t="shared" si="1808"/>
        <v>0.47000000000000025</v>
      </c>
      <c r="X315">
        <f t="shared" si="1536"/>
        <v>470</v>
      </c>
      <c r="Y315" s="37">
        <f t="shared" si="1537"/>
        <v>0.47000000000000025</v>
      </c>
      <c r="Z315">
        <f t="shared" ref="Z315:AA315" si="1809">IF(ROWS(Z$269:Z315)&lt;=Z$267,Z314+1,"")</f>
        <v>47</v>
      </c>
      <c r="AA315">
        <f t="shared" si="1809"/>
        <v>47</v>
      </c>
      <c r="AB315" s="37">
        <f t="shared" ref="AB315:AG315" si="1810">IF(ROWS(AB$269:AB315)/100&lt;=AB$267,AB314+1%,"")</f>
        <v>0.47000000000000025</v>
      </c>
      <c r="AC315" s="37">
        <f t="shared" si="1810"/>
        <v>0.47000000000000025</v>
      </c>
      <c r="AD315" s="37">
        <f t="shared" si="1810"/>
        <v>0.47000000000000025</v>
      </c>
      <c r="AE315" s="37">
        <f t="shared" si="1810"/>
        <v>0.47000000000000025</v>
      </c>
      <c r="AF315" s="37">
        <f t="shared" si="1810"/>
        <v>0.47000000000000025</v>
      </c>
      <c r="AG315" s="37">
        <f t="shared" si="1810"/>
        <v>0.47000000000000025</v>
      </c>
      <c r="AH315">
        <f t="shared" si="1540"/>
        <v>47</v>
      </c>
      <c r="AI315" s="37">
        <f t="shared" ref="AI315:AJ315" si="1811">IF(ROWS(AI$269:AI315)/100&lt;=AI$267,AI314+1%,"")</f>
        <v>0.47000000000000025</v>
      </c>
      <c r="AJ315" s="37">
        <f t="shared" si="1811"/>
        <v>0.47000000000000025</v>
      </c>
    </row>
    <row r="316" spans="1:38" ht="12.75">
      <c r="B316">
        <f t="shared" ref="B316:P316" si="1812">IF(ROWS(B$269:B316)&lt;=B$267,B315+1,"")</f>
        <v>48</v>
      </c>
      <c r="C316">
        <f t="shared" si="1812"/>
        <v>48</v>
      </c>
      <c r="D316">
        <f t="shared" si="1812"/>
        <v>48</v>
      </c>
      <c r="E316">
        <f t="shared" si="1812"/>
        <v>48</v>
      </c>
      <c r="F316">
        <f t="shared" si="1812"/>
        <v>48</v>
      </c>
      <c r="G316">
        <f t="shared" si="1812"/>
        <v>48</v>
      </c>
      <c r="H316">
        <f t="shared" si="1812"/>
        <v>48</v>
      </c>
      <c r="I316">
        <f t="shared" si="1812"/>
        <v>48</v>
      </c>
      <c r="J316">
        <f t="shared" si="1812"/>
        <v>48</v>
      </c>
      <c r="K316">
        <f t="shared" si="1812"/>
        <v>48</v>
      </c>
      <c r="L316">
        <f t="shared" si="1812"/>
        <v>48</v>
      </c>
      <c r="M316">
        <f t="shared" si="1812"/>
        <v>48</v>
      </c>
      <c r="N316">
        <f t="shared" si="1812"/>
        <v>48</v>
      </c>
      <c r="O316">
        <f t="shared" si="1812"/>
        <v>48</v>
      </c>
      <c r="P316">
        <f t="shared" si="1812"/>
        <v>48</v>
      </c>
      <c r="Q316" s="37">
        <f t="shared" ref="Q316:T316" si="1813">IF(ROWS(Q$269:Q316)/100&lt;=Q$267,Q315+1%,"")</f>
        <v>0.48000000000000026</v>
      </c>
      <c r="R316" s="37">
        <f t="shared" si="1813"/>
        <v>0.48000000000000026</v>
      </c>
      <c r="S316" s="37">
        <f t="shared" si="1813"/>
        <v>0.48000000000000026</v>
      </c>
      <c r="T316" s="37">
        <f t="shared" si="1813"/>
        <v>0.48000000000000026</v>
      </c>
      <c r="U316">
        <f t="shared" si="1534"/>
        <v>48</v>
      </c>
      <c r="V316" s="37">
        <f t="shared" ref="V316:W316" si="1814">IF(ROWS(V$269:V316)/100&lt;=V$267,V315+1%,"")</f>
        <v>0.48000000000000026</v>
      </c>
      <c r="W316" s="37">
        <f t="shared" si="1814"/>
        <v>0.48000000000000026</v>
      </c>
      <c r="X316">
        <f t="shared" si="1536"/>
        <v>480</v>
      </c>
      <c r="Y316" s="37">
        <f t="shared" si="1537"/>
        <v>0.48000000000000026</v>
      </c>
      <c r="Z316">
        <f t="shared" ref="Z316:AA316" si="1815">IF(ROWS(Z$269:Z316)&lt;=Z$267,Z315+1,"")</f>
        <v>48</v>
      </c>
      <c r="AA316">
        <f t="shared" si="1815"/>
        <v>48</v>
      </c>
      <c r="AB316" s="37">
        <f t="shared" ref="AB316:AG316" si="1816">IF(ROWS(AB$269:AB316)/100&lt;=AB$267,AB315+1%,"")</f>
        <v>0.48000000000000026</v>
      </c>
      <c r="AC316" s="37">
        <f t="shared" si="1816"/>
        <v>0.48000000000000026</v>
      </c>
      <c r="AD316" s="37">
        <f t="shared" si="1816"/>
        <v>0.48000000000000026</v>
      </c>
      <c r="AE316" s="37">
        <f t="shared" si="1816"/>
        <v>0.48000000000000026</v>
      </c>
      <c r="AF316" s="37">
        <f t="shared" si="1816"/>
        <v>0.48000000000000026</v>
      </c>
      <c r="AG316" s="37">
        <f t="shared" si="1816"/>
        <v>0.48000000000000026</v>
      </c>
      <c r="AH316">
        <f t="shared" si="1540"/>
        <v>48</v>
      </c>
      <c r="AI316" s="37">
        <f t="shared" ref="AI316:AJ316" si="1817">IF(ROWS(AI$269:AI316)/100&lt;=AI$267,AI315+1%,"")</f>
        <v>0.48000000000000026</v>
      </c>
      <c r="AJ316" s="37">
        <f t="shared" si="1817"/>
        <v>0.48000000000000026</v>
      </c>
    </row>
    <row r="317" spans="1:38" ht="12.75">
      <c r="B317">
        <f t="shared" ref="B317:P317" si="1818">IF(ROWS(B$269:B317)&lt;=B$267,B316+1,"")</f>
        <v>49</v>
      </c>
      <c r="C317">
        <f t="shared" si="1818"/>
        <v>49</v>
      </c>
      <c r="D317">
        <f t="shared" si="1818"/>
        <v>49</v>
      </c>
      <c r="E317">
        <f t="shared" si="1818"/>
        <v>49</v>
      </c>
      <c r="F317">
        <f t="shared" si="1818"/>
        <v>49</v>
      </c>
      <c r="G317">
        <f t="shared" si="1818"/>
        <v>49</v>
      </c>
      <c r="H317">
        <f t="shared" si="1818"/>
        <v>49</v>
      </c>
      <c r="I317">
        <f t="shared" si="1818"/>
        <v>49</v>
      </c>
      <c r="J317">
        <f t="shared" si="1818"/>
        <v>49</v>
      </c>
      <c r="K317">
        <f t="shared" si="1818"/>
        <v>49</v>
      </c>
      <c r="L317">
        <f t="shared" si="1818"/>
        <v>49</v>
      </c>
      <c r="M317">
        <f t="shared" si="1818"/>
        <v>49</v>
      </c>
      <c r="N317">
        <f t="shared" si="1818"/>
        <v>49</v>
      </c>
      <c r="O317">
        <f t="shared" si="1818"/>
        <v>49</v>
      </c>
      <c r="P317">
        <f t="shared" si="1818"/>
        <v>49</v>
      </c>
      <c r="Q317" s="37">
        <f t="shared" ref="Q317:T317" si="1819">IF(ROWS(Q$269:Q317)/100&lt;=Q$267,Q316+1%,"")</f>
        <v>0.49000000000000027</v>
      </c>
      <c r="R317" s="37">
        <f t="shared" si="1819"/>
        <v>0.49000000000000027</v>
      </c>
      <c r="S317" s="37">
        <f t="shared" si="1819"/>
        <v>0.49000000000000027</v>
      </c>
      <c r="T317" s="37">
        <f t="shared" si="1819"/>
        <v>0.49000000000000027</v>
      </c>
      <c r="U317">
        <f t="shared" si="1534"/>
        <v>49</v>
      </c>
      <c r="V317" s="37">
        <f t="shared" ref="V317:W317" si="1820">IF(ROWS(V$269:V317)/100&lt;=V$267,V316+1%,"")</f>
        <v>0.49000000000000027</v>
      </c>
      <c r="W317" s="37">
        <f t="shared" si="1820"/>
        <v>0.49000000000000027</v>
      </c>
      <c r="X317">
        <f t="shared" si="1536"/>
        <v>490</v>
      </c>
      <c r="Y317" s="37">
        <f t="shared" si="1537"/>
        <v>0.49000000000000027</v>
      </c>
      <c r="Z317">
        <f t="shared" ref="Z317:AA317" si="1821">IF(ROWS(Z$269:Z317)&lt;=Z$267,Z316+1,"")</f>
        <v>49</v>
      </c>
      <c r="AA317">
        <f t="shared" si="1821"/>
        <v>49</v>
      </c>
      <c r="AB317" s="37">
        <f t="shared" ref="AB317:AG317" si="1822">IF(ROWS(AB$269:AB317)/100&lt;=AB$267,AB316+1%,"")</f>
        <v>0.49000000000000027</v>
      </c>
      <c r="AC317" s="37">
        <f t="shared" si="1822"/>
        <v>0.49000000000000027</v>
      </c>
      <c r="AD317" s="37">
        <f t="shared" si="1822"/>
        <v>0.49000000000000027</v>
      </c>
      <c r="AE317" s="37">
        <f t="shared" si="1822"/>
        <v>0.49000000000000027</v>
      </c>
      <c r="AF317" s="37">
        <f t="shared" si="1822"/>
        <v>0.49000000000000027</v>
      </c>
      <c r="AG317" s="37">
        <f t="shared" si="1822"/>
        <v>0.49000000000000027</v>
      </c>
      <c r="AH317">
        <f t="shared" si="1540"/>
        <v>49</v>
      </c>
      <c r="AI317" s="37">
        <f t="shared" ref="AI317:AJ317" si="1823">IF(ROWS(AI$269:AI317)/100&lt;=AI$267,AI316+1%,"")</f>
        <v>0.49000000000000027</v>
      </c>
      <c r="AJ317" s="37">
        <f t="shared" si="1823"/>
        <v>0.49000000000000027</v>
      </c>
    </row>
    <row r="318" spans="1:38" ht="12.75">
      <c r="B318">
        <f t="shared" ref="B318:P318" si="1824">IF(ROWS(B$269:B318)&lt;=B$267,B317+1,"")</f>
        <v>50</v>
      </c>
      <c r="C318">
        <f t="shared" si="1824"/>
        <v>50</v>
      </c>
      <c r="D318">
        <f t="shared" si="1824"/>
        <v>50</v>
      </c>
      <c r="E318">
        <f t="shared" si="1824"/>
        <v>50</v>
      </c>
      <c r="F318">
        <f t="shared" si="1824"/>
        <v>50</v>
      </c>
      <c r="G318">
        <f t="shared" si="1824"/>
        <v>50</v>
      </c>
      <c r="H318">
        <f t="shared" si="1824"/>
        <v>50</v>
      </c>
      <c r="I318">
        <f t="shared" si="1824"/>
        <v>50</v>
      </c>
      <c r="J318">
        <f t="shared" si="1824"/>
        <v>50</v>
      </c>
      <c r="K318">
        <f t="shared" si="1824"/>
        <v>50</v>
      </c>
      <c r="L318">
        <f t="shared" si="1824"/>
        <v>50</v>
      </c>
      <c r="M318">
        <f t="shared" si="1824"/>
        <v>50</v>
      </c>
      <c r="N318">
        <f t="shared" si="1824"/>
        <v>50</v>
      </c>
      <c r="O318">
        <f t="shared" si="1824"/>
        <v>50</v>
      </c>
      <c r="P318">
        <f t="shared" si="1824"/>
        <v>50</v>
      </c>
      <c r="Q318" s="37">
        <f t="shared" ref="Q318:T318" si="1825">IF(ROWS(Q$269:Q318)/100&lt;=Q$267,Q317+1%,"")</f>
        <v>0.50000000000000022</v>
      </c>
      <c r="R318" s="37">
        <f t="shared" si="1825"/>
        <v>0.50000000000000022</v>
      </c>
      <c r="S318" s="37">
        <f t="shared" si="1825"/>
        <v>0.50000000000000022</v>
      </c>
      <c r="T318" s="37">
        <f t="shared" si="1825"/>
        <v>0.50000000000000022</v>
      </c>
      <c r="U318">
        <f t="shared" si="1534"/>
        <v>50</v>
      </c>
      <c r="V318" s="37">
        <f t="shared" ref="V318:W318" si="1826">IF(ROWS(V$269:V318)/100&lt;=V$267,V317+1%,"")</f>
        <v>0.50000000000000022</v>
      </c>
      <c r="W318" s="37">
        <f t="shared" si="1826"/>
        <v>0.50000000000000022</v>
      </c>
      <c r="X318">
        <f t="shared" si="1536"/>
        <v>500</v>
      </c>
      <c r="Y318" s="37">
        <f t="shared" si="1537"/>
        <v>0.50000000000000022</v>
      </c>
      <c r="Z318">
        <f t="shared" ref="Z318:AA318" si="1827">IF(ROWS(Z$269:Z318)&lt;=Z$267,Z317+1,"")</f>
        <v>50</v>
      </c>
      <c r="AA318">
        <f t="shared" si="1827"/>
        <v>50</v>
      </c>
      <c r="AB318" s="37">
        <f t="shared" ref="AB318:AG318" si="1828">IF(ROWS(AB$269:AB318)/100&lt;=AB$267,AB317+1%,"")</f>
        <v>0.50000000000000022</v>
      </c>
      <c r="AC318" s="37">
        <f t="shared" si="1828"/>
        <v>0.50000000000000022</v>
      </c>
      <c r="AD318" s="37">
        <f t="shared" si="1828"/>
        <v>0.50000000000000022</v>
      </c>
      <c r="AE318" s="37">
        <f t="shared" si="1828"/>
        <v>0.50000000000000022</v>
      </c>
      <c r="AF318" s="37">
        <f t="shared" si="1828"/>
        <v>0.50000000000000022</v>
      </c>
      <c r="AG318" s="37">
        <f t="shared" si="1828"/>
        <v>0.50000000000000022</v>
      </c>
      <c r="AH318">
        <f t="shared" si="1540"/>
        <v>50</v>
      </c>
      <c r="AI318" s="37">
        <f t="shared" ref="AI318:AJ318" si="1829">IF(ROWS(AI$269:AI318)/100&lt;=AI$267,AI317+1%,"")</f>
        <v>0.50000000000000022</v>
      </c>
      <c r="AJ318" s="37">
        <f t="shared" si="1829"/>
        <v>0.50000000000000022</v>
      </c>
    </row>
    <row r="319" spans="1:38" ht="12.75">
      <c r="Q319" s="37"/>
      <c r="R319" s="37"/>
      <c r="S319" s="37"/>
      <c r="T319" s="37"/>
      <c r="V319" s="37"/>
      <c r="W319" s="37"/>
      <c r="Y319" s="37"/>
      <c r="AB319" s="37"/>
      <c r="AC319" s="37"/>
      <c r="AD319" s="37"/>
      <c r="AE319" s="37"/>
      <c r="AF319" s="37"/>
      <c r="AG319" s="37"/>
      <c r="AI319" s="37"/>
      <c r="AJ319" s="37"/>
    </row>
    <row r="320" spans="1:38" ht="12.75">
      <c r="A320" s="10" t="s">
        <v>1</v>
      </c>
      <c r="B320" s="10" t="s">
        <v>1367</v>
      </c>
      <c r="C320" s="10">
        <v>30</v>
      </c>
      <c r="D320" s="10">
        <v>30</v>
      </c>
      <c r="E320" s="10">
        <v>30</v>
      </c>
      <c r="F320" s="10">
        <v>30</v>
      </c>
      <c r="G320" s="10">
        <v>30</v>
      </c>
      <c r="H320" s="10">
        <v>30</v>
      </c>
      <c r="I320" s="10">
        <v>30</v>
      </c>
      <c r="J320" s="10">
        <v>30</v>
      </c>
      <c r="K320" s="10">
        <v>30</v>
      </c>
      <c r="L320" s="10">
        <v>30</v>
      </c>
      <c r="M320" s="10">
        <v>30</v>
      </c>
      <c r="N320" s="10" t="s">
        <v>1367</v>
      </c>
      <c r="O320" s="10">
        <v>10</v>
      </c>
      <c r="P320" s="10">
        <v>30</v>
      </c>
      <c r="Q320" s="157">
        <v>0.1</v>
      </c>
      <c r="R320" s="157" t="s">
        <v>1367</v>
      </c>
      <c r="S320" s="157" t="s">
        <v>1367</v>
      </c>
      <c r="T320" s="157">
        <v>0.1</v>
      </c>
      <c r="U320" s="10">
        <v>10</v>
      </c>
      <c r="V320" s="157">
        <v>0.1</v>
      </c>
      <c r="W320" s="157" t="s">
        <v>1367</v>
      </c>
      <c r="X320" s="10">
        <v>10</v>
      </c>
      <c r="Y320" s="157">
        <v>0.1</v>
      </c>
      <c r="Z320" s="10" t="s">
        <v>1367</v>
      </c>
      <c r="AA320" s="10" t="s">
        <v>1367</v>
      </c>
      <c r="AB320" s="157" t="s">
        <v>1367</v>
      </c>
      <c r="AC320" s="157" t="s">
        <v>1367</v>
      </c>
      <c r="AD320" s="157" t="s">
        <v>1367</v>
      </c>
      <c r="AE320" s="157" t="s">
        <v>1367</v>
      </c>
      <c r="AF320" s="157" t="s">
        <v>1367</v>
      </c>
      <c r="AG320" s="157" t="s">
        <v>1367</v>
      </c>
      <c r="AH320" s="10">
        <v>80</v>
      </c>
      <c r="AI320" s="157" t="s">
        <v>1367</v>
      </c>
      <c r="AJ320" s="157" t="s">
        <v>1367</v>
      </c>
      <c r="AK320" s="10"/>
      <c r="AL320" s="10"/>
    </row>
    <row r="321" spans="1:38" ht="12.75">
      <c r="A321" s="10" t="s">
        <v>420</v>
      </c>
      <c r="B321" s="10">
        <v>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57">
        <v>0</v>
      </c>
      <c r="R321" s="157">
        <v>0</v>
      </c>
      <c r="S321" s="157">
        <v>0</v>
      </c>
      <c r="T321" s="157">
        <v>0</v>
      </c>
      <c r="U321" s="10">
        <v>0</v>
      </c>
      <c r="V321" s="157">
        <v>0</v>
      </c>
      <c r="W321" s="157">
        <v>0</v>
      </c>
      <c r="X321" s="10">
        <v>0</v>
      </c>
      <c r="Y321" s="157">
        <v>0</v>
      </c>
      <c r="Z321" s="10">
        <v>0</v>
      </c>
      <c r="AA321" s="10">
        <v>0</v>
      </c>
      <c r="AB321" s="157">
        <v>0</v>
      </c>
      <c r="AC321" s="157">
        <v>0</v>
      </c>
      <c r="AD321" s="157">
        <v>0</v>
      </c>
      <c r="AE321" s="157">
        <v>0</v>
      </c>
      <c r="AF321" s="157">
        <v>0</v>
      </c>
      <c r="AG321" s="157">
        <v>0</v>
      </c>
      <c r="AH321" s="10">
        <v>0</v>
      </c>
      <c r="AI321" s="157">
        <v>0</v>
      </c>
      <c r="AJ321" s="157">
        <v>0</v>
      </c>
      <c r="AK321" s="10"/>
      <c r="AL321" s="10"/>
    </row>
    <row r="322" spans="1:38" ht="12.75">
      <c r="A322" s="10" t="s">
        <v>254</v>
      </c>
      <c r="B322">
        <f t="shared" ref="B322:P322" si="1830">IF(ROWS(B322)&lt;=B320,B321+1,"")</f>
        <v>1</v>
      </c>
      <c r="C322">
        <f t="shared" si="1830"/>
        <v>1</v>
      </c>
      <c r="D322">
        <f t="shared" si="1830"/>
        <v>1</v>
      </c>
      <c r="E322">
        <f t="shared" si="1830"/>
        <v>1</v>
      </c>
      <c r="F322">
        <f t="shared" si="1830"/>
        <v>1</v>
      </c>
      <c r="G322">
        <f t="shared" si="1830"/>
        <v>1</v>
      </c>
      <c r="H322">
        <f t="shared" si="1830"/>
        <v>1</v>
      </c>
      <c r="I322">
        <f t="shared" si="1830"/>
        <v>1</v>
      </c>
      <c r="J322">
        <f t="shared" si="1830"/>
        <v>1</v>
      </c>
      <c r="K322">
        <f t="shared" si="1830"/>
        <v>1</v>
      </c>
      <c r="L322">
        <f t="shared" si="1830"/>
        <v>1</v>
      </c>
      <c r="M322">
        <f t="shared" si="1830"/>
        <v>1</v>
      </c>
      <c r="N322">
        <f t="shared" si="1830"/>
        <v>1</v>
      </c>
      <c r="O322">
        <f t="shared" si="1830"/>
        <v>1</v>
      </c>
      <c r="P322">
        <f t="shared" si="1830"/>
        <v>1</v>
      </c>
      <c r="Q322" s="37">
        <f t="shared" ref="Q322:T322" si="1831">IF(ROWS(Q322)/100&lt;=Q320,Q321+1%,"")</f>
        <v>0.01</v>
      </c>
      <c r="R322" s="37">
        <f t="shared" si="1831"/>
        <v>0.01</v>
      </c>
      <c r="S322" s="37">
        <f t="shared" si="1831"/>
        <v>0.01</v>
      </c>
      <c r="T322" s="37">
        <f t="shared" si="1831"/>
        <v>0.01</v>
      </c>
      <c r="U322">
        <f>IF(ROWS(U322)&lt;=U320,U321+1,"")</f>
        <v>1</v>
      </c>
      <c r="V322" s="37">
        <f t="shared" ref="V322:W322" si="1832">IF(ROWS(V322)/100&lt;=V320,V321+1%,"")</f>
        <v>0.01</v>
      </c>
      <c r="W322" s="37">
        <f t="shared" si="1832"/>
        <v>0.01</v>
      </c>
      <c r="X322">
        <f>IF(ROWS(X322)&lt;=X320,X321+10,"")</f>
        <v>10</v>
      </c>
      <c r="Y322" s="37">
        <f>IF(ROWS(Y322)/100&lt;=Y320,Y321+1%,"")</f>
        <v>0.01</v>
      </c>
      <c r="Z322">
        <f t="shared" ref="Z322:AA322" si="1833">IF(ROWS(Z322)&lt;=Z320,Z321+1,"")</f>
        <v>1</v>
      </c>
      <c r="AA322">
        <f t="shared" si="1833"/>
        <v>1</v>
      </c>
      <c r="AB322" s="37">
        <f t="shared" ref="AB322:AG322" si="1834">IF(ROWS(AB322)/100&lt;=AB320,AB321+1%,"")</f>
        <v>0.01</v>
      </c>
      <c r="AC322" s="37">
        <f t="shared" si="1834"/>
        <v>0.01</v>
      </c>
      <c r="AD322" s="37">
        <f t="shared" si="1834"/>
        <v>0.01</v>
      </c>
      <c r="AE322" s="37">
        <f t="shared" si="1834"/>
        <v>0.01</v>
      </c>
      <c r="AF322" s="37">
        <f t="shared" si="1834"/>
        <v>0.01</v>
      </c>
      <c r="AG322" s="37">
        <f t="shared" si="1834"/>
        <v>0.01</v>
      </c>
      <c r="AH322">
        <f>IF(10*ROWS(AH322)&lt;=AH320,AH321+10,"")</f>
        <v>10</v>
      </c>
      <c r="AI322" s="37">
        <f t="shared" ref="AI322:AJ322" si="1835">IF(ROWS(AI322)/100&lt;=AI320,AI321+1%,"")</f>
        <v>0.01</v>
      </c>
      <c r="AJ322" s="37">
        <f t="shared" si="1835"/>
        <v>0.01</v>
      </c>
    </row>
    <row r="323" spans="1:38" ht="12.75">
      <c r="B323">
        <f t="shared" ref="B323:P323" si="1836">IF(ROWS(B$322:B323)&lt;=B$320,B322+1,"")</f>
        <v>2</v>
      </c>
      <c r="C323">
        <f t="shared" si="1836"/>
        <v>2</v>
      </c>
      <c r="D323">
        <f t="shared" si="1836"/>
        <v>2</v>
      </c>
      <c r="E323">
        <f t="shared" si="1836"/>
        <v>2</v>
      </c>
      <c r="F323">
        <f t="shared" si="1836"/>
        <v>2</v>
      </c>
      <c r="G323">
        <f t="shared" si="1836"/>
        <v>2</v>
      </c>
      <c r="H323">
        <f t="shared" si="1836"/>
        <v>2</v>
      </c>
      <c r="I323">
        <f t="shared" si="1836"/>
        <v>2</v>
      </c>
      <c r="J323">
        <f t="shared" si="1836"/>
        <v>2</v>
      </c>
      <c r="K323">
        <f t="shared" si="1836"/>
        <v>2</v>
      </c>
      <c r="L323">
        <f t="shared" si="1836"/>
        <v>2</v>
      </c>
      <c r="M323">
        <f t="shared" si="1836"/>
        <v>2</v>
      </c>
      <c r="N323">
        <f t="shared" si="1836"/>
        <v>2</v>
      </c>
      <c r="O323">
        <f t="shared" si="1836"/>
        <v>2</v>
      </c>
      <c r="P323">
        <f t="shared" si="1836"/>
        <v>2</v>
      </c>
      <c r="Q323" s="37">
        <f t="shared" ref="Q323:T323" si="1837">IF(ROWS(Q$322:Q323)/100&lt;=Q$320,Q322+1%,"")</f>
        <v>0.02</v>
      </c>
      <c r="R323" s="37">
        <f t="shared" si="1837"/>
        <v>0.02</v>
      </c>
      <c r="S323" s="37">
        <f t="shared" si="1837"/>
        <v>0.02</v>
      </c>
      <c r="T323" s="37">
        <f t="shared" si="1837"/>
        <v>0.02</v>
      </c>
      <c r="U323">
        <f t="shared" ref="U323:U351" si="1838">IF(ROWS(U$322:U323)&lt;=U$320,U322+1,"")</f>
        <v>2</v>
      </c>
      <c r="V323" s="37">
        <f t="shared" ref="V323:W323" si="1839">IF(ROWS(V$322:V323)/100&lt;=V$320,V322+1%,"")</f>
        <v>0.02</v>
      </c>
      <c r="W323" s="37">
        <f t="shared" si="1839"/>
        <v>0.02</v>
      </c>
      <c r="X323">
        <f t="shared" ref="X323:X351" si="1840">IF(ROWS(X$322:X323)&lt;=X$320,X322+10,"")</f>
        <v>20</v>
      </c>
      <c r="Y323" s="37">
        <f t="shared" ref="Y323:Y351" si="1841">IF(ROWS(Y$322:Y323)/100&lt;=Y$320,Y322+1%,"")</f>
        <v>0.02</v>
      </c>
      <c r="Z323">
        <f t="shared" ref="Z323:AA323" si="1842">IF(ROWS(Z$322:Z323)&lt;=Z$320,Z322+1,"")</f>
        <v>2</v>
      </c>
      <c r="AA323">
        <f t="shared" si="1842"/>
        <v>2</v>
      </c>
      <c r="AB323" s="37">
        <f t="shared" ref="AB323:AG323" si="1843">IF(ROWS(AB$322:AB323)/100&lt;=AB$320,AB322+1%,"")</f>
        <v>0.02</v>
      </c>
      <c r="AC323" s="37">
        <f t="shared" si="1843"/>
        <v>0.02</v>
      </c>
      <c r="AD323" s="37">
        <f t="shared" si="1843"/>
        <v>0.02</v>
      </c>
      <c r="AE323" s="37">
        <f t="shared" si="1843"/>
        <v>0.02</v>
      </c>
      <c r="AF323" s="37">
        <f t="shared" si="1843"/>
        <v>0.02</v>
      </c>
      <c r="AG323" s="37">
        <f t="shared" si="1843"/>
        <v>0.02</v>
      </c>
      <c r="AH323">
        <f t="shared" ref="AH323:AH351" si="1844">IF(10*ROWS(AH$322:AH323)&lt;=AH$320,AH322+10,"")</f>
        <v>20</v>
      </c>
      <c r="AI323" s="37">
        <f t="shared" ref="AI323:AJ323" si="1845">IF(ROWS(AI$322:AI323)/100&lt;=AI$320,AI322+1%,"")</f>
        <v>0.02</v>
      </c>
      <c r="AJ323" s="37">
        <f t="shared" si="1845"/>
        <v>0.02</v>
      </c>
    </row>
    <row r="324" spans="1:38" ht="12.75">
      <c r="B324">
        <f t="shared" ref="B324:P324" si="1846">IF(ROWS(B$322:B324)&lt;=B$320,B323+1,"")</f>
        <v>3</v>
      </c>
      <c r="C324">
        <f t="shared" si="1846"/>
        <v>3</v>
      </c>
      <c r="D324">
        <f t="shared" si="1846"/>
        <v>3</v>
      </c>
      <c r="E324">
        <f t="shared" si="1846"/>
        <v>3</v>
      </c>
      <c r="F324">
        <f t="shared" si="1846"/>
        <v>3</v>
      </c>
      <c r="G324">
        <f t="shared" si="1846"/>
        <v>3</v>
      </c>
      <c r="H324">
        <f t="shared" si="1846"/>
        <v>3</v>
      </c>
      <c r="I324">
        <f t="shared" si="1846"/>
        <v>3</v>
      </c>
      <c r="J324">
        <f t="shared" si="1846"/>
        <v>3</v>
      </c>
      <c r="K324">
        <f t="shared" si="1846"/>
        <v>3</v>
      </c>
      <c r="L324">
        <f t="shared" si="1846"/>
        <v>3</v>
      </c>
      <c r="M324">
        <f t="shared" si="1846"/>
        <v>3</v>
      </c>
      <c r="N324">
        <f t="shared" si="1846"/>
        <v>3</v>
      </c>
      <c r="O324">
        <f t="shared" si="1846"/>
        <v>3</v>
      </c>
      <c r="P324">
        <f t="shared" si="1846"/>
        <v>3</v>
      </c>
      <c r="Q324" s="37">
        <f t="shared" ref="Q324:T324" si="1847">IF(ROWS(Q$322:Q324)/100&lt;=Q$320,Q323+1%,"")</f>
        <v>0.03</v>
      </c>
      <c r="R324" s="37">
        <f t="shared" si="1847"/>
        <v>0.03</v>
      </c>
      <c r="S324" s="37">
        <f t="shared" si="1847"/>
        <v>0.03</v>
      </c>
      <c r="T324" s="37">
        <f t="shared" si="1847"/>
        <v>0.03</v>
      </c>
      <c r="U324">
        <f t="shared" si="1838"/>
        <v>3</v>
      </c>
      <c r="V324" s="37">
        <f t="shared" ref="V324:W324" si="1848">IF(ROWS(V$322:V324)/100&lt;=V$320,V323+1%,"")</f>
        <v>0.03</v>
      </c>
      <c r="W324" s="37">
        <f t="shared" si="1848"/>
        <v>0.03</v>
      </c>
      <c r="X324">
        <f t="shared" si="1840"/>
        <v>30</v>
      </c>
      <c r="Y324" s="37">
        <f t="shared" si="1841"/>
        <v>0.03</v>
      </c>
      <c r="Z324">
        <f t="shared" ref="Z324:AA324" si="1849">IF(ROWS(Z$322:Z324)&lt;=Z$320,Z323+1,"")</f>
        <v>3</v>
      </c>
      <c r="AA324">
        <f t="shared" si="1849"/>
        <v>3</v>
      </c>
      <c r="AB324" s="37">
        <f t="shared" ref="AB324:AG324" si="1850">IF(ROWS(AB$322:AB324)/100&lt;=AB$320,AB323+1%,"")</f>
        <v>0.03</v>
      </c>
      <c r="AC324" s="37">
        <f t="shared" si="1850"/>
        <v>0.03</v>
      </c>
      <c r="AD324" s="37">
        <f t="shared" si="1850"/>
        <v>0.03</v>
      </c>
      <c r="AE324" s="37">
        <f t="shared" si="1850"/>
        <v>0.03</v>
      </c>
      <c r="AF324" s="37">
        <f t="shared" si="1850"/>
        <v>0.03</v>
      </c>
      <c r="AG324" s="37">
        <f t="shared" si="1850"/>
        <v>0.03</v>
      </c>
      <c r="AH324">
        <f t="shared" si="1844"/>
        <v>30</v>
      </c>
      <c r="AI324" s="37">
        <f t="shared" ref="AI324:AJ324" si="1851">IF(ROWS(AI$322:AI324)/100&lt;=AI$320,AI323+1%,"")</f>
        <v>0.03</v>
      </c>
      <c r="AJ324" s="37">
        <f t="shared" si="1851"/>
        <v>0.03</v>
      </c>
    </row>
    <row r="325" spans="1:38" ht="12.75">
      <c r="B325">
        <f t="shared" ref="B325:P325" si="1852">IF(ROWS(B$322:B325)&lt;=B$320,B324+1,"")</f>
        <v>4</v>
      </c>
      <c r="C325">
        <f t="shared" si="1852"/>
        <v>4</v>
      </c>
      <c r="D325">
        <f t="shared" si="1852"/>
        <v>4</v>
      </c>
      <c r="E325">
        <f t="shared" si="1852"/>
        <v>4</v>
      </c>
      <c r="F325">
        <f t="shared" si="1852"/>
        <v>4</v>
      </c>
      <c r="G325">
        <f t="shared" si="1852"/>
        <v>4</v>
      </c>
      <c r="H325">
        <f t="shared" si="1852"/>
        <v>4</v>
      </c>
      <c r="I325">
        <f t="shared" si="1852"/>
        <v>4</v>
      </c>
      <c r="J325">
        <f t="shared" si="1852"/>
        <v>4</v>
      </c>
      <c r="K325">
        <f t="shared" si="1852"/>
        <v>4</v>
      </c>
      <c r="L325">
        <f t="shared" si="1852"/>
        <v>4</v>
      </c>
      <c r="M325">
        <f t="shared" si="1852"/>
        <v>4</v>
      </c>
      <c r="N325">
        <f t="shared" si="1852"/>
        <v>4</v>
      </c>
      <c r="O325">
        <f t="shared" si="1852"/>
        <v>4</v>
      </c>
      <c r="P325">
        <f t="shared" si="1852"/>
        <v>4</v>
      </c>
      <c r="Q325" s="37">
        <f t="shared" ref="Q325:T325" si="1853">IF(ROWS(Q$322:Q325)/100&lt;=Q$320,Q324+1%,"")</f>
        <v>0.04</v>
      </c>
      <c r="R325" s="37">
        <f t="shared" si="1853"/>
        <v>0.04</v>
      </c>
      <c r="S325" s="37">
        <f t="shared" si="1853"/>
        <v>0.04</v>
      </c>
      <c r="T325" s="37">
        <f t="shared" si="1853"/>
        <v>0.04</v>
      </c>
      <c r="U325">
        <f t="shared" si="1838"/>
        <v>4</v>
      </c>
      <c r="V325" s="37">
        <f t="shared" ref="V325:W325" si="1854">IF(ROWS(V$322:V325)/100&lt;=V$320,V324+1%,"")</f>
        <v>0.04</v>
      </c>
      <c r="W325" s="37">
        <f t="shared" si="1854"/>
        <v>0.04</v>
      </c>
      <c r="X325">
        <f t="shared" si="1840"/>
        <v>40</v>
      </c>
      <c r="Y325" s="37">
        <f t="shared" si="1841"/>
        <v>0.04</v>
      </c>
      <c r="Z325">
        <f t="shared" ref="Z325:AA325" si="1855">IF(ROWS(Z$322:Z325)&lt;=Z$320,Z324+1,"")</f>
        <v>4</v>
      </c>
      <c r="AA325">
        <f t="shared" si="1855"/>
        <v>4</v>
      </c>
      <c r="AB325" s="37">
        <f t="shared" ref="AB325:AG325" si="1856">IF(ROWS(AB$322:AB325)/100&lt;=AB$320,AB324+1%,"")</f>
        <v>0.04</v>
      </c>
      <c r="AC325" s="37">
        <f t="shared" si="1856"/>
        <v>0.04</v>
      </c>
      <c r="AD325" s="37">
        <f t="shared" si="1856"/>
        <v>0.04</v>
      </c>
      <c r="AE325" s="37">
        <f t="shared" si="1856"/>
        <v>0.04</v>
      </c>
      <c r="AF325" s="37">
        <f t="shared" si="1856"/>
        <v>0.04</v>
      </c>
      <c r="AG325" s="37">
        <f t="shared" si="1856"/>
        <v>0.04</v>
      </c>
      <c r="AH325">
        <f t="shared" si="1844"/>
        <v>40</v>
      </c>
      <c r="AI325" s="37">
        <f t="shared" ref="AI325:AJ325" si="1857">IF(ROWS(AI$322:AI325)/100&lt;=AI$320,AI324+1%,"")</f>
        <v>0.04</v>
      </c>
      <c r="AJ325" s="37">
        <f t="shared" si="1857"/>
        <v>0.04</v>
      </c>
    </row>
    <row r="326" spans="1:38" ht="12.75">
      <c r="B326">
        <f t="shared" ref="B326:P326" si="1858">IF(ROWS(B$322:B326)&lt;=B$320,B325+1,"")</f>
        <v>5</v>
      </c>
      <c r="C326">
        <f t="shared" si="1858"/>
        <v>5</v>
      </c>
      <c r="D326">
        <f t="shared" si="1858"/>
        <v>5</v>
      </c>
      <c r="E326">
        <f t="shared" si="1858"/>
        <v>5</v>
      </c>
      <c r="F326">
        <f t="shared" si="1858"/>
        <v>5</v>
      </c>
      <c r="G326">
        <f t="shared" si="1858"/>
        <v>5</v>
      </c>
      <c r="H326">
        <f t="shared" si="1858"/>
        <v>5</v>
      </c>
      <c r="I326">
        <f t="shared" si="1858"/>
        <v>5</v>
      </c>
      <c r="J326">
        <f t="shared" si="1858"/>
        <v>5</v>
      </c>
      <c r="K326">
        <f t="shared" si="1858"/>
        <v>5</v>
      </c>
      <c r="L326">
        <f t="shared" si="1858"/>
        <v>5</v>
      </c>
      <c r="M326">
        <f t="shared" si="1858"/>
        <v>5</v>
      </c>
      <c r="N326">
        <f t="shared" si="1858"/>
        <v>5</v>
      </c>
      <c r="O326">
        <f t="shared" si="1858"/>
        <v>5</v>
      </c>
      <c r="P326">
        <f t="shared" si="1858"/>
        <v>5</v>
      </c>
      <c r="Q326" s="37">
        <f t="shared" ref="Q326:T326" si="1859">IF(ROWS(Q$322:Q326)/100&lt;=Q$320,Q325+1%,"")</f>
        <v>0.05</v>
      </c>
      <c r="R326" s="37">
        <f t="shared" si="1859"/>
        <v>0.05</v>
      </c>
      <c r="S326" s="37">
        <f t="shared" si="1859"/>
        <v>0.05</v>
      </c>
      <c r="T326" s="37">
        <f t="shared" si="1859"/>
        <v>0.05</v>
      </c>
      <c r="U326">
        <f t="shared" si="1838"/>
        <v>5</v>
      </c>
      <c r="V326" s="37">
        <f t="shared" ref="V326:W326" si="1860">IF(ROWS(V$322:V326)/100&lt;=V$320,V325+1%,"")</f>
        <v>0.05</v>
      </c>
      <c r="W326" s="37">
        <f t="shared" si="1860"/>
        <v>0.05</v>
      </c>
      <c r="X326">
        <f t="shared" si="1840"/>
        <v>50</v>
      </c>
      <c r="Y326" s="37">
        <f t="shared" si="1841"/>
        <v>0.05</v>
      </c>
      <c r="Z326">
        <f t="shared" ref="Z326:AA326" si="1861">IF(ROWS(Z$322:Z326)&lt;=Z$320,Z325+1,"")</f>
        <v>5</v>
      </c>
      <c r="AA326">
        <f t="shared" si="1861"/>
        <v>5</v>
      </c>
      <c r="AB326" s="37">
        <f t="shared" ref="AB326:AG326" si="1862">IF(ROWS(AB$322:AB326)/100&lt;=AB$320,AB325+1%,"")</f>
        <v>0.05</v>
      </c>
      <c r="AC326" s="37">
        <f t="shared" si="1862"/>
        <v>0.05</v>
      </c>
      <c r="AD326" s="37">
        <f t="shared" si="1862"/>
        <v>0.05</v>
      </c>
      <c r="AE326" s="37">
        <f t="shared" si="1862"/>
        <v>0.05</v>
      </c>
      <c r="AF326" s="37">
        <f t="shared" si="1862"/>
        <v>0.05</v>
      </c>
      <c r="AG326" s="37">
        <f t="shared" si="1862"/>
        <v>0.05</v>
      </c>
      <c r="AH326">
        <f t="shared" si="1844"/>
        <v>50</v>
      </c>
      <c r="AI326" s="37">
        <f t="shared" ref="AI326:AJ326" si="1863">IF(ROWS(AI$322:AI326)/100&lt;=AI$320,AI325+1%,"")</f>
        <v>0.05</v>
      </c>
      <c r="AJ326" s="37">
        <f t="shared" si="1863"/>
        <v>0.05</v>
      </c>
    </row>
    <row r="327" spans="1:38" ht="12.75">
      <c r="B327">
        <f t="shared" ref="B327:P327" si="1864">IF(ROWS(B$322:B327)&lt;=B$320,B326+1,"")</f>
        <v>6</v>
      </c>
      <c r="C327">
        <f t="shared" si="1864"/>
        <v>6</v>
      </c>
      <c r="D327">
        <f t="shared" si="1864"/>
        <v>6</v>
      </c>
      <c r="E327">
        <f t="shared" si="1864"/>
        <v>6</v>
      </c>
      <c r="F327">
        <f t="shared" si="1864"/>
        <v>6</v>
      </c>
      <c r="G327">
        <f t="shared" si="1864"/>
        <v>6</v>
      </c>
      <c r="H327">
        <f t="shared" si="1864"/>
        <v>6</v>
      </c>
      <c r="I327">
        <f t="shared" si="1864"/>
        <v>6</v>
      </c>
      <c r="J327">
        <f t="shared" si="1864"/>
        <v>6</v>
      </c>
      <c r="K327">
        <f t="shared" si="1864"/>
        <v>6</v>
      </c>
      <c r="L327">
        <f t="shared" si="1864"/>
        <v>6</v>
      </c>
      <c r="M327">
        <f t="shared" si="1864"/>
        <v>6</v>
      </c>
      <c r="N327">
        <f t="shared" si="1864"/>
        <v>6</v>
      </c>
      <c r="O327">
        <f t="shared" si="1864"/>
        <v>6</v>
      </c>
      <c r="P327">
        <f t="shared" si="1864"/>
        <v>6</v>
      </c>
      <c r="Q327" s="37">
        <f t="shared" ref="Q327:T327" si="1865">IF(ROWS(Q$322:Q327)/100&lt;=Q$320,Q326+1%,"")</f>
        <v>6.0000000000000005E-2</v>
      </c>
      <c r="R327" s="37">
        <f t="shared" si="1865"/>
        <v>6.0000000000000005E-2</v>
      </c>
      <c r="S327" s="37">
        <f t="shared" si="1865"/>
        <v>6.0000000000000005E-2</v>
      </c>
      <c r="T327" s="37">
        <f t="shared" si="1865"/>
        <v>6.0000000000000005E-2</v>
      </c>
      <c r="U327">
        <f t="shared" si="1838"/>
        <v>6</v>
      </c>
      <c r="V327" s="37">
        <f t="shared" ref="V327:W327" si="1866">IF(ROWS(V$322:V327)/100&lt;=V$320,V326+1%,"")</f>
        <v>6.0000000000000005E-2</v>
      </c>
      <c r="W327" s="37">
        <f t="shared" si="1866"/>
        <v>6.0000000000000005E-2</v>
      </c>
      <c r="X327">
        <f t="shared" si="1840"/>
        <v>60</v>
      </c>
      <c r="Y327" s="37">
        <f t="shared" si="1841"/>
        <v>6.0000000000000005E-2</v>
      </c>
      <c r="Z327">
        <f t="shared" ref="Z327:AA327" si="1867">IF(ROWS(Z$322:Z327)&lt;=Z$320,Z326+1,"")</f>
        <v>6</v>
      </c>
      <c r="AA327">
        <f t="shared" si="1867"/>
        <v>6</v>
      </c>
      <c r="AB327" s="37">
        <f t="shared" ref="AB327:AG327" si="1868">IF(ROWS(AB$322:AB327)/100&lt;=AB$320,AB326+1%,"")</f>
        <v>6.0000000000000005E-2</v>
      </c>
      <c r="AC327" s="37">
        <f t="shared" si="1868"/>
        <v>6.0000000000000005E-2</v>
      </c>
      <c r="AD327" s="37">
        <f t="shared" si="1868"/>
        <v>6.0000000000000005E-2</v>
      </c>
      <c r="AE327" s="37">
        <f t="shared" si="1868"/>
        <v>6.0000000000000005E-2</v>
      </c>
      <c r="AF327" s="37">
        <f t="shared" si="1868"/>
        <v>6.0000000000000005E-2</v>
      </c>
      <c r="AG327" s="37">
        <f t="shared" si="1868"/>
        <v>6.0000000000000005E-2</v>
      </c>
      <c r="AH327">
        <f t="shared" si="1844"/>
        <v>60</v>
      </c>
      <c r="AI327" s="37">
        <f t="shared" ref="AI327:AJ327" si="1869">IF(ROWS(AI$322:AI327)/100&lt;=AI$320,AI326+1%,"")</f>
        <v>6.0000000000000005E-2</v>
      </c>
      <c r="AJ327" s="37">
        <f t="shared" si="1869"/>
        <v>6.0000000000000005E-2</v>
      </c>
    </row>
    <row r="328" spans="1:38" ht="12.75">
      <c r="B328">
        <f t="shared" ref="B328:P328" si="1870">IF(ROWS(B$322:B328)&lt;=B$320,B327+1,"")</f>
        <v>7</v>
      </c>
      <c r="C328">
        <f t="shared" si="1870"/>
        <v>7</v>
      </c>
      <c r="D328">
        <f t="shared" si="1870"/>
        <v>7</v>
      </c>
      <c r="E328">
        <f t="shared" si="1870"/>
        <v>7</v>
      </c>
      <c r="F328">
        <f t="shared" si="1870"/>
        <v>7</v>
      </c>
      <c r="G328">
        <f t="shared" si="1870"/>
        <v>7</v>
      </c>
      <c r="H328">
        <f t="shared" si="1870"/>
        <v>7</v>
      </c>
      <c r="I328">
        <f t="shared" si="1870"/>
        <v>7</v>
      </c>
      <c r="J328">
        <f t="shared" si="1870"/>
        <v>7</v>
      </c>
      <c r="K328">
        <f t="shared" si="1870"/>
        <v>7</v>
      </c>
      <c r="L328">
        <f t="shared" si="1870"/>
        <v>7</v>
      </c>
      <c r="M328">
        <f t="shared" si="1870"/>
        <v>7</v>
      </c>
      <c r="N328">
        <f t="shared" si="1870"/>
        <v>7</v>
      </c>
      <c r="O328">
        <f t="shared" si="1870"/>
        <v>7</v>
      </c>
      <c r="P328">
        <f t="shared" si="1870"/>
        <v>7</v>
      </c>
      <c r="Q328" s="37">
        <f t="shared" ref="Q328:T328" si="1871">IF(ROWS(Q$322:Q328)/100&lt;=Q$320,Q327+1%,"")</f>
        <v>7.0000000000000007E-2</v>
      </c>
      <c r="R328" s="37">
        <f t="shared" si="1871"/>
        <v>7.0000000000000007E-2</v>
      </c>
      <c r="S328" s="37">
        <f t="shared" si="1871"/>
        <v>7.0000000000000007E-2</v>
      </c>
      <c r="T328" s="37">
        <f t="shared" si="1871"/>
        <v>7.0000000000000007E-2</v>
      </c>
      <c r="U328">
        <f t="shared" si="1838"/>
        <v>7</v>
      </c>
      <c r="V328" s="37">
        <f t="shared" ref="V328:W328" si="1872">IF(ROWS(V$322:V328)/100&lt;=V$320,V327+1%,"")</f>
        <v>7.0000000000000007E-2</v>
      </c>
      <c r="W328" s="37">
        <f t="shared" si="1872"/>
        <v>7.0000000000000007E-2</v>
      </c>
      <c r="X328">
        <f t="shared" si="1840"/>
        <v>70</v>
      </c>
      <c r="Y328" s="37">
        <f t="shared" si="1841"/>
        <v>7.0000000000000007E-2</v>
      </c>
      <c r="Z328">
        <f t="shared" ref="Z328:AA328" si="1873">IF(ROWS(Z$322:Z328)&lt;=Z$320,Z327+1,"")</f>
        <v>7</v>
      </c>
      <c r="AA328">
        <f t="shared" si="1873"/>
        <v>7</v>
      </c>
      <c r="AB328" s="37">
        <f t="shared" ref="AB328:AG328" si="1874">IF(ROWS(AB$322:AB328)/100&lt;=AB$320,AB327+1%,"")</f>
        <v>7.0000000000000007E-2</v>
      </c>
      <c r="AC328" s="37">
        <f t="shared" si="1874"/>
        <v>7.0000000000000007E-2</v>
      </c>
      <c r="AD328" s="37">
        <f t="shared" si="1874"/>
        <v>7.0000000000000007E-2</v>
      </c>
      <c r="AE328" s="37">
        <f t="shared" si="1874"/>
        <v>7.0000000000000007E-2</v>
      </c>
      <c r="AF328" s="37">
        <f t="shared" si="1874"/>
        <v>7.0000000000000007E-2</v>
      </c>
      <c r="AG328" s="37">
        <f t="shared" si="1874"/>
        <v>7.0000000000000007E-2</v>
      </c>
      <c r="AH328">
        <f t="shared" si="1844"/>
        <v>70</v>
      </c>
      <c r="AI328" s="37">
        <f t="shared" ref="AI328:AJ328" si="1875">IF(ROWS(AI$322:AI328)/100&lt;=AI$320,AI327+1%,"")</f>
        <v>7.0000000000000007E-2</v>
      </c>
      <c r="AJ328" s="37">
        <f t="shared" si="1875"/>
        <v>7.0000000000000007E-2</v>
      </c>
    </row>
    <row r="329" spans="1:38" ht="12.75">
      <c r="B329">
        <f t="shared" ref="B329:P329" si="1876">IF(ROWS(B$322:B329)&lt;=B$320,B328+1,"")</f>
        <v>8</v>
      </c>
      <c r="C329">
        <f t="shared" si="1876"/>
        <v>8</v>
      </c>
      <c r="D329">
        <f t="shared" si="1876"/>
        <v>8</v>
      </c>
      <c r="E329">
        <f t="shared" si="1876"/>
        <v>8</v>
      </c>
      <c r="F329">
        <f t="shared" si="1876"/>
        <v>8</v>
      </c>
      <c r="G329">
        <f t="shared" si="1876"/>
        <v>8</v>
      </c>
      <c r="H329">
        <f t="shared" si="1876"/>
        <v>8</v>
      </c>
      <c r="I329">
        <f t="shared" si="1876"/>
        <v>8</v>
      </c>
      <c r="J329">
        <f t="shared" si="1876"/>
        <v>8</v>
      </c>
      <c r="K329">
        <f t="shared" si="1876"/>
        <v>8</v>
      </c>
      <c r="L329">
        <f t="shared" si="1876"/>
        <v>8</v>
      </c>
      <c r="M329">
        <f t="shared" si="1876"/>
        <v>8</v>
      </c>
      <c r="N329">
        <f t="shared" si="1876"/>
        <v>8</v>
      </c>
      <c r="O329">
        <f t="shared" si="1876"/>
        <v>8</v>
      </c>
      <c r="P329">
        <f t="shared" si="1876"/>
        <v>8</v>
      </c>
      <c r="Q329" s="37">
        <f t="shared" ref="Q329:T329" si="1877">IF(ROWS(Q$322:Q329)/100&lt;=Q$320,Q328+1%,"")</f>
        <v>0.08</v>
      </c>
      <c r="R329" s="37">
        <f t="shared" si="1877"/>
        <v>0.08</v>
      </c>
      <c r="S329" s="37">
        <f t="shared" si="1877"/>
        <v>0.08</v>
      </c>
      <c r="T329" s="37">
        <f t="shared" si="1877"/>
        <v>0.08</v>
      </c>
      <c r="U329">
        <f t="shared" si="1838"/>
        <v>8</v>
      </c>
      <c r="V329" s="37">
        <f t="shared" ref="V329:W329" si="1878">IF(ROWS(V$322:V329)/100&lt;=V$320,V328+1%,"")</f>
        <v>0.08</v>
      </c>
      <c r="W329" s="37">
        <f t="shared" si="1878"/>
        <v>0.08</v>
      </c>
      <c r="X329">
        <f t="shared" si="1840"/>
        <v>80</v>
      </c>
      <c r="Y329" s="37">
        <f t="shared" si="1841"/>
        <v>0.08</v>
      </c>
      <c r="Z329">
        <f t="shared" ref="Z329:AA329" si="1879">IF(ROWS(Z$322:Z329)&lt;=Z$320,Z328+1,"")</f>
        <v>8</v>
      </c>
      <c r="AA329">
        <f t="shared" si="1879"/>
        <v>8</v>
      </c>
      <c r="AB329" s="37">
        <f t="shared" ref="AB329:AG329" si="1880">IF(ROWS(AB$322:AB329)/100&lt;=AB$320,AB328+1%,"")</f>
        <v>0.08</v>
      </c>
      <c r="AC329" s="37">
        <f t="shared" si="1880"/>
        <v>0.08</v>
      </c>
      <c r="AD329" s="37">
        <f t="shared" si="1880"/>
        <v>0.08</v>
      </c>
      <c r="AE329" s="37">
        <f t="shared" si="1880"/>
        <v>0.08</v>
      </c>
      <c r="AF329" s="37">
        <f t="shared" si="1880"/>
        <v>0.08</v>
      </c>
      <c r="AG329" s="37">
        <f t="shared" si="1880"/>
        <v>0.08</v>
      </c>
      <c r="AH329">
        <f t="shared" si="1844"/>
        <v>80</v>
      </c>
      <c r="AI329" s="37">
        <f t="shared" ref="AI329:AJ329" si="1881">IF(ROWS(AI$322:AI329)/100&lt;=AI$320,AI328+1%,"")</f>
        <v>0.08</v>
      </c>
      <c r="AJ329" s="37">
        <f t="shared" si="1881"/>
        <v>0.08</v>
      </c>
    </row>
    <row r="330" spans="1:38" ht="12.75">
      <c r="B330">
        <f t="shared" ref="B330:P330" si="1882">IF(ROWS(B$322:B330)&lt;=B$320,B329+1,"")</f>
        <v>9</v>
      </c>
      <c r="C330">
        <f t="shared" si="1882"/>
        <v>9</v>
      </c>
      <c r="D330">
        <f t="shared" si="1882"/>
        <v>9</v>
      </c>
      <c r="E330">
        <f t="shared" si="1882"/>
        <v>9</v>
      </c>
      <c r="F330">
        <f t="shared" si="1882"/>
        <v>9</v>
      </c>
      <c r="G330">
        <f t="shared" si="1882"/>
        <v>9</v>
      </c>
      <c r="H330">
        <f t="shared" si="1882"/>
        <v>9</v>
      </c>
      <c r="I330">
        <f t="shared" si="1882"/>
        <v>9</v>
      </c>
      <c r="J330">
        <f t="shared" si="1882"/>
        <v>9</v>
      </c>
      <c r="K330">
        <f t="shared" si="1882"/>
        <v>9</v>
      </c>
      <c r="L330">
        <f t="shared" si="1882"/>
        <v>9</v>
      </c>
      <c r="M330">
        <f t="shared" si="1882"/>
        <v>9</v>
      </c>
      <c r="N330">
        <f t="shared" si="1882"/>
        <v>9</v>
      </c>
      <c r="O330">
        <f t="shared" si="1882"/>
        <v>9</v>
      </c>
      <c r="P330">
        <f t="shared" si="1882"/>
        <v>9</v>
      </c>
      <c r="Q330" s="37">
        <f t="shared" ref="Q330:T330" si="1883">IF(ROWS(Q$322:Q330)/100&lt;=Q$320,Q329+1%,"")</f>
        <v>0.09</v>
      </c>
      <c r="R330" s="37">
        <f t="shared" si="1883"/>
        <v>0.09</v>
      </c>
      <c r="S330" s="37">
        <f t="shared" si="1883"/>
        <v>0.09</v>
      </c>
      <c r="T330" s="37">
        <f t="shared" si="1883"/>
        <v>0.09</v>
      </c>
      <c r="U330">
        <f t="shared" si="1838"/>
        <v>9</v>
      </c>
      <c r="V330" s="37">
        <f t="shared" ref="V330:W330" si="1884">IF(ROWS(V$322:V330)/100&lt;=V$320,V329+1%,"")</f>
        <v>0.09</v>
      </c>
      <c r="W330" s="37">
        <f t="shared" si="1884"/>
        <v>0.09</v>
      </c>
      <c r="X330">
        <f t="shared" si="1840"/>
        <v>90</v>
      </c>
      <c r="Y330" s="37">
        <f t="shared" si="1841"/>
        <v>0.09</v>
      </c>
      <c r="Z330">
        <f t="shared" ref="Z330:AA330" si="1885">IF(ROWS(Z$322:Z330)&lt;=Z$320,Z329+1,"")</f>
        <v>9</v>
      </c>
      <c r="AA330">
        <f t="shared" si="1885"/>
        <v>9</v>
      </c>
      <c r="AB330" s="37">
        <f t="shared" ref="AB330:AG330" si="1886">IF(ROWS(AB$322:AB330)/100&lt;=AB$320,AB329+1%,"")</f>
        <v>0.09</v>
      </c>
      <c r="AC330" s="37">
        <f t="shared" si="1886"/>
        <v>0.09</v>
      </c>
      <c r="AD330" s="37">
        <f t="shared" si="1886"/>
        <v>0.09</v>
      </c>
      <c r="AE330" s="37">
        <f t="shared" si="1886"/>
        <v>0.09</v>
      </c>
      <c r="AF330" s="37">
        <f t="shared" si="1886"/>
        <v>0.09</v>
      </c>
      <c r="AG330" s="37">
        <f t="shared" si="1886"/>
        <v>0.09</v>
      </c>
      <c r="AH330" t="str">
        <f t="shared" si="1844"/>
        <v/>
      </c>
      <c r="AI330" s="37">
        <f t="shared" ref="AI330:AJ330" si="1887">IF(ROWS(AI$322:AI330)/100&lt;=AI$320,AI329+1%,"")</f>
        <v>0.09</v>
      </c>
      <c r="AJ330" s="37">
        <f t="shared" si="1887"/>
        <v>0.09</v>
      </c>
    </row>
    <row r="331" spans="1:38" ht="12.75">
      <c r="B331">
        <f t="shared" ref="B331:P331" si="1888">IF(ROWS(B$322:B331)&lt;=B$320,B330+1,"")</f>
        <v>10</v>
      </c>
      <c r="C331">
        <f t="shared" si="1888"/>
        <v>10</v>
      </c>
      <c r="D331">
        <f t="shared" si="1888"/>
        <v>10</v>
      </c>
      <c r="E331">
        <f t="shared" si="1888"/>
        <v>10</v>
      </c>
      <c r="F331">
        <f t="shared" si="1888"/>
        <v>10</v>
      </c>
      <c r="G331">
        <f t="shared" si="1888"/>
        <v>10</v>
      </c>
      <c r="H331">
        <f t="shared" si="1888"/>
        <v>10</v>
      </c>
      <c r="I331">
        <f t="shared" si="1888"/>
        <v>10</v>
      </c>
      <c r="J331">
        <f t="shared" si="1888"/>
        <v>10</v>
      </c>
      <c r="K331">
        <f t="shared" si="1888"/>
        <v>10</v>
      </c>
      <c r="L331">
        <f t="shared" si="1888"/>
        <v>10</v>
      </c>
      <c r="M331">
        <f t="shared" si="1888"/>
        <v>10</v>
      </c>
      <c r="N331">
        <f t="shared" si="1888"/>
        <v>10</v>
      </c>
      <c r="O331">
        <f t="shared" si="1888"/>
        <v>10</v>
      </c>
      <c r="P331">
        <f t="shared" si="1888"/>
        <v>10</v>
      </c>
      <c r="Q331" s="37">
        <f t="shared" ref="Q331:T331" si="1889">IF(ROWS(Q$322:Q331)/100&lt;=Q$320,Q330+1%,"")</f>
        <v>9.9999999999999992E-2</v>
      </c>
      <c r="R331" s="37">
        <f t="shared" si="1889"/>
        <v>9.9999999999999992E-2</v>
      </c>
      <c r="S331" s="37">
        <f t="shared" si="1889"/>
        <v>9.9999999999999992E-2</v>
      </c>
      <c r="T331" s="37">
        <f t="shared" si="1889"/>
        <v>9.9999999999999992E-2</v>
      </c>
      <c r="U331">
        <f t="shared" si="1838"/>
        <v>10</v>
      </c>
      <c r="V331" s="37">
        <f t="shared" ref="V331:W331" si="1890">IF(ROWS(V$322:V331)/100&lt;=V$320,V330+1%,"")</f>
        <v>9.9999999999999992E-2</v>
      </c>
      <c r="W331" s="37">
        <f t="shared" si="1890"/>
        <v>9.9999999999999992E-2</v>
      </c>
      <c r="X331">
        <f t="shared" si="1840"/>
        <v>100</v>
      </c>
      <c r="Y331" s="37">
        <f t="shared" si="1841"/>
        <v>9.9999999999999992E-2</v>
      </c>
      <c r="Z331">
        <f t="shared" ref="Z331:AA331" si="1891">IF(ROWS(Z$322:Z331)&lt;=Z$320,Z330+1,"")</f>
        <v>10</v>
      </c>
      <c r="AA331">
        <f t="shared" si="1891"/>
        <v>10</v>
      </c>
      <c r="AB331" s="37">
        <f t="shared" ref="AB331:AG331" si="1892">IF(ROWS(AB$322:AB331)/100&lt;=AB$320,AB330+1%,"")</f>
        <v>9.9999999999999992E-2</v>
      </c>
      <c r="AC331" s="37">
        <f t="shared" si="1892"/>
        <v>9.9999999999999992E-2</v>
      </c>
      <c r="AD331" s="37">
        <f t="shared" si="1892"/>
        <v>9.9999999999999992E-2</v>
      </c>
      <c r="AE331" s="37">
        <f t="shared" si="1892"/>
        <v>9.9999999999999992E-2</v>
      </c>
      <c r="AF331" s="37">
        <f t="shared" si="1892"/>
        <v>9.9999999999999992E-2</v>
      </c>
      <c r="AG331" s="37">
        <f t="shared" si="1892"/>
        <v>9.9999999999999992E-2</v>
      </c>
      <c r="AH331" t="str">
        <f t="shared" si="1844"/>
        <v/>
      </c>
      <c r="AI331" s="37">
        <f t="shared" ref="AI331:AJ331" si="1893">IF(ROWS(AI$322:AI331)/100&lt;=AI$320,AI330+1%,"")</f>
        <v>9.9999999999999992E-2</v>
      </c>
      <c r="AJ331" s="37">
        <f t="shared" si="1893"/>
        <v>9.9999999999999992E-2</v>
      </c>
    </row>
    <row r="332" spans="1:38" ht="12.75">
      <c r="B332">
        <f t="shared" ref="B332:P332" si="1894">IF(ROWS(B$322:B332)&lt;=B$320,B331+1,"")</f>
        <v>11</v>
      </c>
      <c r="C332">
        <f t="shared" si="1894"/>
        <v>11</v>
      </c>
      <c r="D332">
        <f t="shared" si="1894"/>
        <v>11</v>
      </c>
      <c r="E332">
        <f t="shared" si="1894"/>
        <v>11</v>
      </c>
      <c r="F332">
        <f t="shared" si="1894"/>
        <v>11</v>
      </c>
      <c r="G332">
        <f t="shared" si="1894"/>
        <v>11</v>
      </c>
      <c r="H332">
        <f t="shared" si="1894"/>
        <v>11</v>
      </c>
      <c r="I332">
        <f t="shared" si="1894"/>
        <v>11</v>
      </c>
      <c r="J332">
        <f t="shared" si="1894"/>
        <v>11</v>
      </c>
      <c r="K332">
        <f t="shared" si="1894"/>
        <v>11</v>
      </c>
      <c r="L332">
        <f t="shared" si="1894"/>
        <v>11</v>
      </c>
      <c r="M332">
        <f t="shared" si="1894"/>
        <v>11</v>
      </c>
      <c r="N332">
        <f t="shared" si="1894"/>
        <v>11</v>
      </c>
      <c r="O332" t="str">
        <f t="shared" si="1894"/>
        <v/>
      </c>
      <c r="P332">
        <f t="shared" si="1894"/>
        <v>11</v>
      </c>
      <c r="Q332" s="37" t="str">
        <f t="shared" ref="Q332:T332" si="1895">IF(ROWS(Q$322:Q332)/100&lt;=Q$320,Q331+1%,"")</f>
        <v/>
      </c>
      <c r="R332" s="37">
        <f t="shared" si="1895"/>
        <v>0.10999999999999999</v>
      </c>
      <c r="S332" s="37">
        <f t="shared" si="1895"/>
        <v>0.10999999999999999</v>
      </c>
      <c r="T332" s="37" t="str">
        <f t="shared" si="1895"/>
        <v/>
      </c>
      <c r="U332" t="str">
        <f t="shared" si="1838"/>
        <v/>
      </c>
      <c r="V332" s="37" t="str">
        <f t="shared" ref="V332:W332" si="1896">IF(ROWS(V$322:V332)/100&lt;=V$320,V331+1%,"")</f>
        <v/>
      </c>
      <c r="W332" s="37">
        <f t="shared" si="1896"/>
        <v>0.10999999999999999</v>
      </c>
      <c r="X332" t="str">
        <f t="shared" si="1840"/>
        <v/>
      </c>
      <c r="Y332" s="37" t="str">
        <f t="shared" si="1841"/>
        <v/>
      </c>
      <c r="Z332">
        <f t="shared" ref="Z332:AA332" si="1897">IF(ROWS(Z$322:Z332)&lt;=Z$320,Z331+1,"")</f>
        <v>11</v>
      </c>
      <c r="AA332">
        <f t="shared" si="1897"/>
        <v>11</v>
      </c>
      <c r="AB332" s="37">
        <f t="shared" ref="AB332:AG332" si="1898">IF(ROWS(AB$322:AB332)/100&lt;=AB$320,AB331+1%,"")</f>
        <v>0.10999999999999999</v>
      </c>
      <c r="AC332" s="37">
        <f t="shared" si="1898"/>
        <v>0.10999999999999999</v>
      </c>
      <c r="AD332" s="37">
        <f t="shared" si="1898"/>
        <v>0.10999999999999999</v>
      </c>
      <c r="AE332" s="37">
        <f t="shared" si="1898"/>
        <v>0.10999999999999999</v>
      </c>
      <c r="AF332" s="37">
        <f t="shared" si="1898"/>
        <v>0.10999999999999999</v>
      </c>
      <c r="AG332" s="37">
        <f t="shared" si="1898"/>
        <v>0.10999999999999999</v>
      </c>
      <c r="AH332" t="str">
        <f t="shared" si="1844"/>
        <v/>
      </c>
      <c r="AI332" s="37">
        <f t="shared" ref="AI332:AJ332" si="1899">IF(ROWS(AI$322:AI332)/100&lt;=AI$320,AI331+1%,"")</f>
        <v>0.10999999999999999</v>
      </c>
      <c r="AJ332" s="37">
        <f t="shared" si="1899"/>
        <v>0.10999999999999999</v>
      </c>
    </row>
    <row r="333" spans="1:38" ht="12.75">
      <c r="B333">
        <f t="shared" ref="B333:P333" si="1900">IF(ROWS(B$322:B333)&lt;=B$320,B332+1,"")</f>
        <v>12</v>
      </c>
      <c r="C333">
        <f t="shared" si="1900"/>
        <v>12</v>
      </c>
      <c r="D333">
        <f t="shared" si="1900"/>
        <v>12</v>
      </c>
      <c r="E333">
        <f t="shared" si="1900"/>
        <v>12</v>
      </c>
      <c r="F333">
        <f t="shared" si="1900"/>
        <v>12</v>
      </c>
      <c r="G333">
        <f t="shared" si="1900"/>
        <v>12</v>
      </c>
      <c r="H333">
        <f t="shared" si="1900"/>
        <v>12</v>
      </c>
      <c r="I333">
        <f t="shared" si="1900"/>
        <v>12</v>
      </c>
      <c r="J333">
        <f t="shared" si="1900"/>
        <v>12</v>
      </c>
      <c r="K333">
        <f t="shared" si="1900"/>
        <v>12</v>
      </c>
      <c r="L333">
        <f t="shared" si="1900"/>
        <v>12</v>
      </c>
      <c r="M333">
        <f t="shared" si="1900"/>
        <v>12</v>
      </c>
      <c r="N333">
        <f t="shared" si="1900"/>
        <v>12</v>
      </c>
      <c r="O333" t="str">
        <f t="shared" si="1900"/>
        <v/>
      </c>
      <c r="P333">
        <f t="shared" si="1900"/>
        <v>12</v>
      </c>
      <c r="Q333" s="37" t="str">
        <f t="shared" ref="Q333:T333" si="1901">IF(ROWS(Q$322:Q333)/100&lt;=Q$320,Q332+1%,"")</f>
        <v/>
      </c>
      <c r="R333" s="37">
        <f t="shared" si="1901"/>
        <v>0.11999999999999998</v>
      </c>
      <c r="S333" s="37">
        <f t="shared" si="1901"/>
        <v>0.11999999999999998</v>
      </c>
      <c r="T333" s="37" t="str">
        <f t="shared" si="1901"/>
        <v/>
      </c>
      <c r="U333" t="str">
        <f t="shared" si="1838"/>
        <v/>
      </c>
      <c r="V333" s="37" t="str">
        <f t="shared" ref="V333:W333" si="1902">IF(ROWS(V$322:V333)/100&lt;=V$320,V332+1%,"")</f>
        <v/>
      </c>
      <c r="W333" s="37">
        <f t="shared" si="1902"/>
        <v>0.11999999999999998</v>
      </c>
      <c r="X333" t="str">
        <f t="shared" si="1840"/>
        <v/>
      </c>
      <c r="Y333" s="37" t="str">
        <f t="shared" si="1841"/>
        <v/>
      </c>
      <c r="Z333">
        <f t="shared" ref="Z333:AA333" si="1903">IF(ROWS(Z$322:Z333)&lt;=Z$320,Z332+1,"")</f>
        <v>12</v>
      </c>
      <c r="AA333">
        <f t="shared" si="1903"/>
        <v>12</v>
      </c>
      <c r="AB333" s="37">
        <f t="shared" ref="AB333:AG333" si="1904">IF(ROWS(AB$322:AB333)/100&lt;=AB$320,AB332+1%,"")</f>
        <v>0.11999999999999998</v>
      </c>
      <c r="AC333" s="37">
        <f t="shared" si="1904"/>
        <v>0.11999999999999998</v>
      </c>
      <c r="AD333" s="37">
        <f t="shared" si="1904"/>
        <v>0.11999999999999998</v>
      </c>
      <c r="AE333" s="37">
        <f t="shared" si="1904"/>
        <v>0.11999999999999998</v>
      </c>
      <c r="AF333" s="37">
        <f t="shared" si="1904"/>
        <v>0.11999999999999998</v>
      </c>
      <c r="AG333" s="37">
        <f t="shared" si="1904"/>
        <v>0.11999999999999998</v>
      </c>
      <c r="AH333" t="str">
        <f t="shared" si="1844"/>
        <v/>
      </c>
      <c r="AI333" s="37">
        <f t="shared" ref="AI333:AJ333" si="1905">IF(ROWS(AI$322:AI333)/100&lt;=AI$320,AI332+1%,"")</f>
        <v>0.11999999999999998</v>
      </c>
      <c r="AJ333" s="37">
        <f t="shared" si="1905"/>
        <v>0.11999999999999998</v>
      </c>
    </row>
    <row r="334" spans="1:38" ht="12.75">
      <c r="B334">
        <f t="shared" ref="B334:P334" si="1906">IF(ROWS(B$322:B334)&lt;=B$320,B333+1,"")</f>
        <v>13</v>
      </c>
      <c r="C334">
        <f t="shared" si="1906"/>
        <v>13</v>
      </c>
      <c r="D334">
        <f t="shared" si="1906"/>
        <v>13</v>
      </c>
      <c r="E334">
        <f t="shared" si="1906"/>
        <v>13</v>
      </c>
      <c r="F334">
        <f t="shared" si="1906"/>
        <v>13</v>
      </c>
      <c r="G334">
        <f t="shared" si="1906"/>
        <v>13</v>
      </c>
      <c r="H334">
        <f t="shared" si="1906"/>
        <v>13</v>
      </c>
      <c r="I334">
        <f t="shared" si="1906"/>
        <v>13</v>
      </c>
      <c r="J334">
        <f t="shared" si="1906"/>
        <v>13</v>
      </c>
      <c r="K334">
        <f t="shared" si="1906"/>
        <v>13</v>
      </c>
      <c r="L334">
        <f t="shared" si="1906"/>
        <v>13</v>
      </c>
      <c r="M334">
        <f t="shared" si="1906"/>
        <v>13</v>
      </c>
      <c r="N334">
        <f t="shared" si="1906"/>
        <v>13</v>
      </c>
      <c r="O334" t="str">
        <f t="shared" si="1906"/>
        <v/>
      </c>
      <c r="P334">
        <f t="shared" si="1906"/>
        <v>13</v>
      </c>
      <c r="Q334" s="37" t="str">
        <f t="shared" ref="Q334:T334" si="1907">IF(ROWS(Q$322:Q334)/100&lt;=Q$320,Q333+1%,"")</f>
        <v/>
      </c>
      <c r="R334" s="37">
        <f t="shared" si="1907"/>
        <v>0.12999999999999998</v>
      </c>
      <c r="S334" s="37">
        <f t="shared" si="1907"/>
        <v>0.12999999999999998</v>
      </c>
      <c r="T334" s="37" t="str">
        <f t="shared" si="1907"/>
        <v/>
      </c>
      <c r="U334" t="str">
        <f t="shared" si="1838"/>
        <v/>
      </c>
      <c r="V334" s="37" t="str">
        <f t="shared" ref="V334:W334" si="1908">IF(ROWS(V$322:V334)/100&lt;=V$320,V333+1%,"")</f>
        <v/>
      </c>
      <c r="W334" s="37">
        <f t="shared" si="1908"/>
        <v>0.12999999999999998</v>
      </c>
      <c r="X334" t="str">
        <f t="shared" si="1840"/>
        <v/>
      </c>
      <c r="Y334" s="37" t="str">
        <f t="shared" si="1841"/>
        <v/>
      </c>
      <c r="Z334">
        <f t="shared" ref="Z334:AA334" si="1909">IF(ROWS(Z$322:Z334)&lt;=Z$320,Z333+1,"")</f>
        <v>13</v>
      </c>
      <c r="AA334">
        <f t="shared" si="1909"/>
        <v>13</v>
      </c>
      <c r="AB334" s="37">
        <f t="shared" ref="AB334:AG334" si="1910">IF(ROWS(AB$322:AB334)/100&lt;=AB$320,AB333+1%,"")</f>
        <v>0.12999999999999998</v>
      </c>
      <c r="AC334" s="37">
        <f t="shared" si="1910"/>
        <v>0.12999999999999998</v>
      </c>
      <c r="AD334" s="37">
        <f t="shared" si="1910"/>
        <v>0.12999999999999998</v>
      </c>
      <c r="AE334" s="37">
        <f t="shared" si="1910"/>
        <v>0.12999999999999998</v>
      </c>
      <c r="AF334" s="37">
        <f t="shared" si="1910"/>
        <v>0.12999999999999998</v>
      </c>
      <c r="AG334" s="37">
        <f t="shared" si="1910"/>
        <v>0.12999999999999998</v>
      </c>
      <c r="AH334" t="str">
        <f t="shared" si="1844"/>
        <v/>
      </c>
      <c r="AI334" s="37">
        <f t="shared" ref="AI334:AJ334" si="1911">IF(ROWS(AI$322:AI334)/100&lt;=AI$320,AI333+1%,"")</f>
        <v>0.12999999999999998</v>
      </c>
      <c r="AJ334" s="37">
        <f t="shared" si="1911"/>
        <v>0.12999999999999998</v>
      </c>
    </row>
    <row r="335" spans="1:38" ht="12.75">
      <c r="B335">
        <f t="shared" ref="B335:P335" si="1912">IF(ROWS(B$322:B335)&lt;=B$320,B334+1,"")</f>
        <v>14</v>
      </c>
      <c r="C335">
        <f t="shared" si="1912"/>
        <v>14</v>
      </c>
      <c r="D335">
        <f t="shared" si="1912"/>
        <v>14</v>
      </c>
      <c r="E335">
        <f t="shared" si="1912"/>
        <v>14</v>
      </c>
      <c r="F335">
        <f t="shared" si="1912"/>
        <v>14</v>
      </c>
      <c r="G335">
        <f t="shared" si="1912"/>
        <v>14</v>
      </c>
      <c r="H335">
        <f t="shared" si="1912"/>
        <v>14</v>
      </c>
      <c r="I335">
        <f t="shared" si="1912"/>
        <v>14</v>
      </c>
      <c r="J335">
        <f t="shared" si="1912"/>
        <v>14</v>
      </c>
      <c r="K335">
        <f t="shared" si="1912"/>
        <v>14</v>
      </c>
      <c r="L335">
        <f t="shared" si="1912"/>
        <v>14</v>
      </c>
      <c r="M335">
        <f t="shared" si="1912"/>
        <v>14</v>
      </c>
      <c r="N335">
        <f t="shared" si="1912"/>
        <v>14</v>
      </c>
      <c r="O335" t="str">
        <f t="shared" si="1912"/>
        <v/>
      </c>
      <c r="P335">
        <f t="shared" si="1912"/>
        <v>14</v>
      </c>
      <c r="Q335" s="37" t="str">
        <f t="shared" ref="Q335:T335" si="1913">IF(ROWS(Q$322:Q335)/100&lt;=Q$320,Q334+1%,"")</f>
        <v/>
      </c>
      <c r="R335" s="37">
        <f t="shared" si="1913"/>
        <v>0.13999999999999999</v>
      </c>
      <c r="S335" s="37">
        <f t="shared" si="1913"/>
        <v>0.13999999999999999</v>
      </c>
      <c r="T335" s="37" t="str">
        <f t="shared" si="1913"/>
        <v/>
      </c>
      <c r="U335" t="str">
        <f t="shared" si="1838"/>
        <v/>
      </c>
      <c r="V335" s="37" t="str">
        <f t="shared" ref="V335:W335" si="1914">IF(ROWS(V$322:V335)/100&lt;=V$320,V334+1%,"")</f>
        <v/>
      </c>
      <c r="W335" s="37">
        <f t="shared" si="1914"/>
        <v>0.13999999999999999</v>
      </c>
      <c r="X335" t="str">
        <f t="shared" si="1840"/>
        <v/>
      </c>
      <c r="Y335" s="37" t="str">
        <f t="shared" si="1841"/>
        <v/>
      </c>
      <c r="Z335">
        <f t="shared" ref="Z335:AA335" si="1915">IF(ROWS(Z$322:Z335)&lt;=Z$320,Z334+1,"")</f>
        <v>14</v>
      </c>
      <c r="AA335">
        <f t="shared" si="1915"/>
        <v>14</v>
      </c>
      <c r="AB335" s="37">
        <f t="shared" ref="AB335:AG335" si="1916">IF(ROWS(AB$322:AB335)/100&lt;=AB$320,AB334+1%,"")</f>
        <v>0.13999999999999999</v>
      </c>
      <c r="AC335" s="37">
        <f t="shared" si="1916"/>
        <v>0.13999999999999999</v>
      </c>
      <c r="AD335" s="37">
        <f t="shared" si="1916"/>
        <v>0.13999999999999999</v>
      </c>
      <c r="AE335" s="37">
        <f t="shared" si="1916"/>
        <v>0.13999999999999999</v>
      </c>
      <c r="AF335" s="37">
        <f t="shared" si="1916"/>
        <v>0.13999999999999999</v>
      </c>
      <c r="AG335" s="37">
        <f t="shared" si="1916"/>
        <v>0.13999999999999999</v>
      </c>
      <c r="AH335" t="str">
        <f t="shared" si="1844"/>
        <v/>
      </c>
      <c r="AI335" s="37">
        <f t="shared" ref="AI335:AJ335" si="1917">IF(ROWS(AI$322:AI335)/100&lt;=AI$320,AI334+1%,"")</f>
        <v>0.13999999999999999</v>
      </c>
      <c r="AJ335" s="37">
        <f t="shared" si="1917"/>
        <v>0.13999999999999999</v>
      </c>
    </row>
    <row r="336" spans="1:38" ht="12.75">
      <c r="B336">
        <f t="shared" ref="B336:P336" si="1918">IF(ROWS(B$322:B336)&lt;=B$320,B335+1,"")</f>
        <v>15</v>
      </c>
      <c r="C336">
        <f t="shared" si="1918"/>
        <v>15</v>
      </c>
      <c r="D336">
        <f t="shared" si="1918"/>
        <v>15</v>
      </c>
      <c r="E336">
        <f t="shared" si="1918"/>
        <v>15</v>
      </c>
      <c r="F336">
        <f t="shared" si="1918"/>
        <v>15</v>
      </c>
      <c r="G336">
        <f t="shared" si="1918"/>
        <v>15</v>
      </c>
      <c r="H336">
        <f t="shared" si="1918"/>
        <v>15</v>
      </c>
      <c r="I336">
        <f t="shared" si="1918"/>
        <v>15</v>
      </c>
      <c r="J336">
        <f t="shared" si="1918"/>
        <v>15</v>
      </c>
      <c r="K336">
        <f t="shared" si="1918"/>
        <v>15</v>
      </c>
      <c r="L336">
        <f t="shared" si="1918"/>
        <v>15</v>
      </c>
      <c r="M336">
        <f t="shared" si="1918"/>
        <v>15</v>
      </c>
      <c r="N336">
        <f t="shared" si="1918"/>
        <v>15</v>
      </c>
      <c r="O336" t="str">
        <f t="shared" si="1918"/>
        <v/>
      </c>
      <c r="P336">
        <f t="shared" si="1918"/>
        <v>15</v>
      </c>
      <c r="Q336" s="37" t="str">
        <f t="shared" ref="Q336:T336" si="1919">IF(ROWS(Q$322:Q336)/100&lt;=Q$320,Q335+1%,"")</f>
        <v/>
      </c>
      <c r="R336" s="37">
        <f t="shared" si="1919"/>
        <v>0.15</v>
      </c>
      <c r="S336" s="37">
        <f t="shared" si="1919"/>
        <v>0.15</v>
      </c>
      <c r="T336" s="37" t="str">
        <f t="shared" si="1919"/>
        <v/>
      </c>
      <c r="U336" t="str">
        <f t="shared" si="1838"/>
        <v/>
      </c>
      <c r="V336" s="37" t="str">
        <f t="shared" ref="V336:W336" si="1920">IF(ROWS(V$322:V336)/100&lt;=V$320,V335+1%,"")</f>
        <v/>
      </c>
      <c r="W336" s="37">
        <f t="shared" si="1920"/>
        <v>0.15</v>
      </c>
      <c r="X336" t="str">
        <f t="shared" si="1840"/>
        <v/>
      </c>
      <c r="Y336" s="37" t="str">
        <f t="shared" si="1841"/>
        <v/>
      </c>
      <c r="Z336">
        <f t="shared" ref="Z336:AA336" si="1921">IF(ROWS(Z$322:Z336)&lt;=Z$320,Z335+1,"")</f>
        <v>15</v>
      </c>
      <c r="AA336">
        <f t="shared" si="1921"/>
        <v>15</v>
      </c>
      <c r="AB336" s="37">
        <f t="shared" ref="AB336:AG336" si="1922">IF(ROWS(AB$322:AB336)/100&lt;=AB$320,AB335+1%,"")</f>
        <v>0.15</v>
      </c>
      <c r="AC336" s="37">
        <f t="shared" si="1922"/>
        <v>0.15</v>
      </c>
      <c r="AD336" s="37">
        <f t="shared" si="1922"/>
        <v>0.15</v>
      </c>
      <c r="AE336" s="37">
        <f t="shared" si="1922"/>
        <v>0.15</v>
      </c>
      <c r="AF336" s="37">
        <f t="shared" si="1922"/>
        <v>0.15</v>
      </c>
      <c r="AG336" s="37">
        <f t="shared" si="1922"/>
        <v>0.15</v>
      </c>
      <c r="AH336" t="str">
        <f t="shared" si="1844"/>
        <v/>
      </c>
      <c r="AI336" s="37">
        <f t="shared" ref="AI336:AJ336" si="1923">IF(ROWS(AI$322:AI336)/100&lt;=AI$320,AI335+1%,"")</f>
        <v>0.15</v>
      </c>
      <c r="AJ336" s="37">
        <f t="shared" si="1923"/>
        <v>0.15</v>
      </c>
    </row>
    <row r="337" spans="2:36" ht="12.75">
      <c r="B337">
        <f t="shared" ref="B337:P337" si="1924">IF(ROWS(B$322:B337)&lt;=B$320,B336+1,"")</f>
        <v>16</v>
      </c>
      <c r="C337">
        <f t="shared" si="1924"/>
        <v>16</v>
      </c>
      <c r="D337">
        <f t="shared" si="1924"/>
        <v>16</v>
      </c>
      <c r="E337">
        <f t="shared" si="1924"/>
        <v>16</v>
      </c>
      <c r="F337">
        <f t="shared" si="1924"/>
        <v>16</v>
      </c>
      <c r="G337">
        <f t="shared" si="1924"/>
        <v>16</v>
      </c>
      <c r="H337">
        <f t="shared" si="1924"/>
        <v>16</v>
      </c>
      <c r="I337">
        <f t="shared" si="1924"/>
        <v>16</v>
      </c>
      <c r="J337">
        <f t="shared" si="1924"/>
        <v>16</v>
      </c>
      <c r="K337">
        <f t="shared" si="1924"/>
        <v>16</v>
      </c>
      <c r="L337">
        <f t="shared" si="1924"/>
        <v>16</v>
      </c>
      <c r="M337">
        <f t="shared" si="1924"/>
        <v>16</v>
      </c>
      <c r="N337">
        <f t="shared" si="1924"/>
        <v>16</v>
      </c>
      <c r="O337" t="str">
        <f t="shared" si="1924"/>
        <v/>
      </c>
      <c r="P337">
        <f t="shared" si="1924"/>
        <v>16</v>
      </c>
      <c r="Q337" s="37" t="str">
        <f t="shared" ref="Q337:T337" si="1925">IF(ROWS(Q$322:Q337)/100&lt;=Q$320,Q336+1%,"")</f>
        <v/>
      </c>
      <c r="R337" s="37">
        <f t="shared" si="1925"/>
        <v>0.16</v>
      </c>
      <c r="S337" s="37">
        <f t="shared" si="1925"/>
        <v>0.16</v>
      </c>
      <c r="T337" s="37" t="str">
        <f t="shared" si="1925"/>
        <v/>
      </c>
      <c r="U337" t="str">
        <f t="shared" si="1838"/>
        <v/>
      </c>
      <c r="V337" s="37" t="str">
        <f t="shared" ref="V337:W337" si="1926">IF(ROWS(V$322:V337)/100&lt;=V$320,V336+1%,"")</f>
        <v/>
      </c>
      <c r="W337" s="37">
        <f t="shared" si="1926"/>
        <v>0.16</v>
      </c>
      <c r="X337" t="str">
        <f t="shared" si="1840"/>
        <v/>
      </c>
      <c r="Y337" s="37" t="str">
        <f t="shared" si="1841"/>
        <v/>
      </c>
      <c r="Z337">
        <f t="shared" ref="Z337:AA337" si="1927">IF(ROWS(Z$322:Z337)&lt;=Z$320,Z336+1,"")</f>
        <v>16</v>
      </c>
      <c r="AA337">
        <f t="shared" si="1927"/>
        <v>16</v>
      </c>
      <c r="AB337" s="37">
        <f t="shared" ref="AB337:AG337" si="1928">IF(ROWS(AB$322:AB337)/100&lt;=AB$320,AB336+1%,"")</f>
        <v>0.16</v>
      </c>
      <c r="AC337" s="37">
        <f t="shared" si="1928"/>
        <v>0.16</v>
      </c>
      <c r="AD337" s="37">
        <f t="shared" si="1928"/>
        <v>0.16</v>
      </c>
      <c r="AE337" s="37">
        <f t="shared" si="1928"/>
        <v>0.16</v>
      </c>
      <c r="AF337" s="37">
        <f t="shared" si="1928"/>
        <v>0.16</v>
      </c>
      <c r="AG337" s="37">
        <f t="shared" si="1928"/>
        <v>0.16</v>
      </c>
      <c r="AH337" t="str">
        <f t="shared" si="1844"/>
        <v/>
      </c>
      <c r="AI337" s="37">
        <f t="shared" ref="AI337:AJ337" si="1929">IF(ROWS(AI$322:AI337)/100&lt;=AI$320,AI336+1%,"")</f>
        <v>0.16</v>
      </c>
      <c r="AJ337" s="37">
        <f t="shared" si="1929"/>
        <v>0.16</v>
      </c>
    </row>
    <row r="338" spans="2:36" ht="12.75">
      <c r="B338">
        <f t="shared" ref="B338:P338" si="1930">IF(ROWS(B$322:B338)&lt;=B$320,B337+1,"")</f>
        <v>17</v>
      </c>
      <c r="C338">
        <f t="shared" si="1930"/>
        <v>17</v>
      </c>
      <c r="D338">
        <f t="shared" si="1930"/>
        <v>17</v>
      </c>
      <c r="E338">
        <f t="shared" si="1930"/>
        <v>17</v>
      </c>
      <c r="F338">
        <f t="shared" si="1930"/>
        <v>17</v>
      </c>
      <c r="G338">
        <f t="shared" si="1930"/>
        <v>17</v>
      </c>
      <c r="H338">
        <f t="shared" si="1930"/>
        <v>17</v>
      </c>
      <c r="I338">
        <f t="shared" si="1930"/>
        <v>17</v>
      </c>
      <c r="J338">
        <f t="shared" si="1930"/>
        <v>17</v>
      </c>
      <c r="K338">
        <f t="shared" si="1930"/>
        <v>17</v>
      </c>
      <c r="L338">
        <f t="shared" si="1930"/>
        <v>17</v>
      </c>
      <c r="M338">
        <f t="shared" si="1930"/>
        <v>17</v>
      </c>
      <c r="N338">
        <f t="shared" si="1930"/>
        <v>17</v>
      </c>
      <c r="O338" t="str">
        <f t="shared" si="1930"/>
        <v/>
      </c>
      <c r="P338">
        <f t="shared" si="1930"/>
        <v>17</v>
      </c>
      <c r="Q338" s="37" t="str">
        <f t="shared" ref="Q338:T338" si="1931">IF(ROWS(Q$322:Q338)/100&lt;=Q$320,Q337+1%,"")</f>
        <v/>
      </c>
      <c r="R338" s="37">
        <f t="shared" si="1931"/>
        <v>0.17</v>
      </c>
      <c r="S338" s="37">
        <f t="shared" si="1931"/>
        <v>0.17</v>
      </c>
      <c r="T338" s="37" t="str">
        <f t="shared" si="1931"/>
        <v/>
      </c>
      <c r="U338" t="str">
        <f t="shared" si="1838"/>
        <v/>
      </c>
      <c r="V338" s="37" t="str">
        <f t="shared" ref="V338:W338" si="1932">IF(ROWS(V$322:V338)/100&lt;=V$320,V337+1%,"")</f>
        <v/>
      </c>
      <c r="W338" s="37">
        <f t="shared" si="1932"/>
        <v>0.17</v>
      </c>
      <c r="X338" t="str">
        <f t="shared" si="1840"/>
        <v/>
      </c>
      <c r="Y338" s="37" t="str">
        <f t="shared" si="1841"/>
        <v/>
      </c>
      <c r="Z338">
        <f t="shared" ref="Z338:AA338" si="1933">IF(ROWS(Z$322:Z338)&lt;=Z$320,Z337+1,"")</f>
        <v>17</v>
      </c>
      <c r="AA338">
        <f t="shared" si="1933"/>
        <v>17</v>
      </c>
      <c r="AB338" s="37">
        <f t="shared" ref="AB338:AG338" si="1934">IF(ROWS(AB$322:AB338)/100&lt;=AB$320,AB337+1%,"")</f>
        <v>0.17</v>
      </c>
      <c r="AC338" s="37">
        <f t="shared" si="1934"/>
        <v>0.17</v>
      </c>
      <c r="AD338" s="37">
        <f t="shared" si="1934"/>
        <v>0.17</v>
      </c>
      <c r="AE338" s="37">
        <f t="shared" si="1934"/>
        <v>0.17</v>
      </c>
      <c r="AF338" s="37">
        <f t="shared" si="1934"/>
        <v>0.17</v>
      </c>
      <c r="AG338" s="37">
        <f t="shared" si="1934"/>
        <v>0.17</v>
      </c>
      <c r="AH338" t="str">
        <f t="shared" si="1844"/>
        <v/>
      </c>
      <c r="AI338" s="37">
        <f t="shared" ref="AI338:AJ338" si="1935">IF(ROWS(AI$322:AI338)/100&lt;=AI$320,AI337+1%,"")</f>
        <v>0.17</v>
      </c>
      <c r="AJ338" s="37">
        <f t="shared" si="1935"/>
        <v>0.17</v>
      </c>
    </row>
    <row r="339" spans="2:36" ht="12.75">
      <c r="B339">
        <f t="shared" ref="B339:P339" si="1936">IF(ROWS(B$322:B339)&lt;=B$320,B338+1,"")</f>
        <v>18</v>
      </c>
      <c r="C339">
        <f t="shared" si="1936"/>
        <v>18</v>
      </c>
      <c r="D339">
        <f t="shared" si="1936"/>
        <v>18</v>
      </c>
      <c r="E339">
        <f t="shared" si="1936"/>
        <v>18</v>
      </c>
      <c r="F339">
        <f t="shared" si="1936"/>
        <v>18</v>
      </c>
      <c r="G339">
        <f t="shared" si="1936"/>
        <v>18</v>
      </c>
      <c r="H339">
        <f t="shared" si="1936"/>
        <v>18</v>
      </c>
      <c r="I339">
        <f t="shared" si="1936"/>
        <v>18</v>
      </c>
      <c r="J339">
        <f t="shared" si="1936"/>
        <v>18</v>
      </c>
      <c r="K339">
        <f t="shared" si="1936"/>
        <v>18</v>
      </c>
      <c r="L339">
        <f t="shared" si="1936"/>
        <v>18</v>
      </c>
      <c r="M339">
        <f t="shared" si="1936"/>
        <v>18</v>
      </c>
      <c r="N339">
        <f t="shared" si="1936"/>
        <v>18</v>
      </c>
      <c r="O339" t="str">
        <f t="shared" si="1936"/>
        <v/>
      </c>
      <c r="P339">
        <f t="shared" si="1936"/>
        <v>18</v>
      </c>
      <c r="Q339" s="37" t="str">
        <f t="shared" ref="Q339:T339" si="1937">IF(ROWS(Q$322:Q339)/100&lt;=Q$320,Q338+1%,"")</f>
        <v/>
      </c>
      <c r="R339" s="37">
        <f t="shared" si="1937"/>
        <v>0.18000000000000002</v>
      </c>
      <c r="S339" s="37">
        <f t="shared" si="1937"/>
        <v>0.18000000000000002</v>
      </c>
      <c r="T339" s="37" t="str">
        <f t="shared" si="1937"/>
        <v/>
      </c>
      <c r="U339" t="str">
        <f t="shared" si="1838"/>
        <v/>
      </c>
      <c r="V339" s="37" t="str">
        <f t="shared" ref="V339:W339" si="1938">IF(ROWS(V$322:V339)/100&lt;=V$320,V338+1%,"")</f>
        <v/>
      </c>
      <c r="W339" s="37">
        <f t="shared" si="1938"/>
        <v>0.18000000000000002</v>
      </c>
      <c r="X339" t="str">
        <f t="shared" si="1840"/>
        <v/>
      </c>
      <c r="Y339" s="37" t="str">
        <f t="shared" si="1841"/>
        <v/>
      </c>
      <c r="Z339">
        <f t="shared" ref="Z339:AA339" si="1939">IF(ROWS(Z$322:Z339)&lt;=Z$320,Z338+1,"")</f>
        <v>18</v>
      </c>
      <c r="AA339">
        <f t="shared" si="1939"/>
        <v>18</v>
      </c>
      <c r="AB339" s="37">
        <f t="shared" ref="AB339:AG339" si="1940">IF(ROWS(AB$322:AB339)/100&lt;=AB$320,AB338+1%,"")</f>
        <v>0.18000000000000002</v>
      </c>
      <c r="AC339" s="37">
        <f t="shared" si="1940"/>
        <v>0.18000000000000002</v>
      </c>
      <c r="AD339" s="37">
        <f t="shared" si="1940"/>
        <v>0.18000000000000002</v>
      </c>
      <c r="AE339" s="37">
        <f t="shared" si="1940"/>
        <v>0.18000000000000002</v>
      </c>
      <c r="AF339" s="37">
        <f t="shared" si="1940"/>
        <v>0.18000000000000002</v>
      </c>
      <c r="AG339" s="37">
        <f t="shared" si="1940"/>
        <v>0.18000000000000002</v>
      </c>
      <c r="AH339" t="str">
        <f t="shared" si="1844"/>
        <v/>
      </c>
      <c r="AI339" s="37">
        <f t="shared" ref="AI339:AJ339" si="1941">IF(ROWS(AI$322:AI339)/100&lt;=AI$320,AI338+1%,"")</f>
        <v>0.18000000000000002</v>
      </c>
      <c r="AJ339" s="37">
        <f t="shared" si="1941"/>
        <v>0.18000000000000002</v>
      </c>
    </row>
    <row r="340" spans="2:36" ht="12.75">
      <c r="B340">
        <f t="shared" ref="B340:P340" si="1942">IF(ROWS(B$322:B340)&lt;=B$320,B339+1,"")</f>
        <v>19</v>
      </c>
      <c r="C340">
        <f t="shared" si="1942"/>
        <v>19</v>
      </c>
      <c r="D340">
        <f t="shared" si="1942"/>
        <v>19</v>
      </c>
      <c r="E340">
        <f t="shared" si="1942"/>
        <v>19</v>
      </c>
      <c r="F340">
        <f t="shared" si="1942"/>
        <v>19</v>
      </c>
      <c r="G340">
        <f t="shared" si="1942"/>
        <v>19</v>
      </c>
      <c r="H340">
        <f t="shared" si="1942"/>
        <v>19</v>
      </c>
      <c r="I340">
        <f t="shared" si="1942"/>
        <v>19</v>
      </c>
      <c r="J340">
        <f t="shared" si="1942"/>
        <v>19</v>
      </c>
      <c r="K340">
        <f t="shared" si="1942"/>
        <v>19</v>
      </c>
      <c r="L340">
        <f t="shared" si="1942"/>
        <v>19</v>
      </c>
      <c r="M340">
        <f t="shared" si="1942"/>
        <v>19</v>
      </c>
      <c r="N340">
        <f t="shared" si="1942"/>
        <v>19</v>
      </c>
      <c r="O340" t="str">
        <f t="shared" si="1942"/>
        <v/>
      </c>
      <c r="P340">
        <f t="shared" si="1942"/>
        <v>19</v>
      </c>
      <c r="Q340" s="37" t="str">
        <f t="shared" ref="Q340:T340" si="1943">IF(ROWS(Q$322:Q340)/100&lt;=Q$320,Q339+1%,"")</f>
        <v/>
      </c>
      <c r="R340" s="37">
        <f t="shared" si="1943"/>
        <v>0.19000000000000003</v>
      </c>
      <c r="S340" s="37">
        <f t="shared" si="1943"/>
        <v>0.19000000000000003</v>
      </c>
      <c r="T340" s="37" t="str">
        <f t="shared" si="1943"/>
        <v/>
      </c>
      <c r="U340" t="str">
        <f t="shared" si="1838"/>
        <v/>
      </c>
      <c r="V340" s="37" t="str">
        <f t="shared" ref="V340:W340" si="1944">IF(ROWS(V$322:V340)/100&lt;=V$320,V339+1%,"")</f>
        <v/>
      </c>
      <c r="W340" s="37">
        <f t="shared" si="1944"/>
        <v>0.19000000000000003</v>
      </c>
      <c r="X340" t="str">
        <f t="shared" si="1840"/>
        <v/>
      </c>
      <c r="Y340" s="37" t="str">
        <f t="shared" si="1841"/>
        <v/>
      </c>
      <c r="Z340">
        <f t="shared" ref="Z340:AA340" si="1945">IF(ROWS(Z$322:Z340)&lt;=Z$320,Z339+1,"")</f>
        <v>19</v>
      </c>
      <c r="AA340">
        <f t="shared" si="1945"/>
        <v>19</v>
      </c>
      <c r="AB340" s="37">
        <f t="shared" ref="AB340:AG340" si="1946">IF(ROWS(AB$322:AB340)/100&lt;=AB$320,AB339+1%,"")</f>
        <v>0.19000000000000003</v>
      </c>
      <c r="AC340" s="37">
        <f t="shared" si="1946"/>
        <v>0.19000000000000003</v>
      </c>
      <c r="AD340" s="37">
        <f t="shared" si="1946"/>
        <v>0.19000000000000003</v>
      </c>
      <c r="AE340" s="37">
        <f t="shared" si="1946"/>
        <v>0.19000000000000003</v>
      </c>
      <c r="AF340" s="37">
        <f t="shared" si="1946"/>
        <v>0.19000000000000003</v>
      </c>
      <c r="AG340" s="37">
        <f t="shared" si="1946"/>
        <v>0.19000000000000003</v>
      </c>
      <c r="AH340" t="str">
        <f t="shared" si="1844"/>
        <v/>
      </c>
      <c r="AI340" s="37">
        <f t="shared" ref="AI340:AJ340" si="1947">IF(ROWS(AI$322:AI340)/100&lt;=AI$320,AI339+1%,"")</f>
        <v>0.19000000000000003</v>
      </c>
      <c r="AJ340" s="37">
        <f t="shared" si="1947"/>
        <v>0.19000000000000003</v>
      </c>
    </row>
    <row r="341" spans="2:36" ht="12.75">
      <c r="B341">
        <f t="shared" ref="B341:P341" si="1948">IF(ROWS(B$322:B341)&lt;=B$320,B340+1,"")</f>
        <v>20</v>
      </c>
      <c r="C341">
        <f t="shared" si="1948"/>
        <v>20</v>
      </c>
      <c r="D341">
        <f t="shared" si="1948"/>
        <v>20</v>
      </c>
      <c r="E341">
        <f t="shared" si="1948"/>
        <v>20</v>
      </c>
      <c r="F341">
        <f t="shared" si="1948"/>
        <v>20</v>
      </c>
      <c r="G341">
        <f t="shared" si="1948"/>
        <v>20</v>
      </c>
      <c r="H341">
        <f t="shared" si="1948"/>
        <v>20</v>
      </c>
      <c r="I341">
        <f t="shared" si="1948"/>
        <v>20</v>
      </c>
      <c r="J341">
        <f t="shared" si="1948"/>
        <v>20</v>
      </c>
      <c r="K341">
        <f t="shared" si="1948"/>
        <v>20</v>
      </c>
      <c r="L341">
        <f t="shared" si="1948"/>
        <v>20</v>
      </c>
      <c r="M341">
        <f t="shared" si="1948"/>
        <v>20</v>
      </c>
      <c r="N341">
        <f t="shared" si="1948"/>
        <v>20</v>
      </c>
      <c r="O341" t="str">
        <f t="shared" si="1948"/>
        <v/>
      </c>
      <c r="P341">
        <f t="shared" si="1948"/>
        <v>20</v>
      </c>
      <c r="Q341" s="37" t="str">
        <f t="shared" ref="Q341:T341" si="1949">IF(ROWS(Q$322:Q341)/100&lt;=Q$320,Q340+1%,"")</f>
        <v/>
      </c>
      <c r="R341" s="37">
        <f t="shared" si="1949"/>
        <v>0.20000000000000004</v>
      </c>
      <c r="S341" s="37">
        <f t="shared" si="1949"/>
        <v>0.20000000000000004</v>
      </c>
      <c r="T341" s="37" t="str">
        <f t="shared" si="1949"/>
        <v/>
      </c>
      <c r="U341" t="str">
        <f t="shared" si="1838"/>
        <v/>
      </c>
      <c r="V341" s="37" t="str">
        <f t="shared" ref="V341:W341" si="1950">IF(ROWS(V$322:V341)/100&lt;=V$320,V340+1%,"")</f>
        <v/>
      </c>
      <c r="W341" s="37">
        <f t="shared" si="1950"/>
        <v>0.20000000000000004</v>
      </c>
      <c r="X341" t="str">
        <f t="shared" si="1840"/>
        <v/>
      </c>
      <c r="Y341" s="37" t="str">
        <f t="shared" si="1841"/>
        <v/>
      </c>
      <c r="Z341">
        <f t="shared" ref="Z341:AA341" si="1951">IF(ROWS(Z$322:Z341)&lt;=Z$320,Z340+1,"")</f>
        <v>20</v>
      </c>
      <c r="AA341">
        <f t="shared" si="1951"/>
        <v>20</v>
      </c>
      <c r="AB341" s="37">
        <f t="shared" ref="AB341:AG341" si="1952">IF(ROWS(AB$322:AB341)/100&lt;=AB$320,AB340+1%,"")</f>
        <v>0.20000000000000004</v>
      </c>
      <c r="AC341" s="37">
        <f t="shared" si="1952"/>
        <v>0.20000000000000004</v>
      </c>
      <c r="AD341" s="37">
        <f t="shared" si="1952"/>
        <v>0.20000000000000004</v>
      </c>
      <c r="AE341" s="37">
        <f t="shared" si="1952"/>
        <v>0.20000000000000004</v>
      </c>
      <c r="AF341" s="37">
        <f t="shared" si="1952"/>
        <v>0.20000000000000004</v>
      </c>
      <c r="AG341" s="37">
        <f t="shared" si="1952"/>
        <v>0.20000000000000004</v>
      </c>
      <c r="AH341" t="str">
        <f t="shared" si="1844"/>
        <v/>
      </c>
      <c r="AI341" s="37">
        <f t="shared" ref="AI341:AJ341" si="1953">IF(ROWS(AI$322:AI341)/100&lt;=AI$320,AI340+1%,"")</f>
        <v>0.20000000000000004</v>
      </c>
      <c r="AJ341" s="37">
        <f t="shared" si="1953"/>
        <v>0.20000000000000004</v>
      </c>
    </row>
    <row r="342" spans="2:36" ht="12.75">
      <c r="B342">
        <f t="shared" ref="B342:P342" si="1954">IF(ROWS(B$322:B342)&lt;=B$320,B341+1,"")</f>
        <v>21</v>
      </c>
      <c r="C342">
        <f t="shared" si="1954"/>
        <v>21</v>
      </c>
      <c r="D342">
        <f t="shared" si="1954"/>
        <v>21</v>
      </c>
      <c r="E342">
        <f t="shared" si="1954"/>
        <v>21</v>
      </c>
      <c r="F342">
        <f t="shared" si="1954"/>
        <v>21</v>
      </c>
      <c r="G342">
        <f t="shared" si="1954"/>
        <v>21</v>
      </c>
      <c r="H342">
        <f t="shared" si="1954"/>
        <v>21</v>
      </c>
      <c r="I342">
        <f t="shared" si="1954"/>
        <v>21</v>
      </c>
      <c r="J342">
        <f t="shared" si="1954"/>
        <v>21</v>
      </c>
      <c r="K342">
        <f t="shared" si="1954"/>
        <v>21</v>
      </c>
      <c r="L342">
        <f t="shared" si="1954"/>
        <v>21</v>
      </c>
      <c r="M342">
        <f t="shared" si="1954"/>
        <v>21</v>
      </c>
      <c r="N342">
        <f t="shared" si="1954"/>
        <v>21</v>
      </c>
      <c r="O342" t="str">
        <f t="shared" si="1954"/>
        <v/>
      </c>
      <c r="P342">
        <f t="shared" si="1954"/>
        <v>21</v>
      </c>
      <c r="Q342" s="37" t="str">
        <f t="shared" ref="Q342:T342" si="1955">IF(ROWS(Q$322:Q342)/100&lt;=Q$320,Q341+1%,"")</f>
        <v/>
      </c>
      <c r="R342" s="37">
        <f t="shared" si="1955"/>
        <v>0.21000000000000005</v>
      </c>
      <c r="S342" s="37">
        <f t="shared" si="1955"/>
        <v>0.21000000000000005</v>
      </c>
      <c r="T342" s="37" t="str">
        <f t="shared" si="1955"/>
        <v/>
      </c>
      <c r="U342" t="str">
        <f t="shared" si="1838"/>
        <v/>
      </c>
      <c r="V342" s="37" t="str">
        <f t="shared" ref="V342:W342" si="1956">IF(ROWS(V$322:V342)/100&lt;=V$320,V341+1%,"")</f>
        <v/>
      </c>
      <c r="W342" s="37">
        <f t="shared" si="1956"/>
        <v>0.21000000000000005</v>
      </c>
      <c r="X342" t="str">
        <f t="shared" si="1840"/>
        <v/>
      </c>
      <c r="Y342" s="37" t="str">
        <f t="shared" si="1841"/>
        <v/>
      </c>
      <c r="Z342">
        <f t="shared" ref="Z342:AA342" si="1957">IF(ROWS(Z$322:Z342)&lt;=Z$320,Z341+1,"")</f>
        <v>21</v>
      </c>
      <c r="AA342">
        <f t="shared" si="1957"/>
        <v>21</v>
      </c>
      <c r="AB342" s="37">
        <f t="shared" ref="AB342:AG342" si="1958">IF(ROWS(AB$322:AB342)/100&lt;=AB$320,AB341+1%,"")</f>
        <v>0.21000000000000005</v>
      </c>
      <c r="AC342" s="37">
        <f t="shared" si="1958"/>
        <v>0.21000000000000005</v>
      </c>
      <c r="AD342" s="37">
        <f t="shared" si="1958"/>
        <v>0.21000000000000005</v>
      </c>
      <c r="AE342" s="37">
        <f t="shared" si="1958"/>
        <v>0.21000000000000005</v>
      </c>
      <c r="AF342" s="37">
        <f t="shared" si="1958"/>
        <v>0.21000000000000005</v>
      </c>
      <c r="AG342" s="37">
        <f t="shared" si="1958"/>
        <v>0.21000000000000005</v>
      </c>
      <c r="AH342" t="str">
        <f t="shared" si="1844"/>
        <v/>
      </c>
      <c r="AI342" s="37">
        <f t="shared" ref="AI342:AJ342" si="1959">IF(ROWS(AI$322:AI342)/100&lt;=AI$320,AI341+1%,"")</f>
        <v>0.21000000000000005</v>
      </c>
      <c r="AJ342" s="37">
        <f t="shared" si="1959"/>
        <v>0.21000000000000005</v>
      </c>
    </row>
    <row r="343" spans="2:36" ht="12.75">
      <c r="B343">
        <f t="shared" ref="B343:P343" si="1960">IF(ROWS(B$322:B343)&lt;=B$320,B342+1,"")</f>
        <v>22</v>
      </c>
      <c r="C343">
        <f t="shared" si="1960"/>
        <v>22</v>
      </c>
      <c r="D343">
        <f t="shared" si="1960"/>
        <v>22</v>
      </c>
      <c r="E343">
        <f t="shared" si="1960"/>
        <v>22</v>
      </c>
      <c r="F343">
        <f t="shared" si="1960"/>
        <v>22</v>
      </c>
      <c r="G343">
        <f t="shared" si="1960"/>
        <v>22</v>
      </c>
      <c r="H343">
        <f t="shared" si="1960"/>
        <v>22</v>
      </c>
      <c r="I343">
        <f t="shared" si="1960"/>
        <v>22</v>
      </c>
      <c r="J343">
        <f t="shared" si="1960"/>
        <v>22</v>
      </c>
      <c r="K343">
        <f t="shared" si="1960"/>
        <v>22</v>
      </c>
      <c r="L343">
        <f t="shared" si="1960"/>
        <v>22</v>
      </c>
      <c r="M343">
        <f t="shared" si="1960"/>
        <v>22</v>
      </c>
      <c r="N343">
        <f t="shared" si="1960"/>
        <v>22</v>
      </c>
      <c r="O343" t="str">
        <f t="shared" si="1960"/>
        <v/>
      </c>
      <c r="P343">
        <f t="shared" si="1960"/>
        <v>22</v>
      </c>
      <c r="Q343" s="37" t="str">
        <f t="shared" ref="Q343:T343" si="1961">IF(ROWS(Q$322:Q343)/100&lt;=Q$320,Q342+1%,"")</f>
        <v/>
      </c>
      <c r="R343" s="37">
        <f t="shared" si="1961"/>
        <v>0.22000000000000006</v>
      </c>
      <c r="S343" s="37">
        <f t="shared" si="1961"/>
        <v>0.22000000000000006</v>
      </c>
      <c r="T343" s="37" t="str">
        <f t="shared" si="1961"/>
        <v/>
      </c>
      <c r="U343" t="str">
        <f t="shared" si="1838"/>
        <v/>
      </c>
      <c r="V343" s="37" t="str">
        <f t="shared" ref="V343:W343" si="1962">IF(ROWS(V$322:V343)/100&lt;=V$320,V342+1%,"")</f>
        <v/>
      </c>
      <c r="W343" s="37">
        <f t="shared" si="1962"/>
        <v>0.22000000000000006</v>
      </c>
      <c r="X343" t="str">
        <f t="shared" si="1840"/>
        <v/>
      </c>
      <c r="Y343" s="37" t="str">
        <f t="shared" si="1841"/>
        <v/>
      </c>
      <c r="Z343">
        <f t="shared" ref="Z343:AA343" si="1963">IF(ROWS(Z$322:Z343)&lt;=Z$320,Z342+1,"")</f>
        <v>22</v>
      </c>
      <c r="AA343">
        <f t="shared" si="1963"/>
        <v>22</v>
      </c>
      <c r="AB343" s="37">
        <f t="shared" ref="AB343:AG343" si="1964">IF(ROWS(AB$322:AB343)/100&lt;=AB$320,AB342+1%,"")</f>
        <v>0.22000000000000006</v>
      </c>
      <c r="AC343" s="37">
        <f t="shared" si="1964"/>
        <v>0.22000000000000006</v>
      </c>
      <c r="AD343" s="37">
        <f t="shared" si="1964"/>
        <v>0.22000000000000006</v>
      </c>
      <c r="AE343" s="37">
        <f t="shared" si="1964"/>
        <v>0.22000000000000006</v>
      </c>
      <c r="AF343" s="37">
        <f t="shared" si="1964"/>
        <v>0.22000000000000006</v>
      </c>
      <c r="AG343" s="37">
        <f t="shared" si="1964"/>
        <v>0.22000000000000006</v>
      </c>
      <c r="AH343" t="str">
        <f t="shared" si="1844"/>
        <v/>
      </c>
      <c r="AI343" s="37">
        <f t="shared" ref="AI343:AJ343" si="1965">IF(ROWS(AI$322:AI343)/100&lt;=AI$320,AI342+1%,"")</f>
        <v>0.22000000000000006</v>
      </c>
      <c r="AJ343" s="37">
        <f t="shared" si="1965"/>
        <v>0.22000000000000006</v>
      </c>
    </row>
    <row r="344" spans="2:36" ht="12.75">
      <c r="B344">
        <f t="shared" ref="B344:P344" si="1966">IF(ROWS(B$322:B344)&lt;=B$320,B343+1,"")</f>
        <v>23</v>
      </c>
      <c r="C344">
        <f t="shared" si="1966"/>
        <v>23</v>
      </c>
      <c r="D344">
        <f t="shared" si="1966"/>
        <v>23</v>
      </c>
      <c r="E344">
        <f t="shared" si="1966"/>
        <v>23</v>
      </c>
      <c r="F344">
        <f t="shared" si="1966"/>
        <v>23</v>
      </c>
      <c r="G344">
        <f t="shared" si="1966"/>
        <v>23</v>
      </c>
      <c r="H344">
        <f t="shared" si="1966"/>
        <v>23</v>
      </c>
      <c r="I344">
        <f t="shared" si="1966"/>
        <v>23</v>
      </c>
      <c r="J344">
        <f t="shared" si="1966"/>
        <v>23</v>
      </c>
      <c r="K344">
        <f t="shared" si="1966"/>
        <v>23</v>
      </c>
      <c r="L344">
        <f t="shared" si="1966"/>
        <v>23</v>
      </c>
      <c r="M344">
        <f t="shared" si="1966"/>
        <v>23</v>
      </c>
      <c r="N344">
        <f t="shared" si="1966"/>
        <v>23</v>
      </c>
      <c r="O344" t="str">
        <f t="shared" si="1966"/>
        <v/>
      </c>
      <c r="P344">
        <f t="shared" si="1966"/>
        <v>23</v>
      </c>
      <c r="Q344" s="37" t="str">
        <f t="shared" ref="Q344:T344" si="1967">IF(ROWS(Q$322:Q344)/100&lt;=Q$320,Q343+1%,"")</f>
        <v/>
      </c>
      <c r="R344" s="37">
        <f t="shared" si="1967"/>
        <v>0.23000000000000007</v>
      </c>
      <c r="S344" s="37">
        <f t="shared" si="1967"/>
        <v>0.23000000000000007</v>
      </c>
      <c r="T344" s="37" t="str">
        <f t="shared" si="1967"/>
        <v/>
      </c>
      <c r="U344" t="str">
        <f t="shared" si="1838"/>
        <v/>
      </c>
      <c r="V344" s="37" t="str">
        <f t="shared" ref="V344:W344" si="1968">IF(ROWS(V$322:V344)/100&lt;=V$320,V343+1%,"")</f>
        <v/>
      </c>
      <c r="W344" s="37">
        <f t="shared" si="1968"/>
        <v>0.23000000000000007</v>
      </c>
      <c r="X344" t="str">
        <f t="shared" si="1840"/>
        <v/>
      </c>
      <c r="Y344" s="37" t="str">
        <f t="shared" si="1841"/>
        <v/>
      </c>
      <c r="Z344">
        <f t="shared" ref="Z344:AA344" si="1969">IF(ROWS(Z$322:Z344)&lt;=Z$320,Z343+1,"")</f>
        <v>23</v>
      </c>
      <c r="AA344">
        <f t="shared" si="1969"/>
        <v>23</v>
      </c>
      <c r="AB344" s="37">
        <f t="shared" ref="AB344:AG344" si="1970">IF(ROWS(AB$322:AB344)/100&lt;=AB$320,AB343+1%,"")</f>
        <v>0.23000000000000007</v>
      </c>
      <c r="AC344" s="37">
        <f t="shared" si="1970"/>
        <v>0.23000000000000007</v>
      </c>
      <c r="AD344" s="37">
        <f t="shared" si="1970"/>
        <v>0.23000000000000007</v>
      </c>
      <c r="AE344" s="37">
        <f t="shared" si="1970"/>
        <v>0.23000000000000007</v>
      </c>
      <c r="AF344" s="37">
        <f t="shared" si="1970"/>
        <v>0.23000000000000007</v>
      </c>
      <c r="AG344" s="37">
        <f t="shared" si="1970"/>
        <v>0.23000000000000007</v>
      </c>
      <c r="AH344" t="str">
        <f t="shared" si="1844"/>
        <v/>
      </c>
      <c r="AI344" s="37">
        <f t="shared" ref="AI344:AJ344" si="1971">IF(ROWS(AI$322:AI344)/100&lt;=AI$320,AI343+1%,"")</f>
        <v>0.23000000000000007</v>
      </c>
      <c r="AJ344" s="37">
        <f t="shared" si="1971"/>
        <v>0.23000000000000007</v>
      </c>
    </row>
    <row r="345" spans="2:36" ht="12.75">
      <c r="B345">
        <f t="shared" ref="B345:P345" si="1972">IF(ROWS(B$322:B345)&lt;=B$320,B344+1,"")</f>
        <v>24</v>
      </c>
      <c r="C345">
        <f t="shared" si="1972"/>
        <v>24</v>
      </c>
      <c r="D345">
        <f t="shared" si="1972"/>
        <v>24</v>
      </c>
      <c r="E345">
        <f t="shared" si="1972"/>
        <v>24</v>
      </c>
      <c r="F345">
        <f t="shared" si="1972"/>
        <v>24</v>
      </c>
      <c r="G345">
        <f t="shared" si="1972"/>
        <v>24</v>
      </c>
      <c r="H345">
        <f t="shared" si="1972"/>
        <v>24</v>
      </c>
      <c r="I345">
        <f t="shared" si="1972"/>
        <v>24</v>
      </c>
      <c r="J345">
        <f t="shared" si="1972"/>
        <v>24</v>
      </c>
      <c r="K345">
        <f t="shared" si="1972"/>
        <v>24</v>
      </c>
      <c r="L345">
        <f t="shared" si="1972"/>
        <v>24</v>
      </c>
      <c r="M345">
        <f t="shared" si="1972"/>
        <v>24</v>
      </c>
      <c r="N345">
        <f t="shared" si="1972"/>
        <v>24</v>
      </c>
      <c r="O345" t="str">
        <f t="shared" si="1972"/>
        <v/>
      </c>
      <c r="P345">
        <f t="shared" si="1972"/>
        <v>24</v>
      </c>
      <c r="Q345" s="37" t="str">
        <f t="shared" ref="Q345:T345" si="1973">IF(ROWS(Q$322:Q345)/100&lt;=Q$320,Q344+1%,"")</f>
        <v/>
      </c>
      <c r="R345" s="37">
        <f t="shared" si="1973"/>
        <v>0.24000000000000007</v>
      </c>
      <c r="S345" s="37">
        <f t="shared" si="1973"/>
        <v>0.24000000000000007</v>
      </c>
      <c r="T345" s="37" t="str">
        <f t="shared" si="1973"/>
        <v/>
      </c>
      <c r="U345" t="str">
        <f t="shared" si="1838"/>
        <v/>
      </c>
      <c r="V345" s="37" t="str">
        <f t="shared" ref="V345:W345" si="1974">IF(ROWS(V$322:V345)/100&lt;=V$320,V344+1%,"")</f>
        <v/>
      </c>
      <c r="W345" s="37">
        <f t="shared" si="1974"/>
        <v>0.24000000000000007</v>
      </c>
      <c r="X345" t="str">
        <f t="shared" si="1840"/>
        <v/>
      </c>
      <c r="Y345" s="37" t="str">
        <f t="shared" si="1841"/>
        <v/>
      </c>
      <c r="Z345">
        <f t="shared" ref="Z345:AA345" si="1975">IF(ROWS(Z$322:Z345)&lt;=Z$320,Z344+1,"")</f>
        <v>24</v>
      </c>
      <c r="AA345">
        <f t="shared" si="1975"/>
        <v>24</v>
      </c>
      <c r="AB345" s="37">
        <f t="shared" ref="AB345:AG345" si="1976">IF(ROWS(AB$322:AB345)/100&lt;=AB$320,AB344+1%,"")</f>
        <v>0.24000000000000007</v>
      </c>
      <c r="AC345" s="37">
        <f t="shared" si="1976"/>
        <v>0.24000000000000007</v>
      </c>
      <c r="AD345" s="37">
        <f t="shared" si="1976"/>
        <v>0.24000000000000007</v>
      </c>
      <c r="AE345" s="37">
        <f t="shared" si="1976"/>
        <v>0.24000000000000007</v>
      </c>
      <c r="AF345" s="37">
        <f t="shared" si="1976"/>
        <v>0.24000000000000007</v>
      </c>
      <c r="AG345" s="37">
        <f t="shared" si="1976"/>
        <v>0.24000000000000007</v>
      </c>
      <c r="AH345" t="str">
        <f t="shared" si="1844"/>
        <v/>
      </c>
      <c r="AI345" s="37">
        <f t="shared" ref="AI345:AJ345" si="1977">IF(ROWS(AI$322:AI345)/100&lt;=AI$320,AI344+1%,"")</f>
        <v>0.24000000000000007</v>
      </c>
      <c r="AJ345" s="37">
        <f t="shared" si="1977"/>
        <v>0.24000000000000007</v>
      </c>
    </row>
    <row r="346" spans="2:36" ht="12.75">
      <c r="B346">
        <f t="shared" ref="B346:P346" si="1978">IF(ROWS(B$322:B346)&lt;=B$320,B345+1,"")</f>
        <v>25</v>
      </c>
      <c r="C346">
        <f t="shared" si="1978"/>
        <v>25</v>
      </c>
      <c r="D346">
        <f t="shared" si="1978"/>
        <v>25</v>
      </c>
      <c r="E346">
        <f t="shared" si="1978"/>
        <v>25</v>
      </c>
      <c r="F346">
        <f t="shared" si="1978"/>
        <v>25</v>
      </c>
      <c r="G346">
        <f t="shared" si="1978"/>
        <v>25</v>
      </c>
      <c r="H346">
        <f t="shared" si="1978"/>
        <v>25</v>
      </c>
      <c r="I346">
        <f t="shared" si="1978"/>
        <v>25</v>
      </c>
      <c r="J346">
        <f t="shared" si="1978"/>
        <v>25</v>
      </c>
      <c r="K346">
        <f t="shared" si="1978"/>
        <v>25</v>
      </c>
      <c r="L346">
        <f t="shared" si="1978"/>
        <v>25</v>
      </c>
      <c r="M346">
        <f t="shared" si="1978"/>
        <v>25</v>
      </c>
      <c r="N346">
        <f t="shared" si="1978"/>
        <v>25</v>
      </c>
      <c r="O346" t="str">
        <f t="shared" si="1978"/>
        <v/>
      </c>
      <c r="P346">
        <f t="shared" si="1978"/>
        <v>25</v>
      </c>
      <c r="Q346" s="37" t="str">
        <f t="shared" ref="Q346:T346" si="1979">IF(ROWS(Q$322:Q346)/100&lt;=Q$320,Q345+1%,"")</f>
        <v/>
      </c>
      <c r="R346" s="37">
        <f t="shared" si="1979"/>
        <v>0.25000000000000006</v>
      </c>
      <c r="S346" s="37">
        <f t="shared" si="1979"/>
        <v>0.25000000000000006</v>
      </c>
      <c r="T346" s="37" t="str">
        <f t="shared" si="1979"/>
        <v/>
      </c>
      <c r="U346" t="str">
        <f t="shared" si="1838"/>
        <v/>
      </c>
      <c r="V346" s="37" t="str">
        <f t="shared" ref="V346:W346" si="1980">IF(ROWS(V$322:V346)/100&lt;=V$320,V345+1%,"")</f>
        <v/>
      </c>
      <c r="W346" s="37">
        <f t="shared" si="1980"/>
        <v>0.25000000000000006</v>
      </c>
      <c r="X346" t="str">
        <f t="shared" si="1840"/>
        <v/>
      </c>
      <c r="Y346" s="37" t="str">
        <f t="shared" si="1841"/>
        <v/>
      </c>
      <c r="Z346">
        <f t="shared" ref="Z346:AA346" si="1981">IF(ROWS(Z$322:Z346)&lt;=Z$320,Z345+1,"")</f>
        <v>25</v>
      </c>
      <c r="AA346">
        <f t="shared" si="1981"/>
        <v>25</v>
      </c>
      <c r="AB346" s="37">
        <f t="shared" ref="AB346:AG346" si="1982">IF(ROWS(AB$322:AB346)/100&lt;=AB$320,AB345+1%,"")</f>
        <v>0.25000000000000006</v>
      </c>
      <c r="AC346" s="37">
        <f t="shared" si="1982"/>
        <v>0.25000000000000006</v>
      </c>
      <c r="AD346" s="37">
        <f t="shared" si="1982"/>
        <v>0.25000000000000006</v>
      </c>
      <c r="AE346" s="37">
        <f t="shared" si="1982"/>
        <v>0.25000000000000006</v>
      </c>
      <c r="AF346" s="37">
        <f t="shared" si="1982"/>
        <v>0.25000000000000006</v>
      </c>
      <c r="AG346" s="37">
        <f t="shared" si="1982"/>
        <v>0.25000000000000006</v>
      </c>
      <c r="AH346" t="str">
        <f t="shared" si="1844"/>
        <v/>
      </c>
      <c r="AI346" s="37">
        <f t="shared" ref="AI346:AJ346" si="1983">IF(ROWS(AI$322:AI346)/100&lt;=AI$320,AI345+1%,"")</f>
        <v>0.25000000000000006</v>
      </c>
      <c r="AJ346" s="37">
        <f t="shared" si="1983"/>
        <v>0.25000000000000006</v>
      </c>
    </row>
    <row r="347" spans="2:36" ht="12.75">
      <c r="B347">
        <f t="shared" ref="B347:P347" si="1984">IF(ROWS(B$322:B347)&lt;=B$320,B346+1,"")</f>
        <v>26</v>
      </c>
      <c r="C347">
        <f t="shared" si="1984"/>
        <v>26</v>
      </c>
      <c r="D347">
        <f t="shared" si="1984"/>
        <v>26</v>
      </c>
      <c r="E347">
        <f t="shared" si="1984"/>
        <v>26</v>
      </c>
      <c r="F347">
        <f t="shared" si="1984"/>
        <v>26</v>
      </c>
      <c r="G347">
        <f t="shared" si="1984"/>
        <v>26</v>
      </c>
      <c r="H347">
        <f t="shared" si="1984"/>
        <v>26</v>
      </c>
      <c r="I347">
        <f t="shared" si="1984"/>
        <v>26</v>
      </c>
      <c r="J347">
        <f t="shared" si="1984"/>
        <v>26</v>
      </c>
      <c r="K347">
        <f t="shared" si="1984"/>
        <v>26</v>
      </c>
      <c r="L347">
        <f t="shared" si="1984"/>
        <v>26</v>
      </c>
      <c r="M347">
        <f t="shared" si="1984"/>
        <v>26</v>
      </c>
      <c r="N347">
        <f t="shared" si="1984"/>
        <v>26</v>
      </c>
      <c r="O347" t="str">
        <f t="shared" si="1984"/>
        <v/>
      </c>
      <c r="P347">
        <f t="shared" si="1984"/>
        <v>26</v>
      </c>
      <c r="Q347" s="37" t="str">
        <f t="shared" ref="Q347:T347" si="1985">IF(ROWS(Q$322:Q347)/100&lt;=Q$320,Q346+1%,"")</f>
        <v/>
      </c>
      <c r="R347" s="37">
        <f t="shared" si="1985"/>
        <v>0.26000000000000006</v>
      </c>
      <c r="S347" s="37">
        <f t="shared" si="1985"/>
        <v>0.26000000000000006</v>
      </c>
      <c r="T347" s="37" t="str">
        <f t="shared" si="1985"/>
        <v/>
      </c>
      <c r="U347" t="str">
        <f t="shared" si="1838"/>
        <v/>
      </c>
      <c r="V347" s="37" t="str">
        <f t="shared" ref="V347:W347" si="1986">IF(ROWS(V$322:V347)/100&lt;=V$320,V346+1%,"")</f>
        <v/>
      </c>
      <c r="W347" s="37">
        <f t="shared" si="1986"/>
        <v>0.26000000000000006</v>
      </c>
      <c r="X347" t="str">
        <f t="shared" si="1840"/>
        <v/>
      </c>
      <c r="Y347" s="37" t="str">
        <f t="shared" si="1841"/>
        <v/>
      </c>
      <c r="Z347">
        <f t="shared" ref="Z347:AA347" si="1987">IF(ROWS(Z$322:Z347)&lt;=Z$320,Z346+1,"")</f>
        <v>26</v>
      </c>
      <c r="AA347">
        <f t="shared" si="1987"/>
        <v>26</v>
      </c>
      <c r="AB347" s="37">
        <f t="shared" ref="AB347:AG347" si="1988">IF(ROWS(AB$322:AB347)/100&lt;=AB$320,AB346+1%,"")</f>
        <v>0.26000000000000006</v>
      </c>
      <c r="AC347" s="37">
        <f t="shared" si="1988"/>
        <v>0.26000000000000006</v>
      </c>
      <c r="AD347" s="37">
        <f t="shared" si="1988"/>
        <v>0.26000000000000006</v>
      </c>
      <c r="AE347" s="37">
        <f t="shared" si="1988"/>
        <v>0.26000000000000006</v>
      </c>
      <c r="AF347" s="37">
        <f t="shared" si="1988"/>
        <v>0.26000000000000006</v>
      </c>
      <c r="AG347" s="37">
        <f t="shared" si="1988"/>
        <v>0.26000000000000006</v>
      </c>
      <c r="AH347" t="str">
        <f t="shared" si="1844"/>
        <v/>
      </c>
      <c r="AI347" s="37">
        <f t="shared" ref="AI347:AJ347" si="1989">IF(ROWS(AI$322:AI347)/100&lt;=AI$320,AI346+1%,"")</f>
        <v>0.26000000000000006</v>
      </c>
      <c r="AJ347" s="37">
        <f t="shared" si="1989"/>
        <v>0.26000000000000006</v>
      </c>
    </row>
    <row r="348" spans="2:36" ht="12.75">
      <c r="B348">
        <f t="shared" ref="B348:P348" si="1990">IF(ROWS(B$322:B348)&lt;=B$320,B347+1,"")</f>
        <v>27</v>
      </c>
      <c r="C348">
        <f t="shared" si="1990"/>
        <v>27</v>
      </c>
      <c r="D348">
        <f t="shared" si="1990"/>
        <v>27</v>
      </c>
      <c r="E348">
        <f t="shared" si="1990"/>
        <v>27</v>
      </c>
      <c r="F348">
        <f t="shared" si="1990"/>
        <v>27</v>
      </c>
      <c r="G348">
        <f t="shared" si="1990"/>
        <v>27</v>
      </c>
      <c r="H348">
        <f t="shared" si="1990"/>
        <v>27</v>
      </c>
      <c r="I348">
        <f t="shared" si="1990"/>
        <v>27</v>
      </c>
      <c r="J348">
        <f t="shared" si="1990"/>
        <v>27</v>
      </c>
      <c r="K348">
        <f t="shared" si="1990"/>
        <v>27</v>
      </c>
      <c r="L348">
        <f t="shared" si="1990"/>
        <v>27</v>
      </c>
      <c r="M348">
        <f t="shared" si="1990"/>
        <v>27</v>
      </c>
      <c r="N348">
        <f t="shared" si="1990"/>
        <v>27</v>
      </c>
      <c r="O348" t="str">
        <f t="shared" si="1990"/>
        <v/>
      </c>
      <c r="P348">
        <f t="shared" si="1990"/>
        <v>27</v>
      </c>
      <c r="Q348" s="37" t="str">
        <f t="shared" ref="Q348:T348" si="1991">IF(ROWS(Q$322:Q348)/100&lt;=Q$320,Q347+1%,"")</f>
        <v/>
      </c>
      <c r="R348" s="37">
        <f t="shared" si="1991"/>
        <v>0.27000000000000007</v>
      </c>
      <c r="S348" s="37">
        <f t="shared" si="1991"/>
        <v>0.27000000000000007</v>
      </c>
      <c r="T348" s="37" t="str">
        <f t="shared" si="1991"/>
        <v/>
      </c>
      <c r="U348" t="str">
        <f t="shared" si="1838"/>
        <v/>
      </c>
      <c r="V348" s="37" t="str">
        <f t="shared" ref="V348:W348" si="1992">IF(ROWS(V$322:V348)/100&lt;=V$320,V347+1%,"")</f>
        <v/>
      </c>
      <c r="W348" s="37">
        <f t="shared" si="1992"/>
        <v>0.27000000000000007</v>
      </c>
      <c r="X348" t="str">
        <f t="shared" si="1840"/>
        <v/>
      </c>
      <c r="Y348" s="37" t="str">
        <f t="shared" si="1841"/>
        <v/>
      </c>
      <c r="Z348">
        <f t="shared" ref="Z348:AA348" si="1993">IF(ROWS(Z$322:Z348)&lt;=Z$320,Z347+1,"")</f>
        <v>27</v>
      </c>
      <c r="AA348">
        <f t="shared" si="1993"/>
        <v>27</v>
      </c>
      <c r="AB348" s="37">
        <f t="shared" ref="AB348:AG348" si="1994">IF(ROWS(AB$322:AB348)/100&lt;=AB$320,AB347+1%,"")</f>
        <v>0.27000000000000007</v>
      </c>
      <c r="AC348" s="37">
        <f t="shared" si="1994"/>
        <v>0.27000000000000007</v>
      </c>
      <c r="AD348" s="37">
        <f t="shared" si="1994"/>
        <v>0.27000000000000007</v>
      </c>
      <c r="AE348" s="37">
        <f t="shared" si="1994"/>
        <v>0.27000000000000007</v>
      </c>
      <c r="AF348" s="37">
        <f t="shared" si="1994"/>
        <v>0.27000000000000007</v>
      </c>
      <c r="AG348" s="37">
        <f t="shared" si="1994"/>
        <v>0.27000000000000007</v>
      </c>
      <c r="AH348" t="str">
        <f t="shared" si="1844"/>
        <v/>
      </c>
      <c r="AI348" s="37">
        <f t="shared" ref="AI348:AJ348" si="1995">IF(ROWS(AI$322:AI348)/100&lt;=AI$320,AI347+1%,"")</f>
        <v>0.27000000000000007</v>
      </c>
      <c r="AJ348" s="37">
        <f t="shared" si="1995"/>
        <v>0.27000000000000007</v>
      </c>
    </row>
    <row r="349" spans="2:36" ht="12.75">
      <c r="B349">
        <f t="shared" ref="B349:P349" si="1996">IF(ROWS(B$322:B349)&lt;=B$320,B348+1,"")</f>
        <v>28</v>
      </c>
      <c r="C349">
        <f t="shared" si="1996"/>
        <v>28</v>
      </c>
      <c r="D349">
        <f t="shared" si="1996"/>
        <v>28</v>
      </c>
      <c r="E349">
        <f t="shared" si="1996"/>
        <v>28</v>
      </c>
      <c r="F349">
        <f t="shared" si="1996"/>
        <v>28</v>
      </c>
      <c r="G349">
        <f t="shared" si="1996"/>
        <v>28</v>
      </c>
      <c r="H349">
        <f t="shared" si="1996"/>
        <v>28</v>
      </c>
      <c r="I349">
        <f t="shared" si="1996"/>
        <v>28</v>
      </c>
      <c r="J349">
        <f t="shared" si="1996"/>
        <v>28</v>
      </c>
      <c r="K349">
        <f t="shared" si="1996"/>
        <v>28</v>
      </c>
      <c r="L349">
        <f t="shared" si="1996"/>
        <v>28</v>
      </c>
      <c r="M349">
        <f t="shared" si="1996"/>
        <v>28</v>
      </c>
      <c r="N349">
        <f t="shared" si="1996"/>
        <v>28</v>
      </c>
      <c r="O349" t="str">
        <f t="shared" si="1996"/>
        <v/>
      </c>
      <c r="P349">
        <f t="shared" si="1996"/>
        <v>28</v>
      </c>
      <c r="Q349" s="37" t="str">
        <f t="shared" ref="Q349:T349" si="1997">IF(ROWS(Q$322:Q349)/100&lt;=Q$320,Q348+1%,"")</f>
        <v/>
      </c>
      <c r="R349" s="37">
        <f t="shared" si="1997"/>
        <v>0.28000000000000008</v>
      </c>
      <c r="S349" s="37">
        <f t="shared" si="1997"/>
        <v>0.28000000000000008</v>
      </c>
      <c r="T349" s="37" t="str">
        <f t="shared" si="1997"/>
        <v/>
      </c>
      <c r="U349" t="str">
        <f t="shared" si="1838"/>
        <v/>
      </c>
      <c r="V349" s="37" t="str">
        <f t="shared" ref="V349:W349" si="1998">IF(ROWS(V$322:V349)/100&lt;=V$320,V348+1%,"")</f>
        <v/>
      </c>
      <c r="W349" s="37">
        <f t="shared" si="1998"/>
        <v>0.28000000000000008</v>
      </c>
      <c r="X349" t="str">
        <f t="shared" si="1840"/>
        <v/>
      </c>
      <c r="Y349" s="37" t="str">
        <f t="shared" si="1841"/>
        <v/>
      </c>
      <c r="Z349">
        <f t="shared" ref="Z349:AA349" si="1999">IF(ROWS(Z$322:Z349)&lt;=Z$320,Z348+1,"")</f>
        <v>28</v>
      </c>
      <c r="AA349">
        <f t="shared" si="1999"/>
        <v>28</v>
      </c>
      <c r="AB349" s="37">
        <f t="shared" ref="AB349:AG349" si="2000">IF(ROWS(AB$322:AB349)/100&lt;=AB$320,AB348+1%,"")</f>
        <v>0.28000000000000008</v>
      </c>
      <c r="AC349" s="37">
        <f t="shared" si="2000"/>
        <v>0.28000000000000008</v>
      </c>
      <c r="AD349" s="37">
        <f t="shared" si="2000"/>
        <v>0.28000000000000008</v>
      </c>
      <c r="AE349" s="37">
        <f t="shared" si="2000"/>
        <v>0.28000000000000008</v>
      </c>
      <c r="AF349" s="37">
        <f t="shared" si="2000"/>
        <v>0.28000000000000008</v>
      </c>
      <c r="AG349" s="37">
        <f t="shared" si="2000"/>
        <v>0.28000000000000008</v>
      </c>
      <c r="AH349" t="str">
        <f t="shared" si="1844"/>
        <v/>
      </c>
      <c r="AI349" s="37">
        <f t="shared" ref="AI349:AJ349" si="2001">IF(ROWS(AI$322:AI349)/100&lt;=AI$320,AI348+1%,"")</f>
        <v>0.28000000000000008</v>
      </c>
      <c r="AJ349" s="37">
        <f t="shared" si="2001"/>
        <v>0.28000000000000008</v>
      </c>
    </row>
    <row r="350" spans="2:36" ht="12.75">
      <c r="B350">
        <f t="shared" ref="B350:P350" si="2002">IF(ROWS(B$322:B350)&lt;=B$320,B349+1,"")</f>
        <v>29</v>
      </c>
      <c r="C350">
        <f t="shared" si="2002"/>
        <v>29</v>
      </c>
      <c r="D350">
        <f t="shared" si="2002"/>
        <v>29</v>
      </c>
      <c r="E350">
        <f t="shared" si="2002"/>
        <v>29</v>
      </c>
      <c r="F350">
        <f t="shared" si="2002"/>
        <v>29</v>
      </c>
      <c r="G350">
        <f t="shared" si="2002"/>
        <v>29</v>
      </c>
      <c r="H350">
        <f t="shared" si="2002"/>
        <v>29</v>
      </c>
      <c r="I350">
        <f t="shared" si="2002"/>
        <v>29</v>
      </c>
      <c r="J350">
        <f t="shared" si="2002"/>
        <v>29</v>
      </c>
      <c r="K350">
        <f t="shared" si="2002"/>
        <v>29</v>
      </c>
      <c r="L350">
        <f t="shared" si="2002"/>
        <v>29</v>
      </c>
      <c r="M350">
        <f t="shared" si="2002"/>
        <v>29</v>
      </c>
      <c r="N350">
        <f t="shared" si="2002"/>
        <v>29</v>
      </c>
      <c r="O350" t="str">
        <f t="shared" si="2002"/>
        <v/>
      </c>
      <c r="P350">
        <f t="shared" si="2002"/>
        <v>29</v>
      </c>
      <c r="Q350" s="37" t="str">
        <f t="shared" ref="Q350:T350" si="2003">IF(ROWS(Q$322:Q350)/100&lt;=Q$320,Q349+1%,"")</f>
        <v/>
      </c>
      <c r="R350" s="37">
        <f t="shared" si="2003"/>
        <v>0.29000000000000009</v>
      </c>
      <c r="S350" s="37">
        <f t="shared" si="2003"/>
        <v>0.29000000000000009</v>
      </c>
      <c r="T350" s="37" t="str">
        <f t="shared" si="2003"/>
        <v/>
      </c>
      <c r="U350" t="str">
        <f t="shared" si="1838"/>
        <v/>
      </c>
      <c r="V350" s="37" t="str">
        <f t="shared" ref="V350:W350" si="2004">IF(ROWS(V$322:V350)/100&lt;=V$320,V349+1%,"")</f>
        <v/>
      </c>
      <c r="W350" s="37">
        <f t="shared" si="2004"/>
        <v>0.29000000000000009</v>
      </c>
      <c r="X350" t="str">
        <f t="shared" si="1840"/>
        <v/>
      </c>
      <c r="Y350" s="37" t="str">
        <f t="shared" si="1841"/>
        <v/>
      </c>
      <c r="Z350">
        <f t="shared" ref="Z350:AA350" si="2005">IF(ROWS(Z$322:Z350)&lt;=Z$320,Z349+1,"")</f>
        <v>29</v>
      </c>
      <c r="AA350">
        <f t="shared" si="2005"/>
        <v>29</v>
      </c>
      <c r="AB350" s="37">
        <f t="shared" ref="AB350:AG350" si="2006">IF(ROWS(AB$322:AB350)/100&lt;=AB$320,AB349+1%,"")</f>
        <v>0.29000000000000009</v>
      </c>
      <c r="AC350" s="37">
        <f t="shared" si="2006"/>
        <v>0.29000000000000009</v>
      </c>
      <c r="AD350" s="37">
        <f t="shared" si="2006"/>
        <v>0.29000000000000009</v>
      </c>
      <c r="AE350" s="37">
        <f t="shared" si="2006"/>
        <v>0.29000000000000009</v>
      </c>
      <c r="AF350" s="37">
        <f t="shared" si="2006"/>
        <v>0.29000000000000009</v>
      </c>
      <c r="AG350" s="37">
        <f t="shared" si="2006"/>
        <v>0.29000000000000009</v>
      </c>
      <c r="AH350" t="str">
        <f t="shared" si="1844"/>
        <v/>
      </c>
      <c r="AI350" s="37">
        <f t="shared" ref="AI350:AJ350" si="2007">IF(ROWS(AI$322:AI350)/100&lt;=AI$320,AI349+1%,"")</f>
        <v>0.29000000000000009</v>
      </c>
      <c r="AJ350" s="37">
        <f t="shared" si="2007"/>
        <v>0.29000000000000009</v>
      </c>
    </row>
    <row r="351" spans="2:36" ht="12.75">
      <c r="B351">
        <f t="shared" ref="B351:P351" si="2008">IF(ROWS(B$322:B351)&lt;=B$320,B350+1,"")</f>
        <v>30</v>
      </c>
      <c r="C351">
        <f t="shared" si="2008"/>
        <v>30</v>
      </c>
      <c r="D351">
        <f t="shared" si="2008"/>
        <v>30</v>
      </c>
      <c r="E351">
        <f t="shared" si="2008"/>
        <v>30</v>
      </c>
      <c r="F351">
        <f t="shared" si="2008"/>
        <v>30</v>
      </c>
      <c r="G351">
        <f t="shared" si="2008"/>
        <v>30</v>
      </c>
      <c r="H351">
        <f t="shared" si="2008"/>
        <v>30</v>
      </c>
      <c r="I351">
        <f t="shared" si="2008"/>
        <v>30</v>
      </c>
      <c r="J351">
        <f t="shared" si="2008"/>
        <v>30</v>
      </c>
      <c r="K351">
        <f t="shared" si="2008"/>
        <v>30</v>
      </c>
      <c r="L351">
        <f t="shared" si="2008"/>
        <v>30</v>
      </c>
      <c r="M351">
        <f t="shared" si="2008"/>
        <v>30</v>
      </c>
      <c r="N351">
        <f t="shared" si="2008"/>
        <v>30</v>
      </c>
      <c r="O351" t="str">
        <f t="shared" si="2008"/>
        <v/>
      </c>
      <c r="P351">
        <f t="shared" si="2008"/>
        <v>30</v>
      </c>
      <c r="Q351" s="37" t="str">
        <f t="shared" ref="Q351:T351" si="2009">IF(ROWS(Q$322:Q351)/100&lt;=Q$320,Q350+1%,"")</f>
        <v/>
      </c>
      <c r="R351" s="37">
        <f t="shared" si="2009"/>
        <v>0.3000000000000001</v>
      </c>
      <c r="S351" s="37">
        <f t="shared" si="2009"/>
        <v>0.3000000000000001</v>
      </c>
      <c r="T351" s="37" t="str">
        <f t="shared" si="2009"/>
        <v/>
      </c>
      <c r="U351" t="str">
        <f t="shared" si="1838"/>
        <v/>
      </c>
      <c r="V351" s="37" t="str">
        <f t="shared" ref="V351:W351" si="2010">IF(ROWS(V$322:V351)/100&lt;=V$320,V350+1%,"")</f>
        <v/>
      </c>
      <c r="W351" s="37">
        <f t="shared" si="2010"/>
        <v>0.3000000000000001</v>
      </c>
      <c r="X351" t="str">
        <f t="shared" si="1840"/>
        <v/>
      </c>
      <c r="Y351" s="37" t="str">
        <f t="shared" si="1841"/>
        <v/>
      </c>
      <c r="Z351">
        <f t="shared" ref="Z351:AA351" si="2011">IF(ROWS(Z$322:Z351)&lt;=Z$320,Z350+1,"")</f>
        <v>30</v>
      </c>
      <c r="AA351">
        <f t="shared" si="2011"/>
        <v>30</v>
      </c>
      <c r="AB351" s="37">
        <f t="shared" ref="AB351:AG351" si="2012">IF(ROWS(AB$322:AB351)/100&lt;=AB$320,AB350+1%,"")</f>
        <v>0.3000000000000001</v>
      </c>
      <c r="AC351" s="37">
        <f t="shared" si="2012"/>
        <v>0.3000000000000001</v>
      </c>
      <c r="AD351" s="37">
        <f t="shared" si="2012"/>
        <v>0.3000000000000001</v>
      </c>
      <c r="AE351" s="37">
        <f t="shared" si="2012"/>
        <v>0.3000000000000001</v>
      </c>
      <c r="AF351" s="37">
        <f t="shared" si="2012"/>
        <v>0.3000000000000001</v>
      </c>
      <c r="AG351" s="37">
        <f t="shared" si="2012"/>
        <v>0.3000000000000001</v>
      </c>
      <c r="AH351" t="str">
        <f t="shared" si="1844"/>
        <v/>
      </c>
      <c r="AI351" s="37">
        <f t="shared" ref="AI351:AJ351" si="2013">IF(ROWS(AI$322:AI351)/100&lt;=AI$320,AI350+1%,"")</f>
        <v>0.3000000000000001</v>
      </c>
      <c r="AJ351" s="37">
        <f t="shared" si="2013"/>
        <v>0.3000000000000001</v>
      </c>
    </row>
    <row r="352" spans="2:36" ht="12.75">
      <c r="Q352" s="37"/>
      <c r="R352" s="37"/>
      <c r="S352" s="37"/>
      <c r="T352" s="37"/>
      <c r="V352" s="37"/>
      <c r="W352" s="37"/>
      <c r="Y352" s="37"/>
      <c r="AB352" s="37"/>
      <c r="AC352" s="37"/>
      <c r="AD352" s="37"/>
      <c r="AE352" s="37"/>
      <c r="AF352" s="37"/>
      <c r="AG352" s="37"/>
      <c r="AI352" s="37"/>
      <c r="AJ352" s="37"/>
    </row>
    <row r="353" spans="1:38" ht="12.75">
      <c r="A353" s="10" t="s">
        <v>1</v>
      </c>
      <c r="B353" s="10" t="s">
        <v>1367</v>
      </c>
      <c r="C353" s="10" t="s">
        <v>1367</v>
      </c>
      <c r="D353" s="10" t="s">
        <v>1367</v>
      </c>
      <c r="E353" s="10" t="s">
        <v>1367</v>
      </c>
      <c r="F353" s="10" t="s">
        <v>1367</v>
      </c>
      <c r="G353" s="10" t="s">
        <v>1367</v>
      </c>
      <c r="H353" s="10" t="s">
        <v>1367</v>
      </c>
      <c r="I353" s="10" t="s">
        <v>1367</v>
      </c>
      <c r="J353" s="10" t="s">
        <v>1367</v>
      </c>
      <c r="K353" s="10" t="s">
        <v>1367</v>
      </c>
      <c r="L353" s="10" t="s">
        <v>1367</v>
      </c>
      <c r="M353" s="10" t="s">
        <v>1367</v>
      </c>
      <c r="N353" s="10" t="s">
        <v>1367</v>
      </c>
      <c r="O353" s="10" t="s">
        <v>1367</v>
      </c>
      <c r="P353" s="10" t="s">
        <v>1367</v>
      </c>
      <c r="Q353" s="157" t="s">
        <v>1367</v>
      </c>
      <c r="R353" s="157" t="s">
        <v>1367</v>
      </c>
      <c r="S353" s="157" t="s">
        <v>1367</v>
      </c>
      <c r="T353" s="157" t="s">
        <v>1367</v>
      </c>
      <c r="U353" s="10" t="s">
        <v>1367</v>
      </c>
      <c r="V353" s="157" t="s">
        <v>1367</v>
      </c>
      <c r="W353" s="157" t="s">
        <v>1367</v>
      </c>
      <c r="X353" s="10" t="s">
        <v>1367</v>
      </c>
      <c r="Y353" s="157" t="s">
        <v>1367</v>
      </c>
      <c r="Z353" s="10" t="s">
        <v>1367</v>
      </c>
      <c r="AA353" s="10" t="s">
        <v>1367</v>
      </c>
      <c r="AB353" s="157" t="s">
        <v>1367</v>
      </c>
      <c r="AC353" s="157" t="s">
        <v>1367</v>
      </c>
      <c r="AD353" s="157" t="s">
        <v>1367</v>
      </c>
      <c r="AE353" s="157" t="s">
        <v>1367</v>
      </c>
      <c r="AF353" s="157" t="s">
        <v>1367</v>
      </c>
      <c r="AG353" s="157" t="s">
        <v>1367</v>
      </c>
      <c r="AH353" s="10" t="s">
        <v>1367</v>
      </c>
      <c r="AI353" s="157" t="s">
        <v>1367</v>
      </c>
      <c r="AJ353" s="157" t="s">
        <v>1367</v>
      </c>
      <c r="AK353" s="10"/>
      <c r="AL353" s="10"/>
    </row>
    <row r="354" spans="1:38" ht="12.75">
      <c r="A354" s="10" t="s">
        <v>420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57">
        <v>0</v>
      </c>
      <c r="R354" s="157">
        <v>0</v>
      </c>
      <c r="S354" s="157">
        <v>0</v>
      </c>
      <c r="T354" s="157">
        <v>0</v>
      </c>
      <c r="U354" s="10">
        <v>0</v>
      </c>
      <c r="V354" s="157">
        <v>0</v>
      </c>
      <c r="W354" s="157">
        <v>0</v>
      </c>
      <c r="X354" s="10">
        <v>0</v>
      </c>
      <c r="Y354" s="157">
        <v>0</v>
      </c>
      <c r="Z354" s="10">
        <v>0</v>
      </c>
      <c r="AA354" s="10">
        <v>0</v>
      </c>
      <c r="AB354" s="157">
        <v>0</v>
      </c>
      <c r="AC354" s="157">
        <v>0</v>
      </c>
      <c r="AD354" s="157">
        <v>0</v>
      </c>
      <c r="AE354" s="157">
        <v>0</v>
      </c>
      <c r="AF354" s="157">
        <v>0</v>
      </c>
      <c r="AG354" s="157">
        <v>0</v>
      </c>
      <c r="AH354" s="10">
        <v>0</v>
      </c>
      <c r="AI354" s="157">
        <v>0</v>
      </c>
      <c r="AJ354" s="157">
        <v>0</v>
      </c>
      <c r="AK354" s="10"/>
      <c r="AL354" s="10"/>
    </row>
    <row r="355" spans="1:38" ht="12.75">
      <c r="A355" s="10" t="s">
        <v>266</v>
      </c>
      <c r="B355">
        <f t="shared" ref="B355:P355" si="2014">IF(ROWS(B355)&lt;=B353,B354+1,"")</f>
        <v>1</v>
      </c>
      <c r="C355">
        <f t="shared" si="2014"/>
        <v>1</v>
      </c>
      <c r="D355">
        <f t="shared" si="2014"/>
        <v>1</v>
      </c>
      <c r="E355">
        <f t="shared" si="2014"/>
        <v>1</v>
      </c>
      <c r="F355">
        <f t="shared" si="2014"/>
        <v>1</v>
      </c>
      <c r="G355">
        <f t="shared" si="2014"/>
        <v>1</v>
      </c>
      <c r="H355">
        <f t="shared" si="2014"/>
        <v>1</v>
      </c>
      <c r="I355">
        <f t="shared" si="2014"/>
        <v>1</v>
      </c>
      <c r="J355">
        <f t="shared" si="2014"/>
        <v>1</v>
      </c>
      <c r="K355">
        <f t="shared" si="2014"/>
        <v>1</v>
      </c>
      <c r="L355">
        <f t="shared" si="2014"/>
        <v>1</v>
      </c>
      <c r="M355">
        <f t="shared" si="2014"/>
        <v>1</v>
      </c>
      <c r="N355">
        <f t="shared" si="2014"/>
        <v>1</v>
      </c>
      <c r="O355">
        <f t="shared" si="2014"/>
        <v>1</v>
      </c>
      <c r="P355">
        <f t="shared" si="2014"/>
        <v>1</v>
      </c>
      <c r="Q355" s="37">
        <f t="shared" ref="Q355:T355" si="2015">IF(ROWS(Q355)/100&lt;=Q353,Q354+1%,"")</f>
        <v>0.01</v>
      </c>
      <c r="R355" s="37">
        <f t="shared" si="2015"/>
        <v>0.01</v>
      </c>
      <c r="S355" s="37">
        <f t="shared" si="2015"/>
        <v>0.01</v>
      </c>
      <c r="T355" s="37">
        <f t="shared" si="2015"/>
        <v>0.01</v>
      </c>
      <c r="U355">
        <f>IF(ROWS(U355)&lt;=U353,U354+1,"")</f>
        <v>1</v>
      </c>
      <c r="V355" s="37">
        <f t="shared" ref="V355:W355" si="2016">IF(ROWS(V355)/100&lt;=V353,V354+1%,"")</f>
        <v>0.01</v>
      </c>
      <c r="W355" s="37">
        <f t="shared" si="2016"/>
        <v>0.01</v>
      </c>
      <c r="X355">
        <f>IF(ROWS(X355)&lt;=X353,X354+10,"")</f>
        <v>10</v>
      </c>
      <c r="Y355" s="37">
        <f>IF(ROWS(Y355)/100&lt;=Y353,Y354+1%,"")</f>
        <v>0.01</v>
      </c>
      <c r="Z355">
        <f t="shared" ref="Z355:AA355" si="2017">IF(ROWS(Z355)&lt;=Z353,Z354+1,"")</f>
        <v>1</v>
      </c>
      <c r="AA355">
        <f t="shared" si="2017"/>
        <v>1</v>
      </c>
      <c r="AB355" s="37">
        <f t="shared" ref="AB355:AG355" si="2018">IF(ROWS(AB355)/100&lt;=AB353,AB354+1%,"")</f>
        <v>0.01</v>
      </c>
      <c r="AC355" s="37">
        <f t="shared" si="2018"/>
        <v>0.01</v>
      </c>
      <c r="AD355" s="37">
        <f t="shared" si="2018"/>
        <v>0.01</v>
      </c>
      <c r="AE355" s="37">
        <f t="shared" si="2018"/>
        <v>0.01</v>
      </c>
      <c r="AF355" s="37">
        <f t="shared" si="2018"/>
        <v>0.01</v>
      </c>
      <c r="AG355" s="37">
        <f t="shared" si="2018"/>
        <v>0.01</v>
      </c>
      <c r="AH355">
        <f>IF(ROWS(AH355)&lt;=AH353,AH354+1,"")</f>
        <v>1</v>
      </c>
      <c r="AI355" s="37">
        <f t="shared" ref="AI355:AJ355" si="2019">IF(ROWS(AI355)/100&lt;=AI353,AI354+1%,"")</f>
        <v>0.01</v>
      </c>
      <c r="AJ355" s="37">
        <f t="shared" si="2019"/>
        <v>0.01</v>
      </c>
    </row>
    <row r="356" spans="1:38" ht="12.75">
      <c r="B356">
        <f t="shared" ref="B356:P356" si="2020">IF(ROWS(B$355:B356)&lt;=B$353,B355+1,"")</f>
        <v>2</v>
      </c>
      <c r="C356">
        <f t="shared" si="2020"/>
        <v>2</v>
      </c>
      <c r="D356">
        <f t="shared" si="2020"/>
        <v>2</v>
      </c>
      <c r="E356">
        <f t="shared" si="2020"/>
        <v>2</v>
      </c>
      <c r="F356">
        <f t="shared" si="2020"/>
        <v>2</v>
      </c>
      <c r="G356">
        <f t="shared" si="2020"/>
        <v>2</v>
      </c>
      <c r="H356">
        <f t="shared" si="2020"/>
        <v>2</v>
      </c>
      <c r="I356">
        <f t="shared" si="2020"/>
        <v>2</v>
      </c>
      <c r="J356">
        <f t="shared" si="2020"/>
        <v>2</v>
      </c>
      <c r="K356">
        <f t="shared" si="2020"/>
        <v>2</v>
      </c>
      <c r="L356">
        <f t="shared" si="2020"/>
        <v>2</v>
      </c>
      <c r="M356">
        <f t="shared" si="2020"/>
        <v>2</v>
      </c>
      <c r="N356">
        <f t="shared" si="2020"/>
        <v>2</v>
      </c>
      <c r="O356">
        <f t="shared" si="2020"/>
        <v>2</v>
      </c>
      <c r="P356">
        <f t="shared" si="2020"/>
        <v>2</v>
      </c>
      <c r="Q356" s="37">
        <f t="shared" ref="Q356:T356" si="2021">IF(ROWS(Q$355:Q356)/100&lt;=Q$353,Q355+1%,"")</f>
        <v>0.02</v>
      </c>
      <c r="R356" s="37">
        <f t="shared" si="2021"/>
        <v>0.02</v>
      </c>
      <c r="S356" s="37">
        <f t="shared" si="2021"/>
        <v>0.02</v>
      </c>
      <c r="T356" s="37">
        <f t="shared" si="2021"/>
        <v>0.02</v>
      </c>
      <c r="U356">
        <f t="shared" ref="U356:U404" si="2022">IF(ROWS(U$355:U356)&lt;=U$353,U355+1,"")</f>
        <v>2</v>
      </c>
      <c r="V356" s="37">
        <f t="shared" ref="V356:W356" si="2023">IF(ROWS(V$355:V356)/100&lt;=V$353,V355+1%,"")</f>
        <v>0.02</v>
      </c>
      <c r="W356" s="37">
        <f t="shared" si="2023"/>
        <v>0.02</v>
      </c>
      <c r="X356">
        <f t="shared" ref="X356:X404" si="2024">IF(ROWS(X$355:X356)&lt;=X$353,X355+10,"")</f>
        <v>20</v>
      </c>
      <c r="Y356" s="37">
        <f t="shared" ref="Y356:Y404" si="2025">IF(ROWS(Y$355:Y356)/100&lt;=Y$353,Y355+1%,"")</f>
        <v>0.02</v>
      </c>
      <c r="Z356">
        <f t="shared" ref="Z356:AA356" si="2026">IF(ROWS(Z$355:Z356)&lt;=Z$353,Z355+1,"")</f>
        <v>2</v>
      </c>
      <c r="AA356">
        <f t="shared" si="2026"/>
        <v>2</v>
      </c>
      <c r="AB356" s="37">
        <f t="shared" ref="AB356:AG356" si="2027">IF(ROWS(AB$355:AB356)/100&lt;=AB$353,AB355+1%,"")</f>
        <v>0.02</v>
      </c>
      <c r="AC356" s="37">
        <f t="shared" si="2027"/>
        <v>0.02</v>
      </c>
      <c r="AD356" s="37">
        <f t="shared" si="2027"/>
        <v>0.02</v>
      </c>
      <c r="AE356" s="37">
        <f t="shared" si="2027"/>
        <v>0.02</v>
      </c>
      <c r="AF356" s="37">
        <f t="shared" si="2027"/>
        <v>0.02</v>
      </c>
      <c r="AG356" s="37">
        <f t="shared" si="2027"/>
        <v>0.02</v>
      </c>
      <c r="AH356">
        <f t="shared" ref="AH356:AH404" si="2028">IF(ROWS(AH$355:AH356)&lt;=AH$353,AH355+1,"")</f>
        <v>2</v>
      </c>
      <c r="AI356" s="37">
        <f t="shared" ref="AI356:AJ356" si="2029">IF(ROWS(AI$355:AI356)/100&lt;=AI$353,AI355+1%,"")</f>
        <v>0.02</v>
      </c>
      <c r="AJ356" s="37">
        <f t="shared" si="2029"/>
        <v>0.02</v>
      </c>
    </row>
    <row r="357" spans="1:38" ht="12.75">
      <c r="B357">
        <f t="shared" ref="B357:P357" si="2030">IF(ROWS(B$355:B357)&lt;=B$353,B356+1,"")</f>
        <v>3</v>
      </c>
      <c r="C357">
        <f t="shared" si="2030"/>
        <v>3</v>
      </c>
      <c r="D357">
        <f t="shared" si="2030"/>
        <v>3</v>
      </c>
      <c r="E357">
        <f t="shared" si="2030"/>
        <v>3</v>
      </c>
      <c r="F357">
        <f t="shared" si="2030"/>
        <v>3</v>
      </c>
      <c r="G357">
        <f t="shared" si="2030"/>
        <v>3</v>
      </c>
      <c r="H357">
        <f t="shared" si="2030"/>
        <v>3</v>
      </c>
      <c r="I357">
        <f t="shared" si="2030"/>
        <v>3</v>
      </c>
      <c r="J357">
        <f t="shared" si="2030"/>
        <v>3</v>
      </c>
      <c r="K357">
        <f t="shared" si="2030"/>
        <v>3</v>
      </c>
      <c r="L357">
        <f t="shared" si="2030"/>
        <v>3</v>
      </c>
      <c r="M357">
        <f t="shared" si="2030"/>
        <v>3</v>
      </c>
      <c r="N357">
        <f t="shared" si="2030"/>
        <v>3</v>
      </c>
      <c r="O357">
        <f t="shared" si="2030"/>
        <v>3</v>
      </c>
      <c r="P357">
        <f t="shared" si="2030"/>
        <v>3</v>
      </c>
      <c r="Q357" s="37">
        <f t="shared" ref="Q357:T357" si="2031">IF(ROWS(Q$355:Q357)/100&lt;=Q$353,Q356+1%,"")</f>
        <v>0.03</v>
      </c>
      <c r="R357" s="37">
        <f t="shared" si="2031"/>
        <v>0.03</v>
      </c>
      <c r="S357" s="37">
        <f t="shared" si="2031"/>
        <v>0.03</v>
      </c>
      <c r="T357" s="37">
        <f t="shared" si="2031"/>
        <v>0.03</v>
      </c>
      <c r="U357">
        <f t="shared" si="2022"/>
        <v>3</v>
      </c>
      <c r="V357" s="37">
        <f t="shared" ref="V357:W357" si="2032">IF(ROWS(V$355:V357)/100&lt;=V$353,V356+1%,"")</f>
        <v>0.03</v>
      </c>
      <c r="W357" s="37">
        <f t="shared" si="2032"/>
        <v>0.03</v>
      </c>
      <c r="X357">
        <f t="shared" si="2024"/>
        <v>30</v>
      </c>
      <c r="Y357" s="37">
        <f t="shared" si="2025"/>
        <v>0.03</v>
      </c>
      <c r="Z357">
        <f t="shared" ref="Z357:AA357" si="2033">IF(ROWS(Z$355:Z357)&lt;=Z$353,Z356+1,"")</f>
        <v>3</v>
      </c>
      <c r="AA357">
        <f t="shared" si="2033"/>
        <v>3</v>
      </c>
      <c r="AB357" s="37">
        <f t="shared" ref="AB357:AG357" si="2034">IF(ROWS(AB$355:AB357)/100&lt;=AB$353,AB356+1%,"")</f>
        <v>0.03</v>
      </c>
      <c r="AC357" s="37">
        <f t="shared" si="2034"/>
        <v>0.03</v>
      </c>
      <c r="AD357" s="37">
        <f t="shared" si="2034"/>
        <v>0.03</v>
      </c>
      <c r="AE357" s="37">
        <f t="shared" si="2034"/>
        <v>0.03</v>
      </c>
      <c r="AF357" s="37">
        <f t="shared" si="2034"/>
        <v>0.03</v>
      </c>
      <c r="AG357" s="37">
        <f t="shared" si="2034"/>
        <v>0.03</v>
      </c>
      <c r="AH357">
        <f t="shared" si="2028"/>
        <v>3</v>
      </c>
      <c r="AI357" s="37">
        <f t="shared" ref="AI357:AJ357" si="2035">IF(ROWS(AI$355:AI357)/100&lt;=AI$353,AI356+1%,"")</f>
        <v>0.03</v>
      </c>
      <c r="AJ357" s="37">
        <f t="shared" si="2035"/>
        <v>0.03</v>
      </c>
    </row>
    <row r="358" spans="1:38" ht="12.75">
      <c r="B358">
        <f t="shared" ref="B358:P358" si="2036">IF(ROWS(B$355:B358)&lt;=B$353,B357+1,"")</f>
        <v>4</v>
      </c>
      <c r="C358">
        <f t="shared" si="2036"/>
        <v>4</v>
      </c>
      <c r="D358">
        <f t="shared" si="2036"/>
        <v>4</v>
      </c>
      <c r="E358">
        <f t="shared" si="2036"/>
        <v>4</v>
      </c>
      <c r="F358">
        <f t="shared" si="2036"/>
        <v>4</v>
      </c>
      <c r="G358">
        <f t="shared" si="2036"/>
        <v>4</v>
      </c>
      <c r="H358">
        <f t="shared" si="2036"/>
        <v>4</v>
      </c>
      <c r="I358">
        <f t="shared" si="2036"/>
        <v>4</v>
      </c>
      <c r="J358">
        <f t="shared" si="2036"/>
        <v>4</v>
      </c>
      <c r="K358">
        <f t="shared" si="2036"/>
        <v>4</v>
      </c>
      <c r="L358">
        <f t="shared" si="2036"/>
        <v>4</v>
      </c>
      <c r="M358">
        <f t="shared" si="2036"/>
        <v>4</v>
      </c>
      <c r="N358">
        <f t="shared" si="2036"/>
        <v>4</v>
      </c>
      <c r="O358">
        <f t="shared" si="2036"/>
        <v>4</v>
      </c>
      <c r="P358">
        <f t="shared" si="2036"/>
        <v>4</v>
      </c>
      <c r="Q358" s="37">
        <f t="shared" ref="Q358:T358" si="2037">IF(ROWS(Q$355:Q358)/100&lt;=Q$353,Q357+1%,"")</f>
        <v>0.04</v>
      </c>
      <c r="R358" s="37">
        <f t="shared" si="2037"/>
        <v>0.04</v>
      </c>
      <c r="S358" s="37">
        <f t="shared" si="2037"/>
        <v>0.04</v>
      </c>
      <c r="T358" s="37">
        <f t="shared" si="2037"/>
        <v>0.04</v>
      </c>
      <c r="U358">
        <f t="shared" si="2022"/>
        <v>4</v>
      </c>
      <c r="V358" s="37">
        <f t="shared" ref="V358:W358" si="2038">IF(ROWS(V$355:V358)/100&lt;=V$353,V357+1%,"")</f>
        <v>0.04</v>
      </c>
      <c r="W358" s="37">
        <f t="shared" si="2038"/>
        <v>0.04</v>
      </c>
      <c r="X358">
        <f t="shared" si="2024"/>
        <v>40</v>
      </c>
      <c r="Y358" s="37">
        <f t="shared" si="2025"/>
        <v>0.04</v>
      </c>
      <c r="Z358">
        <f t="shared" ref="Z358:AA358" si="2039">IF(ROWS(Z$355:Z358)&lt;=Z$353,Z357+1,"")</f>
        <v>4</v>
      </c>
      <c r="AA358">
        <f t="shared" si="2039"/>
        <v>4</v>
      </c>
      <c r="AB358" s="37">
        <f t="shared" ref="AB358:AG358" si="2040">IF(ROWS(AB$355:AB358)/100&lt;=AB$353,AB357+1%,"")</f>
        <v>0.04</v>
      </c>
      <c r="AC358" s="37">
        <f t="shared" si="2040"/>
        <v>0.04</v>
      </c>
      <c r="AD358" s="37">
        <f t="shared" si="2040"/>
        <v>0.04</v>
      </c>
      <c r="AE358" s="37">
        <f t="shared" si="2040"/>
        <v>0.04</v>
      </c>
      <c r="AF358" s="37">
        <f t="shared" si="2040"/>
        <v>0.04</v>
      </c>
      <c r="AG358" s="37">
        <f t="shared" si="2040"/>
        <v>0.04</v>
      </c>
      <c r="AH358">
        <f t="shared" si="2028"/>
        <v>4</v>
      </c>
      <c r="AI358" s="37">
        <f t="shared" ref="AI358:AJ358" si="2041">IF(ROWS(AI$355:AI358)/100&lt;=AI$353,AI357+1%,"")</f>
        <v>0.04</v>
      </c>
      <c r="AJ358" s="37">
        <f t="shared" si="2041"/>
        <v>0.04</v>
      </c>
    </row>
    <row r="359" spans="1:38" ht="12.75">
      <c r="B359">
        <f t="shared" ref="B359:P359" si="2042">IF(ROWS(B$355:B359)&lt;=B$353,B358+1,"")</f>
        <v>5</v>
      </c>
      <c r="C359">
        <f t="shared" si="2042"/>
        <v>5</v>
      </c>
      <c r="D359">
        <f t="shared" si="2042"/>
        <v>5</v>
      </c>
      <c r="E359">
        <f t="shared" si="2042"/>
        <v>5</v>
      </c>
      <c r="F359">
        <f t="shared" si="2042"/>
        <v>5</v>
      </c>
      <c r="G359">
        <f t="shared" si="2042"/>
        <v>5</v>
      </c>
      <c r="H359">
        <f t="shared" si="2042"/>
        <v>5</v>
      </c>
      <c r="I359">
        <f t="shared" si="2042"/>
        <v>5</v>
      </c>
      <c r="J359">
        <f t="shared" si="2042"/>
        <v>5</v>
      </c>
      <c r="K359">
        <f t="shared" si="2042"/>
        <v>5</v>
      </c>
      <c r="L359">
        <f t="shared" si="2042"/>
        <v>5</v>
      </c>
      <c r="M359">
        <f t="shared" si="2042"/>
        <v>5</v>
      </c>
      <c r="N359">
        <f t="shared" si="2042"/>
        <v>5</v>
      </c>
      <c r="O359">
        <f t="shared" si="2042"/>
        <v>5</v>
      </c>
      <c r="P359">
        <f t="shared" si="2042"/>
        <v>5</v>
      </c>
      <c r="Q359" s="37">
        <f t="shared" ref="Q359:T359" si="2043">IF(ROWS(Q$355:Q359)/100&lt;=Q$353,Q358+1%,"")</f>
        <v>0.05</v>
      </c>
      <c r="R359" s="37">
        <f t="shared" si="2043"/>
        <v>0.05</v>
      </c>
      <c r="S359" s="37">
        <f t="shared" si="2043"/>
        <v>0.05</v>
      </c>
      <c r="T359" s="37">
        <f t="shared" si="2043"/>
        <v>0.05</v>
      </c>
      <c r="U359">
        <f t="shared" si="2022"/>
        <v>5</v>
      </c>
      <c r="V359" s="37">
        <f t="shared" ref="V359:W359" si="2044">IF(ROWS(V$355:V359)/100&lt;=V$353,V358+1%,"")</f>
        <v>0.05</v>
      </c>
      <c r="W359" s="37">
        <f t="shared" si="2044"/>
        <v>0.05</v>
      </c>
      <c r="X359">
        <f t="shared" si="2024"/>
        <v>50</v>
      </c>
      <c r="Y359" s="37">
        <f t="shared" si="2025"/>
        <v>0.05</v>
      </c>
      <c r="Z359">
        <f t="shared" ref="Z359:AA359" si="2045">IF(ROWS(Z$355:Z359)&lt;=Z$353,Z358+1,"")</f>
        <v>5</v>
      </c>
      <c r="AA359">
        <f t="shared" si="2045"/>
        <v>5</v>
      </c>
      <c r="AB359" s="37">
        <f t="shared" ref="AB359:AG359" si="2046">IF(ROWS(AB$355:AB359)/100&lt;=AB$353,AB358+1%,"")</f>
        <v>0.05</v>
      </c>
      <c r="AC359" s="37">
        <f t="shared" si="2046"/>
        <v>0.05</v>
      </c>
      <c r="AD359" s="37">
        <f t="shared" si="2046"/>
        <v>0.05</v>
      </c>
      <c r="AE359" s="37">
        <f t="shared" si="2046"/>
        <v>0.05</v>
      </c>
      <c r="AF359" s="37">
        <f t="shared" si="2046"/>
        <v>0.05</v>
      </c>
      <c r="AG359" s="37">
        <f t="shared" si="2046"/>
        <v>0.05</v>
      </c>
      <c r="AH359">
        <f t="shared" si="2028"/>
        <v>5</v>
      </c>
      <c r="AI359" s="37">
        <f t="shared" ref="AI359:AJ359" si="2047">IF(ROWS(AI$355:AI359)/100&lt;=AI$353,AI358+1%,"")</f>
        <v>0.05</v>
      </c>
      <c r="AJ359" s="37">
        <f t="shared" si="2047"/>
        <v>0.05</v>
      </c>
    </row>
    <row r="360" spans="1:38" ht="12.75">
      <c r="B360">
        <f t="shared" ref="B360:P360" si="2048">IF(ROWS(B$355:B360)&lt;=B$353,B359+1,"")</f>
        <v>6</v>
      </c>
      <c r="C360">
        <f t="shared" si="2048"/>
        <v>6</v>
      </c>
      <c r="D360">
        <f t="shared" si="2048"/>
        <v>6</v>
      </c>
      <c r="E360">
        <f t="shared" si="2048"/>
        <v>6</v>
      </c>
      <c r="F360">
        <f t="shared" si="2048"/>
        <v>6</v>
      </c>
      <c r="G360">
        <f t="shared" si="2048"/>
        <v>6</v>
      </c>
      <c r="H360">
        <f t="shared" si="2048"/>
        <v>6</v>
      </c>
      <c r="I360">
        <f t="shared" si="2048"/>
        <v>6</v>
      </c>
      <c r="J360">
        <f t="shared" si="2048"/>
        <v>6</v>
      </c>
      <c r="K360">
        <f t="shared" si="2048"/>
        <v>6</v>
      </c>
      <c r="L360">
        <f t="shared" si="2048"/>
        <v>6</v>
      </c>
      <c r="M360">
        <f t="shared" si="2048"/>
        <v>6</v>
      </c>
      <c r="N360">
        <f t="shared" si="2048"/>
        <v>6</v>
      </c>
      <c r="O360">
        <f t="shared" si="2048"/>
        <v>6</v>
      </c>
      <c r="P360">
        <f t="shared" si="2048"/>
        <v>6</v>
      </c>
      <c r="Q360" s="37">
        <f t="shared" ref="Q360:T360" si="2049">IF(ROWS(Q$355:Q360)/100&lt;=Q$353,Q359+1%,"")</f>
        <v>6.0000000000000005E-2</v>
      </c>
      <c r="R360" s="37">
        <f t="shared" si="2049"/>
        <v>6.0000000000000005E-2</v>
      </c>
      <c r="S360" s="37">
        <f t="shared" si="2049"/>
        <v>6.0000000000000005E-2</v>
      </c>
      <c r="T360" s="37">
        <f t="shared" si="2049"/>
        <v>6.0000000000000005E-2</v>
      </c>
      <c r="U360">
        <f t="shared" si="2022"/>
        <v>6</v>
      </c>
      <c r="V360" s="37">
        <f t="shared" ref="V360:W360" si="2050">IF(ROWS(V$355:V360)/100&lt;=V$353,V359+1%,"")</f>
        <v>6.0000000000000005E-2</v>
      </c>
      <c r="W360" s="37">
        <f t="shared" si="2050"/>
        <v>6.0000000000000005E-2</v>
      </c>
      <c r="X360">
        <f t="shared" si="2024"/>
        <v>60</v>
      </c>
      <c r="Y360" s="37">
        <f t="shared" si="2025"/>
        <v>6.0000000000000005E-2</v>
      </c>
      <c r="Z360">
        <f t="shared" ref="Z360:AA360" si="2051">IF(ROWS(Z$355:Z360)&lt;=Z$353,Z359+1,"")</f>
        <v>6</v>
      </c>
      <c r="AA360">
        <f t="shared" si="2051"/>
        <v>6</v>
      </c>
      <c r="AB360" s="37">
        <f t="shared" ref="AB360:AG360" si="2052">IF(ROWS(AB$355:AB360)/100&lt;=AB$353,AB359+1%,"")</f>
        <v>6.0000000000000005E-2</v>
      </c>
      <c r="AC360" s="37">
        <f t="shared" si="2052"/>
        <v>6.0000000000000005E-2</v>
      </c>
      <c r="AD360" s="37">
        <f t="shared" si="2052"/>
        <v>6.0000000000000005E-2</v>
      </c>
      <c r="AE360" s="37">
        <f t="shared" si="2052"/>
        <v>6.0000000000000005E-2</v>
      </c>
      <c r="AF360" s="37">
        <f t="shared" si="2052"/>
        <v>6.0000000000000005E-2</v>
      </c>
      <c r="AG360" s="37">
        <f t="shared" si="2052"/>
        <v>6.0000000000000005E-2</v>
      </c>
      <c r="AH360">
        <f t="shared" si="2028"/>
        <v>6</v>
      </c>
      <c r="AI360" s="37">
        <f t="shared" ref="AI360:AJ360" si="2053">IF(ROWS(AI$355:AI360)/100&lt;=AI$353,AI359+1%,"")</f>
        <v>6.0000000000000005E-2</v>
      </c>
      <c r="AJ360" s="37">
        <f t="shared" si="2053"/>
        <v>6.0000000000000005E-2</v>
      </c>
    </row>
    <row r="361" spans="1:38" ht="12.75">
      <c r="B361">
        <f t="shared" ref="B361:P361" si="2054">IF(ROWS(B$355:B361)&lt;=B$353,B360+1,"")</f>
        <v>7</v>
      </c>
      <c r="C361">
        <f t="shared" si="2054"/>
        <v>7</v>
      </c>
      <c r="D361">
        <f t="shared" si="2054"/>
        <v>7</v>
      </c>
      <c r="E361">
        <f t="shared" si="2054"/>
        <v>7</v>
      </c>
      <c r="F361">
        <f t="shared" si="2054"/>
        <v>7</v>
      </c>
      <c r="G361">
        <f t="shared" si="2054"/>
        <v>7</v>
      </c>
      <c r="H361">
        <f t="shared" si="2054"/>
        <v>7</v>
      </c>
      <c r="I361">
        <f t="shared" si="2054"/>
        <v>7</v>
      </c>
      <c r="J361">
        <f t="shared" si="2054"/>
        <v>7</v>
      </c>
      <c r="K361">
        <f t="shared" si="2054"/>
        <v>7</v>
      </c>
      <c r="L361">
        <f t="shared" si="2054"/>
        <v>7</v>
      </c>
      <c r="M361">
        <f t="shared" si="2054"/>
        <v>7</v>
      </c>
      <c r="N361">
        <f t="shared" si="2054"/>
        <v>7</v>
      </c>
      <c r="O361">
        <f t="shared" si="2054"/>
        <v>7</v>
      </c>
      <c r="P361">
        <f t="shared" si="2054"/>
        <v>7</v>
      </c>
      <c r="Q361" s="37">
        <f t="shared" ref="Q361:T361" si="2055">IF(ROWS(Q$355:Q361)/100&lt;=Q$353,Q360+1%,"")</f>
        <v>7.0000000000000007E-2</v>
      </c>
      <c r="R361" s="37">
        <f t="shared" si="2055"/>
        <v>7.0000000000000007E-2</v>
      </c>
      <c r="S361" s="37">
        <f t="shared" si="2055"/>
        <v>7.0000000000000007E-2</v>
      </c>
      <c r="T361" s="37">
        <f t="shared" si="2055"/>
        <v>7.0000000000000007E-2</v>
      </c>
      <c r="U361">
        <f t="shared" si="2022"/>
        <v>7</v>
      </c>
      <c r="V361" s="37">
        <f t="shared" ref="V361:W361" si="2056">IF(ROWS(V$355:V361)/100&lt;=V$353,V360+1%,"")</f>
        <v>7.0000000000000007E-2</v>
      </c>
      <c r="W361" s="37">
        <f t="shared" si="2056"/>
        <v>7.0000000000000007E-2</v>
      </c>
      <c r="X361">
        <f t="shared" si="2024"/>
        <v>70</v>
      </c>
      <c r="Y361" s="37">
        <f t="shared" si="2025"/>
        <v>7.0000000000000007E-2</v>
      </c>
      <c r="Z361">
        <f t="shared" ref="Z361:AA361" si="2057">IF(ROWS(Z$355:Z361)&lt;=Z$353,Z360+1,"")</f>
        <v>7</v>
      </c>
      <c r="AA361">
        <f t="shared" si="2057"/>
        <v>7</v>
      </c>
      <c r="AB361" s="37">
        <f t="shared" ref="AB361:AG361" si="2058">IF(ROWS(AB$355:AB361)/100&lt;=AB$353,AB360+1%,"")</f>
        <v>7.0000000000000007E-2</v>
      </c>
      <c r="AC361" s="37">
        <f t="shared" si="2058"/>
        <v>7.0000000000000007E-2</v>
      </c>
      <c r="AD361" s="37">
        <f t="shared" si="2058"/>
        <v>7.0000000000000007E-2</v>
      </c>
      <c r="AE361" s="37">
        <f t="shared" si="2058"/>
        <v>7.0000000000000007E-2</v>
      </c>
      <c r="AF361" s="37">
        <f t="shared" si="2058"/>
        <v>7.0000000000000007E-2</v>
      </c>
      <c r="AG361" s="37">
        <f t="shared" si="2058"/>
        <v>7.0000000000000007E-2</v>
      </c>
      <c r="AH361">
        <f t="shared" si="2028"/>
        <v>7</v>
      </c>
      <c r="AI361" s="37">
        <f t="shared" ref="AI361:AJ361" si="2059">IF(ROWS(AI$355:AI361)/100&lt;=AI$353,AI360+1%,"")</f>
        <v>7.0000000000000007E-2</v>
      </c>
      <c r="AJ361" s="37">
        <f t="shared" si="2059"/>
        <v>7.0000000000000007E-2</v>
      </c>
    </row>
    <row r="362" spans="1:38" ht="12.75">
      <c r="B362">
        <f t="shared" ref="B362:P362" si="2060">IF(ROWS(B$355:B362)&lt;=B$353,B361+1,"")</f>
        <v>8</v>
      </c>
      <c r="C362">
        <f t="shared" si="2060"/>
        <v>8</v>
      </c>
      <c r="D362">
        <f t="shared" si="2060"/>
        <v>8</v>
      </c>
      <c r="E362">
        <f t="shared" si="2060"/>
        <v>8</v>
      </c>
      <c r="F362">
        <f t="shared" si="2060"/>
        <v>8</v>
      </c>
      <c r="G362">
        <f t="shared" si="2060"/>
        <v>8</v>
      </c>
      <c r="H362">
        <f t="shared" si="2060"/>
        <v>8</v>
      </c>
      <c r="I362">
        <f t="shared" si="2060"/>
        <v>8</v>
      </c>
      <c r="J362">
        <f t="shared" si="2060"/>
        <v>8</v>
      </c>
      <c r="K362">
        <f t="shared" si="2060"/>
        <v>8</v>
      </c>
      <c r="L362">
        <f t="shared" si="2060"/>
        <v>8</v>
      </c>
      <c r="M362">
        <f t="shared" si="2060"/>
        <v>8</v>
      </c>
      <c r="N362">
        <f t="shared" si="2060"/>
        <v>8</v>
      </c>
      <c r="O362">
        <f t="shared" si="2060"/>
        <v>8</v>
      </c>
      <c r="P362">
        <f t="shared" si="2060"/>
        <v>8</v>
      </c>
      <c r="Q362" s="37">
        <f t="shared" ref="Q362:T362" si="2061">IF(ROWS(Q$355:Q362)/100&lt;=Q$353,Q361+1%,"")</f>
        <v>0.08</v>
      </c>
      <c r="R362" s="37">
        <f t="shared" si="2061"/>
        <v>0.08</v>
      </c>
      <c r="S362" s="37">
        <f t="shared" si="2061"/>
        <v>0.08</v>
      </c>
      <c r="T362" s="37">
        <f t="shared" si="2061"/>
        <v>0.08</v>
      </c>
      <c r="U362">
        <f t="shared" si="2022"/>
        <v>8</v>
      </c>
      <c r="V362" s="37">
        <f t="shared" ref="V362:W362" si="2062">IF(ROWS(V$355:V362)/100&lt;=V$353,V361+1%,"")</f>
        <v>0.08</v>
      </c>
      <c r="W362" s="37">
        <f t="shared" si="2062"/>
        <v>0.08</v>
      </c>
      <c r="X362">
        <f t="shared" si="2024"/>
        <v>80</v>
      </c>
      <c r="Y362" s="37">
        <f t="shared" si="2025"/>
        <v>0.08</v>
      </c>
      <c r="Z362">
        <f t="shared" ref="Z362:AA362" si="2063">IF(ROWS(Z$355:Z362)&lt;=Z$353,Z361+1,"")</f>
        <v>8</v>
      </c>
      <c r="AA362">
        <f t="shared" si="2063"/>
        <v>8</v>
      </c>
      <c r="AB362" s="37">
        <f t="shared" ref="AB362:AG362" si="2064">IF(ROWS(AB$355:AB362)/100&lt;=AB$353,AB361+1%,"")</f>
        <v>0.08</v>
      </c>
      <c r="AC362" s="37">
        <f t="shared" si="2064"/>
        <v>0.08</v>
      </c>
      <c r="AD362" s="37">
        <f t="shared" si="2064"/>
        <v>0.08</v>
      </c>
      <c r="AE362" s="37">
        <f t="shared" si="2064"/>
        <v>0.08</v>
      </c>
      <c r="AF362" s="37">
        <f t="shared" si="2064"/>
        <v>0.08</v>
      </c>
      <c r="AG362" s="37">
        <f t="shared" si="2064"/>
        <v>0.08</v>
      </c>
      <c r="AH362">
        <f t="shared" si="2028"/>
        <v>8</v>
      </c>
      <c r="AI362" s="37">
        <f t="shared" ref="AI362:AJ362" si="2065">IF(ROWS(AI$355:AI362)/100&lt;=AI$353,AI361+1%,"")</f>
        <v>0.08</v>
      </c>
      <c r="AJ362" s="37">
        <f t="shared" si="2065"/>
        <v>0.08</v>
      </c>
    </row>
    <row r="363" spans="1:38" ht="12.75">
      <c r="B363">
        <f t="shared" ref="B363:P363" si="2066">IF(ROWS(B$355:B363)&lt;=B$353,B362+1,"")</f>
        <v>9</v>
      </c>
      <c r="C363">
        <f t="shared" si="2066"/>
        <v>9</v>
      </c>
      <c r="D363">
        <f t="shared" si="2066"/>
        <v>9</v>
      </c>
      <c r="E363">
        <f t="shared" si="2066"/>
        <v>9</v>
      </c>
      <c r="F363">
        <f t="shared" si="2066"/>
        <v>9</v>
      </c>
      <c r="G363">
        <f t="shared" si="2066"/>
        <v>9</v>
      </c>
      <c r="H363">
        <f t="shared" si="2066"/>
        <v>9</v>
      </c>
      <c r="I363">
        <f t="shared" si="2066"/>
        <v>9</v>
      </c>
      <c r="J363">
        <f t="shared" si="2066"/>
        <v>9</v>
      </c>
      <c r="K363">
        <f t="shared" si="2066"/>
        <v>9</v>
      </c>
      <c r="L363">
        <f t="shared" si="2066"/>
        <v>9</v>
      </c>
      <c r="M363">
        <f t="shared" si="2066"/>
        <v>9</v>
      </c>
      <c r="N363">
        <f t="shared" si="2066"/>
        <v>9</v>
      </c>
      <c r="O363">
        <f t="shared" si="2066"/>
        <v>9</v>
      </c>
      <c r="P363">
        <f t="shared" si="2066"/>
        <v>9</v>
      </c>
      <c r="Q363" s="37">
        <f t="shared" ref="Q363:T363" si="2067">IF(ROWS(Q$355:Q363)/100&lt;=Q$353,Q362+1%,"")</f>
        <v>0.09</v>
      </c>
      <c r="R363" s="37">
        <f t="shared" si="2067"/>
        <v>0.09</v>
      </c>
      <c r="S363" s="37">
        <f t="shared" si="2067"/>
        <v>0.09</v>
      </c>
      <c r="T363" s="37">
        <f t="shared" si="2067"/>
        <v>0.09</v>
      </c>
      <c r="U363">
        <f t="shared" si="2022"/>
        <v>9</v>
      </c>
      <c r="V363" s="37">
        <f t="shared" ref="V363:W363" si="2068">IF(ROWS(V$355:V363)/100&lt;=V$353,V362+1%,"")</f>
        <v>0.09</v>
      </c>
      <c r="W363" s="37">
        <f t="shared" si="2068"/>
        <v>0.09</v>
      </c>
      <c r="X363">
        <f t="shared" si="2024"/>
        <v>90</v>
      </c>
      <c r="Y363" s="37">
        <f t="shared" si="2025"/>
        <v>0.09</v>
      </c>
      <c r="Z363">
        <f t="shared" ref="Z363:AA363" si="2069">IF(ROWS(Z$355:Z363)&lt;=Z$353,Z362+1,"")</f>
        <v>9</v>
      </c>
      <c r="AA363">
        <f t="shared" si="2069"/>
        <v>9</v>
      </c>
      <c r="AB363" s="37">
        <f t="shared" ref="AB363:AG363" si="2070">IF(ROWS(AB$355:AB363)/100&lt;=AB$353,AB362+1%,"")</f>
        <v>0.09</v>
      </c>
      <c r="AC363" s="37">
        <f t="shared" si="2070"/>
        <v>0.09</v>
      </c>
      <c r="AD363" s="37">
        <f t="shared" si="2070"/>
        <v>0.09</v>
      </c>
      <c r="AE363" s="37">
        <f t="shared" si="2070"/>
        <v>0.09</v>
      </c>
      <c r="AF363" s="37">
        <f t="shared" si="2070"/>
        <v>0.09</v>
      </c>
      <c r="AG363" s="37">
        <f t="shared" si="2070"/>
        <v>0.09</v>
      </c>
      <c r="AH363">
        <f t="shared" si="2028"/>
        <v>9</v>
      </c>
      <c r="AI363" s="37">
        <f t="shared" ref="AI363:AJ363" si="2071">IF(ROWS(AI$355:AI363)/100&lt;=AI$353,AI362+1%,"")</f>
        <v>0.09</v>
      </c>
      <c r="AJ363" s="37">
        <f t="shared" si="2071"/>
        <v>0.09</v>
      </c>
    </row>
    <row r="364" spans="1:38" ht="12.75">
      <c r="B364">
        <f t="shared" ref="B364:P364" si="2072">IF(ROWS(B$355:B364)&lt;=B$353,B363+1,"")</f>
        <v>10</v>
      </c>
      <c r="C364">
        <f t="shared" si="2072"/>
        <v>10</v>
      </c>
      <c r="D364">
        <f t="shared" si="2072"/>
        <v>10</v>
      </c>
      <c r="E364">
        <f t="shared" si="2072"/>
        <v>10</v>
      </c>
      <c r="F364">
        <f t="shared" si="2072"/>
        <v>10</v>
      </c>
      <c r="G364">
        <f t="shared" si="2072"/>
        <v>10</v>
      </c>
      <c r="H364">
        <f t="shared" si="2072"/>
        <v>10</v>
      </c>
      <c r="I364">
        <f t="shared" si="2072"/>
        <v>10</v>
      </c>
      <c r="J364">
        <f t="shared" si="2072"/>
        <v>10</v>
      </c>
      <c r="K364">
        <f t="shared" si="2072"/>
        <v>10</v>
      </c>
      <c r="L364">
        <f t="shared" si="2072"/>
        <v>10</v>
      </c>
      <c r="M364">
        <f t="shared" si="2072"/>
        <v>10</v>
      </c>
      <c r="N364">
        <f t="shared" si="2072"/>
        <v>10</v>
      </c>
      <c r="O364">
        <f t="shared" si="2072"/>
        <v>10</v>
      </c>
      <c r="P364">
        <f t="shared" si="2072"/>
        <v>10</v>
      </c>
      <c r="Q364" s="37">
        <f t="shared" ref="Q364:T364" si="2073">IF(ROWS(Q$355:Q364)/100&lt;=Q$353,Q363+1%,"")</f>
        <v>9.9999999999999992E-2</v>
      </c>
      <c r="R364" s="37">
        <f t="shared" si="2073"/>
        <v>9.9999999999999992E-2</v>
      </c>
      <c r="S364" s="37">
        <f t="shared" si="2073"/>
        <v>9.9999999999999992E-2</v>
      </c>
      <c r="T364" s="37">
        <f t="shared" si="2073"/>
        <v>9.9999999999999992E-2</v>
      </c>
      <c r="U364">
        <f t="shared" si="2022"/>
        <v>10</v>
      </c>
      <c r="V364" s="37">
        <f t="shared" ref="V364:W364" si="2074">IF(ROWS(V$355:V364)/100&lt;=V$353,V363+1%,"")</f>
        <v>9.9999999999999992E-2</v>
      </c>
      <c r="W364" s="37">
        <f t="shared" si="2074"/>
        <v>9.9999999999999992E-2</v>
      </c>
      <c r="X364">
        <f t="shared" si="2024"/>
        <v>100</v>
      </c>
      <c r="Y364" s="37">
        <f t="shared" si="2025"/>
        <v>9.9999999999999992E-2</v>
      </c>
      <c r="Z364">
        <f t="shared" ref="Z364:AA364" si="2075">IF(ROWS(Z$355:Z364)&lt;=Z$353,Z363+1,"")</f>
        <v>10</v>
      </c>
      <c r="AA364">
        <f t="shared" si="2075"/>
        <v>10</v>
      </c>
      <c r="AB364" s="37">
        <f t="shared" ref="AB364:AG364" si="2076">IF(ROWS(AB$355:AB364)/100&lt;=AB$353,AB363+1%,"")</f>
        <v>9.9999999999999992E-2</v>
      </c>
      <c r="AC364" s="37">
        <f t="shared" si="2076"/>
        <v>9.9999999999999992E-2</v>
      </c>
      <c r="AD364" s="37">
        <f t="shared" si="2076"/>
        <v>9.9999999999999992E-2</v>
      </c>
      <c r="AE364" s="37">
        <f t="shared" si="2076"/>
        <v>9.9999999999999992E-2</v>
      </c>
      <c r="AF364" s="37">
        <f t="shared" si="2076"/>
        <v>9.9999999999999992E-2</v>
      </c>
      <c r="AG364" s="37">
        <f t="shared" si="2076"/>
        <v>9.9999999999999992E-2</v>
      </c>
      <c r="AH364">
        <f t="shared" si="2028"/>
        <v>10</v>
      </c>
      <c r="AI364" s="37">
        <f t="shared" ref="AI364:AJ364" si="2077">IF(ROWS(AI$355:AI364)/100&lt;=AI$353,AI363+1%,"")</f>
        <v>9.9999999999999992E-2</v>
      </c>
      <c r="AJ364" s="37">
        <f t="shared" si="2077"/>
        <v>9.9999999999999992E-2</v>
      </c>
    </row>
    <row r="365" spans="1:38" ht="12.75">
      <c r="B365">
        <f t="shared" ref="B365:P365" si="2078">IF(ROWS(B$355:B365)&lt;=B$353,B364+1,"")</f>
        <v>11</v>
      </c>
      <c r="C365">
        <f t="shared" si="2078"/>
        <v>11</v>
      </c>
      <c r="D365">
        <f t="shared" si="2078"/>
        <v>11</v>
      </c>
      <c r="E365">
        <f t="shared" si="2078"/>
        <v>11</v>
      </c>
      <c r="F365">
        <f t="shared" si="2078"/>
        <v>11</v>
      </c>
      <c r="G365">
        <f t="shared" si="2078"/>
        <v>11</v>
      </c>
      <c r="H365">
        <f t="shared" si="2078"/>
        <v>11</v>
      </c>
      <c r="I365">
        <f t="shared" si="2078"/>
        <v>11</v>
      </c>
      <c r="J365">
        <f t="shared" si="2078"/>
        <v>11</v>
      </c>
      <c r="K365">
        <f t="shared" si="2078"/>
        <v>11</v>
      </c>
      <c r="L365">
        <f t="shared" si="2078"/>
        <v>11</v>
      </c>
      <c r="M365">
        <f t="shared" si="2078"/>
        <v>11</v>
      </c>
      <c r="N365">
        <f t="shared" si="2078"/>
        <v>11</v>
      </c>
      <c r="O365">
        <f t="shared" si="2078"/>
        <v>11</v>
      </c>
      <c r="P365">
        <f t="shared" si="2078"/>
        <v>11</v>
      </c>
      <c r="Q365" s="37">
        <f t="shared" ref="Q365:T365" si="2079">IF(ROWS(Q$355:Q365)/100&lt;=Q$353,Q364+1%,"")</f>
        <v>0.10999999999999999</v>
      </c>
      <c r="R365" s="37">
        <f t="shared" si="2079"/>
        <v>0.10999999999999999</v>
      </c>
      <c r="S365" s="37">
        <f t="shared" si="2079"/>
        <v>0.10999999999999999</v>
      </c>
      <c r="T365" s="37">
        <f t="shared" si="2079"/>
        <v>0.10999999999999999</v>
      </c>
      <c r="U365">
        <f t="shared" si="2022"/>
        <v>11</v>
      </c>
      <c r="V365" s="37">
        <f t="shared" ref="V365:W365" si="2080">IF(ROWS(V$355:V365)/100&lt;=V$353,V364+1%,"")</f>
        <v>0.10999999999999999</v>
      </c>
      <c r="W365" s="37">
        <f t="shared" si="2080"/>
        <v>0.10999999999999999</v>
      </c>
      <c r="X365">
        <f t="shared" si="2024"/>
        <v>110</v>
      </c>
      <c r="Y365" s="37">
        <f t="shared" si="2025"/>
        <v>0.10999999999999999</v>
      </c>
      <c r="Z365">
        <f t="shared" ref="Z365:AA365" si="2081">IF(ROWS(Z$355:Z365)&lt;=Z$353,Z364+1,"")</f>
        <v>11</v>
      </c>
      <c r="AA365">
        <f t="shared" si="2081"/>
        <v>11</v>
      </c>
      <c r="AB365" s="37">
        <f t="shared" ref="AB365:AG365" si="2082">IF(ROWS(AB$355:AB365)/100&lt;=AB$353,AB364+1%,"")</f>
        <v>0.10999999999999999</v>
      </c>
      <c r="AC365" s="37">
        <f t="shared" si="2082"/>
        <v>0.10999999999999999</v>
      </c>
      <c r="AD365" s="37">
        <f t="shared" si="2082"/>
        <v>0.10999999999999999</v>
      </c>
      <c r="AE365" s="37">
        <f t="shared" si="2082"/>
        <v>0.10999999999999999</v>
      </c>
      <c r="AF365" s="37">
        <f t="shared" si="2082"/>
        <v>0.10999999999999999</v>
      </c>
      <c r="AG365" s="37">
        <f t="shared" si="2082"/>
        <v>0.10999999999999999</v>
      </c>
      <c r="AH365">
        <f t="shared" si="2028"/>
        <v>11</v>
      </c>
      <c r="AI365" s="37">
        <f t="shared" ref="AI365:AJ365" si="2083">IF(ROWS(AI$355:AI365)/100&lt;=AI$353,AI364+1%,"")</f>
        <v>0.10999999999999999</v>
      </c>
      <c r="AJ365" s="37">
        <f t="shared" si="2083"/>
        <v>0.10999999999999999</v>
      </c>
    </row>
    <row r="366" spans="1:38" ht="12.75">
      <c r="B366">
        <f t="shared" ref="B366:P366" si="2084">IF(ROWS(B$355:B366)&lt;=B$353,B365+1,"")</f>
        <v>12</v>
      </c>
      <c r="C366">
        <f t="shared" si="2084"/>
        <v>12</v>
      </c>
      <c r="D366">
        <f t="shared" si="2084"/>
        <v>12</v>
      </c>
      <c r="E366">
        <f t="shared" si="2084"/>
        <v>12</v>
      </c>
      <c r="F366">
        <f t="shared" si="2084"/>
        <v>12</v>
      </c>
      <c r="G366">
        <f t="shared" si="2084"/>
        <v>12</v>
      </c>
      <c r="H366">
        <f t="shared" si="2084"/>
        <v>12</v>
      </c>
      <c r="I366">
        <f t="shared" si="2084"/>
        <v>12</v>
      </c>
      <c r="J366">
        <f t="shared" si="2084"/>
        <v>12</v>
      </c>
      <c r="K366">
        <f t="shared" si="2084"/>
        <v>12</v>
      </c>
      <c r="L366">
        <f t="shared" si="2084"/>
        <v>12</v>
      </c>
      <c r="M366">
        <f t="shared" si="2084"/>
        <v>12</v>
      </c>
      <c r="N366">
        <f t="shared" si="2084"/>
        <v>12</v>
      </c>
      <c r="O366">
        <f t="shared" si="2084"/>
        <v>12</v>
      </c>
      <c r="P366">
        <f t="shared" si="2084"/>
        <v>12</v>
      </c>
      <c r="Q366" s="37">
        <f t="shared" ref="Q366:T366" si="2085">IF(ROWS(Q$355:Q366)/100&lt;=Q$353,Q365+1%,"")</f>
        <v>0.11999999999999998</v>
      </c>
      <c r="R366" s="37">
        <f t="shared" si="2085"/>
        <v>0.11999999999999998</v>
      </c>
      <c r="S366" s="37">
        <f t="shared" si="2085"/>
        <v>0.11999999999999998</v>
      </c>
      <c r="T366" s="37">
        <f t="shared" si="2085"/>
        <v>0.11999999999999998</v>
      </c>
      <c r="U366">
        <f t="shared" si="2022"/>
        <v>12</v>
      </c>
      <c r="V366" s="37">
        <f t="shared" ref="V366:W366" si="2086">IF(ROWS(V$355:V366)/100&lt;=V$353,V365+1%,"")</f>
        <v>0.11999999999999998</v>
      </c>
      <c r="W366" s="37">
        <f t="shared" si="2086"/>
        <v>0.11999999999999998</v>
      </c>
      <c r="X366">
        <f t="shared" si="2024"/>
        <v>120</v>
      </c>
      <c r="Y366" s="37">
        <f t="shared" si="2025"/>
        <v>0.11999999999999998</v>
      </c>
      <c r="Z366">
        <f t="shared" ref="Z366:AA366" si="2087">IF(ROWS(Z$355:Z366)&lt;=Z$353,Z365+1,"")</f>
        <v>12</v>
      </c>
      <c r="AA366">
        <f t="shared" si="2087"/>
        <v>12</v>
      </c>
      <c r="AB366" s="37">
        <f t="shared" ref="AB366:AG366" si="2088">IF(ROWS(AB$355:AB366)/100&lt;=AB$353,AB365+1%,"")</f>
        <v>0.11999999999999998</v>
      </c>
      <c r="AC366" s="37">
        <f t="shared" si="2088"/>
        <v>0.11999999999999998</v>
      </c>
      <c r="AD366" s="37">
        <f t="shared" si="2088"/>
        <v>0.11999999999999998</v>
      </c>
      <c r="AE366" s="37">
        <f t="shared" si="2088"/>
        <v>0.11999999999999998</v>
      </c>
      <c r="AF366" s="37">
        <f t="shared" si="2088"/>
        <v>0.11999999999999998</v>
      </c>
      <c r="AG366" s="37">
        <f t="shared" si="2088"/>
        <v>0.11999999999999998</v>
      </c>
      <c r="AH366">
        <f t="shared" si="2028"/>
        <v>12</v>
      </c>
      <c r="AI366" s="37">
        <f t="shared" ref="AI366:AJ366" si="2089">IF(ROWS(AI$355:AI366)/100&lt;=AI$353,AI365+1%,"")</f>
        <v>0.11999999999999998</v>
      </c>
      <c r="AJ366" s="37">
        <f t="shared" si="2089"/>
        <v>0.11999999999999998</v>
      </c>
    </row>
    <row r="367" spans="1:38" ht="12.75">
      <c r="B367">
        <f t="shared" ref="B367:P367" si="2090">IF(ROWS(B$355:B367)&lt;=B$353,B366+1,"")</f>
        <v>13</v>
      </c>
      <c r="C367">
        <f t="shared" si="2090"/>
        <v>13</v>
      </c>
      <c r="D367">
        <f t="shared" si="2090"/>
        <v>13</v>
      </c>
      <c r="E367">
        <f t="shared" si="2090"/>
        <v>13</v>
      </c>
      <c r="F367">
        <f t="shared" si="2090"/>
        <v>13</v>
      </c>
      <c r="G367">
        <f t="shared" si="2090"/>
        <v>13</v>
      </c>
      <c r="H367">
        <f t="shared" si="2090"/>
        <v>13</v>
      </c>
      <c r="I367">
        <f t="shared" si="2090"/>
        <v>13</v>
      </c>
      <c r="J367">
        <f t="shared" si="2090"/>
        <v>13</v>
      </c>
      <c r="K367">
        <f t="shared" si="2090"/>
        <v>13</v>
      </c>
      <c r="L367">
        <f t="shared" si="2090"/>
        <v>13</v>
      </c>
      <c r="M367">
        <f t="shared" si="2090"/>
        <v>13</v>
      </c>
      <c r="N367">
        <f t="shared" si="2090"/>
        <v>13</v>
      </c>
      <c r="O367">
        <f t="shared" si="2090"/>
        <v>13</v>
      </c>
      <c r="P367">
        <f t="shared" si="2090"/>
        <v>13</v>
      </c>
      <c r="Q367" s="37">
        <f t="shared" ref="Q367:T367" si="2091">IF(ROWS(Q$355:Q367)/100&lt;=Q$353,Q366+1%,"")</f>
        <v>0.12999999999999998</v>
      </c>
      <c r="R367" s="37">
        <f t="shared" si="2091"/>
        <v>0.12999999999999998</v>
      </c>
      <c r="S367" s="37">
        <f t="shared" si="2091"/>
        <v>0.12999999999999998</v>
      </c>
      <c r="T367" s="37">
        <f t="shared" si="2091"/>
        <v>0.12999999999999998</v>
      </c>
      <c r="U367">
        <f t="shared" si="2022"/>
        <v>13</v>
      </c>
      <c r="V367" s="37">
        <f t="shared" ref="V367:W367" si="2092">IF(ROWS(V$355:V367)/100&lt;=V$353,V366+1%,"")</f>
        <v>0.12999999999999998</v>
      </c>
      <c r="W367" s="37">
        <f t="shared" si="2092"/>
        <v>0.12999999999999998</v>
      </c>
      <c r="X367">
        <f t="shared" si="2024"/>
        <v>130</v>
      </c>
      <c r="Y367" s="37">
        <f t="shared" si="2025"/>
        <v>0.12999999999999998</v>
      </c>
      <c r="Z367">
        <f t="shared" ref="Z367:AA367" si="2093">IF(ROWS(Z$355:Z367)&lt;=Z$353,Z366+1,"")</f>
        <v>13</v>
      </c>
      <c r="AA367">
        <f t="shared" si="2093"/>
        <v>13</v>
      </c>
      <c r="AB367" s="37">
        <f t="shared" ref="AB367:AG367" si="2094">IF(ROWS(AB$355:AB367)/100&lt;=AB$353,AB366+1%,"")</f>
        <v>0.12999999999999998</v>
      </c>
      <c r="AC367" s="37">
        <f t="shared" si="2094"/>
        <v>0.12999999999999998</v>
      </c>
      <c r="AD367" s="37">
        <f t="shared" si="2094"/>
        <v>0.12999999999999998</v>
      </c>
      <c r="AE367" s="37">
        <f t="shared" si="2094"/>
        <v>0.12999999999999998</v>
      </c>
      <c r="AF367" s="37">
        <f t="shared" si="2094"/>
        <v>0.12999999999999998</v>
      </c>
      <c r="AG367" s="37">
        <f t="shared" si="2094"/>
        <v>0.12999999999999998</v>
      </c>
      <c r="AH367">
        <f t="shared" si="2028"/>
        <v>13</v>
      </c>
      <c r="AI367" s="37">
        <f t="shared" ref="AI367:AJ367" si="2095">IF(ROWS(AI$355:AI367)/100&lt;=AI$353,AI366+1%,"")</f>
        <v>0.12999999999999998</v>
      </c>
      <c r="AJ367" s="37">
        <f t="shared" si="2095"/>
        <v>0.12999999999999998</v>
      </c>
    </row>
    <row r="368" spans="1:38" ht="12.75">
      <c r="B368">
        <f t="shared" ref="B368:P368" si="2096">IF(ROWS(B$355:B368)&lt;=B$353,B367+1,"")</f>
        <v>14</v>
      </c>
      <c r="C368">
        <f t="shared" si="2096"/>
        <v>14</v>
      </c>
      <c r="D368">
        <f t="shared" si="2096"/>
        <v>14</v>
      </c>
      <c r="E368">
        <f t="shared" si="2096"/>
        <v>14</v>
      </c>
      <c r="F368">
        <f t="shared" si="2096"/>
        <v>14</v>
      </c>
      <c r="G368">
        <f t="shared" si="2096"/>
        <v>14</v>
      </c>
      <c r="H368">
        <f t="shared" si="2096"/>
        <v>14</v>
      </c>
      <c r="I368">
        <f t="shared" si="2096"/>
        <v>14</v>
      </c>
      <c r="J368">
        <f t="shared" si="2096"/>
        <v>14</v>
      </c>
      <c r="K368">
        <f t="shared" si="2096"/>
        <v>14</v>
      </c>
      <c r="L368">
        <f t="shared" si="2096"/>
        <v>14</v>
      </c>
      <c r="M368">
        <f t="shared" si="2096"/>
        <v>14</v>
      </c>
      <c r="N368">
        <f t="shared" si="2096"/>
        <v>14</v>
      </c>
      <c r="O368">
        <f t="shared" si="2096"/>
        <v>14</v>
      </c>
      <c r="P368">
        <f t="shared" si="2096"/>
        <v>14</v>
      </c>
      <c r="Q368" s="37">
        <f t="shared" ref="Q368:T368" si="2097">IF(ROWS(Q$355:Q368)/100&lt;=Q$353,Q367+1%,"")</f>
        <v>0.13999999999999999</v>
      </c>
      <c r="R368" s="37">
        <f t="shared" si="2097"/>
        <v>0.13999999999999999</v>
      </c>
      <c r="S368" s="37">
        <f t="shared" si="2097"/>
        <v>0.13999999999999999</v>
      </c>
      <c r="T368" s="37">
        <f t="shared" si="2097"/>
        <v>0.13999999999999999</v>
      </c>
      <c r="U368">
        <f t="shared" si="2022"/>
        <v>14</v>
      </c>
      <c r="V368" s="37">
        <f t="shared" ref="V368:W368" si="2098">IF(ROWS(V$355:V368)/100&lt;=V$353,V367+1%,"")</f>
        <v>0.13999999999999999</v>
      </c>
      <c r="W368" s="37">
        <f t="shared" si="2098"/>
        <v>0.13999999999999999</v>
      </c>
      <c r="X368">
        <f t="shared" si="2024"/>
        <v>140</v>
      </c>
      <c r="Y368" s="37">
        <f t="shared" si="2025"/>
        <v>0.13999999999999999</v>
      </c>
      <c r="Z368">
        <f t="shared" ref="Z368:AA368" si="2099">IF(ROWS(Z$355:Z368)&lt;=Z$353,Z367+1,"")</f>
        <v>14</v>
      </c>
      <c r="AA368">
        <f t="shared" si="2099"/>
        <v>14</v>
      </c>
      <c r="AB368" s="37">
        <f t="shared" ref="AB368:AG368" si="2100">IF(ROWS(AB$355:AB368)/100&lt;=AB$353,AB367+1%,"")</f>
        <v>0.13999999999999999</v>
      </c>
      <c r="AC368" s="37">
        <f t="shared" si="2100"/>
        <v>0.13999999999999999</v>
      </c>
      <c r="AD368" s="37">
        <f t="shared" si="2100"/>
        <v>0.13999999999999999</v>
      </c>
      <c r="AE368" s="37">
        <f t="shared" si="2100"/>
        <v>0.13999999999999999</v>
      </c>
      <c r="AF368" s="37">
        <f t="shared" si="2100"/>
        <v>0.13999999999999999</v>
      </c>
      <c r="AG368" s="37">
        <f t="shared" si="2100"/>
        <v>0.13999999999999999</v>
      </c>
      <c r="AH368">
        <f t="shared" si="2028"/>
        <v>14</v>
      </c>
      <c r="AI368" s="37">
        <f t="shared" ref="AI368:AJ368" si="2101">IF(ROWS(AI$355:AI368)/100&lt;=AI$353,AI367+1%,"")</f>
        <v>0.13999999999999999</v>
      </c>
      <c r="AJ368" s="37">
        <f t="shared" si="2101"/>
        <v>0.13999999999999999</v>
      </c>
    </row>
    <row r="369" spans="2:36" ht="12.75">
      <c r="B369">
        <f t="shared" ref="B369:P369" si="2102">IF(ROWS(B$355:B369)&lt;=B$353,B368+1,"")</f>
        <v>15</v>
      </c>
      <c r="C369">
        <f t="shared" si="2102"/>
        <v>15</v>
      </c>
      <c r="D369">
        <f t="shared" si="2102"/>
        <v>15</v>
      </c>
      <c r="E369">
        <f t="shared" si="2102"/>
        <v>15</v>
      </c>
      <c r="F369">
        <f t="shared" si="2102"/>
        <v>15</v>
      </c>
      <c r="G369">
        <f t="shared" si="2102"/>
        <v>15</v>
      </c>
      <c r="H369">
        <f t="shared" si="2102"/>
        <v>15</v>
      </c>
      <c r="I369">
        <f t="shared" si="2102"/>
        <v>15</v>
      </c>
      <c r="J369">
        <f t="shared" si="2102"/>
        <v>15</v>
      </c>
      <c r="K369">
        <f t="shared" si="2102"/>
        <v>15</v>
      </c>
      <c r="L369">
        <f t="shared" si="2102"/>
        <v>15</v>
      </c>
      <c r="M369">
        <f t="shared" si="2102"/>
        <v>15</v>
      </c>
      <c r="N369">
        <f t="shared" si="2102"/>
        <v>15</v>
      </c>
      <c r="O369">
        <f t="shared" si="2102"/>
        <v>15</v>
      </c>
      <c r="P369">
        <f t="shared" si="2102"/>
        <v>15</v>
      </c>
      <c r="Q369" s="37">
        <f t="shared" ref="Q369:T369" si="2103">IF(ROWS(Q$355:Q369)/100&lt;=Q$353,Q368+1%,"")</f>
        <v>0.15</v>
      </c>
      <c r="R369" s="37">
        <f t="shared" si="2103"/>
        <v>0.15</v>
      </c>
      <c r="S369" s="37">
        <f t="shared" si="2103"/>
        <v>0.15</v>
      </c>
      <c r="T369" s="37">
        <f t="shared" si="2103"/>
        <v>0.15</v>
      </c>
      <c r="U369">
        <f t="shared" si="2022"/>
        <v>15</v>
      </c>
      <c r="V369" s="37">
        <f t="shared" ref="V369:W369" si="2104">IF(ROWS(V$355:V369)/100&lt;=V$353,V368+1%,"")</f>
        <v>0.15</v>
      </c>
      <c r="W369" s="37">
        <f t="shared" si="2104"/>
        <v>0.15</v>
      </c>
      <c r="X369">
        <f t="shared" si="2024"/>
        <v>150</v>
      </c>
      <c r="Y369" s="37">
        <f t="shared" si="2025"/>
        <v>0.15</v>
      </c>
      <c r="Z369">
        <f t="shared" ref="Z369:AA369" si="2105">IF(ROWS(Z$355:Z369)&lt;=Z$353,Z368+1,"")</f>
        <v>15</v>
      </c>
      <c r="AA369">
        <f t="shared" si="2105"/>
        <v>15</v>
      </c>
      <c r="AB369" s="37">
        <f t="shared" ref="AB369:AG369" si="2106">IF(ROWS(AB$355:AB369)/100&lt;=AB$353,AB368+1%,"")</f>
        <v>0.15</v>
      </c>
      <c r="AC369" s="37">
        <f t="shared" si="2106"/>
        <v>0.15</v>
      </c>
      <c r="AD369" s="37">
        <f t="shared" si="2106"/>
        <v>0.15</v>
      </c>
      <c r="AE369" s="37">
        <f t="shared" si="2106"/>
        <v>0.15</v>
      </c>
      <c r="AF369" s="37">
        <f t="shared" si="2106"/>
        <v>0.15</v>
      </c>
      <c r="AG369" s="37">
        <f t="shared" si="2106"/>
        <v>0.15</v>
      </c>
      <c r="AH369">
        <f t="shared" si="2028"/>
        <v>15</v>
      </c>
      <c r="AI369" s="37">
        <f t="shared" ref="AI369:AJ369" si="2107">IF(ROWS(AI$355:AI369)/100&lt;=AI$353,AI368+1%,"")</f>
        <v>0.15</v>
      </c>
      <c r="AJ369" s="37">
        <f t="shared" si="2107"/>
        <v>0.15</v>
      </c>
    </row>
    <row r="370" spans="2:36" ht="12.75">
      <c r="B370">
        <f t="shared" ref="B370:P370" si="2108">IF(ROWS(B$355:B370)&lt;=B$353,B369+1,"")</f>
        <v>16</v>
      </c>
      <c r="C370">
        <f t="shared" si="2108"/>
        <v>16</v>
      </c>
      <c r="D370">
        <f t="shared" si="2108"/>
        <v>16</v>
      </c>
      <c r="E370">
        <f t="shared" si="2108"/>
        <v>16</v>
      </c>
      <c r="F370">
        <f t="shared" si="2108"/>
        <v>16</v>
      </c>
      <c r="G370">
        <f t="shared" si="2108"/>
        <v>16</v>
      </c>
      <c r="H370">
        <f t="shared" si="2108"/>
        <v>16</v>
      </c>
      <c r="I370">
        <f t="shared" si="2108"/>
        <v>16</v>
      </c>
      <c r="J370">
        <f t="shared" si="2108"/>
        <v>16</v>
      </c>
      <c r="K370">
        <f t="shared" si="2108"/>
        <v>16</v>
      </c>
      <c r="L370">
        <f t="shared" si="2108"/>
        <v>16</v>
      </c>
      <c r="M370">
        <f t="shared" si="2108"/>
        <v>16</v>
      </c>
      <c r="N370">
        <f t="shared" si="2108"/>
        <v>16</v>
      </c>
      <c r="O370">
        <f t="shared" si="2108"/>
        <v>16</v>
      </c>
      <c r="P370">
        <f t="shared" si="2108"/>
        <v>16</v>
      </c>
      <c r="Q370" s="37">
        <f t="shared" ref="Q370:T370" si="2109">IF(ROWS(Q$355:Q370)/100&lt;=Q$353,Q369+1%,"")</f>
        <v>0.16</v>
      </c>
      <c r="R370" s="37">
        <f t="shared" si="2109"/>
        <v>0.16</v>
      </c>
      <c r="S370" s="37">
        <f t="shared" si="2109"/>
        <v>0.16</v>
      </c>
      <c r="T370" s="37">
        <f t="shared" si="2109"/>
        <v>0.16</v>
      </c>
      <c r="U370">
        <f t="shared" si="2022"/>
        <v>16</v>
      </c>
      <c r="V370" s="37">
        <f t="shared" ref="V370:W370" si="2110">IF(ROWS(V$355:V370)/100&lt;=V$353,V369+1%,"")</f>
        <v>0.16</v>
      </c>
      <c r="W370" s="37">
        <f t="shared" si="2110"/>
        <v>0.16</v>
      </c>
      <c r="X370">
        <f t="shared" si="2024"/>
        <v>160</v>
      </c>
      <c r="Y370" s="37">
        <f t="shared" si="2025"/>
        <v>0.16</v>
      </c>
      <c r="Z370">
        <f t="shared" ref="Z370:AA370" si="2111">IF(ROWS(Z$355:Z370)&lt;=Z$353,Z369+1,"")</f>
        <v>16</v>
      </c>
      <c r="AA370">
        <f t="shared" si="2111"/>
        <v>16</v>
      </c>
      <c r="AB370" s="37">
        <f t="shared" ref="AB370:AG370" si="2112">IF(ROWS(AB$355:AB370)/100&lt;=AB$353,AB369+1%,"")</f>
        <v>0.16</v>
      </c>
      <c r="AC370" s="37">
        <f t="shared" si="2112"/>
        <v>0.16</v>
      </c>
      <c r="AD370" s="37">
        <f t="shared" si="2112"/>
        <v>0.16</v>
      </c>
      <c r="AE370" s="37">
        <f t="shared" si="2112"/>
        <v>0.16</v>
      </c>
      <c r="AF370" s="37">
        <f t="shared" si="2112"/>
        <v>0.16</v>
      </c>
      <c r="AG370" s="37">
        <f t="shared" si="2112"/>
        <v>0.16</v>
      </c>
      <c r="AH370">
        <f t="shared" si="2028"/>
        <v>16</v>
      </c>
      <c r="AI370" s="37">
        <f t="shared" ref="AI370:AJ370" si="2113">IF(ROWS(AI$355:AI370)/100&lt;=AI$353,AI369+1%,"")</f>
        <v>0.16</v>
      </c>
      <c r="AJ370" s="37">
        <f t="shared" si="2113"/>
        <v>0.16</v>
      </c>
    </row>
    <row r="371" spans="2:36" ht="12.75">
      <c r="B371">
        <f t="shared" ref="B371:P371" si="2114">IF(ROWS(B$355:B371)&lt;=B$353,B370+1,"")</f>
        <v>17</v>
      </c>
      <c r="C371">
        <f t="shared" si="2114"/>
        <v>17</v>
      </c>
      <c r="D371">
        <f t="shared" si="2114"/>
        <v>17</v>
      </c>
      <c r="E371">
        <f t="shared" si="2114"/>
        <v>17</v>
      </c>
      <c r="F371">
        <f t="shared" si="2114"/>
        <v>17</v>
      </c>
      <c r="G371">
        <f t="shared" si="2114"/>
        <v>17</v>
      </c>
      <c r="H371">
        <f t="shared" si="2114"/>
        <v>17</v>
      </c>
      <c r="I371">
        <f t="shared" si="2114"/>
        <v>17</v>
      </c>
      <c r="J371">
        <f t="shared" si="2114"/>
        <v>17</v>
      </c>
      <c r="K371">
        <f t="shared" si="2114"/>
        <v>17</v>
      </c>
      <c r="L371">
        <f t="shared" si="2114"/>
        <v>17</v>
      </c>
      <c r="M371">
        <f t="shared" si="2114"/>
        <v>17</v>
      </c>
      <c r="N371">
        <f t="shared" si="2114"/>
        <v>17</v>
      </c>
      <c r="O371">
        <f t="shared" si="2114"/>
        <v>17</v>
      </c>
      <c r="P371">
        <f t="shared" si="2114"/>
        <v>17</v>
      </c>
      <c r="Q371" s="37">
        <f t="shared" ref="Q371:T371" si="2115">IF(ROWS(Q$355:Q371)/100&lt;=Q$353,Q370+1%,"")</f>
        <v>0.17</v>
      </c>
      <c r="R371" s="37">
        <f t="shared" si="2115"/>
        <v>0.17</v>
      </c>
      <c r="S371" s="37">
        <f t="shared" si="2115"/>
        <v>0.17</v>
      </c>
      <c r="T371" s="37">
        <f t="shared" si="2115"/>
        <v>0.17</v>
      </c>
      <c r="U371">
        <f t="shared" si="2022"/>
        <v>17</v>
      </c>
      <c r="V371" s="37">
        <f t="shared" ref="V371:W371" si="2116">IF(ROWS(V$355:V371)/100&lt;=V$353,V370+1%,"")</f>
        <v>0.17</v>
      </c>
      <c r="W371" s="37">
        <f t="shared" si="2116"/>
        <v>0.17</v>
      </c>
      <c r="X371">
        <f t="shared" si="2024"/>
        <v>170</v>
      </c>
      <c r="Y371" s="37">
        <f t="shared" si="2025"/>
        <v>0.17</v>
      </c>
      <c r="Z371">
        <f t="shared" ref="Z371:AA371" si="2117">IF(ROWS(Z$355:Z371)&lt;=Z$353,Z370+1,"")</f>
        <v>17</v>
      </c>
      <c r="AA371">
        <f t="shared" si="2117"/>
        <v>17</v>
      </c>
      <c r="AB371" s="37">
        <f t="shared" ref="AB371:AG371" si="2118">IF(ROWS(AB$355:AB371)/100&lt;=AB$353,AB370+1%,"")</f>
        <v>0.17</v>
      </c>
      <c r="AC371" s="37">
        <f t="shared" si="2118"/>
        <v>0.17</v>
      </c>
      <c r="AD371" s="37">
        <f t="shared" si="2118"/>
        <v>0.17</v>
      </c>
      <c r="AE371" s="37">
        <f t="shared" si="2118"/>
        <v>0.17</v>
      </c>
      <c r="AF371" s="37">
        <f t="shared" si="2118"/>
        <v>0.17</v>
      </c>
      <c r="AG371" s="37">
        <f t="shared" si="2118"/>
        <v>0.17</v>
      </c>
      <c r="AH371">
        <f t="shared" si="2028"/>
        <v>17</v>
      </c>
      <c r="AI371" s="37">
        <f t="shared" ref="AI371:AJ371" si="2119">IF(ROWS(AI$355:AI371)/100&lt;=AI$353,AI370+1%,"")</f>
        <v>0.17</v>
      </c>
      <c r="AJ371" s="37">
        <f t="shared" si="2119"/>
        <v>0.17</v>
      </c>
    </row>
    <row r="372" spans="2:36" ht="12.75">
      <c r="B372">
        <f t="shared" ref="B372:P372" si="2120">IF(ROWS(B$355:B372)&lt;=B$353,B371+1,"")</f>
        <v>18</v>
      </c>
      <c r="C372">
        <f t="shared" si="2120"/>
        <v>18</v>
      </c>
      <c r="D372">
        <f t="shared" si="2120"/>
        <v>18</v>
      </c>
      <c r="E372">
        <f t="shared" si="2120"/>
        <v>18</v>
      </c>
      <c r="F372">
        <f t="shared" si="2120"/>
        <v>18</v>
      </c>
      <c r="G372">
        <f t="shared" si="2120"/>
        <v>18</v>
      </c>
      <c r="H372">
        <f t="shared" si="2120"/>
        <v>18</v>
      </c>
      <c r="I372">
        <f t="shared" si="2120"/>
        <v>18</v>
      </c>
      <c r="J372">
        <f t="shared" si="2120"/>
        <v>18</v>
      </c>
      <c r="K372">
        <f t="shared" si="2120"/>
        <v>18</v>
      </c>
      <c r="L372">
        <f t="shared" si="2120"/>
        <v>18</v>
      </c>
      <c r="M372">
        <f t="shared" si="2120"/>
        <v>18</v>
      </c>
      <c r="N372">
        <f t="shared" si="2120"/>
        <v>18</v>
      </c>
      <c r="O372">
        <f t="shared" si="2120"/>
        <v>18</v>
      </c>
      <c r="P372">
        <f t="shared" si="2120"/>
        <v>18</v>
      </c>
      <c r="Q372" s="37">
        <f t="shared" ref="Q372:T372" si="2121">IF(ROWS(Q$355:Q372)/100&lt;=Q$353,Q371+1%,"")</f>
        <v>0.18000000000000002</v>
      </c>
      <c r="R372" s="37">
        <f t="shared" si="2121"/>
        <v>0.18000000000000002</v>
      </c>
      <c r="S372" s="37">
        <f t="shared" si="2121"/>
        <v>0.18000000000000002</v>
      </c>
      <c r="T372" s="37">
        <f t="shared" si="2121"/>
        <v>0.18000000000000002</v>
      </c>
      <c r="U372">
        <f t="shared" si="2022"/>
        <v>18</v>
      </c>
      <c r="V372" s="37">
        <f t="shared" ref="V372:W372" si="2122">IF(ROWS(V$355:V372)/100&lt;=V$353,V371+1%,"")</f>
        <v>0.18000000000000002</v>
      </c>
      <c r="W372" s="37">
        <f t="shared" si="2122"/>
        <v>0.18000000000000002</v>
      </c>
      <c r="X372">
        <f t="shared" si="2024"/>
        <v>180</v>
      </c>
      <c r="Y372" s="37">
        <f t="shared" si="2025"/>
        <v>0.18000000000000002</v>
      </c>
      <c r="Z372">
        <f t="shared" ref="Z372:AA372" si="2123">IF(ROWS(Z$355:Z372)&lt;=Z$353,Z371+1,"")</f>
        <v>18</v>
      </c>
      <c r="AA372">
        <f t="shared" si="2123"/>
        <v>18</v>
      </c>
      <c r="AB372" s="37">
        <f t="shared" ref="AB372:AG372" si="2124">IF(ROWS(AB$355:AB372)/100&lt;=AB$353,AB371+1%,"")</f>
        <v>0.18000000000000002</v>
      </c>
      <c r="AC372" s="37">
        <f t="shared" si="2124"/>
        <v>0.18000000000000002</v>
      </c>
      <c r="AD372" s="37">
        <f t="shared" si="2124"/>
        <v>0.18000000000000002</v>
      </c>
      <c r="AE372" s="37">
        <f t="shared" si="2124"/>
        <v>0.18000000000000002</v>
      </c>
      <c r="AF372" s="37">
        <f t="shared" si="2124"/>
        <v>0.18000000000000002</v>
      </c>
      <c r="AG372" s="37">
        <f t="shared" si="2124"/>
        <v>0.18000000000000002</v>
      </c>
      <c r="AH372">
        <f t="shared" si="2028"/>
        <v>18</v>
      </c>
      <c r="AI372" s="37">
        <f t="shared" ref="AI372:AJ372" si="2125">IF(ROWS(AI$355:AI372)/100&lt;=AI$353,AI371+1%,"")</f>
        <v>0.18000000000000002</v>
      </c>
      <c r="AJ372" s="37">
        <f t="shared" si="2125"/>
        <v>0.18000000000000002</v>
      </c>
    </row>
    <row r="373" spans="2:36" ht="12.75">
      <c r="B373">
        <f t="shared" ref="B373:P373" si="2126">IF(ROWS(B$355:B373)&lt;=B$353,B372+1,"")</f>
        <v>19</v>
      </c>
      <c r="C373">
        <f t="shared" si="2126"/>
        <v>19</v>
      </c>
      <c r="D373">
        <f t="shared" si="2126"/>
        <v>19</v>
      </c>
      <c r="E373">
        <f t="shared" si="2126"/>
        <v>19</v>
      </c>
      <c r="F373">
        <f t="shared" si="2126"/>
        <v>19</v>
      </c>
      <c r="G373">
        <f t="shared" si="2126"/>
        <v>19</v>
      </c>
      <c r="H373">
        <f t="shared" si="2126"/>
        <v>19</v>
      </c>
      <c r="I373">
        <f t="shared" si="2126"/>
        <v>19</v>
      </c>
      <c r="J373">
        <f t="shared" si="2126"/>
        <v>19</v>
      </c>
      <c r="K373">
        <f t="shared" si="2126"/>
        <v>19</v>
      </c>
      <c r="L373">
        <f t="shared" si="2126"/>
        <v>19</v>
      </c>
      <c r="M373">
        <f t="shared" si="2126"/>
        <v>19</v>
      </c>
      <c r="N373">
        <f t="shared" si="2126"/>
        <v>19</v>
      </c>
      <c r="O373">
        <f t="shared" si="2126"/>
        <v>19</v>
      </c>
      <c r="P373">
        <f t="shared" si="2126"/>
        <v>19</v>
      </c>
      <c r="Q373" s="37">
        <f t="shared" ref="Q373:T373" si="2127">IF(ROWS(Q$355:Q373)/100&lt;=Q$353,Q372+1%,"")</f>
        <v>0.19000000000000003</v>
      </c>
      <c r="R373" s="37">
        <f t="shared" si="2127"/>
        <v>0.19000000000000003</v>
      </c>
      <c r="S373" s="37">
        <f t="shared" si="2127"/>
        <v>0.19000000000000003</v>
      </c>
      <c r="T373" s="37">
        <f t="shared" si="2127"/>
        <v>0.19000000000000003</v>
      </c>
      <c r="U373">
        <f t="shared" si="2022"/>
        <v>19</v>
      </c>
      <c r="V373" s="37">
        <f t="shared" ref="V373:W373" si="2128">IF(ROWS(V$355:V373)/100&lt;=V$353,V372+1%,"")</f>
        <v>0.19000000000000003</v>
      </c>
      <c r="W373" s="37">
        <f t="shared" si="2128"/>
        <v>0.19000000000000003</v>
      </c>
      <c r="X373">
        <f t="shared" si="2024"/>
        <v>190</v>
      </c>
      <c r="Y373" s="37">
        <f t="shared" si="2025"/>
        <v>0.19000000000000003</v>
      </c>
      <c r="Z373">
        <f t="shared" ref="Z373:AA373" si="2129">IF(ROWS(Z$355:Z373)&lt;=Z$353,Z372+1,"")</f>
        <v>19</v>
      </c>
      <c r="AA373">
        <f t="shared" si="2129"/>
        <v>19</v>
      </c>
      <c r="AB373" s="37">
        <f t="shared" ref="AB373:AG373" si="2130">IF(ROWS(AB$355:AB373)/100&lt;=AB$353,AB372+1%,"")</f>
        <v>0.19000000000000003</v>
      </c>
      <c r="AC373" s="37">
        <f t="shared" si="2130"/>
        <v>0.19000000000000003</v>
      </c>
      <c r="AD373" s="37">
        <f t="shared" si="2130"/>
        <v>0.19000000000000003</v>
      </c>
      <c r="AE373" s="37">
        <f t="shared" si="2130"/>
        <v>0.19000000000000003</v>
      </c>
      <c r="AF373" s="37">
        <f t="shared" si="2130"/>
        <v>0.19000000000000003</v>
      </c>
      <c r="AG373" s="37">
        <f t="shared" si="2130"/>
        <v>0.19000000000000003</v>
      </c>
      <c r="AH373">
        <f t="shared" si="2028"/>
        <v>19</v>
      </c>
      <c r="AI373" s="37">
        <f t="shared" ref="AI373:AJ373" si="2131">IF(ROWS(AI$355:AI373)/100&lt;=AI$353,AI372+1%,"")</f>
        <v>0.19000000000000003</v>
      </c>
      <c r="AJ373" s="37">
        <f t="shared" si="2131"/>
        <v>0.19000000000000003</v>
      </c>
    </row>
    <row r="374" spans="2:36" ht="12.75">
      <c r="B374">
        <f t="shared" ref="B374:P374" si="2132">IF(ROWS(B$355:B374)&lt;=B$353,B373+1,"")</f>
        <v>20</v>
      </c>
      <c r="C374">
        <f t="shared" si="2132"/>
        <v>20</v>
      </c>
      <c r="D374">
        <f t="shared" si="2132"/>
        <v>20</v>
      </c>
      <c r="E374">
        <f t="shared" si="2132"/>
        <v>20</v>
      </c>
      <c r="F374">
        <f t="shared" si="2132"/>
        <v>20</v>
      </c>
      <c r="G374">
        <f t="shared" si="2132"/>
        <v>20</v>
      </c>
      <c r="H374">
        <f t="shared" si="2132"/>
        <v>20</v>
      </c>
      <c r="I374">
        <f t="shared" si="2132"/>
        <v>20</v>
      </c>
      <c r="J374">
        <f t="shared" si="2132"/>
        <v>20</v>
      </c>
      <c r="K374">
        <f t="shared" si="2132"/>
        <v>20</v>
      </c>
      <c r="L374">
        <f t="shared" si="2132"/>
        <v>20</v>
      </c>
      <c r="M374">
        <f t="shared" si="2132"/>
        <v>20</v>
      </c>
      <c r="N374">
        <f t="shared" si="2132"/>
        <v>20</v>
      </c>
      <c r="O374">
        <f t="shared" si="2132"/>
        <v>20</v>
      </c>
      <c r="P374">
        <f t="shared" si="2132"/>
        <v>20</v>
      </c>
      <c r="Q374" s="37">
        <f t="shared" ref="Q374:T374" si="2133">IF(ROWS(Q$355:Q374)/100&lt;=Q$353,Q373+1%,"")</f>
        <v>0.20000000000000004</v>
      </c>
      <c r="R374" s="37">
        <f t="shared" si="2133"/>
        <v>0.20000000000000004</v>
      </c>
      <c r="S374" s="37">
        <f t="shared" si="2133"/>
        <v>0.20000000000000004</v>
      </c>
      <c r="T374" s="37">
        <f t="shared" si="2133"/>
        <v>0.20000000000000004</v>
      </c>
      <c r="U374">
        <f t="shared" si="2022"/>
        <v>20</v>
      </c>
      <c r="V374" s="37">
        <f t="shared" ref="V374:W374" si="2134">IF(ROWS(V$355:V374)/100&lt;=V$353,V373+1%,"")</f>
        <v>0.20000000000000004</v>
      </c>
      <c r="W374" s="37">
        <f t="shared" si="2134"/>
        <v>0.20000000000000004</v>
      </c>
      <c r="X374">
        <f t="shared" si="2024"/>
        <v>200</v>
      </c>
      <c r="Y374" s="37">
        <f t="shared" si="2025"/>
        <v>0.20000000000000004</v>
      </c>
      <c r="Z374">
        <f t="shared" ref="Z374:AA374" si="2135">IF(ROWS(Z$355:Z374)&lt;=Z$353,Z373+1,"")</f>
        <v>20</v>
      </c>
      <c r="AA374">
        <f t="shared" si="2135"/>
        <v>20</v>
      </c>
      <c r="AB374" s="37">
        <f t="shared" ref="AB374:AG374" si="2136">IF(ROWS(AB$355:AB374)/100&lt;=AB$353,AB373+1%,"")</f>
        <v>0.20000000000000004</v>
      </c>
      <c r="AC374" s="37">
        <f t="shared" si="2136"/>
        <v>0.20000000000000004</v>
      </c>
      <c r="AD374" s="37">
        <f t="shared" si="2136"/>
        <v>0.20000000000000004</v>
      </c>
      <c r="AE374" s="37">
        <f t="shared" si="2136"/>
        <v>0.20000000000000004</v>
      </c>
      <c r="AF374" s="37">
        <f t="shared" si="2136"/>
        <v>0.20000000000000004</v>
      </c>
      <c r="AG374" s="37">
        <f t="shared" si="2136"/>
        <v>0.20000000000000004</v>
      </c>
      <c r="AH374">
        <f t="shared" si="2028"/>
        <v>20</v>
      </c>
      <c r="AI374" s="37">
        <f t="shared" ref="AI374:AJ374" si="2137">IF(ROWS(AI$355:AI374)/100&lt;=AI$353,AI373+1%,"")</f>
        <v>0.20000000000000004</v>
      </c>
      <c r="AJ374" s="37">
        <f t="shared" si="2137"/>
        <v>0.20000000000000004</v>
      </c>
    </row>
    <row r="375" spans="2:36" ht="12.75">
      <c r="B375">
        <f t="shared" ref="B375:P375" si="2138">IF(ROWS(B$355:B375)&lt;=B$353,B374+1,"")</f>
        <v>21</v>
      </c>
      <c r="C375">
        <f t="shared" si="2138"/>
        <v>21</v>
      </c>
      <c r="D375">
        <f t="shared" si="2138"/>
        <v>21</v>
      </c>
      <c r="E375">
        <f t="shared" si="2138"/>
        <v>21</v>
      </c>
      <c r="F375">
        <f t="shared" si="2138"/>
        <v>21</v>
      </c>
      <c r="G375">
        <f t="shared" si="2138"/>
        <v>21</v>
      </c>
      <c r="H375">
        <f t="shared" si="2138"/>
        <v>21</v>
      </c>
      <c r="I375">
        <f t="shared" si="2138"/>
        <v>21</v>
      </c>
      <c r="J375">
        <f t="shared" si="2138"/>
        <v>21</v>
      </c>
      <c r="K375">
        <f t="shared" si="2138"/>
        <v>21</v>
      </c>
      <c r="L375">
        <f t="shared" si="2138"/>
        <v>21</v>
      </c>
      <c r="M375">
        <f t="shared" si="2138"/>
        <v>21</v>
      </c>
      <c r="N375">
        <f t="shared" si="2138"/>
        <v>21</v>
      </c>
      <c r="O375">
        <f t="shared" si="2138"/>
        <v>21</v>
      </c>
      <c r="P375">
        <f t="shared" si="2138"/>
        <v>21</v>
      </c>
      <c r="Q375" s="37">
        <f t="shared" ref="Q375:T375" si="2139">IF(ROWS(Q$355:Q375)/100&lt;=Q$353,Q374+1%,"")</f>
        <v>0.21000000000000005</v>
      </c>
      <c r="R375" s="37">
        <f t="shared" si="2139"/>
        <v>0.21000000000000005</v>
      </c>
      <c r="S375" s="37">
        <f t="shared" si="2139"/>
        <v>0.21000000000000005</v>
      </c>
      <c r="T375" s="37">
        <f t="shared" si="2139"/>
        <v>0.21000000000000005</v>
      </c>
      <c r="U375">
        <f t="shared" si="2022"/>
        <v>21</v>
      </c>
      <c r="V375" s="37">
        <f t="shared" ref="V375:W375" si="2140">IF(ROWS(V$355:V375)/100&lt;=V$353,V374+1%,"")</f>
        <v>0.21000000000000005</v>
      </c>
      <c r="W375" s="37">
        <f t="shared" si="2140"/>
        <v>0.21000000000000005</v>
      </c>
      <c r="X375">
        <f t="shared" si="2024"/>
        <v>210</v>
      </c>
      <c r="Y375" s="37">
        <f t="shared" si="2025"/>
        <v>0.21000000000000005</v>
      </c>
      <c r="Z375">
        <f t="shared" ref="Z375:AA375" si="2141">IF(ROWS(Z$355:Z375)&lt;=Z$353,Z374+1,"")</f>
        <v>21</v>
      </c>
      <c r="AA375">
        <f t="shared" si="2141"/>
        <v>21</v>
      </c>
      <c r="AB375" s="37">
        <f t="shared" ref="AB375:AG375" si="2142">IF(ROWS(AB$355:AB375)/100&lt;=AB$353,AB374+1%,"")</f>
        <v>0.21000000000000005</v>
      </c>
      <c r="AC375" s="37">
        <f t="shared" si="2142"/>
        <v>0.21000000000000005</v>
      </c>
      <c r="AD375" s="37">
        <f t="shared" si="2142"/>
        <v>0.21000000000000005</v>
      </c>
      <c r="AE375" s="37">
        <f t="shared" si="2142"/>
        <v>0.21000000000000005</v>
      </c>
      <c r="AF375" s="37">
        <f t="shared" si="2142"/>
        <v>0.21000000000000005</v>
      </c>
      <c r="AG375" s="37">
        <f t="shared" si="2142"/>
        <v>0.21000000000000005</v>
      </c>
      <c r="AH375">
        <f t="shared" si="2028"/>
        <v>21</v>
      </c>
      <c r="AI375" s="37">
        <f t="shared" ref="AI375:AJ375" si="2143">IF(ROWS(AI$355:AI375)/100&lt;=AI$353,AI374+1%,"")</f>
        <v>0.21000000000000005</v>
      </c>
      <c r="AJ375" s="37">
        <f t="shared" si="2143"/>
        <v>0.21000000000000005</v>
      </c>
    </row>
    <row r="376" spans="2:36" ht="12.75">
      <c r="B376">
        <f t="shared" ref="B376:P376" si="2144">IF(ROWS(B$355:B376)&lt;=B$353,B375+1,"")</f>
        <v>22</v>
      </c>
      <c r="C376">
        <f t="shared" si="2144"/>
        <v>22</v>
      </c>
      <c r="D376">
        <f t="shared" si="2144"/>
        <v>22</v>
      </c>
      <c r="E376">
        <f t="shared" si="2144"/>
        <v>22</v>
      </c>
      <c r="F376">
        <f t="shared" si="2144"/>
        <v>22</v>
      </c>
      <c r="G376">
        <f t="shared" si="2144"/>
        <v>22</v>
      </c>
      <c r="H376">
        <f t="shared" si="2144"/>
        <v>22</v>
      </c>
      <c r="I376">
        <f t="shared" si="2144"/>
        <v>22</v>
      </c>
      <c r="J376">
        <f t="shared" si="2144"/>
        <v>22</v>
      </c>
      <c r="K376">
        <f t="shared" si="2144"/>
        <v>22</v>
      </c>
      <c r="L376">
        <f t="shared" si="2144"/>
        <v>22</v>
      </c>
      <c r="M376">
        <f t="shared" si="2144"/>
        <v>22</v>
      </c>
      <c r="N376">
        <f t="shared" si="2144"/>
        <v>22</v>
      </c>
      <c r="O376">
        <f t="shared" si="2144"/>
        <v>22</v>
      </c>
      <c r="P376">
        <f t="shared" si="2144"/>
        <v>22</v>
      </c>
      <c r="Q376" s="37">
        <f t="shared" ref="Q376:T376" si="2145">IF(ROWS(Q$355:Q376)/100&lt;=Q$353,Q375+1%,"")</f>
        <v>0.22000000000000006</v>
      </c>
      <c r="R376" s="37">
        <f t="shared" si="2145"/>
        <v>0.22000000000000006</v>
      </c>
      <c r="S376" s="37">
        <f t="shared" si="2145"/>
        <v>0.22000000000000006</v>
      </c>
      <c r="T376" s="37">
        <f t="shared" si="2145"/>
        <v>0.22000000000000006</v>
      </c>
      <c r="U376">
        <f t="shared" si="2022"/>
        <v>22</v>
      </c>
      <c r="V376" s="37">
        <f t="shared" ref="V376:W376" si="2146">IF(ROWS(V$355:V376)/100&lt;=V$353,V375+1%,"")</f>
        <v>0.22000000000000006</v>
      </c>
      <c r="W376" s="37">
        <f t="shared" si="2146"/>
        <v>0.22000000000000006</v>
      </c>
      <c r="X376">
        <f t="shared" si="2024"/>
        <v>220</v>
      </c>
      <c r="Y376" s="37">
        <f t="shared" si="2025"/>
        <v>0.22000000000000006</v>
      </c>
      <c r="Z376">
        <f t="shared" ref="Z376:AA376" si="2147">IF(ROWS(Z$355:Z376)&lt;=Z$353,Z375+1,"")</f>
        <v>22</v>
      </c>
      <c r="AA376">
        <f t="shared" si="2147"/>
        <v>22</v>
      </c>
      <c r="AB376" s="37">
        <f t="shared" ref="AB376:AG376" si="2148">IF(ROWS(AB$355:AB376)/100&lt;=AB$353,AB375+1%,"")</f>
        <v>0.22000000000000006</v>
      </c>
      <c r="AC376" s="37">
        <f t="shared" si="2148"/>
        <v>0.22000000000000006</v>
      </c>
      <c r="AD376" s="37">
        <f t="shared" si="2148"/>
        <v>0.22000000000000006</v>
      </c>
      <c r="AE376" s="37">
        <f t="shared" si="2148"/>
        <v>0.22000000000000006</v>
      </c>
      <c r="AF376" s="37">
        <f t="shared" si="2148"/>
        <v>0.22000000000000006</v>
      </c>
      <c r="AG376" s="37">
        <f t="shared" si="2148"/>
        <v>0.22000000000000006</v>
      </c>
      <c r="AH376">
        <f t="shared" si="2028"/>
        <v>22</v>
      </c>
      <c r="AI376" s="37">
        <f t="shared" ref="AI376:AJ376" si="2149">IF(ROWS(AI$355:AI376)/100&lt;=AI$353,AI375+1%,"")</f>
        <v>0.22000000000000006</v>
      </c>
      <c r="AJ376" s="37">
        <f t="shared" si="2149"/>
        <v>0.22000000000000006</v>
      </c>
    </row>
    <row r="377" spans="2:36" ht="12.75">
      <c r="B377">
        <f t="shared" ref="B377:P377" si="2150">IF(ROWS(B$355:B377)&lt;=B$353,B376+1,"")</f>
        <v>23</v>
      </c>
      <c r="C377">
        <f t="shared" si="2150"/>
        <v>23</v>
      </c>
      <c r="D377">
        <f t="shared" si="2150"/>
        <v>23</v>
      </c>
      <c r="E377">
        <f t="shared" si="2150"/>
        <v>23</v>
      </c>
      <c r="F377">
        <f t="shared" si="2150"/>
        <v>23</v>
      </c>
      <c r="G377">
        <f t="shared" si="2150"/>
        <v>23</v>
      </c>
      <c r="H377">
        <f t="shared" si="2150"/>
        <v>23</v>
      </c>
      <c r="I377">
        <f t="shared" si="2150"/>
        <v>23</v>
      </c>
      <c r="J377">
        <f t="shared" si="2150"/>
        <v>23</v>
      </c>
      <c r="K377">
        <f t="shared" si="2150"/>
        <v>23</v>
      </c>
      <c r="L377">
        <f t="shared" si="2150"/>
        <v>23</v>
      </c>
      <c r="M377">
        <f t="shared" si="2150"/>
        <v>23</v>
      </c>
      <c r="N377">
        <f t="shared" si="2150"/>
        <v>23</v>
      </c>
      <c r="O377">
        <f t="shared" si="2150"/>
        <v>23</v>
      </c>
      <c r="P377">
        <f t="shared" si="2150"/>
        <v>23</v>
      </c>
      <c r="Q377" s="37">
        <f t="shared" ref="Q377:T377" si="2151">IF(ROWS(Q$355:Q377)/100&lt;=Q$353,Q376+1%,"")</f>
        <v>0.23000000000000007</v>
      </c>
      <c r="R377" s="37">
        <f t="shared" si="2151"/>
        <v>0.23000000000000007</v>
      </c>
      <c r="S377" s="37">
        <f t="shared" si="2151"/>
        <v>0.23000000000000007</v>
      </c>
      <c r="T377" s="37">
        <f t="shared" si="2151"/>
        <v>0.23000000000000007</v>
      </c>
      <c r="U377">
        <f t="shared" si="2022"/>
        <v>23</v>
      </c>
      <c r="V377" s="37">
        <f t="shared" ref="V377:W377" si="2152">IF(ROWS(V$355:V377)/100&lt;=V$353,V376+1%,"")</f>
        <v>0.23000000000000007</v>
      </c>
      <c r="W377" s="37">
        <f t="shared" si="2152"/>
        <v>0.23000000000000007</v>
      </c>
      <c r="X377">
        <f t="shared" si="2024"/>
        <v>230</v>
      </c>
      <c r="Y377" s="37">
        <f t="shared" si="2025"/>
        <v>0.23000000000000007</v>
      </c>
      <c r="Z377">
        <f t="shared" ref="Z377:AA377" si="2153">IF(ROWS(Z$355:Z377)&lt;=Z$353,Z376+1,"")</f>
        <v>23</v>
      </c>
      <c r="AA377">
        <f t="shared" si="2153"/>
        <v>23</v>
      </c>
      <c r="AB377" s="37">
        <f t="shared" ref="AB377:AG377" si="2154">IF(ROWS(AB$355:AB377)/100&lt;=AB$353,AB376+1%,"")</f>
        <v>0.23000000000000007</v>
      </c>
      <c r="AC377" s="37">
        <f t="shared" si="2154"/>
        <v>0.23000000000000007</v>
      </c>
      <c r="AD377" s="37">
        <f t="shared" si="2154"/>
        <v>0.23000000000000007</v>
      </c>
      <c r="AE377" s="37">
        <f t="shared" si="2154"/>
        <v>0.23000000000000007</v>
      </c>
      <c r="AF377" s="37">
        <f t="shared" si="2154"/>
        <v>0.23000000000000007</v>
      </c>
      <c r="AG377" s="37">
        <f t="shared" si="2154"/>
        <v>0.23000000000000007</v>
      </c>
      <c r="AH377">
        <f t="shared" si="2028"/>
        <v>23</v>
      </c>
      <c r="AI377" s="37">
        <f t="shared" ref="AI377:AJ377" si="2155">IF(ROWS(AI$355:AI377)/100&lt;=AI$353,AI376+1%,"")</f>
        <v>0.23000000000000007</v>
      </c>
      <c r="AJ377" s="37">
        <f t="shared" si="2155"/>
        <v>0.23000000000000007</v>
      </c>
    </row>
    <row r="378" spans="2:36" ht="12.75">
      <c r="B378">
        <f t="shared" ref="B378:P378" si="2156">IF(ROWS(B$355:B378)&lt;=B$353,B377+1,"")</f>
        <v>24</v>
      </c>
      <c r="C378">
        <f t="shared" si="2156"/>
        <v>24</v>
      </c>
      <c r="D378">
        <f t="shared" si="2156"/>
        <v>24</v>
      </c>
      <c r="E378">
        <f t="shared" si="2156"/>
        <v>24</v>
      </c>
      <c r="F378">
        <f t="shared" si="2156"/>
        <v>24</v>
      </c>
      <c r="G378">
        <f t="shared" si="2156"/>
        <v>24</v>
      </c>
      <c r="H378">
        <f t="shared" si="2156"/>
        <v>24</v>
      </c>
      <c r="I378">
        <f t="shared" si="2156"/>
        <v>24</v>
      </c>
      <c r="J378">
        <f t="shared" si="2156"/>
        <v>24</v>
      </c>
      <c r="K378">
        <f t="shared" si="2156"/>
        <v>24</v>
      </c>
      <c r="L378">
        <f t="shared" si="2156"/>
        <v>24</v>
      </c>
      <c r="M378">
        <f t="shared" si="2156"/>
        <v>24</v>
      </c>
      <c r="N378">
        <f t="shared" si="2156"/>
        <v>24</v>
      </c>
      <c r="O378">
        <f t="shared" si="2156"/>
        <v>24</v>
      </c>
      <c r="P378">
        <f t="shared" si="2156"/>
        <v>24</v>
      </c>
      <c r="Q378" s="37">
        <f t="shared" ref="Q378:T378" si="2157">IF(ROWS(Q$355:Q378)/100&lt;=Q$353,Q377+1%,"")</f>
        <v>0.24000000000000007</v>
      </c>
      <c r="R378" s="37">
        <f t="shared" si="2157"/>
        <v>0.24000000000000007</v>
      </c>
      <c r="S378" s="37">
        <f t="shared" si="2157"/>
        <v>0.24000000000000007</v>
      </c>
      <c r="T378" s="37">
        <f t="shared" si="2157"/>
        <v>0.24000000000000007</v>
      </c>
      <c r="U378">
        <f t="shared" si="2022"/>
        <v>24</v>
      </c>
      <c r="V378" s="37">
        <f t="shared" ref="V378:W378" si="2158">IF(ROWS(V$355:V378)/100&lt;=V$353,V377+1%,"")</f>
        <v>0.24000000000000007</v>
      </c>
      <c r="W378" s="37">
        <f t="shared" si="2158"/>
        <v>0.24000000000000007</v>
      </c>
      <c r="X378">
        <f t="shared" si="2024"/>
        <v>240</v>
      </c>
      <c r="Y378" s="37">
        <f t="shared" si="2025"/>
        <v>0.24000000000000007</v>
      </c>
      <c r="Z378">
        <f t="shared" ref="Z378:AA378" si="2159">IF(ROWS(Z$355:Z378)&lt;=Z$353,Z377+1,"")</f>
        <v>24</v>
      </c>
      <c r="AA378">
        <f t="shared" si="2159"/>
        <v>24</v>
      </c>
      <c r="AB378" s="37">
        <f t="shared" ref="AB378:AG378" si="2160">IF(ROWS(AB$355:AB378)/100&lt;=AB$353,AB377+1%,"")</f>
        <v>0.24000000000000007</v>
      </c>
      <c r="AC378" s="37">
        <f t="shared" si="2160"/>
        <v>0.24000000000000007</v>
      </c>
      <c r="AD378" s="37">
        <f t="shared" si="2160"/>
        <v>0.24000000000000007</v>
      </c>
      <c r="AE378" s="37">
        <f t="shared" si="2160"/>
        <v>0.24000000000000007</v>
      </c>
      <c r="AF378" s="37">
        <f t="shared" si="2160"/>
        <v>0.24000000000000007</v>
      </c>
      <c r="AG378" s="37">
        <f t="shared" si="2160"/>
        <v>0.24000000000000007</v>
      </c>
      <c r="AH378">
        <f t="shared" si="2028"/>
        <v>24</v>
      </c>
      <c r="AI378" s="37">
        <f t="shared" ref="AI378:AJ378" si="2161">IF(ROWS(AI$355:AI378)/100&lt;=AI$353,AI377+1%,"")</f>
        <v>0.24000000000000007</v>
      </c>
      <c r="AJ378" s="37">
        <f t="shared" si="2161"/>
        <v>0.24000000000000007</v>
      </c>
    </row>
    <row r="379" spans="2:36" ht="12.75">
      <c r="B379">
        <f t="shared" ref="B379:P379" si="2162">IF(ROWS(B$355:B379)&lt;=B$353,B378+1,"")</f>
        <v>25</v>
      </c>
      <c r="C379">
        <f t="shared" si="2162"/>
        <v>25</v>
      </c>
      <c r="D379">
        <f t="shared" si="2162"/>
        <v>25</v>
      </c>
      <c r="E379">
        <f t="shared" si="2162"/>
        <v>25</v>
      </c>
      <c r="F379">
        <f t="shared" si="2162"/>
        <v>25</v>
      </c>
      <c r="G379">
        <f t="shared" si="2162"/>
        <v>25</v>
      </c>
      <c r="H379">
        <f t="shared" si="2162"/>
        <v>25</v>
      </c>
      <c r="I379">
        <f t="shared" si="2162"/>
        <v>25</v>
      </c>
      <c r="J379">
        <f t="shared" si="2162"/>
        <v>25</v>
      </c>
      <c r="K379">
        <f t="shared" si="2162"/>
        <v>25</v>
      </c>
      <c r="L379">
        <f t="shared" si="2162"/>
        <v>25</v>
      </c>
      <c r="M379">
        <f t="shared" si="2162"/>
        <v>25</v>
      </c>
      <c r="N379">
        <f t="shared" si="2162"/>
        <v>25</v>
      </c>
      <c r="O379">
        <f t="shared" si="2162"/>
        <v>25</v>
      </c>
      <c r="P379">
        <f t="shared" si="2162"/>
        <v>25</v>
      </c>
      <c r="Q379" s="37">
        <f t="shared" ref="Q379:T379" si="2163">IF(ROWS(Q$355:Q379)/100&lt;=Q$353,Q378+1%,"")</f>
        <v>0.25000000000000006</v>
      </c>
      <c r="R379" s="37">
        <f t="shared" si="2163"/>
        <v>0.25000000000000006</v>
      </c>
      <c r="S379" s="37">
        <f t="shared" si="2163"/>
        <v>0.25000000000000006</v>
      </c>
      <c r="T379" s="37">
        <f t="shared" si="2163"/>
        <v>0.25000000000000006</v>
      </c>
      <c r="U379">
        <f t="shared" si="2022"/>
        <v>25</v>
      </c>
      <c r="V379" s="37">
        <f t="shared" ref="V379:W379" si="2164">IF(ROWS(V$355:V379)/100&lt;=V$353,V378+1%,"")</f>
        <v>0.25000000000000006</v>
      </c>
      <c r="W379" s="37">
        <f t="shared" si="2164"/>
        <v>0.25000000000000006</v>
      </c>
      <c r="X379">
        <f t="shared" si="2024"/>
        <v>250</v>
      </c>
      <c r="Y379" s="37">
        <f t="shared" si="2025"/>
        <v>0.25000000000000006</v>
      </c>
      <c r="Z379">
        <f t="shared" ref="Z379:AA379" si="2165">IF(ROWS(Z$355:Z379)&lt;=Z$353,Z378+1,"")</f>
        <v>25</v>
      </c>
      <c r="AA379">
        <f t="shared" si="2165"/>
        <v>25</v>
      </c>
      <c r="AB379" s="37">
        <f t="shared" ref="AB379:AG379" si="2166">IF(ROWS(AB$355:AB379)/100&lt;=AB$353,AB378+1%,"")</f>
        <v>0.25000000000000006</v>
      </c>
      <c r="AC379" s="37">
        <f t="shared" si="2166"/>
        <v>0.25000000000000006</v>
      </c>
      <c r="AD379" s="37">
        <f t="shared" si="2166"/>
        <v>0.25000000000000006</v>
      </c>
      <c r="AE379" s="37">
        <f t="shared" si="2166"/>
        <v>0.25000000000000006</v>
      </c>
      <c r="AF379" s="37">
        <f t="shared" si="2166"/>
        <v>0.25000000000000006</v>
      </c>
      <c r="AG379" s="37">
        <f t="shared" si="2166"/>
        <v>0.25000000000000006</v>
      </c>
      <c r="AH379">
        <f t="shared" si="2028"/>
        <v>25</v>
      </c>
      <c r="AI379" s="37">
        <f t="shared" ref="AI379:AJ379" si="2167">IF(ROWS(AI$355:AI379)/100&lt;=AI$353,AI378+1%,"")</f>
        <v>0.25000000000000006</v>
      </c>
      <c r="AJ379" s="37">
        <f t="shared" si="2167"/>
        <v>0.25000000000000006</v>
      </c>
    </row>
    <row r="380" spans="2:36" ht="12.75">
      <c r="B380">
        <f t="shared" ref="B380:P380" si="2168">IF(ROWS(B$355:B380)&lt;=B$353,B379+1,"")</f>
        <v>26</v>
      </c>
      <c r="C380">
        <f t="shared" si="2168"/>
        <v>26</v>
      </c>
      <c r="D380">
        <f t="shared" si="2168"/>
        <v>26</v>
      </c>
      <c r="E380">
        <f t="shared" si="2168"/>
        <v>26</v>
      </c>
      <c r="F380">
        <f t="shared" si="2168"/>
        <v>26</v>
      </c>
      <c r="G380">
        <f t="shared" si="2168"/>
        <v>26</v>
      </c>
      <c r="H380">
        <f t="shared" si="2168"/>
        <v>26</v>
      </c>
      <c r="I380">
        <f t="shared" si="2168"/>
        <v>26</v>
      </c>
      <c r="J380">
        <f t="shared" si="2168"/>
        <v>26</v>
      </c>
      <c r="K380">
        <f t="shared" si="2168"/>
        <v>26</v>
      </c>
      <c r="L380">
        <f t="shared" si="2168"/>
        <v>26</v>
      </c>
      <c r="M380">
        <f t="shared" si="2168"/>
        <v>26</v>
      </c>
      <c r="N380">
        <f t="shared" si="2168"/>
        <v>26</v>
      </c>
      <c r="O380">
        <f t="shared" si="2168"/>
        <v>26</v>
      </c>
      <c r="P380">
        <f t="shared" si="2168"/>
        <v>26</v>
      </c>
      <c r="Q380" s="37">
        <f t="shared" ref="Q380:T380" si="2169">IF(ROWS(Q$355:Q380)/100&lt;=Q$353,Q379+1%,"")</f>
        <v>0.26000000000000006</v>
      </c>
      <c r="R380" s="37">
        <f t="shared" si="2169"/>
        <v>0.26000000000000006</v>
      </c>
      <c r="S380" s="37">
        <f t="shared" si="2169"/>
        <v>0.26000000000000006</v>
      </c>
      <c r="T380" s="37">
        <f t="shared" si="2169"/>
        <v>0.26000000000000006</v>
      </c>
      <c r="U380">
        <f t="shared" si="2022"/>
        <v>26</v>
      </c>
      <c r="V380" s="37">
        <f t="shared" ref="V380:W380" si="2170">IF(ROWS(V$355:V380)/100&lt;=V$353,V379+1%,"")</f>
        <v>0.26000000000000006</v>
      </c>
      <c r="W380" s="37">
        <f t="shared" si="2170"/>
        <v>0.26000000000000006</v>
      </c>
      <c r="X380">
        <f t="shared" si="2024"/>
        <v>260</v>
      </c>
      <c r="Y380" s="37">
        <f t="shared" si="2025"/>
        <v>0.26000000000000006</v>
      </c>
      <c r="Z380">
        <f t="shared" ref="Z380:AA380" si="2171">IF(ROWS(Z$355:Z380)&lt;=Z$353,Z379+1,"")</f>
        <v>26</v>
      </c>
      <c r="AA380">
        <f t="shared" si="2171"/>
        <v>26</v>
      </c>
      <c r="AB380" s="37">
        <f t="shared" ref="AB380:AG380" si="2172">IF(ROWS(AB$355:AB380)/100&lt;=AB$353,AB379+1%,"")</f>
        <v>0.26000000000000006</v>
      </c>
      <c r="AC380" s="37">
        <f t="shared" si="2172"/>
        <v>0.26000000000000006</v>
      </c>
      <c r="AD380" s="37">
        <f t="shared" si="2172"/>
        <v>0.26000000000000006</v>
      </c>
      <c r="AE380" s="37">
        <f t="shared" si="2172"/>
        <v>0.26000000000000006</v>
      </c>
      <c r="AF380" s="37">
        <f t="shared" si="2172"/>
        <v>0.26000000000000006</v>
      </c>
      <c r="AG380" s="37">
        <f t="shared" si="2172"/>
        <v>0.26000000000000006</v>
      </c>
      <c r="AH380">
        <f t="shared" si="2028"/>
        <v>26</v>
      </c>
      <c r="AI380" s="37">
        <f t="shared" ref="AI380:AJ380" si="2173">IF(ROWS(AI$355:AI380)/100&lt;=AI$353,AI379+1%,"")</f>
        <v>0.26000000000000006</v>
      </c>
      <c r="AJ380" s="37">
        <f t="shared" si="2173"/>
        <v>0.26000000000000006</v>
      </c>
    </row>
    <row r="381" spans="2:36" ht="12.75">
      <c r="B381">
        <f t="shared" ref="B381:P381" si="2174">IF(ROWS(B$355:B381)&lt;=B$353,B380+1,"")</f>
        <v>27</v>
      </c>
      <c r="C381">
        <f t="shared" si="2174"/>
        <v>27</v>
      </c>
      <c r="D381">
        <f t="shared" si="2174"/>
        <v>27</v>
      </c>
      <c r="E381">
        <f t="shared" si="2174"/>
        <v>27</v>
      </c>
      <c r="F381">
        <f t="shared" si="2174"/>
        <v>27</v>
      </c>
      <c r="G381">
        <f t="shared" si="2174"/>
        <v>27</v>
      </c>
      <c r="H381">
        <f t="shared" si="2174"/>
        <v>27</v>
      </c>
      <c r="I381">
        <f t="shared" si="2174"/>
        <v>27</v>
      </c>
      <c r="J381">
        <f t="shared" si="2174"/>
        <v>27</v>
      </c>
      <c r="K381">
        <f t="shared" si="2174"/>
        <v>27</v>
      </c>
      <c r="L381">
        <f t="shared" si="2174"/>
        <v>27</v>
      </c>
      <c r="M381">
        <f t="shared" si="2174"/>
        <v>27</v>
      </c>
      <c r="N381">
        <f t="shared" si="2174"/>
        <v>27</v>
      </c>
      <c r="O381">
        <f t="shared" si="2174"/>
        <v>27</v>
      </c>
      <c r="P381">
        <f t="shared" si="2174"/>
        <v>27</v>
      </c>
      <c r="Q381" s="37">
        <f t="shared" ref="Q381:T381" si="2175">IF(ROWS(Q$355:Q381)/100&lt;=Q$353,Q380+1%,"")</f>
        <v>0.27000000000000007</v>
      </c>
      <c r="R381" s="37">
        <f t="shared" si="2175"/>
        <v>0.27000000000000007</v>
      </c>
      <c r="S381" s="37">
        <f t="shared" si="2175"/>
        <v>0.27000000000000007</v>
      </c>
      <c r="T381" s="37">
        <f t="shared" si="2175"/>
        <v>0.27000000000000007</v>
      </c>
      <c r="U381">
        <f t="shared" si="2022"/>
        <v>27</v>
      </c>
      <c r="V381" s="37">
        <f t="shared" ref="V381:W381" si="2176">IF(ROWS(V$355:V381)/100&lt;=V$353,V380+1%,"")</f>
        <v>0.27000000000000007</v>
      </c>
      <c r="W381" s="37">
        <f t="shared" si="2176"/>
        <v>0.27000000000000007</v>
      </c>
      <c r="X381">
        <f t="shared" si="2024"/>
        <v>270</v>
      </c>
      <c r="Y381" s="37">
        <f t="shared" si="2025"/>
        <v>0.27000000000000007</v>
      </c>
      <c r="Z381">
        <f t="shared" ref="Z381:AA381" si="2177">IF(ROWS(Z$355:Z381)&lt;=Z$353,Z380+1,"")</f>
        <v>27</v>
      </c>
      <c r="AA381">
        <f t="shared" si="2177"/>
        <v>27</v>
      </c>
      <c r="AB381" s="37">
        <f t="shared" ref="AB381:AG381" si="2178">IF(ROWS(AB$355:AB381)/100&lt;=AB$353,AB380+1%,"")</f>
        <v>0.27000000000000007</v>
      </c>
      <c r="AC381" s="37">
        <f t="shared" si="2178"/>
        <v>0.27000000000000007</v>
      </c>
      <c r="AD381" s="37">
        <f t="shared" si="2178"/>
        <v>0.27000000000000007</v>
      </c>
      <c r="AE381" s="37">
        <f t="shared" si="2178"/>
        <v>0.27000000000000007</v>
      </c>
      <c r="AF381" s="37">
        <f t="shared" si="2178"/>
        <v>0.27000000000000007</v>
      </c>
      <c r="AG381" s="37">
        <f t="shared" si="2178"/>
        <v>0.27000000000000007</v>
      </c>
      <c r="AH381">
        <f t="shared" si="2028"/>
        <v>27</v>
      </c>
      <c r="AI381" s="37">
        <f t="shared" ref="AI381:AJ381" si="2179">IF(ROWS(AI$355:AI381)/100&lt;=AI$353,AI380+1%,"")</f>
        <v>0.27000000000000007</v>
      </c>
      <c r="AJ381" s="37">
        <f t="shared" si="2179"/>
        <v>0.27000000000000007</v>
      </c>
    </row>
    <row r="382" spans="2:36" ht="12.75">
      <c r="B382">
        <f t="shared" ref="B382:P382" si="2180">IF(ROWS(B$355:B382)&lt;=B$353,B381+1,"")</f>
        <v>28</v>
      </c>
      <c r="C382">
        <f t="shared" si="2180"/>
        <v>28</v>
      </c>
      <c r="D382">
        <f t="shared" si="2180"/>
        <v>28</v>
      </c>
      <c r="E382">
        <f t="shared" si="2180"/>
        <v>28</v>
      </c>
      <c r="F382">
        <f t="shared" si="2180"/>
        <v>28</v>
      </c>
      <c r="G382">
        <f t="shared" si="2180"/>
        <v>28</v>
      </c>
      <c r="H382">
        <f t="shared" si="2180"/>
        <v>28</v>
      </c>
      <c r="I382">
        <f t="shared" si="2180"/>
        <v>28</v>
      </c>
      <c r="J382">
        <f t="shared" si="2180"/>
        <v>28</v>
      </c>
      <c r="K382">
        <f t="shared" si="2180"/>
        <v>28</v>
      </c>
      <c r="L382">
        <f t="shared" si="2180"/>
        <v>28</v>
      </c>
      <c r="M382">
        <f t="shared" si="2180"/>
        <v>28</v>
      </c>
      <c r="N382">
        <f t="shared" si="2180"/>
        <v>28</v>
      </c>
      <c r="O382">
        <f t="shared" si="2180"/>
        <v>28</v>
      </c>
      <c r="P382">
        <f t="shared" si="2180"/>
        <v>28</v>
      </c>
      <c r="Q382" s="37">
        <f t="shared" ref="Q382:T382" si="2181">IF(ROWS(Q$355:Q382)/100&lt;=Q$353,Q381+1%,"")</f>
        <v>0.28000000000000008</v>
      </c>
      <c r="R382" s="37">
        <f t="shared" si="2181"/>
        <v>0.28000000000000008</v>
      </c>
      <c r="S382" s="37">
        <f t="shared" si="2181"/>
        <v>0.28000000000000008</v>
      </c>
      <c r="T382" s="37">
        <f t="shared" si="2181"/>
        <v>0.28000000000000008</v>
      </c>
      <c r="U382">
        <f t="shared" si="2022"/>
        <v>28</v>
      </c>
      <c r="V382" s="37">
        <f t="shared" ref="V382:W382" si="2182">IF(ROWS(V$355:V382)/100&lt;=V$353,V381+1%,"")</f>
        <v>0.28000000000000008</v>
      </c>
      <c r="W382" s="37">
        <f t="shared" si="2182"/>
        <v>0.28000000000000008</v>
      </c>
      <c r="X382">
        <f t="shared" si="2024"/>
        <v>280</v>
      </c>
      <c r="Y382" s="37">
        <f t="shared" si="2025"/>
        <v>0.28000000000000008</v>
      </c>
      <c r="Z382">
        <f t="shared" ref="Z382:AA382" si="2183">IF(ROWS(Z$355:Z382)&lt;=Z$353,Z381+1,"")</f>
        <v>28</v>
      </c>
      <c r="AA382">
        <f t="shared" si="2183"/>
        <v>28</v>
      </c>
      <c r="AB382" s="37">
        <f t="shared" ref="AB382:AG382" si="2184">IF(ROWS(AB$355:AB382)/100&lt;=AB$353,AB381+1%,"")</f>
        <v>0.28000000000000008</v>
      </c>
      <c r="AC382" s="37">
        <f t="shared" si="2184"/>
        <v>0.28000000000000008</v>
      </c>
      <c r="AD382" s="37">
        <f t="shared" si="2184"/>
        <v>0.28000000000000008</v>
      </c>
      <c r="AE382" s="37">
        <f t="shared" si="2184"/>
        <v>0.28000000000000008</v>
      </c>
      <c r="AF382" s="37">
        <f t="shared" si="2184"/>
        <v>0.28000000000000008</v>
      </c>
      <c r="AG382" s="37">
        <f t="shared" si="2184"/>
        <v>0.28000000000000008</v>
      </c>
      <c r="AH382">
        <f t="shared" si="2028"/>
        <v>28</v>
      </c>
      <c r="AI382" s="37">
        <f t="shared" ref="AI382:AJ382" si="2185">IF(ROWS(AI$355:AI382)/100&lt;=AI$353,AI381+1%,"")</f>
        <v>0.28000000000000008</v>
      </c>
      <c r="AJ382" s="37">
        <f t="shared" si="2185"/>
        <v>0.28000000000000008</v>
      </c>
    </row>
    <row r="383" spans="2:36" ht="12.75">
      <c r="B383">
        <f t="shared" ref="B383:P383" si="2186">IF(ROWS(B$355:B383)&lt;=B$353,B382+1,"")</f>
        <v>29</v>
      </c>
      <c r="C383">
        <f t="shared" si="2186"/>
        <v>29</v>
      </c>
      <c r="D383">
        <f t="shared" si="2186"/>
        <v>29</v>
      </c>
      <c r="E383">
        <f t="shared" si="2186"/>
        <v>29</v>
      </c>
      <c r="F383">
        <f t="shared" si="2186"/>
        <v>29</v>
      </c>
      <c r="G383">
        <f t="shared" si="2186"/>
        <v>29</v>
      </c>
      <c r="H383">
        <f t="shared" si="2186"/>
        <v>29</v>
      </c>
      <c r="I383">
        <f t="shared" si="2186"/>
        <v>29</v>
      </c>
      <c r="J383">
        <f t="shared" si="2186"/>
        <v>29</v>
      </c>
      <c r="K383">
        <f t="shared" si="2186"/>
        <v>29</v>
      </c>
      <c r="L383">
        <f t="shared" si="2186"/>
        <v>29</v>
      </c>
      <c r="M383">
        <f t="shared" si="2186"/>
        <v>29</v>
      </c>
      <c r="N383">
        <f t="shared" si="2186"/>
        <v>29</v>
      </c>
      <c r="O383">
        <f t="shared" si="2186"/>
        <v>29</v>
      </c>
      <c r="P383">
        <f t="shared" si="2186"/>
        <v>29</v>
      </c>
      <c r="Q383" s="37">
        <f t="shared" ref="Q383:T383" si="2187">IF(ROWS(Q$355:Q383)/100&lt;=Q$353,Q382+1%,"")</f>
        <v>0.29000000000000009</v>
      </c>
      <c r="R383" s="37">
        <f t="shared" si="2187"/>
        <v>0.29000000000000009</v>
      </c>
      <c r="S383" s="37">
        <f t="shared" si="2187"/>
        <v>0.29000000000000009</v>
      </c>
      <c r="T383" s="37">
        <f t="shared" si="2187"/>
        <v>0.29000000000000009</v>
      </c>
      <c r="U383">
        <f t="shared" si="2022"/>
        <v>29</v>
      </c>
      <c r="V383" s="37">
        <f t="shared" ref="V383:W383" si="2188">IF(ROWS(V$355:V383)/100&lt;=V$353,V382+1%,"")</f>
        <v>0.29000000000000009</v>
      </c>
      <c r="W383" s="37">
        <f t="shared" si="2188"/>
        <v>0.29000000000000009</v>
      </c>
      <c r="X383">
        <f t="shared" si="2024"/>
        <v>290</v>
      </c>
      <c r="Y383" s="37">
        <f t="shared" si="2025"/>
        <v>0.29000000000000009</v>
      </c>
      <c r="Z383">
        <f t="shared" ref="Z383:AA383" si="2189">IF(ROWS(Z$355:Z383)&lt;=Z$353,Z382+1,"")</f>
        <v>29</v>
      </c>
      <c r="AA383">
        <f t="shared" si="2189"/>
        <v>29</v>
      </c>
      <c r="AB383" s="37">
        <f t="shared" ref="AB383:AG383" si="2190">IF(ROWS(AB$355:AB383)/100&lt;=AB$353,AB382+1%,"")</f>
        <v>0.29000000000000009</v>
      </c>
      <c r="AC383" s="37">
        <f t="shared" si="2190"/>
        <v>0.29000000000000009</v>
      </c>
      <c r="AD383" s="37">
        <f t="shared" si="2190"/>
        <v>0.29000000000000009</v>
      </c>
      <c r="AE383" s="37">
        <f t="shared" si="2190"/>
        <v>0.29000000000000009</v>
      </c>
      <c r="AF383" s="37">
        <f t="shared" si="2190"/>
        <v>0.29000000000000009</v>
      </c>
      <c r="AG383" s="37">
        <f t="shared" si="2190"/>
        <v>0.29000000000000009</v>
      </c>
      <c r="AH383">
        <f t="shared" si="2028"/>
        <v>29</v>
      </c>
      <c r="AI383" s="37">
        <f t="shared" ref="AI383:AJ383" si="2191">IF(ROWS(AI$355:AI383)/100&lt;=AI$353,AI382+1%,"")</f>
        <v>0.29000000000000009</v>
      </c>
      <c r="AJ383" s="37">
        <f t="shared" si="2191"/>
        <v>0.29000000000000009</v>
      </c>
    </row>
    <row r="384" spans="2:36" ht="12.75">
      <c r="B384">
        <f t="shared" ref="B384:P384" si="2192">IF(ROWS(B$355:B384)&lt;=B$353,B383+1,"")</f>
        <v>30</v>
      </c>
      <c r="C384">
        <f t="shared" si="2192"/>
        <v>30</v>
      </c>
      <c r="D384">
        <f t="shared" si="2192"/>
        <v>30</v>
      </c>
      <c r="E384">
        <f t="shared" si="2192"/>
        <v>30</v>
      </c>
      <c r="F384">
        <f t="shared" si="2192"/>
        <v>30</v>
      </c>
      <c r="G384">
        <f t="shared" si="2192"/>
        <v>30</v>
      </c>
      <c r="H384">
        <f t="shared" si="2192"/>
        <v>30</v>
      </c>
      <c r="I384">
        <f t="shared" si="2192"/>
        <v>30</v>
      </c>
      <c r="J384">
        <f t="shared" si="2192"/>
        <v>30</v>
      </c>
      <c r="K384">
        <f t="shared" si="2192"/>
        <v>30</v>
      </c>
      <c r="L384">
        <f t="shared" si="2192"/>
        <v>30</v>
      </c>
      <c r="M384">
        <f t="shared" si="2192"/>
        <v>30</v>
      </c>
      <c r="N384">
        <f t="shared" si="2192"/>
        <v>30</v>
      </c>
      <c r="O384">
        <f t="shared" si="2192"/>
        <v>30</v>
      </c>
      <c r="P384">
        <f t="shared" si="2192"/>
        <v>30</v>
      </c>
      <c r="Q384" s="37">
        <f t="shared" ref="Q384:T384" si="2193">IF(ROWS(Q$355:Q384)/100&lt;=Q$353,Q383+1%,"")</f>
        <v>0.3000000000000001</v>
      </c>
      <c r="R384" s="37">
        <f t="shared" si="2193"/>
        <v>0.3000000000000001</v>
      </c>
      <c r="S384" s="37">
        <f t="shared" si="2193"/>
        <v>0.3000000000000001</v>
      </c>
      <c r="T384" s="37">
        <f t="shared" si="2193"/>
        <v>0.3000000000000001</v>
      </c>
      <c r="U384">
        <f t="shared" si="2022"/>
        <v>30</v>
      </c>
      <c r="V384" s="37">
        <f t="shared" ref="V384:W384" si="2194">IF(ROWS(V$355:V384)/100&lt;=V$353,V383+1%,"")</f>
        <v>0.3000000000000001</v>
      </c>
      <c r="W384" s="37">
        <f t="shared" si="2194"/>
        <v>0.3000000000000001</v>
      </c>
      <c r="X384">
        <f t="shared" si="2024"/>
        <v>300</v>
      </c>
      <c r="Y384" s="37">
        <f t="shared" si="2025"/>
        <v>0.3000000000000001</v>
      </c>
      <c r="Z384">
        <f t="shared" ref="Z384:AA384" si="2195">IF(ROWS(Z$355:Z384)&lt;=Z$353,Z383+1,"")</f>
        <v>30</v>
      </c>
      <c r="AA384">
        <f t="shared" si="2195"/>
        <v>30</v>
      </c>
      <c r="AB384" s="37">
        <f t="shared" ref="AB384:AG384" si="2196">IF(ROWS(AB$355:AB384)/100&lt;=AB$353,AB383+1%,"")</f>
        <v>0.3000000000000001</v>
      </c>
      <c r="AC384" s="37">
        <f t="shared" si="2196"/>
        <v>0.3000000000000001</v>
      </c>
      <c r="AD384" s="37">
        <f t="shared" si="2196"/>
        <v>0.3000000000000001</v>
      </c>
      <c r="AE384" s="37">
        <f t="shared" si="2196"/>
        <v>0.3000000000000001</v>
      </c>
      <c r="AF384" s="37">
        <f t="shared" si="2196"/>
        <v>0.3000000000000001</v>
      </c>
      <c r="AG384" s="37">
        <f t="shared" si="2196"/>
        <v>0.3000000000000001</v>
      </c>
      <c r="AH384">
        <f t="shared" si="2028"/>
        <v>30</v>
      </c>
      <c r="AI384" s="37">
        <f t="shared" ref="AI384:AJ384" si="2197">IF(ROWS(AI$355:AI384)/100&lt;=AI$353,AI383+1%,"")</f>
        <v>0.3000000000000001</v>
      </c>
      <c r="AJ384" s="37">
        <f t="shared" si="2197"/>
        <v>0.3000000000000001</v>
      </c>
    </row>
    <row r="385" spans="2:36" ht="12.75">
      <c r="B385">
        <f t="shared" ref="B385:P385" si="2198">IF(ROWS(B$355:B385)&lt;=B$353,B384+1,"")</f>
        <v>31</v>
      </c>
      <c r="C385">
        <f t="shared" si="2198"/>
        <v>31</v>
      </c>
      <c r="D385">
        <f t="shared" si="2198"/>
        <v>31</v>
      </c>
      <c r="E385">
        <f t="shared" si="2198"/>
        <v>31</v>
      </c>
      <c r="F385">
        <f t="shared" si="2198"/>
        <v>31</v>
      </c>
      <c r="G385">
        <f t="shared" si="2198"/>
        <v>31</v>
      </c>
      <c r="H385">
        <f t="shared" si="2198"/>
        <v>31</v>
      </c>
      <c r="I385">
        <f t="shared" si="2198"/>
        <v>31</v>
      </c>
      <c r="J385">
        <f t="shared" si="2198"/>
        <v>31</v>
      </c>
      <c r="K385">
        <f t="shared" si="2198"/>
        <v>31</v>
      </c>
      <c r="L385">
        <f t="shared" si="2198"/>
        <v>31</v>
      </c>
      <c r="M385">
        <f t="shared" si="2198"/>
        <v>31</v>
      </c>
      <c r="N385">
        <f t="shared" si="2198"/>
        <v>31</v>
      </c>
      <c r="O385">
        <f t="shared" si="2198"/>
        <v>31</v>
      </c>
      <c r="P385">
        <f t="shared" si="2198"/>
        <v>31</v>
      </c>
      <c r="Q385" s="37">
        <f t="shared" ref="Q385:T385" si="2199">IF(ROWS(Q$355:Q385)/100&lt;=Q$353,Q384+1%,"")</f>
        <v>0.31000000000000011</v>
      </c>
      <c r="R385" s="37">
        <f t="shared" si="2199"/>
        <v>0.31000000000000011</v>
      </c>
      <c r="S385" s="37">
        <f t="shared" si="2199"/>
        <v>0.31000000000000011</v>
      </c>
      <c r="T385" s="37">
        <f t="shared" si="2199"/>
        <v>0.31000000000000011</v>
      </c>
      <c r="U385">
        <f t="shared" si="2022"/>
        <v>31</v>
      </c>
      <c r="V385" s="37">
        <f t="shared" ref="V385:W385" si="2200">IF(ROWS(V$355:V385)/100&lt;=V$353,V384+1%,"")</f>
        <v>0.31000000000000011</v>
      </c>
      <c r="W385" s="37">
        <f t="shared" si="2200"/>
        <v>0.31000000000000011</v>
      </c>
      <c r="X385">
        <f t="shared" si="2024"/>
        <v>310</v>
      </c>
      <c r="Y385" s="37">
        <f t="shared" si="2025"/>
        <v>0.31000000000000011</v>
      </c>
      <c r="Z385">
        <f t="shared" ref="Z385:AA385" si="2201">IF(ROWS(Z$355:Z385)&lt;=Z$353,Z384+1,"")</f>
        <v>31</v>
      </c>
      <c r="AA385">
        <f t="shared" si="2201"/>
        <v>31</v>
      </c>
      <c r="AB385" s="37">
        <f t="shared" ref="AB385:AG385" si="2202">IF(ROWS(AB$355:AB385)/100&lt;=AB$353,AB384+1%,"")</f>
        <v>0.31000000000000011</v>
      </c>
      <c r="AC385" s="37">
        <f t="shared" si="2202"/>
        <v>0.31000000000000011</v>
      </c>
      <c r="AD385" s="37">
        <f t="shared" si="2202"/>
        <v>0.31000000000000011</v>
      </c>
      <c r="AE385" s="37">
        <f t="shared" si="2202"/>
        <v>0.31000000000000011</v>
      </c>
      <c r="AF385" s="37">
        <f t="shared" si="2202"/>
        <v>0.31000000000000011</v>
      </c>
      <c r="AG385" s="37">
        <f t="shared" si="2202"/>
        <v>0.31000000000000011</v>
      </c>
      <c r="AH385">
        <f t="shared" si="2028"/>
        <v>31</v>
      </c>
      <c r="AI385" s="37">
        <f t="shared" ref="AI385:AJ385" si="2203">IF(ROWS(AI$355:AI385)/100&lt;=AI$353,AI384+1%,"")</f>
        <v>0.31000000000000011</v>
      </c>
      <c r="AJ385" s="37">
        <f t="shared" si="2203"/>
        <v>0.31000000000000011</v>
      </c>
    </row>
    <row r="386" spans="2:36" ht="12.75">
      <c r="B386">
        <f t="shared" ref="B386:P386" si="2204">IF(ROWS(B$355:B386)&lt;=B$353,B385+1,"")</f>
        <v>32</v>
      </c>
      <c r="C386">
        <f t="shared" si="2204"/>
        <v>32</v>
      </c>
      <c r="D386">
        <f t="shared" si="2204"/>
        <v>32</v>
      </c>
      <c r="E386">
        <f t="shared" si="2204"/>
        <v>32</v>
      </c>
      <c r="F386">
        <f t="shared" si="2204"/>
        <v>32</v>
      </c>
      <c r="G386">
        <f t="shared" si="2204"/>
        <v>32</v>
      </c>
      <c r="H386">
        <f t="shared" si="2204"/>
        <v>32</v>
      </c>
      <c r="I386">
        <f t="shared" si="2204"/>
        <v>32</v>
      </c>
      <c r="J386">
        <f t="shared" si="2204"/>
        <v>32</v>
      </c>
      <c r="K386">
        <f t="shared" si="2204"/>
        <v>32</v>
      </c>
      <c r="L386">
        <f t="shared" si="2204"/>
        <v>32</v>
      </c>
      <c r="M386">
        <f t="shared" si="2204"/>
        <v>32</v>
      </c>
      <c r="N386">
        <f t="shared" si="2204"/>
        <v>32</v>
      </c>
      <c r="O386">
        <f t="shared" si="2204"/>
        <v>32</v>
      </c>
      <c r="P386">
        <f t="shared" si="2204"/>
        <v>32</v>
      </c>
      <c r="Q386" s="37">
        <f t="shared" ref="Q386:T386" si="2205">IF(ROWS(Q$355:Q386)/100&lt;=Q$353,Q385+1%,"")</f>
        <v>0.32000000000000012</v>
      </c>
      <c r="R386" s="37">
        <f t="shared" si="2205"/>
        <v>0.32000000000000012</v>
      </c>
      <c r="S386" s="37">
        <f t="shared" si="2205"/>
        <v>0.32000000000000012</v>
      </c>
      <c r="T386" s="37">
        <f t="shared" si="2205"/>
        <v>0.32000000000000012</v>
      </c>
      <c r="U386">
        <f t="shared" si="2022"/>
        <v>32</v>
      </c>
      <c r="V386" s="37">
        <f t="shared" ref="V386:W386" si="2206">IF(ROWS(V$355:V386)/100&lt;=V$353,V385+1%,"")</f>
        <v>0.32000000000000012</v>
      </c>
      <c r="W386" s="37">
        <f t="shared" si="2206"/>
        <v>0.32000000000000012</v>
      </c>
      <c r="X386">
        <f t="shared" si="2024"/>
        <v>320</v>
      </c>
      <c r="Y386" s="37">
        <f t="shared" si="2025"/>
        <v>0.32000000000000012</v>
      </c>
      <c r="Z386">
        <f t="shared" ref="Z386:AA386" si="2207">IF(ROWS(Z$355:Z386)&lt;=Z$353,Z385+1,"")</f>
        <v>32</v>
      </c>
      <c r="AA386">
        <f t="shared" si="2207"/>
        <v>32</v>
      </c>
      <c r="AB386" s="37">
        <f t="shared" ref="AB386:AG386" si="2208">IF(ROWS(AB$355:AB386)/100&lt;=AB$353,AB385+1%,"")</f>
        <v>0.32000000000000012</v>
      </c>
      <c r="AC386" s="37">
        <f t="shared" si="2208"/>
        <v>0.32000000000000012</v>
      </c>
      <c r="AD386" s="37">
        <f t="shared" si="2208"/>
        <v>0.32000000000000012</v>
      </c>
      <c r="AE386" s="37">
        <f t="shared" si="2208"/>
        <v>0.32000000000000012</v>
      </c>
      <c r="AF386" s="37">
        <f t="shared" si="2208"/>
        <v>0.32000000000000012</v>
      </c>
      <c r="AG386" s="37">
        <f t="shared" si="2208"/>
        <v>0.32000000000000012</v>
      </c>
      <c r="AH386">
        <f t="shared" si="2028"/>
        <v>32</v>
      </c>
      <c r="AI386" s="37">
        <f t="shared" ref="AI386:AJ386" si="2209">IF(ROWS(AI$355:AI386)/100&lt;=AI$353,AI385+1%,"")</f>
        <v>0.32000000000000012</v>
      </c>
      <c r="AJ386" s="37">
        <f t="shared" si="2209"/>
        <v>0.32000000000000012</v>
      </c>
    </row>
    <row r="387" spans="2:36" ht="12.75">
      <c r="B387">
        <f t="shared" ref="B387:P387" si="2210">IF(ROWS(B$355:B387)&lt;=B$353,B386+1,"")</f>
        <v>33</v>
      </c>
      <c r="C387">
        <f t="shared" si="2210"/>
        <v>33</v>
      </c>
      <c r="D387">
        <f t="shared" si="2210"/>
        <v>33</v>
      </c>
      <c r="E387">
        <f t="shared" si="2210"/>
        <v>33</v>
      </c>
      <c r="F387">
        <f t="shared" si="2210"/>
        <v>33</v>
      </c>
      <c r="G387">
        <f t="shared" si="2210"/>
        <v>33</v>
      </c>
      <c r="H387">
        <f t="shared" si="2210"/>
        <v>33</v>
      </c>
      <c r="I387">
        <f t="shared" si="2210"/>
        <v>33</v>
      </c>
      <c r="J387">
        <f t="shared" si="2210"/>
        <v>33</v>
      </c>
      <c r="K387">
        <f t="shared" si="2210"/>
        <v>33</v>
      </c>
      <c r="L387">
        <f t="shared" si="2210"/>
        <v>33</v>
      </c>
      <c r="M387">
        <f t="shared" si="2210"/>
        <v>33</v>
      </c>
      <c r="N387">
        <f t="shared" si="2210"/>
        <v>33</v>
      </c>
      <c r="O387">
        <f t="shared" si="2210"/>
        <v>33</v>
      </c>
      <c r="P387">
        <f t="shared" si="2210"/>
        <v>33</v>
      </c>
      <c r="Q387" s="37">
        <f t="shared" ref="Q387:T387" si="2211">IF(ROWS(Q$355:Q387)/100&lt;=Q$353,Q386+1%,"")</f>
        <v>0.33000000000000013</v>
      </c>
      <c r="R387" s="37">
        <f t="shared" si="2211"/>
        <v>0.33000000000000013</v>
      </c>
      <c r="S387" s="37">
        <f t="shared" si="2211"/>
        <v>0.33000000000000013</v>
      </c>
      <c r="T387" s="37">
        <f t="shared" si="2211"/>
        <v>0.33000000000000013</v>
      </c>
      <c r="U387">
        <f t="shared" si="2022"/>
        <v>33</v>
      </c>
      <c r="V387" s="37">
        <f t="shared" ref="V387:W387" si="2212">IF(ROWS(V$355:V387)/100&lt;=V$353,V386+1%,"")</f>
        <v>0.33000000000000013</v>
      </c>
      <c r="W387" s="37">
        <f t="shared" si="2212"/>
        <v>0.33000000000000013</v>
      </c>
      <c r="X387">
        <f t="shared" si="2024"/>
        <v>330</v>
      </c>
      <c r="Y387" s="37">
        <f t="shared" si="2025"/>
        <v>0.33000000000000013</v>
      </c>
      <c r="Z387">
        <f t="shared" ref="Z387:AA387" si="2213">IF(ROWS(Z$355:Z387)&lt;=Z$353,Z386+1,"")</f>
        <v>33</v>
      </c>
      <c r="AA387">
        <f t="shared" si="2213"/>
        <v>33</v>
      </c>
      <c r="AB387" s="37">
        <f t="shared" ref="AB387:AG387" si="2214">IF(ROWS(AB$355:AB387)/100&lt;=AB$353,AB386+1%,"")</f>
        <v>0.33000000000000013</v>
      </c>
      <c r="AC387" s="37">
        <f t="shared" si="2214"/>
        <v>0.33000000000000013</v>
      </c>
      <c r="AD387" s="37">
        <f t="shared" si="2214"/>
        <v>0.33000000000000013</v>
      </c>
      <c r="AE387" s="37">
        <f t="shared" si="2214"/>
        <v>0.33000000000000013</v>
      </c>
      <c r="AF387" s="37">
        <f t="shared" si="2214"/>
        <v>0.33000000000000013</v>
      </c>
      <c r="AG387" s="37">
        <f t="shared" si="2214"/>
        <v>0.33000000000000013</v>
      </c>
      <c r="AH387">
        <f t="shared" si="2028"/>
        <v>33</v>
      </c>
      <c r="AI387" s="37">
        <f t="shared" ref="AI387:AJ387" si="2215">IF(ROWS(AI$355:AI387)/100&lt;=AI$353,AI386+1%,"")</f>
        <v>0.33000000000000013</v>
      </c>
      <c r="AJ387" s="37">
        <f t="shared" si="2215"/>
        <v>0.33000000000000013</v>
      </c>
    </row>
    <row r="388" spans="2:36" ht="12.75">
      <c r="B388">
        <f t="shared" ref="B388:P388" si="2216">IF(ROWS(B$355:B388)&lt;=B$353,B387+1,"")</f>
        <v>34</v>
      </c>
      <c r="C388">
        <f t="shared" si="2216"/>
        <v>34</v>
      </c>
      <c r="D388">
        <f t="shared" si="2216"/>
        <v>34</v>
      </c>
      <c r="E388">
        <f t="shared" si="2216"/>
        <v>34</v>
      </c>
      <c r="F388">
        <f t="shared" si="2216"/>
        <v>34</v>
      </c>
      <c r="G388">
        <f t="shared" si="2216"/>
        <v>34</v>
      </c>
      <c r="H388">
        <f t="shared" si="2216"/>
        <v>34</v>
      </c>
      <c r="I388">
        <f t="shared" si="2216"/>
        <v>34</v>
      </c>
      <c r="J388">
        <f t="shared" si="2216"/>
        <v>34</v>
      </c>
      <c r="K388">
        <f t="shared" si="2216"/>
        <v>34</v>
      </c>
      <c r="L388">
        <f t="shared" si="2216"/>
        <v>34</v>
      </c>
      <c r="M388">
        <f t="shared" si="2216"/>
        <v>34</v>
      </c>
      <c r="N388">
        <f t="shared" si="2216"/>
        <v>34</v>
      </c>
      <c r="O388">
        <f t="shared" si="2216"/>
        <v>34</v>
      </c>
      <c r="P388">
        <f t="shared" si="2216"/>
        <v>34</v>
      </c>
      <c r="Q388" s="37">
        <f t="shared" ref="Q388:T388" si="2217">IF(ROWS(Q$355:Q388)/100&lt;=Q$353,Q387+1%,"")</f>
        <v>0.34000000000000014</v>
      </c>
      <c r="R388" s="37">
        <f t="shared" si="2217"/>
        <v>0.34000000000000014</v>
      </c>
      <c r="S388" s="37">
        <f t="shared" si="2217"/>
        <v>0.34000000000000014</v>
      </c>
      <c r="T388" s="37">
        <f t="shared" si="2217"/>
        <v>0.34000000000000014</v>
      </c>
      <c r="U388">
        <f t="shared" si="2022"/>
        <v>34</v>
      </c>
      <c r="V388" s="37">
        <f t="shared" ref="V388:W388" si="2218">IF(ROWS(V$355:V388)/100&lt;=V$353,V387+1%,"")</f>
        <v>0.34000000000000014</v>
      </c>
      <c r="W388" s="37">
        <f t="shared" si="2218"/>
        <v>0.34000000000000014</v>
      </c>
      <c r="X388">
        <f t="shared" si="2024"/>
        <v>340</v>
      </c>
      <c r="Y388" s="37">
        <f t="shared" si="2025"/>
        <v>0.34000000000000014</v>
      </c>
      <c r="Z388">
        <f t="shared" ref="Z388:AA388" si="2219">IF(ROWS(Z$355:Z388)&lt;=Z$353,Z387+1,"")</f>
        <v>34</v>
      </c>
      <c r="AA388">
        <f t="shared" si="2219"/>
        <v>34</v>
      </c>
      <c r="AB388" s="37">
        <f t="shared" ref="AB388:AG388" si="2220">IF(ROWS(AB$355:AB388)/100&lt;=AB$353,AB387+1%,"")</f>
        <v>0.34000000000000014</v>
      </c>
      <c r="AC388" s="37">
        <f t="shared" si="2220"/>
        <v>0.34000000000000014</v>
      </c>
      <c r="AD388" s="37">
        <f t="shared" si="2220"/>
        <v>0.34000000000000014</v>
      </c>
      <c r="AE388" s="37">
        <f t="shared" si="2220"/>
        <v>0.34000000000000014</v>
      </c>
      <c r="AF388" s="37">
        <f t="shared" si="2220"/>
        <v>0.34000000000000014</v>
      </c>
      <c r="AG388" s="37">
        <f t="shared" si="2220"/>
        <v>0.34000000000000014</v>
      </c>
      <c r="AH388">
        <f t="shared" si="2028"/>
        <v>34</v>
      </c>
      <c r="AI388" s="37">
        <f t="shared" ref="AI388:AJ388" si="2221">IF(ROWS(AI$355:AI388)/100&lt;=AI$353,AI387+1%,"")</f>
        <v>0.34000000000000014</v>
      </c>
      <c r="AJ388" s="37">
        <f t="shared" si="2221"/>
        <v>0.34000000000000014</v>
      </c>
    </row>
    <row r="389" spans="2:36" ht="12.75">
      <c r="B389">
        <f t="shared" ref="B389:P389" si="2222">IF(ROWS(B$355:B389)&lt;=B$353,B388+1,"")</f>
        <v>35</v>
      </c>
      <c r="C389">
        <f t="shared" si="2222"/>
        <v>35</v>
      </c>
      <c r="D389">
        <f t="shared" si="2222"/>
        <v>35</v>
      </c>
      <c r="E389">
        <f t="shared" si="2222"/>
        <v>35</v>
      </c>
      <c r="F389">
        <f t="shared" si="2222"/>
        <v>35</v>
      </c>
      <c r="G389">
        <f t="shared" si="2222"/>
        <v>35</v>
      </c>
      <c r="H389">
        <f t="shared" si="2222"/>
        <v>35</v>
      </c>
      <c r="I389">
        <f t="shared" si="2222"/>
        <v>35</v>
      </c>
      <c r="J389">
        <f t="shared" si="2222"/>
        <v>35</v>
      </c>
      <c r="K389">
        <f t="shared" si="2222"/>
        <v>35</v>
      </c>
      <c r="L389">
        <f t="shared" si="2222"/>
        <v>35</v>
      </c>
      <c r="M389">
        <f t="shared" si="2222"/>
        <v>35</v>
      </c>
      <c r="N389">
        <f t="shared" si="2222"/>
        <v>35</v>
      </c>
      <c r="O389">
        <f t="shared" si="2222"/>
        <v>35</v>
      </c>
      <c r="P389">
        <f t="shared" si="2222"/>
        <v>35</v>
      </c>
      <c r="Q389" s="37">
        <f t="shared" ref="Q389:T389" si="2223">IF(ROWS(Q$355:Q389)/100&lt;=Q$353,Q388+1%,"")</f>
        <v>0.35000000000000014</v>
      </c>
      <c r="R389" s="37">
        <f t="shared" si="2223"/>
        <v>0.35000000000000014</v>
      </c>
      <c r="S389" s="37">
        <f t="shared" si="2223"/>
        <v>0.35000000000000014</v>
      </c>
      <c r="T389" s="37">
        <f t="shared" si="2223"/>
        <v>0.35000000000000014</v>
      </c>
      <c r="U389">
        <f t="shared" si="2022"/>
        <v>35</v>
      </c>
      <c r="V389" s="37">
        <f t="shared" ref="V389:W389" si="2224">IF(ROWS(V$355:V389)/100&lt;=V$353,V388+1%,"")</f>
        <v>0.35000000000000014</v>
      </c>
      <c r="W389" s="37">
        <f t="shared" si="2224"/>
        <v>0.35000000000000014</v>
      </c>
      <c r="X389">
        <f t="shared" si="2024"/>
        <v>350</v>
      </c>
      <c r="Y389" s="37">
        <f t="shared" si="2025"/>
        <v>0.35000000000000014</v>
      </c>
      <c r="Z389">
        <f t="shared" ref="Z389:AA389" si="2225">IF(ROWS(Z$355:Z389)&lt;=Z$353,Z388+1,"")</f>
        <v>35</v>
      </c>
      <c r="AA389">
        <f t="shared" si="2225"/>
        <v>35</v>
      </c>
      <c r="AB389" s="37">
        <f t="shared" ref="AB389:AG389" si="2226">IF(ROWS(AB$355:AB389)/100&lt;=AB$353,AB388+1%,"")</f>
        <v>0.35000000000000014</v>
      </c>
      <c r="AC389" s="37">
        <f t="shared" si="2226"/>
        <v>0.35000000000000014</v>
      </c>
      <c r="AD389" s="37">
        <f t="shared" si="2226"/>
        <v>0.35000000000000014</v>
      </c>
      <c r="AE389" s="37">
        <f t="shared" si="2226"/>
        <v>0.35000000000000014</v>
      </c>
      <c r="AF389" s="37">
        <f t="shared" si="2226"/>
        <v>0.35000000000000014</v>
      </c>
      <c r="AG389" s="37">
        <f t="shared" si="2226"/>
        <v>0.35000000000000014</v>
      </c>
      <c r="AH389">
        <f t="shared" si="2028"/>
        <v>35</v>
      </c>
      <c r="AI389" s="37">
        <f t="shared" ref="AI389:AJ389" si="2227">IF(ROWS(AI$355:AI389)/100&lt;=AI$353,AI388+1%,"")</f>
        <v>0.35000000000000014</v>
      </c>
      <c r="AJ389" s="37">
        <f t="shared" si="2227"/>
        <v>0.35000000000000014</v>
      </c>
    </row>
    <row r="390" spans="2:36" ht="12.75">
      <c r="B390">
        <f t="shared" ref="B390:P390" si="2228">IF(ROWS(B$355:B390)&lt;=B$353,B389+1,"")</f>
        <v>36</v>
      </c>
      <c r="C390">
        <f t="shared" si="2228"/>
        <v>36</v>
      </c>
      <c r="D390">
        <f t="shared" si="2228"/>
        <v>36</v>
      </c>
      <c r="E390">
        <f t="shared" si="2228"/>
        <v>36</v>
      </c>
      <c r="F390">
        <f t="shared" si="2228"/>
        <v>36</v>
      </c>
      <c r="G390">
        <f t="shared" si="2228"/>
        <v>36</v>
      </c>
      <c r="H390">
        <f t="shared" si="2228"/>
        <v>36</v>
      </c>
      <c r="I390">
        <f t="shared" si="2228"/>
        <v>36</v>
      </c>
      <c r="J390">
        <f t="shared" si="2228"/>
        <v>36</v>
      </c>
      <c r="K390">
        <f t="shared" si="2228"/>
        <v>36</v>
      </c>
      <c r="L390">
        <f t="shared" si="2228"/>
        <v>36</v>
      </c>
      <c r="M390">
        <f t="shared" si="2228"/>
        <v>36</v>
      </c>
      <c r="N390">
        <f t="shared" si="2228"/>
        <v>36</v>
      </c>
      <c r="O390">
        <f t="shared" si="2228"/>
        <v>36</v>
      </c>
      <c r="P390">
        <f t="shared" si="2228"/>
        <v>36</v>
      </c>
      <c r="Q390" s="37">
        <f t="shared" ref="Q390:T390" si="2229">IF(ROWS(Q$355:Q390)/100&lt;=Q$353,Q389+1%,"")</f>
        <v>0.36000000000000015</v>
      </c>
      <c r="R390" s="37">
        <f t="shared" si="2229"/>
        <v>0.36000000000000015</v>
      </c>
      <c r="S390" s="37">
        <f t="shared" si="2229"/>
        <v>0.36000000000000015</v>
      </c>
      <c r="T390" s="37">
        <f t="shared" si="2229"/>
        <v>0.36000000000000015</v>
      </c>
      <c r="U390">
        <f t="shared" si="2022"/>
        <v>36</v>
      </c>
      <c r="V390" s="37">
        <f t="shared" ref="V390:W390" si="2230">IF(ROWS(V$355:V390)/100&lt;=V$353,V389+1%,"")</f>
        <v>0.36000000000000015</v>
      </c>
      <c r="W390" s="37">
        <f t="shared" si="2230"/>
        <v>0.36000000000000015</v>
      </c>
      <c r="X390">
        <f t="shared" si="2024"/>
        <v>360</v>
      </c>
      <c r="Y390" s="37">
        <f t="shared" si="2025"/>
        <v>0.36000000000000015</v>
      </c>
      <c r="Z390">
        <f t="shared" ref="Z390:AA390" si="2231">IF(ROWS(Z$355:Z390)&lt;=Z$353,Z389+1,"")</f>
        <v>36</v>
      </c>
      <c r="AA390">
        <f t="shared" si="2231"/>
        <v>36</v>
      </c>
      <c r="AB390" s="37">
        <f t="shared" ref="AB390:AG390" si="2232">IF(ROWS(AB$355:AB390)/100&lt;=AB$353,AB389+1%,"")</f>
        <v>0.36000000000000015</v>
      </c>
      <c r="AC390" s="37">
        <f t="shared" si="2232"/>
        <v>0.36000000000000015</v>
      </c>
      <c r="AD390" s="37">
        <f t="shared" si="2232"/>
        <v>0.36000000000000015</v>
      </c>
      <c r="AE390" s="37">
        <f t="shared" si="2232"/>
        <v>0.36000000000000015</v>
      </c>
      <c r="AF390" s="37">
        <f t="shared" si="2232"/>
        <v>0.36000000000000015</v>
      </c>
      <c r="AG390" s="37">
        <f t="shared" si="2232"/>
        <v>0.36000000000000015</v>
      </c>
      <c r="AH390">
        <f t="shared" si="2028"/>
        <v>36</v>
      </c>
      <c r="AI390" s="37">
        <f t="shared" ref="AI390:AJ390" si="2233">IF(ROWS(AI$355:AI390)/100&lt;=AI$353,AI389+1%,"")</f>
        <v>0.36000000000000015</v>
      </c>
      <c r="AJ390" s="37">
        <f t="shared" si="2233"/>
        <v>0.36000000000000015</v>
      </c>
    </row>
    <row r="391" spans="2:36" ht="12.75">
      <c r="B391">
        <f t="shared" ref="B391:P391" si="2234">IF(ROWS(B$355:B391)&lt;=B$353,B390+1,"")</f>
        <v>37</v>
      </c>
      <c r="C391">
        <f t="shared" si="2234"/>
        <v>37</v>
      </c>
      <c r="D391">
        <f t="shared" si="2234"/>
        <v>37</v>
      </c>
      <c r="E391">
        <f t="shared" si="2234"/>
        <v>37</v>
      </c>
      <c r="F391">
        <f t="shared" si="2234"/>
        <v>37</v>
      </c>
      <c r="G391">
        <f t="shared" si="2234"/>
        <v>37</v>
      </c>
      <c r="H391">
        <f t="shared" si="2234"/>
        <v>37</v>
      </c>
      <c r="I391">
        <f t="shared" si="2234"/>
        <v>37</v>
      </c>
      <c r="J391">
        <f t="shared" si="2234"/>
        <v>37</v>
      </c>
      <c r="K391">
        <f t="shared" si="2234"/>
        <v>37</v>
      </c>
      <c r="L391">
        <f t="shared" si="2234"/>
        <v>37</v>
      </c>
      <c r="M391">
        <f t="shared" si="2234"/>
        <v>37</v>
      </c>
      <c r="N391">
        <f t="shared" si="2234"/>
        <v>37</v>
      </c>
      <c r="O391">
        <f t="shared" si="2234"/>
        <v>37</v>
      </c>
      <c r="P391">
        <f t="shared" si="2234"/>
        <v>37</v>
      </c>
      <c r="Q391" s="37">
        <f t="shared" ref="Q391:T391" si="2235">IF(ROWS(Q$355:Q391)/100&lt;=Q$353,Q390+1%,"")</f>
        <v>0.37000000000000016</v>
      </c>
      <c r="R391" s="37">
        <f t="shared" si="2235"/>
        <v>0.37000000000000016</v>
      </c>
      <c r="S391" s="37">
        <f t="shared" si="2235"/>
        <v>0.37000000000000016</v>
      </c>
      <c r="T391" s="37">
        <f t="shared" si="2235"/>
        <v>0.37000000000000016</v>
      </c>
      <c r="U391">
        <f t="shared" si="2022"/>
        <v>37</v>
      </c>
      <c r="V391" s="37">
        <f t="shared" ref="V391:W391" si="2236">IF(ROWS(V$355:V391)/100&lt;=V$353,V390+1%,"")</f>
        <v>0.37000000000000016</v>
      </c>
      <c r="W391" s="37">
        <f t="shared" si="2236"/>
        <v>0.37000000000000016</v>
      </c>
      <c r="X391">
        <f t="shared" si="2024"/>
        <v>370</v>
      </c>
      <c r="Y391" s="37">
        <f t="shared" si="2025"/>
        <v>0.37000000000000016</v>
      </c>
      <c r="Z391">
        <f t="shared" ref="Z391:AA391" si="2237">IF(ROWS(Z$355:Z391)&lt;=Z$353,Z390+1,"")</f>
        <v>37</v>
      </c>
      <c r="AA391">
        <f t="shared" si="2237"/>
        <v>37</v>
      </c>
      <c r="AB391" s="37">
        <f t="shared" ref="AB391:AG391" si="2238">IF(ROWS(AB$355:AB391)/100&lt;=AB$353,AB390+1%,"")</f>
        <v>0.37000000000000016</v>
      </c>
      <c r="AC391" s="37">
        <f t="shared" si="2238"/>
        <v>0.37000000000000016</v>
      </c>
      <c r="AD391" s="37">
        <f t="shared" si="2238"/>
        <v>0.37000000000000016</v>
      </c>
      <c r="AE391" s="37">
        <f t="shared" si="2238"/>
        <v>0.37000000000000016</v>
      </c>
      <c r="AF391" s="37">
        <f t="shared" si="2238"/>
        <v>0.37000000000000016</v>
      </c>
      <c r="AG391" s="37">
        <f t="shared" si="2238"/>
        <v>0.37000000000000016</v>
      </c>
      <c r="AH391">
        <f t="shared" si="2028"/>
        <v>37</v>
      </c>
      <c r="AI391" s="37">
        <f t="shared" ref="AI391:AJ391" si="2239">IF(ROWS(AI$355:AI391)/100&lt;=AI$353,AI390+1%,"")</f>
        <v>0.37000000000000016</v>
      </c>
      <c r="AJ391" s="37">
        <f t="shared" si="2239"/>
        <v>0.37000000000000016</v>
      </c>
    </row>
    <row r="392" spans="2:36" ht="12.75">
      <c r="B392">
        <f t="shared" ref="B392:P392" si="2240">IF(ROWS(B$355:B392)&lt;=B$353,B391+1,"")</f>
        <v>38</v>
      </c>
      <c r="C392">
        <f t="shared" si="2240"/>
        <v>38</v>
      </c>
      <c r="D392">
        <f t="shared" si="2240"/>
        <v>38</v>
      </c>
      <c r="E392">
        <f t="shared" si="2240"/>
        <v>38</v>
      </c>
      <c r="F392">
        <f t="shared" si="2240"/>
        <v>38</v>
      </c>
      <c r="G392">
        <f t="shared" si="2240"/>
        <v>38</v>
      </c>
      <c r="H392">
        <f t="shared" si="2240"/>
        <v>38</v>
      </c>
      <c r="I392">
        <f t="shared" si="2240"/>
        <v>38</v>
      </c>
      <c r="J392">
        <f t="shared" si="2240"/>
        <v>38</v>
      </c>
      <c r="K392">
        <f t="shared" si="2240"/>
        <v>38</v>
      </c>
      <c r="L392">
        <f t="shared" si="2240"/>
        <v>38</v>
      </c>
      <c r="M392">
        <f t="shared" si="2240"/>
        <v>38</v>
      </c>
      <c r="N392">
        <f t="shared" si="2240"/>
        <v>38</v>
      </c>
      <c r="O392">
        <f t="shared" si="2240"/>
        <v>38</v>
      </c>
      <c r="P392">
        <f t="shared" si="2240"/>
        <v>38</v>
      </c>
      <c r="Q392" s="37">
        <f t="shared" ref="Q392:T392" si="2241">IF(ROWS(Q$355:Q392)/100&lt;=Q$353,Q391+1%,"")</f>
        <v>0.38000000000000017</v>
      </c>
      <c r="R392" s="37">
        <f t="shared" si="2241"/>
        <v>0.38000000000000017</v>
      </c>
      <c r="S392" s="37">
        <f t="shared" si="2241"/>
        <v>0.38000000000000017</v>
      </c>
      <c r="T392" s="37">
        <f t="shared" si="2241"/>
        <v>0.38000000000000017</v>
      </c>
      <c r="U392">
        <f t="shared" si="2022"/>
        <v>38</v>
      </c>
      <c r="V392" s="37">
        <f t="shared" ref="V392:W392" si="2242">IF(ROWS(V$355:V392)/100&lt;=V$353,V391+1%,"")</f>
        <v>0.38000000000000017</v>
      </c>
      <c r="W392" s="37">
        <f t="shared" si="2242"/>
        <v>0.38000000000000017</v>
      </c>
      <c r="X392">
        <f t="shared" si="2024"/>
        <v>380</v>
      </c>
      <c r="Y392" s="37">
        <f t="shared" si="2025"/>
        <v>0.38000000000000017</v>
      </c>
      <c r="Z392">
        <f t="shared" ref="Z392:AA392" si="2243">IF(ROWS(Z$355:Z392)&lt;=Z$353,Z391+1,"")</f>
        <v>38</v>
      </c>
      <c r="AA392">
        <f t="shared" si="2243"/>
        <v>38</v>
      </c>
      <c r="AB392" s="37">
        <f t="shared" ref="AB392:AG392" si="2244">IF(ROWS(AB$355:AB392)/100&lt;=AB$353,AB391+1%,"")</f>
        <v>0.38000000000000017</v>
      </c>
      <c r="AC392" s="37">
        <f t="shared" si="2244"/>
        <v>0.38000000000000017</v>
      </c>
      <c r="AD392" s="37">
        <f t="shared" si="2244"/>
        <v>0.38000000000000017</v>
      </c>
      <c r="AE392" s="37">
        <f t="shared" si="2244"/>
        <v>0.38000000000000017</v>
      </c>
      <c r="AF392" s="37">
        <f t="shared" si="2244"/>
        <v>0.38000000000000017</v>
      </c>
      <c r="AG392" s="37">
        <f t="shared" si="2244"/>
        <v>0.38000000000000017</v>
      </c>
      <c r="AH392">
        <f t="shared" si="2028"/>
        <v>38</v>
      </c>
      <c r="AI392" s="37">
        <f t="shared" ref="AI392:AJ392" si="2245">IF(ROWS(AI$355:AI392)/100&lt;=AI$353,AI391+1%,"")</f>
        <v>0.38000000000000017</v>
      </c>
      <c r="AJ392" s="37">
        <f t="shared" si="2245"/>
        <v>0.38000000000000017</v>
      </c>
    </row>
    <row r="393" spans="2:36" ht="12.75">
      <c r="B393">
        <f t="shared" ref="B393:P393" si="2246">IF(ROWS(B$355:B393)&lt;=B$353,B392+1,"")</f>
        <v>39</v>
      </c>
      <c r="C393">
        <f t="shared" si="2246"/>
        <v>39</v>
      </c>
      <c r="D393">
        <f t="shared" si="2246"/>
        <v>39</v>
      </c>
      <c r="E393">
        <f t="shared" si="2246"/>
        <v>39</v>
      </c>
      <c r="F393">
        <f t="shared" si="2246"/>
        <v>39</v>
      </c>
      <c r="G393">
        <f t="shared" si="2246"/>
        <v>39</v>
      </c>
      <c r="H393">
        <f t="shared" si="2246"/>
        <v>39</v>
      </c>
      <c r="I393">
        <f t="shared" si="2246"/>
        <v>39</v>
      </c>
      <c r="J393">
        <f t="shared" si="2246"/>
        <v>39</v>
      </c>
      <c r="K393">
        <f t="shared" si="2246"/>
        <v>39</v>
      </c>
      <c r="L393">
        <f t="shared" si="2246"/>
        <v>39</v>
      </c>
      <c r="M393">
        <f t="shared" si="2246"/>
        <v>39</v>
      </c>
      <c r="N393">
        <f t="shared" si="2246"/>
        <v>39</v>
      </c>
      <c r="O393">
        <f t="shared" si="2246"/>
        <v>39</v>
      </c>
      <c r="P393">
        <f t="shared" si="2246"/>
        <v>39</v>
      </c>
      <c r="Q393" s="37">
        <f t="shared" ref="Q393:T393" si="2247">IF(ROWS(Q$355:Q393)/100&lt;=Q$353,Q392+1%,"")</f>
        <v>0.39000000000000018</v>
      </c>
      <c r="R393" s="37">
        <f t="shared" si="2247"/>
        <v>0.39000000000000018</v>
      </c>
      <c r="S393" s="37">
        <f t="shared" si="2247"/>
        <v>0.39000000000000018</v>
      </c>
      <c r="T393" s="37">
        <f t="shared" si="2247"/>
        <v>0.39000000000000018</v>
      </c>
      <c r="U393">
        <f t="shared" si="2022"/>
        <v>39</v>
      </c>
      <c r="V393" s="37">
        <f t="shared" ref="V393:W393" si="2248">IF(ROWS(V$355:V393)/100&lt;=V$353,V392+1%,"")</f>
        <v>0.39000000000000018</v>
      </c>
      <c r="W393" s="37">
        <f t="shared" si="2248"/>
        <v>0.39000000000000018</v>
      </c>
      <c r="X393">
        <f t="shared" si="2024"/>
        <v>390</v>
      </c>
      <c r="Y393" s="37">
        <f t="shared" si="2025"/>
        <v>0.39000000000000018</v>
      </c>
      <c r="Z393">
        <f t="shared" ref="Z393:AA393" si="2249">IF(ROWS(Z$355:Z393)&lt;=Z$353,Z392+1,"")</f>
        <v>39</v>
      </c>
      <c r="AA393">
        <f t="shared" si="2249"/>
        <v>39</v>
      </c>
      <c r="AB393" s="37">
        <f t="shared" ref="AB393:AG393" si="2250">IF(ROWS(AB$355:AB393)/100&lt;=AB$353,AB392+1%,"")</f>
        <v>0.39000000000000018</v>
      </c>
      <c r="AC393" s="37">
        <f t="shared" si="2250"/>
        <v>0.39000000000000018</v>
      </c>
      <c r="AD393" s="37">
        <f t="shared" si="2250"/>
        <v>0.39000000000000018</v>
      </c>
      <c r="AE393" s="37">
        <f t="shared" si="2250"/>
        <v>0.39000000000000018</v>
      </c>
      <c r="AF393" s="37">
        <f t="shared" si="2250"/>
        <v>0.39000000000000018</v>
      </c>
      <c r="AG393" s="37">
        <f t="shared" si="2250"/>
        <v>0.39000000000000018</v>
      </c>
      <c r="AH393">
        <f t="shared" si="2028"/>
        <v>39</v>
      </c>
      <c r="AI393" s="37">
        <f t="shared" ref="AI393:AJ393" si="2251">IF(ROWS(AI$355:AI393)/100&lt;=AI$353,AI392+1%,"")</f>
        <v>0.39000000000000018</v>
      </c>
      <c r="AJ393" s="37">
        <f t="shared" si="2251"/>
        <v>0.39000000000000018</v>
      </c>
    </row>
    <row r="394" spans="2:36" ht="12.75">
      <c r="B394">
        <f t="shared" ref="B394:P394" si="2252">IF(ROWS(B$355:B394)&lt;=B$353,B393+1,"")</f>
        <v>40</v>
      </c>
      <c r="C394">
        <f t="shared" si="2252"/>
        <v>40</v>
      </c>
      <c r="D394">
        <f t="shared" si="2252"/>
        <v>40</v>
      </c>
      <c r="E394">
        <f t="shared" si="2252"/>
        <v>40</v>
      </c>
      <c r="F394">
        <f t="shared" si="2252"/>
        <v>40</v>
      </c>
      <c r="G394">
        <f t="shared" si="2252"/>
        <v>40</v>
      </c>
      <c r="H394">
        <f t="shared" si="2252"/>
        <v>40</v>
      </c>
      <c r="I394">
        <f t="shared" si="2252"/>
        <v>40</v>
      </c>
      <c r="J394">
        <f t="shared" si="2252"/>
        <v>40</v>
      </c>
      <c r="K394">
        <f t="shared" si="2252"/>
        <v>40</v>
      </c>
      <c r="L394">
        <f t="shared" si="2252"/>
        <v>40</v>
      </c>
      <c r="M394">
        <f t="shared" si="2252"/>
        <v>40</v>
      </c>
      <c r="N394">
        <f t="shared" si="2252"/>
        <v>40</v>
      </c>
      <c r="O394">
        <f t="shared" si="2252"/>
        <v>40</v>
      </c>
      <c r="P394">
        <f t="shared" si="2252"/>
        <v>40</v>
      </c>
      <c r="Q394" s="37">
        <f t="shared" ref="Q394:T394" si="2253">IF(ROWS(Q$355:Q394)/100&lt;=Q$353,Q393+1%,"")</f>
        <v>0.40000000000000019</v>
      </c>
      <c r="R394" s="37">
        <f t="shared" si="2253"/>
        <v>0.40000000000000019</v>
      </c>
      <c r="S394" s="37">
        <f t="shared" si="2253"/>
        <v>0.40000000000000019</v>
      </c>
      <c r="T394" s="37">
        <f t="shared" si="2253"/>
        <v>0.40000000000000019</v>
      </c>
      <c r="U394">
        <f t="shared" si="2022"/>
        <v>40</v>
      </c>
      <c r="V394" s="37">
        <f t="shared" ref="V394:W394" si="2254">IF(ROWS(V$355:V394)/100&lt;=V$353,V393+1%,"")</f>
        <v>0.40000000000000019</v>
      </c>
      <c r="W394" s="37">
        <f t="shared" si="2254"/>
        <v>0.40000000000000019</v>
      </c>
      <c r="X394">
        <f t="shared" si="2024"/>
        <v>400</v>
      </c>
      <c r="Y394" s="37">
        <f t="shared" si="2025"/>
        <v>0.40000000000000019</v>
      </c>
      <c r="Z394">
        <f t="shared" ref="Z394:AA394" si="2255">IF(ROWS(Z$355:Z394)&lt;=Z$353,Z393+1,"")</f>
        <v>40</v>
      </c>
      <c r="AA394">
        <f t="shared" si="2255"/>
        <v>40</v>
      </c>
      <c r="AB394" s="37">
        <f t="shared" ref="AB394:AG394" si="2256">IF(ROWS(AB$355:AB394)/100&lt;=AB$353,AB393+1%,"")</f>
        <v>0.40000000000000019</v>
      </c>
      <c r="AC394" s="37">
        <f t="shared" si="2256"/>
        <v>0.40000000000000019</v>
      </c>
      <c r="AD394" s="37">
        <f t="shared" si="2256"/>
        <v>0.40000000000000019</v>
      </c>
      <c r="AE394" s="37">
        <f t="shared" si="2256"/>
        <v>0.40000000000000019</v>
      </c>
      <c r="AF394" s="37">
        <f t="shared" si="2256"/>
        <v>0.40000000000000019</v>
      </c>
      <c r="AG394" s="37">
        <f t="shared" si="2256"/>
        <v>0.40000000000000019</v>
      </c>
      <c r="AH394">
        <f t="shared" si="2028"/>
        <v>40</v>
      </c>
      <c r="AI394" s="37">
        <f t="shared" ref="AI394:AJ394" si="2257">IF(ROWS(AI$355:AI394)/100&lt;=AI$353,AI393+1%,"")</f>
        <v>0.40000000000000019</v>
      </c>
      <c r="AJ394" s="37">
        <f t="shared" si="2257"/>
        <v>0.40000000000000019</v>
      </c>
    </row>
    <row r="395" spans="2:36" ht="12.75">
      <c r="B395">
        <f t="shared" ref="B395:P395" si="2258">IF(ROWS(B$355:B395)&lt;=B$353,B394+1,"")</f>
        <v>41</v>
      </c>
      <c r="C395">
        <f t="shared" si="2258"/>
        <v>41</v>
      </c>
      <c r="D395">
        <f t="shared" si="2258"/>
        <v>41</v>
      </c>
      <c r="E395">
        <f t="shared" si="2258"/>
        <v>41</v>
      </c>
      <c r="F395">
        <f t="shared" si="2258"/>
        <v>41</v>
      </c>
      <c r="G395">
        <f t="shared" si="2258"/>
        <v>41</v>
      </c>
      <c r="H395">
        <f t="shared" si="2258"/>
        <v>41</v>
      </c>
      <c r="I395">
        <f t="shared" si="2258"/>
        <v>41</v>
      </c>
      <c r="J395">
        <f t="shared" si="2258"/>
        <v>41</v>
      </c>
      <c r="K395">
        <f t="shared" si="2258"/>
        <v>41</v>
      </c>
      <c r="L395">
        <f t="shared" si="2258"/>
        <v>41</v>
      </c>
      <c r="M395">
        <f t="shared" si="2258"/>
        <v>41</v>
      </c>
      <c r="N395">
        <f t="shared" si="2258"/>
        <v>41</v>
      </c>
      <c r="O395">
        <f t="shared" si="2258"/>
        <v>41</v>
      </c>
      <c r="P395">
        <f t="shared" si="2258"/>
        <v>41</v>
      </c>
      <c r="Q395" s="37">
        <f t="shared" ref="Q395:T395" si="2259">IF(ROWS(Q$355:Q395)/100&lt;=Q$353,Q394+1%,"")</f>
        <v>0.4100000000000002</v>
      </c>
      <c r="R395" s="37">
        <f t="shared" si="2259"/>
        <v>0.4100000000000002</v>
      </c>
      <c r="S395" s="37">
        <f t="shared" si="2259"/>
        <v>0.4100000000000002</v>
      </c>
      <c r="T395" s="37">
        <f t="shared" si="2259"/>
        <v>0.4100000000000002</v>
      </c>
      <c r="U395">
        <f t="shared" si="2022"/>
        <v>41</v>
      </c>
      <c r="V395" s="37">
        <f t="shared" ref="V395:W395" si="2260">IF(ROWS(V$355:V395)/100&lt;=V$353,V394+1%,"")</f>
        <v>0.4100000000000002</v>
      </c>
      <c r="W395" s="37">
        <f t="shared" si="2260"/>
        <v>0.4100000000000002</v>
      </c>
      <c r="X395">
        <f t="shared" si="2024"/>
        <v>410</v>
      </c>
      <c r="Y395" s="37">
        <f t="shared" si="2025"/>
        <v>0.4100000000000002</v>
      </c>
      <c r="Z395">
        <f t="shared" ref="Z395:AA395" si="2261">IF(ROWS(Z$355:Z395)&lt;=Z$353,Z394+1,"")</f>
        <v>41</v>
      </c>
      <c r="AA395">
        <f t="shared" si="2261"/>
        <v>41</v>
      </c>
      <c r="AB395" s="37">
        <f t="shared" ref="AB395:AG395" si="2262">IF(ROWS(AB$355:AB395)/100&lt;=AB$353,AB394+1%,"")</f>
        <v>0.4100000000000002</v>
      </c>
      <c r="AC395" s="37">
        <f t="shared" si="2262"/>
        <v>0.4100000000000002</v>
      </c>
      <c r="AD395" s="37">
        <f t="shared" si="2262"/>
        <v>0.4100000000000002</v>
      </c>
      <c r="AE395" s="37">
        <f t="shared" si="2262"/>
        <v>0.4100000000000002</v>
      </c>
      <c r="AF395" s="37">
        <f t="shared" si="2262"/>
        <v>0.4100000000000002</v>
      </c>
      <c r="AG395" s="37">
        <f t="shared" si="2262"/>
        <v>0.4100000000000002</v>
      </c>
      <c r="AH395">
        <f t="shared" si="2028"/>
        <v>41</v>
      </c>
      <c r="AI395" s="37">
        <f t="shared" ref="AI395:AJ395" si="2263">IF(ROWS(AI$355:AI395)/100&lt;=AI$353,AI394+1%,"")</f>
        <v>0.4100000000000002</v>
      </c>
      <c r="AJ395" s="37">
        <f t="shared" si="2263"/>
        <v>0.4100000000000002</v>
      </c>
    </row>
    <row r="396" spans="2:36" ht="12.75">
      <c r="B396">
        <f t="shared" ref="B396:P396" si="2264">IF(ROWS(B$355:B396)&lt;=B$353,B395+1,"")</f>
        <v>42</v>
      </c>
      <c r="C396">
        <f t="shared" si="2264"/>
        <v>42</v>
      </c>
      <c r="D396">
        <f t="shared" si="2264"/>
        <v>42</v>
      </c>
      <c r="E396">
        <f t="shared" si="2264"/>
        <v>42</v>
      </c>
      <c r="F396">
        <f t="shared" si="2264"/>
        <v>42</v>
      </c>
      <c r="G396">
        <f t="shared" si="2264"/>
        <v>42</v>
      </c>
      <c r="H396">
        <f t="shared" si="2264"/>
        <v>42</v>
      </c>
      <c r="I396">
        <f t="shared" si="2264"/>
        <v>42</v>
      </c>
      <c r="J396">
        <f t="shared" si="2264"/>
        <v>42</v>
      </c>
      <c r="K396">
        <f t="shared" si="2264"/>
        <v>42</v>
      </c>
      <c r="L396">
        <f t="shared" si="2264"/>
        <v>42</v>
      </c>
      <c r="M396">
        <f t="shared" si="2264"/>
        <v>42</v>
      </c>
      <c r="N396">
        <f t="shared" si="2264"/>
        <v>42</v>
      </c>
      <c r="O396">
        <f t="shared" si="2264"/>
        <v>42</v>
      </c>
      <c r="P396">
        <f t="shared" si="2264"/>
        <v>42</v>
      </c>
      <c r="Q396" s="37">
        <f t="shared" ref="Q396:T396" si="2265">IF(ROWS(Q$355:Q396)/100&lt;=Q$353,Q395+1%,"")</f>
        <v>0.42000000000000021</v>
      </c>
      <c r="R396" s="37">
        <f t="shared" si="2265"/>
        <v>0.42000000000000021</v>
      </c>
      <c r="S396" s="37">
        <f t="shared" si="2265"/>
        <v>0.42000000000000021</v>
      </c>
      <c r="T396" s="37">
        <f t="shared" si="2265"/>
        <v>0.42000000000000021</v>
      </c>
      <c r="U396">
        <f t="shared" si="2022"/>
        <v>42</v>
      </c>
      <c r="V396" s="37">
        <f t="shared" ref="V396:W396" si="2266">IF(ROWS(V$355:V396)/100&lt;=V$353,V395+1%,"")</f>
        <v>0.42000000000000021</v>
      </c>
      <c r="W396" s="37">
        <f t="shared" si="2266"/>
        <v>0.42000000000000021</v>
      </c>
      <c r="X396">
        <f t="shared" si="2024"/>
        <v>420</v>
      </c>
      <c r="Y396" s="37">
        <f t="shared" si="2025"/>
        <v>0.42000000000000021</v>
      </c>
      <c r="Z396">
        <f t="shared" ref="Z396:AA396" si="2267">IF(ROWS(Z$355:Z396)&lt;=Z$353,Z395+1,"")</f>
        <v>42</v>
      </c>
      <c r="AA396">
        <f t="shared" si="2267"/>
        <v>42</v>
      </c>
      <c r="AB396" s="37">
        <f t="shared" ref="AB396:AG396" si="2268">IF(ROWS(AB$355:AB396)/100&lt;=AB$353,AB395+1%,"")</f>
        <v>0.42000000000000021</v>
      </c>
      <c r="AC396" s="37">
        <f t="shared" si="2268"/>
        <v>0.42000000000000021</v>
      </c>
      <c r="AD396" s="37">
        <f t="shared" si="2268"/>
        <v>0.42000000000000021</v>
      </c>
      <c r="AE396" s="37">
        <f t="shared" si="2268"/>
        <v>0.42000000000000021</v>
      </c>
      <c r="AF396" s="37">
        <f t="shared" si="2268"/>
        <v>0.42000000000000021</v>
      </c>
      <c r="AG396" s="37">
        <f t="shared" si="2268"/>
        <v>0.42000000000000021</v>
      </c>
      <c r="AH396">
        <f t="shared" si="2028"/>
        <v>42</v>
      </c>
      <c r="AI396" s="37">
        <f t="shared" ref="AI396:AJ396" si="2269">IF(ROWS(AI$355:AI396)/100&lt;=AI$353,AI395+1%,"")</f>
        <v>0.42000000000000021</v>
      </c>
      <c r="AJ396" s="37">
        <f t="shared" si="2269"/>
        <v>0.42000000000000021</v>
      </c>
    </row>
    <row r="397" spans="2:36" ht="12.75">
      <c r="B397">
        <f t="shared" ref="B397:P397" si="2270">IF(ROWS(B$355:B397)&lt;=B$353,B396+1,"")</f>
        <v>43</v>
      </c>
      <c r="C397">
        <f t="shared" si="2270"/>
        <v>43</v>
      </c>
      <c r="D397">
        <f t="shared" si="2270"/>
        <v>43</v>
      </c>
      <c r="E397">
        <f t="shared" si="2270"/>
        <v>43</v>
      </c>
      <c r="F397">
        <f t="shared" si="2270"/>
        <v>43</v>
      </c>
      <c r="G397">
        <f t="shared" si="2270"/>
        <v>43</v>
      </c>
      <c r="H397">
        <f t="shared" si="2270"/>
        <v>43</v>
      </c>
      <c r="I397">
        <f t="shared" si="2270"/>
        <v>43</v>
      </c>
      <c r="J397">
        <f t="shared" si="2270"/>
        <v>43</v>
      </c>
      <c r="K397">
        <f t="shared" si="2270"/>
        <v>43</v>
      </c>
      <c r="L397">
        <f t="shared" si="2270"/>
        <v>43</v>
      </c>
      <c r="M397">
        <f t="shared" si="2270"/>
        <v>43</v>
      </c>
      <c r="N397">
        <f t="shared" si="2270"/>
        <v>43</v>
      </c>
      <c r="O397">
        <f t="shared" si="2270"/>
        <v>43</v>
      </c>
      <c r="P397">
        <f t="shared" si="2270"/>
        <v>43</v>
      </c>
      <c r="Q397" s="37">
        <f t="shared" ref="Q397:T397" si="2271">IF(ROWS(Q$355:Q397)/100&lt;=Q$353,Q396+1%,"")</f>
        <v>0.43000000000000022</v>
      </c>
      <c r="R397" s="37">
        <f t="shared" si="2271"/>
        <v>0.43000000000000022</v>
      </c>
      <c r="S397" s="37">
        <f t="shared" si="2271"/>
        <v>0.43000000000000022</v>
      </c>
      <c r="T397" s="37">
        <f t="shared" si="2271"/>
        <v>0.43000000000000022</v>
      </c>
      <c r="U397">
        <f t="shared" si="2022"/>
        <v>43</v>
      </c>
      <c r="V397" s="37">
        <f t="shared" ref="V397:W397" si="2272">IF(ROWS(V$355:V397)/100&lt;=V$353,V396+1%,"")</f>
        <v>0.43000000000000022</v>
      </c>
      <c r="W397" s="37">
        <f t="shared" si="2272"/>
        <v>0.43000000000000022</v>
      </c>
      <c r="X397">
        <f t="shared" si="2024"/>
        <v>430</v>
      </c>
      <c r="Y397" s="37">
        <f t="shared" si="2025"/>
        <v>0.43000000000000022</v>
      </c>
      <c r="Z397">
        <f t="shared" ref="Z397:AA397" si="2273">IF(ROWS(Z$355:Z397)&lt;=Z$353,Z396+1,"")</f>
        <v>43</v>
      </c>
      <c r="AA397">
        <f t="shared" si="2273"/>
        <v>43</v>
      </c>
      <c r="AB397" s="37">
        <f t="shared" ref="AB397:AG397" si="2274">IF(ROWS(AB$355:AB397)/100&lt;=AB$353,AB396+1%,"")</f>
        <v>0.43000000000000022</v>
      </c>
      <c r="AC397" s="37">
        <f t="shared" si="2274"/>
        <v>0.43000000000000022</v>
      </c>
      <c r="AD397" s="37">
        <f t="shared" si="2274"/>
        <v>0.43000000000000022</v>
      </c>
      <c r="AE397" s="37">
        <f t="shared" si="2274"/>
        <v>0.43000000000000022</v>
      </c>
      <c r="AF397" s="37">
        <f t="shared" si="2274"/>
        <v>0.43000000000000022</v>
      </c>
      <c r="AG397" s="37">
        <f t="shared" si="2274"/>
        <v>0.43000000000000022</v>
      </c>
      <c r="AH397">
        <f t="shared" si="2028"/>
        <v>43</v>
      </c>
      <c r="AI397" s="37">
        <f t="shared" ref="AI397:AJ397" si="2275">IF(ROWS(AI$355:AI397)/100&lt;=AI$353,AI396+1%,"")</f>
        <v>0.43000000000000022</v>
      </c>
      <c r="AJ397" s="37">
        <f t="shared" si="2275"/>
        <v>0.43000000000000022</v>
      </c>
    </row>
    <row r="398" spans="2:36" ht="12.75">
      <c r="B398">
        <f t="shared" ref="B398:P398" si="2276">IF(ROWS(B$355:B398)&lt;=B$353,B397+1,"")</f>
        <v>44</v>
      </c>
      <c r="C398">
        <f t="shared" si="2276"/>
        <v>44</v>
      </c>
      <c r="D398">
        <f t="shared" si="2276"/>
        <v>44</v>
      </c>
      <c r="E398">
        <f t="shared" si="2276"/>
        <v>44</v>
      </c>
      <c r="F398">
        <f t="shared" si="2276"/>
        <v>44</v>
      </c>
      <c r="G398">
        <f t="shared" si="2276"/>
        <v>44</v>
      </c>
      <c r="H398">
        <f t="shared" si="2276"/>
        <v>44</v>
      </c>
      <c r="I398">
        <f t="shared" si="2276"/>
        <v>44</v>
      </c>
      <c r="J398">
        <f t="shared" si="2276"/>
        <v>44</v>
      </c>
      <c r="K398">
        <f t="shared" si="2276"/>
        <v>44</v>
      </c>
      <c r="L398">
        <f t="shared" si="2276"/>
        <v>44</v>
      </c>
      <c r="M398">
        <f t="shared" si="2276"/>
        <v>44</v>
      </c>
      <c r="N398">
        <f t="shared" si="2276"/>
        <v>44</v>
      </c>
      <c r="O398">
        <f t="shared" si="2276"/>
        <v>44</v>
      </c>
      <c r="P398">
        <f t="shared" si="2276"/>
        <v>44</v>
      </c>
      <c r="Q398" s="37">
        <f t="shared" ref="Q398:T398" si="2277">IF(ROWS(Q$355:Q398)/100&lt;=Q$353,Q397+1%,"")</f>
        <v>0.44000000000000022</v>
      </c>
      <c r="R398" s="37">
        <f t="shared" si="2277"/>
        <v>0.44000000000000022</v>
      </c>
      <c r="S398" s="37">
        <f t="shared" si="2277"/>
        <v>0.44000000000000022</v>
      </c>
      <c r="T398" s="37">
        <f t="shared" si="2277"/>
        <v>0.44000000000000022</v>
      </c>
      <c r="U398">
        <f t="shared" si="2022"/>
        <v>44</v>
      </c>
      <c r="V398" s="37">
        <f t="shared" ref="V398:W398" si="2278">IF(ROWS(V$355:V398)/100&lt;=V$353,V397+1%,"")</f>
        <v>0.44000000000000022</v>
      </c>
      <c r="W398" s="37">
        <f t="shared" si="2278"/>
        <v>0.44000000000000022</v>
      </c>
      <c r="X398">
        <f t="shared" si="2024"/>
        <v>440</v>
      </c>
      <c r="Y398" s="37">
        <f t="shared" si="2025"/>
        <v>0.44000000000000022</v>
      </c>
      <c r="Z398">
        <f t="shared" ref="Z398:AA398" si="2279">IF(ROWS(Z$355:Z398)&lt;=Z$353,Z397+1,"")</f>
        <v>44</v>
      </c>
      <c r="AA398">
        <f t="shared" si="2279"/>
        <v>44</v>
      </c>
      <c r="AB398" s="37">
        <f t="shared" ref="AB398:AG398" si="2280">IF(ROWS(AB$355:AB398)/100&lt;=AB$353,AB397+1%,"")</f>
        <v>0.44000000000000022</v>
      </c>
      <c r="AC398" s="37">
        <f t="shared" si="2280"/>
        <v>0.44000000000000022</v>
      </c>
      <c r="AD398" s="37">
        <f t="shared" si="2280"/>
        <v>0.44000000000000022</v>
      </c>
      <c r="AE398" s="37">
        <f t="shared" si="2280"/>
        <v>0.44000000000000022</v>
      </c>
      <c r="AF398" s="37">
        <f t="shared" si="2280"/>
        <v>0.44000000000000022</v>
      </c>
      <c r="AG398" s="37">
        <f t="shared" si="2280"/>
        <v>0.44000000000000022</v>
      </c>
      <c r="AH398">
        <f t="shared" si="2028"/>
        <v>44</v>
      </c>
      <c r="AI398" s="37">
        <f t="shared" ref="AI398:AJ398" si="2281">IF(ROWS(AI$355:AI398)/100&lt;=AI$353,AI397+1%,"")</f>
        <v>0.44000000000000022</v>
      </c>
      <c r="AJ398" s="37">
        <f t="shared" si="2281"/>
        <v>0.44000000000000022</v>
      </c>
    </row>
    <row r="399" spans="2:36" ht="12.75">
      <c r="B399">
        <f t="shared" ref="B399:P399" si="2282">IF(ROWS(B$355:B399)&lt;=B$353,B398+1,"")</f>
        <v>45</v>
      </c>
      <c r="C399">
        <f t="shared" si="2282"/>
        <v>45</v>
      </c>
      <c r="D399">
        <f t="shared" si="2282"/>
        <v>45</v>
      </c>
      <c r="E399">
        <f t="shared" si="2282"/>
        <v>45</v>
      </c>
      <c r="F399">
        <f t="shared" si="2282"/>
        <v>45</v>
      </c>
      <c r="G399">
        <f t="shared" si="2282"/>
        <v>45</v>
      </c>
      <c r="H399">
        <f t="shared" si="2282"/>
        <v>45</v>
      </c>
      <c r="I399">
        <f t="shared" si="2282"/>
        <v>45</v>
      </c>
      <c r="J399">
        <f t="shared" si="2282"/>
        <v>45</v>
      </c>
      <c r="K399">
        <f t="shared" si="2282"/>
        <v>45</v>
      </c>
      <c r="L399">
        <f t="shared" si="2282"/>
        <v>45</v>
      </c>
      <c r="M399">
        <f t="shared" si="2282"/>
        <v>45</v>
      </c>
      <c r="N399">
        <f t="shared" si="2282"/>
        <v>45</v>
      </c>
      <c r="O399">
        <f t="shared" si="2282"/>
        <v>45</v>
      </c>
      <c r="P399">
        <f t="shared" si="2282"/>
        <v>45</v>
      </c>
      <c r="Q399" s="37">
        <f t="shared" ref="Q399:T399" si="2283">IF(ROWS(Q$355:Q399)/100&lt;=Q$353,Q398+1%,"")</f>
        <v>0.45000000000000023</v>
      </c>
      <c r="R399" s="37">
        <f t="shared" si="2283"/>
        <v>0.45000000000000023</v>
      </c>
      <c r="S399" s="37">
        <f t="shared" si="2283"/>
        <v>0.45000000000000023</v>
      </c>
      <c r="T399" s="37">
        <f t="shared" si="2283"/>
        <v>0.45000000000000023</v>
      </c>
      <c r="U399">
        <f t="shared" si="2022"/>
        <v>45</v>
      </c>
      <c r="V399" s="37">
        <f t="shared" ref="V399:W399" si="2284">IF(ROWS(V$355:V399)/100&lt;=V$353,V398+1%,"")</f>
        <v>0.45000000000000023</v>
      </c>
      <c r="W399" s="37">
        <f t="shared" si="2284"/>
        <v>0.45000000000000023</v>
      </c>
      <c r="X399">
        <f t="shared" si="2024"/>
        <v>450</v>
      </c>
      <c r="Y399" s="37">
        <f t="shared" si="2025"/>
        <v>0.45000000000000023</v>
      </c>
      <c r="Z399">
        <f t="shared" ref="Z399:AA399" si="2285">IF(ROWS(Z$355:Z399)&lt;=Z$353,Z398+1,"")</f>
        <v>45</v>
      </c>
      <c r="AA399">
        <f t="shared" si="2285"/>
        <v>45</v>
      </c>
      <c r="AB399" s="37">
        <f t="shared" ref="AB399:AG399" si="2286">IF(ROWS(AB$355:AB399)/100&lt;=AB$353,AB398+1%,"")</f>
        <v>0.45000000000000023</v>
      </c>
      <c r="AC399" s="37">
        <f t="shared" si="2286"/>
        <v>0.45000000000000023</v>
      </c>
      <c r="AD399" s="37">
        <f t="shared" si="2286"/>
        <v>0.45000000000000023</v>
      </c>
      <c r="AE399" s="37">
        <f t="shared" si="2286"/>
        <v>0.45000000000000023</v>
      </c>
      <c r="AF399" s="37">
        <f t="shared" si="2286"/>
        <v>0.45000000000000023</v>
      </c>
      <c r="AG399" s="37">
        <f t="shared" si="2286"/>
        <v>0.45000000000000023</v>
      </c>
      <c r="AH399">
        <f t="shared" si="2028"/>
        <v>45</v>
      </c>
      <c r="AI399" s="37">
        <f t="shared" ref="AI399:AJ399" si="2287">IF(ROWS(AI$355:AI399)/100&lt;=AI$353,AI398+1%,"")</f>
        <v>0.45000000000000023</v>
      </c>
      <c r="AJ399" s="37">
        <f t="shared" si="2287"/>
        <v>0.45000000000000023</v>
      </c>
    </row>
    <row r="400" spans="2:36" ht="12.75">
      <c r="B400">
        <f t="shared" ref="B400:P400" si="2288">IF(ROWS(B$355:B400)&lt;=B$353,B399+1,"")</f>
        <v>46</v>
      </c>
      <c r="C400">
        <f t="shared" si="2288"/>
        <v>46</v>
      </c>
      <c r="D400">
        <f t="shared" si="2288"/>
        <v>46</v>
      </c>
      <c r="E400">
        <f t="shared" si="2288"/>
        <v>46</v>
      </c>
      <c r="F400">
        <f t="shared" si="2288"/>
        <v>46</v>
      </c>
      <c r="G400">
        <f t="shared" si="2288"/>
        <v>46</v>
      </c>
      <c r="H400">
        <f t="shared" si="2288"/>
        <v>46</v>
      </c>
      <c r="I400">
        <f t="shared" si="2288"/>
        <v>46</v>
      </c>
      <c r="J400">
        <f t="shared" si="2288"/>
        <v>46</v>
      </c>
      <c r="K400">
        <f t="shared" si="2288"/>
        <v>46</v>
      </c>
      <c r="L400">
        <f t="shared" si="2288"/>
        <v>46</v>
      </c>
      <c r="M400">
        <f t="shared" si="2288"/>
        <v>46</v>
      </c>
      <c r="N400">
        <f t="shared" si="2288"/>
        <v>46</v>
      </c>
      <c r="O400">
        <f t="shared" si="2288"/>
        <v>46</v>
      </c>
      <c r="P400">
        <f t="shared" si="2288"/>
        <v>46</v>
      </c>
      <c r="Q400" s="37">
        <f t="shared" ref="Q400:T400" si="2289">IF(ROWS(Q$355:Q400)/100&lt;=Q$353,Q399+1%,"")</f>
        <v>0.46000000000000024</v>
      </c>
      <c r="R400" s="37">
        <f t="shared" si="2289"/>
        <v>0.46000000000000024</v>
      </c>
      <c r="S400" s="37">
        <f t="shared" si="2289"/>
        <v>0.46000000000000024</v>
      </c>
      <c r="T400" s="37">
        <f t="shared" si="2289"/>
        <v>0.46000000000000024</v>
      </c>
      <c r="U400">
        <f t="shared" si="2022"/>
        <v>46</v>
      </c>
      <c r="V400" s="37">
        <f t="shared" ref="V400:W400" si="2290">IF(ROWS(V$355:V400)/100&lt;=V$353,V399+1%,"")</f>
        <v>0.46000000000000024</v>
      </c>
      <c r="W400" s="37">
        <f t="shared" si="2290"/>
        <v>0.46000000000000024</v>
      </c>
      <c r="X400">
        <f t="shared" si="2024"/>
        <v>460</v>
      </c>
      <c r="Y400" s="37">
        <f t="shared" si="2025"/>
        <v>0.46000000000000024</v>
      </c>
      <c r="Z400">
        <f t="shared" ref="Z400:AA400" si="2291">IF(ROWS(Z$355:Z400)&lt;=Z$353,Z399+1,"")</f>
        <v>46</v>
      </c>
      <c r="AA400">
        <f t="shared" si="2291"/>
        <v>46</v>
      </c>
      <c r="AB400" s="37">
        <f t="shared" ref="AB400:AG400" si="2292">IF(ROWS(AB$355:AB400)/100&lt;=AB$353,AB399+1%,"")</f>
        <v>0.46000000000000024</v>
      </c>
      <c r="AC400" s="37">
        <f t="shared" si="2292"/>
        <v>0.46000000000000024</v>
      </c>
      <c r="AD400" s="37">
        <f t="shared" si="2292"/>
        <v>0.46000000000000024</v>
      </c>
      <c r="AE400" s="37">
        <f t="shared" si="2292"/>
        <v>0.46000000000000024</v>
      </c>
      <c r="AF400" s="37">
        <f t="shared" si="2292"/>
        <v>0.46000000000000024</v>
      </c>
      <c r="AG400" s="37">
        <f t="shared" si="2292"/>
        <v>0.46000000000000024</v>
      </c>
      <c r="AH400">
        <f t="shared" si="2028"/>
        <v>46</v>
      </c>
      <c r="AI400" s="37">
        <f t="shared" ref="AI400:AJ400" si="2293">IF(ROWS(AI$355:AI400)/100&lt;=AI$353,AI399+1%,"")</f>
        <v>0.46000000000000024</v>
      </c>
      <c r="AJ400" s="37">
        <f t="shared" si="2293"/>
        <v>0.46000000000000024</v>
      </c>
    </row>
    <row r="401" spans="1:38" ht="12.75">
      <c r="B401">
        <f t="shared" ref="B401:P401" si="2294">IF(ROWS(B$355:B401)&lt;=B$353,B400+1,"")</f>
        <v>47</v>
      </c>
      <c r="C401">
        <f t="shared" si="2294"/>
        <v>47</v>
      </c>
      <c r="D401">
        <f t="shared" si="2294"/>
        <v>47</v>
      </c>
      <c r="E401">
        <f t="shared" si="2294"/>
        <v>47</v>
      </c>
      <c r="F401">
        <f t="shared" si="2294"/>
        <v>47</v>
      </c>
      <c r="G401">
        <f t="shared" si="2294"/>
        <v>47</v>
      </c>
      <c r="H401">
        <f t="shared" si="2294"/>
        <v>47</v>
      </c>
      <c r="I401">
        <f t="shared" si="2294"/>
        <v>47</v>
      </c>
      <c r="J401">
        <f t="shared" si="2294"/>
        <v>47</v>
      </c>
      <c r="K401">
        <f t="shared" si="2294"/>
        <v>47</v>
      </c>
      <c r="L401">
        <f t="shared" si="2294"/>
        <v>47</v>
      </c>
      <c r="M401">
        <f t="shared" si="2294"/>
        <v>47</v>
      </c>
      <c r="N401">
        <f t="shared" si="2294"/>
        <v>47</v>
      </c>
      <c r="O401">
        <f t="shared" si="2294"/>
        <v>47</v>
      </c>
      <c r="P401">
        <f t="shared" si="2294"/>
        <v>47</v>
      </c>
      <c r="Q401" s="37">
        <f t="shared" ref="Q401:T401" si="2295">IF(ROWS(Q$355:Q401)/100&lt;=Q$353,Q400+1%,"")</f>
        <v>0.47000000000000025</v>
      </c>
      <c r="R401" s="37">
        <f t="shared" si="2295"/>
        <v>0.47000000000000025</v>
      </c>
      <c r="S401" s="37">
        <f t="shared" si="2295"/>
        <v>0.47000000000000025</v>
      </c>
      <c r="T401" s="37">
        <f t="shared" si="2295"/>
        <v>0.47000000000000025</v>
      </c>
      <c r="U401">
        <f t="shared" si="2022"/>
        <v>47</v>
      </c>
      <c r="V401" s="37">
        <f t="shared" ref="V401:W401" si="2296">IF(ROWS(V$355:V401)/100&lt;=V$353,V400+1%,"")</f>
        <v>0.47000000000000025</v>
      </c>
      <c r="W401" s="37">
        <f t="shared" si="2296"/>
        <v>0.47000000000000025</v>
      </c>
      <c r="X401">
        <f t="shared" si="2024"/>
        <v>470</v>
      </c>
      <c r="Y401" s="37">
        <f t="shared" si="2025"/>
        <v>0.47000000000000025</v>
      </c>
      <c r="Z401">
        <f t="shared" ref="Z401:AA401" si="2297">IF(ROWS(Z$355:Z401)&lt;=Z$353,Z400+1,"")</f>
        <v>47</v>
      </c>
      <c r="AA401">
        <f t="shared" si="2297"/>
        <v>47</v>
      </c>
      <c r="AB401" s="37">
        <f t="shared" ref="AB401:AG401" si="2298">IF(ROWS(AB$355:AB401)/100&lt;=AB$353,AB400+1%,"")</f>
        <v>0.47000000000000025</v>
      </c>
      <c r="AC401" s="37">
        <f t="shared" si="2298"/>
        <v>0.47000000000000025</v>
      </c>
      <c r="AD401" s="37">
        <f t="shared" si="2298"/>
        <v>0.47000000000000025</v>
      </c>
      <c r="AE401" s="37">
        <f t="shared" si="2298"/>
        <v>0.47000000000000025</v>
      </c>
      <c r="AF401" s="37">
        <f t="shared" si="2298"/>
        <v>0.47000000000000025</v>
      </c>
      <c r="AG401" s="37">
        <f t="shared" si="2298"/>
        <v>0.47000000000000025</v>
      </c>
      <c r="AH401">
        <f t="shared" si="2028"/>
        <v>47</v>
      </c>
      <c r="AI401" s="37">
        <f t="shared" ref="AI401:AJ401" si="2299">IF(ROWS(AI$355:AI401)/100&lt;=AI$353,AI400+1%,"")</f>
        <v>0.47000000000000025</v>
      </c>
      <c r="AJ401" s="37">
        <f t="shared" si="2299"/>
        <v>0.47000000000000025</v>
      </c>
    </row>
    <row r="402" spans="1:38" ht="12.75">
      <c r="B402">
        <f t="shared" ref="B402:P402" si="2300">IF(ROWS(B$355:B402)&lt;=B$353,B401+1,"")</f>
        <v>48</v>
      </c>
      <c r="C402">
        <f t="shared" si="2300"/>
        <v>48</v>
      </c>
      <c r="D402">
        <f t="shared" si="2300"/>
        <v>48</v>
      </c>
      <c r="E402">
        <f t="shared" si="2300"/>
        <v>48</v>
      </c>
      <c r="F402">
        <f t="shared" si="2300"/>
        <v>48</v>
      </c>
      <c r="G402">
        <f t="shared" si="2300"/>
        <v>48</v>
      </c>
      <c r="H402">
        <f t="shared" si="2300"/>
        <v>48</v>
      </c>
      <c r="I402">
        <f t="shared" si="2300"/>
        <v>48</v>
      </c>
      <c r="J402">
        <f t="shared" si="2300"/>
        <v>48</v>
      </c>
      <c r="K402">
        <f t="shared" si="2300"/>
        <v>48</v>
      </c>
      <c r="L402">
        <f t="shared" si="2300"/>
        <v>48</v>
      </c>
      <c r="M402">
        <f t="shared" si="2300"/>
        <v>48</v>
      </c>
      <c r="N402">
        <f t="shared" si="2300"/>
        <v>48</v>
      </c>
      <c r="O402">
        <f t="shared" si="2300"/>
        <v>48</v>
      </c>
      <c r="P402">
        <f t="shared" si="2300"/>
        <v>48</v>
      </c>
      <c r="Q402" s="37">
        <f t="shared" ref="Q402:T402" si="2301">IF(ROWS(Q$355:Q402)/100&lt;=Q$353,Q401+1%,"")</f>
        <v>0.48000000000000026</v>
      </c>
      <c r="R402" s="37">
        <f t="shared" si="2301"/>
        <v>0.48000000000000026</v>
      </c>
      <c r="S402" s="37">
        <f t="shared" si="2301"/>
        <v>0.48000000000000026</v>
      </c>
      <c r="T402" s="37">
        <f t="shared" si="2301"/>
        <v>0.48000000000000026</v>
      </c>
      <c r="U402">
        <f t="shared" si="2022"/>
        <v>48</v>
      </c>
      <c r="V402" s="37">
        <f t="shared" ref="V402:W402" si="2302">IF(ROWS(V$355:V402)/100&lt;=V$353,V401+1%,"")</f>
        <v>0.48000000000000026</v>
      </c>
      <c r="W402" s="37">
        <f t="shared" si="2302"/>
        <v>0.48000000000000026</v>
      </c>
      <c r="X402">
        <f t="shared" si="2024"/>
        <v>480</v>
      </c>
      <c r="Y402" s="37">
        <f t="shared" si="2025"/>
        <v>0.48000000000000026</v>
      </c>
      <c r="Z402">
        <f t="shared" ref="Z402:AA402" si="2303">IF(ROWS(Z$355:Z402)&lt;=Z$353,Z401+1,"")</f>
        <v>48</v>
      </c>
      <c r="AA402">
        <f t="shared" si="2303"/>
        <v>48</v>
      </c>
      <c r="AB402" s="37">
        <f t="shared" ref="AB402:AG402" si="2304">IF(ROWS(AB$355:AB402)/100&lt;=AB$353,AB401+1%,"")</f>
        <v>0.48000000000000026</v>
      </c>
      <c r="AC402" s="37">
        <f t="shared" si="2304"/>
        <v>0.48000000000000026</v>
      </c>
      <c r="AD402" s="37">
        <f t="shared" si="2304"/>
        <v>0.48000000000000026</v>
      </c>
      <c r="AE402" s="37">
        <f t="shared" si="2304"/>
        <v>0.48000000000000026</v>
      </c>
      <c r="AF402" s="37">
        <f t="shared" si="2304"/>
        <v>0.48000000000000026</v>
      </c>
      <c r="AG402" s="37">
        <f t="shared" si="2304"/>
        <v>0.48000000000000026</v>
      </c>
      <c r="AH402">
        <f t="shared" si="2028"/>
        <v>48</v>
      </c>
      <c r="AI402" s="37">
        <f t="shared" ref="AI402:AJ402" si="2305">IF(ROWS(AI$355:AI402)/100&lt;=AI$353,AI401+1%,"")</f>
        <v>0.48000000000000026</v>
      </c>
      <c r="AJ402" s="37">
        <f t="shared" si="2305"/>
        <v>0.48000000000000026</v>
      </c>
    </row>
    <row r="403" spans="1:38" ht="12.75">
      <c r="B403">
        <f t="shared" ref="B403:P403" si="2306">IF(ROWS(B$355:B403)&lt;=B$353,B402+1,"")</f>
        <v>49</v>
      </c>
      <c r="C403">
        <f t="shared" si="2306"/>
        <v>49</v>
      </c>
      <c r="D403">
        <f t="shared" si="2306"/>
        <v>49</v>
      </c>
      <c r="E403">
        <f t="shared" si="2306"/>
        <v>49</v>
      </c>
      <c r="F403">
        <f t="shared" si="2306"/>
        <v>49</v>
      </c>
      <c r="G403">
        <f t="shared" si="2306"/>
        <v>49</v>
      </c>
      <c r="H403">
        <f t="shared" si="2306"/>
        <v>49</v>
      </c>
      <c r="I403">
        <f t="shared" si="2306"/>
        <v>49</v>
      </c>
      <c r="J403">
        <f t="shared" si="2306"/>
        <v>49</v>
      </c>
      <c r="K403">
        <f t="shared" si="2306"/>
        <v>49</v>
      </c>
      <c r="L403">
        <f t="shared" si="2306"/>
        <v>49</v>
      </c>
      <c r="M403">
        <f t="shared" si="2306"/>
        <v>49</v>
      </c>
      <c r="N403">
        <f t="shared" si="2306"/>
        <v>49</v>
      </c>
      <c r="O403">
        <f t="shared" si="2306"/>
        <v>49</v>
      </c>
      <c r="P403">
        <f t="shared" si="2306"/>
        <v>49</v>
      </c>
      <c r="Q403" s="37">
        <f t="shared" ref="Q403:T403" si="2307">IF(ROWS(Q$355:Q403)/100&lt;=Q$353,Q402+1%,"")</f>
        <v>0.49000000000000027</v>
      </c>
      <c r="R403" s="37">
        <f t="shared" si="2307"/>
        <v>0.49000000000000027</v>
      </c>
      <c r="S403" s="37">
        <f t="shared" si="2307"/>
        <v>0.49000000000000027</v>
      </c>
      <c r="T403" s="37">
        <f t="shared" si="2307"/>
        <v>0.49000000000000027</v>
      </c>
      <c r="U403">
        <f t="shared" si="2022"/>
        <v>49</v>
      </c>
      <c r="V403" s="37">
        <f t="shared" ref="V403:W403" si="2308">IF(ROWS(V$355:V403)/100&lt;=V$353,V402+1%,"")</f>
        <v>0.49000000000000027</v>
      </c>
      <c r="W403" s="37">
        <f t="shared" si="2308"/>
        <v>0.49000000000000027</v>
      </c>
      <c r="X403">
        <f t="shared" si="2024"/>
        <v>490</v>
      </c>
      <c r="Y403" s="37">
        <f t="shared" si="2025"/>
        <v>0.49000000000000027</v>
      </c>
      <c r="Z403">
        <f t="shared" ref="Z403:AA403" si="2309">IF(ROWS(Z$355:Z403)&lt;=Z$353,Z402+1,"")</f>
        <v>49</v>
      </c>
      <c r="AA403">
        <f t="shared" si="2309"/>
        <v>49</v>
      </c>
      <c r="AB403" s="37">
        <f t="shared" ref="AB403:AG403" si="2310">IF(ROWS(AB$355:AB403)/100&lt;=AB$353,AB402+1%,"")</f>
        <v>0.49000000000000027</v>
      </c>
      <c r="AC403" s="37">
        <f t="shared" si="2310"/>
        <v>0.49000000000000027</v>
      </c>
      <c r="AD403" s="37">
        <f t="shared" si="2310"/>
        <v>0.49000000000000027</v>
      </c>
      <c r="AE403" s="37">
        <f t="shared" si="2310"/>
        <v>0.49000000000000027</v>
      </c>
      <c r="AF403" s="37">
        <f t="shared" si="2310"/>
        <v>0.49000000000000027</v>
      </c>
      <c r="AG403" s="37">
        <f t="shared" si="2310"/>
        <v>0.49000000000000027</v>
      </c>
      <c r="AH403">
        <f t="shared" si="2028"/>
        <v>49</v>
      </c>
      <c r="AI403" s="37">
        <f t="shared" ref="AI403:AJ403" si="2311">IF(ROWS(AI$355:AI403)/100&lt;=AI$353,AI402+1%,"")</f>
        <v>0.49000000000000027</v>
      </c>
      <c r="AJ403" s="37">
        <f t="shared" si="2311"/>
        <v>0.49000000000000027</v>
      </c>
    </row>
    <row r="404" spans="1:38" ht="12.75">
      <c r="B404">
        <f t="shared" ref="B404:P404" si="2312">IF(ROWS(B$355:B404)&lt;=B$353,B403+1,"")</f>
        <v>50</v>
      </c>
      <c r="C404">
        <f t="shared" si="2312"/>
        <v>50</v>
      </c>
      <c r="D404">
        <f t="shared" si="2312"/>
        <v>50</v>
      </c>
      <c r="E404">
        <f t="shared" si="2312"/>
        <v>50</v>
      </c>
      <c r="F404">
        <f t="shared" si="2312"/>
        <v>50</v>
      </c>
      <c r="G404">
        <f t="shared" si="2312"/>
        <v>50</v>
      </c>
      <c r="H404">
        <f t="shared" si="2312"/>
        <v>50</v>
      </c>
      <c r="I404">
        <f t="shared" si="2312"/>
        <v>50</v>
      </c>
      <c r="J404">
        <f t="shared" si="2312"/>
        <v>50</v>
      </c>
      <c r="K404">
        <f t="shared" si="2312"/>
        <v>50</v>
      </c>
      <c r="L404">
        <f t="shared" si="2312"/>
        <v>50</v>
      </c>
      <c r="M404">
        <f t="shared" si="2312"/>
        <v>50</v>
      </c>
      <c r="N404">
        <f t="shared" si="2312"/>
        <v>50</v>
      </c>
      <c r="O404">
        <f t="shared" si="2312"/>
        <v>50</v>
      </c>
      <c r="P404">
        <f t="shared" si="2312"/>
        <v>50</v>
      </c>
      <c r="Q404" s="37">
        <f t="shared" ref="Q404:T404" si="2313">IF(ROWS(Q$355:Q404)/100&lt;=Q$353,Q403+1%,"")</f>
        <v>0.50000000000000022</v>
      </c>
      <c r="R404" s="37">
        <f t="shared" si="2313"/>
        <v>0.50000000000000022</v>
      </c>
      <c r="S404" s="37">
        <f t="shared" si="2313"/>
        <v>0.50000000000000022</v>
      </c>
      <c r="T404" s="37">
        <f t="shared" si="2313"/>
        <v>0.50000000000000022</v>
      </c>
      <c r="U404">
        <f t="shared" si="2022"/>
        <v>50</v>
      </c>
      <c r="V404" s="37">
        <f t="shared" ref="V404:W404" si="2314">IF(ROWS(V$355:V404)/100&lt;=V$353,V403+1%,"")</f>
        <v>0.50000000000000022</v>
      </c>
      <c r="W404" s="37">
        <f t="shared" si="2314"/>
        <v>0.50000000000000022</v>
      </c>
      <c r="X404">
        <f t="shared" si="2024"/>
        <v>500</v>
      </c>
      <c r="Y404" s="37">
        <f t="shared" si="2025"/>
        <v>0.50000000000000022</v>
      </c>
      <c r="Z404">
        <f t="shared" ref="Z404:AA404" si="2315">IF(ROWS(Z$355:Z404)&lt;=Z$353,Z403+1,"")</f>
        <v>50</v>
      </c>
      <c r="AA404">
        <f t="shared" si="2315"/>
        <v>50</v>
      </c>
      <c r="AB404" s="37">
        <f t="shared" ref="AB404:AG404" si="2316">IF(ROWS(AB$355:AB404)/100&lt;=AB$353,AB403+1%,"")</f>
        <v>0.50000000000000022</v>
      </c>
      <c r="AC404" s="37">
        <f t="shared" si="2316"/>
        <v>0.50000000000000022</v>
      </c>
      <c r="AD404" s="37">
        <f t="shared" si="2316"/>
        <v>0.50000000000000022</v>
      </c>
      <c r="AE404" s="37">
        <f t="shared" si="2316"/>
        <v>0.50000000000000022</v>
      </c>
      <c r="AF404" s="37">
        <f t="shared" si="2316"/>
        <v>0.50000000000000022</v>
      </c>
      <c r="AG404" s="37">
        <f t="shared" si="2316"/>
        <v>0.50000000000000022</v>
      </c>
      <c r="AH404">
        <f t="shared" si="2028"/>
        <v>50</v>
      </c>
      <c r="AI404" s="37">
        <f t="shared" ref="AI404:AJ404" si="2317">IF(ROWS(AI$355:AI404)/100&lt;=AI$353,AI403+1%,"")</f>
        <v>0.50000000000000022</v>
      </c>
      <c r="AJ404" s="37">
        <f t="shared" si="2317"/>
        <v>0.50000000000000022</v>
      </c>
    </row>
    <row r="405" spans="1:38" ht="12.75">
      <c r="Q405" s="37"/>
      <c r="R405" s="37"/>
      <c r="S405" s="37"/>
      <c r="T405" s="37"/>
      <c r="V405" s="37"/>
      <c r="W405" s="37"/>
      <c r="Y405" s="37"/>
      <c r="AB405" s="37"/>
      <c r="AC405" s="37"/>
      <c r="AD405" s="37"/>
      <c r="AE405" s="37"/>
      <c r="AF405" s="37"/>
      <c r="AG405" s="37"/>
      <c r="AI405" s="37"/>
      <c r="AJ405" s="37"/>
    </row>
    <row r="406" spans="1:38" ht="12.75">
      <c r="A406" s="10" t="s">
        <v>1</v>
      </c>
      <c r="B406" s="10" t="s">
        <v>1367</v>
      </c>
      <c r="C406" s="10">
        <v>10</v>
      </c>
      <c r="D406" s="10">
        <v>10</v>
      </c>
      <c r="E406" s="10">
        <v>10</v>
      </c>
      <c r="F406" s="10">
        <v>10</v>
      </c>
      <c r="G406" s="10">
        <v>10</v>
      </c>
      <c r="H406" s="10">
        <v>10</v>
      </c>
      <c r="I406" s="10">
        <v>10</v>
      </c>
      <c r="J406" s="10">
        <v>40</v>
      </c>
      <c r="K406" s="10">
        <v>40</v>
      </c>
      <c r="L406" s="10" t="s">
        <v>1367</v>
      </c>
      <c r="M406" s="10" t="s">
        <v>1367</v>
      </c>
      <c r="N406" s="10" t="s">
        <v>1367</v>
      </c>
      <c r="O406" s="10" t="s">
        <v>1367</v>
      </c>
      <c r="P406" s="10" t="s">
        <v>1367</v>
      </c>
      <c r="Q406" s="157" t="s">
        <v>1367</v>
      </c>
      <c r="R406" s="157">
        <v>0.04</v>
      </c>
      <c r="S406" s="157" t="s">
        <v>1367</v>
      </c>
      <c r="T406" s="157">
        <v>0.06</v>
      </c>
      <c r="U406" s="10">
        <v>6</v>
      </c>
      <c r="V406" s="157">
        <v>0.05</v>
      </c>
      <c r="W406" s="157">
        <v>0.05</v>
      </c>
      <c r="X406" s="10" t="s">
        <v>1367</v>
      </c>
      <c r="Y406" s="157">
        <v>0.05</v>
      </c>
      <c r="Z406" s="10" t="s">
        <v>1367</v>
      </c>
      <c r="AA406" s="10" t="s">
        <v>1367</v>
      </c>
      <c r="AB406" s="157" t="s">
        <v>1367</v>
      </c>
      <c r="AC406" s="157" t="s">
        <v>1367</v>
      </c>
      <c r="AD406" s="157" t="s">
        <v>1367</v>
      </c>
      <c r="AE406" s="157" t="s">
        <v>1367</v>
      </c>
      <c r="AF406" s="157" t="s">
        <v>1367</v>
      </c>
      <c r="AG406" s="157" t="s">
        <v>1367</v>
      </c>
      <c r="AH406" s="10" t="s">
        <v>1367</v>
      </c>
      <c r="AI406" s="157" t="s">
        <v>1367</v>
      </c>
      <c r="AJ406" s="157" t="s">
        <v>1367</v>
      </c>
      <c r="AK406" s="10"/>
      <c r="AL406" s="10"/>
    </row>
    <row r="407" spans="1:38" ht="12.75">
      <c r="A407" s="10" t="s">
        <v>420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57">
        <v>0</v>
      </c>
      <c r="R407" s="157">
        <v>0</v>
      </c>
      <c r="S407" s="157">
        <v>0</v>
      </c>
      <c r="T407" s="157">
        <v>0</v>
      </c>
      <c r="U407" s="10">
        <v>0</v>
      </c>
      <c r="V407" s="157">
        <v>0</v>
      </c>
      <c r="W407" s="157">
        <v>0</v>
      </c>
      <c r="X407" s="10">
        <v>0</v>
      </c>
      <c r="Y407" s="157">
        <v>0</v>
      </c>
      <c r="Z407" s="10">
        <v>0</v>
      </c>
      <c r="AA407" s="10">
        <v>0</v>
      </c>
      <c r="AB407" s="157">
        <v>0</v>
      </c>
      <c r="AC407" s="157">
        <v>0</v>
      </c>
      <c r="AD407" s="157">
        <v>0</v>
      </c>
      <c r="AE407" s="157">
        <v>0</v>
      </c>
      <c r="AF407" s="157">
        <v>0</v>
      </c>
      <c r="AG407" s="157">
        <v>0</v>
      </c>
      <c r="AH407" s="10">
        <v>0</v>
      </c>
      <c r="AI407" s="157">
        <v>0</v>
      </c>
      <c r="AJ407" s="157">
        <v>0</v>
      </c>
      <c r="AK407" s="10"/>
      <c r="AL407" s="10"/>
    </row>
    <row r="408" spans="1:38" ht="12.75">
      <c r="A408" s="10" t="s">
        <v>271</v>
      </c>
      <c r="B408">
        <f t="shared" ref="B408:P408" si="2318">IF(ROWS(B408)&lt;=B406,B407+1,"")</f>
        <v>1</v>
      </c>
      <c r="C408">
        <f t="shared" si="2318"/>
        <v>1</v>
      </c>
      <c r="D408">
        <f t="shared" si="2318"/>
        <v>1</v>
      </c>
      <c r="E408">
        <f t="shared" si="2318"/>
        <v>1</v>
      </c>
      <c r="F408">
        <f t="shared" si="2318"/>
        <v>1</v>
      </c>
      <c r="G408">
        <f t="shared" si="2318"/>
        <v>1</v>
      </c>
      <c r="H408">
        <f t="shared" si="2318"/>
        <v>1</v>
      </c>
      <c r="I408">
        <f t="shared" si="2318"/>
        <v>1</v>
      </c>
      <c r="J408">
        <f t="shared" si="2318"/>
        <v>1</v>
      </c>
      <c r="K408">
        <f t="shared" si="2318"/>
        <v>1</v>
      </c>
      <c r="L408">
        <f t="shared" si="2318"/>
        <v>1</v>
      </c>
      <c r="M408">
        <f t="shared" si="2318"/>
        <v>1</v>
      </c>
      <c r="N408">
        <f t="shared" si="2318"/>
        <v>1</v>
      </c>
      <c r="O408">
        <f t="shared" si="2318"/>
        <v>1</v>
      </c>
      <c r="P408">
        <f t="shared" si="2318"/>
        <v>1</v>
      </c>
      <c r="Q408" s="37">
        <f t="shared" ref="Q408:T408" si="2319">IF(ROWS(Q408)/100&lt;=Q406,Q407+1%,"")</f>
        <v>0.01</v>
      </c>
      <c r="R408" s="37">
        <f t="shared" si="2319"/>
        <v>0.01</v>
      </c>
      <c r="S408" s="37">
        <f t="shared" si="2319"/>
        <v>0.01</v>
      </c>
      <c r="T408" s="37">
        <f t="shared" si="2319"/>
        <v>0.01</v>
      </c>
      <c r="U408">
        <f>IF(ROWS(U408)&lt;=U406,U407+1,"")</f>
        <v>1</v>
      </c>
      <c r="V408" s="37">
        <f t="shared" ref="V408:W408" si="2320">IF(ROWS(V408)/100&lt;=V406,V407+1%,"")</f>
        <v>0.01</v>
      </c>
      <c r="W408" s="37">
        <f t="shared" si="2320"/>
        <v>0.01</v>
      </c>
      <c r="X408">
        <f>IF(ROWS(X408)&lt;=X406,X407+10,"")</f>
        <v>10</v>
      </c>
      <c r="Y408" s="37">
        <f>IF(ROWS(Y408)/100&lt;=Y406,Y407+1%,"")</f>
        <v>0.01</v>
      </c>
      <c r="Z408">
        <f t="shared" ref="Z408:AA408" si="2321">IF(ROWS(Z408)&lt;=Z406,Z407+1,"")</f>
        <v>1</v>
      </c>
      <c r="AA408">
        <f t="shared" si="2321"/>
        <v>1</v>
      </c>
      <c r="AB408" s="37">
        <f t="shared" ref="AB408:AG408" si="2322">IF(ROWS(AB408)/100&lt;=AB406,AB407+1%,"")</f>
        <v>0.01</v>
      </c>
      <c r="AC408" s="37">
        <f t="shared" si="2322"/>
        <v>0.01</v>
      </c>
      <c r="AD408" s="37">
        <f t="shared" si="2322"/>
        <v>0.01</v>
      </c>
      <c r="AE408" s="37">
        <f t="shared" si="2322"/>
        <v>0.01</v>
      </c>
      <c r="AF408" s="37">
        <f t="shared" si="2322"/>
        <v>0.01</v>
      </c>
      <c r="AG408" s="37">
        <f t="shared" si="2322"/>
        <v>0.01</v>
      </c>
      <c r="AH408">
        <f>IF(ROWS(AH408)&lt;=AH406,AH407+1,"")</f>
        <v>1</v>
      </c>
      <c r="AI408" s="37">
        <f t="shared" ref="AI408:AJ408" si="2323">IF(ROWS(AI408)/100&lt;=AI406,AI407+1%,"")</f>
        <v>0.01</v>
      </c>
      <c r="AJ408" s="37">
        <f t="shared" si="2323"/>
        <v>0.01</v>
      </c>
    </row>
    <row r="409" spans="1:38" ht="12.75">
      <c r="B409">
        <f t="shared" ref="B409:P409" si="2324">IF(ROWS(B$408:B409)&lt;=B$406,B408+1,"")</f>
        <v>2</v>
      </c>
      <c r="C409">
        <f t="shared" si="2324"/>
        <v>2</v>
      </c>
      <c r="D409">
        <f t="shared" si="2324"/>
        <v>2</v>
      </c>
      <c r="E409">
        <f t="shared" si="2324"/>
        <v>2</v>
      </c>
      <c r="F409">
        <f t="shared" si="2324"/>
        <v>2</v>
      </c>
      <c r="G409">
        <f t="shared" si="2324"/>
        <v>2</v>
      </c>
      <c r="H409">
        <f t="shared" si="2324"/>
        <v>2</v>
      </c>
      <c r="I409">
        <f t="shared" si="2324"/>
        <v>2</v>
      </c>
      <c r="J409">
        <f t="shared" si="2324"/>
        <v>2</v>
      </c>
      <c r="K409">
        <f t="shared" si="2324"/>
        <v>2</v>
      </c>
      <c r="L409">
        <f t="shared" si="2324"/>
        <v>2</v>
      </c>
      <c r="M409">
        <f t="shared" si="2324"/>
        <v>2</v>
      </c>
      <c r="N409">
        <f t="shared" si="2324"/>
        <v>2</v>
      </c>
      <c r="O409">
        <f t="shared" si="2324"/>
        <v>2</v>
      </c>
      <c r="P409">
        <f t="shared" si="2324"/>
        <v>2</v>
      </c>
      <c r="Q409" s="37">
        <f t="shared" ref="Q409:T409" si="2325">IF(ROWS(Q$408:Q409)/100&lt;=Q$406,Q408+1%,"")</f>
        <v>0.02</v>
      </c>
      <c r="R409" s="37">
        <f t="shared" si="2325"/>
        <v>0.02</v>
      </c>
      <c r="S409" s="37">
        <f t="shared" si="2325"/>
        <v>0.02</v>
      </c>
      <c r="T409" s="37">
        <f t="shared" si="2325"/>
        <v>0.02</v>
      </c>
      <c r="U409">
        <f t="shared" ref="U409:U457" si="2326">IF(ROWS(U$408:U409)&lt;=U$406,U408+1,"")</f>
        <v>2</v>
      </c>
      <c r="V409" s="37">
        <f t="shared" ref="V409:W409" si="2327">IF(ROWS(V$408:V409)/100&lt;=V$406,V408+1%,"")</f>
        <v>0.02</v>
      </c>
      <c r="W409" s="37">
        <f t="shared" si="2327"/>
        <v>0.02</v>
      </c>
      <c r="X409">
        <f t="shared" ref="X409:X457" si="2328">IF(ROWS(X$408:X409)&lt;=X$406,X408+10,"")</f>
        <v>20</v>
      </c>
      <c r="Y409" s="37">
        <f t="shared" ref="Y409:Y457" si="2329">IF(ROWS(Y$408:Y409)/100&lt;=Y$406,Y408+1%,"")</f>
        <v>0.02</v>
      </c>
      <c r="Z409">
        <f t="shared" ref="Z409:AA409" si="2330">IF(ROWS(Z$408:Z409)&lt;=Z$406,Z408+1,"")</f>
        <v>2</v>
      </c>
      <c r="AA409">
        <f t="shared" si="2330"/>
        <v>2</v>
      </c>
      <c r="AB409" s="37">
        <f t="shared" ref="AB409:AG409" si="2331">IF(ROWS(AB$408:AB409)/100&lt;=AB$406,AB408+1%,"")</f>
        <v>0.02</v>
      </c>
      <c r="AC409" s="37">
        <f t="shared" si="2331"/>
        <v>0.02</v>
      </c>
      <c r="AD409" s="37">
        <f t="shared" si="2331"/>
        <v>0.02</v>
      </c>
      <c r="AE409" s="37">
        <f t="shared" si="2331"/>
        <v>0.02</v>
      </c>
      <c r="AF409" s="37">
        <f t="shared" si="2331"/>
        <v>0.02</v>
      </c>
      <c r="AG409" s="37">
        <f t="shared" si="2331"/>
        <v>0.02</v>
      </c>
      <c r="AH409">
        <f t="shared" ref="AH409:AH457" si="2332">IF(ROWS(AH$408:AH409)&lt;=AH$406,AH408+1,"")</f>
        <v>2</v>
      </c>
      <c r="AI409" s="37">
        <f t="shared" ref="AI409:AJ409" si="2333">IF(ROWS(AI$408:AI409)/100&lt;=AI$406,AI408+1%,"")</f>
        <v>0.02</v>
      </c>
      <c r="AJ409" s="37">
        <f t="shared" si="2333"/>
        <v>0.02</v>
      </c>
    </row>
    <row r="410" spans="1:38" ht="12.75">
      <c r="B410">
        <f t="shared" ref="B410:P410" si="2334">IF(ROWS(B$408:B410)&lt;=B$406,B409+1,"")</f>
        <v>3</v>
      </c>
      <c r="C410">
        <f t="shared" si="2334"/>
        <v>3</v>
      </c>
      <c r="D410">
        <f t="shared" si="2334"/>
        <v>3</v>
      </c>
      <c r="E410">
        <f t="shared" si="2334"/>
        <v>3</v>
      </c>
      <c r="F410">
        <f t="shared" si="2334"/>
        <v>3</v>
      </c>
      <c r="G410">
        <f t="shared" si="2334"/>
        <v>3</v>
      </c>
      <c r="H410">
        <f t="shared" si="2334"/>
        <v>3</v>
      </c>
      <c r="I410">
        <f t="shared" si="2334"/>
        <v>3</v>
      </c>
      <c r="J410">
        <f t="shared" si="2334"/>
        <v>3</v>
      </c>
      <c r="K410">
        <f t="shared" si="2334"/>
        <v>3</v>
      </c>
      <c r="L410">
        <f t="shared" si="2334"/>
        <v>3</v>
      </c>
      <c r="M410">
        <f t="shared" si="2334"/>
        <v>3</v>
      </c>
      <c r="N410">
        <f t="shared" si="2334"/>
        <v>3</v>
      </c>
      <c r="O410">
        <f t="shared" si="2334"/>
        <v>3</v>
      </c>
      <c r="P410">
        <f t="shared" si="2334"/>
        <v>3</v>
      </c>
      <c r="Q410" s="37">
        <f t="shared" ref="Q410:T410" si="2335">IF(ROWS(Q$408:Q410)/100&lt;=Q$406,Q409+1%,"")</f>
        <v>0.03</v>
      </c>
      <c r="R410" s="37">
        <f t="shared" si="2335"/>
        <v>0.03</v>
      </c>
      <c r="S410" s="37">
        <f t="shared" si="2335"/>
        <v>0.03</v>
      </c>
      <c r="T410" s="37">
        <f t="shared" si="2335"/>
        <v>0.03</v>
      </c>
      <c r="U410">
        <f t="shared" si="2326"/>
        <v>3</v>
      </c>
      <c r="V410" s="37">
        <f t="shared" ref="V410:W410" si="2336">IF(ROWS(V$408:V410)/100&lt;=V$406,V409+1%,"")</f>
        <v>0.03</v>
      </c>
      <c r="W410" s="37">
        <f t="shared" si="2336"/>
        <v>0.03</v>
      </c>
      <c r="X410">
        <f t="shared" si="2328"/>
        <v>30</v>
      </c>
      <c r="Y410" s="37">
        <f t="shared" si="2329"/>
        <v>0.03</v>
      </c>
      <c r="Z410">
        <f t="shared" ref="Z410:AA410" si="2337">IF(ROWS(Z$408:Z410)&lt;=Z$406,Z409+1,"")</f>
        <v>3</v>
      </c>
      <c r="AA410">
        <f t="shared" si="2337"/>
        <v>3</v>
      </c>
      <c r="AB410" s="37">
        <f t="shared" ref="AB410:AG410" si="2338">IF(ROWS(AB$408:AB410)/100&lt;=AB$406,AB409+1%,"")</f>
        <v>0.03</v>
      </c>
      <c r="AC410" s="37">
        <f t="shared" si="2338"/>
        <v>0.03</v>
      </c>
      <c r="AD410" s="37">
        <f t="shared" si="2338"/>
        <v>0.03</v>
      </c>
      <c r="AE410" s="37">
        <f t="shared" si="2338"/>
        <v>0.03</v>
      </c>
      <c r="AF410" s="37">
        <f t="shared" si="2338"/>
        <v>0.03</v>
      </c>
      <c r="AG410" s="37">
        <f t="shared" si="2338"/>
        <v>0.03</v>
      </c>
      <c r="AH410">
        <f t="shared" si="2332"/>
        <v>3</v>
      </c>
      <c r="AI410" s="37">
        <f t="shared" ref="AI410:AJ410" si="2339">IF(ROWS(AI$408:AI410)/100&lt;=AI$406,AI409+1%,"")</f>
        <v>0.03</v>
      </c>
      <c r="AJ410" s="37">
        <f t="shared" si="2339"/>
        <v>0.03</v>
      </c>
    </row>
    <row r="411" spans="1:38" ht="12.75">
      <c r="B411">
        <f t="shared" ref="B411:P411" si="2340">IF(ROWS(B$408:B411)&lt;=B$406,B410+1,"")</f>
        <v>4</v>
      </c>
      <c r="C411">
        <f t="shared" si="2340"/>
        <v>4</v>
      </c>
      <c r="D411">
        <f t="shared" si="2340"/>
        <v>4</v>
      </c>
      <c r="E411">
        <f t="shared" si="2340"/>
        <v>4</v>
      </c>
      <c r="F411">
        <f t="shared" si="2340"/>
        <v>4</v>
      </c>
      <c r="G411">
        <f t="shared" si="2340"/>
        <v>4</v>
      </c>
      <c r="H411">
        <f t="shared" si="2340"/>
        <v>4</v>
      </c>
      <c r="I411">
        <f t="shared" si="2340"/>
        <v>4</v>
      </c>
      <c r="J411">
        <f t="shared" si="2340"/>
        <v>4</v>
      </c>
      <c r="K411">
        <f t="shared" si="2340"/>
        <v>4</v>
      </c>
      <c r="L411">
        <f t="shared" si="2340"/>
        <v>4</v>
      </c>
      <c r="M411">
        <f t="shared" si="2340"/>
        <v>4</v>
      </c>
      <c r="N411">
        <f t="shared" si="2340"/>
        <v>4</v>
      </c>
      <c r="O411">
        <f t="shared" si="2340"/>
        <v>4</v>
      </c>
      <c r="P411">
        <f t="shared" si="2340"/>
        <v>4</v>
      </c>
      <c r="Q411" s="37">
        <f t="shared" ref="Q411:T411" si="2341">IF(ROWS(Q$408:Q411)/100&lt;=Q$406,Q410+1%,"")</f>
        <v>0.04</v>
      </c>
      <c r="R411" s="37">
        <f t="shared" si="2341"/>
        <v>0.04</v>
      </c>
      <c r="S411" s="37">
        <f t="shared" si="2341"/>
        <v>0.04</v>
      </c>
      <c r="T411" s="37">
        <f t="shared" si="2341"/>
        <v>0.04</v>
      </c>
      <c r="U411">
        <f t="shared" si="2326"/>
        <v>4</v>
      </c>
      <c r="V411" s="37">
        <f t="shared" ref="V411:W411" si="2342">IF(ROWS(V$408:V411)/100&lt;=V$406,V410+1%,"")</f>
        <v>0.04</v>
      </c>
      <c r="W411" s="37">
        <f t="shared" si="2342"/>
        <v>0.04</v>
      </c>
      <c r="X411">
        <f t="shared" si="2328"/>
        <v>40</v>
      </c>
      <c r="Y411" s="37">
        <f t="shared" si="2329"/>
        <v>0.04</v>
      </c>
      <c r="Z411">
        <f t="shared" ref="Z411:AA411" si="2343">IF(ROWS(Z$408:Z411)&lt;=Z$406,Z410+1,"")</f>
        <v>4</v>
      </c>
      <c r="AA411">
        <f t="shared" si="2343"/>
        <v>4</v>
      </c>
      <c r="AB411" s="37">
        <f t="shared" ref="AB411:AG411" si="2344">IF(ROWS(AB$408:AB411)/100&lt;=AB$406,AB410+1%,"")</f>
        <v>0.04</v>
      </c>
      <c r="AC411" s="37">
        <f t="shared" si="2344"/>
        <v>0.04</v>
      </c>
      <c r="AD411" s="37">
        <f t="shared" si="2344"/>
        <v>0.04</v>
      </c>
      <c r="AE411" s="37">
        <f t="shared" si="2344"/>
        <v>0.04</v>
      </c>
      <c r="AF411" s="37">
        <f t="shared" si="2344"/>
        <v>0.04</v>
      </c>
      <c r="AG411" s="37">
        <f t="shared" si="2344"/>
        <v>0.04</v>
      </c>
      <c r="AH411">
        <f t="shared" si="2332"/>
        <v>4</v>
      </c>
      <c r="AI411" s="37">
        <f t="shared" ref="AI411:AJ411" si="2345">IF(ROWS(AI$408:AI411)/100&lt;=AI$406,AI410+1%,"")</f>
        <v>0.04</v>
      </c>
      <c r="AJ411" s="37">
        <f t="shared" si="2345"/>
        <v>0.04</v>
      </c>
    </row>
    <row r="412" spans="1:38" ht="12.75">
      <c r="B412">
        <f t="shared" ref="B412:P412" si="2346">IF(ROWS(B$408:B412)&lt;=B$406,B411+1,"")</f>
        <v>5</v>
      </c>
      <c r="C412">
        <f t="shared" si="2346"/>
        <v>5</v>
      </c>
      <c r="D412">
        <f t="shared" si="2346"/>
        <v>5</v>
      </c>
      <c r="E412">
        <f t="shared" si="2346"/>
        <v>5</v>
      </c>
      <c r="F412">
        <f t="shared" si="2346"/>
        <v>5</v>
      </c>
      <c r="G412">
        <f t="shared" si="2346"/>
        <v>5</v>
      </c>
      <c r="H412">
        <f t="shared" si="2346"/>
        <v>5</v>
      </c>
      <c r="I412">
        <f t="shared" si="2346"/>
        <v>5</v>
      </c>
      <c r="J412">
        <f t="shared" si="2346"/>
        <v>5</v>
      </c>
      <c r="K412">
        <f t="shared" si="2346"/>
        <v>5</v>
      </c>
      <c r="L412">
        <f t="shared" si="2346"/>
        <v>5</v>
      </c>
      <c r="M412">
        <f t="shared" si="2346"/>
        <v>5</v>
      </c>
      <c r="N412">
        <f t="shared" si="2346"/>
        <v>5</v>
      </c>
      <c r="O412">
        <f t="shared" si="2346"/>
        <v>5</v>
      </c>
      <c r="P412">
        <f t="shared" si="2346"/>
        <v>5</v>
      </c>
      <c r="Q412" s="37">
        <f t="shared" ref="Q412:T412" si="2347">IF(ROWS(Q$408:Q412)/100&lt;=Q$406,Q411+1%,"")</f>
        <v>0.05</v>
      </c>
      <c r="R412" s="37" t="str">
        <f t="shared" si="2347"/>
        <v/>
      </c>
      <c r="S412" s="37">
        <f t="shared" si="2347"/>
        <v>0.05</v>
      </c>
      <c r="T412" s="37">
        <f t="shared" si="2347"/>
        <v>0.05</v>
      </c>
      <c r="U412">
        <f t="shared" si="2326"/>
        <v>5</v>
      </c>
      <c r="V412" s="37">
        <f t="shared" ref="V412:W412" si="2348">IF(ROWS(V$408:V412)/100&lt;=V$406,V411+1%,"")</f>
        <v>0.05</v>
      </c>
      <c r="W412" s="37">
        <f t="shared" si="2348"/>
        <v>0.05</v>
      </c>
      <c r="X412">
        <f t="shared" si="2328"/>
        <v>50</v>
      </c>
      <c r="Y412" s="37">
        <f t="shared" si="2329"/>
        <v>0.05</v>
      </c>
      <c r="Z412">
        <f t="shared" ref="Z412:AA412" si="2349">IF(ROWS(Z$408:Z412)&lt;=Z$406,Z411+1,"")</f>
        <v>5</v>
      </c>
      <c r="AA412">
        <f t="shared" si="2349"/>
        <v>5</v>
      </c>
      <c r="AB412" s="37">
        <f t="shared" ref="AB412:AG412" si="2350">IF(ROWS(AB$408:AB412)/100&lt;=AB$406,AB411+1%,"")</f>
        <v>0.05</v>
      </c>
      <c r="AC412" s="37">
        <f t="shared" si="2350"/>
        <v>0.05</v>
      </c>
      <c r="AD412" s="37">
        <f t="shared" si="2350"/>
        <v>0.05</v>
      </c>
      <c r="AE412" s="37">
        <f t="shared" si="2350"/>
        <v>0.05</v>
      </c>
      <c r="AF412" s="37">
        <f t="shared" si="2350"/>
        <v>0.05</v>
      </c>
      <c r="AG412" s="37">
        <f t="shared" si="2350"/>
        <v>0.05</v>
      </c>
      <c r="AH412">
        <f t="shared" si="2332"/>
        <v>5</v>
      </c>
      <c r="AI412" s="37">
        <f t="shared" ref="AI412:AJ412" si="2351">IF(ROWS(AI$408:AI412)/100&lt;=AI$406,AI411+1%,"")</f>
        <v>0.05</v>
      </c>
      <c r="AJ412" s="37">
        <f t="shared" si="2351"/>
        <v>0.05</v>
      </c>
    </row>
    <row r="413" spans="1:38" ht="12.75">
      <c r="B413">
        <f t="shared" ref="B413:P413" si="2352">IF(ROWS(B$408:B413)&lt;=B$406,B412+1,"")</f>
        <v>6</v>
      </c>
      <c r="C413">
        <f t="shared" si="2352"/>
        <v>6</v>
      </c>
      <c r="D413">
        <f t="shared" si="2352"/>
        <v>6</v>
      </c>
      <c r="E413">
        <f t="shared" si="2352"/>
        <v>6</v>
      </c>
      <c r="F413">
        <f t="shared" si="2352"/>
        <v>6</v>
      </c>
      <c r="G413">
        <f t="shared" si="2352"/>
        <v>6</v>
      </c>
      <c r="H413">
        <f t="shared" si="2352"/>
        <v>6</v>
      </c>
      <c r="I413">
        <f t="shared" si="2352"/>
        <v>6</v>
      </c>
      <c r="J413">
        <f t="shared" si="2352"/>
        <v>6</v>
      </c>
      <c r="K413">
        <f t="shared" si="2352"/>
        <v>6</v>
      </c>
      <c r="L413">
        <f t="shared" si="2352"/>
        <v>6</v>
      </c>
      <c r="M413">
        <f t="shared" si="2352"/>
        <v>6</v>
      </c>
      <c r="N413">
        <f t="shared" si="2352"/>
        <v>6</v>
      </c>
      <c r="O413">
        <f t="shared" si="2352"/>
        <v>6</v>
      </c>
      <c r="P413">
        <f t="shared" si="2352"/>
        <v>6</v>
      </c>
      <c r="Q413" s="37">
        <f t="shared" ref="Q413:T413" si="2353">IF(ROWS(Q$408:Q413)/100&lt;=Q$406,Q412+1%,"")</f>
        <v>6.0000000000000005E-2</v>
      </c>
      <c r="R413" s="37" t="str">
        <f t="shared" si="2353"/>
        <v/>
      </c>
      <c r="S413" s="37">
        <f t="shared" si="2353"/>
        <v>6.0000000000000005E-2</v>
      </c>
      <c r="T413" s="37">
        <f t="shared" si="2353"/>
        <v>6.0000000000000005E-2</v>
      </c>
      <c r="U413">
        <f t="shared" si="2326"/>
        <v>6</v>
      </c>
      <c r="V413" s="37" t="str">
        <f t="shared" ref="V413:W413" si="2354">IF(ROWS(V$408:V413)/100&lt;=V$406,V412+1%,"")</f>
        <v/>
      </c>
      <c r="W413" s="37" t="str">
        <f t="shared" si="2354"/>
        <v/>
      </c>
      <c r="X413">
        <f t="shared" si="2328"/>
        <v>60</v>
      </c>
      <c r="Y413" s="37" t="str">
        <f t="shared" si="2329"/>
        <v/>
      </c>
      <c r="Z413">
        <f t="shared" ref="Z413:AA413" si="2355">IF(ROWS(Z$408:Z413)&lt;=Z$406,Z412+1,"")</f>
        <v>6</v>
      </c>
      <c r="AA413">
        <f t="shared" si="2355"/>
        <v>6</v>
      </c>
      <c r="AB413" s="37">
        <f t="shared" ref="AB413:AG413" si="2356">IF(ROWS(AB$408:AB413)/100&lt;=AB$406,AB412+1%,"")</f>
        <v>6.0000000000000005E-2</v>
      </c>
      <c r="AC413" s="37">
        <f t="shared" si="2356"/>
        <v>6.0000000000000005E-2</v>
      </c>
      <c r="AD413" s="37">
        <f t="shared" si="2356"/>
        <v>6.0000000000000005E-2</v>
      </c>
      <c r="AE413" s="37">
        <f t="shared" si="2356"/>
        <v>6.0000000000000005E-2</v>
      </c>
      <c r="AF413" s="37">
        <f t="shared" si="2356"/>
        <v>6.0000000000000005E-2</v>
      </c>
      <c r="AG413" s="37">
        <f t="shared" si="2356"/>
        <v>6.0000000000000005E-2</v>
      </c>
      <c r="AH413">
        <f t="shared" si="2332"/>
        <v>6</v>
      </c>
      <c r="AI413" s="37">
        <f t="shared" ref="AI413:AJ413" si="2357">IF(ROWS(AI$408:AI413)/100&lt;=AI$406,AI412+1%,"")</f>
        <v>6.0000000000000005E-2</v>
      </c>
      <c r="AJ413" s="37">
        <f t="shared" si="2357"/>
        <v>6.0000000000000005E-2</v>
      </c>
    </row>
    <row r="414" spans="1:38" ht="12.75">
      <c r="B414">
        <f t="shared" ref="B414:P414" si="2358">IF(ROWS(B$408:B414)&lt;=B$406,B413+1,"")</f>
        <v>7</v>
      </c>
      <c r="C414">
        <f t="shared" si="2358"/>
        <v>7</v>
      </c>
      <c r="D414">
        <f t="shared" si="2358"/>
        <v>7</v>
      </c>
      <c r="E414">
        <f t="shared" si="2358"/>
        <v>7</v>
      </c>
      <c r="F414">
        <f t="shared" si="2358"/>
        <v>7</v>
      </c>
      <c r="G414">
        <f t="shared" si="2358"/>
        <v>7</v>
      </c>
      <c r="H414">
        <f t="shared" si="2358"/>
        <v>7</v>
      </c>
      <c r="I414">
        <f t="shared" si="2358"/>
        <v>7</v>
      </c>
      <c r="J414">
        <f t="shared" si="2358"/>
        <v>7</v>
      </c>
      <c r="K414">
        <f t="shared" si="2358"/>
        <v>7</v>
      </c>
      <c r="L414">
        <f t="shared" si="2358"/>
        <v>7</v>
      </c>
      <c r="M414">
        <f t="shared" si="2358"/>
        <v>7</v>
      </c>
      <c r="N414">
        <f t="shared" si="2358"/>
        <v>7</v>
      </c>
      <c r="O414">
        <f t="shared" si="2358"/>
        <v>7</v>
      </c>
      <c r="P414">
        <f t="shared" si="2358"/>
        <v>7</v>
      </c>
      <c r="Q414" s="37">
        <f t="shared" ref="Q414:T414" si="2359">IF(ROWS(Q$408:Q414)/100&lt;=Q$406,Q413+1%,"")</f>
        <v>7.0000000000000007E-2</v>
      </c>
      <c r="R414" s="37" t="str">
        <f t="shared" si="2359"/>
        <v/>
      </c>
      <c r="S414" s="37">
        <f t="shared" si="2359"/>
        <v>7.0000000000000007E-2</v>
      </c>
      <c r="T414" s="37" t="str">
        <f t="shared" si="2359"/>
        <v/>
      </c>
      <c r="U414" t="str">
        <f t="shared" si="2326"/>
        <v/>
      </c>
      <c r="V414" s="37" t="str">
        <f t="shared" ref="V414:W414" si="2360">IF(ROWS(V$408:V414)/100&lt;=V$406,V413+1%,"")</f>
        <v/>
      </c>
      <c r="W414" s="37" t="str">
        <f t="shared" si="2360"/>
        <v/>
      </c>
      <c r="X414">
        <f t="shared" si="2328"/>
        <v>70</v>
      </c>
      <c r="Y414" s="37" t="str">
        <f t="shared" si="2329"/>
        <v/>
      </c>
      <c r="Z414">
        <f t="shared" ref="Z414:AA414" si="2361">IF(ROWS(Z$408:Z414)&lt;=Z$406,Z413+1,"")</f>
        <v>7</v>
      </c>
      <c r="AA414">
        <f t="shared" si="2361"/>
        <v>7</v>
      </c>
      <c r="AB414" s="37">
        <f t="shared" ref="AB414:AG414" si="2362">IF(ROWS(AB$408:AB414)/100&lt;=AB$406,AB413+1%,"")</f>
        <v>7.0000000000000007E-2</v>
      </c>
      <c r="AC414" s="37">
        <f t="shared" si="2362"/>
        <v>7.0000000000000007E-2</v>
      </c>
      <c r="AD414" s="37">
        <f t="shared" si="2362"/>
        <v>7.0000000000000007E-2</v>
      </c>
      <c r="AE414" s="37">
        <f t="shared" si="2362"/>
        <v>7.0000000000000007E-2</v>
      </c>
      <c r="AF414" s="37">
        <f t="shared" si="2362"/>
        <v>7.0000000000000007E-2</v>
      </c>
      <c r="AG414" s="37">
        <f t="shared" si="2362"/>
        <v>7.0000000000000007E-2</v>
      </c>
      <c r="AH414">
        <f t="shared" si="2332"/>
        <v>7</v>
      </c>
      <c r="AI414" s="37">
        <f t="shared" ref="AI414:AJ414" si="2363">IF(ROWS(AI$408:AI414)/100&lt;=AI$406,AI413+1%,"")</f>
        <v>7.0000000000000007E-2</v>
      </c>
      <c r="AJ414" s="37">
        <f t="shared" si="2363"/>
        <v>7.0000000000000007E-2</v>
      </c>
    </row>
    <row r="415" spans="1:38" ht="12.75">
      <c r="B415">
        <f t="shared" ref="B415:P415" si="2364">IF(ROWS(B$408:B415)&lt;=B$406,B414+1,"")</f>
        <v>8</v>
      </c>
      <c r="C415">
        <f t="shared" si="2364"/>
        <v>8</v>
      </c>
      <c r="D415">
        <f t="shared" si="2364"/>
        <v>8</v>
      </c>
      <c r="E415">
        <f t="shared" si="2364"/>
        <v>8</v>
      </c>
      <c r="F415">
        <f t="shared" si="2364"/>
        <v>8</v>
      </c>
      <c r="G415">
        <f t="shared" si="2364"/>
        <v>8</v>
      </c>
      <c r="H415">
        <f t="shared" si="2364"/>
        <v>8</v>
      </c>
      <c r="I415">
        <f t="shared" si="2364"/>
        <v>8</v>
      </c>
      <c r="J415">
        <f t="shared" si="2364"/>
        <v>8</v>
      </c>
      <c r="K415">
        <f t="shared" si="2364"/>
        <v>8</v>
      </c>
      <c r="L415">
        <f t="shared" si="2364"/>
        <v>8</v>
      </c>
      <c r="M415">
        <f t="shared" si="2364"/>
        <v>8</v>
      </c>
      <c r="N415">
        <f t="shared" si="2364"/>
        <v>8</v>
      </c>
      <c r="O415">
        <f t="shared" si="2364"/>
        <v>8</v>
      </c>
      <c r="P415">
        <f t="shared" si="2364"/>
        <v>8</v>
      </c>
      <c r="Q415" s="37">
        <f t="shared" ref="Q415:T415" si="2365">IF(ROWS(Q$408:Q415)/100&lt;=Q$406,Q414+1%,"")</f>
        <v>0.08</v>
      </c>
      <c r="R415" s="37" t="str">
        <f t="shared" si="2365"/>
        <v/>
      </c>
      <c r="S415" s="37">
        <f t="shared" si="2365"/>
        <v>0.08</v>
      </c>
      <c r="T415" s="37" t="str">
        <f t="shared" si="2365"/>
        <v/>
      </c>
      <c r="U415" t="str">
        <f t="shared" si="2326"/>
        <v/>
      </c>
      <c r="V415" s="37" t="str">
        <f t="shared" ref="V415:W415" si="2366">IF(ROWS(V$408:V415)/100&lt;=V$406,V414+1%,"")</f>
        <v/>
      </c>
      <c r="W415" s="37" t="str">
        <f t="shared" si="2366"/>
        <v/>
      </c>
      <c r="X415">
        <f t="shared" si="2328"/>
        <v>80</v>
      </c>
      <c r="Y415" s="37" t="str">
        <f t="shared" si="2329"/>
        <v/>
      </c>
      <c r="Z415">
        <f t="shared" ref="Z415:AA415" si="2367">IF(ROWS(Z$408:Z415)&lt;=Z$406,Z414+1,"")</f>
        <v>8</v>
      </c>
      <c r="AA415">
        <f t="shared" si="2367"/>
        <v>8</v>
      </c>
      <c r="AB415" s="37">
        <f t="shared" ref="AB415:AG415" si="2368">IF(ROWS(AB$408:AB415)/100&lt;=AB$406,AB414+1%,"")</f>
        <v>0.08</v>
      </c>
      <c r="AC415" s="37">
        <f t="shared" si="2368"/>
        <v>0.08</v>
      </c>
      <c r="AD415" s="37">
        <f t="shared" si="2368"/>
        <v>0.08</v>
      </c>
      <c r="AE415" s="37">
        <f t="shared" si="2368"/>
        <v>0.08</v>
      </c>
      <c r="AF415" s="37">
        <f t="shared" si="2368"/>
        <v>0.08</v>
      </c>
      <c r="AG415" s="37">
        <f t="shared" si="2368"/>
        <v>0.08</v>
      </c>
      <c r="AH415">
        <f t="shared" si="2332"/>
        <v>8</v>
      </c>
      <c r="AI415" s="37">
        <f t="shared" ref="AI415:AJ415" si="2369">IF(ROWS(AI$408:AI415)/100&lt;=AI$406,AI414+1%,"")</f>
        <v>0.08</v>
      </c>
      <c r="AJ415" s="37">
        <f t="shared" si="2369"/>
        <v>0.08</v>
      </c>
    </row>
    <row r="416" spans="1:38" ht="12.75">
      <c r="B416">
        <f t="shared" ref="B416:P416" si="2370">IF(ROWS(B$408:B416)&lt;=B$406,B415+1,"")</f>
        <v>9</v>
      </c>
      <c r="C416">
        <f t="shared" si="2370"/>
        <v>9</v>
      </c>
      <c r="D416">
        <f t="shared" si="2370"/>
        <v>9</v>
      </c>
      <c r="E416">
        <f t="shared" si="2370"/>
        <v>9</v>
      </c>
      <c r="F416">
        <f t="shared" si="2370"/>
        <v>9</v>
      </c>
      <c r="G416">
        <f t="shared" si="2370"/>
        <v>9</v>
      </c>
      <c r="H416">
        <f t="shared" si="2370"/>
        <v>9</v>
      </c>
      <c r="I416">
        <f t="shared" si="2370"/>
        <v>9</v>
      </c>
      <c r="J416">
        <f t="shared" si="2370"/>
        <v>9</v>
      </c>
      <c r="K416">
        <f t="shared" si="2370"/>
        <v>9</v>
      </c>
      <c r="L416">
        <f t="shared" si="2370"/>
        <v>9</v>
      </c>
      <c r="M416">
        <f t="shared" si="2370"/>
        <v>9</v>
      </c>
      <c r="N416">
        <f t="shared" si="2370"/>
        <v>9</v>
      </c>
      <c r="O416">
        <f t="shared" si="2370"/>
        <v>9</v>
      </c>
      <c r="P416">
        <f t="shared" si="2370"/>
        <v>9</v>
      </c>
      <c r="Q416" s="37">
        <f t="shared" ref="Q416:T416" si="2371">IF(ROWS(Q$408:Q416)/100&lt;=Q$406,Q415+1%,"")</f>
        <v>0.09</v>
      </c>
      <c r="R416" s="37" t="str">
        <f t="shared" si="2371"/>
        <v/>
      </c>
      <c r="S416" s="37">
        <f t="shared" si="2371"/>
        <v>0.09</v>
      </c>
      <c r="T416" s="37" t="str">
        <f t="shared" si="2371"/>
        <v/>
      </c>
      <c r="U416" t="str">
        <f t="shared" si="2326"/>
        <v/>
      </c>
      <c r="V416" s="37" t="str">
        <f t="shared" ref="V416:W416" si="2372">IF(ROWS(V$408:V416)/100&lt;=V$406,V415+1%,"")</f>
        <v/>
      </c>
      <c r="W416" s="37" t="str">
        <f t="shared" si="2372"/>
        <v/>
      </c>
      <c r="X416">
        <f t="shared" si="2328"/>
        <v>90</v>
      </c>
      <c r="Y416" s="37" t="str">
        <f t="shared" si="2329"/>
        <v/>
      </c>
      <c r="Z416">
        <f t="shared" ref="Z416:AA416" si="2373">IF(ROWS(Z$408:Z416)&lt;=Z$406,Z415+1,"")</f>
        <v>9</v>
      </c>
      <c r="AA416">
        <f t="shared" si="2373"/>
        <v>9</v>
      </c>
      <c r="AB416" s="37">
        <f t="shared" ref="AB416:AG416" si="2374">IF(ROWS(AB$408:AB416)/100&lt;=AB$406,AB415+1%,"")</f>
        <v>0.09</v>
      </c>
      <c r="AC416" s="37">
        <f t="shared" si="2374"/>
        <v>0.09</v>
      </c>
      <c r="AD416" s="37">
        <f t="shared" si="2374"/>
        <v>0.09</v>
      </c>
      <c r="AE416" s="37">
        <f t="shared" si="2374"/>
        <v>0.09</v>
      </c>
      <c r="AF416" s="37">
        <f t="shared" si="2374"/>
        <v>0.09</v>
      </c>
      <c r="AG416" s="37">
        <f t="shared" si="2374"/>
        <v>0.09</v>
      </c>
      <c r="AH416">
        <f t="shared" si="2332"/>
        <v>9</v>
      </c>
      <c r="AI416" s="37">
        <f t="shared" ref="AI416:AJ416" si="2375">IF(ROWS(AI$408:AI416)/100&lt;=AI$406,AI415+1%,"")</f>
        <v>0.09</v>
      </c>
      <c r="AJ416" s="37">
        <f t="shared" si="2375"/>
        <v>0.09</v>
      </c>
    </row>
    <row r="417" spans="2:36" ht="12.75">
      <c r="B417">
        <f t="shared" ref="B417:P417" si="2376">IF(ROWS(B$408:B417)&lt;=B$406,B416+1,"")</f>
        <v>10</v>
      </c>
      <c r="C417">
        <f t="shared" si="2376"/>
        <v>10</v>
      </c>
      <c r="D417">
        <f t="shared" si="2376"/>
        <v>10</v>
      </c>
      <c r="E417">
        <f t="shared" si="2376"/>
        <v>10</v>
      </c>
      <c r="F417">
        <f t="shared" si="2376"/>
        <v>10</v>
      </c>
      <c r="G417">
        <f t="shared" si="2376"/>
        <v>10</v>
      </c>
      <c r="H417">
        <f t="shared" si="2376"/>
        <v>10</v>
      </c>
      <c r="I417">
        <f t="shared" si="2376"/>
        <v>10</v>
      </c>
      <c r="J417">
        <f t="shared" si="2376"/>
        <v>10</v>
      </c>
      <c r="K417">
        <f t="shared" si="2376"/>
        <v>10</v>
      </c>
      <c r="L417">
        <f t="shared" si="2376"/>
        <v>10</v>
      </c>
      <c r="M417">
        <f t="shared" si="2376"/>
        <v>10</v>
      </c>
      <c r="N417">
        <f t="shared" si="2376"/>
        <v>10</v>
      </c>
      <c r="O417">
        <f t="shared" si="2376"/>
        <v>10</v>
      </c>
      <c r="P417">
        <f t="shared" si="2376"/>
        <v>10</v>
      </c>
      <c r="Q417" s="37">
        <f t="shared" ref="Q417:T417" si="2377">IF(ROWS(Q$408:Q417)/100&lt;=Q$406,Q416+1%,"")</f>
        <v>9.9999999999999992E-2</v>
      </c>
      <c r="R417" s="37" t="str">
        <f t="shared" si="2377"/>
        <v/>
      </c>
      <c r="S417" s="37">
        <f t="shared" si="2377"/>
        <v>9.9999999999999992E-2</v>
      </c>
      <c r="T417" s="37" t="str">
        <f t="shared" si="2377"/>
        <v/>
      </c>
      <c r="U417" t="str">
        <f t="shared" si="2326"/>
        <v/>
      </c>
      <c r="V417" s="37" t="str">
        <f t="shared" ref="V417:W417" si="2378">IF(ROWS(V$408:V417)/100&lt;=V$406,V416+1%,"")</f>
        <v/>
      </c>
      <c r="W417" s="37" t="str">
        <f t="shared" si="2378"/>
        <v/>
      </c>
      <c r="X417">
        <f t="shared" si="2328"/>
        <v>100</v>
      </c>
      <c r="Y417" s="37" t="str">
        <f t="shared" si="2329"/>
        <v/>
      </c>
      <c r="Z417">
        <f t="shared" ref="Z417:AA417" si="2379">IF(ROWS(Z$408:Z417)&lt;=Z$406,Z416+1,"")</f>
        <v>10</v>
      </c>
      <c r="AA417">
        <f t="shared" si="2379"/>
        <v>10</v>
      </c>
      <c r="AB417" s="37">
        <f t="shared" ref="AB417:AG417" si="2380">IF(ROWS(AB$408:AB417)/100&lt;=AB$406,AB416+1%,"")</f>
        <v>9.9999999999999992E-2</v>
      </c>
      <c r="AC417" s="37">
        <f t="shared" si="2380"/>
        <v>9.9999999999999992E-2</v>
      </c>
      <c r="AD417" s="37">
        <f t="shared" si="2380"/>
        <v>9.9999999999999992E-2</v>
      </c>
      <c r="AE417" s="37">
        <f t="shared" si="2380"/>
        <v>9.9999999999999992E-2</v>
      </c>
      <c r="AF417" s="37">
        <f t="shared" si="2380"/>
        <v>9.9999999999999992E-2</v>
      </c>
      <c r="AG417" s="37">
        <f t="shared" si="2380"/>
        <v>9.9999999999999992E-2</v>
      </c>
      <c r="AH417">
        <f t="shared" si="2332"/>
        <v>10</v>
      </c>
      <c r="AI417" s="37">
        <f t="shared" ref="AI417:AJ417" si="2381">IF(ROWS(AI$408:AI417)/100&lt;=AI$406,AI416+1%,"")</f>
        <v>9.9999999999999992E-2</v>
      </c>
      <c r="AJ417" s="37">
        <f t="shared" si="2381"/>
        <v>9.9999999999999992E-2</v>
      </c>
    </row>
    <row r="418" spans="2:36" ht="12.75">
      <c r="B418">
        <f t="shared" ref="B418:P418" si="2382">IF(ROWS(B$408:B418)&lt;=B$406,B417+1,"")</f>
        <v>11</v>
      </c>
      <c r="C418" t="str">
        <f t="shared" si="2382"/>
        <v/>
      </c>
      <c r="D418" t="str">
        <f t="shared" si="2382"/>
        <v/>
      </c>
      <c r="E418" t="str">
        <f t="shared" si="2382"/>
        <v/>
      </c>
      <c r="F418" t="str">
        <f t="shared" si="2382"/>
        <v/>
      </c>
      <c r="G418" t="str">
        <f t="shared" si="2382"/>
        <v/>
      </c>
      <c r="H418" t="str">
        <f t="shared" si="2382"/>
        <v/>
      </c>
      <c r="I418" t="str">
        <f t="shared" si="2382"/>
        <v/>
      </c>
      <c r="J418">
        <f t="shared" si="2382"/>
        <v>11</v>
      </c>
      <c r="K418">
        <f t="shared" si="2382"/>
        <v>11</v>
      </c>
      <c r="L418">
        <f t="shared" si="2382"/>
        <v>11</v>
      </c>
      <c r="M418">
        <f t="shared" si="2382"/>
        <v>11</v>
      </c>
      <c r="N418">
        <f t="shared" si="2382"/>
        <v>11</v>
      </c>
      <c r="O418">
        <f t="shared" si="2382"/>
        <v>11</v>
      </c>
      <c r="P418">
        <f t="shared" si="2382"/>
        <v>11</v>
      </c>
      <c r="Q418" s="37">
        <f t="shared" ref="Q418:T418" si="2383">IF(ROWS(Q$408:Q418)/100&lt;=Q$406,Q417+1%,"")</f>
        <v>0.10999999999999999</v>
      </c>
      <c r="R418" s="37" t="str">
        <f t="shared" si="2383"/>
        <v/>
      </c>
      <c r="S418" s="37">
        <f t="shared" si="2383"/>
        <v>0.10999999999999999</v>
      </c>
      <c r="T418" s="37" t="str">
        <f t="shared" si="2383"/>
        <v/>
      </c>
      <c r="U418" t="str">
        <f t="shared" si="2326"/>
        <v/>
      </c>
      <c r="V418" s="37" t="str">
        <f t="shared" ref="V418:W418" si="2384">IF(ROWS(V$408:V418)/100&lt;=V$406,V417+1%,"")</f>
        <v/>
      </c>
      <c r="W418" s="37" t="str">
        <f t="shared" si="2384"/>
        <v/>
      </c>
      <c r="X418">
        <f t="shared" si="2328"/>
        <v>110</v>
      </c>
      <c r="Y418" s="37" t="str">
        <f t="shared" si="2329"/>
        <v/>
      </c>
      <c r="Z418">
        <f t="shared" ref="Z418:AA418" si="2385">IF(ROWS(Z$408:Z418)&lt;=Z$406,Z417+1,"")</f>
        <v>11</v>
      </c>
      <c r="AA418">
        <f t="shared" si="2385"/>
        <v>11</v>
      </c>
      <c r="AB418" s="37">
        <f t="shared" ref="AB418:AG418" si="2386">IF(ROWS(AB$408:AB418)/100&lt;=AB$406,AB417+1%,"")</f>
        <v>0.10999999999999999</v>
      </c>
      <c r="AC418" s="37">
        <f t="shared" si="2386"/>
        <v>0.10999999999999999</v>
      </c>
      <c r="AD418" s="37">
        <f t="shared" si="2386"/>
        <v>0.10999999999999999</v>
      </c>
      <c r="AE418" s="37">
        <f t="shared" si="2386"/>
        <v>0.10999999999999999</v>
      </c>
      <c r="AF418" s="37">
        <f t="shared" si="2386"/>
        <v>0.10999999999999999</v>
      </c>
      <c r="AG418" s="37">
        <f t="shared" si="2386"/>
        <v>0.10999999999999999</v>
      </c>
      <c r="AH418">
        <f t="shared" si="2332"/>
        <v>11</v>
      </c>
      <c r="AI418" s="37">
        <f t="shared" ref="AI418:AJ418" si="2387">IF(ROWS(AI$408:AI418)/100&lt;=AI$406,AI417+1%,"")</f>
        <v>0.10999999999999999</v>
      </c>
      <c r="AJ418" s="37">
        <f t="shared" si="2387"/>
        <v>0.10999999999999999</v>
      </c>
    </row>
    <row r="419" spans="2:36" ht="12.75">
      <c r="B419">
        <f t="shared" ref="B419:P419" si="2388">IF(ROWS(B$408:B419)&lt;=B$406,B418+1,"")</f>
        <v>12</v>
      </c>
      <c r="C419" t="str">
        <f t="shared" si="2388"/>
        <v/>
      </c>
      <c r="D419" t="str">
        <f t="shared" si="2388"/>
        <v/>
      </c>
      <c r="E419" t="str">
        <f t="shared" si="2388"/>
        <v/>
      </c>
      <c r="F419" t="str">
        <f t="shared" si="2388"/>
        <v/>
      </c>
      <c r="G419" t="str">
        <f t="shared" si="2388"/>
        <v/>
      </c>
      <c r="H419" t="str">
        <f t="shared" si="2388"/>
        <v/>
      </c>
      <c r="I419" t="str">
        <f t="shared" si="2388"/>
        <v/>
      </c>
      <c r="J419">
        <f t="shared" si="2388"/>
        <v>12</v>
      </c>
      <c r="K419">
        <f t="shared" si="2388"/>
        <v>12</v>
      </c>
      <c r="L419">
        <f t="shared" si="2388"/>
        <v>12</v>
      </c>
      <c r="M419">
        <f t="shared" si="2388"/>
        <v>12</v>
      </c>
      <c r="N419">
        <f t="shared" si="2388"/>
        <v>12</v>
      </c>
      <c r="O419">
        <f t="shared" si="2388"/>
        <v>12</v>
      </c>
      <c r="P419">
        <f t="shared" si="2388"/>
        <v>12</v>
      </c>
      <c r="Q419" s="37">
        <f t="shared" ref="Q419:T419" si="2389">IF(ROWS(Q$408:Q419)/100&lt;=Q$406,Q418+1%,"")</f>
        <v>0.11999999999999998</v>
      </c>
      <c r="R419" s="37" t="str">
        <f t="shared" si="2389"/>
        <v/>
      </c>
      <c r="S419" s="37">
        <f t="shared" si="2389"/>
        <v>0.11999999999999998</v>
      </c>
      <c r="T419" s="37" t="str">
        <f t="shared" si="2389"/>
        <v/>
      </c>
      <c r="U419" t="str">
        <f t="shared" si="2326"/>
        <v/>
      </c>
      <c r="V419" s="37" t="str">
        <f t="shared" ref="V419:W419" si="2390">IF(ROWS(V$408:V419)/100&lt;=V$406,V418+1%,"")</f>
        <v/>
      </c>
      <c r="W419" s="37" t="str">
        <f t="shared" si="2390"/>
        <v/>
      </c>
      <c r="X419">
        <f t="shared" si="2328"/>
        <v>120</v>
      </c>
      <c r="Y419" s="37" t="str">
        <f t="shared" si="2329"/>
        <v/>
      </c>
      <c r="Z419">
        <f t="shared" ref="Z419:AA419" si="2391">IF(ROWS(Z$408:Z419)&lt;=Z$406,Z418+1,"")</f>
        <v>12</v>
      </c>
      <c r="AA419">
        <f t="shared" si="2391"/>
        <v>12</v>
      </c>
      <c r="AB419" s="37">
        <f t="shared" ref="AB419:AG419" si="2392">IF(ROWS(AB$408:AB419)/100&lt;=AB$406,AB418+1%,"")</f>
        <v>0.11999999999999998</v>
      </c>
      <c r="AC419" s="37">
        <f t="shared" si="2392"/>
        <v>0.11999999999999998</v>
      </c>
      <c r="AD419" s="37">
        <f t="shared" si="2392"/>
        <v>0.11999999999999998</v>
      </c>
      <c r="AE419" s="37">
        <f t="shared" si="2392"/>
        <v>0.11999999999999998</v>
      </c>
      <c r="AF419" s="37">
        <f t="shared" si="2392"/>
        <v>0.11999999999999998</v>
      </c>
      <c r="AG419" s="37">
        <f t="shared" si="2392"/>
        <v>0.11999999999999998</v>
      </c>
      <c r="AH419">
        <f t="shared" si="2332"/>
        <v>12</v>
      </c>
      <c r="AI419" s="37">
        <f t="shared" ref="AI419:AJ419" si="2393">IF(ROWS(AI$408:AI419)/100&lt;=AI$406,AI418+1%,"")</f>
        <v>0.11999999999999998</v>
      </c>
      <c r="AJ419" s="37">
        <f t="shared" si="2393"/>
        <v>0.11999999999999998</v>
      </c>
    </row>
    <row r="420" spans="2:36" ht="12.75">
      <c r="B420">
        <f t="shared" ref="B420:P420" si="2394">IF(ROWS(B$408:B420)&lt;=B$406,B419+1,"")</f>
        <v>13</v>
      </c>
      <c r="C420" t="str">
        <f t="shared" si="2394"/>
        <v/>
      </c>
      <c r="D420" t="str">
        <f t="shared" si="2394"/>
        <v/>
      </c>
      <c r="E420" t="str">
        <f t="shared" si="2394"/>
        <v/>
      </c>
      <c r="F420" t="str">
        <f t="shared" si="2394"/>
        <v/>
      </c>
      <c r="G420" t="str">
        <f t="shared" si="2394"/>
        <v/>
      </c>
      <c r="H420" t="str">
        <f t="shared" si="2394"/>
        <v/>
      </c>
      <c r="I420" t="str">
        <f t="shared" si="2394"/>
        <v/>
      </c>
      <c r="J420">
        <f t="shared" si="2394"/>
        <v>13</v>
      </c>
      <c r="K420">
        <f t="shared" si="2394"/>
        <v>13</v>
      </c>
      <c r="L420">
        <f t="shared" si="2394"/>
        <v>13</v>
      </c>
      <c r="M420">
        <f t="shared" si="2394"/>
        <v>13</v>
      </c>
      <c r="N420">
        <f t="shared" si="2394"/>
        <v>13</v>
      </c>
      <c r="O420">
        <f t="shared" si="2394"/>
        <v>13</v>
      </c>
      <c r="P420">
        <f t="shared" si="2394"/>
        <v>13</v>
      </c>
      <c r="Q420" s="37">
        <f t="shared" ref="Q420:T420" si="2395">IF(ROWS(Q$408:Q420)/100&lt;=Q$406,Q419+1%,"")</f>
        <v>0.12999999999999998</v>
      </c>
      <c r="R420" s="37" t="str">
        <f t="shared" si="2395"/>
        <v/>
      </c>
      <c r="S420" s="37">
        <f t="shared" si="2395"/>
        <v>0.12999999999999998</v>
      </c>
      <c r="T420" s="37" t="str">
        <f t="shared" si="2395"/>
        <v/>
      </c>
      <c r="U420" t="str">
        <f t="shared" si="2326"/>
        <v/>
      </c>
      <c r="V420" s="37" t="str">
        <f t="shared" ref="V420:W420" si="2396">IF(ROWS(V$408:V420)/100&lt;=V$406,V419+1%,"")</f>
        <v/>
      </c>
      <c r="W420" s="37" t="str">
        <f t="shared" si="2396"/>
        <v/>
      </c>
      <c r="X420">
        <f t="shared" si="2328"/>
        <v>130</v>
      </c>
      <c r="Y420" s="37" t="str">
        <f t="shared" si="2329"/>
        <v/>
      </c>
      <c r="Z420">
        <f t="shared" ref="Z420:AA420" si="2397">IF(ROWS(Z$408:Z420)&lt;=Z$406,Z419+1,"")</f>
        <v>13</v>
      </c>
      <c r="AA420">
        <f t="shared" si="2397"/>
        <v>13</v>
      </c>
      <c r="AB420" s="37">
        <f t="shared" ref="AB420:AG420" si="2398">IF(ROWS(AB$408:AB420)/100&lt;=AB$406,AB419+1%,"")</f>
        <v>0.12999999999999998</v>
      </c>
      <c r="AC420" s="37">
        <f t="shared" si="2398"/>
        <v>0.12999999999999998</v>
      </c>
      <c r="AD420" s="37">
        <f t="shared" si="2398"/>
        <v>0.12999999999999998</v>
      </c>
      <c r="AE420" s="37">
        <f t="shared" si="2398"/>
        <v>0.12999999999999998</v>
      </c>
      <c r="AF420" s="37">
        <f t="shared" si="2398"/>
        <v>0.12999999999999998</v>
      </c>
      <c r="AG420" s="37">
        <f t="shared" si="2398"/>
        <v>0.12999999999999998</v>
      </c>
      <c r="AH420">
        <f t="shared" si="2332"/>
        <v>13</v>
      </c>
      <c r="AI420" s="37">
        <f t="shared" ref="AI420:AJ420" si="2399">IF(ROWS(AI$408:AI420)/100&lt;=AI$406,AI419+1%,"")</f>
        <v>0.12999999999999998</v>
      </c>
      <c r="AJ420" s="37">
        <f t="shared" si="2399"/>
        <v>0.12999999999999998</v>
      </c>
    </row>
    <row r="421" spans="2:36" ht="12.75">
      <c r="B421">
        <f t="shared" ref="B421:P421" si="2400">IF(ROWS(B$408:B421)&lt;=B$406,B420+1,"")</f>
        <v>14</v>
      </c>
      <c r="C421" t="str">
        <f t="shared" si="2400"/>
        <v/>
      </c>
      <c r="D421" t="str">
        <f t="shared" si="2400"/>
        <v/>
      </c>
      <c r="E421" t="str">
        <f t="shared" si="2400"/>
        <v/>
      </c>
      <c r="F421" t="str">
        <f t="shared" si="2400"/>
        <v/>
      </c>
      <c r="G421" t="str">
        <f t="shared" si="2400"/>
        <v/>
      </c>
      <c r="H421" t="str">
        <f t="shared" si="2400"/>
        <v/>
      </c>
      <c r="I421" t="str">
        <f t="shared" si="2400"/>
        <v/>
      </c>
      <c r="J421">
        <f t="shared" si="2400"/>
        <v>14</v>
      </c>
      <c r="K421">
        <f t="shared" si="2400"/>
        <v>14</v>
      </c>
      <c r="L421">
        <f t="shared" si="2400"/>
        <v>14</v>
      </c>
      <c r="M421">
        <f t="shared" si="2400"/>
        <v>14</v>
      </c>
      <c r="N421">
        <f t="shared" si="2400"/>
        <v>14</v>
      </c>
      <c r="O421">
        <f t="shared" si="2400"/>
        <v>14</v>
      </c>
      <c r="P421">
        <f t="shared" si="2400"/>
        <v>14</v>
      </c>
      <c r="Q421" s="37">
        <f t="shared" ref="Q421:T421" si="2401">IF(ROWS(Q$408:Q421)/100&lt;=Q$406,Q420+1%,"")</f>
        <v>0.13999999999999999</v>
      </c>
      <c r="R421" s="37" t="str">
        <f t="shared" si="2401"/>
        <v/>
      </c>
      <c r="S421" s="37">
        <f t="shared" si="2401"/>
        <v>0.13999999999999999</v>
      </c>
      <c r="T421" s="37" t="str">
        <f t="shared" si="2401"/>
        <v/>
      </c>
      <c r="U421" t="str">
        <f t="shared" si="2326"/>
        <v/>
      </c>
      <c r="V421" s="37" t="str">
        <f t="shared" ref="V421:W421" si="2402">IF(ROWS(V$408:V421)/100&lt;=V$406,V420+1%,"")</f>
        <v/>
      </c>
      <c r="W421" s="37" t="str">
        <f t="shared" si="2402"/>
        <v/>
      </c>
      <c r="X421">
        <f t="shared" si="2328"/>
        <v>140</v>
      </c>
      <c r="Y421" s="37" t="str">
        <f t="shared" si="2329"/>
        <v/>
      </c>
      <c r="Z421">
        <f t="shared" ref="Z421:AA421" si="2403">IF(ROWS(Z$408:Z421)&lt;=Z$406,Z420+1,"")</f>
        <v>14</v>
      </c>
      <c r="AA421">
        <f t="shared" si="2403"/>
        <v>14</v>
      </c>
      <c r="AB421" s="37">
        <f t="shared" ref="AB421:AG421" si="2404">IF(ROWS(AB$408:AB421)/100&lt;=AB$406,AB420+1%,"")</f>
        <v>0.13999999999999999</v>
      </c>
      <c r="AC421" s="37">
        <f t="shared" si="2404"/>
        <v>0.13999999999999999</v>
      </c>
      <c r="AD421" s="37">
        <f t="shared" si="2404"/>
        <v>0.13999999999999999</v>
      </c>
      <c r="AE421" s="37">
        <f t="shared" si="2404"/>
        <v>0.13999999999999999</v>
      </c>
      <c r="AF421" s="37">
        <f t="shared" si="2404"/>
        <v>0.13999999999999999</v>
      </c>
      <c r="AG421" s="37">
        <f t="shared" si="2404"/>
        <v>0.13999999999999999</v>
      </c>
      <c r="AH421">
        <f t="shared" si="2332"/>
        <v>14</v>
      </c>
      <c r="AI421" s="37">
        <f t="shared" ref="AI421:AJ421" si="2405">IF(ROWS(AI$408:AI421)/100&lt;=AI$406,AI420+1%,"")</f>
        <v>0.13999999999999999</v>
      </c>
      <c r="AJ421" s="37">
        <f t="shared" si="2405"/>
        <v>0.13999999999999999</v>
      </c>
    </row>
    <row r="422" spans="2:36" ht="12.75">
      <c r="B422">
        <f t="shared" ref="B422:P422" si="2406">IF(ROWS(B$408:B422)&lt;=B$406,B421+1,"")</f>
        <v>15</v>
      </c>
      <c r="C422" t="str">
        <f t="shared" si="2406"/>
        <v/>
      </c>
      <c r="D422" t="str">
        <f t="shared" si="2406"/>
        <v/>
      </c>
      <c r="E422" t="str">
        <f t="shared" si="2406"/>
        <v/>
      </c>
      <c r="F422" t="str">
        <f t="shared" si="2406"/>
        <v/>
      </c>
      <c r="G422" t="str">
        <f t="shared" si="2406"/>
        <v/>
      </c>
      <c r="H422" t="str">
        <f t="shared" si="2406"/>
        <v/>
      </c>
      <c r="I422" t="str">
        <f t="shared" si="2406"/>
        <v/>
      </c>
      <c r="J422">
        <f t="shared" si="2406"/>
        <v>15</v>
      </c>
      <c r="K422">
        <f t="shared" si="2406"/>
        <v>15</v>
      </c>
      <c r="L422">
        <f t="shared" si="2406"/>
        <v>15</v>
      </c>
      <c r="M422">
        <f t="shared" si="2406"/>
        <v>15</v>
      </c>
      <c r="N422">
        <f t="shared" si="2406"/>
        <v>15</v>
      </c>
      <c r="O422">
        <f t="shared" si="2406"/>
        <v>15</v>
      </c>
      <c r="P422">
        <f t="shared" si="2406"/>
        <v>15</v>
      </c>
      <c r="Q422" s="37">
        <f t="shared" ref="Q422:T422" si="2407">IF(ROWS(Q$408:Q422)/100&lt;=Q$406,Q421+1%,"")</f>
        <v>0.15</v>
      </c>
      <c r="R422" s="37" t="str">
        <f t="shared" si="2407"/>
        <v/>
      </c>
      <c r="S422" s="37">
        <f t="shared" si="2407"/>
        <v>0.15</v>
      </c>
      <c r="T422" s="37" t="str">
        <f t="shared" si="2407"/>
        <v/>
      </c>
      <c r="U422" t="str">
        <f t="shared" si="2326"/>
        <v/>
      </c>
      <c r="V422" s="37" t="str">
        <f t="shared" ref="V422:W422" si="2408">IF(ROWS(V$408:V422)/100&lt;=V$406,V421+1%,"")</f>
        <v/>
      </c>
      <c r="W422" s="37" t="str">
        <f t="shared" si="2408"/>
        <v/>
      </c>
      <c r="X422">
        <f t="shared" si="2328"/>
        <v>150</v>
      </c>
      <c r="Y422" s="37" t="str">
        <f t="shared" si="2329"/>
        <v/>
      </c>
      <c r="Z422">
        <f t="shared" ref="Z422:AA422" si="2409">IF(ROWS(Z$408:Z422)&lt;=Z$406,Z421+1,"")</f>
        <v>15</v>
      </c>
      <c r="AA422">
        <f t="shared" si="2409"/>
        <v>15</v>
      </c>
      <c r="AB422" s="37">
        <f t="shared" ref="AB422:AG422" si="2410">IF(ROWS(AB$408:AB422)/100&lt;=AB$406,AB421+1%,"")</f>
        <v>0.15</v>
      </c>
      <c r="AC422" s="37">
        <f t="shared" si="2410"/>
        <v>0.15</v>
      </c>
      <c r="AD422" s="37">
        <f t="shared" si="2410"/>
        <v>0.15</v>
      </c>
      <c r="AE422" s="37">
        <f t="shared" si="2410"/>
        <v>0.15</v>
      </c>
      <c r="AF422" s="37">
        <f t="shared" si="2410"/>
        <v>0.15</v>
      </c>
      <c r="AG422" s="37">
        <f t="shared" si="2410"/>
        <v>0.15</v>
      </c>
      <c r="AH422">
        <f t="shared" si="2332"/>
        <v>15</v>
      </c>
      <c r="AI422" s="37">
        <f t="shared" ref="AI422:AJ422" si="2411">IF(ROWS(AI$408:AI422)/100&lt;=AI$406,AI421+1%,"")</f>
        <v>0.15</v>
      </c>
      <c r="AJ422" s="37">
        <f t="shared" si="2411"/>
        <v>0.15</v>
      </c>
    </row>
    <row r="423" spans="2:36" ht="12.75">
      <c r="B423">
        <f t="shared" ref="B423:P423" si="2412">IF(ROWS(B$408:B423)&lt;=B$406,B422+1,"")</f>
        <v>16</v>
      </c>
      <c r="C423" t="str">
        <f t="shared" si="2412"/>
        <v/>
      </c>
      <c r="D423" t="str">
        <f t="shared" si="2412"/>
        <v/>
      </c>
      <c r="E423" t="str">
        <f t="shared" si="2412"/>
        <v/>
      </c>
      <c r="F423" t="str">
        <f t="shared" si="2412"/>
        <v/>
      </c>
      <c r="G423" t="str">
        <f t="shared" si="2412"/>
        <v/>
      </c>
      <c r="H423" t="str">
        <f t="shared" si="2412"/>
        <v/>
      </c>
      <c r="I423" t="str">
        <f t="shared" si="2412"/>
        <v/>
      </c>
      <c r="J423">
        <f t="shared" si="2412"/>
        <v>16</v>
      </c>
      <c r="K423">
        <f t="shared" si="2412"/>
        <v>16</v>
      </c>
      <c r="L423">
        <f t="shared" si="2412"/>
        <v>16</v>
      </c>
      <c r="M423">
        <f t="shared" si="2412"/>
        <v>16</v>
      </c>
      <c r="N423">
        <f t="shared" si="2412"/>
        <v>16</v>
      </c>
      <c r="O423">
        <f t="shared" si="2412"/>
        <v>16</v>
      </c>
      <c r="P423">
        <f t="shared" si="2412"/>
        <v>16</v>
      </c>
      <c r="Q423" s="37">
        <f t="shared" ref="Q423:T423" si="2413">IF(ROWS(Q$408:Q423)/100&lt;=Q$406,Q422+1%,"")</f>
        <v>0.16</v>
      </c>
      <c r="R423" s="37" t="str">
        <f t="shared" si="2413"/>
        <v/>
      </c>
      <c r="S423" s="37">
        <f t="shared" si="2413"/>
        <v>0.16</v>
      </c>
      <c r="T423" s="37" t="str">
        <f t="shared" si="2413"/>
        <v/>
      </c>
      <c r="U423" t="str">
        <f t="shared" si="2326"/>
        <v/>
      </c>
      <c r="V423" s="37" t="str">
        <f t="shared" ref="V423:W423" si="2414">IF(ROWS(V$408:V423)/100&lt;=V$406,V422+1%,"")</f>
        <v/>
      </c>
      <c r="W423" s="37" t="str">
        <f t="shared" si="2414"/>
        <v/>
      </c>
      <c r="X423">
        <f t="shared" si="2328"/>
        <v>160</v>
      </c>
      <c r="Y423" s="37" t="str">
        <f t="shared" si="2329"/>
        <v/>
      </c>
      <c r="Z423">
        <f t="shared" ref="Z423:AA423" si="2415">IF(ROWS(Z$408:Z423)&lt;=Z$406,Z422+1,"")</f>
        <v>16</v>
      </c>
      <c r="AA423">
        <f t="shared" si="2415"/>
        <v>16</v>
      </c>
      <c r="AB423" s="37">
        <f t="shared" ref="AB423:AG423" si="2416">IF(ROWS(AB$408:AB423)/100&lt;=AB$406,AB422+1%,"")</f>
        <v>0.16</v>
      </c>
      <c r="AC423" s="37">
        <f t="shared" si="2416"/>
        <v>0.16</v>
      </c>
      <c r="AD423" s="37">
        <f t="shared" si="2416"/>
        <v>0.16</v>
      </c>
      <c r="AE423" s="37">
        <f t="shared" si="2416"/>
        <v>0.16</v>
      </c>
      <c r="AF423" s="37">
        <f t="shared" si="2416"/>
        <v>0.16</v>
      </c>
      <c r="AG423" s="37">
        <f t="shared" si="2416"/>
        <v>0.16</v>
      </c>
      <c r="AH423">
        <f t="shared" si="2332"/>
        <v>16</v>
      </c>
      <c r="AI423" s="37">
        <f t="shared" ref="AI423:AJ423" si="2417">IF(ROWS(AI$408:AI423)/100&lt;=AI$406,AI422+1%,"")</f>
        <v>0.16</v>
      </c>
      <c r="AJ423" s="37">
        <f t="shared" si="2417"/>
        <v>0.16</v>
      </c>
    </row>
    <row r="424" spans="2:36" ht="12.75">
      <c r="B424">
        <f t="shared" ref="B424:P424" si="2418">IF(ROWS(B$408:B424)&lt;=B$406,B423+1,"")</f>
        <v>17</v>
      </c>
      <c r="C424" t="str">
        <f t="shared" si="2418"/>
        <v/>
      </c>
      <c r="D424" t="str">
        <f t="shared" si="2418"/>
        <v/>
      </c>
      <c r="E424" t="str">
        <f t="shared" si="2418"/>
        <v/>
      </c>
      <c r="F424" t="str">
        <f t="shared" si="2418"/>
        <v/>
      </c>
      <c r="G424" t="str">
        <f t="shared" si="2418"/>
        <v/>
      </c>
      <c r="H424" t="str">
        <f t="shared" si="2418"/>
        <v/>
      </c>
      <c r="I424" t="str">
        <f t="shared" si="2418"/>
        <v/>
      </c>
      <c r="J424">
        <f t="shared" si="2418"/>
        <v>17</v>
      </c>
      <c r="K424">
        <f t="shared" si="2418"/>
        <v>17</v>
      </c>
      <c r="L424">
        <f t="shared" si="2418"/>
        <v>17</v>
      </c>
      <c r="M424">
        <f t="shared" si="2418"/>
        <v>17</v>
      </c>
      <c r="N424">
        <f t="shared" si="2418"/>
        <v>17</v>
      </c>
      <c r="O424">
        <f t="shared" si="2418"/>
        <v>17</v>
      </c>
      <c r="P424">
        <f t="shared" si="2418"/>
        <v>17</v>
      </c>
      <c r="Q424" s="37">
        <f t="shared" ref="Q424:T424" si="2419">IF(ROWS(Q$408:Q424)/100&lt;=Q$406,Q423+1%,"")</f>
        <v>0.17</v>
      </c>
      <c r="R424" s="37" t="str">
        <f t="shared" si="2419"/>
        <v/>
      </c>
      <c r="S424" s="37">
        <f t="shared" si="2419"/>
        <v>0.17</v>
      </c>
      <c r="T424" s="37" t="str">
        <f t="shared" si="2419"/>
        <v/>
      </c>
      <c r="U424" t="str">
        <f t="shared" si="2326"/>
        <v/>
      </c>
      <c r="V424" s="37" t="str">
        <f t="shared" ref="V424:W424" si="2420">IF(ROWS(V$408:V424)/100&lt;=V$406,V423+1%,"")</f>
        <v/>
      </c>
      <c r="W424" s="37" t="str">
        <f t="shared" si="2420"/>
        <v/>
      </c>
      <c r="X424">
        <f t="shared" si="2328"/>
        <v>170</v>
      </c>
      <c r="Y424" s="37" t="str">
        <f t="shared" si="2329"/>
        <v/>
      </c>
      <c r="Z424">
        <f t="shared" ref="Z424:AA424" si="2421">IF(ROWS(Z$408:Z424)&lt;=Z$406,Z423+1,"")</f>
        <v>17</v>
      </c>
      <c r="AA424">
        <f t="shared" si="2421"/>
        <v>17</v>
      </c>
      <c r="AB424" s="37">
        <f t="shared" ref="AB424:AG424" si="2422">IF(ROWS(AB$408:AB424)/100&lt;=AB$406,AB423+1%,"")</f>
        <v>0.17</v>
      </c>
      <c r="AC424" s="37">
        <f t="shared" si="2422"/>
        <v>0.17</v>
      </c>
      <c r="AD424" s="37">
        <f t="shared" si="2422"/>
        <v>0.17</v>
      </c>
      <c r="AE424" s="37">
        <f t="shared" si="2422"/>
        <v>0.17</v>
      </c>
      <c r="AF424" s="37">
        <f t="shared" si="2422"/>
        <v>0.17</v>
      </c>
      <c r="AG424" s="37">
        <f t="shared" si="2422"/>
        <v>0.17</v>
      </c>
      <c r="AH424">
        <f t="shared" si="2332"/>
        <v>17</v>
      </c>
      <c r="AI424" s="37">
        <f t="shared" ref="AI424:AJ424" si="2423">IF(ROWS(AI$408:AI424)/100&lt;=AI$406,AI423+1%,"")</f>
        <v>0.17</v>
      </c>
      <c r="AJ424" s="37">
        <f t="shared" si="2423"/>
        <v>0.17</v>
      </c>
    </row>
    <row r="425" spans="2:36" ht="12.75">
      <c r="B425">
        <f t="shared" ref="B425:P425" si="2424">IF(ROWS(B$408:B425)&lt;=B$406,B424+1,"")</f>
        <v>18</v>
      </c>
      <c r="C425" t="str">
        <f t="shared" si="2424"/>
        <v/>
      </c>
      <c r="D425" t="str">
        <f t="shared" si="2424"/>
        <v/>
      </c>
      <c r="E425" t="str">
        <f t="shared" si="2424"/>
        <v/>
      </c>
      <c r="F425" t="str">
        <f t="shared" si="2424"/>
        <v/>
      </c>
      <c r="G425" t="str">
        <f t="shared" si="2424"/>
        <v/>
      </c>
      <c r="H425" t="str">
        <f t="shared" si="2424"/>
        <v/>
      </c>
      <c r="I425" t="str">
        <f t="shared" si="2424"/>
        <v/>
      </c>
      <c r="J425">
        <f t="shared" si="2424"/>
        <v>18</v>
      </c>
      <c r="K425">
        <f t="shared" si="2424"/>
        <v>18</v>
      </c>
      <c r="L425">
        <f t="shared" si="2424"/>
        <v>18</v>
      </c>
      <c r="M425">
        <f t="shared" si="2424"/>
        <v>18</v>
      </c>
      <c r="N425">
        <f t="shared" si="2424"/>
        <v>18</v>
      </c>
      <c r="O425">
        <f t="shared" si="2424"/>
        <v>18</v>
      </c>
      <c r="P425">
        <f t="shared" si="2424"/>
        <v>18</v>
      </c>
      <c r="Q425" s="37">
        <f t="shared" ref="Q425:T425" si="2425">IF(ROWS(Q$408:Q425)/100&lt;=Q$406,Q424+1%,"")</f>
        <v>0.18000000000000002</v>
      </c>
      <c r="R425" s="37" t="str">
        <f t="shared" si="2425"/>
        <v/>
      </c>
      <c r="S425" s="37">
        <f t="shared" si="2425"/>
        <v>0.18000000000000002</v>
      </c>
      <c r="T425" s="37" t="str">
        <f t="shared" si="2425"/>
        <v/>
      </c>
      <c r="U425" t="str">
        <f t="shared" si="2326"/>
        <v/>
      </c>
      <c r="V425" s="37" t="str">
        <f t="shared" ref="V425:W425" si="2426">IF(ROWS(V$408:V425)/100&lt;=V$406,V424+1%,"")</f>
        <v/>
      </c>
      <c r="W425" s="37" t="str">
        <f t="shared" si="2426"/>
        <v/>
      </c>
      <c r="X425">
        <f t="shared" si="2328"/>
        <v>180</v>
      </c>
      <c r="Y425" s="37" t="str">
        <f t="shared" si="2329"/>
        <v/>
      </c>
      <c r="Z425">
        <f t="shared" ref="Z425:AA425" si="2427">IF(ROWS(Z$408:Z425)&lt;=Z$406,Z424+1,"")</f>
        <v>18</v>
      </c>
      <c r="AA425">
        <f t="shared" si="2427"/>
        <v>18</v>
      </c>
      <c r="AB425" s="37">
        <f t="shared" ref="AB425:AG425" si="2428">IF(ROWS(AB$408:AB425)/100&lt;=AB$406,AB424+1%,"")</f>
        <v>0.18000000000000002</v>
      </c>
      <c r="AC425" s="37">
        <f t="shared" si="2428"/>
        <v>0.18000000000000002</v>
      </c>
      <c r="AD425" s="37">
        <f t="shared" si="2428"/>
        <v>0.18000000000000002</v>
      </c>
      <c r="AE425" s="37">
        <f t="shared" si="2428"/>
        <v>0.18000000000000002</v>
      </c>
      <c r="AF425" s="37">
        <f t="shared" si="2428"/>
        <v>0.18000000000000002</v>
      </c>
      <c r="AG425" s="37">
        <f t="shared" si="2428"/>
        <v>0.18000000000000002</v>
      </c>
      <c r="AH425">
        <f t="shared" si="2332"/>
        <v>18</v>
      </c>
      <c r="AI425" s="37">
        <f t="shared" ref="AI425:AJ425" si="2429">IF(ROWS(AI$408:AI425)/100&lt;=AI$406,AI424+1%,"")</f>
        <v>0.18000000000000002</v>
      </c>
      <c r="AJ425" s="37">
        <f t="shared" si="2429"/>
        <v>0.18000000000000002</v>
      </c>
    </row>
    <row r="426" spans="2:36" ht="12.75">
      <c r="B426">
        <f t="shared" ref="B426:P426" si="2430">IF(ROWS(B$408:B426)&lt;=B$406,B425+1,"")</f>
        <v>19</v>
      </c>
      <c r="C426" t="str">
        <f t="shared" si="2430"/>
        <v/>
      </c>
      <c r="D426" t="str">
        <f t="shared" si="2430"/>
        <v/>
      </c>
      <c r="E426" t="str">
        <f t="shared" si="2430"/>
        <v/>
      </c>
      <c r="F426" t="str">
        <f t="shared" si="2430"/>
        <v/>
      </c>
      <c r="G426" t="str">
        <f t="shared" si="2430"/>
        <v/>
      </c>
      <c r="H426" t="str">
        <f t="shared" si="2430"/>
        <v/>
      </c>
      <c r="I426" t="str">
        <f t="shared" si="2430"/>
        <v/>
      </c>
      <c r="J426">
        <f t="shared" si="2430"/>
        <v>19</v>
      </c>
      <c r="K426">
        <f t="shared" si="2430"/>
        <v>19</v>
      </c>
      <c r="L426">
        <f t="shared" si="2430"/>
        <v>19</v>
      </c>
      <c r="M426">
        <f t="shared" si="2430"/>
        <v>19</v>
      </c>
      <c r="N426">
        <f t="shared" si="2430"/>
        <v>19</v>
      </c>
      <c r="O426">
        <f t="shared" si="2430"/>
        <v>19</v>
      </c>
      <c r="P426">
        <f t="shared" si="2430"/>
        <v>19</v>
      </c>
      <c r="Q426" s="37">
        <f t="shared" ref="Q426:T426" si="2431">IF(ROWS(Q$408:Q426)/100&lt;=Q$406,Q425+1%,"")</f>
        <v>0.19000000000000003</v>
      </c>
      <c r="R426" s="37" t="str">
        <f t="shared" si="2431"/>
        <v/>
      </c>
      <c r="S426" s="37">
        <f t="shared" si="2431"/>
        <v>0.19000000000000003</v>
      </c>
      <c r="T426" s="37" t="str">
        <f t="shared" si="2431"/>
        <v/>
      </c>
      <c r="U426" t="str">
        <f t="shared" si="2326"/>
        <v/>
      </c>
      <c r="V426" s="37" t="str">
        <f t="shared" ref="V426:W426" si="2432">IF(ROWS(V$408:V426)/100&lt;=V$406,V425+1%,"")</f>
        <v/>
      </c>
      <c r="W426" s="37" t="str">
        <f t="shared" si="2432"/>
        <v/>
      </c>
      <c r="X426">
        <f t="shared" si="2328"/>
        <v>190</v>
      </c>
      <c r="Y426" s="37" t="str">
        <f t="shared" si="2329"/>
        <v/>
      </c>
      <c r="Z426">
        <f t="shared" ref="Z426:AA426" si="2433">IF(ROWS(Z$408:Z426)&lt;=Z$406,Z425+1,"")</f>
        <v>19</v>
      </c>
      <c r="AA426">
        <f t="shared" si="2433"/>
        <v>19</v>
      </c>
      <c r="AB426" s="37">
        <f t="shared" ref="AB426:AG426" si="2434">IF(ROWS(AB$408:AB426)/100&lt;=AB$406,AB425+1%,"")</f>
        <v>0.19000000000000003</v>
      </c>
      <c r="AC426" s="37">
        <f t="shared" si="2434"/>
        <v>0.19000000000000003</v>
      </c>
      <c r="AD426" s="37">
        <f t="shared" si="2434"/>
        <v>0.19000000000000003</v>
      </c>
      <c r="AE426" s="37">
        <f t="shared" si="2434"/>
        <v>0.19000000000000003</v>
      </c>
      <c r="AF426" s="37">
        <f t="shared" si="2434"/>
        <v>0.19000000000000003</v>
      </c>
      <c r="AG426" s="37">
        <f t="shared" si="2434"/>
        <v>0.19000000000000003</v>
      </c>
      <c r="AH426">
        <f t="shared" si="2332"/>
        <v>19</v>
      </c>
      <c r="AI426" s="37">
        <f t="shared" ref="AI426:AJ426" si="2435">IF(ROWS(AI$408:AI426)/100&lt;=AI$406,AI425+1%,"")</f>
        <v>0.19000000000000003</v>
      </c>
      <c r="AJ426" s="37">
        <f t="shared" si="2435"/>
        <v>0.19000000000000003</v>
      </c>
    </row>
    <row r="427" spans="2:36" ht="12.75">
      <c r="B427">
        <f t="shared" ref="B427:P427" si="2436">IF(ROWS(B$408:B427)&lt;=B$406,B426+1,"")</f>
        <v>20</v>
      </c>
      <c r="C427" t="str">
        <f t="shared" si="2436"/>
        <v/>
      </c>
      <c r="D427" t="str">
        <f t="shared" si="2436"/>
        <v/>
      </c>
      <c r="E427" t="str">
        <f t="shared" si="2436"/>
        <v/>
      </c>
      <c r="F427" t="str">
        <f t="shared" si="2436"/>
        <v/>
      </c>
      <c r="G427" t="str">
        <f t="shared" si="2436"/>
        <v/>
      </c>
      <c r="H427" t="str">
        <f t="shared" si="2436"/>
        <v/>
      </c>
      <c r="I427" t="str">
        <f t="shared" si="2436"/>
        <v/>
      </c>
      <c r="J427">
        <f t="shared" si="2436"/>
        <v>20</v>
      </c>
      <c r="K427">
        <f t="shared" si="2436"/>
        <v>20</v>
      </c>
      <c r="L427">
        <f t="shared" si="2436"/>
        <v>20</v>
      </c>
      <c r="M427">
        <f t="shared" si="2436"/>
        <v>20</v>
      </c>
      <c r="N427">
        <f t="shared" si="2436"/>
        <v>20</v>
      </c>
      <c r="O427">
        <f t="shared" si="2436"/>
        <v>20</v>
      </c>
      <c r="P427">
        <f t="shared" si="2436"/>
        <v>20</v>
      </c>
      <c r="Q427" s="37">
        <f t="shared" ref="Q427:T427" si="2437">IF(ROWS(Q$408:Q427)/100&lt;=Q$406,Q426+1%,"")</f>
        <v>0.20000000000000004</v>
      </c>
      <c r="R427" s="37" t="str">
        <f t="shared" si="2437"/>
        <v/>
      </c>
      <c r="S427" s="37">
        <f t="shared" si="2437"/>
        <v>0.20000000000000004</v>
      </c>
      <c r="T427" s="37" t="str">
        <f t="shared" si="2437"/>
        <v/>
      </c>
      <c r="U427" t="str">
        <f t="shared" si="2326"/>
        <v/>
      </c>
      <c r="V427" s="37" t="str">
        <f t="shared" ref="V427:W427" si="2438">IF(ROWS(V$408:V427)/100&lt;=V$406,V426+1%,"")</f>
        <v/>
      </c>
      <c r="W427" s="37" t="str">
        <f t="shared" si="2438"/>
        <v/>
      </c>
      <c r="X427">
        <f t="shared" si="2328"/>
        <v>200</v>
      </c>
      <c r="Y427" s="37" t="str">
        <f t="shared" si="2329"/>
        <v/>
      </c>
      <c r="Z427">
        <f t="shared" ref="Z427:AA427" si="2439">IF(ROWS(Z$408:Z427)&lt;=Z$406,Z426+1,"")</f>
        <v>20</v>
      </c>
      <c r="AA427">
        <f t="shared" si="2439"/>
        <v>20</v>
      </c>
      <c r="AB427" s="37">
        <f t="shared" ref="AB427:AG427" si="2440">IF(ROWS(AB$408:AB427)/100&lt;=AB$406,AB426+1%,"")</f>
        <v>0.20000000000000004</v>
      </c>
      <c r="AC427" s="37">
        <f t="shared" si="2440"/>
        <v>0.20000000000000004</v>
      </c>
      <c r="AD427" s="37">
        <f t="shared" si="2440"/>
        <v>0.20000000000000004</v>
      </c>
      <c r="AE427" s="37">
        <f t="shared" si="2440"/>
        <v>0.20000000000000004</v>
      </c>
      <c r="AF427" s="37">
        <f t="shared" si="2440"/>
        <v>0.20000000000000004</v>
      </c>
      <c r="AG427" s="37">
        <f t="shared" si="2440"/>
        <v>0.20000000000000004</v>
      </c>
      <c r="AH427">
        <f t="shared" si="2332"/>
        <v>20</v>
      </c>
      <c r="AI427" s="37">
        <f t="shared" ref="AI427:AJ427" si="2441">IF(ROWS(AI$408:AI427)/100&lt;=AI$406,AI426+1%,"")</f>
        <v>0.20000000000000004</v>
      </c>
      <c r="AJ427" s="37">
        <f t="shared" si="2441"/>
        <v>0.20000000000000004</v>
      </c>
    </row>
    <row r="428" spans="2:36" ht="12.75">
      <c r="B428">
        <f t="shared" ref="B428:P428" si="2442">IF(ROWS(B$408:B428)&lt;=B$406,B427+1,"")</f>
        <v>21</v>
      </c>
      <c r="C428" t="str">
        <f t="shared" si="2442"/>
        <v/>
      </c>
      <c r="D428" t="str">
        <f t="shared" si="2442"/>
        <v/>
      </c>
      <c r="E428" t="str">
        <f t="shared" si="2442"/>
        <v/>
      </c>
      <c r="F428" t="str">
        <f t="shared" si="2442"/>
        <v/>
      </c>
      <c r="G428" t="str">
        <f t="shared" si="2442"/>
        <v/>
      </c>
      <c r="H428" t="str">
        <f t="shared" si="2442"/>
        <v/>
      </c>
      <c r="I428" t="str">
        <f t="shared" si="2442"/>
        <v/>
      </c>
      <c r="J428">
        <f t="shared" si="2442"/>
        <v>21</v>
      </c>
      <c r="K428">
        <f t="shared" si="2442"/>
        <v>21</v>
      </c>
      <c r="L428">
        <f t="shared" si="2442"/>
        <v>21</v>
      </c>
      <c r="M428">
        <f t="shared" si="2442"/>
        <v>21</v>
      </c>
      <c r="N428">
        <f t="shared" si="2442"/>
        <v>21</v>
      </c>
      <c r="O428">
        <f t="shared" si="2442"/>
        <v>21</v>
      </c>
      <c r="P428">
        <f t="shared" si="2442"/>
        <v>21</v>
      </c>
      <c r="Q428" s="37">
        <f t="shared" ref="Q428:T428" si="2443">IF(ROWS(Q$408:Q428)/100&lt;=Q$406,Q427+1%,"")</f>
        <v>0.21000000000000005</v>
      </c>
      <c r="R428" s="37" t="str">
        <f t="shared" si="2443"/>
        <v/>
      </c>
      <c r="S428" s="37">
        <f t="shared" si="2443"/>
        <v>0.21000000000000005</v>
      </c>
      <c r="T428" s="37" t="str">
        <f t="shared" si="2443"/>
        <v/>
      </c>
      <c r="U428" t="str">
        <f t="shared" si="2326"/>
        <v/>
      </c>
      <c r="V428" s="37" t="str">
        <f t="shared" ref="V428:W428" si="2444">IF(ROWS(V$408:V428)/100&lt;=V$406,V427+1%,"")</f>
        <v/>
      </c>
      <c r="W428" s="37" t="str">
        <f t="shared" si="2444"/>
        <v/>
      </c>
      <c r="X428">
        <f t="shared" si="2328"/>
        <v>210</v>
      </c>
      <c r="Y428" s="37" t="str">
        <f t="shared" si="2329"/>
        <v/>
      </c>
      <c r="Z428">
        <f t="shared" ref="Z428:AA428" si="2445">IF(ROWS(Z$408:Z428)&lt;=Z$406,Z427+1,"")</f>
        <v>21</v>
      </c>
      <c r="AA428">
        <f t="shared" si="2445"/>
        <v>21</v>
      </c>
      <c r="AB428" s="37">
        <f t="shared" ref="AB428:AG428" si="2446">IF(ROWS(AB$408:AB428)/100&lt;=AB$406,AB427+1%,"")</f>
        <v>0.21000000000000005</v>
      </c>
      <c r="AC428" s="37">
        <f t="shared" si="2446"/>
        <v>0.21000000000000005</v>
      </c>
      <c r="AD428" s="37">
        <f t="shared" si="2446"/>
        <v>0.21000000000000005</v>
      </c>
      <c r="AE428" s="37">
        <f t="shared" si="2446"/>
        <v>0.21000000000000005</v>
      </c>
      <c r="AF428" s="37">
        <f t="shared" si="2446"/>
        <v>0.21000000000000005</v>
      </c>
      <c r="AG428" s="37">
        <f t="shared" si="2446"/>
        <v>0.21000000000000005</v>
      </c>
      <c r="AH428">
        <f t="shared" si="2332"/>
        <v>21</v>
      </c>
      <c r="AI428" s="37">
        <f t="shared" ref="AI428:AJ428" si="2447">IF(ROWS(AI$408:AI428)/100&lt;=AI$406,AI427+1%,"")</f>
        <v>0.21000000000000005</v>
      </c>
      <c r="AJ428" s="37">
        <f t="shared" si="2447"/>
        <v>0.21000000000000005</v>
      </c>
    </row>
    <row r="429" spans="2:36" ht="12.75">
      <c r="B429">
        <f t="shared" ref="B429:P429" si="2448">IF(ROWS(B$408:B429)&lt;=B$406,B428+1,"")</f>
        <v>22</v>
      </c>
      <c r="C429" t="str">
        <f t="shared" si="2448"/>
        <v/>
      </c>
      <c r="D429" t="str">
        <f t="shared" si="2448"/>
        <v/>
      </c>
      <c r="E429" t="str">
        <f t="shared" si="2448"/>
        <v/>
      </c>
      <c r="F429" t="str">
        <f t="shared" si="2448"/>
        <v/>
      </c>
      <c r="G429" t="str">
        <f t="shared" si="2448"/>
        <v/>
      </c>
      <c r="H429" t="str">
        <f t="shared" si="2448"/>
        <v/>
      </c>
      <c r="I429" t="str">
        <f t="shared" si="2448"/>
        <v/>
      </c>
      <c r="J429">
        <f t="shared" si="2448"/>
        <v>22</v>
      </c>
      <c r="K429">
        <f t="shared" si="2448"/>
        <v>22</v>
      </c>
      <c r="L429">
        <f t="shared" si="2448"/>
        <v>22</v>
      </c>
      <c r="M429">
        <f t="shared" si="2448"/>
        <v>22</v>
      </c>
      <c r="N429">
        <f t="shared" si="2448"/>
        <v>22</v>
      </c>
      <c r="O429">
        <f t="shared" si="2448"/>
        <v>22</v>
      </c>
      <c r="P429">
        <f t="shared" si="2448"/>
        <v>22</v>
      </c>
      <c r="Q429" s="37">
        <f t="shared" ref="Q429:T429" si="2449">IF(ROWS(Q$408:Q429)/100&lt;=Q$406,Q428+1%,"")</f>
        <v>0.22000000000000006</v>
      </c>
      <c r="R429" s="37" t="str">
        <f t="shared" si="2449"/>
        <v/>
      </c>
      <c r="S429" s="37">
        <f t="shared" si="2449"/>
        <v>0.22000000000000006</v>
      </c>
      <c r="T429" s="37" t="str">
        <f t="shared" si="2449"/>
        <v/>
      </c>
      <c r="U429" t="str">
        <f t="shared" si="2326"/>
        <v/>
      </c>
      <c r="V429" s="37" t="str">
        <f t="shared" ref="V429:W429" si="2450">IF(ROWS(V$408:V429)/100&lt;=V$406,V428+1%,"")</f>
        <v/>
      </c>
      <c r="W429" s="37" t="str">
        <f t="shared" si="2450"/>
        <v/>
      </c>
      <c r="X429">
        <f t="shared" si="2328"/>
        <v>220</v>
      </c>
      <c r="Y429" s="37" t="str">
        <f t="shared" si="2329"/>
        <v/>
      </c>
      <c r="Z429">
        <f t="shared" ref="Z429:AA429" si="2451">IF(ROWS(Z$408:Z429)&lt;=Z$406,Z428+1,"")</f>
        <v>22</v>
      </c>
      <c r="AA429">
        <f t="shared" si="2451"/>
        <v>22</v>
      </c>
      <c r="AB429" s="37">
        <f t="shared" ref="AB429:AG429" si="2452">IF(ROWS(AB$408:AB429)/100&lt;=AB$406,AB428+1%,"")</f>
        <v>0.22000000000000006</v>
      </c>
      <c r="AC429" s="37">
        <f t="shared" si="2452"/>
        <v>0.22000000000000006</v>
      </c>
      <c r="AD429" s="37">
        <f t="shared" si="2452"/>
        <v>0.22000000000000006</v>
      </c>
      <c r="AE429" s="37">
        <f t="shared" si="2452"/>
        <v>0.22000000000000006</v>
      </c>
      <c r="AF429" s="37">
        <f t="shared" si="2452"/>
        <v>0.22000000000000006</v>
      </c>
      <c r="AG429" s="37">
        <f t="shared" si="2452"/>
        <v>0.22000000000000006</v>
      </c>
      <c r="AH429">
        <f t="shared" si="2332"/>
        <v>22</v>
      </c>
      <c r="AI429" s="37">
        <f t="shared" ref="AI429:AJ429" si="2453">IF(ROWS(AI$408:AI429)/100&lt;=AI$406,AI428+1%,"")</f>
        <v>0.22000000000000006</v>
      </c>
      <c r="AJ429" s="37">
        <f t="shared" si="2453"/>
        <v>0.22000000000000006</v>
      </c>
    </row>
    <row r="430" spans="2:36" ht="12.75">
      <c r="B430">
        <f t="shared" ref="B430:P430" si="2454">IF(ROWS(B$408:B430)&lt;=B$406,B429+1,"")</f>
        <v>23</v>
      </c>
      <c r="C430" t="str">
        <f t="shared" si="2454"/>
        <v/>
      </c>
      <c r="D430" t="str">
        <f t="shared" si="2454"/>
        <v/>
      </c>
      <c r="E430" t="str">
        <f t="shared" si="2454"/>
        <v/>
      </c>
      <c r="F430" t="str">
        <f t="shared" si="2454"/>
        <v/>
      </c>
      <c r="G430" t="str">
        <f t="shared" si="2454"/>
        <v/>
      </c>
      <c r="H430" t="str">
        <f t="shared" si="2454"/>
        <v/>
      </c>
      <c r="I430" t="str">
        <f t="shared" si="2454"/>
        <v/>
      </c>
      <c r="J430">
        <f t="shared" si="2454"/>
        <v>23</v>
      </c>
      <c r="K430">
        <f t="shared" si="2454"/>
        <v>23</v>
      </c>
      <c r="L430">
        <f t="shared" si="2454"/>
        <v>23</v>
      </c>
      <c r="M430">
        <f t="shared" si="2454"/>
        <v>23</v>
      </c>
      <c r="N430">
        <f t="shared" si="2454"/>
        <v>23</v>
      </c>
      <c r="O430">
        <f t="shared" si="2454"/>
        <v>23</v>
      </c>
      <c r="P430">
        <f t="shared" si="2454"/>
        <v>23</v>
      </c>
      <c r="Q430" s="37">
        <f t="shared" ref="Q430:T430" si="2455">IF(ROWS(Q$408:Q430)/100&lt;=Q$406,Q429+1%,"")</f>
        <v>0.23000000000000007</v>
      </c>
      <c r="R430" s="37" t="str">
        <f t="shared" si="2455"/>
        <v/>
      </c>
      <c r="S430" s="37">
        <f t="shared" si="2455"/>
        <v>0.23000000000000007</v>
      </c>
      <c r="T430" s="37" t="str">
        <f t="shared" si="2455"/>
        <v/>
      </c>
      <c r="U430" t="str">
        <f t="shared" si="2326"/>
        <v/>
      </c>
      <c r="V430" s="37" t="str">
        <f t="shared" ref="V430:W430" si="2456">IF(ROWS(V$408:V430)/100&lt;=V$406,V429+1%,"")</f>
        <v/>
      </c>
      <c r="W430" s="37" t="str">
        <f t="shared" si="2456"/>
        <v/>
      </c>
      <c r="X430">
        <f t="shared" si="2328"/>
        <v>230</v>
      </c>
      <c r="Y430" s="37" t="str">
        <f t="shared" si="2329"/>
        <v/>
      </c>
      <c r="Z430">
        <f t="shared" ref="Z430:AA430" si="2457">IF(ROWS(Z$408:Z430)&lt;=Z$406,Z429+1,"")</f>
        <v>23</v>
      </c>
      <c r="AA430">
        <f t="shared" si="2457"/>
        <v>23</v>
      </c>
      <c r="AB430" s="37">
        <f t="shared" ref="AB430:AG430" si="2458">IF(ROWS(AB$408:AB430)/100&lt;=AB$406,AB429+1%,"")</f>
        <v>0.23000000000000007</v>
      </c>
      <c r="AC430" s="37">
        <f t="shared" si="2458"/>
        <v>0.23000000000000007</v>
      </c>
      <c r="AD430" s="37">
        <f t="shared" si="2458"/>
        <v>0.23000000000000007</v>
      </c>
      <c r="AE430" s="37">
        <f t="shared" si="2458"/>
        <v>0.23000000000000007</v>
      </c>
      <c r="AF430" s="37">
        <f t="shared" si="2458"/>
        <v>0.23000000000000007</v>
      </c>
      <c r="AG430" s="37">
        <f t="shared" si="2458"/>
        <v>0.23000000000000007</v>
      </c>
      <c r="AH430">
        <f t="shared" si="2332"/>
        <v>23</v>
      </c>
      <c r="AI430" s="37">
        <f t="shared" ref="AI430:AJ430" si="2459">IF(ROWS(AI$408:AI430)/100&lt;=AI$406,AI429+1%,"")</f>
        <v>0.23000000000000007</v>
      </c>
      <c r="AJ430" s="37">
        <f t="shared" si="2459"/>
        <v>0.23000000000000007</v>
      </c>
    </row>
    <row r="431" spans="2:36" ht="12.75">
      <c r="B431">
        <f t="shared" ref="B431:P431" si="2460">IF(ROWS(B$408:B431)&lt;=B$406,B430+1,"")</f>
        <v>24</v>
      </c>
      <c r="C431" t="str">
        <f t="shared" si="2460"/>
        <v/>
      </c>
      <c r="D431" t="str">
        <f t="shared" si="2460"/>
        <v/>
      </c>
      <c r="E431" t="str">
        <f t="shared" si="2460"/>
        <v/>
      </c>
      <c r="F431" t="str">
        <f t="shared" si="2460"/>
        <v/>
      </c>
      <c r="G431" t="str">
        <f t="shared" si="2460"/>
        <v/>
      </c>
      <c r="H431" t="str">
        <f t="shared" si="2460"/>
        <v/>
      </c>
      <c r="I431" t="str">
        <f t="shared" si="2460"/>
        <v/>
      </c>
      <c r="J431">
        <f t="shared" si="2460"/>
        <v>24</v>
      </c>
      <c r="K431">
        <f t="shared" si="2460"/>
        <v>24</v>
      </c>
      <c r="L431">
        <f t="shared" si="2460"/>
        <v>24</v>
      </c>
      <c r="M431">
        <f t="shared" si="2460"/>
        <v>24</v>
      </c>
      <c r="N431">
        <f t="shared" si="2460"/>
        <v>24</v>
      </c>
      <c r="O431">
        <f t="shared" si="2460"/>
        <v>24</v>
      </c>
      <c r="P431">
        <f t="shared" si="2460"/>
        <v>24</v>
      </c>
      <c r="Q431" s="37">
        <f t="shared" ref="Q431:T431" si="2461">IF(ROWS(Q$408:Q431)/100&lt;=Q$406,Q430+1%,"")</f>
        <v>0.24000000000000007</v>
      </c>
      <c r="R431" s="37" t="str">
        <f t="shared" si="2461"/>
        <v/>
      </c>
      <c r="S431" s="37">
        <f t="shared" si="2461"/>
        <v>0.24000000000000007</v>
      </c>
      <c r="T431" s="37" t="str">
        <f t="shared" si="2461"/>
        <v/>
      </c>
      <c r="U431" t="str">
        <f t="shared" si="2326"/>
        <v/>
      </c>
      <c r="V431" s="37" t="str">
        <f t="shared" ref="V431:W431" si="2462">IF(ROWS(V$408:V431)/100&lt;=V$406,V430+1%,"")</f>
        <v/>
      </c>
      <c r="W431" s="37" t="str">
        <f t="shared" si="2462"/>
        <v/>
      </c>
      <c r="X431">
        <f t="shared" si="2328"/>
        <v>240</v>
      </c>
      <c r="Y431" s="37" t="str">
        <f t="shared" si="2329"/>
        <v/>
      </c>
      <c r="Z431">
        <f t="shared" ref="Z431:AA431" si="2463">IF(ROWS(Z$408:Z431)&lt;=Z$406,Z430+1,"")</f>
        <v>24</v>
      </c>
      <c r="AA431">
        <f t="shared" si="2463"/>
        <v>24</v>
      </c>
      <c r="AB431" s="37">
        <f t="shared" ref="AB431:AG431" si="2464">IF(ROWS(AB$408:AB431)/100&lt;=AB$406,AB430+1%,"")</f>
        <v>0.24000000000000007</v>
      </c>
      <c r="AC431" s="37">
        <f t="shared" si="2464"/>
        <v>0.24000000000000007</v>
      </c>
      <c r="AD431" s="37">
        <f t="shared" si="2464"/>
        <v>0.24000000000000007</v>
      </c>
      <c r="AE431" s="37">
        <f t="shared" si="2464"/>
        <v>0.24000000000000007</v>
      </c>
      <c r="AF431" s="37">
        <f t="shared" si="2464"/>
        <v>0.24000000000000007</v>
      </c>
      <c r="AG431" s="37">
        <f t="shared" si="2464"/>
        <v>0.24000000000000007</v>
      </c>
      <c r="AH431">
        <f t="shared" si="2332"/>
        <v>24</v>
      </c>
      <c r="AI431" s="37">
        <f t="shared" ref="AI431:AJ431" si="2465">IF(ROWS(AI$408:AI431)/100&lt;=AI$406,AI430+1%,"")</f>
        <v>0.24000000000000007</v>
      </c>
      <c r="AJ431" s="37">
        <f t="shared" si="2465"/>
        <v>0.24000000000000007</v>
      </c>
    </row>
    <row r="432" spans="2:36" ht="12.75">
      <c r="B432">
        <f t="shared" ref="B432:P432" si="2466">IF(ROWS(B$408:B432)&lt;=B$406,B431+1,"")</f>
        <v>25</v>
      </c>
      <c r="C432" t="str">
        <f t="shared" si="2466"/>
        <v/>
      </c>
      <c r="D432" t="str">
        <f t="shared" si="2466"/>
        <v/>
      </c>
      <c r="E432" t="str">
        <f t="shared" si="2466"/>
        <v/>
      </c>
      <c r="F432" t="str">
        <f t="shared" si="2466"/>
        <v/>
      </c>
      <c r="G432" t="str">
        <f t="shared" si="2466"/>
        <v/>
      </c>
      <c r="H432" t="str">
        <f t="shared" si="2466"/>
        <v/>
      </c>
      <c r="I432" t="str">
        <f t="shared" si="2466"/>
        <v/>
      </c>
      <c r="J432">
        <f t="shared" si="2466"/>
        <v>25</v>
      </c>
      <c r="K432">
        <f t="shared" si="2466"/>
        <v>25</v>
      </c>
      <c r="L432">
        <f t="shared" si="2466"/>
        <v>25</v>
      </c>
      <c r="M432">
        <f t="shared" si="2466"/>
        <v>25</v>
      </c>
      <c r="N432">
        <f t="shared" si="2466"/>
        <v>25</v>
      </c>
      <c r="O432">
        <f t="shared" si="2466"/>
        <v>25</v>
      </c>
      <c r="P432">
        <f t="shared" si="2466"/>
        <v>25</v>
      </c>
      <c r="Q432" s="37">
        <f t="shared" ref="Q432:T432" si="2467">IF(ROWS(Q$408:Q432)/100&lt;=Q$406,Q431+1%,"")</f>
        <v>0.25000000000000006</v>
      </c>
      <c r="R432" s="37" t="str">
        <f t="shared" si="2467"/>
        <v/>
      </c>
      <c r="S432" s="37">
        <f t="shared" si="2467"/>
        <v>0.25000000000000006</v>
      </c>
      <c r="T432" s="37" t="str">
        <f t="shared" si="2467"/>
        <v/>
      </c>
      <c r="U432" t="str">
        <f t="shared" si="2326"/>
        <v/>
      </c>
      <c r="V432" s="37" t="str">
        <f t="shared" ref="V432:W432" si="2468">IF(ROWS(V$408:V432)/100&lt;=V$406,V431+1%,"")</f>
        <v/>
      </c>
      <c r="W432" s="37" t="str">
        <f t="shared" si="2468"/>
        <v/>
      </c>
      <c r="X432">
        <f t="shared" si="2328"/>
        <v>250</v>
      </c>
      <c r="Y432" s="37" t="str">
        <f t="shared" si="2329"/>
        <v/>
      </c>
      <c r="Z432">
        <f t="shared" ref="Z432:AA432" si="2469">IF(ROWS(Z$408:Z432)&lt;=Z$406,Z431+1,"")</f>
        <v>25</v>
      </c>
      <c r="AA432">
        <f t="shared" si="2469"/>
        <v>25</v>
      </c>
      <c r="AB432" s="37">
        <f t="shared" ref="AB432:AG432" si="2470">IF(ROWS(AB$408:AB432)/100&lt;=AB$406,AB431+1%,"")</f>
        <v>0.25000000000000006</v>
      </c>
      <c r="AC432" s="37">
        <f t="shared" si="2470"/>
        <v>0.25000000000000006</v>
      </c>
      <c r="AD432" s="37">
        <f t="shared" si="2470"/>
        <v>0.25000000000000006</v>
      </c>
      <c r="AE432" s="37">
        <f t="shared" si="2470"/>
        <v>0.25000000000000006</v>
      </c>
      <c r="AF432" s="37">
        <f t="shared" si="2470"/>
        <v>0.25000000000000006</v>
      </c>
      <c r="AG432" s="37">
        <f t="shared" si="2470"/>
        <v>0.25000000000000006</v>
      </c>
      <c r="AH432">
        <f t="shared" si="2332"/>
        <v>25</v>
      </c>
      <c r="AI432" s="37">
        <f t="shared" ref="AI432:AJ432" si="2471">IF(ROWS(AI$408:AI432)/100&lt;=AI$406,AI431+1%,"")</f>
        <v>0.25000000000000006</v>
      </c>
      <c r="AJ432" s="37">
        <f t="shared" si="2471"/>
        <v>0.25000000000000006</v>
      </c>
    </row>
    <row r="433" spans="2:36" ht="12.75">
      <c r="B433">
        <f t="shared" ref="B433:P433" si="2472">IF(ROWS(B$408:B433)&lt;=B$406,B432+1,"")</f>
        <v>26</v>
      </c>
      <c r="C433" t="str">
        <f t="shared" si="2472"/>
        <v/>
      </c>
      <c r="D433" t="str">
        <f t="shared" si="2472"/>
        <v/>
      </c>
      <c r="E433" t="str">
        <f t="shared" si="2472"/>
        <v/>
      </c>
      <c r="F433" t="str">
        <f t="shared" si="2472"/>
        <v/>
      </c>
      <c r="G433" t="str">
        <f t="shared" si="2472"/>
        <v/>
      </c>
      <c r="H433" t="str">
        <f t="shared" si="2472"/>
        <v/>
      </c>
      <c r="I433" t="str">
        <f t="shared" si="2472"/>
        <v/>
      </c>
      <c r="J433">
        <f t="shared" si="2472"/>
        <v>26</v>
      </c>
      <c r="K433">
        <f t="shared" si="2472"/>
        <v>26</v>
      </c>
      <c r="L433">
        <f t="shared" si="2472"/>
        <v>26</v>
      </c>
      <c r="M433">
        <f t="shared" si="2472"/>
        <v>26</v>
      </c>
      <c r="N433">
        <f t="shared" si="2472"/>
        <v>26</v>
      </c>
      <c r="O433">
        <f t="shared" si="2472"/>
        <v>26</v>
      </c>
      <c r="P433">
        <f t="shared" si="2472"/>
        <v>26</v>
      </c>
      <c r="Q433" s="37">
        <f t="shared" ref="Q433:T433" si="2473">IF(ROWS(Q$408:Q433)/100&lt;=Q$406,Q432+1%,"")</f>
        <v>0.26000000000000006</v>
      </c>
      <c r="R433" s="37" t="str">
        <f t="shared" si="2473"/>
        <v/>
      </c>
      <c r="S433" s="37">
        <f t="shared" si="2473"/>
        <v>0.26000000000000006</v>
      </c>
      <c r="T433" s="37" t="str">
        <f t="shared" si="2473"/>
        <v/>
      </c>
      <c r="U433" t="str">
        <f t="shared" si="2326"/>
        <v/>
      </c>
      <c r="V433" s="37" t="str">
        <f t="shared" ref="V433:W433" si="2474">IF(ROWS(V$408:V433)/100&lt;=V$406,V432+1%,"")</f>
        <v/>
      </c>
      <c r="W433" s="37" t="str">
        <f t="shared" si="2474"/>
        <v/>
      </c>
      <c r="X433">
        <f t="shared" si="2328"/>
        <v>260</v>
      </c>
      <c r="Y433" s="37" t="str">
        <f t="shared" si="2329"/>
        <v/>
      </c>
      <c r="Z433">
        <f t="shared" ref="Z433:AA433" si="2475">IF(ROWS(Z$408:Z433)&lt;=Z$406,Z432+1,"")</f>
        <v>26</v>
      </c>
      <c r="AA433">
        <f t="shared" si="2475"/>
        <v>26</v>
      </c>
      <c r="AB433" s="37">
        <f t="shared" ref="AB433:AG433" si="2476">IF(ROWS(AB$408:AB433)/100&lt;=AB$406,AB432+1%,"")</f>
        <v>0.26000000000000006</v>
      </c>
      <c r="AC433" s="37">
        <f t="shared" si="2476"/>
        <v>0.26000000000000006</v>
      </c>
      <c r="AD433" s="37">
        <f t="shared" si="2476"/>
        <v>0.26000000000000006</v>
      </c>
      <c r="AE433" s="37">
        <f t="shared" si="2476"/>
        <v>0.26000000000000006</v>
      </c>
      <c r="AF433" s="37">
        <f t="shared" si="2476"/>
        <v>0.26000000000000006</v>
      </c>
      <c r="AG433" s="37">
        <f t="shared" si="2476"/>
        <v>0.26000000000000006</v>
      </c>
      <c r="AH433">
        <f t="shared" si="2332"/>
        <v>26</v>
      </c>
      <c r="AI433" s="37">
        <f t="shared" ref="AI433:AJ433" si="2477">IF(ROWS(AI$408:AI433)/100&lt;=AI$406,AI432+1%,"")</f>
        <v>0.26000000000000006</v>
      </c>
      <c r="AJ433" s="37">
        <f t="shared" si="2477"/>
        <v>0.26000000000000006</v>
      </c>
    </row>
    <row r="434" spans="2:36" ht="12.75">
      <c r="B434">
        <f t="shared" ref="B434:P434" si="2478">IF(ROWS(B$408:B434)&lt;=B$406,B433+1,"")</f>
        <v>27</v>
      </c>
      <c r="C434" t="str">
        <f t="shared" si="2478"/>
        <v/>
      </c>
      <c r="D434" t="str">
        <f t="shared" si="2478"/>
        <v/>
      </c>
      <c r="E434" t="str">
        <f t="shared" si="2478"/>
        <v/>
      </c>
      <c r="F434" t="str">
        <f t="shared" si="2478"/>
        <v/>
      </c>
      <c r="G434" t="str">
        <f t="shared" si="2478"/>
        <v/>
      </c>
      <c r="H434" t="str">
        <f t="shared" si="2478"/>
        <v/>
      </c>
      <c r="I434" t="str">
        <f t="shared" si="2478"/>
        <v/>
      </c>
      <c r="J434">
        <f t="shared" si="2478"/>
        <v>27</v>
      </c>
      <c r="K434">
        <f t="shared" si="2478"/>
        <v>27</v>
      </c>
      <c r="L434">
        <f t="shared" si="2478"/>
        <v>27</v>
      </c>
      <c r="M434">
        <f t="shared" si="2478"/>
        <v>27</v>
      </c>
      <c r="N434">
        <f t="shared" si="2478"/>
        <v>27</v>
      </c>
      <c r="O434">
        <f t="shared" si="2478"/>
        <v>27</v>
      </c>
      <c r="P434">
        <f t="shared" si="2478"/>
        <v>27</v>
      </c>
      <c r="Q434" s="37">
        <f t="shared" ref="Q434:T434" si="2479">IF(ROWS(Q$408:Q434)/100&lt;=Q$406,Q433+1%,"")</f>
        <v>0.27000000000000007</v>
      </c>
      <c r="R434" s="37" t="str">
        <f t="shared" si="2479"/>
        <v/>
      </c>
      <c r="S434" s="37">
        <f t="shared" si="2479"/>
        <v>0.27000000000000007</v>
      </c>
      <c r="T434" s="37" t="str">
        <f t="shared" si="2479"/>
        <v/>
      </c>
      <c r="U434" t="str">
        <f t="shared" si="2326"/>
        <v/>
      </c>
      <c r="V434" s="37" t="str">
        <f t="shared" ref="V434:W434" si="2480">IF(ROWS(V$408:V434)/100&lt;=V$406,V433+1%,"")</f>
        <v/>
      </c>
      <c r="W434" s="37" t="str">
        <f t="shared" si="2480"/>
        <v/>
      </c>
      <c r="X434">
        <f t="shared" si="2328"/>
        <v>270</v>
      </c>
      <c r="Y434" s="37" t="str">
        <f t="shared" si="2329"/>
        <v/>
      </c>
      <c r="Z434">
        <f t="shared" ref="Z434:AA434" si="2481">IF(ROWS(Z$408:Z434)&lt;=Z$406,Z433+1,"")</f>
        <v>27</v>
      </c>
      <c r="AA434">
        <f t="shared" si="2481"/>
        <v>27</v>
      </c>
      <c r="AB434" s="37">
        <f t="shared" ref="AB434:AG434" si="2482">IF(ROWS(AB$408:AB434)/100&lt;=AB$406,AB433+1%,"")</f>
        <v>0.27000000000000007</v>
      </c>
      <c r="AC434" s="37">
        <f t="shared" si="2482"/>
        <v>0.27000000000000007</v>
      </c>
      <c r="AD434" s="37">
        <f t="shared" si="2482"/>
        <v>0.27000000000000007</v>
      </c>
      <c r="AE434" s="37">
        <f t="shared" si="2482"/>
        <v>0.27000000000000007</v>
      </c>
      <c r="AF434" s="37">
        <f t="shared" si="2482"/>
        <v>0.27000000000000007</v>
      </c>
      <c r="AG434" s="37">
        <f t="shared" si="2482"/>
        <v>0.27000000000000007</v>
      </c>
      <c r="AH434">
        <f t="shared" si="2332"/>
        <v>27</v>
      </c>
      <c r="AI434" s="37">
        <f t="shared" ref="AI434:AJ434" si="2483">IF(ROWS(AI$408:AI434)/100&lt;=AI$406,AI433+1%,"")</f>
        <v>0.27000000000000007</v>
      </c>
      <c r="AJ434" s="37">
        <f t="shared" si="2483"/>
        <v>0.27000000000000007</v>
      </c>
    </row>
    <row r="435" spans="2:36" ht="12.75">
      <c r="B435">
        <f t="shared" ref="B435:P435" si="2484">IF(ROWS(B$408:B435)&lt;=B$406,B434+1,"")</f>
        <v>28</v>
      </c>
      <c r="C435" t="str">
        <f t="shared" si="2484"/>
        <v/>
      </c>
      <c r="D435" t="str">
        <f t="shared" si="2484"/>
        <v/>
      </c>
      <c r="E435" t="str">
        <f t="shared" si="2484"/>
        <v/>
      </c>
      <c r="F435" t="str">
        <f t="shared" si="2484"/>
        <v/>
      </c>
      <c r="G435" t="str">
        <f t="shared" si="2484"/>
        <v/>
      </c>
      <c r="H435" t="str">
        <f t="shared" si="2484"/>
        <v/>
      </c>
      <c r="I435" t="str">
        <f t="shared" si="2484"/>
        <v/>
      </c>
      <c r="J435">
        <f t="shared" si="2484"/>
        <v>28</v>
      </c>
      <c r="K435">
        <f t="shared" si="2484"/>
        <v>28</v>
      </c>
      <c r="L435">
        <f t="shared" si="2484"/>
        <v>28</v>
      </c>
      <c r="M435">
        <f t="shared" si="2484"/>
        <v>28</v>
      </c>
      <c r="N435">
        <f t="shared" si="2484"/>
        <v>28</v>
      </c>
      <c r="O435">
        <f t="shared" si="2484"/>
        <v>28</v>
      </c>
      <c r="P435">
        <f t="shared" si="2484"/>
        <v>28</v>
      </c>
      <c r="Q435" s="37">
        <f t="shared" ref="Q435:T435" si="2485">IF(ROWS(Q$408:Q435)/100&lt;=Q$406,Q434+1%,"")</f>
        <v>0.28000000000000008</v>
      </c>
      <c r="R435" s="37" t="str">
        <f t="shared" si="2485"/>
        <v/>
      </c>
      <c r="S435" s="37">
        <f t="shared" si="2485"/>
        <v>0.28000000000000008</v>
      </c>
      <c r="T435" s="37" t="str">
        <f t="shared" si="2485"/>
        <v/>
      </c>
      <c r="U435" t="str">
        <f t="shared" si="2326"/>
        <v/>
      </c>
      <c r="V435" s="37" t="str">
        <f t="shared" ref="V435:W435" si="2486">IF(ROWS(V$408:V435)/100&lt;=V$406,V434+1%,"")</f>
        <v/>
      </c>
      <c r="W435" s="37" t="str">
        <f t="shared" si="2486"/>
        <v/>
      </c>
      <c r="X435">
        <f t="shared" si="2328"/>
        <v>280</v>
      </c>
      <c r="Y435" s="37" t="str">
        <f t="shared" si="2329"/>
        <v/>
      </c>
      <c r="Z435">
        <f t="shared" ref="Z435:AA435" si="2487">IF(ROWS(Z$408:Z435)&lt;=Z$406,Z434+1,"")</f>
        <v>28</v>
      </c>
      <c r="AA435">
        <f t="shared" si="2487"/>
        <v>28</v>
      </c>
      <c r="AB435" s="37">
        <f t="shared" ref="AB435:AG435" si="2488">IF(ROWS(AB$408:AB435)/100&lt;=AB$406,AB434+1%,"")</f>
        <v>0.28000000000000008</v>
      </c>
      <c r="AC435" s="37">
        <f t="shared" si="2488"/>
        <v>0.28000000000000008</v>
      </c>
      <c r="AD435" s="37">
        <f t="shared" si="2488"/>
        <v>0.28000000000000008</v>
      </c>
      <c r="AE435" s="37">
        <f t="shared" si="2488"/>
        <v>0.28000000000000008</v>
      </c>
      <c r="AF435" s="37">
        <f t="shared" si="2488"/>
        <v>0.28000000000000008</v>
      </c>
      <c r="AG435" s="37">
        <f t="shared" si="2488"/>
        <v>0.28000000000000008</v>
      </c>
      <c r="AH435">
        <f t="shared" si="2332"/>
        <v>28</v>
      </c>
      <c r="AI435" s="37">
        <f t="shared" ref="AI435:AJ435" si="2489">IF(ROWS(AI$408:AI435)/100&lt;=AI$406,AI434+1%,"")</f>
        <v>0.28000000000000008</v>
      </c>
      <c r="AJ435" s="37">
        <f t="shared" si="2489"/>
        <v>0.28000000000000008</v>
      </c>
    </row>
    <row r="436" spans="2:36" ht="12.75">
      <c r="B436">
        <f t="shared" ref="B436:P436" si="2490">IF(ROWS(B$408:B436)&lt;=B$406,B435+1,"")</f>
        <v>29</v>
      </c>
      <c r="C436" t="str">
        <f t="shared" si="2490"/>
        <v/>
      </c>
      <c r="D436" t="str">
        <f t="shared" si="2490"/>
        <v/>
      </c>
      <c r="E436" t="str">
        <f t="shared" si="2490"/>
        <v/>
      </c>
      <c r="F436" t="str">
        <f t="shared" si="2490"/>
        <v/>
      </c>
      <c r="G436" t="str">
        <f t="shared" si="2490"/>
        <v/>
      </c>
      <c r="H436" t="str">
        <f t="shared" si="2490"/>
        <v/>
      </c>
      <c r="I436" t="str">
        <f t="shared" si="2490"/>
        <v/>
      </c>
      <c r="J436">
        <f t="shared" si="2490"/>
        <v>29</v>
      </c>
      <c r="K436">
        <f t="shared" si="2490"/>
        <v>29</v>
      </c>
      <c r="L436">
        <f t="shared" si="2490"/>
        <v>29</v>
      </c>
      <c r="M436">
        <f t="shared" si="2490"/>
        <v>29</v>
      </c>
      <c r="N436">
        <f t="shared" si="2490"/>
        <v>29</v>
      </c>
      <c r="O436">
        <f t="shared" si="2490"/>
        <v>29</v>
      </c>
      <c r="P436">
        <f t="shared" si="2490"/>
        <v>29</v>
      </c>
      <c r="Q436" s="37">
        <f t="shared" ref="Q436:T436" si="2491">IF(ROWS(Q$408:Q436)/100&lt;=Q$406,Q435+1%,"")</f>
        <v>0.29000000000000009</v>
      </c>
      <c r="R436" s="37" t="str">
        <f t="shared" si="2491"/>
        <v/>
      </c>
      <c r="S436" s="37">
        <f t="shared" si="2491"/>
        <v>0.29000000000000009</v>
      </c>
      <c r="T436" s="37" t="str">
        <f t="shared" si="2491"/>
        <v/>
      </c>
      <c r="U436" t="str">
        <f t="shared" si="2326"/>
        <v/>
      </c>
      <c r="V436" s="37" t="str">
        <f t="shared" ref="V436:W436" si="2492">IF(ROWS(V$408:V436)/100&lt;=V$406,V435+1%,"")</f>
        <v/>
      </c>
      <c r="W436" s="37" t="str">
        <f t="shared" si="2492"/>
        <v/>
      </c>
      <c r="X436">
        <f t="shared" si="2328"/>
        <v>290</v>
      </c>
      <c r="Y436" s="37" t="str">
        <f t="shared" si="2329"/>
        <v/>
      </c>
      <c r="Z436">
        <f t="shared" ref="Z436:AA436" si="2493">IF(ROWS(Z$408:Z436)&lt;=Z$406,Z435+1,"")</f>
        <v>29</v>
      </c>
      <c r="AA436">
        <f t="shared" si="2493"/>
        <v>29</v>
      </c>
      <c r="AB436" s="37">
        <f t="shared" ref="AB436:AG436" si="2494">IF(ROWS(AB$408:AB436)/100&lt;=AB$406,AB435+1%,"")</f>
        <v>0.29000000000000009</v>
      </c>
      <c r="AC436" s="37">
        <f t="shared" si="2494"/>
        <v>0.29000000000000009</v>
      </c>
      <c r="AD436" s="37">
        <f t="shared" si="2494"/>
        <v>0.29000000000000009</v>
      </c>
      <c r="AE436" s="37">
        <f t="shared" si="2494"/>
        <v>0.29000000000000009</v>
      </c>
      <c r="AF436" s="37">
        <f t="shared" si="2494"/>
        <v>0.29000000000000009</v>
      </c>
      <c r="AG436" s="37">
        <f t="shared" si="2494"/>
        <v>0.29000000000000009</v>
      </c>
      <c r="AH436">
        <f t="shared" si="2332"/>
        <v>29</v>
      </c>
      <c r="AI436" s="37">
        <f t="shared" ref="AI436:AJ436" si="2495">IF(ROWS(AI$408:AI436)/100&lt;=AI$406,AI435+1%,"")</f>
        <v>0.29000000000000009</v>
      </c>
      <c r="AJ436" s="37">
        <f t="shared" si="2495"/>
        <v>0.29000000000000009</v>
      </c>
    </row>
    <row r="437" spans="2:36" ht="12.75">
      <c r="B437">
        <f t="shared" ref="B437:P437" si="2496">IF(ROWS(B$408:B437)&lt;=B$406,B436+1,"")</f>
        <v>30</v>
      </c>
      <c r="C437" t="str">
        <f t="shared" si="2496"/>
        <v/>
      </c>
      <c r="D437" t="str">
        <f t="shared" si="2496"/>
        <v/>
      </c>
      <c r="E437" t="str">
        <f t="shared" si="2496"/>
        <v/>
      </c>
      <c r="F437" t="str">
        <f t="shared" si="2496"/>
        <v/>
      </c>
      <c r="G437" t="str">
        <f t="shared" si="2496"/>
        <v/>
      </c>
      <c r="H437" t="str">
        <f t="shared" si="2496"/>
        <v/>
      </c>
      <c r="I437" t="str">
        <f t="shared" si="2496"/>
        <v/>
      </c>
      <c r="J437">
        <f t="shared" si="2496"/>
        <v>30</v>
      </c>
      <c r="K437">
        <f t="shared" si="2496"/>
        <v>30</v>
      </c>
      <c r="L437">
        <f t="shared" si="2496"/>
        <v>30</v>
      </c>
      <c r="M437">
        <f t="shared" si="2496"/>
        <v>30</v>
      </c>
      <c r="N437">
        <f t="shared" si="2496"/>
        <v>30</v>
      </c>
      <c r="O437">
        <f t="shared" si="2496"/>
        <v>30</v>
      </c>
      <c r="P437">
        <f t="shared" si="2496"/>
        <v>30</v>
      </c>
      <c r="Q437" s="37">
        <f t="shared" ref="Q437:T437" si="2497">IF(ROWS(Q$408:Q437)/100&lt;=Q$406,Q436+1%,"")</f>
        <v>0.3000000000000001</v>
      </c>
      <c r="R437" s="37" t="str">
        <f t="shared" si="2497"/>
        <v/>
      </c>
      <c r="S437" s="37">
        <f t="shared" si="2497"/>
        <v>0.3000000000000001</v>
      </c>
      <c r="T437" s="37" t="str">
        <f t="shared" si="2497"/>
        <v/>
      </c>
      <c r="U437" t="str">
        <f t="shared" si="2326"/>
        <v/>
      </c>
      <c r="V437" s="37" t="str">
        <f t="shared" ref="V437:W437" si="2498">IF(ROWS(V$408:V437)/100&lt;=V$406,V436+1%,"")</f>
        <v/>
      </c>
      <c r="W437" s="37" t="str">
        <f t="shared" si="2498"/>
        <v/>
      </c>
      <c r="X437">
        <f t="shared" si="2328"/>
        <v>300</v>
      </c>
      <c r="Y437" s="37" t="str">
        <f t="shared" si="2329"/>
        <v/>
      </c>
      <c r="Z437">
        <f t="shared" ref="Z437:AA437" si="2499">IF(ROWS(Z$408:Z437)&lt;=Z$406,Z436+1,"")</f>
        <v>30</v>
      </c>
      <c r="AA437">
        <f t="shared" si="2499"/>
        <v>30</v>
      </c>
      <c r="AB437" s="37">
        <f t="shared" ref="AB437:AG437" si="2500">IF(ROWS(AB$408:AB437)/100&lt;=AB$406,AB436+1%,"")</f>
        <v>0.3000000000000001</v>
      </c>
      <c r="AC437" s="37">
        <f t="shared" si="2500"/>
        <v>0.3000000000000001</v>
      </c>
      <c r="AD437" s="37">
        <f t="shared" si="2500"/>
        <v>0.3000000000000001</v>
      </c>
      <c r="AE437" s="37">
        <f t="shared" si="2500"/>
        <v>0.3000000000000001</v>
      </c>
      <c r="AF437" s="37">
        <f t="shared" si="2500"/>
        <v>0.3000000000000001</v>
      </c>
      <c r="AG437" s="37">
        <f t="shared" si="2500"/>
        <v>0.3000000000000001</v>
      </c>
      <c r="AH437">
        <f t="shared" si="2332"/>
        <v>30</v>
      </c>
      <c r="AI437" s="37">
        <f t="shared" ref="AI437:AJ437" si="2501">IF(ROWS(AI$408:AI437)/100&lt;=AI$406,AI436+1%,"")</f>
        <v>0.3000000000000001</v>
      </c>
      <c r="AJ437" s="37">
        <f t="shared" si="2501"/>
        <v>0.3000000000000001</v>
      </c>
    </row>
    <row r="438" spans="2:36" ht="12.75">
      <c r="B438">
        <f t="shared" ref="B438:P438" si="2502">IF(ROWS(B$408:B438)&lt;=B$406,B437+1,"")</f>
        <v>31</v>
      </c>
      <c r="C438" t="str">
        <f t="shared" si="2502"/>
        <v/>
      </c>
      <c r="D438" t="str">
        <f t="shared" si="2502"/>
        <v/>
      </c>
      <c r="E438" t="str">
        <f t="shared" si="2502"/>
        <v/>
      </c>
      <c r="F438" t="str">
        <f t="shared" si="2502"/>
        <v/>
      </c>
      <c r="G438" t="str">
        <f t="shared" si="2502"/>
        <v/>
      </c>
      <c r="H438" t="str">
        <f t="shared" si="2502"/>
        <v/>
      </c>
      <c r="I438" t="str">
        <f t="shared" si="2502"/>
        <v/>
      </c>
      <c r="J438">
        <f t="shared" si="2502"/>
        <v>31</v>
      </c>
      <c r="K438">
        <f t="shared" si="2502"/>
        <v>31</v>
      </c>
      <c r="L438">
        <f t="shared" si="2502"/>
        <v>31</v>
      </c>
      <c r="M438">
        <f t="shared" si="2502"/>
        <v>31</v>
      </c>
      <c r="N438">
        <f t="shared" si="2502"/>
        <v>31</v>
      </c>
      <c r="O438">
        <f t="shared" si="2502"/>
        <v>31</v>
      </c>
      <c r="P438">
        <f t="shared" si="2502"/>
        <v>31</v>
      </c>
      <c r="Q438" s="37">
        <f t="shared" ref="Q438:T438" si="2503">IF(ROWS(Q$408:Q438)/100&lt;=Q$406,Q437+1%,"")</f>
        <v>0.31000000000000011</v>
      </c>
      <c r="R438" s="37" t="str">
        <f t="shared" si="2503"/>
        <v/>
      </c>
      <c r="S438" s="37">
        <f t="shared" si="2503"/>
        <v>0.31000000000000011</v>
      </c>
      <c r="T438" s="37" t="str">
        <f t="shared" si="2503"/>
        <v/>
      </c>
      <c r="U438" t="str">
        <f t="shared" si="2326"/>
        <v/>
      </c>
      <c r="V438" s="37" t="str">
        <f t="shared" ref="V438:W438" si="2504">IF(ROWS(V$408:V438)/100&lt;=V$406,V437+1%,"")</f>
        <v/>
      </c>
      <c r="W438" s="37" t="str">
        <f t="shared" si="2504"/>
        <v/>
      </c>
      <c r="X438">
        <f t="shared" si="2328"/>
        <v>310</v>
      </c>
      <c r="Y438" s="37" t="str">
        <f t="shared" si="2329"/>
        <v/>
      </c>
      <c r="Z438">
        <f t="shared" ref="Z438:AA438" si="2505">IF(ROWS(Z$408:Z438)&lt;=Z$406,Z437+1,"")</f>
        <v>31</v>
      </c>
      <c r="AA438">
        <f t="shared" si="2505"/>
        <v>31</v>
      </c>
      <c r="AB438" s="37">
        <f t="shared" ref="AB438:AG438" si="2506">IF(ROWS(AB$408:AB438)/100&lt;=AB$406,AB437+1%,"")</f>
        <v>0.31000000000000011</v>
      </c>
      <c r="AC438" s="37">
        <f t="shared" si="2506"/>
        <v>0.31000000000000011</v>
      </c>
      <c r="AD438" s="37">
        <f t="shared" si="2506"/>
        <v>0.31000000000000011</v>
      </c>
      <c r="AE438" s="37">
        <f t="shared" si="2506"/>
        <v>0.31000000000000011</v>
      </c>
      <c r="AF438" s="37">
        <f t="shared" si="2506"/>
        <v>0.31000000000000011</v>
      </c>
      <c r="AG438" s="37">
        <f t="shared" si="2506"/>
        <v>0.31000000000000011</v>
      </c>
      <c r="AH438">
        <f t="shared" si="2332"/>
        <v>31</v>
      </c>
      <c r="AI438" s="37">
        <f t="shared" ref="AI438:AJ438" si="2507">IF(ROWS(AI$408:AI438)/100&lt;=AI$406,AI437+1%,"")</f>
        <v>0.31000000000000011</v>
      </c>
      <c r="AJ438" s="37">
        <f t="shared" si="2507"/>
        <v>0.31000000000000011</v>
      </c>
    </row>
    <row r="439" spans="2:36" ht="12.75">
      <c r="B439">
        <f t="shared" ref="B439:P439" si="2508">IF(ROWS(B$408:B439)&lt;=B$406,B438+1,"")</f>
        <v>32</v>
      </c>
      <c r="C439" t="str">
        <f t="shared" si="2508"/>
        <v/>
      </c>
      <c r="D439" t="str">
        <f t="shared" si="2508"/>
        <v/>
      </c>
      <c r="E439" t="str">
        <f t="shared" si="2508"/>
        <v/>
      </c>
      <c r="F439" t="str">
        <f t="shared" si="2508"/>
        <v/>
      </c>
      <c r="G439" t="str">
        <f t="shared" si="2508"/>
        <v/>
      </c>
      <c r="H439" t="str">
        <f t="shared" si="2508"/>
        <v/>
      </c>
      <c r="I439" t="str">
        <f t="shared" si="2508"/>
        <v/>
      </c>
      <c r="J439">
        <f t="shared" si="2508"/>
        <v>32</v>
      </c>
      <c r="K439">
        <f t="shared" si="2508"/>
        <v>32</v>
      </c>
      <c r="L439">
        <f t="shared" si="2508"/>
        <v>32</v>
      </c>
      <c r="M439">
        <f t="shared" si="2508"/>
        <v>32</v>
      </c>
      <c r="N439">
        <f t="shared" si="2508"/>
        <v>32</v>
      </c>
      <c r="O439">
        <f t="shared" si="2508"/>
        <v>32</v>
      </c>
      <c r="P439">
        <f t="shared" si="2508"/>
        <v>32</v>
      </c>
      <c r="Q439" s="37">
        <f t="shared" ref="Q439:T439" si="2509">IF(ROWS(Q$408:Q439)/100&lt;=Q$406,Q438+1%,"")</f>
        <v>0.32000000000000012</v>
      </c>
      <c r="R439" s="37" t="str">
        <f t="shared" si="2509"/>
        <v/>
      </c>
      <c r="S439" s="37">
        <f t="shared" si="2509"/>
        <v>0.32000000000000012</v>
      </c>
      <c r="T439" s="37" t="str">
        <f t="shared" si="2509"/>
        <v/>
      </c>
      <c r="U439" t="str">
        <f t="shared" si="2326"/>
        <v/>
      </c>
      <c r="V439" s="37" t="str">
        <f t="shared" ref="V439:W439" si="2510">IF(ROWS(V$408:V439)/100&lt;=V$406,V438+1%,"")</f>
        <v/>
      </c>
      <c r="W439" s="37" t="str">
        <f t="shared" si="2510"/>
        <v/>
      </c>
      <c r="X439">
        <f t="shared" si="2328"/>
        <v>320</v>
      </c>
      <c r="Y439" s="37" t="str">
        <f t="shared" si="2329"/>
        <v/>
      </c>
      <c r="Z439">
        <f t="shared" ref="Z439:AA439" si="2511">IF(ROWS(Z$408:Z439)&lt;=Z$406,Z438+1,"")</f>
        <v>32</v>
      </c>
      <c r="AA439">
        <f t="shared" si="2511"/>
        <v>32</v>
      </c>
      <c r="AB439" s="37">
        <f t="shared" ref="AB439:AG439" si="2512">IF(ROWS(AB$408:AB439)/100&lt;=AB$406,AB438+1%,"")</f>
        <v>0.32000000000000012</v>
      </c>
      <c r="AC439" s="37">
        <f t="shared" si="2512"/>
        <v>0.32000000000000012</v>
      </c>
      <c r="AD439" s="37">
        <f t="shared" si="2512"/>
        <v>0.32000000000000012</v>
      </c>
      <c r="AE439" s="37">
        <f t="shared" si="2512"/>
        <v>0.32000000000000012</v>
      </c>
      <c r="AF439" s="37">
        <f t="shared" si="2512"/>
        <v>0.32000000000000012</v>
      </c>
      <c r="AG439" s="37">
        <f t="shared" si="2512"/>
        <v>0.32000000000000012</v>
      </c>
      <c r="AH439">
        <f t="shared" si="2332"/>
        <v>32</v>
      </c>
      <c r="AI439" s="37">
        <f t="shared" ref="AI439:AJ439" si="2513">IF(ROWS(AI$408:AI439)/100&lt;=AI$406,AI438+1%,"")</f>
        <v>0.32000000000000012</v>
      </c>
      <c r="AJ439" s="37">
        <f t="shared" si="2513"/>
        <v>0.32000000000000012</v>
      </c>
    </row>
    <row r="440" spans="2:36" ht="12.75">
      <c r="B440">
        <f t="shared" ref="B440:P440" si="2514">IF(ROWS(B$408:B440)&lt;=B$406,B439+1,"")</f>
        <v>33</v>
      </c>
      <c r="C440" t="str">
        <f t="shared" si="2514"/>
        <v/>
      </c>
      <c r="D440" t="str">
        <f t="shared" si="2514"/>
        <v/>
      </c>
      <c r="E440" t="str">
        <f t="shared" si="2514"/>
        <v/>
      </c>
      <c r="F440" t="str">
        <f t="shared" si="2514"/>
        <v/>
      </c>
      <c r="G440" t="str">
        <f t="shared" si="2514"/>
        <v/>
      </c>
      <c r="H440" t="str">
        <f t="shared" si="2514"/>
        <v/>
      </c>
      <c r="I440" t="str">
        <f t="shared" si="2514"/>
        <v/>
      </c>
      <c r="J440">
        <f t="shared" si="2514"/>
        <v>33</v>
      </c>
      <c r="K440">
        <f t="shared" si="2514"/>
        <v>33</v>
      </c>
      <c r="L440">
        <f t="shared" si="2514"/>
        <v>33</v>
      </c>
      <c r="M440">
        <f t="shared" si="2514"/>
        <v>33</v>
      </c>
      <c r="N440">
        <f t="shared" si="2514"/>
        <v>33</v>
      </c>
      <c r="O440">
        <f t="shared" si="2514"/>
        <v>33</v>
      </c>
      <c r="P440">
        <f t="shared" si="2514"/>
        <v>33</v>
      </c>
      <c r="Q440" s="37">
        <f t="shared" ref="Q440:T440" si="2515">IF(ROWS(Q$408:Q440)/100&lt;=Q$406,Q439+1%,"")</f>
        <v>0.33000000000000013</v>
      </c>
      <c r="R440" s="37" t="str">
        <f t="shared" si="2515"/>
        <v/>
      </c>
      <c r="S440" s="37">
        <f t="shared" si="2515"/>
        <v>0.33000000000000013</v>
      </c>
      <c r="T440" s="37" t="str">
        <f t="shared" si="2515"/>
        <v/>
      </c>
      <c r="U440" t="str">
        <f t="shared" si="2326"/>
        <v/>
      </c>
      <c r="V440" s="37" t="str">
        <f t="shared" ref="V440:W440" si="2516">IF(ROWS(V$408:V440)/100&lt;=V$406,V439+1%,"")</f>
        <v/>
      </c>
      <c r="W440" s="37" t="str">
        <f t="shared" si="2516"/>
        <v/>
      </c>
      <c r="X440">
        <f t="shared" si="2328"/>
        <v>330</v>
      </c>
      <c r="Y440" s="37" t="str">
        <f t="shared" si="2329"/>
        <v/>
      </c>
      <c r="Z440">
        <f t="shared" ref="Z440:AA440" si="2517">IF(ROWS(Z$408:Z440)&lt;=Z$406,Z439+1,"")</f>
        <v>33</v>
      </c>
      <c r="AA440">
        <f t="shared" si="2517"/>
        <v>33</v>
      </c>
      <c r="AB440" s="37">
        <f t="shared" ref="AB440:AG440" si="2518">IF(ROWS(AB$408:AB440)/100&lt;=AB$406,AB439+1%,"")</f>
        <v>0.33000000000000013</v>
      </c>
      <c r="AC440" s="37">
        <f t="shared" si="2518"/>
        <v>0.33000000000000013</v>
      </c>
      <c r="AD440" s="37">
        <f t="shared" si="2518"/>
        <v>0.33000000000000013</v>
      </c>
      <c r="AE440" s="37">
        <f t="shared" si="2518"/>
        <v>0.33000000000000013</v>
      </c>
      <c r="AF440" s="37">
        <f t="shared" si="2518"/>
        <v>0.33000000000000013</v>
      </c>
      <c r="AG440" s="37">
        <f t="shared" si="2518"/>
        <v>0.33000000000000013</v>
      </c>
      <c r="AH440">
        <f t="shared" si="2332"/>
        <v>33</v>
      </c>
      <c r="AI440" s="37">
        <f t="shared" ref="AI440:AJ440" si="2519">IF(ROWS(AI$408:AI440)/100&lt;=AI$406,AI439+1%,"")</f>
        <v>0.33000000000000013</v>
      </c>
      <c r="AJ440" s="37">
        <f t="shared" si="2519"/>
        <v>0.33000000000000013</v>
      </c>
    </row>
    <row r="441" spans="2:36" ht="12.75">
      <c r="B441">
        <f t="shared" ref="B441:P441" si="2520">IF(ROWS(B$408:B441)&lt;=B$406,B440+1,"")</f>
        <v>34</v>
      </c>
      <c r="C441" t="str">
        <f t="shared" si="2520"/>
        <v/>
      </c>
      <c r="D441" t="str">
        <f t="shared" si="2520"/>
        <v/>
      </c>
      <c r="E441" t="str">
        <f t="shared" si="2520"/>
        <v/>
      </c>
      <c r="F441" t="str">
        <f t="shared" si="2520"/>
        <v/>
      </c>
      <c r="G441" t="str">
        <f t="shared" si="2520"/>
        <v/>
      </c>
      <c r="H441" t="str">
        <f t="shared" si="2520"/>
        <v/>
      </c>
      <c r="I441" t="str">
        <f t="shared" si="2520"/>
        <v/>
      </c>
      <c r="J441">
        <f t="shared" si="2520"/>
        <v>34</v>
      </c>
      <c r="K441">
        <f t="shared" si="2520"/>
        <v>34</v>
      </c>
      <c r="L441">
        <f t="shared" si="2520"/>
        <v>34</v>
      </c>
      <c r="M441">
        <f t="shared" si="2520"/>
        <v>34</v>
      </c>
      <c r="N441">
        <f t="shared" si="2520"/>
        <v>34</v>
      </c>
      <c r="O441">
        <f t="shared" si="2520"/>
        <v>34</v>
      </c>
      <c r="P441">
        <f t="shared" si="2520"/>
        <v>34</v>
      </c>
      <c r="Q441" s="37">
        <f t="shared" ref="Q441:T441" si="2521">IF(ROWS(Q$408:Q441)/100&lt;=Q$406,Q440+1%,"")</f>
        <v>0.34000000000000014</v>
      </c>
      <c r="R441" s="37" t="str">
        <f t="shared" si="2521"/>
        <v/>
      </c>
      <c r="S441" s="37">
        <f t="shared" si="2521"/>
        <v>0.34000000000000014</v>
      </c>
      <c r="T441" s="37" t="str">
        <f t="shared" si="2521"/>
        <v/>
      </c>
      <c r="U441" t="str">
        <f t="shared" si="2326"/>
        <v/>
      </c>
      <c r="V441" s="37" t="str">
        <f t="shared" ref="V441:W441" si="2522">IF(ROWS(V$408:V441)/100&lt;=V$406,V440+1%,"")</f>
        <v/>
      </c>
      <c r="W441" s="37" t="str">
        <f t="shared" si="2522"/>
        <v/>
      </c>
      <c r="X441">
        <f t="shared" si="2328"/>
        <v>340</v>
      </c>
      <c r="Y441" s="37" t="str">
        <f t="shared" si="2329"/>
        <v/>
      </c>
      <c r="Z441">
        <f t="shared" ref="Z441:AA441" si="2523">IF(ROWS(Z$408:Z441)&lt;=Z$406,Z440+1,"")</f>
        <v>34</v>
      </c>
      <c r="AA441">
        <f t="shared" si="2523"/>
        <v>34</v>
      </c>
      <c r="AB441" s="37">
        <f t="shared" ref="AB441:AG441" si="2524">IF(ROWS(AB$408:AB441)/100&lt;=AB$406,AB440+1%,"")</f>
        <v>0.34000000000000014</v>
      </c>
      <c r="AC441" s="37">
        <f t="shared" si="2524"/>
        <v>0.34000000000000014</v>
      </c>
      <c r="AD441" s="37">
        <f t="shared" si="2524"/>
        <v>0.34000000000000014</v>
      </c>
      <c r="AE441" s="37">
        <f t="shared" si="2524"/>
        <v>0.34000000000000014</v>
      </c>
      <c r="AF441" s="37">
        <f t="shared" si="2524"/>
        <v>0.34000000000000014</v>
      </c>
      <c r="AG441" s="37">
        <f t="shared" si="2524"/>
        <v>0.34000000000000014</v>
      </c>
      <c r="AH441">
        <f t="shared" si="2332"/>
        <v>34</v>
      </c>
      <c r="AI441" s="37">
        <f t="shared" ref="AI441:AJ441" si="2525">IF(ROWS(AI$408:AI441)/100&lt;=AI$406,AI440+1%,"")</f>
        <v>0.34000000000000014</v>
      </c>
      <c r="AJ441" s="37">
        <f t="shared" si="2525"/>
        <v>0.34000000000000014</v>
      </c>
    </row>
    <row r="442" spans="2:36" ht="12.75">
      <c r="B442">
        <f t="shared" ref="B442:P442" si="2526">IF(ROWS(B$408:B442)&lt;=B$406,B441+1,"")</f>
        <v>35</v>
      </c>
      <c r="C442" t="str">
        <f t="shared" si="2526"/>
        <v/>
      </c>
      <c r="D442" t="str">
        <f t="shared" si="2526"/>
        <v/>
      </c>
      <c r="E442" t="str">
        <f t="shared" si="2526"/>
        <v/>
      </c>
      <c r="F442" t="str">
        <f t="shared" si="2526"/>
        <v/>
      </c>
      <c r="G442" t="str">
        <f t="shared" si="2526"/>
        <v/>
      </c>
      <c r="H442" t="str">
        <f t="shared" si="2526"/>
        <v/>
      </c>
      <c r="I442" t="str">
        <f t="shared" si="2526"/>
        <v/>
      </c>
      <c r="J442">
        <f t="shared" si="2526"/>
        <v>35</v>
      </c>
      <c r="K442">
        <f t="shared" si="2526"/>
        <v>35</v>
      </c>
      <c r="L442">
        <f t="shared" si="2526"/>
        <v>35</v>
      </c>
      <c r="M442">
        <f t="shared" si="2526"/>
        <v>35</v>
      </c>
      <c r="N442">
        <f t="shared" si="2526"/>
        <v>35</v>
      </c>
      <c r="O442">
        <f t="shared" si="2526"/>
        <v>35</v>
      </c>
      <c r="P442">
        <f t="shared" si="2526"/>
        <v>35</v>
      </c>
      <c r="Q442" s="37">
        <f t="shared" ref="Q442:T442" si="2527">IF(ROWS(Q$408:Q442)/100&lt;=Q$406,Q441+1%,"")</f>
        <v>0.35000000000000014</v>
      </c>
      <c r="R442" s="37" t="str">
        <f t="shared" si="2527"/>
        <v/>
      </c>
      <c r="S442" s="37">
        <f t="shared" si="2527"/>
        <v>0.35000000000000014</v>
      </c>
      <c r="T442" s="37" t="str">
        <f t="shared" si="2527"/>
        <v/>
      </c>
      <c r="U442" t="str">
        <f t="shared" si="2326"/>
        <v/>
      </c>
      <c r="V442" s="37" t="str">
        <f t="shared" ref="V442:W442" si="2528">IF(ROWS(V$408:V442)/100&lt;=V$406,V441+1%,"")</f>
        <v/>
      </c>
      <c r="W442" s="37" t="str">
        <f t="shared" si="2528"/>
        <v/>
      </c>
      <c r="X442">
        <f t="shared" si="2328"/>
        <v>350</v>
      </c>
      <c r="Y442" s="37" t="str">
        <f t="shared" si="2329"/>
        <v/>
      </c>
      <c r="Z442">
        <f t="shared" ref="Z442:AA442" si="2529">IF(ROWS(Z$408:Z442)&lt;=Z$406,Z441+1,"")</f>
        <v>35</v>
      </c>
      <c r="AA442">
        <f t="shared" si="2529"/>
        <v>35</v>
      </c>
      <c r="AB442" s="37">
        <f t="shared" ref="AB442:AG442" si="2530">IF(ROWS(AB$408:AB442)/100&lt;=AB$406,AB441+1%,"")</f>
        <v>0.35000000000000014</v>
      </c>
      <c r="AC442" s="37">
        <f t="shared" si="2530"/>
        <v>0.35000000000000014</v>
      </c>
      <c r="AD442" s="37">
        <f t="shared" si="2530"/>
        <v>0.35000000000000014</v>
      </c>
      <c r="AE442" s="37">
        <f t="shared" si="2530"/>
        <v>0.35000000000000014</v>
      </c>
      <c r="AF442" s="37">
        <f t="shared" si="2530"/>
        <v>0.35000000000000014</v>
      </c>
      <c r="AG442" s="37">
        <f t="shared" si="2530"/>
        <v>0.35000000000000014</v>
      </c>
      <c r="AH442">
        <f t="shared" si="2332"/>
        <v>35</v>
      </c>
      <c r="AI442" s="37">
        <f t="shared" ref="AI442:AJ442" si="2531">IF(ROWS(AI$408:AI442)/100&lt;=AI$406,AI441+1%,"")</f>
        <v>0.35000000000000014</v>
      </c>
      <c r="AJ442" s="37">
        <f t="shared" si="2531"/>
        <v>0.35000000000000014</v>
      </c>
    </row>
    <row r="443" spans="2:36" ht="12.75">
      <c r="B443">
        <f t="shared" ref="B443:P443" si="2532">IF(ROWS(B$408:B443)&lt;=B$406,B442+1,"")</f>
        <v>36</v>
      </c>
      <c r="C443" t="str">
        <f t="shared" si="2532"/>
        <v/>
      </c>
      <c r="D443" t="str">
        <f t="shared" si="2532"/>
        <v/>
      </c>
      <c r="E443" t="str">
        <f t="shared" si="2532"/>
        <v/>
      </c>
      <c r="F443" t="str">
        <f t="shared" si="2532"/>
        <v/>
      </c>
      <c r="G443" t="str">
        <f t="shared" si="2532"/>
        <v/>
      </c>
      <c r="H443" t="str">
        <f t="shared" si="2532"/>
        <v/>
      </c>
      <c r="I443" t="str">
        <f t="shared" si="2532"/>
        <v/>
      </c>
      <c r="J443">
        <f t="shared" si="2532"/>
        <v>36</v>
      </c>
      <c r="K443">
        <f t="shared" si="2532"/>
        <v>36</v>
      </c>
      <c r="L443">
        <f t="shared" si="2532"/>
        <v>36</v>
      </c>
      <c r="M443">
        <f t="shared" si="2532"/>
        <v>36</v>
      </c>
      <c r="N443">
        <f t="shared" si="2532"/>
        <v>36</v>
      </c>
      <c r="O443">
        <f t="shared" si="2532"/>
        <v>36</v>
      </c>
      <c r="P443">
        <f t="shared" si="2532"/>
        <v>36</v>
      </c>
      <c r="Q443" s="37">
        <f t="shared" ref="Q443:T443" si="2533">IF(ROWS(Q$408:Q443)/100&lt;=Q$406,Q442+1%,"")</f>
        <v>0.36000000000000015</v>
      </c>
      <c r="R443" s="37" t="str">
        <f t="shared" si="2533"/>
        <v/>
      </c>
      <c r="S443" s="37">
        <f t="shared" si="2533"/>
        <v>0.36000000000000015</v>
      </c>
      <c r="T443" s="37" t="str">
        <f t="shared" si="2533"/>
        <v/>
      </c>
      <c r="U443" t="str">
        <f t="shared" si="2326"/>
        <v/>
      </c>
      <c r="V443" s="37" t="str">
        <f t="shared" ref="V443:W443" si="2534">IF(ROWS(V$408:V443)/100&lt;=V$406,V442+1%,"")</f>
        <v/>
      </c>
      <c r="W443" s="37" t="str">
        <f t="shared" si="2534"/>
        <v/>
      </c>
      <c r="X443">
        <f t="shared" si="2328"/>
        <v>360</v>
      </c>
      <c r="Y443" s="37" t="str">
        <f t="shared" si="2329"/>
        <v/>
      </c>
      <c r="Z443">
        <f t="shared" ref="Z443:AA443" si="2535">IF(ROWS(Z$408:Z443)&lt;=Z$406,Z442+1,"")</f>
        <v>36</v>
      </c>
      <c r="AA443">
        <f t="shared" si="2535"/>
        <v>36</v>
      </c>
      <c r="AB443" s="37">
        <f t="shared" ref="AB443:AG443" si="2536">IF(ROWS(AB$408:AB443)/100&lt;=AB$406,AB442+1%,"")</f>
        <v>0.36000000000000015</v>
      </c>
      <c r="AC443" s="37">
        <f t="shared" si="2536"/>
        <v>0.36000000000000015</v>
      </c>
      <c r="AD443" s="37">
        <f t="shared" si="2536"/>
        <v>0.36000000000000015</v>
      </c>
      <c r="AE443" s="37">
        <f t="shared" si="2536"/>
        <v>0.36000000000000015</v>
      </c>
      <c r="AF443" s="37">
        <f t="shared" si="2536"/>
        <v>0.36000000000000015</v>
      </c>
      <c r="AG443" s="37">
        <f t="shared" si="2536"/>
        <v>0.36000000000000015</v>
      </c>
      <c r="AH443">
        <f t="shared" si="2332"/>
        <v>36</v>
      </c>
      <c r="AI443" s="37">
        <f t="shared" ref="AI443:AJ443" si="2537">IF(ROWS(AI$408:AI443)/100&lt;=AI$406,AI442+1%,"")</f>
        <v>0.36000000000000015</v>
      </c>
      <c r="AJ443" s="37">
        <f t="shared" si="2537"/>
        <v>0.36000000000000015</v>
      </c>
    </row>
    <row r="444" spans="2:36" ht="12.75">
      <c r="B444">
        <f t="shared" ref="B444:P444" si="2538">IF(ROWS(B$408:B444)&lt;=B$406,B443+1,"")</f>
        <v>37</v>
      </c>
      <c r="C444" t="str">
        <f t="shared" si="2538"/>
        <v/>
      </c>
      <c r="D444" t="str">
        <f t="shared" si="2538"/>
        <v/>
      </c>
      <c r="E444" t="str">
        <f t="shared" si="2538"/>
        <v/>
      </c>
      <c r="F444" t="str">
        <f t="shared" si="2538"/>
        <v/>
      </c>
      <c r="G444" t="str">
        <f t="shared" si="2538"/>
        <v/>
      </c>
      <c r="H444" t="str">
        <f t="shared" si="2538"/>
        <v/>
      </c>
      <c r="I444" t="str">
        <f t="shared" si="2538"/>
        <v/>
      </c>
      <c r="J444">
        <f t="shared" si="2538"/>
        <v>37</v>
      </c>
      <c r="K444">
        <f t="shared" si="2538"/>
        <v>37</v>
      </c>
      <c r="L444">
        <f t="shared" si="2538"/>
        <v>37</v>
      </c>
      <c r="M444">
        <f t="shared" si="2538"/>
        <v>37</v>
      </c>
      <c r="N444">
        <f t="shared" si="2538"/>
        <v>37</v>
      </c>
      <c r="O444">
        <f t="shared" si="2538"/>
        <v>37</v>
      </c>
      <c r="P444">
        <f t="shared" si="2538"/>
        <v>37</v>
      </c>
      <c r="Q444" s="37">
        <f t="shared" ref="Q444:T444" si="2539">IF(ROWS(Q$408:Q444)/100&lt;=Q$406,Q443+1%,"")</f>
        <v>0.37000000000000016</v>
      </c>
      <c r="R444" s="37" t="str">
        <f t="shared" si="2539"/>
        <v/>
      </c>
      <c r="S444" s="37">
        <f t="shared" si="2539"/>
        <v>0.37000000000000016</v>
      </c>
      <c r="T444" s="37" t="str">
        <f t="shared" si="2539"/>
        <v/>
      </c>
      <c r="U444" t="str">
        <f t="shared" si="2326"/>
        <v/>
      </c>
      <c r="V444" s="37" t="str">
        <f t="shared" ref="V444:W444" si="2540">IF(ROWS(V$408:V444)/100&lt;=V$406,V443+1%,"")</f>
        <v/>
      </c>
      <c r="W444" s="37" t="str">
        <f t="shared" si="2540"/>
        <v/>
      </c>
      <c r="X444">
        <f t="shared" si="2328"/>
        <v>370</v>
      </c>
      <c r="Y444" s="37" t="str">
        <f t="shared" si="2329"/>
        <v/>
      </c>
      <c r="Z444">
        <f t="shared" ref="Z444:AA444" si="2541">IF(ROWS(Z$408:Z444)&lt;=Z$406,Z443+1,"")</f>
        <v>37</v>
      </c>
      <c r="AA444">
        <f t="shared" si="2541"/>
        <v>37</v>
      </c>
      <c r="AB444" s="37">
        <f t="shared" ref="AB444:AG444" si="2542">IF(ROWS(AB$408:AB444)/100&lt;=AB$406,AB443+1%,"")</f>
        <v>0.37000000000000016</v>
      </c>
      <c r="AC444" s="37">
        <f t="shared" si="2542"/>
        <v>0.37000000000000016</v>
      </c>
      <c r="AD444" s="37">
        <f t="shared" si="2542"/>
        <v>0.37000000000000016</v>
      </c>
      <c r="AE444" s="37">
        <f t="shared" si="2542"/>
        <v>0.37000000000000016</v>
      </c>
      <c r="AF444" s="37">
        <f t="shared" si="2542"/>
        <v>0.37000000000000016</v>
      </c>
      <c r="AG444" s="37">
        <f t="shared" si="2542"/>
        <v>0.37000000000000016</v>
      </c>
      <c r="AH444">
        <f t="shared" si="2332"/>
        <v>37</v>
      </c>
      <c r="AI444" s="37">
        <f t="shared" ref="AI444:AJ444" si="2543">IF(ROWS(AI$408:AI444)/100&lt;=AI$406,AI443+1%,"")</f>
        <v>0.37000000000000016</v>
      </c>
      <c r="AJ444" s="37">
        <f t="shared" si="2543"/>
        <v>0.37000000000000016</v>
      </c>
    </row>
    <row r="445" spans="2:36" ht="12.75">
      <c r="B445">
        <f t="shared" ref="B445:P445" si="2544">IF(ROWS(B$408:B445)&lt;=B$406,B444+1,"")</f>
        <v>38</v>
      </c>
      <c r="C445" t="str">
        <f t="shared" si="2544"/>
        <v/>
      </c>
      <c r="D445" t="str">
        <f t="shared" si="2544"/>
        <v/>
      </c>
      <c r="E445" t="str">
        <f t="shared" si="2544"/>
        <v/>
      </c>
      <c r="F445" t="str">
        <f t="shared" si="2544"/>
        <v/>
      </c>
      <c r="G445" t="str">
        <f t="shared" si="2544"/>
        <v/>
      </c>
      <c r="H445" t="str">
        <f t="shared" si="2544"/>
        <v/>
      </c>
      <c r="I445" t="str">
        <f t="shared" si="2544"/>
        <v/>
      </c>
      <c r="J445">
        <f t="shared" si="2544"/>
        <v>38</v>
      </c>
      <c r="K445">
        <f t="shared" si="2544"/>
        <v>38</v>
      </c>
      <c r="L445">
        <f t="shared" si="2544"/>
        <v>38</v>
      </c>
      <c r="M445">
        <f t="shared" si="2544"/>
        <v>38</v>
      </c>
      <c r="N445">
        <f t="shared" si="2544"/>
        <v>38</v>
      </c>
      <c r="O445">
        <f t="shared" si="2544"/>
        <v>38</v>
      </c>
      <c r="P445">
        <f t="shared" si="2544"/>
        <v>38</v>
      </c>
      <c r="Q445" s="37">
        <f t="shared" ref="Q445:T445" si="2545">IF(ROWS(Q$408:Q445)/100&lt;=Q$406,Q444+1%,"")</f>
        <v>0.38000000000000017</v>
      </c>
      <c r="R445" s="37" t="str">
        <f t="shared" si="2545"/>
        <v/>
      </c>
      <c r="S445" s="37">
        <f t="shared" si="2545"/>
        <v>0.38000000000000017</v>
      </c>
      <c r="T445" s="37" t="str">
        <f t="shared" si="2545"/>
        <v/>
      </c>
      <c r="U445" t="str">
        <f t="shared" si="2326"/>
        <v/>
      </c>
      <c r="V445" s="37" t="str">
        <f t="shared" ref="V445:W445" si="2546">IF(ROWS(V$408:V445)/100&lt;=V$406,V444+1%,"")</f>
        <v/>
      </c>
      <c r="W445" s="37" t="str">
        <f t="shared" si="2546"/>
        <v/>
      </c>
      <c r="X445">
        <f t="shared" si="2328"/>
        <v>380</v>
      </c>
      <c r="Y445" s="37" t="str">
        <f t="shared" si="2329"/>
        <v/>
      </c>
      <c r="Z445">
        <f t="shared" ref="Z445:AA445" si="2547">IF(ROWS(Z$408:Z445)&lt;=Z$406,Z444+1,"")</f>
        <v>38</v>
      </c>
      <c r="AA445">
        <f t="shared" si="2547"/>
        <v>38</v>
      </c>
      <c r="AB445" s="37">
        <f t="shared" ref="AB445:AG445" si="2548">IF(ROWS(AB$408:AB445)/100&lt;=AB$406,AB444+1%,"")</f>
        <v>0.38000000000000017</v>
      </c>
      <c r="AC445" s="37">
        <f t="shared" si="2548"/>
        <v>0.38000000000000017</v>
      </c>
      <c r="AD445" s="37">
        <f t="shared" si="2548"/>
        <v>0.38000000000000017</v>
      </c>
      <c r="AE445" s="37">
        <f t="shared" si="2548"/>
        <v>0.38000000000000017</v>
      </c>
      <c r="AF445" s="37">
        <f t="shared" si="2548"/>
        <v>0.38000000000000017</v>
      </c>
      <c r="AG445" s="37">
        <f t="shared" si="2548"/>
        <v>0.38000000000000017</v>
      </c>
      <c r="AH445">
        <f t="shared" si="2332"/>
        <v>38</v>
      </c>
      <c r="AI445" s="37">
        <f t="shared" ref="AI445:AJ445" si="2549">IF(ROWS(AI$408:AI445)/100&lt;=AI$406,AI444+1%,"")</f>
        <v>0.38000000000000017</v>
      </c>
      <c r="AJ445" s="37">
        <f t="shared" si="2549"/>
        <v>0.38000000000000017</v>
      </c>
    </row>
    <row r="446" spans="2:36" ht="12.75">
      <c r="B446">
        <f t="shared" ref="B446:P446" si="2550">IF(ROWS(B$408:B446)&lt;=B$406,B445+1,"")</f>
        <v>39</v>
      </c>
      <c r="C446" t="str">
        <f t="shared" si="2550"/>
        <v/>
      </c>
      <c r="D446" t="str">
        <f t="shared" si="2550"/>
        <v/>
      </c>
      <c r="E446" t="str">
        <f t="shared" si="2550"/>
        <v/>
      </c>
      <c r="F446" t="str">
        <f t="shared" si="2550"/>
        <v/>
      </c>
      <c r="G446" t="str">
        <f t="shared" si="2550"/>
        <v/>
      </c>
      <c r="H446" t="str">
        <f t="shared" si="2550"/>
        <v/>
      </c>
      <c r="I446" t="str">
        <f t="shared" si="2550"/>
        <v/>
      </c>
      <c r="J446">
        <f t="shared" si="2550"/>
        <v>39</v>
      </c>
      <c r="K446">
        <f t="shared" si="2550"/>
        <v>39</v>
      </c>
      <c r="L446">
        <f t="shared" si="2550"/>
        <v>39</v>
      </c>
      <c r="M446">
        <f t="shared" si="2550"/>
        <v>39</v>
      </c>
      <c r="N446">
        <f t="shared" si="2550"/>
        <v>39</v>
      </c>
      <c r="O446">
        <f t="shared" si="2550"/>
        <v>39</v>
      </c>
      <c r="P446">
        <f t="shared" si="2550"/>
        <v>39</v>
      </c>
      <c r="Q446" s="37">
        <f t="shared" ref="Q446:T446" si="2551">IF(ROWS(Q$408:Q446)/100&lt;=Q$406,Q445+1%,"")</f>
        <v>0.39000000000000018</v>
      </c>
      <c r="R446" s="37" t="str">
        <f t="shared" si="2551"/>
        <v/>
      </c>
      <c r="S446" s="37">
        <f t="shared" si="2551"/>
        <v>0.39000000000000018</v>
      </c>
      <c r="T446" s="37" t="str">
        <f t="shared" si="2551"/>
        <v/>
      </c>
      <c r="U446" t="str">
        <f t="shared" si="2326"/>
        <v/>
      </c>
      <c r="V446" s="37" t="str">
        <f t="shared" ref="V446:W446" si="2552">IF(ROWS(V$408:V446)/100&lt;=V$406,V445+1%,"")</f>
        <v/>
      </c>
      <c r="W446" s="37" t="str">
        <f t="shared" si="2552"/>
        <v/>
      </c>
      <c r="X446">
        <f t="shared" si="2328"/>
        <v>390</v>
      </c>
      <c r="Y446" s="37" t="str">
        <f t="shared" si="2329"/>
        <v/>
      </c>
      <c r="Z446">
        <f t="shared" ref="Z446:AA446" si="2553">IF(ROWS(Z$408:Z446)&lt;=Z$406,Z445+1,"")</f>
        <v>39</v>
      </c>
      <c r="AA446">
        <f t="shared" si="2553"/>
        <v>39</v>
      </c>
      <c r="AB446" s="37">
        <f t="shared" ref="AB446:AG446" si="2554">IF(ROWS(AB$408:AB446)/100&lt;=AB$406,AB445+1%,"")</f>
        <v>0.39000000000000018</v>
      </c>
      <c r="AC446" s="37">
        <f t="shared" si="2554"/>
        <v>0.39000000000000018</v>
      </c>
      <c r="AD446" s="37">
        <f t="shared" si="2554"/>
        <v>0.39000000000000018</v>
      </c>
      <c r="AE446" s="37">
        <f t="shared" si="2554"/>
        <v>0.39000000000000018</v>
      </c>
      <c r="AF446" s="37">
        <f t="shared" si="2554"/>
        <v>0.39000000000000018</v>
      </c>
      <c r="AG446" s="37">
        <f t="shared" si="2554"/>
        <v>0.39000000000000018</v>
      </c>
      <c r="AH446">
        <f t="shared" si="2332"/>
        <v>39</v>
      </c>
      <c r="AI446" s="37">
        <f t="shared" ref="AI446:AJ446" si="2555">IF(ROWS(AI$408:AI446)/100&lt;=AI$406,AI445+1%,"")</f>
        <v>0.39000000000000018</v>
      </c>
      <c r="AJ446" s="37">
        <f t="shared" si="2555"/>
        <v>0.39000000000000018</v>
      </c>
    </row>
    <row r="447" spans="2:36" ht="12.75">
      <c r="B447">
        <f t="shared" ref="B447:P447" si="2556">IF(ROWS(B$408:B447)&lt;=B$406,B446+1,"")</f>
        <v>40</v>
      </c>
      <c r="C447" t="str">
        <f t="shared" si="2556"/>
        <v/>
      </c>
      <c r="D447" t="str">
        <f t="shared" si="2556"/>
        <v/>
      </c>
      <c r="E447" t="str">
        <f t="shared" si="2556"/>
        <v/>
      </c>
      <c r="F447" t="str">
        <f t="shared" si="2556"/>
        <v/>
      </c>
      <c r="G447" t="str">
        <f t="shared" si="2556"/>
        <v/>
      </c>
      <c r="H447" t="str">
        <f t="shared" si="2556"/>
        <v/>
      </c>
      <c r="I447" t="str">
        <f t="shared" si="2556"/>
        <v/>
      </c>
      <c r="J447">
        <f t="shared" si="2556"/>
        <v>40</v>
      </c>
      <c r="K447">
        <f t="shared" si="2556"/>
        <v>40</v>
      </c>
      <c r="L447">
        <f t="shared" si="2556"/>
        <v>40</v>
      </c>
      <c r="M447">
        <f t="shared" si="2556"/>
        <v>40</v>
      </c>
      <c r="N447">
        <f t="shared" si="2556"/>
        <v>40</v>
      </c>
      <c r="O447">
        <f t="shared" si="2556"/>
        <v>40</v>
      </c>
      <c r="P447">
        <f t="shared" si="2556"/>
        <v>40</v>
      </c>
      <c r="Q447" s="37">
        <f t="shared" ref="Q447:T447" si="2557">IF(ROWS(Q$408:Q447)/100&lt;=Q$406,Q446+1%,"")</f>
        <v>0.40000000000000019</v>
      </c>
      <c r="R447" s="37" t="str">
        <f t="shared" si="2557"/>
        <v/>
      </c>
      <c r="S447" s="37">
        <f t="shared" si="2557"/>
        <v>0.40000000000000019</v>
      </c>
      <c r="T447" s="37" t="str">
        <f t="shared" si="2557"/>
        <v/>
      </c>
      <c r="U447" t="str">
        <f t="shared" si="2326"/>
        <v/>
      </c>
      <c r="V447" s="37" t="str">
        <f t="shared" ref="V447:W447" si="2558">IF(ROWS(V$408:V447)/100&lt;=V$406,V446+1%,"")</f>
        <v/>
      </c>
      <c r="W447" s="37" t="str">
        <f t="shared" si="2558"/>
        <v/>
      </c>
      <c r="X447">
        <f t="shared" si="2328"/>
        <v>400</v>
      </c>
      <c r="Y447" s="37" t="str">
        <f t="shared" si="2329"/>
        <v/>
      </c>
      <c r="Z447">
        <f t="shared" ref="Z447:AA447" si="2559">IF(ROWS(Z$408:Z447)&lt;=Z$406,Z446+1,"")</f>
        <v>40</v>
      </c>
      <c r="AA447">
        <f t="shared" si="2559"/>
        <v>40</v>
      </c>
      <c r="AB447" s="37">
        <f t="shared" ref="AB447:AG447" si="2560">IF(ROWS(AB$408:AB447)/100&lt;=AB$406,AB446+1%,"")</f>
        <v>0.40000000000000019</v>
      </c>
      <c r="AC447" s="37">
        <f t="shared" si="2560"/>
        <v>0.40000000000000019</v>
      </c>
      <c r="AD447" s="37">
        <f t="shared" si="2560"/>
        <v>0.40000000000000019</v>
      </c>
      <c r="AE447" s="37">
        <f t="shared" si="2560"/>
        <v>0.40000000000000019</v>
      </c>
      <c r="AF447" s="37">
        <f t="shared" si="2560"/>
        <v>0.40000000000000019</v>
      </c>
      <c r="AG447" s="37">
        <f t="shared" si="2560"/>
        <v>0.40000000000000019</v>
      </c>
      <c r="AH447">
        <f t="shared" si="2332"/>
        <v>40</v>
      </c>
      <c r="AI447" s="37">
        <f t="shared" ref="AI447:AJ447" si="2561">IF(ROWS(AI$408:AI447)/100&lt;=AI$406,AI446+1%,"")</f>
        <v>0.40000000000000019</v>
      </c>
      <c r="AJ447" s="37">
        <f t="shared" si="2561"/>
        <v>0.40000000000000019</v>
      </c>
    </row>
    <row r="448" spans="2:36" ht="12.75">
      <c r="B448">
        <f t="shared" ref="B448:P448" si="2562">IF(ROWS(B$408:B448)&lt;=B$406,B447+1,"")</f>
        <v>41</v>
      </c>
      <c r="C448" t="str">
        <f t="shared" si="2562"/>
        <v/>
      </c>
      <c r="D448" t="str">
        <f t="shared" si="2562"/>
        <v/>
      </c>
      <c r="E448" t="str">
        <f t="shared" si="2562"/>
        <v/>
      </c>
      <c r="F448" t="str">
        <f t="shared" si="2562"/>
        <v/>
      </c>
      <c r="G448" t="str">
        <f t="shared" si="2562"/>
        <v/>
      </c>
      <c r="H448" t="str">
        <f t="shared" si="2562"/>
        <v/>
      </c>
      <c r="I448" t="str">
        <f t="shared" si="2562"/>
        <v/>
      </c>
      <c r="J448" t="str">
        <f t="shared" si="2562"/>
        <v/>
      </c>
      <c r="K448" t="str">
        <f t="shared" si="2562"/>
        <v/>
      </c>
      <c r="L448">
        <f t="shared" si="2562"/>
        <v>41</v>
      </c>
      <c r="M448">
        <f t="shared" si="2562"/>
        <v>41</v>
      </c>
      <c r="N448">
        <f t="shared" si="2562"/>
        <v>41</v>
      </c>
      <c r="O448">
        <f t="shared" si="2562"/>
        <v>41</v>
      </c>
      <c r="P448">
        <f t="shared" si="2562"/>
        <v>41</v>
      </c>
      <c r="Q448" s="37">
        <f t="shared" ref="Q448:T448" si="2563">IF(ROWS(Q$408:Q448)/100&lt;=Q$406,Q447+1%,"")</f>
        <v>0.4100000000000002</v>
      </c>
      <c r="R448" s="37" t="str">
        <f t="shared" si="2563"/>
        <v/>
      </c>
      <c r="S448" s="37">
        <f t="shared" si="2563"/>
        <v>0.4100000000000002</v>
      </c>
      <c r="T448" s="37" t="str">
        <f t="shared" si="2563"/>
        <v/>
      </c>
      <c r="U448" t="str">
        <f t="shared" si="2326"/>
        <v/>
      </c>
      <c r="V448" s="37" t="str">
        <f t="shared" ref="V448:W448" si="2564">IF(ROWS(V$408:V448)/100&lt;=V$406,V447+1%,"")</f>
        <v/>
      </c>
      <c r="W448" s="37" t="str">
        <f t="shared" si="2564"/>
        <v/>
      </c>
      <c r="X448">
        <f t="shared" si="2328"/>
        <v>410</v>
      </c>
      <c r="Y448" s="37" t="str">
        <f t="shared" si="2329"/>
        <v/>
      </c>
      <c r="Z448">
        <f t="shared" ref="Z448:AA448" si="2565">IF(ROWS(Z$408:Z448)&lt;=Z$406,Z447+1,"")</f>
        <v>41</v>
      </c>
      <c r="AA448">
        <f t="shared" si="2565"/>
        <v>41</v>
      </c>
      <c r="AB448" s="37">
        <f t="shared" ref="AB448:AG448" si="2566">IF(ROWS(AB$408:AB448)/100&lt;=AB$406,AB447+1%,"")</f>
        <v>0.4100000000000002</v>
      </c>
      <c r="AC448" s="37">
        <f t="shared" si="2566"/>
        <v>0.4100000000000002</v>
      </c>
      <c r="AD448" s="37">
        <f t="shared" si="2566"/>
        <v>0.4100000000000002</v>
      </c>
      <c r="AE448" s="37">
        <f t="shared" si="2566"/>
        <v>0.4100000000000002</v>
      </c>
      <c r="AF448" s="37">
        <f t="shared" si="2566"/>
        <v>0.4100000000000002</v>
      </c>
      <c r="AG448" s="37">
        <f t="shared" si="2566"/>
        <v>0.4100000000000002</v>
      </c>
      <c r="AH448">
        <f t="shared" si="2332"/>
        <v>41</v>
      </c>
      <c r="AI448" s="37">
        <f t="shared" ref="AI448:AJ448" si="2567">IF(ROWS(AI$408:AI448)/100&lt;=AI$406,AI447+1%,"")</f>
        <v>0.4100000000000002</v>
      </c>
      <c r="AJ448" s="37">
        <f t="shared" si="2567"/>
        <v>0.4100000000000002</v>
      </c>
    </row>
    <row r="449" spans="1:38" ht="12.75">
      <c r="B449">
        <f t="shared" ref="B449:P449" si="2568">IF(ROWS(B$408:B449)&lt;=B$406,B448+1,"")</f>
        <v>42</v>
      </c>
      <c r="C449" t="str">
        <f t="shared" si="2568"/>
        <v/>
      </c>
      <c r="D449" t="str">
        <f t="shared" si="2568"/>
        <v/>
      </c>
      <c r="E449" t="str">
        <f t="shared" si="2568"/>
        <v/>
      </c>
      <c r="F449" t="str">
        <f t="shared" si="2568"/>
        <v/>
      </c>
      <c r="G449" t="str">
        <f t="shared" si="2568"/>
        <v/>
      </c>
      <c r="H449" t="str">
        <f t="shared" si="2568"/>
        <v/>
      </c>
      <c r="I449" t="str">
        <f t="shared" si="2568"/>
        <v/>
      </c>
      <c r="J449" t="str">
        <f t="shared" si="2568"/>
        <v/>
      </c>
      <c r="K449" t="str">
        <f t="shared" si="2568"/>
        <v/>
      </c>
      <c r="L449">
        <f t="shared" si="2568"/>
        <v>42</v>
      </c>
      <c r="M449">
        <f t="shared" si="2568"/>
        <v>42</v>
      </c>
      <c r="N449">
        <f t="shared" si="2568"/>
        <v>42</v>
      </c>
      <c r="O449">
        <f t="shared" si="2568"/>
        <v>42</v>
      </c>
      <c r="P449">
        <f t="shared" si="2568"/>
        <v>42</v>
      </c>
      <c r="Q449" s="37">
        <f t="shared" ref="Q449:T449" si="2569">IF(ROWS(Q$408:Q449)/100&lt;=Q$406,Q448+1%,"")</f>
        <v>0.42000000000000021</v>
      </c>
      <c r="R449" s="37" t="str">
        <f t="shared" si="2569"/>
        <v/>
      </c>
      <c r="S449" s="37">
        <f t="shared" si="2569"/>
        <v>0.42000000000000021</v>
      </c>
      <c r="T449" s="37" t="str">
        <f t="shared" si="2569"/>
        <v/>
      </c>
      <c r="U449" t="str">
        <f t="shared" si="2326"/>
        <v/>
      </c>
      <c r="V449" s="37" t="str">
        <f t="shared" ref="V449:W449" si="2570">IF(ROWS(V$408:V449)/100&lt;=V$406,V448+1%,"")</f>
        <v/>
      </c>
      <c r="W449" s="37" t="str">
        <f t="shared" si="2570"/>
        <v/>
      </c>
      <c r="X449">
        <f t="shared" si="2328"/>
        <v>420</v>
      </c>
      <c r="Y449" s="37" t="str">
        <f t="shared" si="2329"/>
        <v/>
      </c>
      <c r="Z449">
        <f t="shared" ref="Z449:AA449" si="2571">IF(ROWS(Z$408:Z449)&lt;=Z$406,Z448+1,"")</f>
        <v>42</v>
      </c>
      <c r="AA449">
        <f t="shared" si="2571"/>
        <v>42</v>
      </c>
      <c r="AB449" s="37">
        <f t="shared" ref="AB449:AG449" si="2572">IF(ROWS(AB$408:AB449)/100&lt;=AB$406,AB448+1%,"")</f>
        <v>0.42000000000000021</v>
      </c>
      <c r="AC449" s="37">
        <f t="shared" si="2572"/>
        <v>0.42000000000000021</v>
      </c>
      <c r="AD449" s="37">
        <f t="shared" si="2572"/>
        <v>0.42000000000000021</v>
      </c>
      <c r="AE449" s="37">
        <f t="shared" si="2572"/>
        <v>0.42000000000000021</v>
      </c>
      <c r="AF449" s="37">
        <f t="shared" si="2572"/>
        <v>0.42000000000000021</v>
      </c>
      <c r="AG449" s="37">
        <f t="shared" si="2572"/>
        <v>0.42000000000000021</v>
      </c>
      <c r="AH449">
        <f t="shared" si="2332"/>
        <v>42</v>
      </c>
      <c r="AI449" s="37">
        <f t="shared" ref="AI449:AJ449" si="2573">IF(ROWS(AI$408:AI449)/100&lt;=AI$406,AI448+1%,"")</f>
        <v>0.42000000000000021</v>
      </c>
      <c r="AJ449" s="37">
        <f t="shared" si="2573"/>
        <v>0.42000000000000021</v>
      </c>
    </row>
    <row r="450" spans="1:38" ht="12.75">
      <c r="B450">
        <f t="shared" ref="B450:P450" si="2574">IF(ROWS(B$408:B450)&lt;=B$406,B449+1,"")</f>
        <v>43</v>
      </c>
      <c r="C450" t="str">
        <f t="shared" si="2574"/>
        <v/>
      </c>
      <c r="D450" t="str">
        <f t="shared" si="2574"/>
        <v/>
      </c>
      <c r="E450" t="str">
        <f t="shared" si="2574"/>
        <v/>
      </c>
      <c r="F450" t="str">
        <f t="shared" si="2574"/>
        <v/>
      </c>
      <c r="G450" t="str">
        <f t="shared" si="2574"/>
        <v/>
      </c>
      <c r="H450" t="str">
        <f t="shared" si="2574"/>
        <v/>
      </c>
      <c r="I450" t="str">
        <f t="shared" si="2574"/>
        <v/>
      </c>
      <c r="J450" t="str">
        <f t="shared" si="2574"/>
        <v/>
      </c>
      <c r="K450" t="str">
        <f t="shared" si="2574"/>
        <v/>
      </c>
      <c r="L450">
        <f t="shared" si="2574"/>
        <v>43</v>
      </c>
      <c r="M450">
        <f t="shared" si="2574"/>
        <v>43</v>
      </c>
      <c r="N450">
        <f t="shared" si="2574"/>
        <v>43</v>
      </c>
      <c r="O450">
        <f t="shared" si="2574"/>
        <v>43</v>
      </c>
      <c r="P450">
        <f t="shared" si="2574"/>
        <v>43</v>
      </c>
      <c r="Q450" s="37">
        <f t="shared" ref="Q450:T450" si="2575">IF(ROWS(Q$408:Q450)/100&lt;=Q$406,Q449+1%,"")</f>
        <v>0.43000000000000022</v>
      </c>
      <c r="R450" s="37" t="str">
        <f t="shared" si="2575"/>
        <v/>
      </c>
      <c r="S450" s="37">
        <f t="shared" si="2575"/>
        <v>0.43000000000000022</v>
      </c>
      <c r="T450" s="37" t="str">
        <f t="shared" si="2575"/>
        <v/>
      </c>
      <c r="U450" t="str">
        <f t="shared" si="2326"/>
        <v/>
      </c>
      <c r="V450" s="37" t="str">
        <f t="shared" ref="V450:W450" si="2576">IF(ROWS(V$408:V450)/100&lt;=V$406,V449+1%,"")</f>
        <v/>
      </c>
      <c r="W450" s="37" t="str">
        <f t="shared" si="2576"/>
        <v/>
      </c>
      <c r="X450">
        <f t="shared" si="2328"/>
        <v>430</v>
      </c>
      <c r="Y450" s="37" t="str">
        <f t="shared" si="2329"/>
        <v/>
      </c>
      <c r="Z450">
        <f t="shared" ref="Z450:AA450" si="2577">IF(ROWS(Z$408:Z450)&lt;=Z$406,Z449+1,"")</f>
        <v>43</v>
      </c>
      <c r="AA450">
        <f t="shared" si="2577"/>
        <v>43</v>
      </c>
      <c r="AB450" s="37">
        <f t="shared" ref="AB450:AG450" si="2578">IF(ROWS(AB$408:AB450)/100&lt;=AB$406,AB449+1%,"")</f>
        <v>0.43000000000000022</v>
      </c>
      <c r="AC450" s="37">
        <f t="shared" si="2578"/>
        <v>0.43000000000000022</v>
      </c>
      <c r="AD450" s="37">
        <f t="shared" si="2578"/>
        <v>0.43000000000000022</v>
      </c>
      <c r="AE450" s="37">
        <f t="shared" si="2578"/>
        <v>0.43000000000000022</v>
      </c>
      <c r="AF450" s="37">
        <f t="shared" si="2578"/>
        <v>0.43000000000000022</v>
      </c>
      <c r="AG450" s="37">
        <f t="shared" si="2578"/>
        <v>0.43000000000000022</v>
      </c>
      <c r="AH450">
        <f t="shared" si="2332"/>
        <v>43</v>
      </c>
      <c r="AI450" s="37">
        <f t="shared" ref="AI450:AJ450" si="2579">IF(ROWS(AI$408:AI450)/100&lt;=AI$406,AI449+1%,"")</f>
        <v>0.43000000000000022</v>
      </c>
      <c r="AJ450" s="37">
        <f t="shared" si="2579"/>
        <v>0.43000000000000022</v>
      </c>
    </row>
    <row r="451" spans="1:38" ht="12.75">
      <c r="B451">
        <f t="shared" ref="B451:P451" si="2580">IF(ROWS(B$408:B451)&lt;=B$406,B450+1,"")</f>
        <v>44</v>
      </c>
      <c r="C451" t="str">
        <f t="shared" si="2580"/>
        <v/>
      </c>
      <c r="D451" t="str">
        <f t="shared" si="2580"/>
        <v/>
      </c>
      <c r="E451" t="str">
        <f t="shared" si="2580"/>
        <v/>
      </c>
      <c r="F451" t="str">
        <f t="shared" si="2580"/>
        <v/>
      </c>
      <c r="G451" t="str">
        <f t="shared" si="2580"/>
        <v/>
      </c>
      <c r="H451" t="str">
        <f t="shared" si="2580"/>
        <v/>
      </c>
      <c r="I451" t="str">
        <f t="shared" si="2580"/>
        <v/>
      </c>
      <c r="J451" t="str">
        <f t="shared" si="2580"/>
        <v/>
      </c>
      <c r="K451" t="str">
        <f t="shared" si="2580"/>
        <v/>
      </c>
      <c r="L451">
        <f t="shared" si="2580"/>
        <v>44</v>
      </c>
      <c r="M451">
        <f t="shared" si="2580"/>
        <v>44</v>
      </c>
      <c r="N451">
        <f t="shared" si="2580"/>
        <v>44</v>
      </c>
      <c r="O451">
        <f t="shared" si="2580"/>
        <v>44</v>
      </c>
      <c r="P451">
        <f t="shared" si="2580"/>
        <v>44</v>
      </c>
      <c r="Q451" s="37">
        <f t="shared" ref="Q451:T451" si="2581">IF(ROWS(Q$408:Q451)/100&lt;=Q$406,Q450+1%,"")</f>
        <v>0.44000000000000022</v>
      </c>
      <c r="R451" s="37" t="str">
        <f t="shared" si="2581"/>
        <v/>
      </c>
      <c r="S451" s="37">
        <f t="shared" si="2581"/>
        <v>0.44000000000000022</v>
      </c>
      <c r="T451" s="37" t="str">
        <f t="shared" si="2581"/>
        <v/>
      </c>
      <c r="U451" t="str">
        <f t="shared" si="2326"/>
        <v/>
      </c>
      <c r="V451" s="37" t="str">
        <f t="shared" ref="V451:W451" si="2582">IF(ROWS(V$408:V451)/100&lt;=V$406,V450+1%,"")</f>
        <v/>
      </c>
      <c r="W451" s="37" t="str">
        <f t="shared" si="2582"/>
        <v/>
      </c>
      <c r="X451">
        <f t="shared" si="2328"/>
        <v>440</v>
      </c>
      <c r="Y451" s="37" t="str">
        <f t="shared" si="2329"/>
        <v/>
      </c>
      <c r="Z451">
        <f t="shared" ref="Z451:AA451" si="2583">IF(ROWS(Z$408:Z451)&lt;=Z$406,Z450+1,"")</f>
        <v>44</v>
      </c>
      <c r="AA451">
        <f t="shared" si="2583"/>
        <v>44</v>
      </c>
      <c r="AB451" s="37">
        <f t="shared" ref="AB451:AG451" si="2584">IF(ROWS(AB$408:AB451)/100&lt;=AB$406,AB450+1%,"")</f>
        <v>0.44000000000000022</v>
      </c>
      <c r="AC451" s="37">
        <f t="shared" si="2584"/>
        <v>0.44000000000000022</v>
      </c>
      <c r="AD451" s="37">
        <f t="shared" si="2584"/>
        <v>0.44000000000000022</v>
      </c>
      <c r="AE451" s="37">
        <f t="shared" si="2584"/>
        <v>0.44000000000000022</v>
      </c>
      <c r="AF451" s="37">
        <f t="shared" si="2584"/>
        <v>0.44000000000000022</v>
      </c>
      <c r="AG451" s="37">
        <f t="shared" si="2584"/>
        <v>0.44000000000000022</v>
      </c>
      <c r="AH451">
        <f t="shared" si="2332"/>
        <v>44</v>
      </c>
      <c r="AI451" s="37">
        <f t="shared" ref="AI451:AJ451" si="2585">IF(ROWS(AI$408:AI451)/100&lt;=AI$406,AI450+1%,"")</f>
        <v>0.44000000000000022</v>
      </c>
      <c r="AJ451" s="37">
        <f t="shared" si="2585"/>
        <v>0.44000000000000022</v>
      </c>
    </row>
    <row r="452" spans="1:38" ht="12.75">
      <c r="B452">
        <f t="shared" ref="B452:P452" si="2586">IF(ROWS(B$408:B452)&lt;=B$406,B451+1,"")</f>
        <v>45</v>
      </c>
      <c r="C452" t="str">
        <f t="shared" si="2586"/>
        <v/>
      </c>
      <c r="D452" t="str">
        <f t="shared" si="2586"/>
        <v/>
      </c>
      <c r="E452" t="str">
        <f t="shared" si="2586"/>
        <v/>
      </c>
      <c r="F452" t="str">
        <f t="shared" si="2586"/>
        <v/>
      </c>
      <c r="G452" t="str">
        <f t="shared" si="2586"/>
        <v/>
      </c>
      <c r="H452" t="str">
        <f t="shared" si="2586"/>
        <v/>
      </c>
      <c r="I452" t="str">
        <f t="shared" si="2586"/>
        <v/>
      </c>
      <c r="J452" t="str">
        <f t="shared" si="2586"/>
        <v/>
      </c>
      <c r="K452" t="str">
        <f t="shared" si="2586"/>
        <v/>
      </c>
      <c r="L452">
        <f t="shared" si="2586"/>
        <v>45</v>
      </c>
      <c r="M452">
        <f t="shared" si="2586"/>
        <v>45</v>
      </c>
      <c r="N452">
        <f t="shared" si="2586"/>
        <v>45</v>
      </c>
      <c r="O452">
        <f t="shared" si="2586"/>
        <v>45</v>
      </c>
      <c r="P452">
        <f t="shared" si="2586"/>
        <v>45</v>
      </c>
      <c r="Q452" s="37">
        <f t="shared" ref="Q452:T452" si="2587">IF(ROWS(Q$408:Q452)/100&lt;=Q$406,Q451+1%,"")</f>
        <v>0.45000000000000023</v>
      </c>
      <c r="R452" s="37" t="str">
        <f t="shared" si="2587"/>
        <v/>
      </c>
      <c r="S452" s="37">
        <f t="shared" si="2587"/>
        <v>0.45000000000000023</v>
      </c>
      <c r="T452" s="37" t="str">
        <f t="shared" si="2587"/>
        <v/>
      </c>
      <c r="U452" t="str">
        <f t="shared" si="2326"/>
        <v/>
      </c>
      <c r="V452" s="37" t="str">
        <f t="shared" ref="V452:W452" si="2588">IF(ROWS(V$408:V452)/100&lt;=V$406,V451+1%,"")</f>
        <v/>
      </c>
      <c r="W452" s="37" t="str">
        <f t="shared" si="2588"/>
        <v/>
      </c>
      <c r="X452">
        <f t="shared" si="2328"/>
        <v>450</v>
      </c>
      <c r="Y452" s="37" t="str">
        <f t="shared" si="2329"/>
        <v/>
      </c>
      <c r="Z452">
        <f t="shared" ref="Z452:AA452" si="2589">IF(ROWS(Z$408:Z452)&lt;=Z$406,Z451+1,"")</f>
        <v>45</v>
      </c>
      <c r="AA452">
        <f t="shared" si="2589"/>
        <v>45</v>
      </c>
      <c r="AB452" s="37">
        <f t="shared" ref="AB452:AG452" si="2590">IF(ROWS(AB$408:AB452)/100&lt;=AB$406,AB451+1%,"")</f>
        <v>0.45000000000000023</v>
      </c>
      <c r="AC452" s="37">
        <f t="shared" si="2590"/>
        <v>0.45000000000000023</v>
      </c>
      <c r="AD452" s="37">
        <f t="shared" si="2590"/>
        <v>0.45000000000000023</v>
      </c>
      <c r="AE452" s="37">
        <f t="shared" si="2590"/>
        <v>0.45000000000000023</v>
      </c>
      <c r="AF452" s="37">
        <f t="shared" si="2590"/>
        <v>0.45000000000000023</v>
      </c>
      <c r="AG452" s="37">
        <f t="shared" si="2590"/>
        <v>0.45000000000000023</v>
      </c>
      <c r="AH452">
        <f t="shared" si="2332"/>
        <v>45</v>
      </c>
      <c r="AI452" s="37">
        <f t="shared" ref="AI452:AJ452" si="2591">IF(ROWS(AI$408:AI452)/100&lt;=AI$406,AI451+1%,"")</f>
        <v>0.45000000000000023</v>
      </c>
      <c r="AJ452" s="37">
        <f t="shared" si="2591"/>
        <v>0.45000000000000023</v>
      </c>
    </row>
    <row r="453" spans="1:38" ht="12.75">
      <c r="B453">
        <f t="shared" ref="B453:P453" si="2592">IF(ROWS(B$408:B453)&lt;=B$406,B452+1,"")</f>
        <v>46</v>
      </c>
      <c r="C453" t="str">
        <f t="shared" si="2592"/>
        <v/>
      </c>
      <c r="D453" t="str">
        <f t="shared" si="2592"/>
        <v/>
      </c>
      <c r="E453" t="str">
        <f t="shared" si="2592"/>
        <v/>
      </c>
      <c r="F453" t="str">
        <f t="shared" si="2592"/>
        <v/>
      </c>
      <c r="G453" t="str">
        <f t="shared" si="2592"/>
        <v/>
      </c>
      <c r="H453" t="str">
        <f t="shared" si="2592"/>
        <v/>
      </c>
      <c r="I453" t="str">
        <f t="shared" si="2592"/>
        <v/>
      </c>
      <c r="J453" t="str">
        <f t="shared" si="2592"/>
        <v/>
      </c>
      <c r="K453" t="str">
        <f t="shared" si="2592"/>
        <v/>
      </c>
      <c r="L453">
        <f t="shared" si="2592"/>
        <v>46</v>
      </c>
      <c r="M453">
        <f t="shared" si="2592"/>
        <v>46</v>
      </c>
      <c r="N453">
        <f t="shared" si="2592"/>
        <v>46</v>
      </c>
      <c r="O453">
        <f t="shared" si="2592"/>
        <v>46</v>
      </c>
      <c r="P453">
        <f t="shared" si="2592"/>
        <v>46</v>
      </c>
      <c r="Q453" s="37">
        <f t="shared" ref="Q453:T453" si="2593">IF(ROWS(Q$408:Q453)/100&lt;=Q$406,Q452+1%,"")</f>
        <v>0.46000000000000024</v>
      </c>
      <c r="R453" s="37" t="str">
        <f t="shared" si="2593"/>
        <v/>
      </c>
      <c r="S453" s="37">
        <f t="shared" si="2593"/>
        <v>0.46000000000000024</v>
      </c>
      <c r="T453" s="37" t="str">
        <f t="shared" si="2593"/>
        <v/>
      </c>
      <c r="U453" t="str">
        <f t="shared" si="2326"/>
        <v/>
      </c>
      <c r="V453" s="37" t="str">
        <f t="shared" ref="V453:W453" si="2594">IF(ROWS(V$408:V453)/100&lt;=V$406,V452+1%,"")</f>
        <v/>
      </c>
      <c r="W453" s="37" t="str">
        <f t="shared" si="2594"/>
        <v/>
      </c>
      <c r="X453">
        <f t="shared" si="2328"/>
        <v>460</v>
      </c>
      <c r="Y453" s="37" t="str">
        <f t="shared" si="2329"/>
        <v/>
      </c>
      <c r="Z453">
        <f t="shared" ref="Z453:AA453" si="2595">IF(ROWS(Z$408:Z453)&lt;=Z$406,Z452+1,"")</f>
        <v>46</v>
      </c>
      <c r="AA453">
        <f t="shared" si="2595"/>
        <v>46</v>
      </c>
      <c r="AB453" s="37">
        <f t="shared" ref="AB453:AG453" si="2596">IF(ROWS(AB$408:AB453)/100&lt;=AB$406,AB452+1%,"")</f>
        <v>0.46000000000000024</v>
      </c>
      <c r="AC453" s="37">
        <f t="shared" si="2596"/>
        <v>0.46000000000000024</v>
      </c>
      <c r="AD453" s="37">
        <f t="shared" si="2596"/>
        <v>0.46000000000000024</v>
      </c>
      <c r="AE453" s="37">
        <f t="shared" si="2596"/>
        <v>0.46000000000000024</v>
      </c>
      <c r="AF453" s="37">
        <f t="shared" si="2596"/>
        <v>0.46000000000000024</v>
      </c>
      <c r="AG453" s="37">
        <f t="shared" si="2596"/>
        <v>0.46000000000000024</v>
      </c>
      <c r="AH453">
        <f t="shared" si="2332"/>
        <v>46</v>
      </c>
      <c r="AI453" s="37">
        <f t="shared" ref="AI453:AJ453" si="2597">IF(ROWS(AI$408:AI453)/100&lt;=AI$406,AI452+1%,"")</f>
        <v>0.46000000000000024</v>
      </c>
      <c r="AJ453" s="37">
        <f t="shared" si="2597"/>
        <v>0.46000000000000024</v>
      </c>
    </row>
    <row r="454" spans="1:38" ht="12.75">
      <c r="B454">
        <f t="shared" ref="B454:P454" si="2598">IF(ROWS(B$408:B454)&lt;=B$406,B453+1,"")</f>
        <v>47</v>
      </c>
      <c r="C454" t="str">
        <f t="shared" si="2598"/>
        <v/>
      </c>
      <c r="D454" t="str">
        <f t="shared" si="2598"/>
        <v/>
      </c>
      <c r="E454" t="str">
        <f t="shared" si="2598"/>
        <v/>
      </c>
      <c r="F454" t="str">
        <f t="shared" si="2598"/>
        <v/>
      </c>
      <c r="G454" t="str">
        <f t="shared" si="2598"/>
        <v/>
      </c>
      <c r="H454" t="str">
        <f t="shared" si="2598"/>
        <v/>
      </c>
      <c r="I454" t="str">
        <f t="shared" si="2598"/>
        <v/>
      </c>
      <c r="J454" t="str">
        <f t="shared" si="2598"/>
        <v/>
      </c>
      <c r="K454" t="str">
        <f t="shared" si="2598"/>
        <v/>
      </c>
      <c r="L454">
        <f t="shared" si="2598"/>
        <v>47</v>
      </c>
      <c r="M454">
        <f t="shared" si="2598"/>
        <v>47</v>
      </c>
      <c r="N454">
        <f t="shared" si="2598"/>
        <v>47</v>
      </c>
      <c r="O454">
        <f t="shared" si="2598"/>
        <v>47</v>
      </c>
      <c r="P454">
        <f t="shared" si="2598"/>
        <v>47</v>
      </c>
      <c r="Q454" s="37">
        <f t="shared" ref="Q454:T454" si="2599">IF(ROWS(Q$408:Q454)/100&lt;=Q$406,Q453+1%,"")</f>
        <v>0.47000000000000025</v>
      </c>
      <c r="R454" s="37" t="str">
        <f t="shared" si="2599"/>
        <v/>
      </c>
      <c r="S454" s="37">
        <f t="shared" si="2599"/>
        <v>0.47000000000000025</v>
      </c>
      <c r="T454" s="37" t="str">
        <f t="shared" si="2599"/>
        <v/>
      </c>
      <c r="U454" t="str">
        <f t="shared" si="2326"/>
        <v/>
      </c>
      <c r="V454" s="37" t="str">
        <f t="shared" ref="V454:W454" si="2600">IF(ROWS(V$408:V454)/100&lt;=V$406,V453+1%,"")</f>
        <v/>
      </c>
      <c r="W454" s="37" t="str">
        <f t="shared" si="2600"/>
        <v/>
      </c>
      <c r="X454">
        <f t="shared" si="2328"/>
        <v>470</v>
      </c>
      <c r="Y454" s="37" t="str">
        <f t="shared" si="2329"/>
        <v/>
      </c>
      <c r="Z454">
        <f t="shared" ref="Z454:AA454" si="2601">IF(ROWS(Z$408:Z454)&lt;=Z$406,Z453+1,"")</f>
        <v>47</v>
      </c>
      <c r="AA454">
        <f t="shared" si="2601"/>
        <v>47</v>
      </c>
      <c r="AB454" s="37">
        <f t="shared" ref="AB454:AG454" si="2602">IF(ROWS(AB$408:AB454)/100&lt;=AB$406,AB453+1%,"")</f>
        <v>0.47000000000000025</v>
      </c>
      <c r="AC454" s="37">
        <f t="shared" si="2602"/>
        <v>0.47000000000000025</v>
      </c>
      <c r="AD454" s="37">
        <f t="shared" si="2602"/>
        <v>0.47000000000000025</v>
      </c>
      <c r="AE454" s="37">
        <f t="shared" si="2602"/>
        <v>0.47000000000000025</v>
      </c>
      <c r="AF454" s="37">
        <f t="shared" si="2602"/>
        <v>0.47000000000000025</v>
      </c>
      <c r="AG454" s="37">
        <f t="shared" si="2602"/>
        <v>0.47000000000000025</v>
      </c>
      <c r="AH454">
        <f t="shared" si="2332"/>
        <v>47</v>
      </c>
      <c r="AI454" s="37">
        <f t="shared" ref="AI454:AJ454" si="2603">IF(ROWS(AI$408:AI454)/100&lt;=AI$406,AI453+1%,"")</f>
        <v>0.47000000000000025</v>
      </c>
      <c r="AJ454" s="37">
        <f t="shared" si="2603"/>
        <v>0.47000000000000025</v>
      </c>
    </row>
    <row r="455" spans="1:38" ht="12.75">
      <c r="B455">
        <f t="shared" ref="B455:P455" si="2604">IF(ROWS(B$408:B455)&lt;=B$406,B454+1,"")</f>
        <v>48</v>
      </c>
      <c r="C455" t="str">
        <f t="shared" si="2604"/>
        <v/>
      </c>
      <c r="D455" t="str">
        <f t="shared" si="2604"/>
        <v/>
      </c>
      <c r="E455" t="str">
        <f t="shared" si="2604"/>
        <v/>
      </c>
      <c r="F455" t="str">
        <f t="shared" si="2604"/>
        <v/>
      </c>
      <c r="G455" t="str">
        <f t="shared" si="2604"/>
        <v/>
      </c>
      <c r="H455" t="str">
        <f t="shared" si="2604"/>
        <v/>
      </c>
      <c r="I455" t="str">
        <f t="shared" si="2604"/>
        <v/>
      </c>
      <c r="J455" t="str">
        <f t="shared" si="2604"/>
        <v/>
      </c>
      <c r="K455" t="str">
        <f t="shared" si="2604"/>
        <v/>
      </c>
      <c r="L455">
        <f t="shared" si="2604"/>
        <v>48</v>
      </c>
      <c r="M455">
        <f t="shared" si="2604"/>
        <v>48</v>
      </c>
      <c r="N455">
        <f t="shared" si="2604"/>
        <v>48</v>
      </c>
      <c r="O455">
        <f t="shared" si="2604"/>
        <v>48</v>
      </c>
      <c r="P455">
        <f t="shared" si="2604"/>
        <v>48</v>
      </c>
      <c r="Q455" s="37">
        <f t="shared" ref="Q455:T455" si="2605">IF(ROWS(Q$408:Q455)/100&lt;=Q$406,Q454+1%,"")</f>
        <v>0.48000000000000026</v>
      </c>
      <c r="R455" s="37" t="str">
        <f t="shared" si="2605"/>
        <v/>
      </c>
      <c r="S455" s="37">
        <f t="shared" si="2605"/>
        <v>0.48000000000000026</v>
      </c>
      <c r="T455" s="37" t="str">
        <f t="shared" si="2605"/>
        <v/>
      </c>
      <c r="U455" t="str">
        <f t="shared" si="2326"/>
        <v/>
      </c>
      <c r="V455" s="37" t="str">
        <f t="shared" ref="V455:W455" si="2606">IF(ROWS(V$408:V455)/100&lt;=V$406,V454+1%,"")</f>
        <v/>
      </c>
      <c r="W455" s="37" t="str">
        <f t="shared" si="2606"/>
        <v/>
      </c>
      <c r="X455">
        <f t="shared" si="2328"/>
        <v>480</v>
      </c>
      <c r="Y455" s="37" t="str">
        <f t="shared" si="2329"/>
        <v/>
      </c>
      <c r="Z455">
        <f t="shared" ref="Z455:AA455" si="2607">IF(ROWS(Z$408:Z455)&lt;=Z$406,Z454+1,"")</f>
        <v>48</v>
      </c>
      <c r="AA455">
        <f t="shared" si="2607"/>
        <v>48</v>
      </c>
      <c r="AB455" s="37">
        <f t="shared" ref="AB455:AG455" si="2608">IF(ROWS(AB$408:AB455)/100&lt;=AB$406,AB454+1%,"")</f>
        <v>0.48000000000000026</v>
      </c>
      <c r="AC455" s="37">
        <f t="shared" si="2608"/>
        <v>0.48000000000000026</v>
      </c>
      <c r="AD455" s="37">
        <f t="shared" si="2608"/>
        <v>0.48000000000000026</v>
      </c>
      <c r="AE455" s="37">
        <f t="shared" si="2608"/>
        <v>0.48000000000000026</v>
      </c>
      <c r="AF455" s="37">
        <f t="shared" si="2608"/>
        <v>0.48000000000000026</v>
      </c>
      <c r="AG455" s="37">
        <f t="shared" si="2608"/>
        <v>0.48000000000000026</v>
      </c>
      <c r="AH455">
        <f t="shared" si="2332"/>
        <v>48</v>
      </c>
      <c r="AI455" s="37">
        <f t="shared" ref="AI455:AJ455" si="2609">IF(ROWS(AI$408:AI455)/100&lt;=AI$406,AI454+1%,"")</f>
        <v>0.48000000000000026</v>
      </c>
      <c r="AJ455" s="37">
        <f t="shared" si="2609"/>
        <v>0.48000000000000026</v>
      </c>
    </row>
    <row r="456" spans="1:38" ht="12.75">
      <c r="B456">
        <f t="shared" ref="B456:P456" si="2610">IF(ROWS(B$408:B456)&lt;=B$406,B455+1,"")</f>
        <v>49</v>
      </c>
      <c r="C456" t="str">
        <f t="shared" si="2610"/>
        <v/>
      </c>
      <c r="D456" t="str">
        <f t="shared" si="2610"/>
        <v/>
      </c>
      <c r="E456" t="str">
        <f t="shared" si="2610"/>
        <v/>
      </c>
      <c r="F456" t="str">
        <f t="shared" si="2610"/>
        <v/>
      </c>
      <c r="G456" t="str">
        <f t="shared" si="2610"/>
        <v/>
      </c>
      <c r="H456" t="str">
        <f t="shared" si="2610"/>
        <v/>
      </c>
      <c r="I456" t="str">
        <f t="shared" si="2610"/>
        <v/>
      </c>
      <c r="J456" t="str">
        <f t="shared" si="2610"/>
        <v/>
      </c>
      <c r="K456" t="str">
        <f t="shared" si="2610"/>
        <v/>
      </c>
      <c r="L456">
        <f t="shared" si="2610"/>
        <v>49</v>
      </c>
      <c r="M456">
        <f t="shared" si="2610"/>
        <v>49</v>
      </c>
      <c r="N456">
        <f t="shared" si="2610"/>
        <v>49</v>
      </c>
      <c r="O456">
        <f t="shared" si="2610"/>
        <v>49</v>
      </c>
      <c r="P456">
        <f t="shared" si="2610"/>
        <v>49</v>
      </c>
      <c r="Q456" s="37">
        <f t="shared" ref="Q456:T456" si="2611">IF(ROWS(Q$408:Q456)/100&lt;=Q$406,Q455+1%,"")</f>
        <v>0.49000000000000027</v>
      </c>
      <c r="R456" s="37" t="str">
        <f t="shared" si="2611"/>
        <v/>
      </c>
      <c r="S456" s="37">
        <f t="shared" si="2611"/>
        <v>0.49000000000000027</v>
      </c>
      <c r="T456" s="37" t="str">
        <f t="shared" si="2611"/>
        <v/>
      </c>
      <c r="U456" t="str">
        <f t="shared" si="2326"/>
        <v/>
      </c>
      <c r="V456" s="37" t="str">
        <f t="shared" ref="V456:W456" si="2612">IF(ROWS(V$408:V456)/100&lt;=V$406,V455+1%,"")</f>
        <v/>
      </c>
      <c r="W456" s="37" t="str">
        <f t="shared" si="2612"/>
        <v/>
      </c>
      <c r="X456">
        <f t="shared" si="2328"/>
        <v>490</v>
      </c>
      <c r="Y456" s="37" t="str">
        <f t="shared" si="2329"/>
        <v/>
      </c>
      <c r="Z456">
        <f t="shared" ref="Z456:AA456" si="2613">IF(ROWS(Z$408:Z456)&lt;=Z$406,Z455+1,"")</f>
        <v>49</v>
      </c>
      <c r="AA456">
        <f t="shared" si="2613"/>
        <v>49</v>
      </c>
      <c r="AB456" s="37">
        <f t="shared" ref="AB456:AG456" si="2614">IF(ROWS(AB$408:AB456)/100&lt;=AB$406,AB455+1%,"")</f>
        <v>0.49000000000000027</v>
      </c>
      <c r="AC456" s="37">
        <f t="shared" si="2614"/>
        <v>0.49000000000000027</v>
      </c>
      <c r="AD456" s="37">
        <f t="shared" si="2614"/>
        <v>0.49000000000000027</v>
      </c>
      <c r="AE456" s="37">
        <f t="shared" si="2614"/>
        <v>0.49000000000000027</v>
      </c>
      <c r="AF456" s="37">
        <f t="shared" si="2614"/>
        <v>0.49000000000000027</v>
      </c>
      <c r="AG456" s="37">
        <f t="shared" si="2614"/>
        <v>0.49000000000000027</v>
      </c>
      <c r="AH456">
        <f t="shared" si="2332"/>
        <v>49</v>
      </c>
      <c r="AI456" s="37">
        <f t="shared" ref="AI456:AJ456" si="2615">IF(ROWS(AI$408:AI456)/100&lt;=AI$406,AI455+1%,"")</f>
        <v>0.49000000000000027</v>
      </c>
      <c r="AJ456" s="37">
        <f t="shared" si="2615"/>
        <v>0.49000000000000027</v>
      </c>
    </row>
    <row r="457" spans="1:38" ht="12.75">
      <c r="B457">
        <f t="shared" ref="B457:P457" si="2616">IF(ROWS(B$408:B457)&lt;=B$406,B456+1,"")</f>
        <v>50</v>
      </c>
      <c r="C457" t="str">
        <f t="shared" si="2616"/>
        <v/>
      </c>
      <c r="D457" t="str">
        <f t="shared" si="2616"/>
        <v/>
      </c>
      <c r="E457" t="str">
        <f t="shared" si="2616"/>
        <v/>
      </c>
      <c r="F457" t="str">
        <f t="shared" si="2616"/>
        <v/>
      </c>
      <c r="G457" t="str">
        <f t="shared" si="2616"/>
        <v/>
      </c>
      <c r="H457" t="str">
        <f t="shared" si="2616"/>
        <v/>
      </c>
      <c r="I457" t="str">
        <f t="shared" si="2616"/>
        <v/>
      </c>
      <c r="J457" t="str">
        <f t="shared" si="2616"/>
        <v/>
      </c>
      <c r="K457" t="str">
        <f t="shared" si="2616"/>
        <v/>
      </c>
      <c r="L457">
        <f t="shared" si="2616"/>
        <v>50</v>
      </c>
      <c r="M457">
        <f t="shared" si="2616"/>
        <v>50</v>
      </c>
      <c r="N457">
        <f t="shared" si="2616"/>
        <v>50</v>
      </c>
      <c r="O457">
        <f t="shared" si="2616"/>
        <v>50</v>
      </c>
      <c r="P457">
        <f t="shared" si="2616"/>
        <v>50</v>
      </c>
      <c r="Q457" s="37">
        <f t="shared" ref="Q457:T457" si="2617">IF(ROWS(Q$408:Q457)/100&lt;=Q$406,Q456+1%,"")</f>
        <v>0.50000000000000022</v>
      </c>
      <c r="R457" s="37" t="str">
        <f t="shared" si="2617"/>
        <v/>
      </c>
      <c r="S457" s="37">
        <f t="shared" si="2617"/>
        <v>0.50000000000000022</v>
      </c>
      <c r="T457" s="37" t="str">
        <f t="shared" si="2617"/>
        <v/>
      </c>
      <c r="U457" t="str">
        <f t="shared" si="2326"/>
        <v/>
      </c>
      <c r="V457" s="37" t="str">
        <f t="shared" ref="V457:W457" si="2618">IF(ROWS(V$408:V457)/100&lt;=V$406,V456+1%,"")</f>
        <v/>
      </c>
      <c r="W457" s="37" t="str">
        <f t="shared" si="2618"/>
        <v/>
      </c>
      <c r="X457">
        <f t="shared" si="2328"/>
        <v>500</v>
      </c>
      <c r="Y457" s="37" t="str">
        <f t="shared" si="2329"/>
        <v/>
      </c>
      <c r="Z457">
        <f t="shared" ref="Z457:AA457" si="2619">IF(ROWS(Z$408:Z457)&lt;=Z$406,Z456+1,"")</f>
        <v>50</v>
      </c>
      <c r="AA457">
        <f t="shared" si="2619"/>
        <v>50</v>
      </c>
      <c r="AB457" s="37">
        <f t="shared" ref="AB457:AG457" si="2620">IF(ROWS(AB$408:AB457)/100&lt;=AB$406,AB456+1%,"")</f>
        <v>0.50000000000000022</v>
      </c>
      <c r="AC457" s="37">
        <f t="shared" si="2620"/>
        <v>0.50000000000000022</v>
      </c>
      <c r="AD457" s="37">
        <f t="shared" si="2620"/>
        <v>0.50000000000000022</v>
      </c>
      <c r="AE457" s="37">
        <f t="shared" si="2620"/>
        <v>0.50000000000000022</v>
      </c>
      <c r="AF457" s="37">
        <f t="shared" si="2620"/>
        <v>0.50000000000000022</v>
      </c>
      <c r="AG457" s="37">
        <f t="shared" si="2620"/>
        <v>0.50000000000000022</v>
      </c>
      <c r="AH457">
        <f t="shared" si="2332"/>
        <v>50</v>
      </c>
      <c r="AI457" s="37">
        <f t="shared" ref="AI457:AJ457" si="2621">IF(ROWS(AI$408:AI457)/100&lt;=AI$406,AI456+1%,"")</f>
        <v>0.50000000000000022</v>
      </c>
      <c r="AJ457" s="37">
        <f t="shared" si="2621"/>
        <v>0.50000000000000022</v>
      </c>
    </row>
    <row r="458" spans="1:38" ht="12.75">
      <c r="Q458" s="37"/>
      <c r="R458" s="37"/>
      <c r="S458" s="37"/>
      <c r="T458" s="37"/>
      <c r="V458" s="37"/>
      <c r="W458" s="37"/>
      <c r="Y458" s="37"/>
      <c r="AB458" s="37"/>
      <c r="AC458" s="37"/>
      <c r="AD458" s="37"/>
      <c r="AE458" s="37"/>
      <c r="AF458" s="37"/>
      <c r="AG458" s="37"/>
      <c r="AI458" s="37"/>
      <c r="AJ458" s="37"/>
    </row>
    <row r="459" spans="1:38" ht="12.75">
      <c r="Q459" s="37"/>
      <c r="R459" s="37"/>
      <c r="S459" s="37"/>
      <c r="T459" s="37"/>
      <c r="V459" s="37"/>
      <c r="W459" s="37"/>
      <c r="Y459" s="37"/>
      <c r="AB459" s="37"/>
      <c r="AC459" s="37"/>
      <c r="AD459" s="37"/>
      <c r="AE459" s="37"/>
      <c r="AF459" s="37"/>
      <c r="AG459" s="37"/>
      <c r="AI459" s="37"/>
      <c r="AJ459" s="37"/>
    </row>
    <row r="460" spans="1:38" ht="12.7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57"/>
      <c r="R460" s="157"/>
      <c r="S460" s="157"/>
      <c r="T460" s="157"/>
      <c r="U460" s="10"/>
      <c r="V460" s="157"/>
      <c r="W460" s="157"/>
      <c r="X460" s="10"/>
      <c r="Y460" s="157"/>
      <c r="Z460" s="10"/>
      <c r="AA460" s="10"/>
      <c r="AB460" s="157"/>
      <c r="AC460" s="157"/>
      <c r="AD460" s="157"/>
      <c r="AE460" s="157"/>
      <c r="AF460" s="157"/>
      <c r="AG460" s="157"/>
      <c r="AH460" s="10"/>
      <c r="AI460" s="157"/>
      <c r="AJ460" s="157"/>
      <c r="AK460" s="10"/>
      <c r="AL460" s="10"/>
    </row>
    <row r="461" spans="1:38" ht="12.75">
      <c r="A461" s="10" t="s">
        <v>1</v>
      </c>
      <c r="B461" s="10" t="s">
        <v>1367</v>
      </c>
      <c r="C461" s="10">
        <v>15</v>
      </c>
      <c r="D461" s="10">
        <v>15</v>
      </c>
      <c r="E461" s="10">
        <v>15</v>
      </c>
      <c r="F461" s="10">
        <v>15</v>
      </c>
      <c r="G461" s="10">
        <v>15</v>
      </c>
      <c r="H461" s="10">
        <v>15</v>
      </c>
      <c r="I461" s="10">
        <v>15</v>
      </c>
      <c r="J461" s="10">
        <v>40</v>
      </c>
      <c r="K461" s="10">
        <v>40</v>
      </c>
      <c r="L461" s="10" t="s">
        <v>1367</v>
      </c>
      <c r="M461" s="10" t="s">
        <v>1367</v>
      </c>
      <c r="N461" s="10" t="s">
        <v>1367</v>
      </c>
      <c r="O461" s="10" t="s">
        <v>1367</v>
      </c>
      <c r="P461" s="10" t="s">
        <v>1367</v>
      </c>
      <c r="Q461" s="157" t="s">
        <v>1367</v>
      </c>
      <c r="R461" s="157">
        <v>0.03</v>
      </c>
      <c r="S461" s="157" t="s">
        <v>1367</v>
      </c>
      <c r="T461" s="157">
        <v>0.04</v>
      </c>
      <c r="U461" s="10">
        <v>5</v>
      </c>
      <c r="V461" s="157">
        <v>0.04</v>
      </c>
      <c r="W461" s="157">
        <v>0.04</v>
      </c>
      <c r="X461" s="10" t="s">
        <v>1367</v>
      </c>
      <c r="Y461" s="157">
        <v>0.04</v>
      </c>
      <c r="Z461" s="10" t="s">
        <v>1367</v>
      </c>
      <c r="AA461" s="10" t="s">
        <v>1367</v>
      </c>
      <c r="AB461" s="157" t="s">
        <v>1367</v>
      </c>
      <c r="AC461" s="157" t="s">
        <v>1367</v>
      </c>
      <c r="AD461" s="157" t="s">
        <v>1367</v>
      </c>
      <c r="AE461" s="157" t="s">
        <v>1367</v>
      </c>
      <c r="AF461" s="157" t="s">
        <v>1367</v>
      </c>
      <c r="AG461" s="157" t="s">
        <v>1367</v>
      </c>
      <c r="AH461" s="10" t="s">
        <v>1367</v>
      </c>
      <c r="AI461" s="157" t="s">
        <v>1367</v>
      </c>
      <c r="AJ461" s="157" t="s">
        <v>1367</v>
      </c>
      <c r="AK461" s="10"/>
      <c r="AL461" s="10"/>
    </row>
    <row r="462" spans="1:38" ht="12.75">
      <c r="A462" s="10" t="s">
        <v>362</v>
      </c>
      <c r="B462" s="10">
        <v>0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57">
        <v>0</v>
      </c>
      <c r="R462" s="157">
        <v>0</v>
      </c>
      <c r="S462" s="157">
        <v>0</v>
      </c>
      <c r="T462" s="157">
        <v>0</v>
      </c>
      <c r="U462" s="10">
        <v>0</v>
      </c>
      <c r="V462" s="157">
        <v>0</v>
      </c>
      <c r="W462" s="157">
        <v>0</v>
      </c>
      <c r="X462" s="10">
        <v>0</v>
      </c>
      <c r="Y462" s="157">
        <v>0</v>
      </c>
      <c r="Z462" s="10">
        <v>0</v>
      </c>
      <c r="AA462" s="10">
        <v>0</v>
      </c>
      <c r="AB462" s="157">
        <v>0</v>
      </c>
      <c r="AC462" s="157">
        <v>0</v>
      </c>
      <c r="AD462" s="157">
        <v>0</v>
      </c>
      <c r="AE462" s="157">
        <v>0</v>
      </c>
      <c r="AF462" s="157">
        <v>0</v>
      </c>
      <c r="AG462" s="157">
        <v>0</v>
      </c>
      <c r="AH462" s="10">
        <v>0</v>
      </c>
      <c r="AI462" s="157">
        <v>0</v>
      </c>
      <c r="AJ462" s="157">
        <v>0</v>
      </c>
      <c r="AK462" s="10"/>
      <c r="AL462" s="10"/>
    </row>
    <row r="463" spans="1:38" ht="12.75">
      <c r="A463" s="10" t="s">
        <v>196</v>
      </c>
      <c r="B463">
        <f t="shared" ref="B463:P463" si="2622">IF(ROWS(B463)&lt;=B461,B462+1,"")</f>
        <v>1</v>
      </c>
      <c r="C463">
        <f t="shared" si="2622"/>
        <v>1</v>
      </c>
      <c r="D463">
        <f t="shared" si="2622"/>
        <v>1</v>
      </c>
      <c r="E463">
        <f t="shared" si="2622"/>
        <v>1</v>
      </c>
      <c r="F463">
        <f t="shared" si="2622"/>
        <v>1</v>
      </c>
      <c r="G463">
        <f t="shared" si="2622"/>
        <v>1</v>
      </c>
      <c r="H463">
        <f t="shared" si="2622"/>
        <v>1</v>
      </c>
      <c r="I463">
        <f t="shared" si="2622"/>
        <v>1</v>
      </c>
      <c r="J463">
        <f t="shared" si="2622"/>
        <v>1</v>
      </c>
      <c r="K463">
        <f t="shared" si="2622"/>
        <v>1</v>
      </c>
      <c r="L463">
        <f t="shared" si="2622"/>
        <v>1</v>
      </c>
      <c r="M463">
        <f t="shared" si="2622"/>
        <v>1</v>
      </c>
      <c r="N463">
        <f t="shared" si="2622"/>
        <v>1</v>
      </c>
      <c r="O463">
        <f t="shared" si="2622"/>
        <v>1</v>
      </c>
      <c r="P463">
        <f t="shared" si="2622"/>
        <v>1</v>
      </c>
      <c r="Q463" s="37">
        <f t="shared" ref="Q463:T463" si="2623">IF(ROWS(Q463)/100&lt;=Q461,Q462+1%,"")</f>
        <v>0.01</v>
      </c>
      <c r="R463" s="37">
        <f t="shared" si="2623"/>
        <v>0.01</v>
      </c>
      <c r="S463" s="37">
        <f t="shared" si="2623"/>
        <v>0.01</v>
      </c>
      <c r="T463" s="37">
        <f t="shared" si="2623"/>
        <v>0.01</v>
      </c>
      <c r="U463">
        <f>IF(ROWS(U463)&lt;=U461,U462+1,"")</f>
        <v>1</v>
      </c>
      <c r="V463" s="37">
        <f t="shared" ref="V463:W463" si="2624">IF(ROWS(V463)/100&lt;=V461,V462+1%,"")</f>
        <v>0.01</v>
      </c>
      <c r="W463" s="37">
        <f t="shared" si="2624"/>
        <v>0.01</v>
      </c>
      <c r="X463">
        <f>IF(ROWS(X463)&lt;=X461,X462+10,"")</f>
        <v>10</v>
      </c>
      <c r="Y463" s="37">
        <f>IF(ROWS(Y463)/100&lt;=Y461,Y462+1%,"")</f>
        <v>0.01</v>
      </c>
      <c r="Z463">
        <f t="shared" ref="Z463:AA463" si="2625">IF(ROWS(Z463)&lt;=Z461,Z462+1,"")</f>
        <v>1</v>
      </c>
      <c r="AA463">
        <f t="shared" si="2625"/>
        <v>1</v>
      </c>
      <c r="AB463" s="37">
        <f t="shared" ref="AB463:AG463" si="2626">IF(ROWS(AB463)/100&lt;=AB461,AB462+1%,"")</f>
        <v>0.01</v>
      </c>
      <c r="AC463" s="37">
        <f t="shared" si="2626"/>
        <v>0.01</v>
      </c>
      <c r="AD463" s="37">
        <f t="shared" si="2626"/>
        <v>0.01</v>
      </c>
      <c r="AE463" s="37">
        <f t="shared" si="2626"/>
        <v>0.01</v>
      </c>
      <c r="AF463" s="37">
        <f t="shared" si="2626"/>
        <v>0.01</v>
      </c>
      <c r="AG463" s="37">
        <f t="shared" si="2626"/>
        <v>0.01</v>
      </c>
      <c r="AH463">
        <f>IF(ROWS(AH463)&lt;=AH461,AH462+1,"")</f>
        <v>1</v>
      </c>
      <c r="AI463" s="37">
        <f t="shared" ref="AI463:AJ463" si="2627">IF(ROWS(AI463)/100&lt;=AI461,AI462+1%,"")</f>
        <v>0.01</v>
      </c>
      <c r="AJ463" s="37">
        <f t="shared" si="2627"/>
        <v>0.01</v>
      </c>
    </row>
    <row r="464" spans="1:38" ht="12.75">
      <c r="B464">
        <f t="shared" ref="B464:P464" si="2628">IF(ROWS(B$463:B464)&lt;=B$461,B463+1,"")</f>
        <v>2</v>
      </c>
      <c r="C464">
        <f t="shared" si="2628"/>
        <v>2</v>
      </c>
      <c r="D464">
        <f t="shared" si="2628"/>
        <v>2</v>
      </c>
      <c r="E464">
        <f t="shared" si="2628"/>
        <v>2</v>
      </c>
      <c r="F464">
        <f t="shared" si="2628"/>
        <v>2</v>
      </c>
      <c r="G464">
        <f t="shared" si="2628"/>
        <v>2</v>
      </c>
      <c r="H464">
        <f t="shared" si="2628"/>
        <v>2</v>
      </c>
      <c r="I464">
        <f t="shared" si="2628"/>
        <v>2</v>
      </c>
      <c r="J464">
        <f t="shared" si="2628"/>
        <v>2</v>
      </c>
      <c r="K464">
        <f t="shared" si="2628"/>
        <v>2</v>
      </c>
      <c r="L464">
        <f t="shared" si="2628"/>
        <v>2</v>
      </c>
      <c r="M464">
        <f t="shared" si="2628"/>
        <v>2</v>
      </c>
      <c r="N464">
        <f t="shared" si="2628"/>
        <v>2</v>
      </c>
      <c r="O464">
        <f t="shared" si="2628"/>
        <v>2</v>
      </c>
      <c r="P464">
        <f t="shared" si="2628"/>
        <v>2</v>
      </c>
      <c r="Q464" s="37">
        <f t="shared" ref="Q464:T464" si="2629">IF(ROWS(Q$463:Q464)/100&lt;=Q$461,Q463+1%,"")</f>
        <v>0.02</v>
      </c>
      <c r="R464" s="37">
        <f t="shared" si="2629"/>
        <v>0.02</v>
      </c>
      <c r="S464" s="37">
        <f t="shared" si="2629"/>
        <v>0.02</v>
      </c>
      <c r="T464" s="37">
        <f t="shared" si="2629"/>
        <v>0.02</v>
      </c>
      <c r="U464">
        <f t="shared" ref="U464:U512" si="2630">IF(ROWS(U$463:U464)&lt;=U$461,U463+1,"")</f>
        <v>2</v>
      </c>
      <c r="V464" s="37">
        <f t="shared" ref="V464:W464" si="2631">IF(ROWS(V$463:V464)/100&lt;=V$461,V463+1%,"")</f>
        <v>0.02</v>
      </c>
      <c r="W464" s="37">
        <f t="shared" si="2631"/>
        <v>0.02</v>
      </c>
      <c r="X464">
        <f t="shared" ref="X464:X512" si="2632">IF(ROWS(X$463:X464)&lt;=X$461,X463+10,"")</f>
        <v>20</v>
      </c>
      <c r="Y464" s="37">
        <f t="shared" ref="Y464:Y512" si="2633">IF(ROWS(Y$463:Y464)/100&lt;=Y$461,Y463+1%,"")</f>
        <v>0.02</v>
      </c>
      <c r="Z464">
        <f t="shared" ref="Z464:AA464" si="2634">IF(ROWS(Z$463:Z464)&lt;=Z$461,Z463+1,"")</f>
        <v>2</v>
      </c>
      <c r="AA464">
        <f t="shared" si="2634"/>
        <v>2</v>
      </c>
      <c r="AB464" s="37">
        <f t="shared" ref="AB464:AG464" si="2635">IF(ROWS(AB$463:AB464)/100&lt;=AB$461,AB463+1%,"")</f>
        <v>0.02</v>
      </c>
      <c r="AC464" s="37">
        <f t="shared" si="2635"/>
        <v>0.02</v>
      </c>
      <c r="AD464" s="37">
        <f t="shared" si="2635"/>
        <v>0.02</v>
      </c>
      <c r="AE464" s="37">
        <f t="shared" si="2635"/>
        <v>0.02</v>
      </c>
      <c r="AF464" s="37">
        <f t="shared" si="2635"/>
        <v>0.02</v>
      </c>
      <c r="AG464" s="37">
        <f t="shared" si="2635"/>
        <v>0.02</v>
      </c>
      <c r="AH464">
        <f t="shared" ref="AH464:AH512" si="2636">IF(ROWS(AH$463:AH464)&lt;=AH$461,AH463+1,"")</f>
        <v>2</v>
      </c>
      <c r="AI464" s="37">
        <f t="shared" ref="AI464:AJ464" si="2637">IF(ROWS(AI$463:AI464)/100&lt;=AI$461,AI463+1%,"")</f>
        <v>0.02</v>
      </c>
      <c r="AJ464" s="37">
        <f t="shared" si="2637"/>
        <v>0.02</v>
      </c>
    </row>
    <row r="465" spans="2:36" ht="12.75">
      <c r="B465">
        <f t="shared" ref="B465:P465" si="2638">IF(ROWS(B$463:B465)&lt;=B$461,B464+1,"")</f>
        <v>3</v>
      </c>
      <c r="C465">
        <f t="shared" si="2638"/>
        <v>3</v>
      </c>
      <c r="D465">
        <f t="shared" si="2638"/>
        <v>3</v>
      </c>
      <c r="E465">
        <f t="shared" si="2638"/>
        <v>3</v>
      </c>
      <c r="F465">
        <f t="shared" si="2638"/>
        <v>3</v>
      </c>
      <c r="G465">
        <f t="shared" si="2638"/>
        <v>3</v>
      </c>
      <c r="H465">
        <f t="shared" si="2638"/>
        <v>3</v>
      </c>
      <c r="I465">
        <f t="shared" si="2638"/>
        <v>3</v>
      </c>
      <c r="J465">
        <f t="shared" si="2638"/>
        <v>3</v>
      </c>
      <c r="K465">
        <f t="shared" si="2638"/>
        <v>3</v>
      </c>
      <c r="L465">
        <f t="shared" si="2638"/>
        <v>3</v>
      </c>
      <c r="M465">
        <f t="shared" si="2638"/>
        <v>3</v>
      </c>
      <c r="N465">
        <f t="shared" si="2638"/>
        <v>3</v>
      </c>
      <c r="O465">
        <f t="shared" si="2638"/>
        <v>3</v>
      </c>
      <c r="P465">
        <f t="shared" si="2638"/>
        <v>3</v>
      </c>
      <c r="Q465" s="37">
        <f t="shared" ref="Q465:T465" si="2639">IF(ROWS(Q$463:Q465)/100&lt;=Q$461,Q464+1%,"")</f>
        <v>0.03</v>
      </c>
      <c r="R465" s="37">
        <f t="shared" si="2639"/>
        <v>0.03</v>
      </c>
      <c r="S465" s="37">
        <f t="shared" si="2639"/>
        <v>0.03</v>
      </c>
      <c r="T465" s="37">
        <f t="shared" si="2639"/>
        <v>0.03</v>
      </c>
      <c r="U465">
        <f t="shared" si="2630"/>
        <v>3</v>
      </c>
      <c r="V465" s="37">
        <f t="shared" ref="V465:W465" si="2640">IF(ROWS(V$463:V465)/100&lt;=V$461,V464+1%,"")</f>
        <v>0.03</v>
      </c>
      <c r="W465" s="37">
        <f t="shared" si="2640"/>
        <v>0.03</v>
      </c>
      <c r="X465">
        <f t="shared" si="2632"/>
        <v>30</v>
      </c>
      <c r="Y465" s="37">
        <f t="shared" si="2633"/>
        <v>0.03</v>
      </c>
      <c r="Z465">
        <f t="shared" ref="Z465:AA465" si="2641">IF(ROWS(Z$463:Z465)&lt;=Z$461,Z464+1,"")</f>
        <v>3</v>
      </c>
      <c r="AA465">
        <f t="shared" si="2641"/>
        <v>3</v>
      </c>
      <c r="AB465" s="37">
        <f t="shared" ref="AB465:AG465" si="2642">IF(ROWS(AB$463:AB465)/100&lt;=AB$461,AB464+1%,"")</f>
        <v>0.03</v>
      </c>
      <c r="AC465" s="37">
        <f t="shared" si="2642"/>
        <v>0.03</v>
      </c>
      <c r="AD465" s="37">
        <f t="shared" si="2642"/>
        <v>0.03</v>
      </c>
      <c r="AE465" s="37">
        <f t="shared" si="2642"/>
        <v>0.03</v>
      </c>
      <c r="AF465" s="37">
        <f t="shared" si="2642"/>
        <v>0.03</v>
      </c>
      <c r="AG465" s="37">
        <f t="shared" si="2642"/>
        <v>0.03</v>
      </c>
      <c r="AH465">
        <f t="shared" si="2636"/>
        <v>3</v>
      </c>
      <c r="AI465" s="37">
        <f t="shared" ref="AI465:AJ465" si="2643">IF(ROWS(AI$463:AI465)/100&lt;=AI$461,AI464+1%,"")</f>
        <v>0.03</v>
      </c>
      <c r="AJ465" s="37">
        <f t="shared" si="2643"/>
        <v>0.03</v>
      </c>
    </row>
    <row r="466" spans="2:36" ht="12.75">
      <c r="B466">
        <f t="shared" ref="B466:P466" si="2644">IF(ROWS(B$463:B466)&lt;=B$461,B465+1,"")</f>
        <v>4</v>
      </c>
      <c r="C466">
        <f t="shared" si="2644"/>
        <v>4</v>
      </c>
      <c r="D466">
        <f t="shared" si="2644"/>
        <v>4</v>
      </c>
      <c r="E466">
        <f t="shared" si="2644"/>
        <v>4</v>
      </c>
      <c r="F466">
        <f t="shared" si="2644"/>
        <v>4</v>
      </c>
      <c r="G466">
        <f t="shared" si="2644"/>
        <v>4</v>
      </c>
      <c r="H466">
        <f t="shared" si="2644"/>
        <v>4</v>
      </c>
      <c r="I466">
        <f t="shared" si="2644"/>
        <v>4</v>
      </c>
      <c r="J466">
        <f t="shared" si="2644"/>
        <v>4</v>
      </c>
      <c r="K466">
        <f t="shared" si="2644"/>
        <v>4</v>
      </c>
      <c r="L466">
        <f t="shared" si="2644"/>
        <v>4</v>
      </c>
      <c r="M466">
        <f t="shared" si="2644"/>
        <v>4</v>
      </c>
      <c r="N466">
        <f t="shared" si="2644"/>
        <v>4</v>
      </c>
      <c r="O466">
        <f t="shared" si="2644"/>
        <v>4</v>
      </c>
      <c r="P466">
        <f t="shared" si="2644"/>
        <v>4</v>
      </c>
      <c r="Q466" s="37">
        <f t="shared" ref="Q466:T466" si="2645">IF(ROWS(Q$463:Q466)/100&lt;=Q$461,Q465+1%,"")</f>
        <v>0.04</v>
      </c>
      <c r="R466" s="37" t="str">
        <f t="shared" si="2645"/>
        <v/>
      </c>
      <c r="S466" s="37">
        <f t="shared" si="2645"/>
        <v>0.04</v>
      </c>
      <c r="T466" s="37">
        <f t="shared" si="2645"/>
        <v>0.04</v>
      </c>
      <c r="U466">
        <f t="shared" si="2630"/>
        <v>4</v>
      </c>
      <c r="V466" s="37">
        <f t="shared" ref="V466:W466" si="2646">IF(ROWS(V$463:V466)/100&lt;=V$461,V465+1%,"")</f>
        <v>0.04</v>
      </c>
      <c r="W466" s="37">
        <f t="shared" si="2646"/>
        <v>0.04</v>
      </c>
      <c r="X466">
        <f t="shared" si="2632"/>
        <v>40</v>
      </c>
      <c r="Y466" s="37">
        <f t="shared" si="2633"/>
        <v>0.04</v>
      </c>
      <c r="Z466">
        <f t="shared" ref="Z466:AA466" si="2647">IF(ROWS(Z$463:Z466)&lt;=Z$461,Z465+1,"")</f>
        <v>4</v>
      </c>
      <c r="AA466">
        <f t="shared" si="2647"/>
        <v>4</v>
      </c>
      <c r="AB466" s="37">
        <f t="shared" ref="AB466:AG466" si="2648">IF(ROWS(AB$463:AB466)/100&lt;=AB$461,AB465+1%,"")</f>
        <v>0.04</v>
      </c>
      <c r="AC466" s="37">
        <f t="shared" si="2648"/>
        <v>0.04</v>
      </c>
      <c r="AD466" s="37">
        <f t="shared" si="2648"/>
        <v>0.04</v>
      </c>
      <c r="AE466" s="37">
        <f t="shared" si="2648"/>
        <v>0.04</v>
      </c>
      <c r="AF466" s="37">
        <f t="shared" si="2648"/>
        <v>0.04</v>
      </c>
      <c r="AG466" s="37">
        <f t="shared" si="2648"/>
        <v>0.04</v>
      </c>
      <c r="AH466">
        <f t="shared" si="2636"/>
        <v>4</v>
      </c>
      <c r="AI466" s="37">
        <f t="shared" ref="AI466:AJ466" si="2649">IF(ROWS(AI$463:AI466)/100&lt;=AI$461,AI465+1%,"")</f>
        <v>0.04</v>
      </c>
      <c r="AJ466" s="37">
        <f t="shared" si="2649"/>
        <v>0.04</v>
      </c>
    </row>
    <row r="467" spans="2:36" ht="12.75">
      <c r="B467">
        <f t="shared" ref="B467:P467" si="2650">IF(ROWS(B$463:B467)&lt;=B$461,B466+1,"")</f>
        <v>5</v>
      </c>
      <c r="C467">
        <f t="shared" si="2650"/>
        <v>5</v>
      </c>
      <c r="D467">
        <f t="shared" si="2650"/>
        <v>5</v>
      </c>
      <c r="E467">
        <f t="shared" si="2650"/>
        <v>5</v>
      </c>
      <c r="F467">
        <f t="shared" si="2650"/>
        <v>5</v>
      </c>
      <c r="G467">
        <f t="shared" si="2650"/>
        <v>5</v>
      </c>
      <c r="H467">
        <f t="shared" si="2650"/>
        <v>5</v>
      </c>
      <c r="I467">
        <f t="shared" si="2650"/>
        <v>5</v>
      </c>
      <c r="J467">
        <f t="shared" si="2650"/>
        <v>5</v>
      </c>
      <c r="K467">
        <f t="shared" si="2650"/>
        <v>5</v>
      </c>
      <c r="L467">
        <f t="shared" si="2650"/>
        <v>5</v>
      </c>
      <c r="M467">
        <f t="shared" si="2650"/>
        <v>5</v>
      </c>
      <c r="N467">
        <f t="shared" si="2650"/>
        <v>5</v>
      </c>
      <c r="O467">
        <f t="shared" si="2650"/>
        <v>5</v>
      </c>
      <c r="P467">
        <f t="shared" si="2650"/>
        <v>5</v>
      </c>
      <c r="Q467" s="37">
        <f t="shared" ref="Q467:T467" si="2651">IF(ROWS(Q$463:Q467)/100&lt;=Q$461,Q466+1%,"")</f>
        <v>0.05</v>
      </c>
      <c r="R467" s="37" t="str">
        <f t="shared" si="2651"/>
        <v/>
      </c>
      <c r="S467" s="37">
        <f t="shared" si="2651"/>
        <v>0.05</v>
      </c>
      <c r="T467" s="37" t="str">
        <f t="shared" si="2651"/>
        <v/>
      </c>
      <c r="U467">
        <f t="shared" si="2630"/>
        <v>5</v>
      </c>
      <c r="V467" s="37" t="str">
        <f t="shared" ref="V467:W467" si="2652">IF(ROWS(V$463:V467)/100&lt;=V$461,V466+1%,"")</f>
        <v/>
      </c>
      <c r="W467" s="37" t="str">
        <f t="shared" si="2652"/>
        <v/>
      </c>
      <c r="X467">
        <f t="shared" si="2632"/>
        <v>50</v>
      </c>
      <c r="Y467" s="37" t="str">
        <f t="shared" si="2633"/>
        <v/>
      </c>
      <c r="Z467">
        <f t="shared" ref="Z467:AA467" si="2653">IF(ROWS(Z$463:Z467)&lt;=Z$461,Z466+1,"")</f>
        <v>5</v>
      </c>
      <c r="AA467">
        <f t="shared" si="2653"/>
        <v>5</v>
      </c>
      <c r="AB467" s="37">
        <f t="shared" ref="AB467:AG467" si="2654">IF(ROWS(AB$463:AB467)/100&lt;=AB$461,AB466+1%,"")</f>
        <v>0.05</v>
      </c>
      <c r="AC467" s="37">
        <f t="shared" si="2654"/>
        <v>0.05</v>
      </c>
      <c r="AD467" s="37">
        <f t="shared" si="2654"/>
        <v>0.05</v>
      </c>
      <c r="AE467" s="37">
        <f t="shared" si="2654"/>
        <v>0.05</v>
      </c>
      <c r="AF467" s="37">
        <f t="shared" si="2654"/>
        <v>0.05</v>
      </c>
      <c r="AG467" s="37">
        <f t="shared" si="2654"/>
        <v>0.05</v>
      </c>
      <c r="AH467">
        <f t="shared" si="2636"/>
        <v>5</v>
      </c>
      <c r="AI467" s="37">
        <f t="shared" ref="AI467:AJ467" si="2655">IF(ROWS(AI$463:AI467)/100&lt;=AI$461,AI466+1%,"")</f>
        <v>0.05</v>
      </c>
      <c r="AJ467" s="37">
        <f t="shared" si="2655"/>
        <v>0.05</v>
      </c>
    </row>
    <row r="468" spans="2:36" ht="12.75">
      <c r="B468">
        <f t="shared" ref="B468:P468" si="2656">IF(ROWS(B$463:B468)&lt;=B$461,B467+1,"")</f>
        <v>6</v>
      </c>
      <c r="C468">
        <f t="shared" si="2656"/>
        <v>6</v>
      </c>
      <c r="D468">
        <f t="shared" si="2656"/>
        <v>6</v>
      </c>
      <c r="E468">
        <f t="shared" si="2656"/>
        <v>6</v>
      </c>
      <c r="F468">
        <f t="shared" si="2656"/>
        <v>6</v>
      </c>
      <c r="G468">
        <f t="shared" si="2656"/>
        <v>6</v>
      </c>
      <c r="H468">
        <f t="shared" si="2656"/>
        <v>6</v>
      </c>
      <c r="I468">
        <f t="shared" si="2656"/>
        <v>6</v>
      </c>
      <c r="J468">
        <f t="shared" si="2656"/>
        <v>6</v>
      </c>
      <c r="K468">
        <f t="shared" si="2656"/>
        <v>6</v>
      </c>
      <c r="L468">
        <f t="shared" si="2656"/>
        <v>6</v>
      </c>
      <c r="M468">
        <f t="shared" si="2656"/>
        <v>6</v>
      </c>
      <c r="N468">
        <f t="shared" si="2656"/>
        <v>6</v>
      </c>
      <c r="O468">
        <f t="shared" si="2656"/>
        <v>6</v>
      </c>
      <c r="P468">
        <f t="shared" si="2656"/>
        <v>6</v>
      </c>
      <c r="Q468" s="37">
        <f t="shared" ref="Q468:T468" si="2657">IF(ROWS(Q$463:Q468)/100&lt;=Q$461,Q467+1%,"")</f>
        <v>6.0000000000000005E-2</v>
      </c>
      <c r="R468" s="37" t="str">
        <f t="shared" si="2657"/>
        <v/>
      </c>
      <c r="S468" s="37">
        <f t="shared" si="2657"/>
        <v>6.0000000000000005E-2</v>
      </c>
      <c r="T468" s="37" t="str">
        <f t="shared" si="2657"/>
        <v/>
      </c>
      <c r="U468" t="str">
        <f t="shared" si="2630"/>
        <v/>
      </c>
      <c r="V468" s="37" t="str">
        <f t="shared" ref="V468:W468" si="2658">IF(ROWS(V$463:V468)/100&lt;=V$461,V467+1%,"")</f>
        <v/>
      </c>
      <c r="W468" s="37" t="str">
        <f t="shared" si="2658"/>
        <v/>
      </c>
      <c r="X468">
        <f t="shared" si="2632"/>
        <v>60</v>
      </c>
      <c r="Y468" s="37" t="str">
        <f t="shared" si="2633"/>
        <v/>
      </c>
      <c r="Z468">
        <f t="shared" ref="Z468:AA468" si="2659">IF(ROWS(Z$463:Z468)&lt;=Z$461,Z467+1,"")</f>
        <v>6</v>
      </c>
      <c r="AA468">
        <f t="shared" si="2659"/>
        <v>6</v>
      </c>
      <c r="AB468" s="37">
        <f t="shared" ref="AB468:AG468" si="2660">IF(ROWS(AB$463:AB468)/100&lt;=AB$461,AB467+1%,"")</f>
        <v>6.0000000000000005E-2</v>
      </c>
      <c r="AC468" s="37">
        <f t="shared" si="2660"/>
        <v>6.0000000000000005E-2</v>
      </c>
      <c r="AD468" s="37">
        <f t="shared" si="2660"/>
        <v>6.0000000000000005E-2</v>
      </c>
      <c r="AE468" s="37">
        <f t="shared" si="2660"/>
        <v>6.0000000000000005E-2</v>
      </c>
      <c r="AF468" s="37">
        <f t="shared" si="2660"/>
        <v>6.0000000000000005E-2</v>
      </c>
      <c r="AG468" s="37">
        <f t="shared" si="2660"/>
        <v>6.0000000000000005E-2</v>
      </c>
      <c r="AH468">
        <f t="shared" si="2636"/>
        <v>6</v>
      </c>
      <c r="AI468" s="37">
        <f t="shared" ref="AI468:AJ468" si="2661">IF(ROWS(AI$463:AI468)/100&lt;=AI$461,AI467+1%,"")</f>
        <v>6.0000000000000005E-2</v>
      </c>
      <c r="AJ468" s="37">
        <f t="shared" si="2661"/>
        <v>6.0000000000000005E-2</v>
      </c>
    </row>
    <row r="469" spans="2:36" ht="12.75">
      <c r="B469">
        <f t="shared" ref="B469:P469" si="2662">IF(ROWS(B$463:B469)&lt;=B$461,B468+1,"")</f>
        <v>7</v>
      </c>
      <c r="C469">
        <f t="shared" si="2662"/>
        <v>7</v>
      </c>
      <c r="D469">
        <f t="shared" si="2662"/>
        <v>7</v>
      </c>
      <c r="E469">
        <f t="shared" si="2662"/>
        <v>7</v>
      </c>
      <c r="F469">
        <f t="shared" si="2662"/>
        <v>7</v>
      </c>
      <c r="G469">
        <f t="shared" si="2662"/>
        <v>7</v>
      </c>
      <c r="H469">
        <f t="shared" si="2662"/>
        <v>7</v>
      </c>
      <c r="I469">
        <f t="shared" si="2662"/>
        <v>7</v>
      </c>
      <c r="J469">
        <f t="shared" si="2662"/>
        <v>7</v>
      </c>
      <c r="K469">
        <f t="shared" si="2662"/>
        <v>7</v>
      </c>
      <c r="L469">
        <f t="shared" si="2662"/>
        <v>7</v>
      </c>
      <c r="M469">
        <f t="shared" si="2662"/>
        <v>7</v>
      </c>
      <c r="N469">
        <f t="shared" si="2662"/>
        <v>7</v>
      </c>
      <c r="O469">
        <f t="shared" si="2662"/>
        <v>7</v>
      </c>
      <c r="P469">
        <f t="shared" si="2662"/>
        <v>7</v>
      </c>
      <c r="Q469" s="37">
        <f t="shared" ref="Q469:T469" si="2663">IF(ROWS(Q$463:Q469)/100&lt;=Q$461,Q468+1%,"")</f>
        <v>7.0000000000000007E-2</v>
      </c>
      <c r="R469" s="37" t="str">
        <f t="shared" si="2663"/>
        <v/>
      </c>
      <c r="S469" s="37">
        <f t="shared" si="2663"/>
        <v>7.0000000000000007E-2</v>
      </c>
      <c r="T469" s="37" t="str">
        <f t="shared" si="2663"/>
        <v/>
      </c>
      <c r="U469" t="str">
        <f t="shared" si="2630"/>
        <v/>
      </c>
      <c r="V469" s="37" t="str">
        <f t="shared" ref="V469:W469" si="2664">IF(ROWS(V$463:V469)/100&lt;=V$461,V468+1%,"")</f>
        <v/>
      </c>
      <c r="W469" s="37" t="str">
        <f t="shared" si="2664"/>
        <v/>
      </c>
      <c r="X469">
        <f t="shared" si="2632"/>
        <v>70</v>
      </c>
      <c r="Y469" s="37" t="str">
        <f t="shared" si="2633"/>
        <v/>
      </c>
      <c r="Z469">
        <f t="shared" ref="Z469:AA469" si="2665">IF(ROWS(Z$463:Z469)&lt;=Z$461,Z468+1,"")</f>
        <v>7</v>
      </c>
      <c r="AA469">
        <f t="shared" si="2665"/>
        <v>7</v>
      </c>
      <c r="AB469" s="37">
        <f t="shared" ref="AB469:AG469" si="2666">IF(ROWS(AB$463:AB469)/100&lt;=AB$461,AB468+1%,"")</f>
        <v>7.0000000000000007E-2</v>
      </c>
      <c r="AC469" s="37">
        <f t="shared" si="2666"/>
        <v>7.0000000000000007E-2</v>
      </c>
      <c r="AD469" s="37">
        <f t="shared" si="2666"/>
        <v>7.0000000000000007E-2</v>
      </c>
      <c r="AE469" s="37">
        <f t="shared" si="2666"/>
        <v>7.0000000000000007E-2</v>
      </c>
      <c r="AF469" s="37">
        <f t="shared" si="2666"/>
        <v>7.0000000000000007E-2</v>
      </c>
      <c r="AG469" s="37">
        <f t="shared" si="2666"/>
        <v>7.0000000000000007E-2</v>
      </c>
      <c r="AH469">
        <f t="shared" si="2636"/>
        <v>7</v>
      </c>
      <c r="AI469" s="37">
        <f t="shared" ref="AI469:AJ469" si="2667">IF(ROWS(AI$463:AI469)/100&lt;=AI$461,AI468+1%,"")</f>
        <v>7.0000000000000007E-2</v>
      </c>
      <c r="AJ469" s="37">
        <f t="shared" si="2667"/>
        <v>7.0000000000000007E-2</v>
      </c>
    </row>
    <row r="470" spans="2:36" ht="12.75">
      <c r="B470">
        <f t="shared" ref="B470:P470" si="2668">IF(ROWS(B$463:B470)&lt;=B$461,B469+1,"")</f>
        <v>8</v>
      </c>
      <c r="C470">
        <f t="shared" si="2668"/>
        <v>8</v>
      </c>
      <c r="D470">
        <f t="shared" si="2668"/>
        <v>8</v>
      </c>
      <c r="E470">
        <f t="shared" si="2668"/>
        <v>8</v>
      </c>
      <c r="F470">
        <f t="shared" si="2668"/>
        <v>8</v>
      </c>
      <c r="G470">
        <f t="shared" si="2668"/>
        <v>8</v>
      </c>
      <c r="H470">
        <f t="shared" si="2668"/>
        <v>8</v>
      </c>
      <c r="I470">
        <f t="shared" si="2668"/>
        <v>8</v>
      </c>
      <c r="J470">
        <f t="shared" si="2668"/>
        <v>8</v>
      </c>
      <c r="K470">
        <f t="shared" si="2668"/>
        <v>8</v>
      </c>
      <c r="L470">
        <f t="shared" si="2668"/>
        <v>8</v>
      </c>
      <c r="M470">
        <f t="shared" si="2668"/>
        <v>8</v>
      </c>
      <c r="N470">
        <f t="shared" si="2668"/>
        <v>8</v>
      </c>
      <c r="O470">
        <f t="shared" si="2668"/>
        <v>8</v>
      </c>
      <c r="P470">
        <f t="shared" si="2668"/>
        <v>8</v>
      </c>
      <c r="Q470" s="37">
        <f t="shared" ref="Q470:T470" si="2669">IF(ROWS(Q$463:Q470)/100&lt;=Q$461,Q469+1%,"")</f>
        <v>0.08</v>
      </c>
      <c r="R470" s="37" t="str">
        <f t="shared" si="2669"/>
        <v/>
      </c>
      <c r="S470" s="37">
        <f t="shared" si="2669"/>
        <v>0.08</v>
      </c>
      <c r="T470" s="37" t="str">
        <f t="shared" si="2669"/>
        <v/>
      </c>
      <c r="U470" t="str">
        <f t="shared" si="2630"/>
        <v/>
      </c>
      <c r="V470" s="37" t="str">
        <f t="shared" ref="V470:W470" si="2670">IF(ROWS(V$463:V470)/100&lt;=V$461,V469+1%,"")</f>
        <v/>
      </c>
      <c r="W470" s="37" t="str">
        <f t="shared" si="2670"/>
        <v/>
      </c>
      <c r="X470">
        <f t="shared" si="2632"/>
        <v>80</v>
      </c>
      <c r="Y470" s="37" t="str">
        <f t="shared" si="2633"/>
        <v/>
      </c>
      <c r="Z470">
        <f t="shared" ref="Z470:AA470" si="2671">IF(ROWS(Z$463:Z470)&lt;=Z$461,Z469+1,"")</f>
        <v>8</v>
      </c>
      <c r="AA470">
        <f t="shared" si="2671"/>
        <v>8</v>
      </c>
      <c r="AB470" s="37">
        <f t="shared" ref="AB470:AG470" si="2672">IF(ROWS(AB$463:AB470)/100&lt;=AB$461,AB469+1%,"")</f>
        <v>0.08</v>
      </c>
      <c r="AC470" s="37">
        <f t="shared" si="2672"/>
        <v>0.08</v>
      </c>
      <c r="AD470" s="37">
        <f t="shared" si="2672"/>
        <v>0.08</v>
      </c>
      <c r="AE470" s="37">
        <f t="shared" si="2672"/>
        <v>0.08</v>
      </c>
      <c r="AF470" s="37">
        <f t="shared" si="2672"/>
        <v>0.08</v>
      </c>
      <c r="AG470" s="37">
        <f t="shared" si="2672"/>
        <v>0.08</v>
      </c>
      <c r="AH470">
        <f t="shared" si="2636"/>
        <v>8</v>
      </c>
      <c r="AI470" s="37">
        <f t="shared" ref="AI470:AJ470" si="2673">IF(ROWS(AI$463:AI470)/100&lt;=AI$461,AI469+1%,"")</f>
        <v>0.08</v>
      </c>
      <c r="AJ470" s="37">
        <f t="shared" si="2673"/>
        <v>0.08</v>
      </c>
    </row>
    <row r="471" spans="2:36" ht="12.75">
      <c r="B471">
        <f t="shared" ref="B471:P471" si="2674">IF(ROWS(B$463:B471)&lt;=B$461,B470+1,"")</f>
        <v>9</v>
      </c>
      <c r="C471">
        <f t="shared" si="2674"/>
        <v>9</v>
      </c>
      <c r="D471">
        <f t="shared" si="2674"/>
        <v>9</v>
      </c>
      <c r="E471">
        <f t="shared" si="2674"/>
        <v>9</v>
      </c>
      <c r="F471">
        <f t="shared" si="2674"/>
        <v>9</v>
      </c>
      <c r="G471">
        <f t="shared" si="2674"/>
        <v>9</v>
      </c>
      <c r="H471">
        <f t="shared" si="2674"/>
        <v>9</v>
      </c>
      <c r="I471">
        <f t="shared" si="2674"/>
        <v>9</v>
      </c>
      <c r="J471">
        <f t="shared" si="2674"/>
        <v>9</v>
      </c>
      <c r="K471">
        <f t="shared" si="2674"/>
        <v>9</v>
      </c>
      <c r="L471">
        <f t="shared" si="2674"/>
        <v>9</v>
      </c>
      <c r="M471">
        <f t="shared" si="2674"/>
        <v>9</v>
      </c>
      <c r="N471">
        <f t="shared" si="2674"/>
        <v>9</v>
      </c>
      <c r="O471">
        <f t="shared" si="2674"/>
        <v>9</v>
      </c>
      <c r="P471">
        <f t="shared" si="2674"/>
        <v>9</v>
      </c>
      <c r="Q471" s="37">
        <f t="shared" ref="Q471:T471" si="2675">IF(ROWS(Q$463:Q471)/100&lt;=Q$461,Q470+1%,"")</f>
        <v>0.09</v>
      </c>
      <c r="R471" s="37" t="str">
        <f t="shared" si="2675"/>
        <v/>
      </c>
      <c r="S471" s="37">
        <f t="shared" si="2675"/>
        <v>0.09</v>
      </c>
      <c r="T471" s="37" t="str">
        <f t="shared" si="2675"/>
        <v/>
      </c>
      <c r="U471" t="str">
        <f t="shared" si="2630"/>
        <v/>
      </c>
      <c r="V471" s="37" t="str">
        <f t="shared" ref="V471:W471" si="2676">IF(ROWS(V$463:V471)/100&lt;=V$461,V470+1%,"")</f>
        <v/>
      </c>
      <c r="W471" s="37" t="str">
        <f t="shared" si="2676"/>
        <v/>
      </c>
      <c r="X471">
        <f t="shared" si="2632"/>
        <v>90</v>
      </c>
      <c r="Y471" s="37" t="str">
        <f t="shared" si="2633"/>
        <v/>
      </c>
      <c r="Z471">
        <f t="shared" ref="Z471:AA471" si="2677">IF(ROWS(Z$463:Z471)&lt;=Z$461,Z470+1,"")</f>
        <v>9</v>
      </c>
      <c r="AA471">
        <f t="shared" si="2677"/>
        <v>9</v>
      </c>
      <c r="AB471" s="37">
        <f t="shared" ref="AB471:AG471" si="2678">IF(ROWS(AB$463:AB471)/100&lt;=AB$461,AB470+1%,"")</f>
        <v>0.09</v>
      </c>
      <c r="AC471" s="37">
        <f t="shared" si="2678"/>
        <v>0.09</v>
      </c>
      <c r="AD471" s="37">
        <f t="shared" si="2678"/>
        <v>0.09</v>
      </c>
      <c r="AE471" s="37">
        <f t="shared" si="2678"/>
        <v>0.09</v>
      </c>
      <c r="AF471" s="37">
        <f t="shared" si="2678"/>
        <v>0.09</v>
      </c>
      <c r="AG471" s="37">
        <f t="shared" si="2678"/>
        <v>0.09</v>
      </c>
      <c r="AH471">
        <f t="shared" si="2636"/>
        <v>9</v>
      </c>
      <c r="AI471" s="37">
        <f t="shared" ref="AI471:AJ471" si="2679">IF(ROWS(AI$463:AI471)/100&lt;=AI$461,AI470+1%,"")</f>
        <v>0.09</v>
      </c>
      <c r="AJ471" s="37">
        <f t="shared" si="2679"/>
        <v>0.09</v>
      </c>
    </row>
    <row r="472" spans="2:36" ht="12.75">
      <c r="B472">
        <f t="shared" ref="B472:P472" si="2680">IF(ROWS(B$463:B472)&lt;=B$461,B471+1,"")</f>
        <v>10</v>
      </c>
      <c r="C472">
        <f t="shared" si="2680"/>
        <v>10</v>
      </c>
      <c r="D472">
        <f t="shared" si="2680"/>
        <v>10</v>
      </c>
      <c r="E472">
        <f t="shared" si="2680"/>
        <v>10</v>
      </c>
      <c r="F472">
        <f t="shared" si="2680"/>
        <v>10</v>
      </c>
      <c r="G472">
        <f t="shared" si="2680"/>
        <v>10</v>
      </c>
      <c r="H472">
        <f t="shared" si="2680"/>
        <v>10</v>
      </c>
      <c r="I472">
        <f t="shared" si="2680"/>
        <v>10</v>
      </c>
      <c r="J472">
        <f t="shared" si="2680"/>
        <v>10</v>
      </c>
      <c r="K472">
        <f t="shared" si="2680"/>
        <v>10</v>
      </c>
      <c r="L472">
        <f t="shared" si="2680"/>
        <v>10</v>
      </c>
      <c r="M472">
        <f t="shared" si="2680"/>
        <v>10</v>
      </c>
      <c r="N472">
        <f t="shared" si="2680"/>
        <v>10</v>
      </c>
      <c r="O472">
        <f t="shared" si="2680"/>
        <v>10</v>
      </c>
      <c r="P472">
        <f t="shared" si="2680"/>
        <v>10</v>
      </c>
      <c r="Q472" s="37">
        <f t="shared" ref="Q472:T472" si="2681">IF(ROWS(Q$463:Q472)/100&lt;=Q$461,Q471+1%,"")</f>
        <v>9.9999999999999992E-2</v>
      </c>
      <c r="R472" s="37" t="str">
        <f t="shared" si="2681"/>
        <v/>
      </c>
      <c r="S472" s="37">
        <f t="shared" si="2681"/>
        <v>9.9999999999999992E-2</v>
      </c>
      <c r="T472" s="37" t="str">
        <f t="shared" si="2681"/>
        <v/>
      </c>
      <c r="U472" t="str">
        <f t="shared" si="2630"/>
        <v/>
      </c>
      <c r="V472" s="37" t="str">
        <f t="shared" ref="V472:W472" si="2682">IF(ROWS(V$463:V472)/100&lt;=V$461,V471+1%,"")</f>
        <v/>
      </c>
      <c r="W472" s="37" t="str">
        <f t="shared" si="2682"/>
        <v/>
      </c>
      <c r="X472">
        <f t="shared" si="2632"/>
        <v>100</v>
      </c>
      <c r="Y472" s="37" t="str">
        <f t="shared" si="2633"/>
        <v/>
      </c>
      <c r="Z472">
        <f t="shared" ref="Z472:AA472" si="2683">IF(ROWS(Z$463:Z472)&lt;=Z$461,Z471+1,"")</f>
        <v>10</v>
      </c>
      <c r="AA472">
        <f t="shared" si="2683"/>
        <v>10</v>
      </c>
      <c r="AB472" s="37">
        <f t="shared" ref="AB472:AG472" si="2684">IF(ROWS(AB$463:AB472)/100&lt;=AB$461,AB471+1%,"")</f>
        <v>9.9999999999999992E-2</v>
      </c>
      <c r="AC472" s="37">
        <f t="shared" si="2684"/>
        <v>9.9999999999999992E-2</v>
      </c>
      <c r="AD472" s="37">
        <f t="shared" si="2684"/>
        <v>9.9999999999999992E-2</v>
      </c>
      <c r="AE472" s="37">
        <f t="shared" si="2684"/>
        <v>9.9999999999999992E-2</v>
      </c>
      <c r="AF472" s="37">
        <f t="shared" si="2684"/>
        <v>9.9999999999999992E-2</v>
      </c>
      <c r="AG472" s="37">
        <f t="shared" si="2684"/>
        <v>9.9999999999999992E-2</v>
      </c>
      <c r="AH472">
        <f t="shared" si="2636"/>
        <v>10</v>
      </c>
      <c r="AI472" s="37">
        <f t="shared" ref="AI472:AJ472" si="2685">IF(ROWS(AI$463:AI472)/100&lt;=AI$461,AI471+1%,"")</f>
        <v>9.9999999999999992E-2</v>
      </c>
      <c r="AJ472" s="37">
        <f t="shared" si="2685"/>
        <v>9.9999999999999992E-2</v>
      </c>
    </row>
    <row r="473" spans="2:36" ht="12.75">
      <c r="B473">
        <f t="shared" ref="B473:P473" si="2686">IF(ROWS(B$463:B473)&lt;=B$461,B472+1,"")</f>
        <v>11</v>
      </c>
      <c r="C473">
        <f t="shared" si="2686"/>
        <v>11</v>
      </c>
      <c r="D473">
        <f t="shared" si="2686"/>
        <v>11</v>
      </c>
      <c r="E473">
        <f t="shared" si="2686"/>
        <v>11</v>
      </c>
      <c r="F473">
        <f t="shared" si="2686"/>
        <v>11</v>
      </c>
      <c r="G473">
        <f t="shared" si="2686"/>
        <v>11</v>
      </c>
      <c r="H473">
        <f t="shared" si="2686"/>
        <v>11</v>
      </c>
      <c r="I473">
        <f t="shared" si="2686"/>
        <v>11</v>
      </c>
      <c r="J473">
        <f t="shared" si="2686"/>
        <v>11</v>
      </c>
      <c r="K473">
        <f t="shared" si="2686"/>
        <v>11</v>
      </c>
      <c r="L473">
        <f t="shared" si="2686"/>
        <v>11</v>
      </c>
      <c r="M473">
        <f t="shared" si="2686"/>
        <v>11</v>
      </c>
      <c r="N473">
        <f t="shared" si="2686"/>
        <v>11</v>
      </c>
      <c r="O473">
        <f t="shared" si="2686"/>
        <v>11</v>
      </c>
      <c r="P473">
        <f t="shared" si="2686"/>
        <v>11</v>
      </c>
      <c r="Q473" s="37">
        <f t="shared" ref="Q473:T473" si="2687">IF(ROWS(Q$463:Q473)/100&lt;=Q$461,Q472+1%,"")</f>
        <v>0.10999999999999999</v>
      </c>
      <c r="R473" s="37" t="str">
        <f t="shared" si="2687"/>
        <v/>
      </c>
      <c r="S473" s="37">
        <f t="shared" si="2687"/>
        <v>0.10999999999999999</v>
      </c>
      <c r="T473" s="37" t="str">
        <f t="shared" si="2687"/>
        <v/>
      </c>
      <c r="U473" t="str">
        <f t="shared" si="2630"/>
        <v/>
      </c>
      <c r="V473" s="37" t="str">
        <f t="shared" ref="V473:W473" si="2688">IF(ROWS(V$463:V473)/100&lt;=V$461,V472+1%,"")</f>
        <v/>
      </c>
      <c r="W473" s="37" t="str">
        <f t="shared" si="2688"/>
        <v/>
      </c>
      <c r="X473">
        <f t="shared" si="2632"/>
        <v>110</v>
      </c>
      <c r="Y473" s="37" t="str">
        <f t="shared" si="2633"/>
        <v/>
      </c>
      <c r="Z473">
        <f t="shared" ref="Z473:AA473" si="2689">IF(ROWS(Z$463:Z473)&lt;=Z$461,Z472+1,"")</f>
        <v>11</v>
      </c>
      <c r="AA473">
        <f t="shared" si="2689"/>
        <v>11</v>
      </c>
      <c r="AB473" s="37">
        <f t="shared" ref="AB473:AG473" si="2690">IF(ROWS(AB$463:AB473)/100&lt;=AB$461,AB472+1%,"")</f>
        <v>0.10999999999999999</v>
      </c>
      <c r="AC473" s="37">
        <f t="shared" si="2690"/>
        <v>0.10999999999999999</v>
      </c>
      <c r="AD473" s="37">
        <f t="shared" si="2690"/>
        <v>0.10999999999999999</v>
      </c>
      <c r="AE473" s="37">
        <f t="shared" si="2690"/>
        <v>0.10999999999999999</v>
      </c>
      <c r="AF473" s="37">
        <f t="shared" si="2690"/>
        <v>0.10999999999999999</v>
      </c>
      <c r="AG473" s="37">
        <f t="shared" si="2690"/>
        <v>0.10999999999999999</v>
      </c>
      <c r="AH473">
        <f t="shared" si="2636"/>
        <v>11</v>
      </c>
      <c r="AI473" s="37">
        <f t="shared" ref="AI473:AJ473" si="2691">IF(ROWS(AI$463:AI473)/100&lt;=AI$461,AI472+1%,"")</f>
        <v>0.10999999999999999</v>
      </c>
      <c r="AJ473" s="37">
        <f t="shared" si="2691"/>
        <v>0.10999999999999999</v>
      </c>
    </row>
    <row r="474" spans="2:36" ht="12.75">
      <c r="B474">
        <f t="shared" ref="B474:P474" si="2692">IF(ROWS(B$463:B474)&lt;=B$461,B473+1,"")</f>
        <v>12</v>
      </c>
      <c r="C474">
        <f t="shared" si="2692"/>
        <v>12</v>
      </c>
      <c r="D474">
        <f t="shared" si="2692"/>
        <v>12</v>
      </c>
      <c r="E474">
        <f t="shared" si="2692"/>
        <v>12</v>
      </c>
      <c r="F474">
        <f t="shared" si="2692"/>
        <v>12</v>
      </c>
      <c r="G474">
        <f t="shared" si="2692"/>
        <v>12</v>
      </c>
      <c r="H474">
        <f t="shared" si="2692"/>
        <v>12</v>
      </c>
      <c r="I474">
        <f t="shared" si="2692"/>
        <v>12</v>
      </c>
      <c r="J474">
        <f t="shared" si="2692"/>
        <v>12</v>
      </c>
      <c r="K474">
        <f t="shared" si="2692"/>
        <v>12</v>
      </c>
      <c r="L474">
        <f t="shared" si="2692"/>
        <v>12</v>
      </c>
      <c r="M474">
        <f t="shared" si="2692"/>
        <v>12</v>
      </c>
      <c r="N474">
        <f t="shared" si="2692"/>
        <v>12</v>
      </c>
      <c r="O474">
        <f t="shared" si="2692"/>
        <v>12</v>
      </c>
      <c r="P474">
        <f t="shared" si="2692"/>
        <v>12</v>
      </c>
      <c r="Q474" s="37">
        <f t="shared" ref="Q474:T474" si="2693">IF(ROWS(Q$463:Q474)/100&lt;=Q$461,Q473+1%,"")</f>
        <v>0.11999999999999998</v>
      </c>
      <c r="R474" s="37" t="str">
        <f t="shared" si="2693"/>
        <v/>
      </c>
      <c r="S474" s="37">
        <f t="shared" si="2693"/>
        <v>0.11999999999999998</v>
      </c>
      <c r="T474" s="37" t="str">
        <f t="shared" si="2693"/>
        <v/>
      </c>
      <c r="U474" t="str">
        <f t="shared" si="2630"/>
        <v/>
      </c>
      <c r="V474" s="37" t="str">
        <f t="shared" ref="V474:W474" si="2694">IF(ROWS(V$463:V474)/100&lt;=V$461,V473+1%,"")</f>
        <v/>
      </c>
      <c r="W474" s="37" t="str">
        <f t="shared" si="2694"/>
        <v/>
      </c>
      <c r="X474">
        <f t="shared" si="2632"/>
        <v>120</v>
      </c>
      <c r="Y474" s="37" t="str">
        <f t="shared" si="2633"/>
        <v/>
      </c>
      <c r="Z474">
        <f t="shared" ref="Z474:AA474" si="2695">IF(ROWS(Z$463:Z474)&lt;=Z$461,Z473+1,"")</f>
        <v>12</v>
      </c>
      <c r="AA474">
        <f t="shared" si="2695"/>
        <v>12</v>
      </c>
      <c r="AB474" s="37">
        <f t="shared" ref="AB474:AG474" si="2696">IF(ROWS(AB$463:AB474)/100&lt;=AB$461,AB473+1%,"")</f>
        <v>0.11999999999999998</v>
      </c>
      <c r="AC474" s="37">
        <f t="shared" si="2696"/>
        <v>0.11999999999999998</v>
      </c>
      <c r="AD474" s="37">
        <f t="shared" si="2696"/>
        <v>0.11999999999999998</v>
      </c>
      <c r="AE474" s="37">
        <f t="shared" si="2696"/>
        <v>0.11999999999999998</v>
      </c>
      <c r="AF474" s="37">
        <f t="shared" si="2696"/>
        <v>0.11999999999999998</v>
      </c>
      <c r="AG474" s="37">
        <f t="shared" si="2696"/>
        <v>0.11999999999999998</v>
      </c>
      <c r="AH474">
        <f t="shared" si="2636"/>
        <v>12</v>
      </c>
      <c r="AI474" s="37">
        <f t="shared" ref="AI474:AJ474" si="2697">IF(ROWS(AI$463:AI474)/100&lt;=AI$461,AI473+1%,"")</f>
        <v>0.11999999999999998</v>
      </c>
      <c r="AJ474" s="37">
        <f t="shared" si="2697"/>
        <v>0.11999999999999998</v>
      </c>
    </row>
    <row r="475" spans="2:36" ht="12.75">
      <c r="B475">
        <f t="shared" ref="B475:P475" si="2698">IF(ROWS(B$463:B475)&lt;=B$461,B474+1,"")</f>
        <v>13</v>
      </c>
      <c r="C475">
        <f t="shared" si="2698"/>
        <v>13</v>
      </c>
      <c r="D475">
        <f t="shared" si="2698"/>
        <v>13</v>
      </c>
      <c r="E475">
        <f t="shared" si="2698"/>
        <v>13</v>
      </c>
      <c r="F475">
        <f t="shared" si="2698"/>
        <v>13</v>
      </c>
      <c r="G475">
        <f t="shared" si="2698"/>
        <v>13</v>
      </c>
      <c r="H475">
        <f t="shared" si="2698"/>
        <v>13</v>
      </c>
      <c r="I475">
        <f t="shared" si="2698"/>
        <v>13</v>
      </c>
      <c r="J475">
        <f t="shared" si="2698"/>
        <v>13</v>
      </c>
      <c r="K475">
        <f t="shared" si="2698"/>
        <v>13</v>
      </c>
      <c r="L475">
        <f t="shared" si="2698"/>
        <v>13</v>
      </c>
      <c r="M475">
        <f t="shared" si="2698"/>
        <v>13</v>
      </c>
      <c r="N475">
        <f t="shared" si="2698"/>
        <v>13</v>
      </c>
      <c r="O475">
        <f t="shared" si="2698"/>
        <v>13</v>
      </c>
      <c r="P475">
        <f t="shared" si="2698"/>
        <v>13</v>
      </c>
      <c r="Q475" s="37">
        <f t="shared" ref="Q475:T475" si="2699">IF(ROWS(Q$463:Q475)/100&lt;=Q$461,Q474+1%,"")</f>
        <v>0.12999999999999998</v>
      </c>
      <c r="R475" s="37" t="str">
        <f t="shared" si="2699"/>
        <v/>
      </c>
      <c r="S475" s="37">
        <f t="shared" si="2699"/>
        <v>0.12999999999999998</v>
      </c>
      <c r="T475" s="37" t="str">
        <f t="shared" si="2699"/>
        <v/>
      </c>
      <c r="U475" t="str">
        <f t="shared" si="2630"/>
        <v/>
      </c>
      <c r="V475" s="37" t="str">
        <f t="shared" ref="V475:W475" si="2700">IF(ROWS(V$463:V475)/100&lt;=V$461,V474+1%,"")</f>
        <v/>
      </c>
      <c r="W475" s="37" t="str">
        <f t="shared" si="2700"/>
        <v/>
      </c>
      <c r="X475">
        <f t="shared" si="2632"/>
        <v>130</v>
      </c>
      <c r="Y475" s="37" t="str">
        <f t="shared" si="2633"/>
        <v/>
      </c>
      <c r="Z475">
        <f t="shared" ref="Z475:AA475" si="2701">IF(ROWS(Z$463:Z475)&lt;=Z$461,Z474+1,"")</f>
        <v>13</v>
      </c>
      <c r="AA475">
        <f t="shared" si="2701"/>
        <v>13</v>
      </c>
      <c r="AB475" s="37">
        <f t="shared" ref="AB475:AG475" si="2702">IF(ROWS(AB$463:AB475)/100&lt;=AB$461,AB474+1%,"")</f>
        <v>0.12999999999999998</v>
      </c>
      <c r="AC475" s="37">
        <f t="shared" si="2702"/>
        <v>0.12999999999999998</v>
      </c>
      <c r="AD475" s="37">
        <f t="shared" si="2702"/>
        <v>0.12999999999999998</v>
      </c>
      <c r="AE475" s="37">
        <f t="shared" si="2702"/>
        <v>0.12999999999999998</v>
      </c>
      <c r="AF475" s="37">
        <f t="shared" si="2702"/>
        <v>0.12999999999999998</v>
      </c>
      <c r="AG475" s="37">
        <f t="shared" si="2702"/>
        <v>0.12999999999999998</v>
      </c>
      <c r="AH475">
        <f t="shared" si="2636"/>
        <v>13</v>
      </c>
      <c r="AI475" s="37">
        <f t="shared" ref="AI475:AJ475" si="2703">IF(ROWS(AI$463:AI475)/100&lt;=AI$461,AI474+1%,"")</f>
        <v>0.12999999999999998</v>
      </c>
      <c r="AJ475" s="37">
        <f t="shared" si="2703"/>
        <v>0.12999999999999998</v>
      </c>
    </row>
    <row r="476" spans="2:36" ht="12.75">
      <c r="B476">
        <f t="shared" ref="B476:P476" si="2704">IF(ROWS(B$463:B476)&lt;=B$461,B475+1,"")</f>
        <v>14</v>
      </c>
      <c r="C476">
        <f t="shared" si="2704"/>
        <v>14</v>
      </c>
      <c r="D476">
        <f t="shared" si="2704"/>
        <v>14</v>
      </c>
      <c r="E476">
        <f t="shared" si="2704"/>
        <v>14</v>
      </c>
      <c r="F476">
        <f t="shared" si="2704"/>
        <v>14</v>
      </c>
      <c r="G476">
        <f t="shared" si="2704"/>
        <v>14</v>
      </c>
      <c r="H476">
        <f t="shared" si="2704"/>
        <v>14</v>
      </c>
      <c r="I476">
        <f t="shared" si="2704"/>
        <v>14</v>
      </c>
      <c r="J476">
        <f t="shared" si="2704"/>
        <v>14</v>
      </c>
      <c r="K476">
        <f t="shared" si="2704"/>
        <v>14</v>
      </c>
      <c r="L476">
        <f t="shared" si="2704"/>
        <v>14</v>
      </c>
      <c r="M476">
        <f t="shared" si="2704"/>
        <v>14</v>
      </c>
      <c r="N476">
        <f t="shared" si="2704"/>
        <v>14</v>
      </c>
      <c r="O476">
        <f t="shared" si="2704"/>
        <v>14</v>
      </c>
      <c r="P476">
        <f t="shared" si="2704"/>
        <v>14</v>
      </c>
      <c r="Q476" s="37">
        <f t="shared" ref="Q476:T476" si="2705">IF(ROWS(Q$463:Q476)/100&lt;=Q$461,Q475+1%,"")</f>
        <v>0.13999999999999999</v>
      </c>
      <c r="R476" s="37" t="str">
        <f t="shared" si="2705"/>
        <v/>
      </c>
      <c r="S476" s="37">
        <f t="shared" si="2705"/>
        <v>0.13999999999999999</v>
      </c>
      <c r="T476" s="37" t="str">
        <f t="shared" si="2705"/>
        <v/>
      </c>
      <c r="U476" t="str">
        <f t="shared" si="2630"/>
        <v/>
      </c>
      <c r="V476" s="37" t="str">
        <f t="shared" ref="V476:W476" si="2706">IF(ROWS(V$463:V476)/100&lt;=V$461,V475+1%,"")</f>
        <v/>
      </c>
      <c r="W476" s="37" t="str">
        <f t="shared" si="2706"/>
        <v/>
      </c>
      <c r="X476">
        <f t="shared" si="2632"/>
        <v>140</v>
      </c>
      <c r="Y476" s="37" t="str">
        <f t="shared" si="2633"/>
        <v/>
      </c>
      <c r="Z476">
        <f t="shared" ref="Z476:AA476" si="2707">IF(ROWS(Z$463:Z476)&lt;=Z$461,Z475+1,"")</f>
        <v>14</v>
      </c>
      <c r="AA476">
        <f t="shared" si="2707"/>
        <v>14</v>
      </c>
      <c r="AB476" s="37">
        <f t="shared" ref="AB476:AG476" si="2708">IF(ROWS(AB$463:AB476)/100&lt;=AB$461,AB475+1%,"")</f>
        <v>0.13999999999999999</v>
      </c>
      <c r="AC476" s="37">
        <f t="shared" si="2708"/>
        <v>0.13999999999999999</v>
      </c>
      <c r="AD476" s="37">
        <f t="shared" si="2708"/>
        <v>0.13999999999999999</v>
      </c>
      <c r="AE476" s="37">
        <f t="shared" si="2708"/>
        <v>0.13999999999999999</v>
      </c>
      <c r="AF476" s="37">
        <f t="shared" si="2708"/>
        <v>0.13999999999999999</v>
      </c>
      <c r="AG476" s="37">
        <f t="shared" si="2708"/>
        <v>0.13999999999999999</v>
      </c>
      <c r="AH476">
        <f t="shared" si="2636"/>
        <v>14</v>
      </c>
      <c r="AI476" s="37">
        <f t="shared" ref="AI476:AJ476" si="2709">IF(ROWS(AI$463:AI476)/100&lt;=AI$461,AI475+1%,"")</f>
        <v>0.13999999999999999</v>
      </c>
      <c r="AJ476" s="37">
        <f t="shared" si="2709"/>
        <v>0.13999999999999999</v>
      </c>
    </row>
    <row r="477" spans="2:36" ht="12.75">
      <c r="B477">
        <f t="shared" ref="B477:P477" si="2710">IF(ROWS(B$463:B477)&lt;=B$461,B476+1,"")</f>
        <v>15</v>
      </c>
      <c r="C477">
        <f t="shared" si="2710"/>
        <v>15</v>
      </c>
      <c r="D477">
        <f t="shared" si="2710"/>
        <v>15</v>
      </c>
      <c r="E477">
        <f t="shared" si="2710"/>
        <v>15</v>
      </c>
      <c r="F477">
        <f t="shared" si="2710"/>
        <v>15</v>
      </c>
      <c r="G477">
        <f t="shared" si="2710"/>
        <v>15</v>
      </c>
      <c r="H477">
        <f t="shared" si="2710"/>
        <v>15</v>
      </c>
      <c r="I477">
        <f t="shared" si="2710"/>
        <v>15</v>
      </c>
      <c r="J477">
        <f t="shared" si="2710"/>
        <v>15</v>
      </c>
      <c r="K477">
        <f t="shared" si="2710"/>
        <v>15</v>
      </c>
      <c r="L477">
        <f t="shared" si="2710"/>
        <v>15</v>
      </c>
      <c r="M477">
        <f t="shared" si="2710"/>
        <v>15</v>
      </c>
      <c r="N477">
        <f t="shared" si="2710"/>
        <v>15</v>
      </c>
      <c r="O477">
        <f t="shared" si="2710"/>
        <v>15</v>
      </c>
      <c r="P477">
        <f t="shared" si="2710"/>
        <v>15</v>
      </c>
      <c r="Q477" s="37">
        <f t="shared" ref="Q477:T477" si="2711">IF(ROWS(Q$463:Q477)/100&lt;=Q$461,Q476+1%,"")</f>
        <v>0.15</v>
      </c>
      <c r="R477" s="37" t="str">
        <f t="shared" si="2711"/>
        <v/>
      </c>
      <c r="S477" s="37">
        <f t="shared" si="2711"/>
        <v>0.15</v>
      </c>
      <c r="T477" s="37" t="str">
        <f t="shared" si="2711"/>
        <v/>
      </c>
      <c r="U477" t="str">
        <f t="shared" si="2630"/>
        <v/>
      </c>
      <c r="V477" s="37" t="str">
        <f t="shared" ref="V477:W477" si="2712">IF(ROWS(V$463:V477)/100&lt;=V$461,V476+1%,"")</f>
        <v/>
      </c>
      <c r="W477" s="37" t="str">
        <f t="shared" si="2712"/>
        <v/>
      </c>
      <c r="X477">
        <f t="shared" si="2632"/>
        <v>150</v>
      </c>
      <c r="Y477" s="37" t="str">
        <f t="shared" si="2633"/>
        <v/>
      </c>
      <c r="Z477">
        <f t="shared" ref="Z477:AA477" si="2713">IF(ROWS(Z$463:Z477)&lt;=Z$461,Z476+1,"")</f>
        <v>15</v>
      </c>
      <c r="AA477">
        <f t="shared" si="2713"/>
        <v>15</v>
      </c>
      <c r="AB477" s="37">
        <f t="shared" ref="AB477:AG477" si="2714">IF(ROWS(AB$463:AB477)/100&lt;=AB$461,AB476+1%,"")</f>
        <v>0.15</v>
      </c>
      <c r="AC477" s="37">
        <f t="shared" si="2714"/>
        <v>0.15</v>
      </c>
      <c r="AD477" s="37">
        <f t="shared" si="2714"/>
        <v>0.15</v>
      </c>
      <c r="AE477" s="37">
        <f t="shared" si="2714"/>
        <v>0.15</v>
      </c>
      <c r="AF477" s="37">
        <f t="shared" si="2714"/>
        <v>0.15</v>
      </c>
      <c r="AG477" s="37">
        <f t="shared" si="2714"/>
        <v>0.15</v>
      </c>
      <c r="AH477">
        <f t="shared" si="2636"/>
        <v>15</v>
      </c>
      <c r="AI477" s="37">
        <f t="shared" ref="AI477:AJ477" si="2715">IF(ROWS(AI$463:AI477)/100&lt;=AI$461,AI476+1%,"")</f>
        <v>0.15</v>
      </c>
      <c r="AJ477" s="37">
        <f t="shared" si="2715"/>
        <v>0.15</v>
      </c>
    </row>
    <row r="478" spans="2:36" ht="12.75">
      <c r="B478">
        <f t="shared" ref="B478:P478" si="2716">IF(ROWS(B$463:B478)&lt;=B$461,B477+1,"")</f>
        <v>16</v>
      </c>
      <c r="C478" t="str">
        <f t="shared" si="2716"/>
        <v/>
      </c>
      <c r="D478" t="str">
        <f t="shared" si="2716"/>
        <v/>
      </c>
      <c r="E478" t="str">
        <f t="shared" si="2716"/>
        <v/>
      </c>
      <c r="F478" t="str">
        <f t="shared" si="2716"/>
        <v/>
      </c>
      <c r="G478" t="str">
        <f t="shared" si="2716"/>
        <v/>
      </c>
      <c r="H478" t="str">
        <f t="shared" si="2716"/>
        <v/>
      </c>
      <c r="I478" t="str">
        <f t="shared" si="2716"/>
        <v/>
      </c>
      <c r="J478">
        <f t="shared" si="2716"/>
        <v>16</v>
      </c>
      <c r="K478">
        <f t="shared" si="2716"/>
        <v>16</v>
      </c>
      <c r="L478">
        <f t="shared" si="2716"/>
        <v>16</v>
      </c>
      <c r="M478">
        <f t="shared" si="2716"/>
        <v>16</v>
      </c>
      <c r="N478">
        <f t="shared" si="2716"/>
        <v>16</v>
      </c>
      <c r="O478">
        <f t="shared" si="2716"/>
        <v>16</v>
      </c>
      <c r="P478">
        <f t="shared" si="2716"/>
        <v>16</v>
      </c>
      <c r="Q478" s="37">
        <f t="shared" ref="Q478:T478" si="2717">IF(ROWS(Q$463:Q478)/100&lt;=Q$461,Q477+1%,"")</f>
        <v>0.16</v>
      </c>
      <c r="R478" s="37" t="str">
        <f t="shared" si="2717"/>
        <v/>
      </c>
      <c r="S478" s="37">
        <f t="shared" si="2717"/>
        <v>0.16</v>
      </c>
      <c r="T478" s="37" t="str">
        <f t="shared" si="2717"/>
        <v/>
      </c>
      <c r="U478" t="str">
        <f t="shared" si="2630"/>
        <v/>
      </c>
      <c r="V478" s="37" t="str">
        <f t="shared" ref="V478:W478" si="2718">IF(ROWS(V$463:V478)/100&lt;=V$461,V477+1%,"")</f>
        <v/>
      </c>
      <c r="W478" s="37" t="str">
        <f t="shared" si="2718"/>
        <v/>
      </c>
      <c r="X478">
        <f t="shared" si="2632"/>
        <v>160</v>
      </c>
      <c r="Y478" s="37" t="str">
        <f t="shared" si="2633"/>
        <v/>
      </c>
      <c r="Z478">
        <f t="shared" ref="Z478:AA478" si="2719">IF(ROWS(Z$463:Z478)&lt;=Z$461,Z477+1,"")</f>
        <v>16</v>
      </c>
      <c r="AA478">
        <f t="shared" si="2719"/>
        <v>16</v>
      </c>
      <c r="AB478" s="37">
        <f t="shared" ref="AB478:AG478" si="2720">IF(ROWS(AB$463:AB478)/100&lt;=AB$461,AB477+1%,"")</f>
        <v>0.16</v>
      </c>
      <c r="AC478" s="37">
        <f t="shared" si="2720"/>
        <v>0.16</v>
      </c>
      <c r="AD478" s="37">
        <f t="shared" si="2720"/>
        <v>0.16</v>
      </c>
      <c r="AE478" s="37">
        <f t="shared" si="2720"/>
        <v>0.16</v>
      </c>
      <c r="AF478" s="37">
        <f t="shared" si="2720"/>
        <v>0.16</v>
      </c>
      <c r="AG478" s="37">
        <f t="shared" si="2720"/>
        <v>0.16</v>
      </c>
      <c r="AH478">
        <f t="shared" si="2636"/>
        <v>16</v>
      </c>
      <c r="AI478" s="37">
        <f t="shared" ref="AI478:AJ478" si="2721">IF(ROWS(AI$463:AI478)/100&lt;=AI$461,AI477+1%,"")</f>
        <v>0.16</v>
      </c>
      <c r="AJ478" s="37">
        <f t="shared" si="2721"/>
        <v>0.16</v>
      </c>
    </row>
    <row r="479" spans="2:36" ht="12.75">
      <c r="B479">
        <f t="shared" ref="B479:P479" si="2722">IF(ROWS(B$463:B479)&lt;=B$461,B478+1,"")</f>
        <v>17</v>
      </c>
      <c r="C479" t="str">
        <f t="shared" si="2722"/>
        <v/>
      </c>
      <c r="D479" t="str">
        <f t="shared" si="2722"/>
        <v/>
      </c>
      <c r="E479" t="str">
        <f t="shared" si="2722"/>
        <v/>
      </c>
      <c r="F479" t="str">
        <f t="shared" si="2722"/>
        <v/>
      </c>
      <c r="G479" t="str">
        <f t="shared" si="2722"/>
        <v/>
      </c>
      <c r="H479" t="str">
        <f t="shared" si="2722"/>
        <v/>
      </c>
      <c r="I479" t="str">
        <f t="shared" si="2722"/>
        <v/>
      </c>
      <c r="J479">
        <f t="shared" si="2722"/>
        <v>17</v>
      </c>
      <c r="K479">
        <f t="shared" si="2722"/>
        <v>17</v>
      </c>
      <c r="L479">
        <f t="shared" si="2722"/>
        <v>17</v>
      </c>
      <c r="M479">
        <f t="shared" si="2722"/>
        <v>17</v>
      </c>
      <c r="N479">
        <f t="shared" si="2722"/>
        <v>17</v>
      </c>
      <c r="O479">
        <f t="shared" si="2722"/>
        <v>17</v>
      </c>
      <c r="P479">
        <f t="shared" si="2722"/>
        <v>17</v>
      </c>
      <c r="Q479" s="37">
        <f t="shared" ref="Q479:T479" si="2723">IF(ROWS(Q$463:Q479)/100&lt;=Q$461,Q478+1%,"")</f>
        <v>0.17</v>
      </c>
      <c r="R479" s="37" t="str">
        <f t="shared" si="2723"/>
        <v/>
      </c>
      <c r="S479" s="37">
        <f t="shared" si="2723"/>
        <v>0.17</v>
      </c>
      <c r="T479" s="37" t="str">
        <f t="shared" si="2723"/>
        <v/>
      </c>
      <c r="U479" t="str">
        <f t="shared" si="2630"/>
        <v/>
      </c>
      <c r="V479" s="37" t="str">
        <f t="shared" ref="V479:W479" si="2724">IF(ROWS(V$463:V479)/100&lt;=V$461,V478+1%,"")</f>
        <v/>
      </c>
      <c r="W479" s="37" t="str">
        <f t="shared" si="2724"/>
        <v/>
      </c>
      <c r="X479">
        <f t="shared" si="2632"/>
        <v>170</v>
      </c>
      <c r="Y479" s="37" t="str">
        <f t="shared" si="2633"/>
        <v/>
      </c>
      <c r="Z479">
        <f t="shared" ref="Z479:AA479" si="2725">IF(ROWS(Z$463:Z479)&lt;=Z$461,Z478+1,"")</f>
        <v>17</v>
      </c>
      <c r="AA479">
        <f t="shared" si="2725"/>
        <v>17</v>
      </c>
      <c r="AB479" s="37">
        <f t="shared" ref="AB479:AG479" si="2726">IF(ROWS(AB$463:AB479)/100&lt;=AB$461,AB478+1%,"")</f>
        <v>0.17</v>
      </c>
      <c r="AC479" s="37">
        <f t="shared" si="2726"/>
        <v>0.17</v>
      </c>
      <c r="AD479" s="37">
        <f t="shared" si="2726"/>
        <v>0.17</v>
      </c>
      <c r="AE479" s="37">
        <f t="shared" si="2726"/>
        <v>0.17</v>
      </c>
      <c r="AF479" s="37">
        <f t="shared" si="2726"/>
        <v>0.17</v>
      </c>
      <c r="AG479" s="37">
        <f t="shared" si="2726"/>
        <v>0.17</v>
      </c>
      <c r="AH479">
        <f t="shared" si="2636"/>
        <v>17</v>
      </c>
      <c r="AI479" s="37">
        <f t="shared" ref="AI479:AJ479" si="2727">IF(ROWS(AI$463:AI479)/100&lt;=AI$461,AI478+1%,"")</f>
        <v>0.17</v>
      </c>
      <c r="AJ479" s="37">
        <f t="shared" si="2727"/>
        <v>0.17</v>
      </c>
    </row>
    <row r="480" spans="2:36" ht="12.75">
      <c r="B480">
        <f t="shared" ref="B480:P480" si="2728">IF(ROWS(B$463:B480)&lt;=B$461,B479+1,"")</f>
        <v>18</v>
      </c>
      <c r="C480" t="str">
        <f t="shared" si="2728"/>
        <v/>
      </c>
      <c r="D480" t="str">
        <f t="shared" si="2728"/>
        <v/>
      </c>
      <c r="E480" t="str">
        <f t="shared" si="2728"/>
        <v/>
      </c>
      <c r="F480" t="str">
        <f t="shared" si="2728"/>
        <v/>
      </c>
      <c r="G480" t="str">
        <f t="shared" si="2728"/>
        <v/>
      </c>
      <c r="H480" t="str">
        <f t="shared" si="2728"/>
        <v/>
      </c>
      <c r="I480" t="str">
        <f t="shared" si="2728"/>
        <v/>
      </c>
      <c r="J480">
        <f t="shared" si="2728"/>
        <v>18</v>
      </c>
      <c r="K480">
        <f t="shared" si="2728"/>
        <v>18</v>
      </c>
      <c r="L480">
        <f t="shared" si="2728"/>
        <v>18</v>
      </c>
      <c r="M480">
        <f t="shared" si="2728"/>
        <v>18</v>
      </c>
      <c r="N480">
        <f t="shared" si="2728"/>
        <v>18</v>
      </c>
      <c r="O480">
        <f t="shared" si="2728"/>
        <v>18</v>
      </c>
      <c r="P480">
        <f t="shared" si="2728"/>
        <v>18</v>
      </c>
      <c r="Q480" s="37">
        <f t="shared" ref="Q480:T480" si="2729">IF(ROWS(Q$463:Q480)/100&lt;=Q$461,Q479+1%,"")</f>
        <v>0.18000000000000002</v>
      </c>
      <c r="R480" s="37" t="str">
        <f t="shared" si="2729"/>
        <v/>
      </c>
      <c r="S480" s="37">
        <f t="shared" si="2729"/>
        <v>0.18000000000000002</v>
      </c>
      <c r="T480" s="37" t="str">
        <f t="shared" si="2729"/>
        <v/>
      </c>
      <c r="U480" t="str">
        <f t="shared" si="2630"/>
        <v/>
      </c>
      <c r="V480" s="37" t="str">
        <f t="shared" ref="V480:W480" si="2730">IF(ROWS(V$463:V480)/100&lt;=V$461,V479+1%,"")</f>
        <v/>
      </c>
      <c r="W480" s="37" t="str">
        <f t="shared" si="2730"/>
        <v/>
      </c>
      <c r="X480">
        <f t="shared" si="2632"/>
        <v>180</v>
      </c>
      <c r="Y480" s="37" t="str">
        <f t="shared" si="2633"/>
        <v/>
      </c>
      <c r="Z480">
        <f t="shared" ref="Z480:AA480" si="2731">IF(ROWS(Z$463:Z480)&lt;=Z$461,Z479+1,"")</f>
        <v>18</v>
      </c>
      <c r="AA480">
        <f t="shared" si="2731"/>
        <v>18</v>
      </c>
      <c r="AB480" s="37">
        <f t="shared" ref="AB480:AG480" si="2732">IF(ROWS(AB$463:AB480)/100&lt;=AB$461,AB479+1%,"")</f>
        <v>0.18000000000000002</v>
      </c>
      <c r="AC480" s="37">
        <f t="shared" si="2732"/>
        <v>0.18000000000000002</v>
      </c>
      <c r="AD480" s="37">
        <f t="shared" si="2732"/>
        <v>0.18000000000000002</v>
      </c>
      <c r="AE480" s="37">
        <f t="shared" si="2732"/>
        <v>0.18000000000000002</v>
      </c>
      <c r="AF480" s="37">
        <f t="shared" si="2732"/>
        <v>0.18000000000000002</v>
      </c>
      <c r="AG480" s="37">
        <f t="shared" si="2732"/>
        <v>0.18000000000000002</v>
      </c>
      <c r="AH480">
        <f t="shared" si="2636"/>
        <v>18</v>
      </c>
      <c r="AI480" s="37">
        <f t="shared" ref="AI480:AJ480" si="2733">IF(ROWS(AI$463:AI480)/100&lt;=AI$461,AI479+1%,"")</f>
        <v>0.18000000000000002</v>
      </c>
      <c r="AJ480" s="37">
        <f t="shared" si="2733"/>
        <v>0.18000000000000002</v>
      </c>
    </row>
    <row r="481" spans="2:36" ht="12.75">
      <c r="B481">
        <f t="shared" ref="B481:P481" si="2734">IF(ROWS(B$463:B481)&lt;=B$461,B480+1,"")</f>
        <v>19</v>
      </c>
      <c r="C481" t="str">
        <f t="shared" si="2734"/>
        <v/>
      </c>
      <c r="D481" t="str">
        <f t="shared" si="2734"/>
        <v/>
      </c>
      <c r="E481" t="str">
        <f t="shared" si="2734"/>
        <v/>
      </c>
      <c r="F481" t="str">
        <f t="shared" si="2734"/>
        <v/>
      </c>
      <c r="G481" t="str">
        <f t="shared" si="2734"/>
        <v/>
      </c>
      <c r="H481" t="str">
        <f t="shared" si="2734"/>
        <v/>
      </c>
      <c r="I481" t="str">
        <f t="shared" si="2734"/>
        <v/>
      </c>
      <c r="J481">
        <f t="shared" si="2734"/>
        <v>19</v>
      </c>
      <c r="K481">
        <f t="shared" si="2734"/>
        <v>19</v>
      </c>
      <c r="L481">
        <f t="shared" si="2734"/>
        <v>19</v>
      </c>
      <c r="M481">
        <f t="shared" si="2734"/>
        <v>19</v>
      </c>
      <c r="N481">
        <f t="shared" si="2734"/>
        <v>19</v>
      </c>
      <c r="O481">
        <f t="shared" si="2734"/>
        <v>19</v>
      </c>
      <c r="P481">
        <f t="shared" si="2734"/>
        <v>19</v>
      </c>
      <c r="Q481" s="37">
        <f t="shared" ref="Q481:T481" si="2735">IF(ROWS(Q$463:Q481)/100&lt;=Q$461,Q480+1%,"")</f>
        <v>0.19000000000000003</v>
      </c>
      <c r="R481" s="37" t="str">
        <f t="shared" si="2735"/>
        <v/>
      </c>
      <c r="S481" s="37">
        <f t="shared" si="2735"/>
        <v>0.19000000000000003</v>
      </c>
      <c r="T481" s="37" t="str">
        <f t="shared" si="2735"/>
        <v/>
      </c>
      <c r="U481" t="str">
        <f t="shared" si="2630"/>
        <v/>
      </c>
      <c r="V481" s="37" t="str">
        <f t="shared" ref="V481:W481" si="2736">IF(ROWS(V$463:V481)/100&lt;=V$461,V480+1%,"")</f>
        <v/>
      </c>
      <c r="W481" s="37" t="str">
        <f t="shared" si="2736"/>
        <v/>
      </c>
      <c r="X481">
        <f t="shared" si="2632"/>
        <v>190</v>
      </c>
      <c r="Y481" s="37" t="str">
        <f t="shared" si="2633"/>
        <v/>
      </c>
      <c r="Z481">
        <f t="shared" ref="Z481:AA481" si="2737">IF(ROWS(Z$463:Z481)&lt;=Z$461,Z480+1,"")</f>
        <v>19</v>
      </c>
      <c r="AA481">
        <f t="shared" si="2737"/>
        <v>19</v>
      </c>
      <c r="AB481" s="37">
        <f t="shared" ref="AB481:AG481" si="2738">IF(ROWS(AB$463:AB481)/100&lt;=AB$461,AB480+1%,"")</f>
        <v>0.19000000000000003</v>
      </c>
      <c r="AC481" s="37">
        <f t="shared" si="2738"/>
        <v>0.19000000000000003</v>
      </c>
      <c r="AD481" s="37">
        <f t="shared" si="2738"/>
        <v>0.19000000000000003</v>
      </c>
      <c r="AE481" s="37">
        <f t="shared" si="2738"/>
        <v>0.19000000000000003</v>
      </c>
      <c r="AF481" s="37">
        <f t="shared" si="2738"/>
        <v>0.19000000000000003</v>
      </c>
      <c r="AG481" s="37">
        <f t="shared" si="2738"/>
        <v>0.19000000000000003</v>
      </c>
      <c r="AH481">
        <f t="shared" si="2636"/>
        <v>19</v>
      </c>
      <c r="AI481" s="37">
        <f t="shared" ref="AI481:AJ481" si="2739">IF(ROWS(AI$463:AI481)/100&lt;=AI$461,AI480+1%,"")</f>
        <v>0.19000000000000003</v>
      </c>
      <c r="AJ481" s="37">
        <f t="shared" si="2739"/>
        <v>0.19000000000000003</v>
      </c>
    </row>
    <row r="482" spans="2:36" ht="12.75">
      <c r="B482">
        <f t="shared" ref="B482:P482" si="2740">IF(ROWS(B$463:B482)&lt;=B$461,B481+1,"")</f>
        <v>20</v>
      </c>
      <c r="C482" t="str">
        <f t="shared" si="2740"/>
        <v/>
      </c>
      <c r="D482" t="str">
        <f t="shared" si="2740"/>
        <v/>
      </c>
      <c r="E482" t="str">
        <f t="shared" si="2740"/>
        <v/>
      </c>
      <c r="F482" t="str">
        <f t="shared" si="2740"/>
        <v/>
      </c>
      <c r="G482" t="str">
        <f t="shared" si="2740"/>
        <v/>
      </c>
      <c r="H482" t="str">
        <f t="shared" si="2740"/>
        <v/>
      </c>
      <c r="I482" t="str">
        <f t="shared" si="2740"/>
        <v/>
      </c>
      <c r="J482">
        <f t="shared" si="2740"/>
        <v>20</v>
      </c>
      <c r="K482">
        <f t="shared" si="2740"/>
        <v>20</v>
      </c>
      <c r="L482">
        <f t="shared" si="2740"/>
        <v>20</v>
      </c>
      <c r="M482">
        <f t="shared" si="2740"/>
        <v>20</v>
      </c>
      <c r="N482">
        <f t="shared" si="2740"/>
        <v>20</v>
      </c>
      <c r="O482">
        <f t="shared" si="2740"/>
        <v>20</v>
      </c>
      <c r="P482">
        <f t="shared" si="2740"/>
        <v>20</v>
      </c>
      <c r="Q482" s="37">
        <f t="shared" ref="Q482:T482" si="2741">IF(ROWS(Q$463:Q482)/100&lt;=Q$461,Q481+1%,"")</f>
        <v>0.20000000000000004</v>
      </c>
      <c r="R482" s="37" t="str">
        <f t="shared" si="2741"/>
        <v/>
      </c>
      <c r="S482" s="37">
        <f t="shared" si="2741"/>
        <v>0.20000000000000004</v>
      </c>
      <c r="T482" s="37" t="str">
        <f t="shared" si="2741"/>
        <v/>
      </c>
      <c r="U482" t="str">
        <f t="shared" si="2630"/>
        <v/>
      </c>
      <c r="V482" s="37" t="str">
        <f t="shared" ref="V482:W482" si="2742">IF(ROWS(V$463:V482)/100&lt;=V$461,V481+1%,"")</f>
        <v/>
      </c>
      <c r="W482" s="37" t="str">
        <f t="shared" si="2742"/>
        <v/>
      </c>
      <c r="X482">
        <f t="shared" si="2632"/>
        <v>200</v>
      </c>
      <c r="Y482" s="37" t="str">
        <f t="shared" si="2633"/>
        <v/>
      </c>
      <c r="Z482">
        <f t="shared" ref="Z482:AA482" si="2743">IF(ROWS(Z$463:Z482)&lt;=Z$461,Z481+1,"")</f>
        <v>20</v>
      </c>
      <c r="AA482">
        <f t="shared" si="2743"/>
        <v>20</v>
      </c>
      <c r="AB482" s="37">
        <f t="shared" ref="AB482:AG482" si="2744">IF(ROWS(AB$463:AB482)/100&lt;=AB$461,AB481+1%,"")</f>
        <v>0.20000000000000004</v>
      </c>
      <c r="AC482" s="37">
        <f t="shared" si="2744"/>
        <v>0.20000000000000004</v>
      </c>
      <c r="AD482" s="37">
        <f t="shared" si="2744"/>
        <v>0.20000000000000004</v>
      </c>
      <c r="AE482" s="37">
        <f t="shared" si="2744"/>
        <v>0.20000000000000004</v>
      </c>
      <c r="AF482" s="37">
        <f t="shared" si="2744"/>
        <v>0.20000000000000004</v>
      </c>
      <c r="AG482" s="37">
        <f t="shared" si="2744"/>
        <v>0.20000000000000004</v>
      </c>
      <c r="AH482">
        <f t="shared" si="2636"/>
        <v>20</v>
      </c>
      <c r="AI482" s="37">
        <f t="shared" ref="AI482:AJ482" si="2745">IF(ROWS(AI$463:AI482)/100&lt;=AI$461,AI481+1%,"")</f>
        <v>0.20000000000000004</v>
      </c>
      <c r="AJ482" s="37">
        <f t="shared" si="2745"/>
        <v>0.20000000000000004</v>
      </c>
    </row>
    <row r="483" spans="2:36" ht="12.75">
      <c r="B483">
        <f t="shared" ref="B483:P483" si="2746">IF(ROWS(B$463:B483)&lt;=B$461,B482+1,"")</f>
        <v>21</v>
      </c>
      <c r="C483" t="str">
        <f t="shared" si="2746"/>
        <v/>
      </c>
      <c r="D483" t="str">
        <f t="shared" si="2746"/>
        <v/>
      </c>
      <c r="E483" t="str">
        <f t="shared" si="2746"/>
        <v/>
      </c>
      <c r="F483" t="str">
        <f t="shared" si="2746"/>
        <v/>
      </c>
      <c r="G483" t="str">
        <f t="shared" si="2746"/>
        <v/>
      </c>
      <c r="H483" t="str">
        <f t="shared" si="2746"/>
        <v/>
      </c>
      <c r="I483" t="str">
        <f t="shared" si="2746"/>
        <v/>
      </c>
      <c r="J483">
        <f t="shared" si="2746"/>
        <v>21</v>
      </c>
      <c r="K483">
        <f t="shared" si="2746"/>
        <v>21</v>
      </c>
      <c r="L483">
        <f t="shared" si="2746"/>
        <v>21</v>
      </c>
      <c r="M483">
        <f t="shared" si="2746"/>
        <v>21</v>
      </c>
      <c r="N483">
        <f t="shared" si="2746"/>
        <v>21</v>
      </c>
      <c r="O483">
        <f t="shared" si="2746"/>
        <v>21</v>
      </c>
      <c r="P483">
        <f t="shared" si="2746"/>
        <v>21</v>
      </c>
      <c r="Q483" s="37">
        <f t="shared" ref="Q483:T483" si="2747">IF(ROWS(Q$463:Q483)/100&lt;=Q$461,Q482+1%,"")</f>
        <v>0.21000000000000005</v>
      </c>
      <c r="R483" s="37" t="str">
        <f t="shared" si="2747"/>
        <v/>
      </c>
      <c r="S483" s="37">
        <f t="shared" si="2747"/>
        <v>0.21000000000000005</v>
      </c>
      <c r="T483" s="37" t="str">
        <f t="shared" si="2747"/>
        <v/>
      </c>
      <c r="U483" t="str">
        <f t="shared" si="2630"/>
        <v/>
      </c>
      <c r="V483" s="37" t="str">
        <f t="shared" ref="V483:W483" si="2748">IF(ROWS(V$463:V483)/100&lt;=V$461,V482+1%,"")</f>
        <v/>
      </c>
      <c r="W483" s="37" t="str">
        <f t="shared" si="2748"/>
        <v/>
      </c>
      <c r="X483">
        <f t="shared" si="2632"/>
        <v>210</v>
      </c>
      <c r="Y483" s="37" t="str">
        <f t="shared" si="2633"/>
        <v/>
      </c>
      <c r="Z483">
        <f t="shared" ref="Z483:AA483" si="2749">IF(ROWS(Z$463:Z483)&lt;=Z$461,Z482+1,"")</f>
        <v>21</v>
      </c>
      <c r="AA483">
        <f t="shared" si="2749"/>
        <v>21</v>
      </c>
      <c r="AB483" s="37">
        <f t="shared" ref="AB483:AG483" si="2750">IF(ROWS(AB$463:AB483)/100&lt;=AB$461,AB482+1%,"")</f>
        <v>0.21000000000000005</v>
      </c>
      <c r="AC483" s="37">
        <f t="shared" si="2750"/>
        <v>0.21000000000000005</v>
      </c>
      <c r="AD483" s="37">
        <f t="shared" si="2750"/>
        <v>0.21000000000000005</v>
      </c>
      <c r="AE483" s="37">
        <f t="shared" si="2750"/>
        <v>0.21000000000000005</v>
      </c>
      <c r="AF483" s="37">
        <f t="shared" si="2750"/>
        <v>0.21000000000000005</v>
      </c>
      <c r="AG483" s="37">
        <f t="shared" si="2750"/>
        <v>0.21000000000000005</v>
      </c>
      <c r="AH483">
        <f t="shared" si="2636"/>
        <v>21</v>
      </c>
      <c r="AI483" s="37">
        <f t="shared" ref="AI483:AJ483" si="2751">IF(ROWS(AI$463:AI483)/100&lt;=AI$461,AI482+1%,"")</f>
        <v>0.21000000000000005</v>
      </c>
      <c r="AJ483" s="37">
        <f t="shared" si="2751"/>
        <v>0.21000000000000005</v>
      </c>
    </row>
    <row r="484" spans="2:36" ht="12.75">
      <c r="B484">
        <f t="shared" ref="B484:P484" si="2752">IF(ROWS(B$463:B484)&lt;=B$461,B483+1,"")</f>
        <v>22</v>
      </c>
      <c r="C484" t="str">
        <f t="shared" si="2752"/>
        <v/>
      </c>
      <c r="D484" t="str">
        <f t="shared" si="2752"/>
        <v/>
      </c>
      <c r="E484" t="str">
        <f t="shared" si="2752"/>
        <v/>
      </c>
      <c r="F484" t="str">
        <f t="shared" si="2752"/>
        <v/>
      </c>
      <c r="G484" t="str">
        <f t="shared" si="2752"/>
        <v/>
      </c>
      <c r="H484" t="str">
        <f t="shared" si="2752"/>
        <v/>
      </c>
      <c r="I484" t="str">
        <f t="shared" si="2752"/>
        <v/>
      </c>
      <c r="J484">
        <f t="shared" si="2752"/>
        <v>22</v>
      </c>
      <c r="K484">
        <f t="shared" si="2752"/>
        <v>22</v>
      </c>
      <c r="L484">
        <f t="shared" si="2752"/>
        <v>22</v>
      </c>
      <c r="M484">
        <f t="shared" si="2752"/>
        <v>22</v>
      </c>
      <c r="N484">
        <f t="shared" si="2752"/>
        <v>22</v>
      </c>
      <c r="O484">
        <f t="shared" si="2752"/>
        <v>22</v>
      </c>
      <c r="P484">
        <f t="shared" si="2752"/>
        <v>22</v>
      </c>
      <c r="Q484" s="37">
        <f t="shared" ref="Q484:T484" si="2753">IF(ROWS(Q$463:Q484)/100&lt;=Q$461,Q483+1%,"")</f>
        <v>0.22000000000000006</v>
      </c>
      <c r="R484" s="37" t="str">
        <f t="shared" si="2753"/>
        <v/>
      </c>
      <c r="S484" s="37">
        <f t="shared" si="2753"/>
        <v>0.22000000000000006</v>
      </c>
      <c r="T484" s="37" t="str">
        <f t="shared" si="2753"/>
        <v/>
      </c>
      <c r="U484" t="str">
        <f t="shared" si="2630"/>
        <v/>
      </c>
      <c r="V484" s="37" t="str">
        <f t="shared" ref="V484:W484" si="2754">IF(ROWS(V$463:V484)/100&lt;=V$461,V483+1%,"")</f>
        <v/>
      </c>
      <c r="W484" s="37" t="str">
        <f t="shared" si="2754"/>
        <v/>
      </c>
      <c r="X484">
        <f t="shared" si="2632"/>
        <v>220</v>
      </c>
      <c r="Y484" s="37" t="str">
        <f t="shared" si="2633"/>
        <v/>
      </c>
      <c r="Z484">
        <f t="shared" ref="Z484:AA484" si="2755">IF(ROWS(Z$463:Z484)&lt;=Z$461,Z483+1,"")</f>
        <v>22</v>
      </c>
      <c r="AA484">
        <f t="shared" si="2755"/>
        <v>22</v>
      </c>
      <c r="AB484" s="37">
        <f t="shared" ref="AB484:AG484" si="2756">IF(ROWS(AB$463:AB484)/100&lt;=AB$461,AB483+1%,"")</f>
        <v>0.22000000000000006</v>
      </c>
      <c r="AC484" s="37">
        <f t="shared" si="2756"/>
        <v>0.22000000000000006</v>
      </c>
      <c r="AD484" s="37">
        <f t="shared" si="2756"/>
        <v>0.22000000000000006</v>
      </c>
      <c r="AE484" s="37">
        <f t="shared" si="2756"/>
        <v>0.22000000000000006</v>
      </c>
      <c r="AF484" s="37">
        <f t="shared" si="2756"/>
        <v>0.22000000000000006</v>
      </c>
      <c r="AG484" s="37">
        <f t="shared" si="2756"/>
        <v>0.22000000000000006</v>
      </c>
      <c r="AH484">
        <f t="shared" si="2636"/>
        <v>22</v>
      </c>
      <c r="AI484" s="37">
        <f t="shared" ref="AI484:AJ484" si="2757">IF(ROWS(AI$463:AI484)/100&lt;=AI$461,AI483+1%,"")</f>
        <v>0.22000000000000006</v>
      </c>
      <c r="AJ484" s="37">
        <f t="shared" si="2757"/>
        <v>0.22000000000000006</v>
      </c>
    </row>
    <row r="485" spans="2:36" ht="12.75">
      <c r="B485">
        <f t="shared" ref="B485:P485" si="2758">IF(ROWS(B$463:B485)&lt;=B$461,B484+1,"")</f>
        <v>23</v>
      </c>
      <c r="C485" t="str">
        <f t="shared" si="2758"/>
        <v/>
      </c>
      <c r="D485" t="str">
        <f t="shared" si="2758"/>
        <v/>
      </c>
      <c r="E485" t="str">
        <f t="shared" si="2758"/>
        <v/>
      </c>
      <c r="F485" t="str">
        <f t="shared" si="2758"/>
        <v/>
      </c>
      <c r="G485" t="str">
        <f t="shared" si="2758"/>
        <v/>
      </c>
      <c r="H485" t="str">
        <f t="shared" si="2758"/>
        <v/>
      </c>
      <c r="I485" t="str">
        <f t="shared" si="2758"/>
        <v/>
      </c>
      <c r="J485">
        <f t="shared" si="2758"/>
        <v>23</v>
      </c>
      <c r="K485">
        <f t="shared" si="2758"/>
        <v>23</v>
      </c>
      <c r="L485">
        <f t="shared" si="2758"/>
        <v>23</v>
      </c>
      <c r="M485">
        <f t="shared" si="2758"/>
        <v>23</v>
      </c>
      <c r="N485">
        <f t="shared" si="2758"/>
        <v>23</v>
      </c>
      <c r="O485">
        <f t="shared" si="2758"/>
        <v>23</v>
      </c>
      <c r="P485">
        <f t="shared" si="2758"/>
        <v>23</v>
      </c>
      <c r="Q485" s="37">
        <f t="shared" ref="Q485:T485" si="2759">IF(ROWS(Q$463:Q485)/100&lt;=Q$461,Q484+1%,"")</f>
        <v>0.23000000000000007</v>
      </c>
      <c r="R485" s="37" t="str">
        <f t="shared" si="2759"/>
        <v/>
      </c>
      <c r="S485" s="37">
        <f t="shared" si="2759"/>
        <v>0.23000000000000007</v>
      </c>
      <c r="T485" s="37" t="str">
        <f t="shared" si="2759"/>
        <v/>
      </c>
      <c r="U485" t="str">
        <f t="shared" si="2630"/>
        <v/>
      </c>
      <c r="V485" s="37" t="str">
        <f t="shared" ref="V485:W485" si="2760">IF(ROWS(V$463:V485)/100&lt;=V$461,V484+1%,"")</f>
        <v/>
      </c>
      <c r="W485" s="37" t="str">
        <f t="shared" si="2760"/>
        <v/>
      </c>
      <c r="X485">
        <f t="shared" si="2632"/>
        <v>230</v>
      </c>
      <c r="Y485" s="37" t="str">
        <f t="shared" si="2633"/>
        <v/>
      </c>
      <c r="Z485">
        <f t="shared" ref="Z485:AA485" si="2761">IF(ROWS(Z$463:Z485)&lt;=Z$461,Z484+1,"")</f>
        <v>23</v>
      </c>
      <c r="AA485">
        <f t="shared" si="2761"/>
        <v>23</v>
      </c>
      <c r="AB485" s="37">
        <f t="shared" ref="AB485:AG485" si="2762">IF(ROWS(AB$463:AB485)/100&lt;=AB$461,AB484+1%,"")</f>
        <v>0.23000000000000007</v>
      </c>
      <c r="AC485" s="37">
        <f t="shared" si="2762"/>
        <v>0.23000000000000007</v>
      </c>
      <c r="AD485" s="37">
        <f t="shared" si="2762"/>
        <v>0.23000000000000007</v>
      </c>
      <c r="AE485" s="37">
        <f t="shared" si="2762"/>
        <v>0.23000000000000007</v>
      </c>
      <c r="AF485" s="37">
        <f t="shared" si="2762"/>
        <v>0.23000000000000007</v>
      </c>
      <c r="AG485" s="37">
        <f t="shared" si="2762"/>
        <v>0.23000000000000007</v>
      </c>
      <c r="AH485">
        <f t="shared" si="2636"/>
        <v>23</v>
      </c>
      <c r="AI485" s="37">
        <f t="shared" ref="AI485:AJ485" si="2763">IF(ROWS(AI$463:AI485)/100&lt;=AI$461,AI484+1%,"")</f>
        <v>0.23000000000000007</v>
      </c>
      <c r="AJ485" s="37">
        <f t="shared" si="2763"/>
        <v>0.23000000000000007</v>
      </c>
    </row>
    <row r="486" spans="2:36" ht="12.75">
      <c r="B486">
        <f t="shared" ref="B486:P486" si="2764">IF(ROWS(B$463:B486)&lt;=B$461,B485+1,"")</f>
        <v>24</v>
      </c>
      <c r="C486" t="str">
        <f t="shared" si="2764"/>
        <v/>
      </c>
      <c r="D486" t="str">
        <f t="shared" si="2764"/>
        <v/>
      </c>
      <c r="E486" t="str">
        <f t="shared" si="2764"/>
        <v/>
      </c>
      <c r="F486" t="str">
        <f t="shared" si="2764"/>
        <v/>
      </c>
      <c r="G486" t="str">
        <f t="shared" si="2764"/>
        <v/>
      </c>
      <c r="H486" t="str">
        <f t="shared" si="2764"/>
        <v/>
      </c>
      <c r="I486" t="str">
        <f t="shared" si="2764"/>
        <v/>
      </c>
      <c r="J486">
        <f t="shared" si="2764"/>
        <v>24</v>
      </c>
      <c r="K486">
        <f t="shared" si="2764"/>
        <v>24</v>
      </c>
      <c r="L486">
        <f t="shared" si="2764"/>
        <v>24</v>
      </c>
      <c r="M486">
        <f t="shared" si="2764"/>
        <v>24</v>
      </c>
      <c r="N486">
        <f t="shared" si="2764"/>
        <v>24</v>
      </c>
      <c r="O486">
        <f t="shared" si="2764"/>
        <v>24</v>
      </c>
      <c r="P486">
        <f t="shared" si="2764"/>
        <v>24</v>
      </c>
      <c r="Q486" s="37">
        <f t="shared" ref="Q486:T486" si="2765">IF(ROWS(Q$463:Q486)/100&lt;=Q$461,Q485+1%,"")</f>
        <v>0.24000000000000007</v>
      </c>
      <c r="R486" s="37" t="str">
        <f t="shared" si="2765"/>
        <v/>
      </c>
      <c r="S486" s="37">
        <f t="shared" si="2765"/>
        <v>0.24000000000000007</v>
      </c>
      <c r="T486" s="37" t="str">
        <f t="shared" si="2765"/>
        <v/>
      </c>
      <c r="U486" t="str">
        <f t="shared" si="2630"/>
        <v/>
      </c>
      <c r="V486" s="37" t="str">
        <f t="shared" ref="V486:W486" si="2766">IF(ROWS(V$463:V486)/100&lt;=V$461,V485+1%,"")</f>
        <v/>
      </c>
      <c r="W486" s="37" t="str">
        <f t="shared" si="2766"/>
        <v/>
      </c>
      <c r="X486">
        <f t="shared" si="2632"/>
        <v>240</v>
      </c>
      <c r="Y486" s="37" t="str">
        <f t="shared" si="2633"/>
        <v/>
      </c>
      <c r="Z486">
        <f t="shared" ref="Z486:AA486" si="2767">IF(ROWS(Z$463:Z486)&lt;=Z$461,Z485+1,"")</f>
        <v>24</v>
      </c>
      <c r="AA486">
        <f t="shared" si="2767"/>
        <v>24</v>
      </c>
      <c r="AB486" s="37">
        <f t="shared" ref="AB486:AG486" si="2768">IF(ROWS(AB$463:AB486)/100&lt;=AB$461,AB485+1%,"")</f>
        <v>0.24000000000000007</v>
      </c>
      <c r="AC486" s="37">
        <f t="shared" si="2768"/>
        <v>0.24000000000000007</v>
      </c>
      <c r="AD486" s="37">
        <f t="shared" si="2768"/>
        <v>0.24000000000000007</v>
      </c>
      <c r="AE486" s="37">
        <f t="shared" si="2768"/>
        <v>0.24000000000000007</v>
      </c>
      <c r="AF486" s="37">
        <f t="shared" si="2768"/>
        <v>0.24000000000000007</v>
      </c>
      <c r="AG486" s="37">
        <f t="shared" si="2768"/>
        <v>0.24000000000000007</v>
      </c>
      <c r="AH486">
        <f t="shared" si="2636"/>
        <v>24</v>
      </c>
      <c r="AI486" s="37">
        <f t="shared" ref="AI486:AJ486" si="2769">IF(ROWS(AI$463:AI486)/100&lt;=AI$461,AI485+1%,"")</f>
        <v>0.24000000000000007</v>
      </c>
      <c r="AJ486" s="37">
        <f t="shared" si="2769"/>
        <v>0.24000000000000007</v>
      </c>
    </row>
    <row r="487" spans="2:36" ht="12.75">
      <c r="B487">
        <f t="shared" ref="B487:P487" si="2770">IF(ROWS(B$463:B487)&lt;=B$461,B486+1,"")</f>
        <v>25</v>
      </c>
      <c r="C487" t="str">
        <f t="shared" si="2770"/>
        <v/>
      </c>
      <c r="D487" t="str">
        <f t="shared" si="2770"/>
        <v/>
      </c>
      <c r="E487" t="str">
        <f t="shared" si="2770"/>
        <v/>
      </c>
      <c r="F487" t="str">
        <f t="shared" si="2770"/>
        <v/>
      </c>
      <c r="G487" t="str">
        <f t="shared" si="2770"/>
        <v/>
      </c>
      <c r="H487" t="str">
        <f t="shared" si="2770"/>
        <v/>
      </c>
      <c r="I487" t="str">
        <f t="shared" si="2770"/>
        <v/>
      </c>
      <c r="J487">
        <f t="shared" si="2770"/>
        <v>25</v>
      </c>
      <c r="K487">
        <f t="shared" si="2770"/>
        <v>25</v>
      </c>
      <c r="L487">
        <f t="shared" si="2770"/>
        <v>25</v>
      </c>
      <c r="M487">
        <f t="shared" si="2770"/>
        <v>25</v>
      </c>
      <c r="N487">
        <f t="shared" si="2770"/>
        <v>25</v>
      </c>
      <c r="O487">
        <f t="shared" si="2770"/>
        <v>25</v>
      </c>
      <c r="P487">
        <f t="shared" si="2770"/>
        <v>25</v>
      </c>
      <c r="Q487" s="37">
        <f t="shared" ref="Q487:T487" si="2771">IF(ROWS(Q$463:Q487)/100&lt;=Q$461,Q486+1%,"")</f>
        <v>0.25000000000000006</v>
      </c>
      <c r="R487" s="37" t="str">
        <f t="shared" si="2771"/>
        <v/>
      </c>
      <c r="S487" s="37">
        <f t="shared" si="2771"/>
        <v>0.25000000000000006</v>
      </c>
      <c r="T487" s="37" t="str">
        <f t="shared" si="2771"/>
        <v/>
      </c>
      <c r="U487" t="str">
        <f t="shared" si="2630"/>
        <v/>
      </c>
      <c r="V487" s="37" t="str">
        <f t="shared" ref="V487:W487" si="2772">IF(ROWS(V$463:V487)/100&lt;=V$461,V486+1%,"")</f>
        <v/>
      </c>
      <c r="W487" s="37" t="str">
        <f t="shared" si="2772"/>
        <v/>
      </c>
      <c r="X487">
        <f t="shared" si="2632"/>
        <v>250</v>
      </c>
      <c r="Y487" s="37" t="str">
        <f t="shared" si="2633"/>
        <v/>
      </c>
      <c r="Z487">
        <f t="shared" ref="Z487:AA487" si="2773">IF(ROWS(Z$463:Z487)&lt;=Z$461,Z486+1,"")</f>
        <v>25</v>
      </c>
      <c r="AA487">
        <f t="shared" si="2773"/>
        <v>25</v>
      </c>
      <c r="AB487" s="37">
        <f t="shared" ref="AB487:AG487" si="2774">IF(ROWS(AB$463:AB487)/100&lt;=AB$461,AB486+1%,"")</f>
        <v>0.25000000000000006</v>
      </c>
      <c r="AC487" s="37">
        <f t="shared" si="2774"/>
        <v>0.25000000000000006</v>
      </c>
      <c r="AD487" s="37">
        <f t="shared" si="2774"/>
        <v>0.25000000000000006</v>
      </c>
      <c r="AE487" s="37">
        <f t="shared" si="2774"/>
        <v>0.25000000000000006</v>
      </c>
      <c r="AF487" s="37">
        <f t="shared" si="2774"/>
        <v>0.25000000000000006</v>
      </c>
      <c r="AG487" s="37">
        <f t="shared" si="2774"/>
        <v>0.25000000000000006</v>
      </c>
      <c r="AH487">
        <f t="shared" si="2636"/>
        <v>25</v>
      </c>
      <c r="AI487" s="37">
        <f t="shared" ref="AI487:AJ487" si="2775">IF(ROWS(AI$463:AI487)/100&lt;=AI$461,AI486+1%,"")</f>
        <v>0.25000000000000006</v>
      </c>
      <c r="AJ487" s="37">
        <f t="shared" si="2775"/>
        <v>0.25000000000000006</v>
      </c>
    </row>
    <row r="488" spans="2:36" ht="12.75">
      <c r="B488">
        <f t="shared" ref="B488:P488" si="2776">IF(ROWS(B$463:B488)&lt;=B$461,B487+1,"")</f>
        <v>26</v>
      </c>
      <c r="C488" t="str">
        <f t="shared" si="2776"/>
        <v/>
      </c>
      <c r="D488" t="str">
        <f t="shared" si="2776"/>
        <v/>
      </c>
      <c r="E488" t="str">
        <f t="shared" si="2776"/>
        <v/>
      </c>
      <c r="F488" t="str">
        <f t="shared" si="2776"/>
        <v/>
      </c>
      <c r="G488" t="str">
        <f t="shared" si="2776"/>
        <v/>
      </c>
      <c r="H488" t="str">
        <f t="shared" si="2776"/>
        <v/>
      </c>
      <c r="I488" t="str">
        <f t="shared" si="2776"/>
        <v/>
      </c>
      <c r="J488">
        <f t="shared" si="2776"/>
        <v>26</v>
      </c>
      <c r="K488">
        <f t="shared" si="2776"/>
        <v>26</v>
      </c>
      <c r="L488">
        <f t="shared" si="2776"/>
        <v>26</v>
      </c>
      <c r="M488">
        <f t="shared" si="2776"/>
        <v>26</v>
      </c>
      <c r="N488">
        <f t="shared" si="2776"/>
        <v>26</v>
      </c>
      <c r="O488">
        <f t="shared" si="2776"/>
        <v>26</v>
      </c>
      <c r="P488">
        <f t="shared" si="2776"/>
        <v>26</v>
      </c>
      <c r="Q488" s="37">
        <f t="shared" ref="Q488:T488" si="2777">IF(ROWS(Q$463:Q488)/100&lt;=Q$461,Q487+1%,"")</f>
        <v>0.26000000000000006</v>
      </c>
      <c r="R488" s="37" t="str">
        <f t="shared" si="2777"/>
        <v/>
      </c>
      <c r="S488" s="37">
        <f t="shared" si="2777"/>
        <v>0.26000000000000006</v>
      </c>
      <c r="T488" s="37" t="str">
        <f t="shared" si="2777"/>
        <v/>
      </c>
      <c r="U488" t="str">
        <f t="shared" si="2630"/>
        <v/>
      </c>
      <c r="V488" s="37" t="str">
        <f t="shared" ref="V488:W488" si="2778">IF(ROWS(V$463:V488)/100&lt;=V$461,V487+1%,"")</f>
        <v/>
      </c>
      <c r="W488" s="37" t="str">
        <f t="shared" si="2778"/>
        <v/>
      </c>
      <c r="X488">
        <f t="shared" si="2632"/>
        <v>260</v>
      </c>
      <c r="Y488" s="37" t="str">
        <f t="shared" si="2633"/>
        <v/>
      </c>
      <c r="Z488">
        <f t="shared" ref="Z488:AA488" si="2779">IF(ROWS(Z$463:Z488)&lt;=Z$461,Z487+1,"")</f>
        <v>26</v>
      </c>
      <c r="AA488">
        <f t="shared" si="2779"/>
        <v>26</v>
      </c>
      <c r="AB488" s="37">
        <f t="shared" ref="AB488:AG488" si="2780">IF(ROWS(AB$463:AB488)/100&lt;=AB$461,AB487+1%,"")</f>
        <v>0.26000000000000006</v>
      </c>
      <c r="AC488" s="37">
        <f t="shared" si="2780"/>
        <v>0.26000000000000006</v>
      </c>
      <c r="AD488" s="37">
        <f t="shared" si="2780"/>
        <v>0.26000000000000006</v>
      </c>
      <c r="AE488" s="37">
        <f t="shared" si="2780"/>
        <v>0.26000000000000006</v>
      </c>
      <c r="AF488" s="37">
        <f t="shared" si="2780"/>
        <v>0.26000000000000006</v>
      </c>
      <c r="AG488" s="37">
        <f t="shared" si="2780"/>
        <v>0.26000000000000006</v>
      </c>
      <c r="AH488">
        <f t="shared" si="2636"/>
        <v>26</v>
      </c>
      <c r="AI488" s="37">
        <f t="shared" ref="AI488:AJ488" si="2781">IF(ROWS(AI$463:AI488)/100&lt;=AI$461,AI487+1%,"")</f>
        <v>0.26000000000000006</v>
      </c>
      <c r="AJ488" s="37">
        <f t="shared" si="2781"/>
        <v>0.26000000000000006</v>
      </c>
    </row>
    <row r="489" spans="2:36" ht="12.75">
      <c r="B489">
        <f t="shared" ref="B489:P489" si="2782">IF(ROWS(B$463:B489)&lt;=B$461,B488+1,"")</f>
        <v>27</v>
      </c>
      <c r="C489" t="str">
        <f t="shared" si="2782"/>
        <v/>
      </c>
      <c r="D489" t="str">
        <f t="shared" si="2782"/>
        <v/>
      </c>
      <c r="E489" t="str">
        <f t="shared" si="2782"/>
        <v/>
      </c>
      <c r="F489" t="str">
        <f t="shared" si="2782"/>
        <v/>
      </c>
      <c r="G489" t="str">
        <f t="shared" si="2782"/>
        <v/>
      </c>
      <c r="H489" t="str">
        <f t="shared" si="2782"/>
        <v/>
      </c>
      <c r="I489" t="str">
        <f t="shared" si="2782"/>
        <v/>
      </c>
      <c r="J489">
        <f t="shared" si="2782"/>
        <v>27</v>
      </c>
      <c r="K489">
        <f t="shared" si="2782"/>
        <v>27</v>
      </c>
      <c r="L489">
        <f t="shared" si="2782"/>
        <v>27</v>
      </c>
      <c r="M489">
        <f t="shared" si="2782"/>
        <v>27</v>
      </c>
      <c r="N489">
        <f t="shared" si="2782"/>
        <v>27</v>
      </c>
      <c r="O489">
        <f t="shared" si="2782"/>
        <v>27</v>
      </c>
      <c r="P489">
        <f t="shared" si="2782"/>
        <v>27</v>
      </c>
      <c r="Q489" s="37">
        <f t="shared" ref="Q489:T489" si="2783">IF(ROWS(Q$463:Q489)/100&lt;=Q$461,Q488+1%,"")</f>
        <v>0.27000000000000007</v>
      </c>
      <c r="R489" s="37" t="str">
        <f t="shared" si="2783"/>
        <v/>
      </c>
      <c r="S489" s="37">
        <f t="shared" si="2783"/>
        <v>0.27000000000000007</v>
      </c>
      <c r="T489" s="37" t="str">
        <f t="shared" si="2783"/>
        <v/>
      </c>
      <c r="U489" t="str">
        <f t="shared" si="2630"/>
        <v/>
      </c>
      <c r="V489" s="37" t="str">
        <f t="shared" ref="V489:W489" si="2784">IF(ROWS(V$463:V489)/100&lt;=V$461,V488+1%,"")</f>
        <v/>
      </c>
      <c r="W489" s="37" t="str">
        <f t="shared" si="2784"/>
        <v/>
      </c>
      <c r="X489">
        <f t="shared" si="2632"/>
        <v>270</v>
      </c>
      <c r="Y489" s="37" t="str">
        <f t="shared" si="2633"/>
        <v/>
      </c>
      <c r="Z489">
        <f t="shared" ref="Z489:AA489" si="2785">IF(ROWS(Z$463:Z489)&lt;=Z$461,Z488+1,"")</f>
        <v>27</v>
      </c>
      <c r="AA489">
        <f t="shared" si="2785"/>
        <v>27</v>
      </c>
      <c r="AB489" s="37">
        <f t="shared" ref="AB489:AG489" si="2786">IF(ROWS(AB$463:AB489)/100&lt;=AB$461,AB488+1%,"")</f>
        <v>0.27000000000000007</v>
      </c>
      <c r="AC489" s="37">
        <f t="shared" si="2786"/>
        <v>0.27000000000000007</v>
      </c>
      <c r="AD489" s="37">
        <f t="shared" si="2786"/>
        <v>0.27000000000000007</v>
      </c>
      <c r="AE489" s="37">
        <f t="shared" si="2786"/>
        <v>0.27000000000000007</v>
      </c>
      <c r="AF489" s="37">
        <f t="shared" si="2786"/>
        <v>0.27000000000000007</v>
      </c>
      <c r="AG489" s="37">
        <f t="shared" si="2786"/>
        <v>0.27000000000000007</v>
      </c>
      <c r="AH489">
        <f t="shared" si="2636"/>
        <v>27</v>
      </c>
      <c r="AI489" s="37">
        <f t="shared" ref="AI489:AJ489" si="2787">IF(ROWS(AI$463:AI489)/100&lt;=AI$461,AI488+1%,"")</f>
        <v>0.27000000000000007</v>
      </c>
      <c r="AJ489" s="37">
        <f t="shared" si="2787"/>
        <v>0.27000000000000007</v>
      </c>
    </row>
    <row r="490" spans="2:36" ht="12.75">
      <c r="B490">
        <f t="shared" ref="B490:P490" si="2788">IF(ROWS(B$463:B490)&lt;=B$461,B489+1,"")</f>
        <v>28</v>
      </c>
      <c r="C490" t="str">
        <f t="shared" si="2788"/>
        <v/>
      </c>
      <c r="D490" t="str">
        <f t="shared" si="2788"/>
        <v/>
      </c>
      <c r="E490" t="str">
        <f t="shared" si="2788"/>
        <v/>
      </c>
      <c r="F490" t="str">
        <f t="shared" si="2788"/>
        <v/>
      </c>
      <c r="G490" t="str">
        <f t="shared" si="2788"/>
        <v/>
      </c>
      <c r="H490" t="str">
        <f t="shared" si="2788"/>
        <v/>
      </c>
      <c r="I490" t="str">
        <f t="shared" si="2788"/>
        <v/>
      </c>
      <c r="J490">
        <f t="shared" si="2788"/>
        <v>28</v>
      </c>
      <c r="K490">
        <f t="shared" si="2788"/>
        <v>28</v>
      </c>
      <c r="L490">
        <f t="shared" si="2788"/>
        <v>28</v>
      </c>
      <c r="M490">
        <f t="shared" si="2788"/>
        <v>28</v>
      </c>
      <c r="N490">
        <f t="shared" si="2788"/>
        <v>28</v>
      </c>
      <c r="O490">
        <f t="shared" si="2788"/>
        <v>28</v>
      </c>
      <c r="P490">
        <f t="shared" si="2788"/>
        <v>28</v>
      </c>
      <c r="Q490" s="37">
        <f t="shared" ref="Q490:T490" si="2789">IF(ROWS(Q$463:Q490)/100&lt;=Q$461,Q489+1%,"")</f>
        <v>0.28000000000000008</v>
      </c>
      <c r="R490" s="37" t="str">
        <f t="shared" si="2789"/>
        <v/>
      </c>
      <c r="S490" s="37">
        <f t="shared" si="2789"/>
        <v>0.28000000000000008</v>
      </c>
      <c r="T490" s="37" t="str">
        <f t="shared" si="2789"/>
        <v/>
      </c>
      <c r="U490" t="str">
        <f t="shared" si="2630"/>
        <v/>
      </c>
      <c r="V490" s="37" t="str">
        <f t="shared" ref="V490:W490" si="2790">IF(ROWS(V$463:V490)/100&lt;=V$461,V489+1%,"")</f>
        <v/>
      </c>
      <c r="W490" s="37" t="str">
        <f t="shared" si="2790"/>
        <v/>
      </c>
      <c r="X490">
        <f t="shared" si="2632"/>
        <v>280</v>
      </c>
      <c r="Y490" s="37" t="str">
        <f t="shared" si="2633"/>
        <v/>
      </c>
      <c r="Z490">
        <f t="shared" ref="Z490:AA490" si="2791">IF(ROWS(Z$463:Z490)&lt;=Z$461,Z489+1,"")</f>
        <v>28</v>
      </c>
      <c r="AA490">
        <f t="shared" si="2791"/>
        <v>28</v>
      </c>
      <c r="AB490" s="37">
        <f t="shared" ref="AB490:AG490" si="2792">IF(ROWS(AB$463:AB490)/100&lt;=AB$461,AB489+1%,"")</f>
        <v>0.28000000000000008</v>
      </c>
      <c r="AC490" s="37">
        <f t="shared" si="2792"/>
        <v>0.28000000000000008</v>
      </c>
      <c r="AD490" s="37">
        <f t="shared" si="2792"/>
        <v>0.28000000000000008</v>
      </c>
      <c r="AE490" s="37">
        <f t="shared" si="2792"/>
        <v>0.28000000000000008</v>
      </c>
      <c r="AF490" s="37">
        <f t="shared" si="2792"/>
        <v>0.28000000000000008</v>
      </c>
      <c r="AG490" s="37">
        <f t="shared" si="2792"/>
        <v>0.28000000000000008</v>
      </c>
      <c r="AH490">
        <f t="shared" si="2636"/>
        <v>28</v>
      </c>
      <c r="AI490" s="37">
        <f t="shared" ref="AI490:AJ490" si="2793">IF(ROWS(AI$463:AI490)/100&lt;=AI$461,AI489+1%,"")</f>
        <v>0.28000000000000008</v>
      </c>
      <c r="AJ490" s="37">
        <f t="shared" si="2793"/>
        <v>0.28000000000000008</v>
      </c>
    </row>
    <row r="491" spans="2:36" ht="12.75">
      <c r="B491">
        <f t="shared" ref="B491:P491" si="2794">IF(ROWS(B$463:B491)&lt;=B$461,B490+1,"")</f>
        <v>29</v>
      </c>
      <c r="C491" t="str">
        <f t="shared" si="2794"/>
        <v/>
      </c>
      <c r="D491" t="str">
        <f t="shared" si="2794"/>
        <v/>
      </c>
      <c r="E491" t="str">
        <f t="shared" si="2794"/>
        <v/>
      </c>
      <c r="F491" t="str">
        <f t="shared" si="2794"/>
        <v/>
      </c>
      <c r="G491" t="str">
        <f t="shared" si="2794"/>
        <v/>
      </c>
      <c r="H491" t="str">
        <f t="shared" si="2794"/>
        <v/>
      </c>
      <c r="I491" t="str">
        <f t="shared" si="2794"/>
        <v/>
      </c>
      <c r="J491">
        <f t="shared" si="2794"/>
        <v>29</v>
      </c>
      <c r="K491">
        <f t="shared" si="2794"/>
        <v>29</v>
      </c>
      <c r="L491">
        <f t="shared" si="2794"/>
        <v>29</v>
      </c>
      <c r="M491">
        <f t="shared" si="2794"/>
        <v>29</v>
      </c>
      <c r="N491">
        <f t="shared" si="2794"/>
        <v>29</v>
      </c>
      <c r="O491">
        <f t="shared" si="2794"/>
        <v>29</v>
      </c>
      <c r="P491">
        <f t="shared" si="2794"/>
        <v>29</v>
      </c>
      <c r="Q491" s="37">
        <f t="shared" ref="Q491:T491" si="2795">IF(ROWS(Q$463:Q491)/100&lt;=Q$461,Q490+1%,"")</f>
        <v>0.29000000000000009</v>
      </c>
      <c r="R491" s="37" t="str">
        <f t="shared" si="2795"/>
        <v/>
      </c>
      <c r="S491" s="37">
        <f t="shared" si="2795"/>
        <v>0.29000000000000009</v>
      </c>
      <c r="T491" s="37" t="str">
        <f t="shared" si="2795"/>
        <v/>
      </c>
      <c r="U491" t="str">
        <f t="shared" si="2630"/>
        <v/>
      </c>
      <c r="V491" s="37" t="str">
        <f t="shared" ref="V491:W491" si="2796">IF(ROWS(V$463:V491)/100&lt;=V$461,V490+1%,"")</f>
        <v/>
      </c>
      <c r="W491" s="37" t="str">
        <f t="shared" si="2796"/>
        <v/>
      </c>
      <c r="X491">
        <f t="shared" si="2632"/>
        <v>290</v>
      </c>
      <c r="Y491" s="37" t="str">
        <f t="shared" si="2633"/>
        <v/>
      </c>
      <c r="Z491">
        <f t="shared" ref="Z491:AA491" si="2797">IF(ROWS(Z$463:Z491)&lt;=Z$461,Z490+1,"")</f>
        <v>29</v>
      </c>
      <c r="AA491">
        <f t="shared" si="2797"/>
        <v>29</v>
      </c>
      <c r="AB491" s="37">
        <f t="shared" ref="AB491:AG491" si="2798">IF(ROWS(AB$463:AB491)/100&lt;=AB$461,AB490+1%,"")</f>
        <v>0.29000000000000009</v>
      </c>
      <c r="AC491" s="37">
        <f t="shared" si="2798"/>
        <v>0.29000000000000009</v>
      </c>
      <c r="AD491" s="37">
        <f t="shared" si="2798"/>
        <v>0.29000000000000009</v>
      </c>
      <c r="AE491" s="37">
        <f t="shared" si="2798"/>
        <v>0.29000000000000009</v>
      </c>
      <c r="AF491" s="37">
        <f t="shared" si="2798"/>
        <v>0.29000000000000009</v>
      </c>
      <c r="AG491" s="37">
        <f t="shared" si="2798"/>
        <v>0.29000000000000009</v>
      </c>
      <c r="AH491">
        <f t="shared" si="2636"/>
        <v>29</v>
      </c>
      <c r="AI491" s="37">
        <f t="shared" ref="AI491:AJ491" si="2799">IF(ROWS(AI$463:AI491)/100&lt;=AI$461,AI490+1%,"")</f>
        <v>0.29000000000000009</v>
      </c>
      <c r="AJ491" s="37">
        <f t="shared" si="2799"/>
        <v>0.29000000000000009</v>
      </c>
    </row>
    <row r="492" spans="2:36" ht="12.75">
      <c r="B492">
        <f t="shared" ref="B492:P492" si="2800">IF(ROWS(B$463:B492)&lt;=B$461,B491+1,"")</f>
        <v>30</v>
      </c>
      <c r="C492" t="str">
        <f t="shared" si="2800"/>
        <v/>
      </c>
      <c r="D492" t="str">
        <f t="shared" si="2800"/>
        <v/>
      </c>
      <c r="E492" t="str">
        <f t="shared" si="2800"/>
        <v/>
      </c>
      <c r="F492" t="str">
        <f t="shared" si="2800"/>
        <v/>
      </c>
      <c r="G492" t="str">
        <f t="shared" si="2800"/>
        <v/>
      </c>
      <c r="H492" t="str">
        <f t="shared" si="2800"/>
        <v/>
      </c>
      <c r="I492" t="str">
        <f t="shared" si="2800"/>
        <v/>
      </c>
      <c r="J492">
        <f t="shared" si="2800"/>
        <v>30</v>
      </c>
      <c r="K492">
        <f t="shared" si="2800"/>
        <v>30</v>
      </c>
      <c r="L492">
        <f t="shared" si="2800"/>
        <v>30</v>
      </c>
      <c r="M492">
        <f t="shared" si="2800"/>
        <v>30</v>
      </c>
      <c r="N492">
        <f t="shared" si="2800"/>
        <v>30</v>
      </c>
      <c r="O492">
        <f t="shared" si="2800"/>
        <v>30</v>
      </c>
      <c r="P492">
        <f t="shared" si="2800"/>
        <v>30</v>
      </c>
      <c r="Q492" s="37">
        <f t="shared" ref="Q492:T492" si="2801">IF(ROWS(Q$463:Q492)/100&lt;=Q$461,Q491+1%,"")</f>
        <v>0.3000000000000001</v>
      </c>
      <c r="R492" s="37" t="str">
        <f t="shared" si="2801"/>
        <v/>
      </c>
      <c r="S492" s="37">
        <f t="shared" si="2801"/>
        <v>0.3000000000000001</v>
      </c>
      <c r="T492" s="37" t="str">
        <f t="shared" si="2801"/>
        <v/>
      </c>
      <c r="U492" t="str">
        <f t="shared" si="2630"/>
        <v/>
      </c>
      <c r="V492" s="37" t="str">
        <f t="shared" ref="V492:W492" si="2802">IF(ROWS(V$463:V492)/100&lt;=V$461,V491+1%,"")</f>
        <v/>
      </c>
      <c r="W492" s="37" t="str">
        <f t="shared" si="2802"/>
        <v/>
      </c>
      <c r="X492">
        <f t="shared" si="2632"/>
        <v>300</v>
      </c>
      <c r="Y492" s="37" t="str">
        <f t="shared" si="2633"/>
        <v/>
      </c>
      <c r="Z492">
        <f t="shared" ref="Z492:AA492" si="2803">IF(ROWS(Z$463:Z492)&lt;=Z$461,Z491+1,"")</f>
        <v>30</v>
      </c>
      <c r="AA492">
        <f t="shared" si="2803"/>
        <v>30</v>
      </c>
      <c r="AB492" s="37">
        <f t="shared" ref="AB492:AG492" si="2804">IF(ROWS(AB$463:AB492)/100&lt;=AB$461,AB491+1%,"")</f>
        <v>0.3000000000000001</v>
      </c>
      <c r="AC492" s="37">
        <f t="shared" si="2804"/>
        <v>0.3000000000000001</v>
      </c>
      <c r="AD492" s="37">
        <f t="shared" si="2804"/>
        <v>0.3000000000000001</v>
      </c>
      <c r="AE492" s="37">
        <f t="shared" si="2804"/>
        <v>0.3000000000000001</v>
      </c>
      <c r="AF492" s="37">
        <f t="shared" si="2804"/>
        <v>0.3000000000000001</v>
      </c>
      <c r="AG492" s="37">
        <f t="shared" si="2804"/>
        <v>0.3000000000000001</v>
      </c>
      <c r="AH492">
        <f t="shared" si="2636"/>
        <v>30</v>
      </c>
      <c r="AI492" s="37">
        <f t="shared" ref="AI492:AJ492" si="2805">IF(ROWS(AI$463:AI492)/100&lt;=AI$461,AI491+1%,"")</f>
        <v>0.3000000000000001</v>
      </c>
      <c r="AJ492" s="37">
        <f t="shared" si="2805"/>
        <v>0.3000000000000001</v>
      </c>
    </row>
    <row r="493" spans="2:36" ht="12.75">
      <c r="B493">
        <f t="shared" ref="B493:P493" si="2806">IF(ROWS(B$463:B493)&lt;=B$461,B492+1,"")</f>
        <v>31</v>
      </c>
      <c r="C493" t="str">
        <f t="shared" si="2806"/>
        <v/>
      </c>
      <c r="D493" t="str">
        <f t="shared" si="2806"/>
        <v/>
      </c>
      <c r="E493" t="str">
        <f t="shared" si="2806"/>
        <v/>
      </c>
      <c r="F493" t="str">
        <f t="shared" si="2806"/>
        <v/>
      </c>
      <c r="G493" t="str">
        <f t="shared" si="2806"/>
        <v/>
      </c>
      <c r="H493" t="str">
        <f t="shared" si="2806"/>
        <v/>
      </c>
      <c r="I493" t="str">
        <f t="shared" si="2806"/>
        <v/>
      </c>
      <c r="J493">
        <f t="shared" si="2806"/>
        <v>31</v>
      </c>
      <c r="K493">
        <f t="shared" si="2806"/>
        <v>31</v>
      </c>
      <c r="L493">
        <f t="shared" si="2806"/>
        <v>31</v>
      </c>
      <c r="M493">
        <f t="shared" si="2806"/>
        <v>31</v>
      </c>
      <c r="N493">
        <f t="shared" si="2806"/>
        <v>31</v>
      </c>
      <c r="O493">
        <f t="shared" si="2806"/>
        <v>31</v>
      </c>
      <c r="P493">
        <f t="shared" si="2806"/>
        <v>31</v>
      </c>
      <c r="Q493" s="37">
        <f t="shared" ref="Q493:T493" si="2807">IF(ROWS(Q$463:Q493)/100&lt;=Q$461,Q492+1%,"")</f>
        <v>0.31000000000000011</v>
      </c>
      <c r="R493" s="37" t="str">
        <f t="shared" si="2807"/>
        <v/>
      </c>
      <c r="S493" s="37">
        <f t="shared" si="2807"/>
        <v>0.31000000000000011</v>
      </c>
      <c r="T493" s="37" t="str">
        <f t="shared" si="2807"/>
        <v/>
      </c>
      <c r="U493" t="str">
        <f t="shared" si="2630"/>
        <v/>
      </c>
      <c r="V493" s="37" t="str">
        <f t="shared" ref="V493:W493" si="2808">IF(ROWS(V$463:V493)/100&lt;=V$461,V492+1%,"")</f>
        <v/>
      </c>
      <c r="W493" s="37" t="str">
        <f t="shared" si="2808"/>
        <v/>
      </c>
      <c r="X493">
        <f t="shared" si="2632"/>
        <v>310</v>
      </c>
      <c r="Y493" s="37" t="str">
        <f t="shared" si="2633"/>
        <v/>
      </c>
      <c r="Z493">
        <f t="shared" ref="Z493:AA493" si="2809">IF(ROWS(Z$463:Z493)&lt;=Z$461,Z492+1,"")</f>
        <v>31</v>
      </c>
      <c r="AA493">
        <f t="shared" si="2809"/>
        <v>31</v>
      </c>
      <c r="AB493" s="37">
        <f t="shared" ref="AB493:AG493" si="2810">IF(ROWS(AB$463:AB493)/100&lt;=AB$461,AB492+1%,"")</f>
        <v>0.31000000000000011</v>
      </c>
      <c r="AC493" s="37">
        <f t="shared" si="2810"/>
        <v>0.31000000000000011</v>
      </c>
      <c r="AD493" s="37">
        <f t="shared" si="2810"/>
        <v>0.31000000000000011</v>
      </c>
      <c r="AE493" s="37">
        <f t="shared" si="2810"/>
        <v>0.31000000000000011</v>
      </c>
      <c r="AF493" s="37">
        <f t="shared" si="2810"/>
        <v>0.31000000000000011</v>
      </c>
      <c r="AG493" s="37">
        <f t="shared" si="2810"/>
        <v>0.31000000000000011</v>
      </c>
      <c r="AH493">
        <f t="shared" si="2636"/>
        <v>31</v>
      </c>
      <c r="AI493" s="37">
        <f t="shared" ref="AI493:AJ493" si="2811">IF(ROWS(AI$463:AI493)/100&lt;=AI$461,AI492+1%,"")</f>
        <v>0.31000000000000011</v>
      </c>
      <c r="AJ493" s="37">
        <f t="shared" si="2811"/>
        <v>0.31000000000000011</v>
      </c>
    </row>
    <row r="494" spans="2:36" ht="12.75">
      <c r="B494">
        <f t="shared" ref="B494:P494" si="2812">IF(ROWS(B$463:B494)&lt;=B$461,B493+1,"")</f>
        <v>32</v>
      </c>
      <c r="C494" t="str">
        <f t="shared" si="2812"/>
        <v/>
      </c>
      <c r="D494" t="str">
        <f t="shared" si="2812"/>
        <v/>
      </c>
      <c r="E494" t="str">
        <f t="shared" si="2812"/>
        <v/>
      </c>
      <c r="F494" t="str">
        <f t="shared" si="2812"/>
        <v/>
      </c>
      <c r="G494" t="str">
        <f t="shared" si="2812"/>
        <v/>
      </c>
      <c r="H494" t="str">
        <f t="shared" si="2812"/>
        <v/>
      </c>
      <c r="I494" t="str">
        <f t="shared" si="2812"/>
        <v/>
      </c>
      <c r="J494">
        <f t="shared" si="2812"/>
        <v>32</v>
      </c>
      <c r="K494">
        <f t="shared" si="2812"/>
        <v>32</v>
      </c>
      <c r="L494">
        <f t="shared" si="2812"/>
        <v>32</v>
      </c>
      <c r="M494">
        <f t="shared" si="2812"/>
        <v>32</v>
      </c>
      <c r="N494">
        <f t="shared" si="2812"/>
        <v>32</v>
      </c>
      <c r="O494">
        <f t="shared" si="2812"/>
        <v>32</v>
      </c>
      <c r="P494">
        <f t="shared" si="2812"/>
        <v>32</v>
      </c>
      <c r="Q494" s="37">
        <f t="shared" ref="Q494:T494" si="2813">IF(ROWS(Q$463:Q494)/100&lt;=Q$461,Q493+1%,"")</f>
        <v>0.32000000000000012</v>
      </c>
      <c r="R494" s="37" t="str">
        <f t="shared" si="2813"/>
        <v/>
      </c>
      <c r="S494" s="37">
        <f t="shared" si="2813"/>
        <v>0.32000000000000012</v>
      </c>
      <c r="T494" s="37" t="str">
        <f t="shared" si="2813"/>
        <v/>
      </c>
      <c r="U494" t="str">
        <f t="shared" si="2630"/>
        <v/>
      </c>
      <c r="V494" s="37" t="str">
        <f t="shared" ref="V494:W494" si="2814">IF(ROWS(V$463:V494)/100&lt;=V$461,V493+1%,"")</f>
        <v/>
      </c>
      <c r="W494" s="37" t="str">
        <f t="shared" si="2814"/>
        <v/>
      </c>
      <c r="X494">
        <f t="shared" si="2632"/>
        <v>320</v>
      </c>
      <c r="Y494" s="37" t="str">
        <f t="shared" si="2633"/>
        <v/>
      </c>
      <c r="Z494">
        <f t="shared" ref="Z494:AA494" si="2815">IF(ROWS(Z$463:Z494)&lt;=Z$461,Z493+1,"")</f>
        <v>32</v>
      </c>
      <c r="AA494">
        <f t="shared" si="2815"/>
        <v>32</v>
      </c>
      <c r="AB494" s="37">
        <f t="shared" ref="AB494:AG494" si="2816">IF(ROWS(AB$463:AB494)/100&lt;=AB$461,AB493+1%,"")</f>
        <v>0.32000000000000012</v>
      </c>
      <c r="AC494" s="37">
        <f t="shared" si="2816"/>
        <v>0.32000000000000012</v>
      </c>
      <c r="AD494" s="37">
        <f t="shared" si="2816"/>
        <v>0.32000000000000012</v>
      </c>
      <c r="AE494" s="37">
        <f t="shared" si="2816"/>
        <v>0.32000000000000012</v>
      </c>
      <c r="AF494" s="37">
        <f t="shared" si="2816"/>
        <v>0.32000000000000012</v>
      </c>
      <c r="AG494" s="37">
        <f t="shared" si="2816"/>
        <v>0.32000000000000012</v>
      </c>
      <c r="AH494">
        <f t="shared" si="2636"/>
        <v>32</v>
      </c>
      <c r="AI494" s="37">
        <f t="shared" ref="AI494:AJ494" si="2817">IF(ROWS(AI$463:AI494)/100&lt;=AI$461,AI493+1%,"")</f>
        <v>0.32000000000000012</v>
      </c>
      <c r="AJ494" s="37">
        <f t="shared" si="2817"/>
        <v>0.32000000000000012</v>
      </c>
    </row>
    <row r="495" spans="2:36" ht="12.75">
      <c r="B495">
        <f t="shared" ref="B495:P495" si="2818">IF(ROWS(B$463:B495)&lt;=B$461,B494+1,"")</f>
        <v>33</v>
      </c>
      <c r="C495" t="str">
        <f t="shared" si="2818"/>
        <v/>
      </c>
      <c r="D495" t="str">
        <f t="shared" si="2818"/>
        <v/>
      </c>
      <c r="E495" t="str">
        <f t="shared" si="2818"/>
        <v/>
      </c>
      <c r="F495" t="str">
        <f t="shared" si="2818"/>
        <v/>
      </c>
      <c r="G495" t="str">
        <f t="shared" si="2818"/>
        <v/>
      </c>
      <c r="H495" t="str">
        <f t="shared" si="2818"/>
        <v/>
      </c>
      <c r="I495" t="str">
        <f t="shared" si="2818"/>
        <v/>
      </c>
      <c r="J495">
        <f t="shared" si="2818"/>
        <v>33</v>
      </c>
      <c r="K495">
        <f t="shared" si="2818"/>
        <v>33</v>
      </c>
      <c r="L495">
        <f t="shared" si="2818"/>
        <v>33</v>
      </c>
      <c r="M495">
        <f t="shared" si="2818"/>
        <v>33</v>
      </c>
      <c r="N495">
        <f t="shared" si="2818"/>
        <v>33</v>
      </c>
      <c r="O495">
        <f t="shared" si="2818"/>
        <v>33</v>
      </c>
      <c r="P495">
        <f t="shared" si="2818"/>
        <v>33</v>
      </c>
      <c r="Q495" s="37">
        <f t="shared" ref="Q495:T495" si="2819">IF(ROWS(Q$463:Q495)/100&lt;=Q$461,Q494+1%,"")</f>
        <v>0.33000000000000013</v>
      </c>
      <c r="R495" s="37" t="str">
        <f t="shared" si="2819"/>
        <v/>
      </c>
      <c r="S495" s="37">
        <f t="shared" si="2819"/>
        <v>0.33000000000000013</v>
      </c>
      <c r="T495" s="37" t="str">
        <f t="shared" si="2819"/>
        <v/>
      </c>
      <c r="U495" t="str">
        <f t="shared" si="2630"/>
        <v/>
      </c>
      <c r="V495" s="37" t="str">
        <f t="shared" ref="V495:W495" si="2820">IF(ROWS(V$463:V495)/100&lt;=V$461,V494+1%,"")</f>
        <v/>
      </c>
      <c r="W495" s="37" t="str">
        <f t="shared" si="2820"/>
        <v/>
      </c>
      <c r="X495">
        <f t="shared" si="2632"/>
        <v>330</v>
      </c>
      <c r="Y495" s="37" t="str">
        <f t="shared" si="2633"/>
        <v/>
      </c>
      <c r="Z495">
        <f t="shared" ref="Z495:AA495" si="2821">IF(ROWS(Z$463:Z495)&lt;=Z$461,Z494+1,"")</f>
        <v>33</v>
      </c>
      <c r="AA495">
        <f t="shared" si="2821"/>
        <v>33</v>
      </c>
      <c r="AB495" s="37">
        <f t="shared" ref="AB495:AG495" si="2822">IF(ROWS(AB$463:AB495)/100&lt;=AB$461,AB494+1%,"")</f>
        <v>0.33000000000000013</v>
      </c>
      <c r="AC495" s="37">
        <f t="shared" si="2822"/>
        <v>0.33000000000000013</v>
      </c>
      <c r="AD495" s="37">
        <f t="shared" si="2822"/>
        <v>0.33000000000000013</v>
      </c>
      <c r="AE495" s="37">
        <f t="shared" si="2822"/>
        <v>0.33000000000000013</v>
      </c>
      <c r="AF495" s="37">
        <f t="shared" si="2822"/>
        <v>0.33000000000000013</v>
      </c>
      <c r="AG495" s="37">
        <f t="shared" si="2822"/>
        <v>0.33000000000000013</v>
      </c>
      <c r="AH495">
        <f t="shared" si="2636"/>
        <v>33</v>
      </c>
      <c r="AI495" s="37">
        <f t="shared" ref="AI495:AJ495" si="2823">IF(ROWS(AI$463:AI495)/100&lt;=AI$461,AI494+1%,"")</f>
        <v>0.33000000000000013</v>
      </c>
      <c r="AJ495" s="37">
        <f t="shared" si="2823"/>
        <v>0.33000000000000013</v>
      </c>
    </row>
    <row r="496" spans="2:36" ht="12.75">
      <c r="B496">
        <f t="shared" ref="B496:P496" si="2824">IF(ROWS(B$463:B496)&lt;=B$461,B495+1,"")</f>
        <v>34</v>
      </c>
      <c r="C496" t="str">
        <f t="shared" si="2824"/>
        <v/>
      </c>
      <c r="D496" t="str">
        <f t="shared" si="2824"/>
        <v/>
      </c>
      <c r="E496" t="str">
        <f t="shared" si="2824"/>
        <v/>
      </c>
      <c r="F496" t="str">
        <f t="shared" si="2824"/>
        <v/>
      </c>
      <c r="G496" t="str">
        <f t="shared" si="2824"/>
        <v/>
      </c>
      <c r="H496" t="str">
        <f t="shared" si="2824"/>
        <v/>
      </c>
      <c r="I496" t="str">
        <f t="shared" si="2824"/>
        <v/>
      </c>
      <c r="J496">
        <f t="shared" si="2824"/>
        <v>34</v>
      </c>
      <c r="K496">
        <f t="shared" si="2824"/>
        <v>34</v>
      </c>
      <c r="L496">
        <f t="shared" si="2824"/>
        <v>34</v>
      </c>
      <c r="M496">
        <f t="shared" si="2824"/>
        <v>34</v>
      </c>
      <c r="N496">
        <f t="shared" si="2824"/>
        <v>34</v>
      </c>
      <c r="O496">
        <f t="shared" si="2824"/>
        <v>34</v>
      </c>
      <c r="P496">
        <f t="shared" si="2824"/>
        <v>34</v>
      </c>
      <c r="Q496" s="37">
        <f t="shared" ref="Q496:T496" si="2825">IF(ROWS(Q$463:Q496)/100&lt;=Q$461,Q495+1%,"")</f>
        <v>0.34000000000000014</v>
      </c>
      <c r="R496" s="37" t="str">
        <f t="shared" si="2825"/>
        <v/>
      </c>
      <c r="S496" s="37">
        <f t="shared" si="2825"/>
        <v>0.34000000000000014</v>
      </c>
      <c r="T496" s="37" t="str">
        <f t="shared" si="2825"/>
        <v/>
      </c>
      <c r="U496" t="str">
        <f t="shared" si="2630"/>
        <v/>
      </c>
      <c r="V496" s="37" t="str">
        <f t="shared" ref="V496:W496" si="2826">IF(ROWS(V$463:V496)/100&lt;=V$461,V495+1%,"")</f>
        <v/>
      </c>
      <c r="W496" s="37" t="str">
        <f t="shared" si="2826"/>
        <v/>
      </c>
      <c r="X496">
        <f t="shared" si="2632"/>
        <v>340</v>
      </c>
      <c r="Y496" s="37" t="str">
        <f t="shared" si="2633"/>
        <v/>
      </c>
      <c r="Z496">
        <f t="shared" ref="Z496:AA496" si="2827">IF(ROWS(Z$463:Z496)&lt;=Z$461,Z495+1,"")</f>
        <v>34</v>
      </c>
      <c r="AA496">
        <f t="shared" si="2827"/>
        <v>34</v>
      </c>
      <c r="AB496" s="37">
        <f t="shared" ref="AB496:AG496" si="2828">IF(ROWS(AB$463:AB496)/100&lt;=AB$461,AB495+1%,"")</f>
        <v>0.34000000000000014</v>
      </c>
      <c r="AC496" s="37">
        <f t="shared" si="2828"/>
        <v>0.34000000000000014</v>
      </c>
      <c r="AD496" s="37">
        <f t="shared" si="2828"/>
        <v>0.34000000000000014</v>
      </c>
      <c r="AE496" s="37">
        <f t="shared" si="2828"/>
        <v>0.34000000000000014</v>
      </c>
      <c r="AF496" s="37">
        <f t="shared" si="2828"/>
        <v>0.34000000000000014</v>
      </c>
      <c r="AG496" s="37">
        <f t="shared" si="2828"/>
        <v>0.34000000000000014</v>
      </c>
      <c r="AH496">
        <f t="shared" si="2636"/>
        <v>34</v>
      </c>
      <c r="AI496" s="37">
        <f t="shared" ref="AI496:AJ496" si="2829">IF(ROWS(AI$463:AI496)/100&lt;=AI$461,AI495+1%,"")</f>
        <v>0.34000000000000014</v>
      </c>
      <c r="AJ496" s="37">
        <f t="shared" si="2829"/>
        <v>0.34000000000000014</v>
      </c>
    </row>
    <row r="497" spans="2:36" ht="12.75">
      <c r="B497">
        <f t="shared" ref="B497:P497" si="2830">IF(ROWS(B$463:B497)&lt;=B$461,B496+1,"")</f>
        <v>35</v>
      </c>
      <c r="C497" t="str">
        <f t="shared" si="2830"/>
        <v/>
      </c>
      <c r="D497" t="str">
        <f t="shared" si="2830"/>
        <v/>
      </c>
      <c r="E497" t="str">
        <f t="shared" si="2830"/>
        <v/>
      </c>
      <c r="F497" t="str">
        <f t="shared" si="2830"/>
        <v/>
      </c>
      <c r="G497" t="str">
        <f t="shared" si="2830"/>
        <v/>
      </c>
      <c r="H497" t="str">
        <f t="shared" si="2830"/>
        <v/>
      </c>
      <c r="I497" t="str">
        <f t="shared" si="2830"/>
        <v/>
      </c>
      <c r="J497">
        <f t="shared" si="2830"/>
        <v>35</v>
      </c>
      <c r="K497">
        <f t="shared" si="2830"/>
        <v>35</v>
      </c>
      <c r="L497">
        <f t="shared" si="2830"/>
        <v>35</v>
      </c>
      <c r="M497">
        <f t="shared" si="2830"/>
        <v>35</v>
      </c>
      <c r="N497">
        <f t="shared" si="2830"/>
        <v>35</v>
      </c>
      <c r="O497">
        <f t="shared" si="2830"/>
        <v>35</v>
      </c>
      <c r="P497">
        <f t="shared" si="2830"/>
        <v>35</v>
      </c>
      <c r="Q497" s="37">
        <f t="shared" ref="Q497:T497" si="2831">IF(ROWS(Q$463:Q497)/100&lt;=Q$461,Q496+1%,"")</f>
        <v>0.35000000000000014</v>
      </c>
      <c r="R497" s="37" t="str">
        <f t="shared" si="2831"/>
        <v/>
      </c>
      <c r="S497" s="37">
        <f t="shared" si="2831"/>
        <v>0.35000000000000014</v>
      </c>
      <c r="T497" s="37" t="str">
        <f t="shared" si="2831"/>
        <v/>
      </c>
      <c r="U497" t="str">
        <f t="shared" si="2630"/>
        <v/>
      </c>
      <c r="V497" s="37" t="str">
        <f t="shared" ref="V497:W497" si="2832">IF(ROWS(V$463:V497)/100&lt;=V$461,V496+1%,"")</f>
        <v/>
      </c>
      <c r="W497" s="37" t="str">
        <f t="shared" si="2832"/>
        <v/>
      </c>
      <c r="X497">
        <f t="shared" si="2632"/>
        <v>350</v>
      </c>
      <c r="Y497" s="37" t="str">
        <f t="shared" si="2633"/>
        <v/>
      </c>
      <c r="Z497">
        <f t="shared" ref="Z497:AA497" si="2833">IF(ROWS(Z$463:Z497)&lt;=Z$461,Z496+1,"")</f>
        <v>35</v>
      </c>
      <c r="AA497">
        <f t="shared" si="2833"/>
        <v>35</v>
      </c>
      <c r="AB497" s="37">
        <f t="shared" ref="AB497:AG497" si="2834">IF(ROWS(AB$463:AB497)/100&lt;=AB$461,AB496+1%,"")</f>
        <v>0.35000000000000014</v>
      </c>
      <c r="AC497" s="37">
        <f t="shared" si="2834"/>
        <v>0.35000000000000014</v>
      </c>
      <c r="AD497" s="37">
        <f t="shared" si="2834"/>
        <v>0.35000000000000014</v>
      </c>
      <c r="AE497" s="37">
        <f t="shared" si="2834"/>
        <v>0.35000000000000014</v>
      </c>
      <c r="AF497" s="37">
        <f t="shared" si="2834"/>
        <v>0.35000000000000014</v>
      </c>
      <c r="AG497" s="37">
        <f t="shared" si="2834"/>
        <v>0.35000000000000014</v>
      </c>
      <c r="AH497">
        <f t="shared" si="2636"/>
        <v>35</v>
      </c>
      <c r="AI497" s="37">
        <f t="shared" ref="AI497:AJ497" si="2835">IF(ROWS(AI$463:AI497)/100&lt;=AI$461,AI496+1%,"")</f>
        <v>0.35000000000000014</v>
      </c>
      <c r="AJ497" s="37">
        <f t="shared" si="2835"/>
        <v>0.35000000000000014</v>
      </c>
    </row>
    <row r="498" spans="2:36" ht="12.75">
      <c r="B498">
        <f t="shared" ref="B498:P498" si="2836">IF(ROWS(B$463:B498)&lt;=B$461,B497+1,"")</f>
        <v>36</v>
      </c>
      <c r="C498" t="str">
        <f t="shared" si="2836"/>
        <v/>
      </c>
      <c r="D498" t="str">
        <f t="shared" si="2836"/>
        <v/>
      </c>
      <c r="E498" t="str">
        <f t="shared" si="2836"/>
        <v/>
      </c>
      <c r="F498" t="str">
        <f t="shared" si="2836"/>
        <v/>
      </c>
      <c r="G498" t="str">
        <f t="shared" si="2836"/>
        <v/>
      </c>
      <c r="H498" t="str">
        <f t="shared" si="2836"/>
        <v/>
      </c>
      <c r="I498" t="str">
        <f t="shared" si="2836"/>
        <v/>
      </c>
      <c r="J498">
        <f t="shared" si="2836"/>
        <v>36</v>
      </c>
      <c r="K498">
        <f t="shared" si="2836"/>
        <v>36</v>
      </c>
      <c r="L498">
        <f t="shared" si="2836"/>
        <v>36</v>
      </c>
      <c r="M498">
        <f t="shared" si="2836"/>
        <v>36</v>
      </c>
      <c r="N498">
        <f t="shared" si="2836"/>
        <v>36</v>
      </c>
      <c r="O498">
        <f t="shared" si="2836"/>
        <v>36</v>
      </c>
      <c r="P498">
        <f t="shared" si="2836"/>
        <v>36</v>
      </c>
      <c r="Q498" s="37">
        <f t="shared" ref="Q498:T498" si="2837">IF(ROWS(Q$463:Q498)/100&lt;=Q$461,Q497+1%,"")</f>
        <v>0.36000000000000015</v>
      </c>
      <c r="R498" s="37" t="str">
        <f t="shared" si="2837"/>
        <v/>
      </c>
      <c r="S498" s="37">
        <f t="shared" si="2837"/>
        <v>0.36000000000000015</v>
      </c>
      <c r="T498" s="37" t="str">
        <f t="shared" si="2837"/>
        <v/>
      </c>
      <c r="U498" t="str">
        <f t="shared" si="2630"/>
        <v/>
      </c>
      <c r="V498" s="37" t="str">
        <f t="shared" ref="V498:W498" si="2838">IF(ROWS(V$463:V498)/100&lt;=V$461,V497+1%,"")</f>
        <v/>
      </c>
      <c r="W498" s="37" t="str">
        <f t="shared" si="2838"/>
        <v/>
      </c>
      <c r="X498">
        <f t="shared" si="2632"/>
        <v>360</v>
      </c>
      <c r="Y498" s="37" t="str">
        <f t="shared" si="2633"/>
        <v/>
      </c>
      <c r="Z498">
        <f t="shared" ref="Z498:AA498" si="2839">IF(ROWS(Z$463:Z498)&lt;=Z$461,Z497+1,"")</f>
        <v>36</v>
      </c>
      <c r="AA498">
        <f t="shared" si="2839"/>
        <v>36</v>
      </c>
      <c r="AB498" s="37">
        <f t="shared" ref="AB498:AG498" si="2840">IF(ROWS(AB$463:AB498)/100&lt;=AB$461,AB497+1%,"")</f>
        <v>0.36000000000000015</v>
      </c>
      <c r="AC498" s="37">
        <f t="shared" si="2840"/>
        <v>0.36000000000000015</v>
      </c>
      <c r="AD498" s="37">
        <f t="shared" si="2840"/>
        <v>0.36000000000000015</v>
      </c>
      <c r="AE498" s="37">
        <f t="shared" si="2840"/>
        <v>0.36000000000000015</v>
      </c>
      <c r="AF498" s="37">
        <f t="shared" si="2840"/>
        <v>0.36000000000000015</v>
      </c>
      <c r="AG498" s="37">
        <f t="shared" si="2840"/>
        <v>0.36000000000000015</v>
      </c>
      <c r="AH498">
        <f t="shared" si="2636"/>
        <v>36</v>
      </c>
      <c r="AI498" s="37">
        <f t="shared" ref="AI498:AJ498" si="2841">IF(ROWS(AI$463:AI498)/100&lt;=AI$461,AI497+1%,"")</f>
        <v>0.36000000000000015</v>
      </c>
      <c r="AJ498" s="37">
        <f t="shared" si="2841"/>
        <v>0.36000000000000015</v>
      </c>
    </row>
    <row r="499" spans="2:36" ht="12.75">
      <c r="B499">
        <f t="shared" ref="B499:P499" si="2842">IF(ROWS(B$463:B499)&lt;=B$461,B498+1,"")</f>
        <v>37</v>
      </c>
      <c r="C499" t="str">
        <f t="shared" si="2842"/>
        <v/>
      </c>
      <c r="D499" t="str">
        <f t="shared" si="2842"/>
        <v/>
      </c>
      <c r="E499" t="str">
        <f t="shared" si="2842"/>
        <v/>
      </c>
      <c r="F499" t="str">
        <f t="shared" si="2842"/>
        <v/>
      </c>
      <c r="G499" t="str">
        <f t="shared" si="2842"/>
        <v/>
      </c>
      <c r="H499" t="str">
        <f t="shared" si="2842"/>
        <v/>
      </c>
      <c r="I499" t="str">
        <f t="shared" si="2842"/>
        <v/>
      </c>
      <c r="J499">
        <f t="shared" si="2842"/>
        <v>37</v>
      </c>
      <c r="K499">
        <f t="shared" si="2842"/>
        <v>37</v>
      </c>
      <c r="L499">
        <f t="shared" si="2842"/>
        <v>37</v>
      </c>
      <c r="M499">
        <f t="shared" si="2842"/>
        <v>37</v>
      </c>
      <c r="N499">
        <f t="shared" si="2842"/>
        <v>37</v>
      </c>
      <c r="O499">
        <f t="shared" si="2842"/>
        <v>37</v>
      </c>
      <c r="P499">
        <f t="shared" si="2842"/>
        <v>37</v>
      </c>
      <c r="Q499" s="37">
        <f t="shared" ref="Q499:T499" si="2843">IF(ROWS(Q$463:Q499)/100&lt;=Q$461,Q498+1%,"")</f>
        <v>0.37000000000000016</v>
      </c>
      <c r="R499" s="37" t="str">
        <f t="shared" si="2843"/>
        <v/>
      </c>
      <c r="S499" s="37">
        <f t="shared" si="2843"/>
        <v>0.37000000000000016</v>
      </c>
      <c r="T499" s="37" t="str">
        <f t="shared" si="2843"/>
        <v/>
      </c>
      <c r="U499" t="str">
        <f t="shared" si="2630"/>
        <v/>
      </c>
      <c r="V499" s="37" t="str">
        <f t="shared" ref="V499:W499" si="2844">IF(ROWS(V$463:V499)/100&lt;=V$461,V498+1%,"")</f>
        <v/>
      </c>
      <c r="W499" s="37" t="str">
        <f t="shared" si="2844"/>
        <v/>
      </c>
      <c r="X499">
        <f t="shared" si="2632"/>
        <v>370</v>
      </c>
      <c r="Y499" s="37" t="str">
        <f t="shared" si="2633"/>
        <v/>
      </c>
      <c r="Z499">
        <f t="shared" ref="Z499:AA499" si="2845">IF(ROWS(Z$463:Z499)&lt;=Z$461,Z498+1,"")</f>
        <v>37</v>
      </c>
      <c r="AA499">
        <f t="shared" si="2845"/>
        <v>37</v>
      </c>
      <c r="AB499" s="37">
        <f t="shared" ref="AB499:AG499" si="2846">IF(ROWS(AB$463:AB499)/100&lt;=AB$461,AB498+1%,"")</f>
        <v>0.37000000000000016</v>
      </c>
      <c r="AC499" s="37">
        <f t="shared" si="2846"/>
        <v>0.37000000000000016</v>
      </c>
      <c r="AD499" s="37">
        <f t="shared" si="2846"/>
        <v>0.37000000000000016</v>
      </c>
      <c r="AE499" s="37">
        <f t="shared" si="2846"/>
        <v>0.37000000000000016</v>
      </c>
      <c r="AF499" s="37">
        <f t="shared" si="2846"/>
        <v>0.37000000000000016</v>
      </c>
      <c r="AG499" s="37">
        <f t="shared" si="2846"/>
        <v>0.37000000000000016</v>
      </c>
      <c r="AH499">
        <f t="shared" si="2636"/>
        <v>37</v>
      </c>
      <c r="AI499" s="37">
        <f t="shared" ref="AI499:AJ499" si="2847">IF(ROWS(AI$463:AI499)/100&lt;=AI$461,AI498+1%,"")</f>
        <v>0.37000000000000016</v>
      </c>
      <c r="AJ499" s="37">
        <f t="shared" si="2847"/>
        <v>0.37000000000000016</v>
      </c>
    </row>
    <row r="500" spans="2:36" ht="12.75">
      <c r="B500">
        <f t="shared" ref="B500:P500" si="2848">IF(ROWS(B$463:B500)&lt;=B$461,B499+1,"")</f>
        <v>38</v>
      </c>
      <c r="C500" t="str">
        <f t="shared" si="2848"/>
        <v/>
      </c>
      <c r="D500" t="str">
        <f t="shared" si="2848"/>
        <v/>
      </c>
      <c r="E500" t="str">
        <f t="shared" si="2848"/>
        <v/>
      </c>
      <c r="F500" t="str">
        <f t="shared" si="2848"/>
        <v/>
      </c>
      <c r="G500" t="str">
        <f t="shared" si="2848"/>
        <v/>
      </c>
      <c r="H500" t="str">
        <f t="shared" si="2848"/>
        <v/>
      </c>
      <c r="I500" t="str">
        <f t="shared" si="2848"/>
        <v/>
      </c>
      <c r="J500">
        <f t="shared" si="2848"/>
        <v>38</v>
      </c>
      <c r="K500">
        <f t="shared" si="2848"/>
        <v>38</v>
      </c>
      <c r="L500">
        <f t="shared" si="2848"/>
        <v>38</v>
      </c>
      <c r="M500">
        <f t="shared" si="2848"/>
        <v>38</v>
      </c>
      <c r="N500">
        <f t="shared" si="2848"/>
        <v>38</v>
      </c>
      <c r="O500">
        <f t="shared" si="2848"/>
        <v>38</v>
      </c>
      <c r="P500">
        <f t="shared" si="2848"/>
        <v>38</v>
      </c>
      <c r="Q500" s="37">
        <f t="shared" ref="Q500:T500" si="2849">IF(ROWS(Q$463:Q500)/100&lt;=Q$461,Q499+1%,"")</f>
        <v>0.38000000000000017</v>
      </c>
      <c r="R500" s="37" t="str">
        <f t="shared" si="2849"/>
        <v/>
      </c>
      <c r="S500" s="37">
        <f t="shared" si="2849"/>
        <v>0.38000000000000017</v>
      </c>
      <c r="T500" s="37" t="str">
        <f t="shared" si="2849"/>
        <v/>
      </c>
      <c r="U500" t="str">
        <f t="shared" si="2630"/>
        <v/>
      </c>
      <c r="V500" s="37" t="str">
        <f t="shared" ref="V500:W500" si="2850">IF(ROWS(V$463:V500)/100&lt;=V$461,V499+1%,"")</f>
        <v/>
      </c>
      <c r="W500" s="37" t="str">
        <f t="shared" si="2850"/>
        <v/>
      </c>
      <c r="X500">
        <f t="shared" si="2632"/>
        <v>380</v>
      </c>
      <c r="Y500" s="37" t="str">
        <f t="shared" si="2633"/>
        <v/>
      </c>
      <c r="Z500">
        <f t="shared" ref="Z500:AA500" si="2851">IF(ROWS(Z$463:Z500)&lt;=Z$461,Z499+1,"")</f>
        <v>38</v>
      </c>
      <c r="AA500">
        <f t="shared" si="2851"/>
        <v>38</v>
      </c>
      <c r="AB500" s="37">
        <f t="shared" ref="AB500:AG500" si="2852">IF(ROWS(AB$463:AB500)/100&lt;=AB$461,AB499+1%,"")</f>
        <v>0.38000000000000017</v>
      </c>
      <c r="AC500" s="37">
        <f t="shared" si="2852"/>
        <v>0.38000000000000017</v>
      </c>
      <c r="AD500" s="37">
        <f t="shared" si="2852"/>
        <v>0.38000000000000017</v>
      </c>
      <c r="AE500" s="37">
        <f t="shared" si="2852"/>
        <v>0.38000000000000017</v>
      </c>
      <c r="AF500" s="37">
        <f t="shared" si="2852"/>
        <v>0.38000000000000017</v>
      </c>
      <c r="AG500" s="37">
        <f t="shared" si="2852"/>
        <v>0.38000000000000017</v>
      </c>
      <c r="AH500">
        <f t="shared" si="2636"/>
        <v>38</v>
      </c>
      <c r="AI500" s="37">
        <f t="shared" ref="AI500:AJ500" si="2853">IF(ROWS(AI$463:AI500)/100&lt;=AI$461,AI499+1%,"")</f>
        <v>0.38000000000000017</v>
      </c>
      <c r="AJ500" s="37">
        <f t="shared" si="2853"/>
        <v>0.38000000000000017</v>
      </c>
    </row>
    <row r="501" spans="2:36" ht="12.75">
      <c r="B501">
        <f t="shared" ref="B501:P501" si="2854">IF(ROWS(B$463:B501)&lt;=B$461,B500+1,"")</f>
        <v>39</v>
      </c>
      <c r="C501" t="str">
        <f t="shared" si="2854"/>
        <v/>
      </c>
      <c r="D501" t="str">
        <f t="shared" si="2854"/>
        <v/>
      </c>
      <c r="E501" t="str">
        <f t="shared" si="2854"/>
        <v/>
      </c>
      <c r="F501" t="str">
        <f t="shared" si="2854"/>
        <v/>
      </c>
      <c r="G501" t="str">
        <f t="shared" si="2854"/>
        <v/>
      </c>
      <c r="H501" t="str">
        <f t="shared" si="2854"/>
        <v/>
      </c>
      <c r="I501" t="str">
        <f t="shared" si="2854"/>
        <v/>
      </c>
      <c r="J501">
        <f t="shared" si="2854"/>
        <v>39</v>
      </c>
      <c r="K501">
        <f t="shared" si="2854"/>
        <v>39</v>
      </c>
      <c r="L501">
        <f t="shared" si="2854"/>
        <v>39</v>
      </c>
      <c r="M501">
        <f t="shared" si="2854"/>
        <v>39</v>
      </c>
      <c r="N501">
        <f t="shared" si="2854"/>
        <v>39</v>
      </c>
      <c r="O501">
        <f t="shared" si="2854"/>
        <v>39</v>
      </c>
      <c r="P501">
        <f t="shared" si="2854"/>
        <v>39</v>
      </c>
      <c r="Q501" s="37">
        <f t="shared" ref="Q501:T501" si="2855">IF(ROWS(Q$463:Q501)/100&lt;=Q$461,Q500+1%,"")</f>
        <v>0.39000000000000018</v>
      </c>
      <c r="R501" s="37" t="str">
        <f t="shared" si="2855"/>
        <v/>
      </c>
      <c r="S501" s="37">
        <f t="shared" si="2855"/>
        <v>0.39000000000000018</v>
      </c>
      <c r="T501" s="37" t="str">
        <f t="shared" si="2855"/>
        <v/>
      </c>
      <c r="U501" t="str">
        <f t="shared" si="2630"/>
        <v/>
      </c>
      <c r="V501" s="37" t="str">
        <f t="shared" ref="V501:W501" si="2856">IF(ROWS(V$463:V501)/100&lt;=V$461,V500+1%,"")</f>
        <v/>
      </c>
      <c r="W501" s="37" t="str">
        <f t="shared" si="2856"/>
        <v/>
      </c>
      <c r="X501">
        <f t="shared" si="2632"/>
        <v>390</v>
      </c>
      <c r="Y501" s="37" t="str">
        <f t="shared" si="2633"/>
        <v/>
      </c>
      <c r="Z501">
        <f t="shared" ref="Z501:AA501" si="2857">IF(ROWS(Z$463:Z501)&lt;=Z$461,Z500+1,"")</f>
        <v>39</v>
      </c>
      <c r="AA501">
        <f t="shared" si="2857"/>
        <v>39</v>
      </c>
      <c r="AB501" s="37">
        <f t="shared" ref="AB501:AG501" si="2858">IF(ROWS(AB$463:AB501)/100&lt;=AB$461,AB500+1%,"")</f>
        <v>0.39000000000000018</v>
      </c>
      <c r="AC501" s="37">
        <f t="shared" si="2858"/>
        <v>0.39000000000000018</v>
      </c>
      <c r="AD501" s="37">
        <f t="shared" si="2858"/>
        <v>0.39000000000000018</v>
      </c>
      <c r="AE501" s="37">
        <f t="shared" si="2858"/>
        <v>0.39000000000000018</v>
      </c>
      <c r="AF501" s="37">
        <f t="shared" si="2858"/>
        <v>0.39000000000000018</v>
      </c>
      <c r="AG501" s="37">
        <f t="shared" si="2858"/>
        <v>0.39000000000000018</v>
      </c>
      <c r="AH501">
        <f t="shared" si="2636"/>
        <v>39</v>
      </c>
      <c r="AI501" s="37">
        <f t="shared" ref="AI501:AJ501" si="2859">IF(ROWS(AI$463:AI501)/100&lt;=AI$461,AI500+1%,"")</f>
        <v>0.39000000000000018</v>
      </c>
      <c r="AJ501" s="37">
        <f t="shared" si="2859"/>
        <v>0.39000000000000018</v>
      </c>
    </row>
    <row r="502" spans="2:36" ht="12.75">
      <c r="B502">
        <f t="shared" ref="B502:P502" si="2860">IF(ROWS(B$463:B502)&lt;=B$461,B501+1,"")</f>
        <v>40</v>
      </c>
      <c r="C502" t="str">
        <f t="shared" si="2860"/>
        <v/>
      </c>
      <c r="D502" t="str">
        <f t="shared" si="2860"/>
        <v/>
      </c>
      <c r="E502" t="str">
        <f t="shared" si="2860"/>
        <v/>
      </c>
      <c r="F502" t="str">
        <f t="shared" si="2860"/>
        <v/>
      </c>
      <c r="G502" t="str">
        <f t="shared" si="2860"/>
        <v/>
      </c>
      <c r="H502" t="str">
        <f t="shared" si="2860"/>
        <v/>
      </c>
      <c r="I502" t="str">
        <f t="shared" si="2860"/>
        <v/>
      </c>
      <c r="J502">
        <f t="shared" si="2860"/>
        <v>40</v>
      </c>
      <c r="K502">
        <f t="shared" si="2860"/>
        <v>40</v>
      </c>
      <c r="L502">
        <f t="shared" si="2860"/>
        <v>40</v>
      </c>
      <c r="M502">
        <f t="shared" si="2860"/>
        <v>40</v>
      </c>
      <c r="N502">
        <f t="shared" si="2860"/>
        <v>40</v>
      </c>
      <c r="O502">
        <f t="shared" si="2860"/>
        <v>40</v>
      </c>
      <c r="P502">
        <f t="shared" si="2860"/>
        <v>40</v>
      </c>
      <c r="Q502" s="37">
        <f t="shared" ref="Q502:T502" si="2861">IF(ROWS(Q$463:Q502)/100&lt;=Q$461,Q501+1%,"")</f>
        <v>0.40000000000000019</v>
      </c>
      <c r="R502" s="37" t="str">
        <f t="shared" si="2861"/>
        <v/>
      </c>
      <c r="S502" s="37">
        <f t="shared" si="2861"/>
        <v>0.40000000000000019</v>
      </c>
      <c r="T502" s="37" t="str">
        <f t="shared" si="2861"/>
        <v/>
      </c>
      <c r="U502" t="str">
        <f t="shared" si="2630"/>
        <v/>
      </c>
      <c r="V502" s="37" t="str">
        <f t="shared" ref="V502:W502" si="2862">IF(ROWS(V$463:V502)/100&lt;=V$461,V501+1%,"")</f>
        <v/>
      </c>
      <c r="W502" s="37" t="str">
        <f t="shared" si="2862"/>
        <v/>
      </c>
      <c r="X502">
        <f t="shared" si="2632"/>
        <v>400</v>
      </c>
      <c r="Y502" s="37" t="str">
        <f t="shared" si="2633"/>
        <v/>
      </c>
      <c r="Z502">
        <f t="shared" ref="Z502:AA502" si="2863">IF(ROWS(Z$463:Z502)&lt;=Z$461,Z501+1,"")</f>
        <v>40</v>
      </c>
      <c r="AA502">
        <f t="shared" si="2863"/>
        <v>40</v>
      </c>
      <c r="AB502" s="37">
        <f t="shared" ref="AB502:AG502" si="2864">IF(ROWS(AB$463:AB502)/100&lt;=AB$461,AB501+1%,"")</f>
        <v>0.40000000000000019</v>
      </c>
      <c r="AC502" s="37">
        <f t="shared" si="2864"/>
        <v>0.40000000000000019</v>
      </c>
      <c r="AD502" s="37">
        <f t="shared" si="2864"/>
        <v>0.40000000000000019</v>
      </c>
      <c r="AE502" s="37">
        <f t="shared" si="2864"/>
        <v>0.40000000000000019</v>
      </c>
      <c r="AF502" s="37">
        <f t="shared" si="2864"/>
        <v>0.40000000000000019</v>
      </c>
      <c r="AG502" s="37">
        <f t="shared" si="2864"/>
        <v>0.40000000000000019</v>
      </c>
      <c r="AH502">
        <f t="shared" si="2636"/>
        <v>40</v>
      </c>
      <c r="AI502" s="37">
        <f t="shared" ref="AI502:AJ502" si="2865">IF(ROWS(AI$463:AI502)/100&lt;=AI$461,AI501+1%,"")</f>
        <v>0.40000000000000019</v>
      </c>
      <c r="AJ502" s="37">
        <f t="shared" si="2865"/>
        <v>0.40000000000000019</v>
      </c>
    </row>
    <row r="503" spans="2:36" ht="12.75">
      <c r="B503">
        <f t="shared" ref="B503:P503" si="2866">IF(ROWS(B$463:B503)&lt;=B$461,B502+1,"")</f>
        <v>41</v>
      </c>
      <c r="C503" t="str">
        <f t="shared" si="2866"/>
        <v/>
      </c>
      <c r="D503" t="str">
        <f t="shared" si="2866"/>
        <v/>
      </c>
      <c r="E503" t="str">
        <f t="shared" si="2866"/>
        <v/>
      </c>
      <c r="F503" t="str">
        <f t="shared" si="2866"/>
        <v/>
      </c>
      <c r="G503" t="str">
        <f t="shared" si="2866"/>
        <v/>
      </c>
      <c r="H503" t="str">
        <f t="shared" si="2866"/>
        <v/>
      </c>
      <c r="I503" t="str">
        <f t="shared" si="2866"/>
        <v/>
      </c>
      <c r="J503" t="str">
        <f t="shared" si="2866"/>
        <v/>
      </c>
      <c r="K503" t="str">
        <f t="shared" si="2866"/>
        <v/>
      </c>
      <c r="L503">
        <f t="shared" si="2866"/>
        <v>41</v>
      </c>
      <c r="M503">
        <f t="shared" si="2866"/>
        <v>41</v>
      </c>
      <c r="N503">
        <f t="shared" si="2866"/>
        <v>41</v>
      </c>
      <c r="O503">
        <f t="shared" si="2866"/>
        <v>41</v>
      </c>
      <c r="P503">
        <f t="shared" si="2866"/>
        <v>41</v>
      </c>
      <c r="Q503" s="37">
        <f t="shared" ref="Q503:T503" si="2867">IF(ROWS(Q$463:Q503)/100&lt;=Q$461,Q502+1%,"")</f>
        <v>0.4100000000000002</v>
      </c>
      <c r="R503" s="37" t="str">
        <f t="shared" si="2867"/>
        <v/>
      </c>
      <c r="S503" s="37">
        <f t="shared" si="2867"/>
        <v>0.4100000000000002</v>
      </c>
      <c r="T503" s="37" t="str">
        <f t="shared" si="2867"/>
        <v/>
      </c>
      <c r="U503" t="str">
        <f t="shared" si="2630"/>
        <v/>
      </c>
      <c r="V503" s="37" t="str">
        <f t="shared" ref="V503:W503" si="2868">IF(ROWS(V$463:V503)/100&lt;=V$461,V502+1%,"")</f>
        <v/>
      </c>
      <c r="W503" s="37" t="str">
        <f t="shared" si="2868"/>
        <v/>
      </c>
      <c r="X503">
        <f t="shared" si="2632"/>
        <v>410</v>
      </c>
      <c r="Y503" s="37" t="str">
        <f t="shared" si="2633"/>
        <v/>
      </c>
      <c r="Z503">
        <f t="shared" ref="Z503:AA503" si="2869">IF(ROWS(Z$463:Z503)&lt;=Z$461,Z502+1,"")</f>
        <v>41</v>
      </c>
      <c r="AA503">
        <f t="shared" si="2869"/>
        <v>41</v>
      </c>
      <c r="AB503" s="37">
        <f t="shared" ref="AB503:AG503" si="2870">IF(ROWS(AB$463:AB503)/100&lt;=AB$461,AB502+1%,"")</f>
        <v>0.4100000000000002</v>
      </c>
      <c r="AC503" s="37">
        <f t="shared" si="2870"/>
        <v>0.4100000000000002</v>
      </c>
      <c r="AD503" s="37">
        <f t="shared" si="2870"/>
        <v>0.4100000000000002</v>
      </c>
      <c r="AE503" s="37">
        <f t="shared" si="2870"/>
        <v>0.4100000000000002</v>
      </c>
      <c r="AF503" s="37">
        <f t="shared" si="2870"/>
        <v>0.4100000000000002</v>
      </c>
      <c r="AG503" s="37">
        <f t="shared" si="2870"/>
        <v>0.4100000000000002</v>
      </c>
      <c r="AH503">
        <f t="shared" si="2636"/>
        <v>41</v>
      </c>
      <c r="AI503" s="37">
        <f t="shared" ref="AI503:AJ503" si="2871">IF(ROWS(AI$463:AI503)/100&lt;=AI$461,AI502+1%,"")</f>
        <v>0.4100000000000002</v>
      </c>
      <c r="AJ503" s="37">
        <f t="shared" si="2871"/>
        <v>0.4100000000000002</v>
      </c>
    </row>
    <row r="504" spans="2:36" ht="12.75">
      <c r="B504">
        <f t="shared" ref="B504:P504" si="2872">IF(ROWS(B$463:B504)&lt;=B$461,B503+1,"")</f>
        <v>42</v>
      </c>
      <c r="C504" t="str">
        <f t="shared" si="2872"/>
        <v/>
      </c>
      <c r="D504" t="str">
        <f t="shared" si="2872"/>
        <v/>
      </c>
      <c r="E504" t="str">
        <f t="shared" si="2872"/>
        <v/>
      </c>
      <c r="F504" t="str">
        <f t="shared" si="2872"/>
        <v/>
      </c>
      <c r="G504" t="str">
        <f t="shared" si="2872"/>
        <v/>
      </c>
      <c r="H504" t="str">
        <f t="shared" si="2872"/>
        <v/>
      </c>
      <c r="I504" t="str">
        <f t="shared" si="2872"/>
        <v/>
      </c>
      <c r="J504" t="str">
        <f t="shared" si="2872"/>
        <v/>
      </c>
      <c r="K504" t="str">
        <f t="shared" si="2872"/>
        <v/>
      </c>
      <c r="L504">
        <f t="shared" si="2872"/>
        <v>42</v>
      </c>
      <c r="M504">
        <f t="shared" si="2872"/>
        <v>42</v>
      </c>
      <c r="N504">
        <f t="shared" si="2872"/>
        <v>42</v>
      </c>
      <c r="O504">
        <f t="shared" si="2872"/>
        <v>42</v>
      </c>
      <c r="P504">
        <f t="shared" si="2872"/>
        <v>42</v>
      </c>
      <c r="Q504" s="37">
        <f t="shared" ref="Q504:T504" si="2873">IF(ROWS(Q$463:Q504)/100&lt;=Q$461,Q503+1%,"")</f>
        <v>0.42000000000000021</v>
      </c>
      <c r="R504" s="37" t="str">
        <f t="shared" si="2873"/>
        <v/>
      </c>
      <c r="S504" s="37">
        <f t="shared" si="2873"/>
        <v>0.42000000000000021</v>
      </c>
      <c r="T504" s="37" t="str">
        <f t="shared" si="2873"/>
        <v/>
      </c>
      <c r="U504" t="str">
        <f t="shared" si="2630"/>
        <v/>
      </c>
      <c r="V504" s="37" t="str">
        <f t="shared" ref="V504:W504" si="2874">IF(ROWS(V$463:V504)/100&lt;=V$461,V503+1%,"")</f>
        <v/>
      </c>
      <c r="W504" s="37" t="str">
        <f t="shared" si="2874"/>
        <v/>
      </c>
      <c r="X504">
        <f t="shared" si="2632"/>
        <v>420</v>
      </c>
      <c r="Y504" s="37" t="str">
        <f t="shared" si="2633"/>
        <v/>
      </c>
      <c r="Z504">
        <f t="shared" ref="Z504:AA504" si="2875">IF(ROWS(Z$463:Z504)&lt;=Z$461,Z503+1,"")</f>
        <v>42</v>
      </c>
      <c r="AA504">
        <f t="shared" si="2875"/>
        <v>42</v>
      </c>
      <c r="AB504" s="37">
        <f t="shared" ref="AB504:AG504" si="2876">IF(ROWS(AB$463:AB504)/100&lt;=AB$461,AB503+1%,"")</f>
        <v>0.42000000000000021</v>
      </c>
      <c r="AC504" s="37">
        <f t="shared" si="2876"/>
        <v>0.42000000000000021</v>
      </c>
      <c r="AD504" s="37">
        <f t="shared" si="2876"/>
        <v>0.42000000000000021</v>
      </c>
      <c r="AE504" s="37">
        <f t="shared" si="2876"/>
        <v>0.42000000000000021</v>
      </c>
      <c r="AF504" s="37">
        <f t="shared" si="2876"/>
        <v>0.42000000000000021</v>
      </c>
      <c r="AG504" s="37">
        <f t="shared" si="2876"/>
        <v>0.42000000000000021</v>
      </c>
      <c r="AH504">
        <f t="shared" si="2636"/>
        <v>42</v>
      </c>
      <c r="AI504" s="37">
        <f t="shared" ref="AI504:AJ504" si="2877">IF(ROWS(AI$463:AI504)/100&lt;=AI$461,AI503+1%,"")</f>
        <v>0.42000000000000021</v>
      </c>
      <c r="AJ504" s="37">
        <f t="shared" si="2877"/>
        <v>0.42000000000000021</v>
      </c>
    </row>
    <row r="505" spans="2:36" ht="12.75">
      <c r="B505">
        <f t="shared" ref="B505:P505" si="2878">IF(ROWS(B$463:B505)&lt;=B$461,B504+1,"")</f>
        <v>43</v>
      </c>
      <c r="C505" t="str">
        <f t="shared" si="2878"/>
        <v/>
      </c>
      <c r="D505" t="str">
        <f t="shared" si="2878"/>
        <v/>
      </c>
      <c r="E505" t="str">
        <f t="shared" si="2878"/>
        <v/>
      </c>
      <c r="F505" t="str">
        <f t="shared" si="2878"/>
        <v/>
      </c>
      <c r="G505" t="str">
        <f t="shared" si="2878"/>
        <v/>
      </c>
      <c r="H505" t="str">
        <f t="shared" si="2878"/>
        <v/>
      </c>
      <c r="I505" t="str">
        <f t="shared" si="2878"/>
        <v/>
      </c>
      <c r="J505" t="str">
        <f t="shared" si="2878"/>
        <v/>
      </c>
      <c r="K505" t="str">
        <f t="shared" si="2878"/>
        <v/>
      </c>
      <c r="L505">
        <f t="shared" si="2878"/>
        <v>43</v>
      </c>
      <c r="M505">
        <f t="shared" si="2878"/>
        <v>43</v>
      </c>
      <c r="N505">
        <f t="shared" si="2878"/>
        <v>43</v>
      </c>
      <c r="O505">
        <f t="shared" si="2878"/>
        <v>43</v>
      </c>
      <c r="P505">
        <f t="shared" si="2878"/>
        <v>43</v>
      </c>
      <c r="Q505" s="37">
        <f t="shared" ref="Q505:T505" si="2879">IF(ROWS(Q$463:Q505)/100&lt;=Q$461,Q504+1%,"")</f>
        <v>0.43000000000000022</v>
      </c>
      <c r="R505" s="37" t="str">
        <f t="shared" si="2879"/>
        <v/>
      </c>
      <c r="S505" s="37">
        <f t="shared" si="2879"/>
        <v>0.43000000000000022</v>
      </c>
      <c r="T505" s="37" t="str">
        <f t="shared" si="2879"/>
        <v/>
      </c>
      <c r="U505" t="str">
        <f t="shared" si="2630"/>
        <v/>
      </c>
      <c r="V505" s="37" t="str">
        <f t="shared" ref="V505:W505" si="2880">IF(ROWS(V$463:V505)/100&lt;=V$461,V504+1%,"")</f>
        <v/>
      </c>
      <c r="W505" s="37" t="str">
        <f t="shared" si="2880"/>
        <v/>
      </c>
      <c r="X505">
        <f t="shared" si="2632"/>
        <v>430</v>
      </c>
      <c r="Y505" s="37" t="str">
        <f t="shared" si="2633"/>
        <v/>
      </c>
      <c r="Z505">
        <f t="shared" ref="Z505:AA505" si="2881">IF(ROWS(Z$463:Z505)&lt;=Z$461,Z504+1,"")</f>
        <v>43</v>
      </c>
      <c r="AA505">
        <f t="shared" si="2881"/>
        <v>43</v>
      </c>
      <c r="AB505" s="37">
        <f t="shared" ref="AB505:AG505" si="2882">IF(ROWS(AB$463:AB505)/100&lt;=AB$461,AB504+1%,"")</f>
        <v>0.43000000000000022</v>
      </c>
      <c r="AC505" s="37">
        <f t="shared" si="2882"/>
        <v>0.43000000000000022</v>
      </c>
      <c r="AD505" s="37">
        <f t="shared" si="2882"/>
        <v>0.43000000000000022</v>
      </c>
      <c r="AE505" s="37">
        <f t="shared" si="2882"/>
        <v>0.43000000000000022</v>
      </c>
      <c r="AF505" s="37">
        <f t="shared" si="2882"/>
        <v>0.43000000000000022</v>
      </c>
      <c r="AG505" s="37">
        <f t="shared" si="2882"/>
        <v>0.43000000000000022</v>
      </c>
      <c r="AH505">
        <f t="shared" si="2636"/>
        <v>43</v>
      </c>
      <c r="AI505" s="37">
        <f t="shared" ref="AI505:AJ505" si="2883">IF(ROWS(AI$463:AI505)/100&lt;=AI$461,AI504+1%,"")</f>
        <v>0.43000000000000022</v>
      </c>
      <c r="AJ505" s="37">
        <f t="shared" si="2883"/>
        <v>0.43000000000000022</v>
      </c>
    </row>
    <row r="506" spans="2:36" ht="12.75">
      <c r="B506">
        <f t="shared" ref="B506:P506" si="2884">IF(ROWS(B$463:B506)&lt;=B$461,B505+1,"")</f>
        <v>44</v>
      </c>
      <c r="C506" t="str">
        <f t="shared" si="2884"/>
        <v/>
      </c>
      <c r="D506" t="str">
        <f t="shared" si="2884"/>
        <v/>
      </c>
      <c r="E506" t="str">
        <f t="shared" si="2884"/>
        <v/>
      </c>
      <c r="F506" t="str">
        <f t="shared" si="2884"/>
        <v/>
      </c>
      <c r="G506" t="str">
        <f t="shared" si="2884"/>
        <v/>
      </c>
      <c r="H506" t="str">
        <f t="shared" si="2884"/>
        <v/>
      </c>
      <c r="I506" t="str">
        <f t="shared" si="2884"/>
        <v/>
      </c>
      <c r="J506" t="str">
        <f t="shared" si="2884"/>
        <v/>
      </c>
      <c r="K506" t="str">
        <f t="shared" si="2884"/>
        <v/>
      </c>
      <c r="L506">
        <f t="shared" si="2884"/>
        <v>44</v>
      </c>
      <c r="M506">
        <f t="shared" si="2884"/>
        <v>44</v>
      </c>
      <c r="N506">
        <f t="shared" si="2884"/>
        <v>44</v>
      </c>
      <c r="O506">
        <f t="shared" si="2884"/>
        <v>44</v>
      </c>
      <c r="P506">
        <f t="shared" si="2884"/>
        <v>44</v>
      </c>
      <c r="Q506" s="37">
        <f t="shared" ref="Q506:T506" si="2885">IF(ROWS(Q$463:Q506)/100&lt;=Q$461,Q505+1%,"")</f>
        <v>0.44000000000000022</v>
      </c>
      <c r="R506" s="37" t="str">
        <f t="shared" si="2885"/>
        <v/>
      </c>
      <c r="S506" s="37">
        <f t="shared" si="2885"/>
        <v>0.44000000000000022</v>
      </c>
      <c r="T506" s="37" t="str">
        <f t="shared" si="2885"/>
        <v/>
      </c>
      <c r="U506" t="str">
        <f t="shared" si="2630"/>
        <v/>
      </c>
      <c r="V506" s="37" t="str">
        <f t="shared" ref="V506:W506" si="2886">IF(ROWS(V$463:V506)/100&lt;=V$461,V505+1%,"")</f>
        <v/>
      </c>
      <c r="W506" s="37" t="str">
        <f t="shared" si="2886"/>
        <v/>
      </c>
      <c r="X506">
        <f t="shared" si="2632"/>
        <v>440</v>
      </c>
      <c r="Y506" s="37" t="str">
        <f t="shared" si="2633"/>
        <v/>
      </c>
      <c r="Z506">
        <f t="shared" ref="Z506:AA506" si="2887">IF(ROWS(Z$463:Z506)&lt;=Z$461,Z505+1,"")</f>
        <v>44</v>
      </c>
      <c r="AA506">
        <f t="shared" si="2887"/>
        <v>44</v>
      </c>
      <c r="AB506" s="37">
        <f t="shared" ref="AB506:AG506" si="2888">IF(ROWS(AB$463:AB506)/100&lt;=AB$461,AB505+1%,"")</f>
        <v>0.44000000000000022</v>
      </c>
      <c r="AC506" s="37">
        <f t="shared" si="2888"/>
        <v>0.44000000000000022</v>
      </c>
      <c r="AD506" s="37">
        <f t="shared" si="2888"/>
        <v>0.44000000000000022</v>
      </c>
      <c r="AE506" s="37">
        <f t="shared" si="2888"/>
        <v>0.44000000000000022</v>
      </c>
      <c r="AF506" s="37">
        <f t="shared" si="2888"/>
        <v>0.44000000000000022</v>
      </c>
      <c r="AG506" s="37">
        <f t="shared" si="2888"/>
        <v>0.44000000000000022</v>
      </c>
      <c r="AH506">
        <f t="shared" si="2636"/>
        <v>44</v>
      </c>
      <c r="AI506" s="37">
        <f t="shared" ref="AI506:AJ506" si="2889">IF(ROWS(AI$463:AI506)/100&lt;=AI$461,AI505+1%,"")</f>
        <v>0.44000000000000022</v>
      </c>
      <c r="AJ506" s="37">
        <f t="shared" si="2889"/>
        <v>0.44000000000000022</v>
      </c>
    </row>
    <row r="507" spans="2:36" ht="12.75">
      <c r="B507">
        <f t="shared" ref="B507:P507" si="2890">IF(ROWS(B$463:B507)&lt;=B$461,B506+1,"")</f>
        <v>45</v>
      </c>
      <c r="C507" t="str">
        <f t="shared" si="2890"/>
        <v/>
      </c>
      <c r="D507" t="str">
        <f t="shared" si="2890"/>
        <v/>
      </c>
      <c r="E507" t="str">
        <f t="shared" si="2890"/>
        <v/>
      </c>
      <c r="F507" t="str">
        <f t="shared" si="2890"/>
        <v/>
      </c>
      <c r="G507" t="str">
        <f t="shared" si="2890"/>
        <v/>
      </c>
      <c r="H507" t="str">
        <f t="shared" si="2890"/>
        <v/>
      </c>
      <c r="I507" t="str">
        <f t="shared" si="2890"/>
        <v/>
      </c>
      <c r="J507" t="str">
        <f t="shared" si="2890"/>
        <v/>
      </c>
      <c r="K507" t="str">
        <f t="shared" si="2890"/>
        <v/>
      </c>
      <c r="L507">
        <f t="shared" si="2890"/>
        <v>45</v>
      </c>
      <c r="M507">
        <f t="shared" si="2890"/>
        <v>45</v>
      </c>
      <c r="N507">
        <f t="shared" si="2890"/>
        <v>45</v>
      </c>
      <c r="O507">
        <f t="shared" si="2890"/>
        <v>45</v>
      </c>
      <c r="P507">
        <f t="shared" si="2890"/>
        <v>45</v>
      </c>
      <c r="Q507" s="37">
        <f t="shared" ref="Q507:T507" si="2891">IF(ROWS(Q$463:Q507)/100&lt;=Q$461,Q506+1%,"")</f>
        <v>0.45000000000000023</v>
      </c>
      <c r="R507" s="37" t="str">
        <f t="shared" si="2891"/>
        <v/>
      </c>
      <c r="S507" s="37">
        <f t="shared" si="2891"/>
        <v>0.45000000000000023</v>
      </c>
      <c r="T507" s="37" t="str">
        <f t="shared" si="2891"/>
        <v/>
      </c>
      <c r="U507" t="str">
        <f t="shared" si="2630"/>
        <v/>
      </c>
      <c r="V507" s="37" t="str">
        <f t="shared" ref="V507:W507" si="2892">IF(ROWS(V$463:V507)/100&lt;=V$461,V506+1%,"")</f>
        <v/>
      </c>
      <c r="W507" s="37" t="str">
        <f t="shared" si="2892"/>
        <v/>
      </c>
      <c r="X507">
        <f t="shared" si="2632"/>
        <v>450</v>
      </c>
      <c r="Y507" s="37" t="str">
        <f t="shared" si="2633"/>
        <v/>
      </c>
      <c r="Z507">
        <f t="shared" ref="Z507:AA507" si="2893">IF(ROWS(Z$463:Z507)&lt;=Z$461,Z506+1,"")</f>
        <v>45</v>
      </c>
      <c r="AA507">
        <f t="shared" si="2893"/>
        <v>45</v>
      </c>
      <c r="AB507" s="37">
        <f t="shared" ref="AB507:AG507" si="2894">IF(ROWS(AB$463:AB507)/100&lt;=AB$461,AB506+1%,"")</f>
        <v>0.45000000000000023</v>
      </c>
      <c r="AC507" s="37">
        <f t="shared" si="2894"/>
        <v>0.45000000000000023</v>
      </c>
      <c r="AD507" s="37">
        <f t="shared" si="2894"/>
        <v>0.45000000000000023</v>
      </c>
      <c r="AE507" s="37">
        <f t="shared" si="2894"/>
        <v>0.45000000000000023</v>
      </c>
      <c r="AF507" s="37">
        <f t="shared" si="2894"/>
        <v>0.45000000000000023</v>
      </c>
      <c r="AG507" s="37">
        <f t="shared" si="2894"/>
        <v>0.45000000000000023</v>
      </c>
      <c r="AH507">
        <f t="shared" si="2636"/>
        <v>45</v>
      </c>
      <c r="AI507" s="37">
        <f t="shared" ref="AI507:AJ507" si="2895">IF(ROWS(AI$463:AI507)/100&lt;=AI$461,AI506+1%,"")</f>
        <v>0.45000000000000023</v>
      </c>
      <c r="AJ507" s="37">
        <f t="shared" si="2895"/>
        <v>0.45000000000000023</v>
      </c>
    </row>
    <row r="508" spans="2:36" ht="12.75">
      <c r="B508">
        <f t="shared" ref="B508:P508" si="2896">IF(ROWS(B$463:B508)&lt;=B$461,B507+1,"")</f>
        <v>46</v>
      </c>
      <c r="C508" t="str">
        <f t="shared" si="2896"/>
        <v/>
      </c>
      <c r="D508" t="str">
        <f t="shared" si="2896"/>
        <v/>
      </c>
      <c r="E508" t="str">
        <f t="shared" si="2896"/>
        <v/>
      </c>
      <c r="F508" t="str">
        <f t="shared" si="2896"/>
        <v/>
      </c>
      <c r="G508" t="str">
        <f t="shared" si="2896"/>
        <v/>
      </c>
      <c r="H508" t="str">
        <f t="shared" si="2896"/>
        <v/>
      </c>
      <c r="I508" t="str">
        <f t="shared" si="2896"/>
        <v/>
      </c>
      <c r="J508" t="str">
        <f t="shared" si="2896"/>
        <v/>
      </c>
      <c r="K508" t="str">
        <f t="shared" si="2896"/>
        <v/>
      </c>
      <c r="L508">
        <f t="shared" si="2896"/>
        <v>46</v>
      </c>
      <c r="M508">
        <f t="shared" si="2896"/>
        <v>46</v>
      </c>
      <c r="N508">
        <f t="shared" si="2896"/>
        <v>46</v>
      </c>
      <c r="O508">
        <f t="shared" si="2896"/>
        <v>46</v>
      </c>
      <c r="P508">
        <f t="shared" si="2896"/>
        <v>46</v>
      </c>
      <c r="Q508" s="37">
        <f t="shared" ref="Q508:T508" si="2897">IF(ROWS(Q$463:Q508)/100&lt;=Q$461,Q507+1%,"")</f>
        <v>0.46000000000000024</v>
      </c>
      <c r="R508" s="37" t="str">
        <f t="shared" si="2897"/>
        <v/>
      </c>
      <c r="S508" s="37">
        <f t="shared" si="2897"/>
        <v>0.46000000000000024</v>
      </c>
      <c r="T508" s="37" t="str">
        <f t="shared" si="2897"/>
        <v/>
      </c>
      <c r="U508" t="str">
        <f t="shared" si="2630"/>
        <v/>
      </c>
      <c r="V508" s="37" t="str">
        <f t="shared" ref="V508:W508" si="2898">IF(ROWS(V$463:V508)/100&lt;=V$461,V507+1%,"")</f>
        <v/>
      </c>
      <c r="W508" s="37" t="str">
        <f t="shared" si="2898"/>
        <v/>
      </c>
      <c r="X508">
        <f t="shared" si="2632"/>
        <v>460</v>
      </c>
      <c r="Y508" s="37" t="str">
        <f t="shared" si="2633"/>
        <v/>
      </c>
      <c r="Z508">
        <f t="shared" ref="Z508:AA508" si="2899">IF(ROWS(Z$463:Z508)&lt;=Z$461,Z507+1,"")</f>
        <v>46</v>
      </c>
      <c r="AA508">
        <f t="shared" si="2899"/>
        <v>46</v>
      </c>
      <c r="AB508" s="37">
        <f t="shared" ref="AB508:AG508" si="2900">IF(ROWS(AB$463:AB508)/100&lt;=AB$461,AB507+1%,"")</f>
        <v>0.46000000000000024</v>
      </c>
      <c r="AC508" s="37">
        <f t="shared" si="2900"/>
        <v>0.46000000000000024</v>
      </c>
      <c r="AD508" s="37">
        <f t="shared" si="2900"/>
        <v>0.46000000000000024</v>
      </c>
      <c r="AE508" s="37">
        <f t="shared" si="2900"/>
        <v>0.46000000000000024</v>
      </c>
      <c r="AF508" s="37">
        <f t="shared" si="2900"/>
        <v>0.46000000000000024</v>
      </c>
      <c r="AG508" s="37">
        <f t="shared" si="2900"/>
        <v>0.46000000000000024</v>
      </c>
      <c r="AH508">
        <f t="shared" si="2636"/>
        <v>46</v>
      </c>
      <c r="AI508" s="37">
        <f t="shared" ref="AI508:AJ508" si="2901">IF(ROWS(AI$463:AI508)/100&lt;=AI$461,AI507+1%,"")</f>
        <v>0.46000000000000024</v>
      </c>
      <c r="AJ508" s="37">
        <f t="shared" si="2901"/>
        <v>0.46000000000000024</v>
      </c>
    </row>
    <row r="509" spans="2:36" ht="12.75">
      <c r="B509">
        <f t="shared" ref="B509:P509" si="2902">IF(ROWS(B$463:B509)&lt;=B$461,B508+1,"")</f>
        <v>47</v>
      </c>
      <c r="C509" t="str">
        <f t="shared" si="2902"/>
        <v/>
      </c>
      <c r="D509" t="str">
        <f t="shared" si="2902"/>
        <v/>
      </c>
      <c r="E509" t="str">
        <f t="shared" si="2902"/>
        <v/>
      </c>
      <c r="F509" t="str">
        <f t="shared" si="2902"/>
        <v/>
      </c>
      <c r="G509" t="str">
        <f t="shared" si="2902"/>
        <v/>
      </c>
      <c r="H509" t="str">
        <f t="shared" si="2902"/>
        <v/>
      </c>
      <c r="I509" t="str">
        <f t="shared" si="2902"/>
        <v/>
      </c>
      <c r="J509" t="str">
        <f t="shared" si="2902"/>
        <v/>
      </c>
      <c r="K509" t="str">
        <f t="shared" si="2902"/>
        <v/>
      </c>
      <c r="L509">
        <f t="shared" si="2902"/>
        <v>47</v>
      </c>
      <c r="M509">
        <f t="shared" si="2902"/>
        <v>47</v>
      </c>
      <c r="N509">
        <f t="shared" si="2902"/>
        <v>47</v>
      </c>
      <c r="O509">
        <f t="shared" si="2902"/>
        <v>47</v>
      </c>
      <c r="P509">
        <f t="shared" si="2902"/>
        <v>47</v>
      </c>
      <c r="Q509" s="37">
        <f t="shared" ref="Q509:T509" si="2903">IF(ROWS(Q$463:Q509)/100&lt;=Q$461,Q508+1%,"")</f>
        <v>0.47000000000000025</v>
      </c>
      <c r="R509" s="37" t="str">
        <f t="shared" si="2903"/>
        <v/>
      </c>
      <c r="S509" s="37">
        <f t="shared" si="2903"/>
        <v>0.47000000000000025</v>
      </c>
      <c r="T509" s="37" t="str">
        <f t="shared" si="2903"/>
        <v/>
      </c>
      <c r="U509" t="str">
        <f t="shared" si="2630"/>
        <v/>
      </c>
      <c r="V509" s="37" t="str">
        <f t="shared" ref="V509:W509" si="2904">IF(ROWS(V$463:V509)/100&lt;=V$461,V508+1%,"")</f>
        <v/>
      </c>
      <c r="W509" s="37" t="str">
        <f t="shared" si="2904"/>
        <v/>
      </c>
      <c r="X509">
        <f t="shared" si="2632"/>
        <v>470</v>
      </c>
      <c r="Y509" s="37" t="str">
        <f t="shared" si="2633"/>
        <v/>
      </c>
      <c r="Z509">
        <f t="shared" ref="Z509:AA509" si="2905">IF(ROWS(Z$463:Z509)&lt;=Z$461,Z508+1,"")</f>
        <v>47</v>
      </c>
      <c r="AA509">
        <f t="shared" si="2905"/>
        <v>47</v>
      </c>
      <c r="AB509" s="37">
        <f t="shared" ref="AB509:AG509" si="2906">IF(ROWS(AB$463:AB509)/100&lt;=AB$461,AB508+1%,"")</f>
        <v>0.47000000000000025</v>
      </c>
      <c r="AC509" s="37">
        <f t="shared" si="2906"/>
        <v>0.47000000000000025</v>
      </c>
      <c r="AD509" s="37">
        <f t="shared" si="2906"/>
        <v>0.47000000000000025</v>
      </c>
      <c r="AE509" s="37">
        <f t="shared" si="2906"/>
        <v>0.47000000000000025</v>
      </c>
      <c r="AF509" s="37">
        <f t="shared" si="2906"/>
        <v>0.47000000000000025</v>
      </c>
      <c r="AG509" s="37">
        <f t="shared" si="2906"/>
        <v>0.47000000000000025</v>
      </c>
      <c r="AH509">
        <f t="shared" si="2636"/>
        <v>47</v>
      </c>
      <c r="AI509" s="37">
        <f t="shared" ref="AI509:AJ509" si="2907">IF(ROWS(AI$463:AI509)/100&lt;=AI$461,AI508+1%,"")</f>
        <v>0.47000000000000025</v>
      </c>
      <c r="AJ509" s="37">
        <f t="shared" si="2907"/>
        <v>0.47000000000000025</v>
      </c>
    </row>
    <row r="510" spans="2:36" ht="12.75">
      <c r="B510">
        <f t="shared" ref="B510:P510" si="2908">IF(ROWS(B$463:B510)&lt;=B$461,B509+1,"")</f>
        <v>48</v>
      </c>
      <c r="C510" t="str">
        <f t="shared" si="2908"/>
        <v/>
      </c>
      <c r="D510" t="str">
        <f t="shared" si="2908"/>
        <v/>
      </c>
      <c r="E510" t="str">
        <f t="shared" si="2908"/>
        <v/>
      </c>
      <c r="F510" t="str">
        <f t="shared" si="2908"/>
        <v/>
      </c>
      <c r="G510" t="str">
        <f t="shared" si="2908"/>
        <v/>
      </c>
      <c r="H510" t="str">
        <f t="shared" si="2908"/>
        <v/>
      </c>
      <c r="I510" t="str">
        <f t="shared" si="2908"/>
        <v/>
      </c>
      <c r="J510" t="str">
        <f t="shared" si="2908"/>
        <v/>
      </c>
      <c r="K510" t="str">
        <f t="shared" si="2908"/>
        <v/>
      </c>
      <c r="L510">
        <f t="shared" si="2908"/>
        <v>48</v>
      </c>
      <c r="M510">
        <f t="shared" si="2908"/>
        <v>48</v>
      </c>
      <c r="N510">
        <f t="shared" si="2908"/>
        <v>48</v>
      </c>
      <c r="O510">
        <f t="shared" si="2908"/>
        <v>48</v>
      </c>
      <c r="P510">
        <f t="shared" si="2908"/>
        <v>48</v>
      </c>
      <c r="Q510" s="37">
        <f t="shared" ref="Q510:T510" si="2909">IF(ROWS(Q$463:Q510)/100&lt;=Q$461,Q509+1%,"")</f>
        <v>0.48000000000000026</v>
      </c>
      <c r="R510" s="37" t="str">
        <f t="shared" si="2909"/>
        <v/>
      </c>
      <c r="S510" s="37">
        <f t="shared" si="2909"/>
        <v>0.48000000000000026</v>
      </c>
      <c r="T510" s="37" t="str">
        <f t="shared" si="2909"/>
        <v/>
      </c>
      <c r="U510" t="str">
        <f t="shared" si="2630"/>
        <v/>
      </c>
      <c r="V510" s="37" t="str">
        <f t="shared" ref="V510:W510" si="2910">IF(ROWS(V$463:V510)/100&lt;=V$461,V509+1%,"")</f>
        <v/>
      </c>
      <c r="W510" s="37" t="str">
        <f t="shared" si="2910"/>
        <v/>
      </c>
      <c r="X510">
        <f t="shared" si="2632"/>
        <v>480</v>
      </c>
      <c r="Y510" s="37" t="str">
        <f t="shared" si="2633"/>
        <v/>
      </c>
      <c r="Z510">
        <f t="shared" ref="Z510:AA510" si="2911">IF(ROWS(Z$463:Z510)&lt;=Z$461,Z509+1,"")</f>
        <v>48</v>
      </c>
      <c r="AA510">
        <f t="shared" si="2911"/>
        <v>48</v>
      </c>
      <c r="AB510" s="37">
        <f t="shared" ref="AB510:AG510" si="2912">IF(ROWS(AB$463:AB510)/100&lt;=AB$461,AB509+1%,"")</f>
        <v>0.48000000000000026</v>
      </c>
      <c r="AC510" s="37">
        <f t="shared" si="2912"/>
        <v>0.48000000000000026</v>
      </c>
      <c r="AD510" s="37">
        <f t="shared" si="2912"/>
        <v>0.48000000000000026</v>
      </c>
      <c r="AE510" s="37">
        <f t="shared" si="2912"/>
        <v>0.48000000000000026</v>
      </c>
      <c r="AF510" s="37">
        <f t="shared" si="2912"/>
        <v>0.48000000000000026</v>
      </c>
      <c r="AG510" s="37">
        <f t="shared" si="2912"/>
        <v>0.48000000000000026</v>
      </c>
      <c r="AH510">
        <f t="shared" si="2636"/>
        <v>48</v>
      </c>
      <c r="AI510" s="37">
        <f t="shared" ref="AI510:AJ510" si="2913">IF(ROWS(AI$463:AI510)/100&lt;=AI$461,AI509+1%,"")</f>
        <v>0.48000000000000026</v>
      </c>
      <c r="AJ510" s="37">
        <f t="shared" si="2913"/>
        <v>0.48000000000000026</v>
      </c>
    </row>
    <row r="511" spans="2:36" ht="12.75">
      <c r="B511">
        <f t="shared" ref="B511:P511" si="2914">IF(ROWS(B$463:B511)&lt;=B$461,B510+1,"")</f>
        <v>49</v>
      </c>
      <c r="C511" t="str">
        <f t="shared" si="2914"/>
        <v/>
      </c>
      <c r="D511" t="str">
        <f t="shared" si="2914"/>
        <v/>
      </c>
      <c r="E511" t="str">
        <f t="shared" si="2914"/>
        <v/>
      </c>
      <c r="F511" t="str">
        <f t="shared" si="2914"/>
        <v/>
      </c>
      <c r="G511" t="str">
        <f t="shared" si="2914"/>
        <v/>
      </c>
      <c r="H511" t="str">
        <f t="shared" si="2914"/>
        <v/>
      </c>
      <c r="I511" t="str">
        <f t="shared" si="2914"/>
        <v/>
      </c>
      <c r="J511" t="str">
        <f t="shared" si="2914"/>
        <v/>
      </c>
      <c r="K511" t="str">
        <f t="shared" si="2914"/>
        <v/>
      </c>
      <c r="L511">
        <f t="shared" si="2914"/>
        <v>49</v>
      </c>
      <c r="M511">
        <f t="shared" si="2914"/>
        <v>49</v>
      </c>
      <c r="N511">
        <f t="shared" si="2914"/>
        <v>49</v>
      </c>
      <c r="O511">
        <f t="shared" si="2914"/>
        <v>49</v>
      </c>
      <c r="P511">
        <f t="shared" si="2914"/>
        <v>49</v>
      </c>
      <c r="Q511" s="37">
        <f t="shared" ref="Q511:T511" si="2915">IF(ROWS(Q$463:Q511)/100&lt;=Q$461,Q510+1%,"")</f>
        <v>0.49000000000000027</v>
      </c>
      <c r="R511" s="37" t="str">
        <f t="shared" si="2915"/>
        <v/>
      </c>
      <c r="S511" s="37">
        <f t="shared" si="2915"/>
        <v>0.49000000000000027</v>
      </c>
      <c r="T511" s="37" t="str">
        <f t="shared" si="2915"/>
        <v/>
      </c>
      <c r="U511" t="str">
        <f t="shared" si="2630"/>
        <v/>
      </c>
      <c r="V511" s="37" t="str">
        <f t="shared" ref="V511:W511" si="2916">IF(ROWS(V$463:V511)/100&lt;=V$461,V510+1%,"")</f>
        <v/>
      </c>
      <c r="W511" s="37" t="str">
        <f t="shared" si="2916"/>
        <v/>
      </c>
      <c r="X511">
        <f t="shared" si="2632"/>
        <v>490</v>
      </c>
      <c r="Y511" s="37" t="str">
        <f t="shared" si="2633"/>
        <v/>
      </c>
      <c r="Z511">
        <f t="shared" ref="Z511:AA511" si="2917">IF(ROWS(Z$463:Z511)&lt;=Z$461,Z510+1,"")</f>
        <v>49</v>
      </c>
      <c r="AA511">
        <f t="shared" si="2917"/>
        <v>49</v>
      </c>
      <c r="AB511" s="37">
        <f t="shared" ref="AB511:AG511" si="2918">IF(ROWS(AB$463:AB511)/100&lt;=AB$461,AB510+1%,"")</f>
        <v>0.49000000000000027</v>
      </c>
      <c r="AC511" s="37">
        <f t="shared" si="2918"/>
        <v>0.49000000000000027</v>
      </c>
      <c r="AD511" s="37">
        <f t="shared" si="2918"/>
        <v>0.49000000000000027</v>
      </c>
      <c r="AE511" s="37">
        <f t="shared" si="2918"/>
        <v>0.49000000000000027</v>
      </c>
      <c r="AF511" s="37">
        <f t="shared" si="2918"/>
        <v>0.49000000000000027</v>
      </c>
      <c r="AG511" s="37">
        <f t="shared" si="2918"/>
        <v>0.49000000000000027</v>
      </c>
      <c r="AH511">
        <f t="shared" si="2636"/>
        <v>49</v>
      </c>
      <c r="AI511" s="37">
        <f t="shared" ref="AI511:AJ511" si="2919">IF(ROWS(AI$463:AI511)/100&lt;=AI$461,AI510+1%,"")</f>
        <v>0.49000000000000027</v>
      </c>
      <c r="AJ511" s="37">
        <f t="shared" si="2919"/>
        <v>0.49000000000000027</v>
      </c>
    </row>
    <row r="512" spans="2:36" ht="12.75">
      <c r="B512">
        <f t="shared" ref="B512:P512" si="2920">IF(ROWS(B$463:B512)&lt;=B$461,B511+1,"")</f>
        <v>50</v>
      </c>
      <c r="C512" t="str">
        <f t="shared" si="2920"/>
        <v/>
      </c>
      <c r="D512" t="str">
        <f t="shared" si="2920"/>
        <v/>
      </c>
      <c r="E512" t="str">
        <f t="shared" si="2920"/>
        <v/>
      </c>
      <c r="F512" t="str">
        <f t="shared" si="2920"/>
        <v/>
      </c>
      <c r="G512" t="str">
        <f t="shared" si="2920"/>
        <v/>
      </c>
      <c r="H512" t="str">
        <f t="shared" si="2920"/>
        <v/>
      </c>
      <c r="I512" t="str">
        <f t="shared" si="2920"/>
        <v/>
      </c>
      <c r="J512" t="str">
        <f t="shared" si="2920"/>
        <v/>
      </c>
      <c r="K512" t="str">
        <f t="shared" si="2920"/>
        <v/>
      </c>
      <c r="L512">
        <f t="shared" si="2920"/>
        <v>50</v>
      </c>
      <c r="M512">
        <f t="shared" si="2920"/>
        <v>50</v>
      </c>
      <c r="N512">
        <f t="shared" si="2920"/>
        <v>50</v>
      </c>
      <c r="O512">
        <f t="shared" si="2920"/>
        <v>50</v>
      </c>
      <c r="P512">
        <f t="shared" si="2920"/>
        <v>50</v>
      </c>
      <c r="Q512" s="37">
        <f t="shared" ref="Q512:T512" si="2921">IF(ROWS(Q$463:Q512)/100&lt;=Q$461,Q511+1%,"")</f>
        <v>0.50000000000000022</v>
      </c>
      <c r="R512" s="37" t="str">
        <f t="shared" si="2921"/>
        <v/>
      </c>
      <c r="S512" s="37">
        <f t="shared" si="2921"/>
        <v>0.50000000000000022</v>
      </c>
      <c r="T512" s="37" t="str">
        <f t="shared" si="2921"/>
        <v/>
      </c>
      <c r="U512" t="str">
        <f t="shared" si="2630"/>
        <v/>
      </c>
      <c r="V512" s="37" t="str">
        <f t="shared" ref="V512:W512" si="2922">IF(ROWS(V$463:V512)/100&lt;=V$461,V511+1%,"")</f>
        <v/>
      </c>
      <c r="W512" s="37" t="str">
        <f t="shared" si="2922"/>
        <v/>
      </c>
      <c r="X512">
        <f t="shared" si="2632"/>
        <v>500</v>
      </c>
      <c r="Y512" s="37" t="str">
        <f t="shared" si="2633"/>
        <v/>
      </c>
      <c r="Z512">
        <f t="shared" ref="Z512:AA512" si="2923">IF(ROWS(Z$463:Z512)&lt;=Z$461,Z511+1,"")</f>
        <v>50</v>
      </c>
      <c r="AA512">
        <f t="shared" si="2923"/>
        <v>50</v>
      </c>
      <c r="AB512" s="37">
        <f t="shared" ref="AB512:AG512" si="2924">IF(ROWS(AB$463:AB512)/100&lt;=AB$461,AB511+1%,"")</f>
        <v>0.50000000000000022</v>
      </c>
      <c r="AC512" s="37">
        <f t="shared" si="2924"/>
        <v>0.50000000000000022</v>
      </c>
      <c r="AD512" s="37">
        <f t="shared" si="2924"/>
        <v>0.50000000000000022</v>
      </c>
      <c r="AE512" s="37">
        <f t="shared" si="2924"/>
        <v>0.50000000000000022</v>
      </c>
      <c r="AF512" s="37">
        <f t="shared" si="2924"/>
        <v>0.50000000000000022</v>
      </c>
      <c r="AG512" s="37">
        <f t="shared" si="2924"/>
        <v>0.50000000000000022</v>
      </c>
      <c r="AH512">
        <f t="shared" si="2636"/>
        <v>50</v>
      </c>
      <c r="AI512" s="37">
        <f t="shared" ref="AI512:AJ512" si="2925">IF(ROWS(AI$463:AI512)/100&lt;=AI$461,AI511+1%,"")</f>
        <v>0.50000000000000022</v>
      </c>
      <c r="AJ512" s="37">
        <f t="shared" si="2925"/>
        <v>0.50000000000000022</v>
      </c>
    </row>
    <row r="513" spans="1:38" ht="12.75">
      <c r="Q513" s="37"/>
      <c r="R513" s="37"/>
      <c r="S513" s="37"/>
      <c r="T513" s="37"/>
      <c r="V513" s="37"/>
      <c r="W513" s="37"/>
      <c r="Y513" s="37"/>
      <c r="AB513" s="37"/>
      <c r="AC513" s="37"/>
      <c r="AD513" s="37"/>
      <c r="AE513" s="37"/>
      <c r="AF513" s="37"/>
      <c r="AG513" s="37"/>
      <c r="AI513" s="37"/>
      <c r="AJ513" s="37"/>
    </row>
    <row r="514" spans="1:38" ht="12.75">
      <c r="A514" s="10" t="s">
        <v>1</v>
      </c>
      <c r="B514" s="10" t="s">
        <v>1367</v>
      </c>
      <c r="C514" s="10" t="s">
        <v>1367</v>
      </c>
      <c r="D514" s="10" t="s">
        <v>1367</v>
      </c>
      <c r="E514" s="10" t="s">
        <v>1367</v>
      </c>
      <c r="F514" s="10" t="s">
        <v>1367</v>
      </c>
      <c r="G514" s="10" t="s">
        <v>1367</v>
      </c>
      <c r="H514" s="10" t="s">
        <v>1367</v>
      </c>
      <c r="I514" s="10" t="s">
        <v>1367</v>
      </c>
      <c r="J514" s="10" t="s">
        <v>1367</v>
      </c>
      <c r="K514" s="10" t="s">
        <v>1367</v>
      </c>
      <c r="L514" s="10" t="s">
        <v>1367</v>
      </c>
      <c r="M514" s="10" t="s">
        <v>1367</v>
      </c>
      <c r="N514" s="10" t="s">
        <v>1367</v>
      </c>
      <c r="O514" s="10" t="s">
        <v>1367</v>
      </c>
      <c r="P514" s="10" t="s">
        <v>1367</v>
      </c>
      <c r="Q514" s="157" t="s">
        <v>1367</v>
      </c>
      <c r="R514" s="157" t="s">
        <v>1367</v>
      </c>
      <c r="S514" s="157" t="s">
        <v>1367</v>
      </c>
      <c r="T514" s="157" t="s">
        <v>1367</v>
      </c>
      <c r="U514" s="10" t="s">
        <v>1367</v>
      </c>
      <c r="V514" s="157" t="s">
        <v>1367</v>
      </c>
      <c r="W514" s="157" t="s">
        <v>1367</v>
      </c>
      <c r="X514" s="10" t="s">
        <v>1367</v>
      </c>
      <c r="Y514" s="157" t="s">
        <v>1367</v>
      </c>
      <c r="Z514" s="10" t="s">
        <v>1367</v>
      </c>
      <c r="AA514" s="10" t="s">
        <v>1367</v>
      </c>
      <c r="AB514" s="157" t="s">
        <v>1367</v>
      </c>
      <c r="AC514" s="157" t="s">
        <v>1367</v>
      </c>
      <c r="AD514" s="157" t="s">
        <v>1367</v>
      </c>
      <c r="AE514" s="157" t="s">
        <v>1367</v>
      </c>
      <c r="AF514" s="157" t="s">
        <v>1367</v>
      </c>
      <c r="AG514" s="157" t="s">
        <v>1367</v>
      </c>
      <c r="AH514" s="10" t="s">
        <v>1367</v>
      </c>
      <c r="AI514" s="157" t="s">
        <v>1367</v>
      </c>
      <c r="AJ514" s="157" t="s">
        <v>1367</v>
      </c>
      <c r="AK514" s="10"/>
      <c r="AL514" s="10"/>
    </row>
    <row r="515" spans="1:38" ht="12.75">
      <c r="A515" s="10" t="s">
        <v>362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57">
        <v>0</v>
      </c>
      <c r="R515" s="157">
        <v>0</v>
      </c>
      <c r="S515" s="157">
        <v>0</v>
      </c>
      <c r="T515" s="157">
        <v>0</v>
      </c>
      <c r="U515" s="10">
        <v>0</v>
      </c>
      <c r="V515" s="157">
        <v>0</v>
      </c>
      <c r="W515" s="157">
        <v>0</v>
      </c>
      <c r="X515" s="10">
        <v>0</v>
      </c>
      <c r="Y515" s="157">
        <v>0</v>
      </c>
      <c r="Z515" s="10">
        <v>0</v>
      </c>
      <c r="AA515" s="10">
        <v>0</v>
      </c>
      <c r="AB515" s="157">
        <v>0</v>
      </c>
      <c r="AC515" s="157">
        <v>0</v>
      </c>
      <c r="AD515" s="157">
        <v>0</v>
      </c>
      <c r="AE515" s="157">
        <v>0</v>
      </c>
      <c r="AF515" s="157">
        <v>0</v>
      </c>
      <c r="AG515" s="157">
        <v>0</v>
      </c>
      <c r="AH515" s="10">
        <v>0</v>
      </c>
      <c r="AI515" s="157">
        <v>0</v>
      </c>
      <c r="AJ515" s="157">
        <v>0</v>
      </c>
      <c r="AK515" s="10"/>
      <c r="AL515" s="10"/>
    </row>
    <row r="516" spans="1:38" ht="12.75">
      <c r="A516" s="10" t="s">
        <v>238</v>
      </c>
      <c r="B516">
        <f t="shared" ref="B516:P516" si="2926">IF(ROWS(B516)&lt;=B514,B515+1,"")</f>
        <v>1</v>
      </c>
      <c r="C516">
        <f t="shared" si="2926"/>
        <v>1</v>
      </c>
      <c r="D516">
        <f t="shared" si="2926"/>
        <v>1</v>
      </c>
      <c r="E516">
        <f t="shared" si="2926"/>
        <v>1</v>
      </c>
      <c r="F516">
        <f t="shared" si="2926"/>
        <v>1</v>
      </c>
      <c r="G516">
        <f t="shared" si="2926"/>
        <v>1</v>
      </c>
      <c r="H516">
        <f t="shared" si="2926"/>
        <v>1</v>
      </c>
      <c r="I516">
        <f t="shared" si="2926"/>
        <v>1</v>
      </c>
      <c r="J516">
        <f t="shared" si="2926"/>
        <v>1</v>
      </c>
      <c r="K516">
        <f t="shared" si="2926"/>
        <v>1</v>
      </c>
      <c r="L516">
        <f t="shared" si="2926"/>
        <v>1</v>
      </c>
      <c r="M516">
        <f t="shared" si="2926"/>
        <v>1</v>
      </c>
      <c r="N516">
        <f t="shared" si="2926"/>
        <v>1</v>
      </c>
      <c r="O516">
        <f t="shared" si="2926"/>
        <v>1</v>
      </c>
      <c r="P516">
        <f t="shared" si="2926"/>
        <v>1</v>
      </c>
      <c r="Q516" s="37">
        <f t="shared" ref="Q516:T516" si="2927">IF(ROWS(Q516)/100&lt;=Q514,Q515+1%,"")</f>
        <v>0.01</v>
      </c>
      <c r="R516" s="37">
        <f t="shared" si="2927"/>
        <v>0.01</v>
      </c>
      <c r="S516" s="37">
        <f t="shared" si="2927"/>
        <v>0.01</v>
      </c>
      <c r="T516" s="37">
        <f t="shared" si="2927"/>
        <v>0.01</v>
      </c>
      <c r="U516">
        <f>IF(ROWS(U516)&lt;=U514,U515+1,"")</f>
        <v>1</v>
      </c>
      <c r="V516" s="37">
        <f t="shared" ref="V516:W516" si="2928">IF(ROWS(V516)/100&lt;=V514,V515+1%,"")</f>
        <v>0.01</v>
      </c>
      <c r="W516" s="37">
        <f t="shared" si="2928"/>
        <v>0.01</v>
      </c>
      <c r="X516">
        <f>IF(ROWS(X516)&lt;=X514,X515+10,"")</f>
        <v>10</v>
      </c>
      <c r="Y516" s="37">
        <f>IF(ROWS(Y516)/100&lt;=Y514,Y515+1%,"")</f>
        <v>0.01</v>
      </c>
      <c r="Z516">
        <f t="shared" ref="Z516:AA516" si="2929">IF(ROWS(Z516)&lt;=Z514,Z515+1,"")</f>
        <v>1</v>
      </c>
      <c r="AA516">
        <f t="shared" si="2929"/>
        <v>1</v>
      </c>
      <c r="AB516" s="37">
        <f t="shared" ref="AB516:AG516" si="2930">IF(ROWS(AB516)/100&lt;=AB514,AB515+1%,"")</f>
        <v>0.01</v>
      </c>
      <c r="AC516" s="37">
        <f t="shared" si="2930"/>
        <v>0.01</v>
      </c>
      <c r="AD516" s="37">
        <f t="shared" si="2930"/>
        <v>0.01</v>
      </c>
      <c r="AE516" s="37">
        <f t="shared" si="2930"/>
        <v>0.01</v>
      </c>
      <c r="AF516" s="37">
        <f t="shared" si="2930"/>
        <v>0.01</v>
      </c>
      <c r="AG516" s="37">
        <f t="shared" si="2930"/>
        <v>0.01</v>
      </c>
      <c r="AH516">
        <f>IF(ROWS(AH516)&lt;=AH514,AH515+1,"")</f>
        <v>1</v>
      </c>
      <c r="AI516" s="37">
        <f t="shared" ref="AI516:AJ516" si="2931">IF(ROWS(AI516)/100&lt;=AI514,AI515+1%,"")</f>
        <v>0.01</v>
      </c>
      <c r="AJ516" s="37">
        <f t="shared" si="2931"/>
        <v>0.01</v>
      </c>
    </row>
    <row r="517" spans="1:38" ht="12.75">
      <c r="B517">
        <f t="shared" ref="B517:P517" si="2932">IF(ROWS(B$516:B517)&lt;=B$514,B516+1,"")</f>
        <v>2</v>
      </c>
      <c r="C517">
        <f t="shared" si="2932"/>
        <v>2</v>
      </c>
      <c r="D517">
        <f t="shared" si="2932"/>
        <v>2</v>
      </c>
      <c r="E517">
        <f t="shared" si="2932"/>
        <v>2</v>
      </c>
      <c r="F517">
        <f t="shared" si="2932"/>
        <v>2</v>
      </c>
      <c r="G517">
        <f t="shared" si="2932"/>
        <v>2</v>
      </c>
      <c r="H517">
        <f t="shared" si="2932"/>
        <v>2</v>
      </c>
      <c r="I517">
        <f t="shared" si="2932"/>
        <v>2</v>
      </c>
      <c r="J517">
        <f t="shared" si="2932"/>
        <v>2</v>
      </c>
      <c r="K517">
        <f t="shared" si="2932"/>
        <v>2</v>
      </c>
      <c r="L517">
        <f t="shared" si="2932"/>
        <v>2</v>
      </c>
      <c r="M517">
        <f t="shared" si="2932"/>
        <v>2</v>
      </c>
      <c r="N517">
        <f t="shared" si="2932"/>
        <v>2</v>
      </c>
      <c r="O517">
        <f t="shared" si="2932"/>
        <v>2</v>
      </c>
      <c r="P517">
        <f t="shared" si="2932"/>
        <v>2</v>
      </c>
      <c r="Q517" s="37">
        <f t="shared" ref="Q517:T517" si="2933">IF(ROWS(Q$516:Q517)/100&lt;=Q$514,Q516+1%,"")</f>
        <v>0.02</v>
      </c>
      <c r="R517" s="37">
        <f t="shared" si="2933"/>
        <v>0.02</v>
      </c>
      <c r="S517" s="37">
        <f t="shared" si="2933"/>
        <v>0.02</v>
      </c>
      <c r="T517" s="37">
        <f t="shared" si="2933"/>
        <v>0.02</v>
      </c>
      <c r="U517">
        <f t="shared" ref="U517:U565" si="2934">IF(ROWS(U$516:U517)&lt;=U$514,U516+1,"")</f>
        <v>2</v>
      </c>
      <c r="V517" s="37">
        <f t="shared" ref="V517:W517" si="2935">IF(ROWS(V$516:V517)/100&lt;=V$514,V516+1%,"")</f>
        <v>0.02</v>
      </c>
      <c r="W517" s="37">
        <f t="shared" si="2935"/>
        <v>0.02</v>
      </c>
      <c r="X517">
        <f t="shared" ref="X517:X565" si="2936">IF(ROWS(X$516:X517)&lt;=X$514,X516+10,"")</f>
        <v>20</v>
      </c>
      <c r="Y517" s="37">
        <f t="shared" ref="Y517:Y565" si="2937">IF(ROWS(Y$516:Y517)/100&lt;=Y$514,Y516+1%,"")</f>
        <v>0.02</v>
      </c>
      <c r="Z517">
        <f t="shared" ref="Z517:AA517" si="2938">IF(ROWS(Z$516:Z517)&lt;=Z$514,Z516+1,"")</f>
        <v>2</v>
      </c>
      <c r="AA517">
        <f t="shared" si="2938"/>
        <v>2</v>
      </c>
      <c r="AB517" s="37">
        <f t="shared" ref="AB517:AG517" si="2939">IF(ROWS(AB$516:AB517)/100&lt;=AB$514,AB516+1%,"")</f>
        <v>0.02</v>
      </c>
      <c r="AC517" s="37">
        <f t="shared" si="2939"/>
        <v>0.02</v>
      </c>
      <c r="AD517" s="37">
        <f t="shared" si="2939"/>
        <v>0.02</v>
      </c>
      <c r="AE517" s="37">
        <f t="shared" si="2939"/>
        <v>0.02</v>
      </c>
      <c r="AF517" s="37">
        <f t="shared" si="2939"/>
        <v>0.02</v>
      </c>
      <c r="AG517" s="37">
        <f t="shared" si="2939"/>
        <v>0.02</v>
      </c>
      <c r="AH517">
        <f t="shared" ref="AH517:AH565" si="2940">IF(ROWS(AH$516:AH517)&lt;=AH$514,AH516+1,"")</f>
        <v>2</v>
      </c>
      <c r="AI517" s="37">
        <f t="shared" ref="AI517:AJ517" si="2941">IF(ROWS(AI$516:AI517)/100&lt;=AI$514,AI516+1%,"")</f>
        <v>0.02</v>
      </c>
      <c r="AJ517" s="37">
        <f t="shared" si="2941"/>
        <v>0.02</v>
      </c>
    </row>
    <row r="518" spans="1:38" ht="12.75">
      <c r="B518">
        <f t="shared" ref="B518:P518" si="2942">IF(ROWS(B$516:B518)&lt;=B$514,B517+1,"")</f>
        <v>3</v>
      </c>
      <c r="C518">
        <f t="shared" si="2942"/>
        <v>3</v>
      </c>
      <c r="D518">
        <f t="shared" si="2942"/>
        <v>3</v>
      </c>
      <c r="E518">
        <f t="shared" si="2942"/>
        <v>3</v>
      </c>
      <c r="F518">
        <f t="shared" si="2942"/>
        <v>3</v>
      </c>
      <c r="G518">
        <f t="shared" si="2942"/>
        <v>3</v>
      </c>
      <c r="H518">
        <f t="shared" si="2942"/>
        <v>3</v>
      </c>
      <c r="I518">
        <f t="shared" si="2942"/>
        <v>3</v>
      </c>
      <c r="J518">
        <f t="shared" si="2942"/>
        <v>3</v>
      </c>
      <c r="K518">
        <f t="shared" si="2942"/>
        <v>3</v>
      </c>
      <c r="L518">
        <f t="shared" si="2942"/>
        <v>3</v>
      </c>
      <c r="M518">
        <f t="shared" si="2942"/>
        <v>3</v>
      </c>
      <c r="N518">
        <f t="shared" si="2942"/>
        <v>3</v>
      </c>
      <c r="O518">
        <f t="shared" si="2942"/>
        <v>3</v>
      </c>
      <c r="P518">
        <f t="shared" si="2942"/>
        <v>3</v>
      </c>
      <c r="Q518" s="37">
        <f t="shared" ref="Q518:T518" si="2943">IF(ROWS(Q$516:Q518)/100&lt;=Q$514,Q517+1%,"")</f>
        <v>0.03</v>
      </c>
      <c r="R518" s="37">
        <f t="shared" si="2943"/>
        <v>0.03</v>
      </c>
      <c r="S518" s="37">
        <f t="shared" si="2943"/>
        <v>0.03</v>
      </c>
      <c r="T518" s="37">
        <f t="shared" si="2943"/>
        <v>0.03</v>
      </c>
      <c r="U518">
        <f t="shared" si="2934"/>
        <v>3</v>
      </c>
      <c r="V518" s="37">
        <f t="shared" ref="V518:W518" si="2944">IF(ROWS(V$516:V518)/100&lt;=V$514,V517+1%,"")</f>
        <v>0.03</v>
      </c>
      <c r="W518" s="37">
        <f t="shared" si="2944"/>
        <v>0.03</v>
      </c>
      <c r="X518">
        <f t="shared" si="2936"/>
        <v>30</v>
      </c>
      <c r="Y518" s="37">
        <f t="shared" si="2937"/>
        <v>0.03</v>
      </c>
      <c r="Z518">
        <f t="shared" ref="Z518:AA518" si="2945">IF(ROWS(Z$516:Z518)&lt;=Z$514,Z517+1,"")</f>
        <v>3</v>
      </c>
      <c r="AA518">
        <f t="shared" si="2945"/>
        <v>3</v>
      </c>
      <c r="AB518" s="37">
        <f t="shared" ref="AB518:AG518" si="2946">IF(ROWS(AB$516:AB518)/100&lt;=AB$514,AB517+1%,"")</f>
        <v>0.03</v>
      </c>
      <c r="AC518" s="37">
        <f t="shared" si="2946"/>
        <v>0.03</v>
      </c>
      <c r="AD518" s="37">
        <f t="shared" si="2946"/>
        <v>0.03</v>
      </c>
      <c r="AE518" s="37">
        <f t="shared" si="2946"/>
        <v>0.03</v>
      </c>
      <c r="AF518" s="37">
        <f t="shared" si="2946"/>
        <v>0.03</v>
      </c>
      <c r="AG518" s="37">
        <f t="shared" si="2946"/>
        <v>0.03</v>
      </c>
      <c r="AH518">
        <f t="shared" si="2940"/>
        <v>3</v>
      </c>
      <c r="AI518" s="37">
        <f t="shared" ref="AI518:AJ518" si="2947">IF(ROWS(AI$516:AI518)/100&lt;=AI$514,AI517+1%,"")</f>
        <v>0.03</v>
      </c>
      <c r="AJ518" s="37">
        <f t="shared" si="2947"/>
        <v>0.03</v>
      </c>
    </row>
    <row r="519" spans="1:38" ht="12.75">
      <c r="B519">
        <f t="shared" ref="B519:P519" si="2948">IF(ROWS(B$516:B519)&lt;=B$514,B518+1,"")</f>
        <v>4</v>
      </c>
      <c r="C519">
        <f t="shared" si="2948"/>
        <v>4</v>
      </c>
      <c r="D519">
        <f t="shared" si="2948"/>
        <v>4</v>
      </c>
      <c r="E519">
        <f t="shared" si="2948"/>
        <v>4</v>
      </c>
      <c r="F519">
        <f t="shared" si="2948"/>
        <v>4</v>
      </c>
      <c r="G519">
        <f t="shared" si="2948"/>
        <v>4</v>
      </c>
      <c r="H519">
        <f t="shared" si="2948"/>
        <v>4</v>
      </c>
      <c r="I519">
        <f t="shared" si="2948"/>
        <v>4</v>
      </c>
      <c r="J519">
        <f t="shared" si="2948"/>
        <v>4</v>
      </c>
      <c r="K519">
        <f t="shared" si="2948"/>
        <v>4</v>
      </c>
      <c r="L519">
        <f t="shared" si="2948"/>
        <v>4</v>
      </c>
      <c r="M519">
        <f t="shared" si="2948"/>
        <v>4</v>
      </c>
      <c r="N519">
        <f t="shared" si="2948"/>
        <v>4</v>
      </c>
      <c r="O519">
        <f t="shared" si="2948"/>
        <v>4</v>
      </c>
      <c r="P519">
        <f t="shared" si="2948"/>
        <v>4</v>
      </c>
      <c r="Q519" s="37">
        <f t="shared" ref="Q519:T519" si="2949">IF(ROWS(Q$516:Q519)/100&lt;=Q$514,Q518+1%,"")</f>
        <v>0.04</v>
      </c>
      <c r="R519" s="37">
        <f t="shared" si="2949"/>
        <v>0.04</v>
      </c>
      <c r="S519" s="37">
        <f t="shared" si="2949"/>
        <v>0.04</v>
      </c>
      <c r="T519" s="37">
        <f t="shared" si="2949"/>
        <v>0.04</v>
      </c>
      <c r="U519">
        <f t="shared" si="2934"/>
        <v>4</v>
      </c>
      <c r="V519" s="37">
        <f t="shared" ref="V519:W519" si="2950">IF(ROWS(V$516:V519)/100&lt;=V$514,V518+1%,"")</f>
        <v>0.04</v>
      </c>
      <c r="W519" s="37">
        <f t="shared" si="2950"/>
        <v>0.04</v>
      </c>
      <c r="X519">
        <f t="shared" si="2936"/>
        <v>40</v>
      </c>
      <c r="Y519" s="37">
        <f t="shared" si="2937"/>
        <v>0.04</v>
      </c>
      <c r="Z519">
        <f t="shared" ref="Z519:AA519" si="2951">IF(ROWS(Z$516:Z519)&lt;=Z$514,Z518+1,"")</f>
        <v>4</v>
      </c>
      <c r="AA519">
        <f t="shared" si="2951"/>
        <v>4</v>
      </c>
      <c r="AB519" s="37">
        <f t="shared" ref="AB519:AG519" si="2952">IF(ROWS(AB$516:AB519)/100&lt;=AB$514,AB518+1%,"")</f>
        <v>0.04</v>
      </c>
      <c r="AC519" s="37">
        <f t="shared" si="2952"/>
        <v>0.04</v>
      </c>
      <c r="AD519" s="37">
        <f t="shared" si="2952"/>
        <v>0.04</v>
      </c>
      <c r="AE519" s="37">
        <f t="shared" si="2952"/>
        <v>0.04</v>
      </c>
      <c r="AF519" s="37">
        <f t="shared" si="2952"/>
        <v>0.04</v>
      </c>
      <c r="AG519" s="37">
        <f t="shared" si="2952"/>
        <v>0.04</v>
      </c>
      <c r="AH519">
        <f t="shared" si="2940"/>
        <v>4</v>
      </c>
      <c r="AI519" s="37">
        <f t="shared" ref="AI519:AJ519" si="2953">IF(ROWS(AI$516:AI519)/100&lt;=AI$514,AI518+1%,"")</f>
        <v>0.04</v>
      </c>
      <c r="AJ519" s="37">
        <f t="shared" si="2953"/>
        <v>0.04</v>
      </c>
    </row>
    <row r="520" spans="1:38" ht="12.75">
      <c r="B520">
        <f t="shared" ref="B520:P520" si="2954">IF(ROWS(B$516:B520)&lt;=B$514,B519+1,"")</f>
        <v>5</v>
      </c>
      <c r="C520">
        <f t="shared" si="2954"/>
        <v>5</v>
      </c>
      <c r="D520">
        <f t="shared" si="2954"/>
        <v>5</v>
      </c>
      <c r="E520">
        <f t="shared" si="2954"/>
        <v>5</v>
      </c>
      <c r="F520">
        <f t="shared" si="2954"/>
        <v>5</v>
      </c>
      <c r="G520">
        <f t="shared" si="2954"/>
        <v>5</v>
      </c>
      <c r="H520">
        <f t="shared" si="2954"/>
        <v>5</v>
      </c>
      <c r="I520">
        <f t="shared" si="2954"/>
        <v>5</v>
      </c>
      <c r="J520">
        <f t="shared" si="2954"/>
        <v>5</v>
      </c>
      <c r="K520">
        <f t="shared" si="2954"/>
        <v>5</v>
      </c>
      <c r="L520">
        <f t="shared" si="2954"/>
        <v>5</v>
      </c>
      <c r="M520">
        <f t="shared" si="2954"/>
        <v>5</v>
      </c>
      <c r="N520">
        <f t="shared" si="2954"/>
        <v>5</v>
      </c>
      <c r="O520">
        <f t="shared" si="2954"/>
        <v>5</v>
      </c>
      <c r="P520">
        <f t="shared" si="2954"/>
        <v>5</v>
      </c>
      <c r="Q520" s="37">
        <f t="shared" ref="Q520:T520" si="2955">IF(ROWS(Q$516:Q520)/100&lt;=Q$514,Q519+1%,"")</f>
        <v>0.05</v>
      </c>
      <c r="R520" s="37">
        <f t="shared" si="2955"/>
        <v>0.05</v>
      </c>
      <c r="S520" s="37">
        <f t="shared" si="2955"/>
        <v>0.05</v>
      </c>
      <c r="T520" s="37">
        <f t="shared" si="2955"/>
        <v>0.05</v>
      </c>
      <c r="U520">
        <f t="shared" si="2934"/>
        <v>5</v>
      </c>
      <c r="V520" s="37">
        <f t="shared" ref="V520:W520" si="2956">IF(ROWS(V$516:V520)/100&lt;=V$514,V519+1%,"")</f>
        <v>0.05</v>
      </c>
      <c r="W520" s="37">
        <f t="shared" si="2956"/>
        <v>0.05</v>
      </c>
      <c r="X520">
        <f t="shared" si="2936"/>
        <v>50</v>
      </c>
      <c r="Y520" s="37">
        <f t="shared" si="2937"/>
        <v>0.05</v>
      </c>
      <c r="Z520">
        <f t="shared" ref="Z520:AA520" si="2957">IF(ROWS(Z$516:Z520)&lt;=Z$514,Z519+1,"")</f>
        <v>5</v>
      </c>
      <c r="AA520">
        <f t="shared" si="2957"/>
        <v>5</v>
      </c>
      <c r="AB520" s="37">
        <f t="shared" ref="AB520:AG520" si="2958">IF(ROWS(AB$516:AB520)/100&lt;=AB$514,AB519+1%,"")</f>
        <v>0.05</v>
      </c>
      <c r="AC520" s="37">
        <f t="shared" si="2958"/>
        <v>0.05</v>
      </c>
      <c r="AD520" s="37">
        <f t="shared" si="2958"/>
        <v>0.05</v>
      </c>
      <c r="AE520" s="37">
        <f t="shared" si="2958"/>
        <v>0.05</v>
      </c>
      <c r="AF520" s="37">
        <f t="shared" si="2958"/>
        <v>0.05</v>
      </c>
      <c r="AG520" s="37">
        <f t="shared" si="2958"/>
        <v>0.05</v>
      </c>
      <c r="AH520">
        <f t="shared" si="2940"/>
        <v>5</v>
      </c>
      <c r="AI520" s="37">
        <f t="shared" ref="AI520:AJ520" si="2959">IF(ROWS(AI$516:AI520)/100&lt;=AI$514,AI519+1%,"")</f>
        <v>0.05</v>
      </c>
      <c r="AJ520" s="37">
        <f t="shared" si="2959"/>
        <v>0.05</v>
      </c>
    </row>
    <row r="521" spans="1:38" ht="12.75">
      <c r="B521">
        <f t="shared" ref="B521:P521" si="2960">IF(ROWS(B$516:B521)&lt;=B$514,B520+1,"")</f>
        <v>6</v>
      </c>
      <c r="C521">
        <f t="shared" si="2960"/>
        <v>6</v>
      </c>
      <c r="D521">
        <f t="shared" si="2960"/>
        <v>6</v>
      </c>
      <c r="E521">
        <f t="shared" si="2960"/>
        <v>6</v>
      </c>
      <c r="F521">
        <f t="shared" si="2960"/>
        <v>6</v>
      </c>
      <c r="G521">
        <f t="shared" si="2960"/>
        <v>6</v>
      </c>
      <c r="H521">
        <f t="shared" si="2960"/>
        <v>6</v>
      </c>
      <c r="I521">
        <f t="shared" si="2960"/>
        <v>6</v>
      </c>
      <c r="J521">
        <f t="shared" si="2960"/>
        <v>6</v>
      </c>
      <c r="K521">
        <f t="shared" si="2960"/>
        <v>6</v>
      </c>
      <c r="L521">
        <f t="shared" si="2960"/>
        <v>6</v>
      </c>
      <c r="M521">
        <f t="shared" si="2960"/>
        <v>6</v>
      </c>
      <c r="N521">
        <f t="shared" si="2960"/>
        <v>6</v>
      </c>
      <c r="O521">
        <f t="shared" si="2960"/>
        <v>6</v>
      </c>
      <c r="P521">
        <f t="shared" si="2960"/>
        <v>6</v>
      </c>
      <c r="Q521" s="37">
        <f t="shared" ref="Q521:T521" si="2961">IF(ROWS(Q$516:Q521)/100&lt;=Q$514,Q520+1%,"")</f>
        <v>6.0000000000000005E-2</v>
      </c>
      <c r="R521" s="37">
        <f t="shared" si="2961"/>
        <v>6.0000000000000005E-2</v>
      </c>
      <c r="S521" s="37">
        <f t="shared" si="2961"/>
        <v>6.0000000000000005E-2</v>
      </c>
      <c r="T521" s="37">
        <f t="shared" si="2961"/>
        <v>6.0000000000000005E-2</v>
      </c>
      <c r="U521">
        <f t="shared" si="2934"/>
        <v>6</v>
      </c>
      <c r="V521" s="37">
        <f t="shared" ref="V521:W521" si="2962">IF(ROWS(V$516:V521)/100&lt;=V$514,V520+1%,"")</f>
        <v>6.0000000000000005E-2</v>
      </c>
      <c r="W521" s="37">
        <f t="shared" si="2962"/>
        <v>6.0000000000000005E-2</v>
      </c>
      <c r="X521">
        <f t="shared" si="2936"/>
        <v>60</v>
      </c>
      <c r="Y521" s="37">
        <f t="shared" si="2937"/>
        <v>6.0000000000000005E-2</v>
      </c>
      <c r="Z521">
        <f t="shared" ref="Z521:AA521" si="2963">IF(ROWS(Z$516:Z521)&lt;=Z$514,Z520+1,"")</f>
        <v>6</v>
      </c>
      <c r="AA521">
        <f t="shared" si="2963"/>
        <v>6</v>
      </c>
      <c r="AB521" s="37">
        <f t="shared" ref="AB521:AG521" si="2964">IF(ROWS(AB$516:AB521)/100&lt;=AB$514,AB520+1%,"")</f>
        <v>6.0000000000000005E-2</v>
      </c>
      <c r="AC521" s="37">
        <f t="shared" si="2964"/>
        <v>6.0000000000000005E-2</v>
      </c>
      <c r="AD521" s="37">
        <f t="shared" si="2964"/>
        <v>6.0000000000000005E-2</v>
      </c>
      <c r="AE521" s="37">
        <f t="shared" si="2964"/>
        <v>6.0000000000000005E-2</v>
      </c>
      <c r="AF521" s="37">
        <f t="shared" si="2964"/>
        <v>6.0000000000000005E-2</v>
      </c>
      <c r="AG521" s="37">
        <f t="shared" si="2964"/>
        <v>6.0000000000000005E-2</v>
      </c>
      <c r="AH521">
        <f t="shared" si="2940"/>
        <v>6</v>
      </c>
      <c r="AI521" s="37">
        <f t="shared" ref="AI521:AJ521" si="2965">IF(ROWS(AI$516:AI521)/100&lt;=AI$514,AI520+1%,"")</f>
        <v>6.0000000000000005E-2</v>
      </c>
      <c r="AJ521" s="37">
        <f t="shared" si="2965"/>
        <v>6.0000000000000005E-2</v>
      </c>
    </row>
    <row r="522" spans="1:38" ht="12.75">
      <c r="B522">
        <f t="shared" ref="B522:P522" si="2966">IF(ROWS(B$516:B522)&lt;=B$514,B521+1,"")</f>
        <v>7</v>
      </c>
      <c r="C522">
        <f t="shared" si="2966"/>
        <v>7</v>
      </c>
      <c r="D522">
        <f t="shared" si="2966"/>
        <v>7</v>
      </c>
      <c r="E522">
        <f t="shared" si="2966"/>
        <v>7</v>
      </c>
      <c r="F522">
        <f t="shared" si="2966"/>
        <v>7</v>
      </c>
      <c r="G522">
        <f t="shared" si="2966"/>
        <v>7</v>
      </c>
      <c r="H522">
        <f t="shared" si="2966"/>
        <v>7</v>
      </c>
      <c r="I522">
        <f t="shared" si="2966"/>
        <v>7</v>
      </c>
      <c r="J522">
        <f t="shared" si="2966"/>
        <v>7</v>
      </c>
      <c r="K522">
        <f t="shared" si="2966"/>
        <v>7</v>
      </c>
      <c r="L522">
        <f t="shared" si="2966"/>
        <v>7</v>
      </c>
      <c r="M522">
        <f t="shared" si="2966"/>
        <v>7</v>
      </c>
      <c r="N522">
        <f t="shared" si="2966"/>
        <v>7</v>
      </c>
      <c r="O522">
        <f t="shared" si="2966"/>
        <v>7</v>
      </c>
      <c r="P522">
        <f t="shared" si="2966"/>
        <v>7</v>
      </c>
      <c r="Q522" s="37">
        <f t="shared" ref="Q522:T522" si="2967">IF(ROWS(Q$516:Q522)/100&lt;=Q$514,Q521+1%,"")</f>
        <v>7.0000000000000007E-2</v>
      </c>
      <c r="R522" s="37">
        <f t="shared" si="2967"/>
        <v>7.0000000000000007E-2</v>
      </c>
      <c r="S522" s="37">
        <f t="shared" si="2967"/>
        <v>7.0000000000000007E-2</v>
      </c>
      <c r="T522" s="37">
        <f t="shared" si="2967"/>
        <v>7.0000000000000007E-2</v>
      </c>
      <c r="U522">
        <f t="shared" si="2934"/>
        <v>7</v>
      </c>
      <c r="V522" s="37">
        <f t="shared" ref="V522:W522" si="2968">IF(ROWS(V$516:V522)/100&lt;=V$514,V521+1%,"")</f>
        <v>7.0000000000000007E-2</v>
      </c>
      <c r="W522" s="37">
        <f t="shared" si="2968"/>
        <v>7.0000000000000007E-2</v>
      </c>
      <c r="X522">
        <f t="shared" si="2936"/>
        <v>70</v>
      </c>
      <c r="Y522" s="37">
        <f t="shared" si="2937"/>
        <v>7.0000000000000007E-2</v>
      </c>
      <c r="Z522">
        <f t="shared" ref="Z522:AA522" si="2969">IF(ROWS(Z$516:Z522)&lt;=Z$514,Z521+1,"")</f>
        <v>7</v>
      </c>
      <c r="AA522">
        <f t="shared" si="2969"/>
        <v>7</v>
      </c>
      <c r="AB522" s="37">
        <f t="shared" ref="AB522:AG522" si="2970">IF(ROWS(AB$516:AB522)/100&lt;=AB$514,AB521+1%,"")</f>
        <v>7.0000000000000007E-2</v>
      </c>
      <c r="AC522" s="37">
        <f t="shared" si="2970"/>
        <v>7.0000000000000007E-2</v>
      </c>
      <c r="AD522" s="37">
        <f t="shared" si="2970"/>
        <v>7.0000000000000007E-2</v>
      </c>
      <c r="AE522" s="37">
        <f t="shared" si="2970"/>
        <v>7.0000000000000007E-2</v>
      </c>
      <c r="AF522" s="37">
        <f t="shared" si="2970"/>
        <v>7.0000000000000007E-2</v>
      </c>
      <c r="AG522" s="37">
        <f t="shared" si="2970"/>
        <v>7.0000000000000007E-2</v>
      </c>
      <c r="AH522">
        <f t="shared" si="2940"/>
        <v>7</v>
      </c>
      <c r="AI522" s="37">
        <f t="shared" ref="AI522:AJ522" si="2971">IF(ROWS(AI$516:AI522)/100&lt;=AI$514,AI521+1%,"")</f>
        <v>7.0000000000000007E-2</v>
      </c>
      <c r="AJ522" s="37">
        <f t="shared" si="2971"/>
        <v>7.0000000000000007E-2</v>
      </c>
    </row>
    <row r="523" spans="1:38" ht="12.75">
      <c r="B523">
        <f t="shared" ref="B523:P523" si="2972">IF(ROWS(B$516:B523)&lt;=B$514,B522+1,"")</f>
        <v>8</v>
      </c>
      <c r="C523">
        <f t="shared" si="2972"/>
        <v>8</v>
      </c>
      <c r="D523">
        <f t="shared" si="2972"/>
        <v>8</v>
      </c>
      <c r="E523">
        <f t="shared" si="2972"/>
        <v>8</v>
      </c>
      <c r="F523">
        <f t="shared" si="2972"/>
        <v>8</v>
      </c>
      <c r="G523">
        <f t="shared" si="2972"/>
        <v>8</v>
      </c>
      <c r="H523">
        <f t="shared" si="2972"/>
        <v>8</v>
      </c>
      <c r="I523">
        <f t="shared" si="2972"/>
        <v>8</v>
      </c>
      <c r="J523">
        <f t="shared" si="2972"/>
        <v>8</v>
      </c>
      <c r="K523">
        <f t="shared" si="2972"/>
        <v>8</v>
      </c>
      <c r="L523">
        <f t="shared" si="2972"/>
        <v>8</v>
      </c>
      <c r="M523">
        <f t="shared" si="2972"/>
        <v>8</v>
      </c>
      <c r="N523">
        <f t="shared" si="2972"/>
        <v>8</v>
      </c>
      <c r="O523">
        <f t="shared" si="2972"/>
        <v>8</v>
      </c>
      <c r="P523">
        <f t="shared" si="2972"/>
        <v>8</v>
      </c>
      <c r="Q523" s="37">
        <f t="shared" ref="Q523:T523" si="2973">IF(ROWS(Q$516:Q523)/100&lt;=Q$514,Q522+1%,"")</f>
        <v>0.08</v>
      </c>
      <c r="R523" s="37">
        <f t="shared" si="2973"/>
        <v>0.08</v>
      </c>
      <c r="S523" s="37">
        <f t="shared" si="2973"/>
        <v>0.08</v>
      </c>
      <c r="T523" s="37">
        <f t="shared" si="2973"/>
        <v>0.08</v>
      </c>
      <c r="U523">
        <f t="shared" si="2934"/>
        <v>8</v>
      </c>
      <c r="V523" s="37">
        <f t="shared" ref="V523:W523" si="2974">IF(ROWS(V$516:V523)/100&lt;=V$514,V522+1%,"")</f>
        <v>0.08</v>
      </c>
      <c r="W523" s="37">
        <f t="shared" si="2974"/>
        <v>0.08</v>
      </c>
      <c r="X523">
        <f t="shared" si="2936"/>
        <v>80</v>
      </c>
      <c r="Y523" s="37">
        <f t="shared" si="2937"/>
        <v>0.08</v>
      </c>
      <c r="Z523">
        <f t="shared" ref="Z523:AA523" si="2975">IF(ROWS(Z$516:Z523)&lt;=Z$514,Z522+1,"")</f>
        <v>8</v>
      </c>
      <c r="AA523">
        <f t="shared" si="2975"/>
        <v>8</v>
      </c>
      <c r="AB523" s="37">
        <f t="shared" ref="AB523:AG523" si="2976">IF(ROWS(AB$516:AB523)/100&lt;=AB$514,AB522+1%,"")</f>
        <v>0.08</v>
      </c>
      <c r="AC523" s="37">
        <f t="shared" si="2976"/>
        <v>0.08</v>
      </c>
      <c r="AD523" s="37">
        <f t="shared" si="2976"/>
        <v>0.08</v>
      </c>
      <c r="AE523" s="37">
        <f t="shared" si="2976"/>
        <v>0.08</v>
      </c>
      <c r="AF523" s="37">
        <f t="shared" si="2976"/>
        <v>0.08</v>
      </c>
      <c r="AG523" s="37">
        <f t="shared" si="2976"/>
        <v>0.08</v>
      </c>
      <c r="AH523">
        <f t="shared" si="2940"/>
        <v>8</v>
      </c>
      <c r="AI523" s="37">
        <f t="shared" ref="AI523:AJ523" si="2977">IF(ROWS(AI$516:AI523)/100&lt;=AI$514,AI522+1%,"")</f>
        <v>0.08</v>
      </c>
      <c r="AJ523" s="37">
        <f t="shared" si="2977"/>
        <v>0.08</v>
      </c>
    </row>
    <row r="524" spans="1:38" ht="12.75">
      <c r="B524">
        <f t="shared" ref="B524:P524" si="2978">IF(ROWS(B$516:B524)&lt;=B$514,B523+1,"")</f>
        <v>9</v>
      </c>
      <c r="C524">
        <f t="shared" si="2978"/>
        <v>9</v>
      </c>
      <c r="D524">
        <f t="shared" si="2978"/>
        <v>9</v>
      </c>
      <c r="E524">
        <f t="shared" si="2978"/>
        <v>9</v>
      </c>
      <c r="F524">
        <f t="shared" si="2978"/>
        <v>9</v>
      </c>
      <c r="G524">
        <f t="shared" si="2978"/>
        <v>9</v>
      </c>
      <c r="H524">
        <f t="shared" si="2978"/>
        <v>9</v>
      </c>
      <c r="I524">
        <f t="shared" si="2978"/>
        <v>9</v>
      </c>
      <c r="J524">
        <f t="shared" si="2978"/>
        <v>9</v>
      </c>
      <c r="K524">
        <f t="shared" si="2978"/>
        <v>9</v>
      </c>
      <c r="L524">
        <f t="shared" si="2978"/>
        <v>9</v>
      </c>
      <c r="M524">
        <f t="shared" si="2978"/>
        <v>9</v>
      </c>
      <c r="N524">
        <f t="shared" si="2978"/>
        <v>9</v>
      </c>
      <c r="O524">
        <f t="shared" si="2978"/>
        <v>9</v>
      </c>
      <c r="P524">
        <f t="shared" si="2978"/>
        <v>9</v>
      </c>
      <c r="Q524" s="37">
        <f t="shared" ref="Q524:T524" si="2979">IF(ROWS(Q$516:Q524)/100&lt;=Q$514,Q523+1%,"")</f>
        <v>0.09</v>
      </c>
      <c r="R524" s="37">
        <f t="shared" si="2979"/>
        <v>0.09</v>
      </c>
      <c r="S524" s="37">
        <f t="shared" si="2979"/>
        <v>0.09</v>
      </c>
      <c r="T524" s="37">
        <f t="shared" si="2979"/>
        <v>0.09</v>
      </c>
      <c r="U524">
        <f t="shared" si="2934"/>
        <v>9</v>
      </c>
      <c r="V524" s="37">
        <f t="shared" ref="V524:W524" si="2980">IF(ROWS(V$516:V524)/100&lt;=V$514,V523+1%,"")</f>
        <v>0.09</v>
      </c>
      <c r="W524" s="37">
        <f t="shared" si="2980"/>
        <v>0.09</v>
      </c>
      <c r="X524">
        <f t="shared" si="2936"/>
        <v>90</v>
      </c>
      <c r="Y524" s="37">
        <f t="shared" si="2937"/>
        <v>0.09</v>
      </c>
      <c r="Z524">
        <f t="shared" ref="Z524:AA524" si="2981">IF(ROWS(Z$516:Z524)&lt;=Z$514,Z523+1,"")</f>
        <v>9</v>
      </c>
      <c r="AA524">
        <f t="shared" si="2981"/>
        <v>9</v>
      </c>
      <c r="AB524" s="37">
        <f t="shared" ref="AB524:AG524" si="2982">IF(ROWS(AB$516:AB524)/100&lt;=AB$514,AB523+1%,"")</f>
        <v>0.09</v>
      </c>
      <c r="AC524" s="37">
        <f t="shared" si="2982"/>
        <v>0.09</v>
      </c>
      <c r="AD524" s="37">
        <f t="shared" si="2982"/>
        <v>0.09</v>
      </c>
      <c r="AE524" s="37">
        <f t="shared" si="2982"/>
        <v>0.09</v>
      </c>
      <c r="AF524" s="37">
        <f t="shared" si="2982"/>
        <v>0.09</v>
      </c>
      <c r="AG524" s="37">
        <f t="shared" si="2982"/>
        <v>0.09</v>
      </c>
      <c r="AH524">
        <f t="shared" si="2940"/>
        <v>9</v>
      </c>
      <c r="AI524" s="37">
        <f t="shared" ref="AI524:AJ524" si="2983">IF(ROWS(AI$516:AI524)/100&lt;=AI$514,AI523+1%,"")</f>
        <v>0.09</v>
      </c>
      <c r="AJ524" s="37">
        <f t="shared" si="2983"/>
        <v>0.09</v>
      </c>
    </row>
    <row r="525" spans="1:38" ht="12.75">
      <c r="B525">
        <f t="shared" ref="B525:P525" si="2984">IF(ROWS(B$516:B525)&lt;=B$514,B524+1,"")</f>
        <v>10</v>
      </c>
      <c r="C525">
        <f t="shared" si="2984"/>
        <v>10</v>
      </c>
      <c r="D525">
        <f t="shared" si="2984"/>
        <v>10</v>
      </c>
      <c r="E525">
        <f t="shared" si="2984"/>
        <v>10</v>
      </c>
      <c r="F525">
        <f t="shared" si="2984"/>
        <v>10</v>
      </c>
      <c r="G525">
        <f t="shared" si="2984"/>
        <v>10</v>
      </c>
      <c r="H525">
        <f t="shared" si="2984"/>
        <v>10</v>
      </c>
      <c r="I525">
        <f t="shared" si="2984"/>
        <v>10</v>
      </c>
      <c r="J525">
        <f t="shared" si="2984"/>
        <v>10</v>
      </c>
      <c r="K525">
        <f t="shared" si="2984"/>
        <v>10</v>
      </c>
      <c r="L525">
        <f t="shared" si="2984"/>
        <v>10</v>
      </c>
      <c r="M525">
        <f t="shared" si="2984"/>
        <v>10</v>
      </c>
      <c r="N525">
        <f t="shared" si="2984"/>
        <v>10</v>
      </c>
      <c r="O525">
        <f t="shared" si="2984"/>
        <v>10</v>
      </c>
      <c r="P525">
        <f t="shared" si="2984"/>
        <v>10</v>
      </c>
      <c r="Q525" s="37">
        <f t="shared" ref="Q525:T525" si="2985">IF(ROWS(Q$516:Q525)/100&lt;=Q$514,Q524+1%,"")</f>
        <v>9.9999999999999992E-2</v>
      </c>
      <c r="R525" s="37">
        <f t="shared" si="2985"/>
        <v>9.9999999999999992E-2</v>
      </c>
      <c r="S525" s="37">
        <f t="shared" si="2985"/>
        <v>9.9999999999999992E-2</v>
      </c>
      <c r="T525" s="37">
        <f t="shared" si="2985"/>
        <v>9.9999999999999992E-2</v>
      </c>
      <c r="U525">
        <f t="shared" si="2934"/>
        <v>10</v>
      </c>
      <c r="V525" s="37">
        <f t="shared" ref="V525:W525" si="2986">IF(ROWS(V$516:V525)/100&lt;=V$514,V524+1%,"")</f>
        <v>9.9999999999999992E-2</v>
      </c>
      <c r="W525" s="37">
        <f t="shared" si="2986"/>
        <v>9.9999999999999992E-2</v>
      </c>
      <c r="X525">
        <f t="shared" si="2936"/>
        <v>100</v>
      </c>
      <c r="Y525" s="37">
        <f t="shared" si="2937"/>
        <v>9.9999999999999992E-2</v>
      </c>
      <c r="Z525">
        <f t="shared" ref="Z525:AA525" si="2987">IF(ROWS(Z$516:Z525)&lt;=Z$514,Z524+1,"")</f>
        <v>10</v>
      </c>
      <c r="AA525">
        <f t="shared" si="2987"/>
        <v>10</v>
      </c>
      <c r="AB525" s="37">
        <f t="shared" ref="AB525:AG525" si="2988">IF(ROWS(AB$516:AB525)/100&lt;=AB$514,AB524+1%,"")</f>
        <v>9.9999999999999992E-2</v>
      </c>
      <c r="AC525" s="37">
        <f t="shared" si="2988"/>
        <v>9.9999999999999992E-2</v>
      </c>
      <c r="AD525" s="37">
        <f t="shared" si="2988"/>
        <v>9.9999999999999992E-2</v>
      </c>
      <c r="AE525" s="37">
        <f t="shared" si="2988"/>
        <v>9.9999999999999992E-2</v>
      </c>
      <c r="AF525" s="37">
        <f t="shared" si="2988"/>
        <v>9.9999999999999992E-2</v>
      </c>
      <c r="AG525" s="37">
        <f t="shared" si="2988"/>
        <v>9.9999999999999992E-2</v>
      </c>
      <c r="AH525">
        <f t="shared" si="2940"/>
        <v>10</v>
      </c>
      <c r="AI525" s="37">
        <f t="shared" ref="AI525:AJ525" si="2989">IF(ROWS(AI$516:AI525)/100&lt;=AI$514,AI524+1%,"")</f>
        <v>9.9999999999999992E-2</v>
      </c>
      <c r="AJ525" s="37">
        <f t="shared" si="2989"/>
        <v>9.9999999999999992E-2</v>
      </c>
    </row>
    <row r="526" spans="1:38" ht="12.75">
      <c r="B526">
        <f t="shared" ref="B526:P526" si="2990">IF(ROWS(B$516:B526)&lt;=B$514,B525+1,"")</f>
        <v>11</v>
      </c>
      <c r="C526">
        <f t="shared" si="2990"/>
        <v>11</v>
      </c>
      <c r="D526">
        <f t="shared" si="2990"/>
        <v>11</v>
      </c>
      <c r="E526">
        <f t="shared" si="2990"/>
        <v>11</v>
      </c>
      <c r="F526">
        <f t="shared" si="2990"/>
        <v>11</v>
      </c>
      <c r="G526">
        <f t="shared" si="2990"/>
        <v>11</v>
      </c>
      <c r="H526">
        <f t="shared" si="2990"/>
        <v>11</v>
      </c>
      <c r="I526">
        <f t="shared" si="2990"/>
        <v>11</v>
      </c>
      <c r="J526">
        <f t="shared" si="2990"/>
        <v>11</v>
      </c>
      <c r="K526">
        <f t="shared" si="2990"/>
        <v>11</v>
      </c>
      <c r="L526">
        <f t="shared" si="2990"/>
        <v>11</v>
      </c>
      <c r="M526">
        <f t="shared" si="2990"/>
        <v>11</v>
      </c>
      <c r="N526">
        <f t="shared" si="2990"/>
        <v>11</v>
      </c>
      <c r="O526">
        <f t="shared" si="2990"/>
        <v>11</v>
      </c>
      <c r="P526">
        <f t="shared" si="2990"/>
        <v>11</v>
      </c>
      <c r="Q526" s="37">
        <f t="shared" ref="Q526:T526" si="2991">IF(ROWS(Q$516:Q526)/100&lt;=Q$514,Q525+1%,"")</f>
        <v>0.10999999999999999</v>
      </c>
      <c r="R526" s="37">
        <f t="shared" si="2991"/>
        <v>0.10999999999999999</v>
      </c>
      <c r="S526" s="37">
        <f t="shared" si="2991"/>
        <v>0.10999999999999999</v>
      </c>
      <c r="T526" s="37">
        <f t="shared" si="2991"/>
        <v>0.10999999999999999</v>
      </c>
      <c r="U526">
        <f t="shared" si="2934"/>
        <v>11</v>
      </c>
      <c r="V526" s="37">
        <f t="shared" ref="V526:W526" si="2992">IF(ROWS(V$516:V526)/100&lt;=V$514,V525+1%,"")</f>
        <v>0.10999999999999999</v>
      </c>
      <c r="W526" s="37">
        <f t="shared" si="2992"/>
        <v>0.10999999999999999</v>
      </c>
      <c r="X526">
        <f t="shared" si="2936"/>
        <v>110</v>
      </c>
      <c r="Y526" s="37">
        <f t="shared" si="2937"/>
        <v>0.10999999999999999</v>
      </c>
      <c r="Z526">
        <f t="shared" ref="Z526:AA526" si="2993">IF(ROWS(Z$516:Z526)&lt;=Z$514,Z525+1,"")</f>
        <v>11</v>
      </c>
      <c r="AA526">
        <f t="shared" si="2993"/>
        <v>11</v>
      </c>
      <c r="AB526" s="37">
        <f t="shared" ref="AB526:AG526" si="2994">IF(ROWS(AB$516:AB526)/100&lt;=AB$514,AB525+1%,"")</f>
        <v>0.10999999999999999</v>
      </c>
      <c r="AC526" s="37">
        <f t="shared" si="2994"/>
        <v>0.10999999999999999</v>
      </c>
      <c r="AD526" s="37">
        <f t="shared" si="2994"/>
        <v>0.10999999999999999</v>
      </c>
      <c r="AE526" s="37">
        <f t="shared" si="2994"/>
        <v>0.10999999999999999</v>
      </c>
      <c r="AF526" s="37">
        <f t="shared" si="2994"/>
        <v>0.10999999999999999</v>
      </c>
      <c r="AG526" s="37">
        <f t="shared" si="2994"/>
        <v>0.10999999999999999</v>
      </c>
      <c r="AH526">
        <f t="shared" si="2940"/>
        <v>11</v>
      </c>
      <c r="AI526" s="37">
        <f t="shared" ref="AI526:AJ526" si="2995">IF(ROWS(AI$516:AI526)/100&lt;=AI$514,AI525+1%,"")</f>
        <v>0.10999999999999999</v>
      </c>
      <c r="AJ526" s="37">
        <f t="shared" si="2995"/>
        <v>0.10999999999999999</v>
      </c>
    </row>
    <row r="527" spans="1:38" ht="12.75">
      <c r="B527">
        <f t="shared" ref="B527:P527" si="2996">IF(ROWS(B$516:B527)&lt;=B$514,B526+1,"")</f>
        <v>12</v>
      </c>
      <c r="C527">
        <f t="shared" si="2996"/>
        <v>12</v>
      </c>
      <c r="D527">
        <f t="shared" si="2996"/>
        <v>12</v>
      </c>
      <c r="E527">
        <f t="shared" si="2996"/>
        <v>12</v>
      </c>
      <c r="F527">
        <f t="shared" si="2996"/>
        <v>12</v>
      </c>
      <c r="G527">
        <f t="shared" si="2996"/>
        <v>12</v>
      </c>
      <c r="H527">
        <f t="shared" si="2996"/>
        <v>12</v>
      </c>
      <c r="I527">
        <f t="shared" si="2996"/>
        <v>12</v>
      </c>
      <c r="J527">
        <f t="shared" si="2996"/>
        <v>12</v>
      </c>
      <c r="K527">
        <f t="shared" si="2996"/>
        <v>12</v>
      </c>
      <c r="L527">
        <f t="shared" si="2996"/>
        <v>12</v>
      </c>
      <c r="M527">
        <f t="shared" si="2996"/>
        <v>12</v>
      </c>
      <c r="N527">
        <f t="shared" si="2996"/>
        <v>12</v>
      </c>
      <c r="O527">
        <f t="shared" si="2996"/>
        <v>12</v>
      </c>
      <c r="P527">
        <f t="shared" si="2996"/>
        <v>12</v>
      </c>
      <c r="Q527" s="37">
        <f t="shared" ref="Q527:T527" si="2997">IF(ROWS(Q$516:Q527)/100&lt;=Q$514,Q526+1%,"")</f>
        <v>0.11999999999999998</v>
      </c>
      <c r="R527" s="37">
        <f t="shared" si="2997"/>
        <v>0.11999999999999998</v>
      </c>
      <c r="S527" s="37">
        <f t="shared" si="2997"/>
        <v>0.11999999999999998</v>
      </c>
      <c r="T527" s="37">
        <f t="shared" si="2997"/>
        <v>0.11999999999999998</v>
      </c>
      <c r="U527">
        <f t="shared" si="2934"/>
        <v>12</v>
      </c>
      <c r="V527" s="37">
        <f t="shared" ref="V527:W527" si="2998">IF(ROWS(V$516:V527)/100&lt;=V$514,V526+1%,"")</f>
        <v>0.11999999999999998</v>
      </c>
      <c r="W527" s="37">
        <f t="shared" si="2998"/>
        <v>0.11999999999999998</v>
      </c>
      <c r="X527">
        <f t="shared" si="2936"/>
        <v>120</v>
      </c>
      <c r="Y527" s="37">
        <f t="shared" si="2937"/>
        <v>0.11999999999999998</v>
      </c>
      <c r="Z527">
        <f t="shared" ref="Z527:AA527" si="2999">IF(ROWS(Z$516:Z527)&lt;=Z$514,Z526+1,"")</f>
        <v>12</v>
      </c>
      <c r="AA527">
        <f t="shared" si="2999"/>
        <v>12</v>
      </c>
      <c r="AB527" s="37">
        <f t="shared" ref="AB527:AG527" si="3000">IF(ROWS(AB$516:AB527)/100&lt;=AB$514,AB526+1%,"")</f>
        <v>0.11999999999999998</v>
      </c>
      <c r="AC527" s="37">
        <f t="shared" si="3000"/>
        <v>0.11999999999999998</v>
      </c>
      <c r="AD527" s="37">
        <f t="shared" si="3000"/>
        <v>0.11999999999999998</v>
      </c>
      <c r="AE527" s="37">
        <f t="shared" si="3000"/>
        <v>0.11999999999999998</v>
      </c>
      <c r="AF527" s="37">
        <f t="shared" si="3000"/>
        <v>0.11999999999999998</v>
      </c>
      <c r="AG527" s="37">
        <f t="shared" si="3000"/>
        <v>0.11999999999999998</v>
      </c>
      <c r="AH527">
        <f t="shared" si="2940"/>
        <v>12</v>
      </c>
      <c r="AI527" s="37">
        <f t="shared" ref="AI527:AJ527" si="3001">IF(ROWS(AI$516:AI527)/100&lt;=AI$514,AI526+1%,"")</f>
        <v>0.11999999999999998</v>
      </c>
      <c r="AJ527" s="37">
        <f t="shared" si="3001"/>
        <v>0.11999999999999998</v>
      </c>
    </row>
    <row r="528" spans="1:38" ht="12.75">
      <c r="B528">
        <f t="shared" ref="B528:P528" si="3002">IF(ROWS(B$516:B528)&lt;=B$514,B527+1,"")</f>
        <v>13</v>
      </c>
      <c r="C528">
        <f t="shared" si="3002"/>
        <v>13</v>
      </c>
      <c r="D528">
        <f t="shared" si="3002"/>
        <v>13</v>
      </c>
      <c r="E528">
        <f t="shared" si="3002"/>
        <v>13</v>
      </c>
      <c r="F528">
        <f t="shared" si="3002"/>
        <v>13</v>
      </c>
      <c r="G528">
        <f t="shared" si="3002"/>
        <v>13</v>
      </c>
      <c r="H528">
        <f t="shared" si="3002"/>
        <v>13</v>
      </c>
      <c r="I528">
        <f t="shared" si="3002"/>
        <v>13</v>
      </c>
      <c r="J528">
        <f t="shared" si="3002"/>
        <v>13</v>
      </c>
      <c r="K528">
        <f t="shared" si="3002"/>
        <v>13</v>
      </c>
      <c r="L528">
        <f t="shared" si="3002"/>
        <v>13</v>
      </c>
      <c r="M528">
        <f t="shared" si="3002"/>
        <v>13</v>
      </c>
      <c r="N528">
        <f t="shared" si="3002"/>
        <v>13</v>
      </c>
      <c r="O528">
        <f t="shared" si="3002"/>
        <v>13</v>
      </c>
      <c r="P528">
        <f t="shared" si="3002"/>
        <v>13</v>
      </c>
      <c r="Q528" s="37">
        <f t="shared" ref="Q528:T528" si="3003">IF(ROWS(Q$516:Q528)/100&lt;=Q$514,Q527+1%,"")</f>
        <v>0.12999999999999998</v>
      </c>
      <c r="R528" s="37">
        <f t="shared" si="3003"/>
        <v>0.12999999999999998</v>
      </c>
      <c r="S528" s="37">
        <f t="shared" si="3003"/>
        <v>0.12999999999999998</v>
      </c>
      <c r="T528" s="37">
        <f t="shared" si="3003"/>
        <v>0.12999999999999998</v>
      </c>
      <c r="U528">
        <f t="shared" si="2934"/>
        <v>13</v>
      </c>
      <c r="V528" s="37">
        <f t="shared" ref="V528:W528" si="3004">IF(ROWS(V$516:V528)/100&lt;=V$514,V527+1%,"")</f>
        <v>0.12999999999999998</v>
      </c>
      <c r="W528" s="37">
        <f t="shared" si="3004"/>
        <v>0.12999999999999998</v>
      </c>
      <c r="X528">
        <f t="shared" si="2936"/>
        <v>130</v>
      </c>
      <c r="Y528" s="37">
        <f t="shared" si="2937"/>
        <v>0.12999999999999998</v>
      </c>
      <c r="Z528">
        <f t="shared" ref="Z528:AA528" si="3005">IF(ROWS(Z$516:Z528)&lt;=Z$514,Z527+1,"")</f>
        <v>13</v>
      </c>
      <c r="AA528">
        <f t="shared" si="3005"/>
        <v>13</v>
      </c>
      <c r="AB528" s="37">
        <f t="shared" ref="AB528:AG528" si="3006">IF(ROWS(AB$516:AB528)/100&lt;=AB$514,AB527+1%,"")</f>
        <v>0.12999999999999998</v>
      </c>
      <c r="AC528" s="37">
        <f t="shared" si="3006"/>
        <v>0.12999999999999998</v>
      </c>
      <c r="AD528" s="37">
        <f t="shared" si="3006"/>
        <v>0.12999999999999998</v>
      </c>
      <c r="AE528" s="37">
        <f t="shared" si="3006"/>
        <v>0.12999999999999998</v>
      </c>
      <c r="AF528" s="37">
        <f t="shared" si="3006"/>
        <v>0.12999999999999998</v>
      </c>
      <c r="AG528" s="37">
        <f t="shared" si="3006"/>
        <v>0.12999999999999998</v>
      </c>
      <c r="AH528">
        <f t="shared" si="2940"/>
        <v>13</v>
      </c>
      <c r="AI528" s="37">
        <f t="shared" ref="AI528:AJ528" si="3007">IF(ROWS(AI$516:AI528)/100&lt;=AI$514,AI527+1%,"")</f>
        <v>0.12999999999999998</v>
      </c>
      <c r="AJ528" s="37">
        <f t="shared" si="3007"/>
        <v>0.12999999999999998</v>
      </c>
    </row>
    <row r="529" spans="2:36" ht="12.75">
      <c r="B529">
        <f t="shared" ref="B529:P529" si="3008">IF(ROWS(B$516:B529)&lt;=B$514,B528+1,"")</f>
        <v>14</v>
      </c>
      <c r="C529">
        <f t="shared" si="3008"/>
        <v>14</v>
      </c>
      <c r="D529">
        <f t="shared" si="3008"/>
        <v>14</v>
      </c>
      <c r="E529">
        <f t="shared" si="3008"/>
        <v>14</v>
      </c>
      <c r="F529">
        <f t="shared" si="3008"/>
        <v>14</v>
      </c>
      <c r="G529">
        <f t="shared" si="3008"/>
        <v>14</v>
      </c>
      <c r="H529">
        <f t="shared" si="3008"/>
        <v>14</v>
      </c>
      <c r="I529">
        <f t="shared" si="3008"/>
        <v>14</v>
      </c>
      <c r="J529">
        <f t="shared" si="3008"/>
        <v>14</v>
      </c>
      <c r="K529">
        <f t="shared" si="3008"/>
        <v>14</v>
      </c>
      <c r="L529">
        <f t="shared" si="3008"/>
        <v>14</v>
      </c>
      <c r="M529">
        <f t="shared" si="3008"/>
        <v>14</v>
      </c>
      <c r="N529">
        <f t="shared" si="3008"/>
        <v>14</v>
      </c>
      <c r="O529">
        <f t="shared" si="3008"/>
        <v>14</v>
      </c>
      <c r="P529">
        <f t="shared" si="3008"/>
        <v>14</v>
      </c>
      <c r="Q529" s="37">
        <f t="shared" ref="Q529:T529" si="3009">IF(ROWS(Q$516:Q529)/100&lt;=Q$514,Q528+1%,"")</f>
        <v>0.13999999999999999</v>
      </c>
      <c r="R529" s="37">
        <f t="shared" si="3009"/>
        <v>0.13999999999999999</v>
      </c>
      <c r="S529" s="37">
        <f t="shared" si="3009"/>
        <v>0.13999999999999999</v>
      </c>
      <c r="T529" s="37">
        <f t="shared" si="3009"/>
        <v>0.13999999999999999</v>
      </c>
      <c r="U529">
        <f t="shared" si="2934"/>
        <v>14</v>
      </c>
      <c r="V529" s="37">
        <f t="shared" ref="V529:W529" si="3010">IF(ROWS(V$516:V529)/100&lt;=V$514,V528+1%,"")</f>
        <v>0.13999999999999999</v>
      </c>
      <c r="W529" s="37">
        <f t="shared" si="3010"/>
        <v>0.13999999999999999</v>
      </c>
      <c r="X529">
        <f t="shared" si="2936"/>
        <v>140</v>
      </c>
      <c r="Y529" s="37">
        <f t="shared" si="2937"/>
        <v>0.13999999999999999</v>
      </c>
      <c r="Z529">
        <f t="shared" ref="Z529:AA529" si="3011">IF(ROWS(Z$516:Z529)&lt;=Z$514,Z528+1,"")</f>
        <v>14</v>
      </c>
      <c r="AA529">
        <f t="shared" si="3011"/>
        <v>14</v>
      </c>
      <c r="AB529" s="37">
        <f t="shared" ref="AB529:AG529" si="3012">IF(ROWS(AB$516:AB529)/100&lt;=AB$514,AB528+1%,"")</f>
        <v>0.13999999999999999</v>
      </c>
      <c r="AC529" s="37">
        <f t="shared" si="3012"/>
        <v>0.13999999999999999</v>
      </c>
      <c r="AD529" s="37">
        <f t="shared" si="3012"/>
        <v>0.13999999999999999</v>
      </c>
      <c r="AE529" s="37">
        <f t="shared" si="3012"/>
        <v>0.13999999999999999</v>
      </c>
      <c r="AF529" s="37">
        <f t="shared" si="3012"/>
        <v>0.13999999999999999</v>
      </c>
      <c r="AG529" s="37">
        <f t="shared" si="3012"/>
        <v>0.13999999999999999</v>
      </c>
      <c r="AH529">
        <f t="shared" si="2940"/>
        <v>14</v>
      </c>
      <c r="AI529" s="37">
        <f t="shared" ref="AI529:AJ529" si="3013">IF(ROWS(AI$516:AI529)/100&lt;=AI$514,AI528+1%,"")</f>
        <v>0.13999999999999999</v>
      </c>
      <c r="AJ529" s="37">
        <f t="shared" si="3013"/>
        <v>0.13999999999999999</v>
      </c>
    </row>
    <row r="530" spans="2:36" ht="12.75">
      <c r="B530">
        <f t="shared" ref="B530:P530" si="3014">IF(ROWS(B$516:B530)&lt;=B$514,B529+1,"")</f>
        <v>15</v>
      </c>
      <c r="C530">
        <f t="shared" si="3014"/>
        <v>15</v>
      </c>
      <c r="D530">
        <f t="shared" si="3014"/>
        <v>15</v>
      </c>
      <c r="E530">
        <f t="shared" si="3014"/>
        <v>15</v>
      </c>
      <c r="F530">
        <f t="shared" si="3014"/>
        <v>15</v>
      </c>
      <c r="G530">
        <f t="shared" si="3014"/>
        <v>15</v>
      </c>
      <c r="H530">
        <f t="shared" si="3014"/>
        <v>15</v>
      </c>
      <c r="I530">
        <f t="shared" si="3014"/>
        <v>15</v>
      </c>
      <c r="J530">
        <f t="shared" si="3014"/>
        <v>15</v>
      </c>
      <c r="K530">
        <f t="shared" si="3014"/>
        <v>15</v>
      </c>
      <c r="L530">
        <f t="shared" si="3014"/>
        <v>15</v>
      </c>
      <c r="M530">
        <f t="shared" si="3014"/>
        <v>15</v>
      </c>
      <c r="N530">
        <f t="shared" si="3014"/>
        <v>15</v>
      </c>
      <c r="O530">
        <f t="shared" si="3014"/>
        <v>15</v>
      </c>
      <c r="P530">
        <f t="shared" si="3014"/>
        <v>15</v>
      </c>
      <c r="Q530" s="37">
        <f t="shared" ref="Q530:T530" si="3015">IF(ROWS(Q$516:Q530)/100&lt;=Q$514,Q529+1%,"")</f>
        <v>0.15</v>
      </c>
      <c r="R530" s="37">
        <f t="shared" si="3015"/>
        <v>0.15</v>
      </c>
      <c r="S530" s="37">
        <f t="shared" si="3015"/>
        <v>0.15</v>
      </c>
      <c r="T530" s="37">
        <f t="shared" si="3015"/>
        <v>0.15</v>
      </c>
      <c r="U530">
        <f t="shared" si="2934"/>
        <v>15</v>
      </c>
      <c r="V530" s="37">
        <f t="shared" ref="V530:W530" si="3016">IF(ROWS(V$516:V530)/100&lt;=V$514,V529+1%,"")</f>
        <v>0.15</v>
      </c>
      <c r="W530" s="37">
        <f t="shared" si="3016"/>
        <v>0.15</v>
      </c>
      <c r="X530">
        <f t="shared" si="2936"/>
        <v>150</v>
      </c>
      <c r="Y530" s="37">
        <f t="shared" si="2937"/>
        <v>0.15</v>
      </c>
      <c r="Z530">
        <f t="shared" ref="Z530:AA530" si="3017">IF(ROWS(Z$516:Z530)&lt;=Z$514,Z529+1,"")</f>
        <v>15</v>
      </c>
      <c r="AA530">
        <f t="shared" si="3017"/>
        <v>15</v>
      </c>
      <c r="AB530" s="37">
        <f t="shared" ref="AB530:AG530" si="3018">IF(ROWS(AB$516:AB530)/100&lt;=AB$514,AB529+1%,"")</f>
        <v>0.15</v>
      </c>
      <c r="AC530" s="37">
        <f t="shared" si="3018"/>
        <v>0.15</v>
      </c>
      <c r="AD530" s="37">
        <f t="shared" si="3018"/>
        <v>0.15</v>
      </c>
      <c r="AE530" s="37">
        <f t="shared" si="3018"/>
        <v>0.15</v>
      </c>
      <c r="AF530" s="37">
        <f t="shared" si="3018"/>
        <v>0.15</v>
      </c>
      <c r="AG530" s="37">
        <f t="shared" si="3018"/>
        <v>0.15</v>
      </c>
      <c r="AH530">
        <f t="shared" si="2940"/>
        <v>15</v>
      </c>
      <c r="AI530" s="37">
        <f t="shared" ref="AI530:AJ530" si="3019">IF(ROWS(AI$516:AI530)/100&lt;=AI$514,AI529+1%,"")</f>
        <v>0.15</v>
      </c>
      <c r="AJ530" s="37">
        <f t="shared" si="3019"/>
        <v>0.15</v>
      </c>
    </row>
    <row r="531" spans="2:36" ht="12.75">
      <c r="B531">
        <f t="shared" ref="B531:P531" si="3020">IF(ROWS(B$516:B531)&lt;=B$514,B530+1,"")</f>
        <v>16</v>
      </c>
      <c r="C531">
        <f t="shared" si="3020"/>
        <v>16</v>
      </c>
      <c r="D531">
        <f t="shared" si="3020"/>
        <v>16</v>
      </c>
      <c r="E531">
        <f t="shared" si="3020"/>
        <v>16</v>
      </c>
      <c r="F531">
        <f t="shared" si="3020"/>
        <v>16</v>
      </c>
      <c r="G531">
        <f t="shared" si="3020"/>
        <v>16</v>
      </c>
      <c r="H531">
        <f t="shared" si="3020"/>
        <v>16</v>
      </c>
      <c r="I531">
        <f t="shared" si="3020"/>
        <v>16</v>
      </c>
      <c r="J531">
        <f t="shared" si="3020"/>
        <v>16</v>
      </c>
      <c r="K531">
        <f t="shared" si="3020"/>
        <v>16</v>
      </c>
      <c r="L531">
        <f t="shared" si="3020"/>
        <v>16</v>
      </c>
      <c r="M531">
        <f t="shared" si="3020"/>
        <v>16</v>
      </c>
      <c r="N531">
        <f t="shared" si="3020"/>
        <v>16</v>
      </c>
      <c r="O531">
        <f t="shared" si="3020"/>
        <v>16</v>
      </c>
      <c r="P531">
        <f t="shared" si="3020"/>
        <v>16</v>
      </c>
      <c r="Q531" s="37">
        <f t="shared" ref="Q531:T531" si="3021">IF(ROWS(Q$516:Q531)/100&lt;=Q$514,Q530+1%,"")</f>
        <v>0.16</v>
      </c>
      <c r="R531" s="37">
        <f t="shared" si="3021"/>
        <v>0.16</v>
      </c>
      <c r="S531" s="37">
        <f t="shared" si="3021"/>
        <v>0.16</v>
      </c>
      <c r="T531" s="37">
        <f t="shared" si="3021"/>
        <v>0.16</v>
      </c>
      <c r="U531">
        <f t="shared" si="2934"/>
        <v>16</v>
      </c>
      <c r="V531" s="37">
        <f t="shared" ref="V531:W531" si="3022">IF(ROWS(V$516:V531)/100&lt;=V$514,V530+1%,"")</f>
        <v>0.16</v>
      </c>
      <c r="W531" s="37">
        <f t="shared" si="3022"/>
        <v>0.16</v>
      </c>
      <c r="X531">
        <f t="shared" si="2936"/>
        <v>160</v>
      </c>
      <c r="Y531" s="37">
        <f t="shared" si="2937"/>
        <v>0.16</v>
      </c>
      <c r="Z531">
        <f t="shared" ref="Z531:AA531" si="3023">IF(ROWS(Z$516:Z531)&lt;=Z$514,Z530+1,"")</f>
        <v>16</v>
      </c>
      <c r="AA531">
        <f t="shared" si="3023"/>
        <v>16</v>
      </c>
      <c r="AB531" s="37">
        <f t="shared" ref="AB531:AG531" si="3024">IF(ROWS(AB$516:AB531)/100&lt;=AB$514,AB530+1%,"")</f>
        <v>0.16</v>
      </c>
      <c r="AC531" s="37">
        <f t="shared" si="3024"/>
        <v>0.16</v>
      </c>
      <c r="AD531" s="37">
        <f t="shared" si="3024"/>
        <v>0.16</v>
      </c>
      <c r="AE531" s="37">
        <f t="shared" si="3024"/>
        <v>0.16</v>
      </c>
      <c r="AF531" s="37">
        <f t="shared" si="3024"/>
        <v>0.16</v>
      </c>
      <c r="AG531" s="37">
        <f t="shared" si="3024"/>
        <v>0.16</v>
      </c>
      <c r="AH531">
        <f t="shared" si="2940"/>
        <v>16</v>
      </c>
      <c r="AI531" s="37">
        <f t="shared" ref="AI531:AJ531" si="3025">IF(ROWS(AI$516:AI531)/100&lt;=AI$514,AI530+1%,"")</f>
        <v>0.16</v>
      </c>
      <c r="AJ531" s="37">
        <f t="shared" si="3025"/>
        <v>0.16</v>
      </c>
    </row>
    <row r="532" spans="2:36" ht="12.75">
      <c r="B532">
        <f t="shared" ref="B532:P532" si="3026">IF(ROWS(B$516:B532)&lt;=B$514,B531+1,"")</f>
        <v>17</v>
      </c>
      <c r="C532">
        <f t="shared" si="3026"/>
        <v>17</v>
      </c>
      <c r="D532">
        <f t="shared" si="3026"/>
        <v>17</v>
      </c>
      <c r="E532">
        <f t="shared" si="3026"/>
        <v>17</v>
      </c>
      <c r="F532">
        <f t="shared" si="3026"/>
        <v>17</v>
      </c>
      <c r="G532">
        <f t="shared" si="3026"/>
        <v>17</v>
      </c>
      <c r="H532">
        <f t="shared" si="3026"/>
        <v>17</v>
      </c>
      <c r="I532">
        <f t="shared" si="3026"/>
        <v>17</v>
      </c>
      <c r="J532">
        <f t="shared" si="3026"/>
        <v>17</v>
      </c>
      <c r="K532">
        <f t="shared" si="3026"/>
        <v>17</v>
      </c>
      <c r="L532">
        <f t="shared" si="3026"/>
        <v>17</v>
      </c>
      <c r="M532">
        <f t="shared" si="3026"/>
        <v>17</v>
      </c>
      <c r="N532">
        <f t="shared" si="3026"/>
        <v>17</v>
      </c>
      <c r="O532">
        <f t="shared" si="3026"/>
        <v>17</v>
      </c>
      <c r="P532">
        <f t="shared" si="3026"/>
        <v>17</v>
      </c>
      <c r="Q532" s="37">
        <f t="shared" ref="Q532:T532" si="3027">IF(ROWS(Q$516:Q532)/100&lt;=Q$514,Q531+1%,"")</f>
        <v>0.17</v>
      </c>
      <c r="R532" s="37">
        <f t="shared" si="3027"/>
        <v>0.17</v>
      </c>
      <c r="S532" s="37">
        <f t="shared" si="3027"/>
        <v>0.17</v>
      </c>
      <c r="T532" s="37">
        <f t="shared" si="3027"/>
        <v>0.17</v>
      </c>
      <c r="U532">
        <f t="shared" si="2934"/>
        <v>17</v>
      </c>
      <c r="V532" s="37">
        <f t="shared" ref="V532:W532" si="3028">IF(ROWS(V$516:V532)/100&lt;=V$514,V531+1%,"")</f>
        <v>0.17</v>
      </c>
      <c r="W532" s="37">
        <f t="shared" si="3028"/>
        <v>0.17</v>
      </c>
      <c r="X532">
        <f t="shared" si="2936"/>
        <v>170</v>
      </c>
      <c r="Y532" s="37">
        <f t="shared" si="2937"/>
        <v>0.17</v>
      </c>
      <c r="Z532">
        <f t="shared" ref="Z532:AA532" si="3029">IF(ROWS(Z$516:Z532)&lt;=Z$514,Z531+1,"")</f>
        <v>17</v>
      </c>
      <c r="AA532">
        <f t="shared" si="3029"/>
        <v>17</v>
      </c>
      <c r="AB532" s="37">
        <f t="shared" ref="AB532:AG532" si="3030">IF(ROWS(AB$516:AB532)/100&lt;=AB$514,AB531+1%,"")</f>
        <v>0.17</v>
      </c>
      <c r="AC532" s="37">
        <f t="shared" si="3030"/>
        <v>0.17</v>
      </c>
      <c r="AD532" s="37">
        <f t="shared" si="3030"/>
        <v>0.17</v>
      </c>
      <c r="AE532" s="37">
        <f t="shared" si="3030"/>
        <v>0.17</v>
      </c>
      <c r="AF532" s="37">
        <f t="shared" si="3030"/>
        <v>0.17</v>
      </c>
      <c r="AG532" s="37">
        <f t="shared" si="3030"/>
        <v>0.17</v>
      </c>
      <c r="AH532">
        <f t="shared" si="2940"/>
        <v>17</v>
      </c>
      <c r="AI532" s="37">
        <f t="shared" ref="AI532:AJ532" si="3031">IF(ROWS(AI$516:AI532)/100&lt;=AI$514,AI531+1%,"")</f>
        <v>0.17</v>
      </c>
      <c r="AJ532" s="37">
        <f t="shared" si="3031"/>
        <v>0.17</v>
      </c>
    </row>
    <row r="533" spans="2:36" ht="12.75">
      <c r="B533">
        <f t="shared" ref="B533:P533" si="3032">IF(ROWS(B$516:B533)&lt;=B$514,B532+1,"")</f>
        <v>18</v>
      </c>
      <c r="C533">
        <f t="shared" si="3032"/>
        <v>18</v>
      </c>
      <c r="D533">
        <f t="shared" si="3032"/>
        <v>18</v>
      </c>
      <c r="E533">
        <f t="shared" si="3032"/>
        <v>18</v>
      </c>
      <c r="F533">
        <f t="shared" si="3032"/>
        <v>18</v>
      </c>
      <c r="G533">
        <f t="shared" si="3032"/>
        <v>18</v>
      </c>
      <c r="H533">
        <f t="shared" si="3032"/>
        <v>18</v>
      </c>
      <c r="I533">
        <f t="shared" si="3032"/>
        <v>18</v>
      </c>
      <c r="J533">
        <f t="shared" si="3032"/>
        <v>18</v>
      </c>
      <c r="K533">
        <f t="shared" si="3032"/>
        <v>18</v>
      </c>
      <c r="L533">
        <f t="shared" si="3032"/>
        <v>18</v>
      </c>
      <c r="M533">
        <f t="shared" si="3032"/>
        <v>18</v>
      </c>
      <c r="N533">
        <f t="shared" si="3032"/>
        <v>18</v>
      </c>
      <c r="O533">
        <f t="shared" si="3032"/>
        <v>18</v>
      </c>
      <c r="P533">
        <f t="shared" si="3032"/>
        <v>18</v>
      </c>
      <c r="Q533" s="37">
        <f t="shared" ref="Q533:T533" si="3033">IF(ROWS(Q$516:Q533)/100&lt;=Q$514,Q532+1%,"")</f>
        <v>0.18000000000000002</v>
      </c>
      <c r="R533" s="37">
        <f t="shared" si="3033"/>
        <v>0.18000000000000002</v>
      </c>
      <c r="S533" s="37">
        <f t="shared" si="3033"/>
        <v>0.18000000000000002</v>
      </c>
      <c r="T533" s="37">
        <f t="shared" si="3033"/>
        <v>0.18000000000000002</v>
      </c>
      <c r="U533">
        <f t="shared" si="2934"/>
        <v>18</v>
      </c>
      <c r="V533" s="37">
        <f t="shared" ref="V533:W533" si="3034">IF(ROWS(V$516:V533)/100&lt;=V$514,V532+1%,"")</f>
        <v>0.18000000000000002</v>
      </c>
      <c r="W533" s="37">
        <f t="shared" si="3034"/>
        <v>0.18000000000000002</v>
      </c>
      <c r="X533">
        <f t="shared" si="2936"/>
        <v>180</v>
      </c>
      <c r="Y533" s="37">
        <f t="shared" si="2937"/>
        <v>0.18000000000000002</v>
      </c>
      <c r="Z533">
        <f t="shared" ref="Z533:AA533" si="3035">IF(ROWS(Z$516:Z533)&lt;=Z$514,Z532+1,"")</f>
        <v>18</v>
      </c>
      <c r="AA533">
        <f t="shared" si="3035"/>
        <v>18</v>
      </c>
      <c r="AB533" s="37">
        <f t="shared" ref="AB533:AG533" si="3036">IF(ROWS(AB$516:AB533)/100&lt;=AB$514,AB532+1%,"")</f>
        <v>0.18000000000000002</v>
      </c>
      <c r="AC533" s="37">
        <f t="shared" si="3036"/>
        <v>0.18000000000000002</v>
      </c>
      <c r="AD533" s="37">
        <f t="shared" si="3036"/>
        <v>0.18000000000000002</v>
      </c>
      <c r="AE533" s="37">
        <f t="shared" si="3036"/>
        <v>0.18000000000000002</v>
      </c>
      <c r="AF533" s="37">
        <f t="shared" si="3036"/>
        <v>0.18000000000000002</v>
      </c>
      <c r="AG533" s="37">
        <f t="shared" si="3036"/>
        <v>0.18000000000000002</v>
      </c>
      <c r="AH533">
        <f t="shared" si="2940"/>
        <v>18</v>
      </c>
      <c r="AI533" s="37">
        <f t="shared" ref="AI533:AJ533" si="3037">IF(ROWS(AI$516:AI533)/100&lt;=AI$514,AI532+1%,"")</f>
        <v>0.18000000000000002</v>
      </c>
      <c r="AJ533" s="37">
        <f t="shared" si="3037"/>
        <v>0.18000000000000002</v>
      </c>
    </row>
    <row r="534" spans="2:36" ht="12.75">
      <c r="B534">
        <f t="shared" ref="B534:P534" si="3038">IF(ROWS(B$516:B534)&lt;=B$514,B533+1,"")</f>
        <v>19</v>
      </c>
      <c r="C534">
        <f t="shared" si="3038"/>
        <v>19</v>
      </c>
      <c r="D534">
        <f t="shared" si="3038"/>
        <v>19</v>
      </c>
      <c r="E534">
        <f t="shared" si="3038"/>
        <v>19</v>
      </c>
      <c r="F534">
        <f t="shared" si="3038"/>
        <v>19</v>
      </c>
      <c r="G534">
        <f t="shared" si="3038"/>
        <v>19</v>
      </c>
      <c r="H534">
        <f t="shared" si="3038"/>
        <v>19</v>
      </c>
      <c r="I534">
        <f t="shared" si="3038"/>
        <v>19</v>
      </c>
      <c r="J534">
        <f t="shared" si="3038"/>
        <v>19</v>
      </c>
      <c r="K534">
        <f t="shared" si="3038"/>
        <v>19</v>
      </c>
      <c r="L534">
        <f t="shared" si="3038"/>
        <v>19</v>
      </c>
      <c r="M534">
        <f t="shared" si="3038"/>
        <v>19</v>
      </c>
      <c r="N534">
        <f t="shared" si="3038"/>
        <v>19</v>
      </c>
      <c r="O534">
        <f t="shared" si="3038"/>
        <v>19</v>
      </c>
      <c r="P534">
        <f t="shared" si="3038"/>
        <v>19</v>
      </c>
      <c r="Q534" s="37">
        <f t="shared" ref="Q534:T534" si="3039">IF(ROWS(Q$516:Q534)/100&lt;=Q$514,Q533+1%,"")</f>
        <v>0.19000000000000003</v>
      </c>
      <c r="R534" s="37">
        <f t="shared" si="3039"/>
        <v>0.19000000000000003</v>
      </c>
      <c r="S534" s="37">
        <f t="shared" si="3039"/>
        <v>0.19000000000000003</v>
      </c>
      <c r="T534" s="37">
        <f t="shared" si="3039"/>
        <v>0.19000000000000003</v>
      </c>
      <c r="U534">
        <f t="shared" si="2934"/>
        <v>19</v>
      </c>
      <c r="V534" s="37">
        <f t="shared" ref="V534:W534" si="3040">IF(ROWS(V$516:V534)/100&lt;=V$514,V533+1%,"")</f>
        <v>0.19000000000000003</v>
      </c>
      <c r="W534" s="37">
        <f t="shared" si="3040"/>
        <v>0.19000000000000003</v>
      </c>
      <c r="X534">
        <f t="shared" si="2936"/>
        <v>190</v>
      </c>
      <c r="Y534" s="37">
        <f t="shared" si="2937"/>
        <v>0.19000000000000003</v>
      </c>
      <c r="Z534">
        <f t="shared" ref="Z534:AA534" si="3041">IF(ROWS(Z$516:Z534)&lt;=Z$514,Z533+1,"")</f>
        <v>19</v>
      </c>
      <c r="AA534">
        <f t="shared" si="3041"/>
        <v>19</v>
      </c>
      <c r="AB534" s="37">
        <f t="shared" ref="AB534:AG534" si="3042">IF(ROWS(AB$516:AB534)/100&lt;=AB$514,AB533+1%,"")</f>
        <v>0.19000000000000003</v>
      </c>
      <c r="AC534" s="37">
        <f t="shared" si="3042"/>
        <v>0.19000000000000003</v>
      </c>
      <c r="AD534" s="37">
        <f t="shared" si="3042"/>
        <v>0.19000000000000003</v>
      </c>
      <c r="AE534" s="37">
        <f t="shared" si="3042"/>
        <v>0.19000000000000003</v>
      </c>
      <c r="AF534" s="37">
        <f t="shared" si="3042"/>
        <v>0.19000000000000003</v>
      </c>
      <c r="AG534" s="37">
        <f t="shared" si="3042"/>
        <v>0.19000000000000003</v>
      </c>
      <c r="AH534">
        <f t="shared" si="2940"/>
        <v>19</v>
      </c>
      <c r="AI534" s="37">
        <f t="shared" ref="AI534:AJ534" si="3043">IF(ROWS(AI$516:AI534)/100&lt;=AI$514,AI533+1%,"")</f>
        <v>0.19000000000000003</v>
      </c>
      <c r="AJ534" s="37">
        <f t="shared" si="3043"/>
        <v>0.19000000000000003</v>
      </c>
    </row>
    <row r="535" spans="2:36" ht="12.75">
      <c r="B535">
        <f t="shared" ref="B535:P535" si="3044">IF(ROWS(B$516:B535)&lt;=B$514,B534+1,"")</f>
        <v>20</v>
      </c>
      <c r="C535">
        <f t="shared" si="3044"/>
        <v>20</v>
      </c>
      <c r="D535">
        <f t="shared" si="3044"/>
        <v>20</v>
      </c>
      <c r="E535">
        <f t="shared" si="3044"/>
        <v>20</v>
      </c>
      <c r="F535">
        <f t="shared" si="3044"/>
        <v>20</v>
      </c>
      <c r="G535">
        <f t="shared" si="3044"/>
        <v>20</v>
      </c>
      <c r="H535">
        <f t="shared" si="3044"/>
        <v>20</v>
      </c>
      <c r="I535">
        <f t="shared" si="3044"/>
        <v>20</v>
      </c>
      <c r="J535">
        <f t="shared" si="3044"/>
        <v>20</v>
      </c>
      <c r="K535">
        <f t="shared" si="3044"/>
        <v>20</v>
      </c>
      <c r="L535">
        <f t="shared" si="3044"/>
        <v>20</v>
      </c>
      <c r="M535">
        <f t="shared" si="3044"/>
        <v>20</v>
      </c>
      <c r="N535">
        <f t="shared" si="3044"/>
        <v>20</v>
      </c>
      <c r="O535">
        <f t="shared" si="3044"/>
        <v>20</v>
      </c>
      <c r="P535">
        <f t="shared" si="3044"/>
        <v>20</v>
      </c>
      <c r="Q535" s="37">
        <f t="shared" ref="Q535:T535" si="3045">IF(ROWS(Q$516:Q535)/100&lt;=Q$514,Q534+1%,"")</f>
        <v>0.20000000000000004</v>
      </c>
      <c r="R535" s="37">
        <f t="shared" si="3045"/>
        <v>0.20000000000000004</v>
      </c>
      <c r="S535" s="37">
        <f t="shared" si="3045"/>
        <v>0.20000000000000004</v>
      </c>
      <c r="T535" s="37">
        <f t="shared" si="3045"/>
        <v>0.20000000000000004</v>
      </c>
      <c r="U535">
        <f t="shared" si="2934"/>
        <v>20</v>
      </c>
      <c r="V535" s="37">
        <f t="shared" ref="V535:W535" si="3046">IF(ROWS(V$516:V535)/100&lt;=V$514,V534+1%,"")</f>
        <v>0.20000000000000004</v>
      </c>
      <c r="W535" s="37">
        <f t="shared" si="3046"/>
        <v>0.20000000000000004</v>
      </c>
      <c r="X535">
        <f t="shared" si="2936"/>
        <v>200</v>
      </c>
      <c r="Y535" s="37">
        <f t="shared" si="2937"/>
        <v>0.20000000000000004</v>
      </c>
      <c r="Z535">
        <f t="shared" ref="Z535:AA535" si="3047">IF(ROWS(Z$516:Z535)&lt;=Z$514,Z534+1,"")</f>
        <v>20</v>
      </c>
      <c r="AA535">
        <f t="shared" si="3047"/>
        <v>20</v>
      </c>
      <c r="AB535" s="37">
        <f t="shared" ref="AB535:AG535" si="3048">IF(ROWS(AB$516:AB535)/100&lt;=AB$514,AB534+1%,"")</f>
        <v>0.20000000000000004</v>
      </c>
      <c r="AC535" s="37">
        <f t="shared" si="3048"/>
        <v>0.20000000000000004</v>
      </c>
      <c r="AD535" s="37">
        <f t="shared" si="3048"/>
        <v>0.20000000000000004</v>
      </c>
      <c r="AE535" s="37">
        <f t="shared" si="3048"/>
        <v>0.20000000000000004</v>
      </c>
      <c r="AF535" s="37">
        <f t="shared" si="3048"/>
        <v>0.20000000000000004</v>
      </c>
      <c r="AG535" s="37">
        <f t="shared" si="3048"/>
        <v>0.20000000000000004</v>
      </c>
      <c r="AH535">
        <f t="shared" si="2940"/>
        <v>20</v>
      </c>
      <c r="AI535" s="37">
        <f t="shared" ref="AI535:AJ535" si="3049">IF(ROWS(AI$516:AI535)/100&lt;=AI$514,AI534+1%,"")</f>
        <v>0.20000000000000004</v>
      </c>
      <c r="AJ535" s="37">
        <f t="shared" si="3049"/>
        <v>0.20000000000000004</v>
      </c>
    </row>
    <row r="536" spans="2:36" ht="12.75">
      <c r="B536">
        <f t="shared" ref="B536:P536" si="3050">IF(ROWS(B$516:B536)&lt;=B$514,B535+1,"")</f>
        <v>21</v>
      </c>
      <c r="C536">
        <f t="shared" si="3050"/>
        <v>21</v>
      </c>
      <c r="D536">
        <f t="shared" si="3050"/>
        <v>21</v>
      </c>
      <c r="E536">
        <f t="shared" si="3050"/>
        <v>21</v>
      </c>
      <c r="F536">
        <f t="shared" si="3050"/>
        <v>21</v>
      </c>
      <c r="G536">
        <f t="shared" si="3050"/>
        <v>21</v>
      </c>
      <c r="H536">
        <f t="shared" si="3050"/>
        <v>21</v>
      </c>
      <c r="I536">
        <f t="shared" si="3050"/>
        <v>21</v>
      </c>
      <c r="J536">
        <f t="shared" si="3050"/>
        <v>21</v>
      </c>
      <c r="K536">
        <f t="shared" si="3050"/>
        <v>21</v>
      </c>
      <c r="L536">
        <f t="shared" si="3050"/>
        <v>21</v>
      </c>
      <c r="M536">
        <f t="shared" si="3050"/>
        <v>21</v>
      </c>
      <c r="N536">
        <f t="shared" si="3050"/>
        <v>21</v>
      </c>
      <c r="O536">
        <f t="shared" si="3050"/>
        <v>21</v>
      </c>
      <c r="P536">
        <f t="shared" si="3050"/>
        <v>21</v>
      </c>
      <c r="Q536" s="37">
        <f t="shared" ref="Q536:T536" si="3051">IF(ROWS(Q$516:Q536)/100&lt;=Q$514,Q535+1%,"")</f>
        <v>0.21000000000000005</v>
      </c>
      <c r="R536" s="37">
        <f t="shared" si="3051"/>
        <v>0.21000000000000005</v>
      </c>
      <c r="S536" s="37">
        <f t="shared" si="3051"/>
        <v>0.21000000000000005</v>
      </c>
      <c r="T536" s="37">
        <f t="shared" si="3051"/>
        <v>0.21000000000000005</v>
      </c>
      <c r="U536">
        <f t="shared" si="2934"/>
        <v>21</v>
      </c>
      <c r="V536" s="37">
        <f t="shared" ref="V536:W536" si="3052">IF(ROWS(V$516:V536)/100&lt;=V$514,V535+1%,"")</f>
        <v>0.21000000000000005</v>
      </c>
      <c r="W536" s="37">
        <f t="shared" si="3052"/>
        <v>0.21000000000000005</v>
      </c>
      <c r="X536">
        <f t="shared" si="2936"/>
        <v>210</v>
      </c>
      <c r="Y536" s="37">
        <f t="shared" si="2937"/>
        <v>0.21000000000000005</v>
      </c>
      <c r="Z536">
        <f t="shared" ref="Z536:AA536" si="3053">IF(ROWS(Z$516:Z536)&lt;=Z$514,Z535+1,"")</f>
        <v>21</v>
      </c>
      <c r="AA536">
        <f t="shared" si="3053"/>
        <v>21</v>
      </c>
      <c r="AB536" s="37">
        <f t="shared" ref="AB536:AG536" si="3054">IF(ROWS(AB$516:AB536)/100&lt;=AB$514,AB535+1%,"")</f>
        <v>0.21000000000000005</v>
      </c>
      <c r="AC536" s="37">
        <f t="shared" si="3054"/>
        <v>0.21000000000000005</v>
      </c>
      <c r="AD536" s="37">
        <f t="shared" si="3054"/>
        <v>0.21000000000000005</v>
      </c>
      <c r="AE536" s="37">
        <f t="shared" si="3054"/>
        <v>0.21000000000000005</v>
      </c>
      <c r="AF536" s="37">
        <f t="shared" si="3054"/>
        <v>0.21000000000000005</v>
      </c>
      <c r="AG536" s="37">
        <f t="shared" si="3054"/>
        <v>0.21000000000000005</v>
      </c>
      <c r="AH536">
        <f t="shared" si="2940"/>
        <v>21</v>
      </c>
      <c r="AI536" s="37">
        <f t="shared" ref="AI536:AJ536" si="3055">IF(ROWS(AI$516:AI536)/100&lt;=AI$514,AI535+1%,"")</f>
        <v>0.21000000000000005</v>
      </c>
      <c r="AJ536" s="37">
        <f t="shared" si="3055"/>
        <v>0.21000000000000005</v>
      </c>
    </row>
    <row r="537" spans="2:36" ht="12.75">
      <c r="B537">
        <f t="shared" ref="B537:P537" si="3056">IF(ROWS(B$516:B537)&lt;=B$514,B536+1,"")</f>
        <v>22</v>
      </c>
      <c r="C537">
        <f t="shared" si="3056"/>
        <v>22</v>
      </c>
      <c r="D537">
        <f t="shared" si="3056"/>
        <v>22</v>
      </c>
      <c r="E537">
        <f t="shared" si="3056"/>
        <v>22</v>
      </c>
      <c r="F537">
        <f t="shared" si="3056"/>
        <v>22</v>
      </c>
      <c r="G537">
        <f t="shared" si="3056"/>
        <v>22</v>
      </c>
      <c r="H537">
        <f t="shared" si="3056"/>
        <v>22</v>
      </c>
      <c r="I537">
        <f t="shared" si="3056"/>
        <v>22</v>
      </c>
      <c r="J537">
        <f t="shared" si="3056"/>
        <v>22</v>
      </c>
      <c r="K537">
        <f t="shared" si="3056"/>
        <v>22</v>
      </c>
      <c r="L537">
        <f t="shared" si="3056"/>
        <v>22</v>
      </c>
      <c r="M537">
        <f t="shared" si="3056"/>
        <v>22</v>
      </c>
      <c r="N537">
        <f t="shared" si="3056"/>
        <v>22</v>
      </c>
      <c r="O537">
        <f t="shared" si="3056"/>
        <v>22</v>
      </c>
      <c r="P537">
        <f t="shared" si="3056"/>
        <v>22</v>
      </c>
      <c r="Q537" s="37">
        <f t="shared" ref="Q537:T537" si="3057">IF(ROWS(Q$516:Q537)/100&lt;=Q$514,Q536+1%,"")</f>
        <v>0.22000000000000006</v>
      </c>
      <c r="R537" s="37">
        <f t="shared" si="3057"/>
        <v>0.22000000000000006</v>
      </c>
      <c r="S537" s="37">
        <f t="shared" si="3057"/>
        <v>0.22000000000000006</v>
      </c>
      <c r="T537" s="37">
        <f t="shared" si="3057"/>
        <v>0.22000000000000006</v>
      </c>
      <c r="U537">
        <f t="shared" si="2934"/>
        <v>22</v>
      </c>
      <c r="V537" s="37">
        <f t="shared" ref="V537:W537" si="3058">IF(ROWS(V$516:V537)/100&lt;=V$514,V536+1%,"")</f>
        <v>0.22000000000000006</v>
      </c>
      <c r="W537" s="37">
        <f t="shared" si="3058"/>
        <v>0.22000000000000006</v>
      </c>
      <c r="X537">
        <f t="shared" si="2936"/>
        <v>220</v>
      </c>
      <c r="Y537" s="37">
        <f t="shared" si="2937"/>
        <v>0.22000000000000006</v>
      </c>
      <c r="Z537">
        <f t="shared" ref="Z537:AA537" si="3059">IF(ROWS(Z$516:Z537)&lt;=Z$514,Z536+1,"")</f>
        <v>22</v>
      </c>
      <c r="AA537">
        <f t="shared" si="3059"/>
        <v>22</v>
      </c>
      <c r="AB537" s="37">
        <f t="shared" ref="AB537:AG537" si="3060">IF(ROWS(AB$516:AB537)/100&lt;=AB$514,AB536+1%,"")</f>
        <v>0.22000000000000006</v>
      </c>
      <c r="AC537" s="37">
        <f t="shared" si="3060"/>
        <v>0.22000000000000006</v>
      </c>
      <c r="AD537" s="37">
        <f t="shared" si="3060"/>
        <v>0.22000000000000006</v>
      </c>
      <c r="AE537" s="37">
        <f t="shared" si="3060"/>
        <v>0.22000000000000006</v>
      </c>
      <c r="AF537" s="37">
        <f t="shared" si="3060"/>
        <v>0.22000000000000006</v>
      </c>
      <c r="AG537" s="37">
        <f t="shared" si="3060"/>
        <v>0.22000000000000006</v>
      </c>
      <c r="AH537">
        <f t="shared" si="2940"/>
        <v>22</v>
      </c>
      <c r="AI537" s="37">
        <f t="shared" ref="AI537:AJ537" si="3061">IF(ROWS(AI$516:AI537)/100&lt;=AI$514,AI536+1%,"")</f>
        <v>0.22000000000000006</v>
      </c>
      <c r="AJ537" s="37">
        <f t="shared" si="3061"/>
        <v>0.22000000000000006</v>
      </c>
    </row>
    <row r="538" spans="2:36" ht="12.75">
      <c r="B538">
        <f t="shared" ref="B538:P538" si="3062">IF(ROWS(B$516:B538)&lt;=B$514,B537+1,"")</f>
        <v>23</v>
      </c>
      <c r="C538">
        <f t="shared" si="3062"/>
        <v>23</v>
      </c>
      <c r="D538">
        <f t="shared" si="3062"/>
        <v>23</v>
      </c>
      <c r="E538">
        <f t="shared" si="3062"/>
        <v>23</v>
      </c>
      <c r="F538">
        <f t="shared" si="3062"/>
        <v>23</v>
      </c>
      <c r="G538">
        <f t="shared" si="3062"/>
        <v>23</v>
      </c>
      <c r="H538">
        <f t="shared" si="3062"/>
        <v>23</v>
      </c>
      <c r="I538">
        <f t="shared" si="3062"/>
        <v>23</v>
      </c>
      <c r="J538">
        <f t="shared" si="3062"/>
        <v>23</v>
      </c>
      <c r="K538">
        <f t="shared" si="3062"/>
        <v>23</v>
      </c>
      <c r="L538">
        <f t="shared" si="3062"/>
        <v>23</v>
      </c>
      <c r="M538">
        <f t="shared" si="3062"/>
        <v>23</v>
      </c>
      <c r="N538">
        <f t="shared" si="3062"/>
        <v>23</v>
      </c>
      <c r="O538">
        <f t="shared" si="3062"/>
        <v>23</v>
      </c>
      <c r="P538">
        <f t="shared" si="3062"/>
        <v>23</v>
      </c>
      <c r="Q538" s="37">
        <f t="shared" ref="Q538:T538" si="3063">IF(ROWS(Q$516:Q538)/100&lt;=Q$514,Q537+1%,"")</f>
        <v>0.23000000000000007</v>
      </c>
      <c r="R538" s="37">
        <f t="shared" si="3063"/>
        <v>0.23000000000000007</v>
      </c>
      <c r="S538" s="37">
        <f t="shared" si="3063"/>
        <v>0.23000000000000007</v>
      </c>
      <c r="T538" s="37">
        <f t="shared" si="3063"/>
        <v>0.23000000000000007</v>
      </c>
      <c r="U538">
        <f t="shared" si="2934"/>
        <v>23</v>
      </c>
      <c r="V538" s="37">
        <f t="shared" ref="V538:W538" si="3064">IF(ROWS(V$516:V538)/100&lt;=V$514,V537+1%,"")</f>
        <v>0.23000000000000007</v>
      </c>
      <c r="W538" s="37">
        <f t="shared" si="3064"/>
        <v>0.23000000000000007</v>
      </c>
      <c r="X538">
        <f t="shared" si="2936"/>
        <v>230</v>
      </c>
      <c r="Y538" s="37">
        <f t="shared" si="2937"/>
        <v>0.23000000000000007</v>
      </c>
      <c r="Z538">
        <f t="shared" ref="Z538:AA538" si="3065">IF(ROWS(Z$516:Z538)&lt;=Z$514,Z537+1,"")</f>
        <v>23</v>
      </c>
      <c r="AA538">
        <f t="shared" si="3065"/>
        <v>23</v>
      </c>
      <c r="AB538" s="37">
        <f t="shared" ref="AB538:AG538" si="3066">IF(ROWS(AB$516:AB538)/100&lt;=AB$514,AB537+1%,"")</f>
        <v>0.23000000000000007</v>
      </c>
      <c r="AC538" s="37">
        <f t="shared" si="3066"/>
        <v>0.23000000000000007</v>
      </c>
      <c r="AD538" s="37">
        <f t="shared" si="3066"/>
        <v>0.23000000000000007</v>
      </c>
      <c r="AE538" s="37">
        <f t="shared" si="3066"/>
        <v>0.23000000000000007</v>
      </c>
      <c r="AF538" s="37">
        <f t="shared" si="3066"/>
        <v>0.23000000000000007</v>
      </c>
      <c r="AG538" s="37">
        <f t="shared" si="3066"/>
        <v>0.23000000000000007</v>
      </c>
      <c r="AH538">
        <f t="shared" si="2940"/>
        <v>23</v>
      </c>
      <c r="AI538" s="37">
        <f t="shared" ref="AI538:AJ538" si="3067">IF(ROWS(AI$516:AI538)/100&lt;=AI$514,AI537+1%,"")</f>
        <v>0.23000000000000007</v>
      </c>
      <c r="AJ538" s="37">
        <f t="shared" si="3067"/>
        <v>0.23000000000000007</v>
      </c>
    </row>
    <row r="539" spans="2:36" ht="12.75">
      <c r="B539">
        <f t="shared" ref="B539:P539" si="3068">IF(ROWS(B$516:B539)&lt;=B$514,B538+1,"")</f>
        <v>24</v>
      </c>
      <c r="C539">
        <f t="shared" si="3068"/>
        <v>24</v>
      </c>
      <c r="D539">
        <f t="shared" si="3068"/>
        <v>24</v>
      </c>
      <c r="E539">
        <f t="shared" si="3068"/>
        <v>24</v>
      </c>
      <c r="F539">
        <f t="shared" si="3068"/>
        <v>24</v>
      </c>
      <c r="G539">
        <f t="shared" si="3068"/>
        <v>24</v>
      </c>
      <c r="H539">
        <f t="shared" si="3068"/>
        <v>24</v>
      </c>
      <c r="I539">
        <f t="shared" si="3068"/>
        <v>24</v>
      </c>
      <c r="J539">
        <f t="shared" si="3068"/>
        <v>24</v>
      </c>
      <c r="K539">
        <f t="shared" si="3068"/>
        <v>24</v>
      </c>
      <c r="L539">
        <f t="shared" si="3068"/>
        <v>24</v>
      </c>
      <c r="M539">
        <f t="shared" si="3068"/>
        <v>24</v>
      </c>
      <c r="N539">
        <f t="shared" si="3068"/>
        <v>24</v>
      </c>
      <c r="O539">
        <f t="shared" si="3068"/>
        <v>24</v>
      </c>
      <c r="P539">
        <f t="shared" si="3068"/>
        <v>24</v>
      </c>
      <c r="Q539" s="37">
        <f t="shared" ref="Q539:T539" si="3069">IF(ROWS(Q$516:Q539)/100&lt;=Q$514,Q538+1%,"")</f>
        <v>0.24000000000000007</v>
      </c>
      <c r="R539" s="37">
        <f t="shared" si="3069"/>
        <v>0.24000000000000007</v>
      </c>
      <c r="S539" s="37">
        <f t="shared" si="3069"/>
        <v>0.24000000000000007</v>
      </c>
      <c r="T539" s="37">
        <f t="shared" si="3069"/>
        <v>0.24000000000000007</v>
      </c>
      <c r="U539">
        <f t="shared" si="2934"/>
        <v>24</v>
      </c>
      <c r="V539" s="37">
        <f t="shared" ref="V539:W539" si="3070">IF(ROWS(V$516:V539)/100&lt;=V$514,V538+1%,"")</f>
        <v>0.24000000000000007</v>
      </c>
      <c r="W539" s="37">
        <f t="shared" si="3070"/>
        <v>0.24000000000000007</v>
      </c>
      <c r="X539">
        <f t="shared" si="2936"/>
        <v>240</v>
      </c>
      <c r="Y539" s="37">
        <f t="shared" si="2937"/>
        <v>0.24000000000000007</v>
      </c>
      <c r="Z539">
        <f t="shared" ref="Z539:AA539" si="3071">IF(ROWS(Z$516:Z539)&lt;=Z$514,Z538+1,"")</f>
        <v>24</v>
      </c>
      <c r="AA539">
        <f t="shared" si="3071"/>
        <v>24</v>
      </c>
      <c r="AB539" s="37">
        <f t="shared" ref="AB539:AG539" si="3072">IF(ROWS(AB$516:AB539)/100&lt;=AB$514,AB538+1%,"")</f>
        <v>0.24000000000000007</v>
      </c>
      <c r="AC539" s="37">
        <f t="shared" si="3072"/>
        <v>0.24000000000000007</v>
      </c>
      <c r="AD539" s="37">
        <f t="shared" si="3072"/>
        <v>0.24000000000000007</v>
      </c>
      <c r="AE539" s="37">
        <f t="shared" si="3072"/>
        <v>0.24000000000000007</v>
      </c>
      <c r="AF539" s="37">
        <f t="shared" si="3072"/>
        <v>0.24000000000000007</v>
      </c>
      <c r="AG539" s="37">
        <f t="shared" si="3072"/>
        <v>0.24000000000000007</v>
      </c>
      <c r="AH539">
        <f t="shared" si="2940"/>
        <v>24</v>
      </c>
      <c r="AI539" s="37">
        <f t="shared" ref="AI539:AJ539" si="3073">IF(ROWS(AI$516:AI539)/100&lt;=AI$514,AI538+1%,"")</f>
        <v>0.24000000000000007</v>
      </c>
      <c r="AJ539" s="37">
        <f t="shared" si="3073"/>
        <v>0.24000000000000007</v>
      </c>
    </row>
    <row r="540" spans="2:36" ht="12.75">
      <c r="B540">
        <f t="shared" ref="B540:P540" si="3074">IF(ROWS(B$516:B540)&lt;=B$514,B539+1,"")</f>
        <v>25</v>
      </c>
      <c r="C540">
        <f t="shared" si="3074"/>
        <v>25</v>
      </c>
      <c r="D540">
        <f t="shared" si="3074"/>
        <v>25</v>
      </c>
      <c r="E540">
        <f t="shared" si="3074"/>
        <v>25</v>
      </c>
      <c r="F540">
        <f t="shared" si="3074"/>
        <v>25</v>
      </c>
      <c r="G540">
        <f t="shared" si="3074"/>
        <v>25</v>
      </c>
      <c r="H540">
        <f t="shared" si="3074"/>
        <v>25</v>
      </c>
      <c r="I540">
        <f t="shared" si="3074"/>
        <v>25</v>
      </c>
      <c r="J540">
        <f t="shared" si="3074"/>
        <v>25</v>
      </c>
      <c r="K540">
        <f t="shared" si="3074"/>
        <v>25</v>
      </c>
      <c r="L540">
        <f t="shared" si="3074"/>
        <v>25</v>
      </c>
      <c r="M540">
        <f t="shared" si="3074"/>
        <v>25</v>
      </c>
      <c r="N540">
        <f t="shared" si="3074"/>
        <v>25</v>
      </c>
      <c r="O540">
        <f t="shared" si="3074"/>
        <v>25</v>
      </c>
      <c r="P540">
        <f t="shared" si="3074"/>
        <v>25</v>
      </c>
      <c r="Q540" s="37">
        <f t="shared" ref="Q540:T540" si="3075">IF(ROWS(Q$516:Q540)/100&lt;=Q$514,Q539+1%,"")</f>
        <v>0.25000000000000006</v>
      </c>
      <c r="R540" s="37">
        <f t="shared" si="3075"/>
        <v>0.25000000000000006</v>
      </c>
      <c r="S540" s="37">
        <f t="shared" si="3075"/>
        <v>0.25000000000000006</v>
      </c>
      <c r="T540" s="37">
        <f t="shared" si="3075"/>
        <v>0.25000000000000006</v>
      </c>
      <c r="U540">
        <f t="shared" si="2934"/>
        <v>25</v>
      </c>
      <c r="V540" s="37">
        <f t="shared" ref="V540:W540" si="3076">IF(ROWS(V$516:V540)/100&lt;=V$514,V539+1%,"")</f>
        <v>0.25000000000000006</v>
      </c>
      <c r="W540" s="37">
        <f t="shared" si="3076"/>
        <v>0.25000000000000006</v>
      </c>
      <c r="X540">
        <f t="shared" si="2936"/>
        <v>250</v>
      </c>
      <c r="Y540" s="37">
        <f t="shared" si="2937"/>
        <v>0.25000000000000006</v>
      </c>
      <c r="Z540">
        <f t="shared" ref="Z540:AA540" si="3077">IF(ROWS(Z$516:Z540)&lt;=Z$514,Z539+1,"")</f>
        <v>25</v>
      </c>
      <c r="AA540">
        <f t="shared" si="3077"/>
        <v>25</v>
      </c>
      <c r="AB540" s="37">
        <f t="shared" ref="AB540:AG540" si="3078">IF(ROWS(AB$516:AB540)/100&lt;=AB$514,AB539+1%,"")</f>
        <v>0.25000000000000006</v>
      </c>
      <c r="AC540" s="37">
        <f t="shared" si="3078"/>
        <v>0.25000000000000006</v>
      </c>
      <c r="AD540" s="37">
        <f t="shared" si="3078"/>
        <v>0.25000000000000006</v>
      </c>
      <c r="AE540" s="37">
        <f t="shared" si="3078"/>
        <v>0.25000000000000006</v>
      </c>
      <c r="AF540" s="37">
        <f t="shared" si="3078"/>
        <v>0.25000000000000006</v>
      </c>
      <c r="AG540" s="37">
        <f t="shared" si="3078"/>
        <v>0.25000000000000006</v>
      </c>
      <c r="AH540">
        <f t="shared" si="2940"/>
        <v>25</v>
      </c>
      <c r="AI540" s="37">
        <f t="shared" ref="AI540:AJ540" si="3079">IF(ROWS(AI$516:AI540)/100&lt;=AI$514,AI539+1%,"")</f>
        <v>0.25000000000000006</v>
      </c>
      <c r="AJ540" s="37">
        <f t="shared" si="3079"/>
        <v>0.25000000000000006</v>
      </c>
    </row>
    <row r="541" spans="2:36" ht="12.75">
      <c r="B541">
        <f t="shared" ref="B541:P541" si="3080">IF(ROWS(B$516:B541)&lt;=B$514,B540+1,"")</f>
        <v>26</v>
      </c>
      <c r="C541">
        <f t="shared" si="3080"/>
        <v>26</v>
      </c>
      <c r="D541">
        <f t="shared" si="3080"/>
        <v>26</v>
      </c>
      <c r="E541">
        <f t="shared" si="3080"/>
        <v>26</v>
      </c>
      <c r="F541">
        <f t="shared" si="3080"/>
        <v>26</v>
      </c>
      <c r="G541">
        <f t="shared" si="3080"/>
        <v>26</v>
      </c>
      <c r="H541">
        <f t="shared" si="3080"/>
        <v>26</v>
      </c>
      <c r="I541">
        <f t="shared" si="3080"/>
        <v>26</v>
      </c>
      <c r="J541">
        <f t="shared" si="3080"/>
        <v>26</v>
      </c>
      <c r="K541">
        <f t="shared" si="3080"/>
        <v>26</v>
      </c>
      <c r="L541">
        <f t="shared" si="3080"/>
        <v>26</v>
      </c>
      <c r="M541">
        <f t="shared" si="3080"/>
        <v>26</v>
      </c>
      <c r="N541">
        <f t="shared" si="3080"/>
        <v>26</v>
      </c>
      <c r="O541">
        <f t="shared" si="3080"/>
        <v>26</v>
      </c>
      <c r="P541">
        <f t="shared" si="3080"/>
        <v>26</v>
      </c>
      <c r="Q541" s="37">
        <f t="shared" ref="Q541:T541" si="3081">IF(ROWS(Q$516:Q541)/100&lt;=Q$514,Q540+1%,"")</f>
        <v>0.26000000000000006</v>
      </c>
      <c r="R541" s="37">
        <f t="shared" si="3081"/>
        <v>0.26000000000000006</v>
      </c>
      <c r="S541" s="37">
        <f t="shared" si="3081"/>
        <v>0.26000000000000006</v>
      </c>
      <c r="T541" s="37">
        <f t="shared" si="3081"/>
        <v>0.26000000000000006</v>
      </c>
      <c r="U541">
        <f t="shared" si="2934"/>
        <v>26</v>
      </c>
      <c r="V541" s="37">
        <f t="shared" ref="V541:W541" si="3082">IF(ROWS(V$516:V541)/100&lt;=V$514,V540+1%,"")</f>
        <v>0.26000000000000006</v>
      </c>
      <c r="W541" s="37">
        <f t="shared" si="3082"/>
        <v>0.26000000000000006</v>
      </c>
      <c r="X541">
        <f t="shared" si="2936"/>
        <v>260</v>
      </c>
      <c r="Y541" s="37">
        <f t="shared" si="2937"/>
        <v>0.26000000000000006</v>
      </c>
      <c r="Z541">
        <f t="shared" ref="Z541:AA541" si="3083">IF(ROWS(Z$516:Z541)&lt;=Z$514,Z540+1,"")</f>
        <v>26</v>
      </c>
      <c r="AA541">
        <f t="shared" si="3083"/>
        <v>26</v>
      </c>
      <c r="AB541" s="37">
        <f t="shared" ref="AB541:AG541" si="3084">IF(ROWS(AB$516:AB541)/100&lt;=AB$514,AB540+1%,"")</f>
        <v>0.26000000000000006</v>
      </c>
      <c r="AC541" s="37">
        <f t="shared" si="3084"/>
        <v>0.26000000000000006</v>
      </c>
      <c r="AD541" s="37">
        <f t="shared" si="3084"/>
        <v>0.26000000000000006</v>
      </c>
      <c r="AE541" s="37">
        <f t="shared" si="3084"/>
        <v>0.26000000000000006</v>
      </c>
      <c r="AF541" s="37">
        <f t="shared" si="3084"/>
        <v>0.26000000000000006</v>
      </c>
      <c r="AG541" s="37">
        <f t="shared" si="3084"/>
        <v>0.26000000000000006</v>
      </c>
      <c r="AH541">
        <f t="shared" si="2940"/>
        <v>26</v>
      </c>
      <c r="AI541" s="37">
        <f t="shared" ref="AI541:AJ541" si="3085">IF(ROWS(AI$516:AI541)/100&lt;=AI$514,AI540+1%,"")</f>
        <v>0.26000000000000006</v>
      </c>
      <c r="AJ541" s="37">
        <f t="shared" si="3085"/>
        <v>0.26000000000000006</v>
      </c>
    </row>
    <row r="542" spans="2:36" ht="12.75">
      <c r="B542">
        <f t="shared" ref="B542:P542" si="3086">IF(ROWS(B$516:B542)&lt;=B$514,B541+1,"")</f>
        <v>27</v>
      </c>
      <c r="C542">
        <f t="shared" si="3086"/>
        <v>27</v>
      </c>
      <c r="D542">
        <f t="shared" si="3086"/>
        <v>27</v>
      </c>
      <c r="E542">
        <f t="shared" si="3086"/>
        <v>27</v>
      </c>
      <c r="F542">
        <f t="shared" si="3086"/>
        <v>27</v>
      </c>
      <c r="G542">
        <f t="shared" si="3086"/>
        <v>27</v>
      </c>
      <c r="H542">
        <f t="shared" si="3086"/>
        <v>27</v>
      </c>
      <c r="I542">
        <f t="shared" si="3086"/>
        <v>27</v>
      </c>
      <c r="J542">
        <f t="shared" si="3086"/>
        <v>27</v>
      </c>
      <c r="K542">
        <f t="shared" si="3086"/>
        <v>27</v>
      </c>
      <c r="L542">
        <f t="shared" si="3086"/>
        <v>27</v>
      </c>
      <c r="M542">
        <f t="shared" si="3086"/>
        <v>27</v>
      </c>
      <c r="N542">
        <f t="shared" si="3086"/>
        <v>27</v>
      </c>
      <c r="O542">
        <f t="shared" si="3086"/>
        <v>27</v>
      </c>
      <c r="P542">
        <f t="shared" si="3086"/>
        <v>27</v>
      </c>
      <c r="Q542" s="37">
        <f t="shared" ref="Q542:T542" si="3087">IF(ROWS(Q$516:Q542)/100&lt;=Q$514,Q541+1%,"")</f>
        <v>0.27000000000000007</v>
      </c>
      <c r="R542" s="37">
        <f t="shared" si="3087"/>
        <v>0.27000000000000007</v>
      </c>
      <c r="S542" s="37">
        <f t="shared" si="3087"/>
        <v>0.27000000000000007</v>
      </c>
      <c r="T542" s="37">
        <f t="shared" si="3087"/>
        <v>0.27000000000000007</v>
      </c>
      <c r="U542">
        <f t="shared" si="2934"/>
        <v>27</v>
      </c>
      <c r="V542" s="37">
        <f t="shared" ref="V542:W542" si="3088">IF(ROWS(V$516:V542)/100&lt;=V$514,V541+1%,"")</f>
        <v>0.27000000000000007</v>
      </c>
      <c r="W542" s="37">
        <f t="shared" si="3088"/>
        <v>0.27000000000000007</v>
      </c>
      <c r="X542">
        <f t="shared" si="2936"/>
        <v>270</v>
      </c>
      <c r="Y542" s="37">
        <f t="shared" si="2937"/>
        <v>0.27000000000000007</v>
      </c>
      <c r="Z542">
        <f t="shared" ref="Z542:AA542" si="3089">IF(ROWS(Z$516:Z542)&lt;=Z$514,Z541+1,"")</f>
        <v>27</v>
      </c>
      <c r="AA542">
        <f t="shared" si="3089"/>
        <v>27</v>
      </c>
      <c r="AB542" s="37">
        <f t="shared" ref="AB542:AG542" si="3090">IF(ROWS(AB$516:AB542)/100&lt;=AB$514,AB541+1%,"")</f>
        <v>0.27000000000000007</v>
      </c>
      <c r="AC542" s="37">
        <f t="shared" si="3090"/>
        <v>0.27000000000000007</v>
      </c>
      <c r="AD542" s="37">
        <f t="shared" si="3090"/>
        <v>0.27000000000000007</v>
      </c>
      <c r="AE542" s="37">
        <f t="shared" si="3090"/>
        <v>0.27000000000000007</v>
      </c>
      <c r="AF542" s="37">
        <f t="shared" si="3090"/>
        <v>0.27000000000000007</v>
      </c>
      <c r="AG542" s="37">
        <f t="shared" si="3090"/>
        <v>0.27000000000000007</v>
      </c>
      <c r="AH542">
        <f t="shared" si="2940"/>
        <v>27</v>
      </c>
      <c r="AI542" s="37">
        <f t="shared" ref="AI542:AJ542" si="3091">IF(ROWS(AI$516:AI542)/100&lt;=AI$514,AI541+1%,"")</f>
        <v>0.27000000000000007</v>
      </c>
      <c r="AJ542" s="37">
        <f t="shared" si="3091"/>
        <v>0.27000000000000007</v>
      </c>
    </row>
    <row r="543" spans="2:36" ht="12.75">
      <c r="B543">
        <f t="shared" ref="B543:P543" si="3092">IF(ROWS(B$516:B543)&lt;=B$514,B542+1,"")</f>
        <v>28</v>
      </c>
      <c r="C543">
        <f t="shared" si="3092"/>
        <v>28</v>
      </c>
      <c r="D543">
        <f t="shared" si="3092"/>
        <v>28</v>
      </c>
      <c r="E543">
        <f t="shared" si="3092"/>
        <v>28</v>
      </c>
      <c r="F543">
        <f t="shared" si="3092"/>
        <v>28</v>
      </c>
      <c r="G543">
        <f t="shared" si="3092"/>
        <v>28</v>
      </c>
      <c r="H543">
        <f t="shared" si="3092"/>
        <v>28</v>
      </c>
      <c r="I543">
        <f t="shared" si="3092"/>
        <v>28</v>
      </c>
      <c r="J543">
        <f t="shared" si="3092"/>
        <v>28</v>
      </c>
      <c r="K543">
        <f t="shared" si="3092"/>
        <v>28</v>
      </c>
      <c r="L543">
        <f t="shared" si="3092"/>
        <v>28</v>
      </c>
      <c r="M543">
        <f t="shared" si="3092"/>
        <v>28</v>
      </c>
      <c r="N543">
        <f t="shared" si="3092"/>
        <v>28</v>
      </c>
      <c r="O543">
        <f t="shared" si="3092"/>
        <v>28</v>
      </c>
      <c r="P543">
        <f t="shared" si="3092"/>
        <v>28</v>
      </c>
      <c r="Q543" s="37">
        <f t="shared" ref="Q543:T543" si="3093">IF(ROWS(Q$516:Q543)/100&lt;=Q$514,Q542+1%,"")</f>
        <v>0.28000000000000008</v>
      </c>
      <c r="R543" s="37">
        <f t="shared" si="3093"/>
        <v>0.28000000000000008</v>
      </c>
      <c r="S543" s="37">
        <f t="shared" si="3093"/>
        <v>0.28000000000000008</v>
      </c>
      <c r="T543" s="37">
        <f t="shared" si="3093"/>
        <v>0.28000000000000008</v>
      </c>
      <c r="U543">
        <f t="shared" si="2934"/>
        <v>28</v>
      </c>
      <c r="V543" s="37">
        <f t="shared" ref="V543:W543" si="3094">IF(ROWS(V$516:V543)/100&lt;=V$514,V542+1%,"")</f>
        <v>0.28000000000000008</v>
      </c>
      <c r="W543" s="37">
        <f t="shared" si="3094"/>
        <v>0.28000000000000008</v>
      </c>
      <c r="X543">
        <f t="shared" si="2936"/>
        <v>280</v>
      </c>
      <c r="Y543" s="37">
        <f t="shared" si="2937"/>
        <v>0.28000000000000008</v>
      </c>
      <c r="Z543">
        <f t="shared" ref="Z543:AA543" si="3095">IF(ROWS(Z$516:Z543)&lt;=Z$514,Z542+1,"")</f>
        <v>28</v>
      </c>
      <c r="AA543">
        <f t="shared" si="3095"/>
        <v>28</v>
      </c>
      <c r="AB543" s="37">
        <f t="shared" ref="AB543:AG543" si="3096">IF(ROWS(AB$516:AB543)/100&lt;=AB$514,AB542+1%,"")</f>
        <v>0.28000000000000008</v>
      </c>
      <c r="AC543" s="37">
        <f t="shared" si="3096"/>
        <v>0.28000000000000008</v>
      </c>
      <c r="AD543" s="37">
        <f t="shared" si="3096"/>
        <v>0.28000000000000008</v>
      </c>
      <c r="AE543" s="37">
        <f t="shared" si="3096"/>
        <v>0.28000000000000008</v>
      </c>
      <c r="AF543" s="37">
        <f t="shared" si="3096"/>
        <v>0.28000000000000008</v>
      </c>
      <c r="AG543" s="37">
        <f t="shared" si="3096"/>
        <v>0.28000000000000008</v>
      </c>
      <c r="AH543">
        <f t="shared" si="2940"/>
        <v>28</v>
      </c>
      <c r="AI543" s="37">
        <f t="shared" ref="AI543:AJ543" si="3097">IF(ROWS(AI$516:AI543)/100&lt;=AI$514,AI542+1%,"")</f>
        <v>0.28000000000000008</v>
      </c>
      <c r="AJ543" s="37">
        <f t="shared" si="3097"/>
        <v>0.28000000000000008</v>
      </c>
    </row>
    <row r="544" spans="2:36" ht="12.75">
      <c r="B544">
        <f t="shared" ref="B544:P544" si="3098">IF(ROWS(B$516:B544)&lt;=B$514,B543+1,"")</f>
        <v>29</v>
      </c>
      <c r="C544">
        <f t="shared" si="3098"/>
        <v>29</v>
      </c>
      <c r="D544">
        <f t="shared" si="3098"/>
        <v>29</v>
      </c>
      <c r="E544">
        <f t="shared" si="3098"/>
        <v>29</v>
      </c>
      <c r="F544">
        <f t="shared" si="3098"/>
        <v>29</v>
      </c>
      <c r="G544">
        <f t="shared" si="3098"/>
        <v>29</v>
      </c>
      <c r="H544">
        <f t="shared" si="3098"/>
        <v>29</v>
      </c>
      <c r="I544">
        <f t="shared" si="3098"/>
        <v>29</v>
      </c>
      <c r="J544">
        <f t="shared" si="3098"/>
        <v>29</v>
      </c>
      <c r="K544">
        <f t="shared" si="3098"/>
        <v>29</v>
      </c>
      <c r="L544">
        <f t="shared" si="3098"/>
        <v>29</v>
      </c>
      <c r="M544">
        <f t="shared" si="3098"/>
        <v>29</v>
      </c>
      <c r="N544">
        <f t="shared" si="3098"/>
        <v>29</v>
      </c>
      <c r="O544">
        <f t="shared" si="3098"/>
        <v>29</v>
      </c>
      <c r="P544">
        <f t="shared" si="3098"/>
        <v>29</v>
      </c>
      <c r="Q544" s="37">
        <f t="shared" ref="Q544:T544" si="3099">IF(ROWS(Q$516:Q544)/100&lt;=Q$514,Q543+1%,"")</f>
        <v>0.29000000000000009</v>
      </c>
      <c r="R544" s="37">
        <f t="shared" si="3099"/>
        <v>0.29000000000000009</v>
      </c>
      <c r="S544" s="37">
        <f t="shared" si="3099"/>
        <v>0.29000000000000009</v>
      </c>
      <c r="T544" s="37">
        <f t="shared" si="3099"/>
        <v>0.29000000000000009</v>
      </c>
      <c r="U544">
        <f t="shared" si="2934"/>
        <v>29</v>
      </c>
      <c r="V544" s="37">
        <f t="shared" ref="V544:W544" si="3100">IF(ROWS(V$516:V544)/100&lt;=V$514,V543+1%,"")</f>
        <v>0.29000000000000009</v>
      </c>
      <c r="W544" s="37">
        <f t="shared" si="3100"/>
        <v>0.29000000000000009</v>
      </c>
      <c r="X544">
        <f t="shared" si="2936"/>
        <v>290</v>
      </c>
      <c r="Y544" s="37">
        <f t="shared" si="2937"/>
        <v>0.29000000000000009</v>
      </c>
      <c r="Z544">
        <f t="shared" ref="Z544:AA544" si="3101">IF(ROWS(Z$516:Z544)&lt;=Z$514,Z543+1,"")</f>
        <v>29</v>
      </c>
      <c r="AA544">
        <f t="shared" si="3101"/>
        <v>29</v>
      </c>
      <c r="AB544" s="37">
        <f t="shared" ref="AB544:AG544" si="3102">IF(ROWS(AB$516:AB544)/100&lt;=AB$514,AB543+1%,"")</f>
        <v>0.29000000000000009</v>
      </c>
      <c r="AC544" s="37">
        <f t="shared" si="3102"/>
        <v>0.29000000000000009</v>
      </c>
      <c r="AD544" s="37">
        <f t="shared" si="3102"/>
        <v>0.29000000000000009</v>
      </c>
      <c r="AE544" s="37">
        <f t="shared" si="3102"/>
        <v>0.29000000000000009</v>
      </c>
      <c r="AF544" s="37">
        <f t="shared" si="3102"/>
        <v>0.29000000000000009</v>
      </c>
      <c r="AG544" s="37">
        <f t="shared" si="3102"/>
        <v>0.29000000000000009</v>
      </c>
      <c r="AH544">
        <f t="shared" si="2940"/>
        <v>29</v>
      </c>
      <c r="AI544" s="37">
        <f t="shared" ref="AI544:AJ544" si="3103">IF(ROWS(AI$516:AI544)/100&lt;=AI$514,AI543+1%,"")</f>
        <v>0.29000000000000009</v>
      </c>
      <c r="AJ544" s="37">
        <f t="shared" si="3103"/>
        <v>0.29000000000000009</v>
      </c>
    </row>
    <row r="545" spans="2:36" ht="12.75">
      <c r="B545">
        <f t="shared" ref="B545:P545" si="3104">IF(ROWS(B$516:B545)&lt;=B$514,B544+1,"")</f>
        <v>30</v>
      </c>
      <c r="C545">
        <f t="shared" si="3104"/>
        <v>30</v>
      </c>
      <c r="D545">
        <f t="shared" si="3104"/>
        <v>30</v>
      </c>
      <c r="E545">
        <f t="shared" si="3104"/>
        <v>30</v>
      </c>
      <c r="F545">
        <f t="shared" si="3104"/>
        <v>30</v>
      </c>
      <c r="G545">
        <f t="shared" si="3104"/>
        <v>30</v>
      </c>
      <c r="H545">
        <f t="shared" si="3104"/>
        <v>30</v>
      </c>
      <c r="I545">
        <f t="shared" si="3104"/>
        <v>30</v>
      </c>
      <c r="J545">
        <f t="shared" si="3104"/>
        <v>30</v>
      </c>
      <c r="K545">
        <f t="shared" si="3104"/>
        <v>30</v>
      </c>
      <c r="L545">
        <f t="shared" si="3104"/>
        <v>30</v>
      </c>
      <c r="M545">
        <f t="shared" si="3104"/>
        <v>30</v>
      </c>
      <c r="N545">
        <f t="shared" si="3104"/>
        <v>30</v>
      </c>
      <c r="O545">
        <f t="shared" si="3104"/>
        <v>30</v>
      </c>
      <c r="P545">
        <f t="shared" si="3104"/>
        <v>30</v>
      </c>
      <c r="Q545" s="37">
        <f t="shared" ref="Q545:T545" si="3105">IF(ROWS(Q$516:Q545)/100&lt;=Q$514,Q544+1%,"")</f>
        <v>0.3000000000000001</v>
      </c>
      <c r="R545" s="37">
        <f t="shared" si="3105"/>
        <v>0.3000000000000001</v>
      </c>
      <c r="S545" s="37">
        <f t="shared" si="3105"/>
        <v>0.3000000000000001</v>
      </c>
      <c r="T545" s="37">
        <f t="shared" si="3105"/>
        <v>0.3000000000000001</v>
      </c>
      <c r="U545">
        <f t="shared" si="2934"/>
        <v>30</v>
      </c>
      <c r="V545" s="37">
        <f t="shared" ref="V545:W545" si="3106">IF(ROWS(V$516:V545)/100&lt;=V$514,V544+1%,"")</f>
        <v>0.3000000000000001</v>
      </c>
      <c r="W545" s="37">
        <f t="shared" si="3106"/>
        <v>0.3000000000000001</v>
      </c>
      <c r="X545">
        <f t="shared" si="2936"/>
        <v>300</v>
      </c>
      <c r="Y545" s="37">
        <f t="shared" si="2937"/>
        <v>0.3000000000000001</v>
      </c>
      <c r="Z545">
        <f t="shared" ref="Z545:AA545" si="3107">IF(ROWS(Z$516:Z545)&lt;=Z$514,Z544+1,"")</f>
        <v>30</v>
      </c>
      <c r="AA545">
        <f t="shared" si="3107"/>
        <v>30</v>
      </c>
      <c r="AB545" s="37">
        <f t="shared" ref="AB545:AG545" si="3108">IF(ROWS(AB$516:AB545)/100&lt;=AB$514,AB544+1%,"")</f>
        <v>0.3000000000000001</v>
      </c>
      <c r="AC545" s="37">
        <f t="shared" si="3108"/>
        <v>0.3000000000000001</v>
      </c>
      <c r="AD545" s="37">
        <f t="shared" si="3108"/>
        <v>0.3000000000000001</v>
      </c>
      <c r="AE545" s="37">
        <f t="shared" si="3108"/>
        <v>0.3000000000000001</v>
      </c>
      <c r="AF545" s="37">
        <f t="shared" si="3108"/>
        <v>0.3000000000000001</v>
      </c>
      <c r="AG545" s="37">
        <f t="shared" si="3108"/>
        <v>0.3000000000000001</v>
      </c>
      <c r="AH545">
        <f t="shared" si="2940"/>
        <v>30</v>
      </c>
      <c r="AI545" s="37">
        <f t="shared" ref="AI545:AJ545" si="3109">IF(ROWS(AI$516:AI545)/100&lt;=AI$514,AI544+1%,"")</f>
        <v>0.3000000000000001</v>
      </c>
      <c r="AJ545" s="37">
        <f t="shared" si="3109"/>
        <v>0.3000000000000001</v>
      </c>
    </row>
    <row r="546" spans="2:36" ht="12.75">
      <c r="B546">
        <f t="shared" ref="B546:P546" si="3110">IF(ROWS(B$516:B546)&lt;=B$514,B545+1,"")</f>
        <v>31</v>
      </c>
      <c r="C546">
        <f t="shared" si="3110"/>
        <v>31</v>
      </c>
      <c r="D546">
        <f t="shared" si="3110"/>
        <v>31</v>
      </c>
      <c r="E546">
        <f t="shared" si="3110"/>
        <v>31</v>
      </c>
      <c r="F546">
        <f t="shared" si="3110"/>
        <v>31</v>
      </c>
      <c r="G546">
        <f t="shared" si="3110"/>
        <v>31</v>
      </c>
      <c r="H546">
        <f t="shared" si="3110"/>
        <v>31</v>
      </c>
      <c r="I546">
        <f t="shared" si="3110"/>
        <v>31</v>
      </c>
      <c r="J546">
        <f t="shared" si="3110"/>
        <v>31</v>
      </c>
      <c r="K546">
        <f t="shared" si="3110"/>
        <v>31</v>
      </c>
      <c r="L546">
        <f t="shared" si="3110"/>
        <v>31</v>
      </c>
      <c r="M546">
        <f t="shared" si="3110"/>
        <v>31</v>
      </c>
      <c r="N546">
        <f t="shared" si="3110"/>
        <v>31</v>
      </c>
      <c r="O546">
        <f t="shared" si="3110"/>
        <v>31</v>
      </c>
      <c r="P546">
        <f t="shared" si="3110"/>
        <v>31</v>
      </c>
      <c r="Q546" s="37">
        <f t="shared" ref="Q546:T546" si="3111">IF(ROWS(Q$516:Q546)/100&lt;=Q$514,Q545+1%,"")</f>
        <v>0.31000000000000011</v>
      </c>
      <c r="R546" s="37">
        <f t="shared" si="3111"/>
        <v>0.31000000000000011</v>
      </c>
      <c r="S546" s="37">
        <f t="shared" si="3111"/>
        <v>0.31000000000000011</v>
      </c>
      <c r="T546" s="37">
        <f t="shared" si="3111"/>
        <v>0.31000000000000011</v>
      </c>
      <c r="U546">
        <f t="shared" si="2934"/>
        <v>31</v>
      </c>
      <c r="V546" s="37">
        <f t="shared" ref="V546:W546" si="3112">IF(ROWS(V$516:V546)/100&lt;=V$514,V545+1%,"")</f>
        <v>0.31000000000000011</v>
      </c>
      <c r="W546" s="37">
        <f t="shared" si="3112"/>
        <v>0.31000000000000011</v>
      </c>
      <c r="X546">
        <f t="shared" si="2936"/>
        <v>310</v>
      </c>
      <c r="Y546" s="37">
        <f t="shared" si="2937"/>
        <v>0.31000000000000011</v>
      </c>
      <c r="Z546">
        <f t="shared" ref="Z546:AA546" si="3113">IF(ROWS(Z$516:Z546)&lt;=Z$514,Z545+1,"")</f>
        <v>31</v>
      </c>
      <c r="AA546">
        <f t="shared" si="3113"/>
        <v>31</v>
      </c>
      <c r="AB546" s="37">
        <f t="shared" ref="AB546:AG546" si="3114">IF(ROWS(AB$516:AB546)/100&lt;=AB$514,AB545+1%,"")</f>
        <v>0.31000000000000011</v>
      </c>
      <c r="AC546" s="37">
        <f t="shared" si="3114"/>
        <v>0.31000000000000011</v>
      </c>
      <c r="AD546" s="37">
        <f t="shared" si="3114"/>
        <v>0.31000000000000011</v>
      </c>
      <c r="AE546" s="37">
        <f t="shared" si="3114"/>
        <v>0.31000000000000011</v>
      </c>
      <c r="AF546" s="37">
        <f t="shared" si="3114"/>
        <v>0.31000000000000011</v>
      </c>
      <c r="AG546" s="37">
        <f t="shared" si="3114"/>
        <v>0.31000000000000011</v>
      </c>
      <c r="AH546">
        <f t="shared" si="2940"/>
        <v>31</v>
      </c>
      <c r="AI546" s="37">
        <f t="shared" ref="AI546:AJ546" si="3115">IF(ROWS(AI$516:AI546)/100&lt;=AI$514,AI545+1%,"")</f>
        <v>0.31000000000000011</v>
      </c>
      <c r="AJ546" s="37">
        <f t="shared" si="3115"/>
        <v>0.31000000000000011</v>
      </c>
    </row>
    <row r="547" spans="2:36" ht="12.75">
      <c r="B547">
        <f t="shared" ref="B547:P547" si="3116">IF(ROWS(B$516:B547)&lt;=B$514,B546+1,"")</f>
        <v>32</v>
      </c>
      <c r="C547">
        <f t="shared" si="3116"/>
        <v>32</v>
      </c>
      <c r="D547">
        <f t="shared" si="3116"/>
        <v>32</v>
      </c>
      <c r="E547">
        <f t="shared" si="3116"/>
        <v>32</v>
      </c>
      <c r="F547">
        <f t="shared" si="3116"/>
        <v>32</v>
      </c>
      <c r="G547">
        <f t="shared" si="3116"/>
        <v>32</v>
      </c>
      <c r="H547">
        <f t="shared" si="3116"/>
        <v>32</v>
      </c>
      <c r="I547">
        <f t="shared" si="3116"/>
        <v>32</v>
      </c>
      <c r="J547">
        <f t="shared" si="3116"/>
        <v>32</v>
      </c>
      <c r="K547">
        <f t="shared" si="3116"/>
        <v>32</v>
      </c>
      <c r="L547">
        <f t="shared" si="3116"/>
        <v>32</v>
      </c>
      <c r="M547">
        <f t="shared" si="3116"/>
        <v>32</v>
      </c>
      <c r="N547">
        <f t="shared" si="3116"/>
        <v>32</v>
      </c>
      <c r="O547">
        <f t="shared" si="3116"/>
        <v>32</v>
      </c>
      <c r="P547">
        <f t="shared" si="3116"/>
        <v>32</v>
      </c>
      <c r="Q547" s="37">
        <f t="shared" ref="Q547:T547" si="3117">IF(ROWS(Q$516:Q547)/100&lt;=Q$514,Q546+1%,"")</f>
        <v>0.32000000000000012</v>
      </c>
      <c r="R547" s="37">
        <f t="shared" si="3117"/>
        <v>0.32000000000000012</v>
      </c>
      <c r="S547" s="37">
        <f t="shared" si="3117"/>
        <v>0.32000000000000012</v>
      </c>
      <c r="T547" s="37">
        <f t="shared" si="3117"/>
        <v>0.32000000000000012</v>
      </c>
      <c r="U547">
        <f t="shared" si="2934"/>
        <v>32</v>
      </c>
      <c r="V547" s="37">
        <f t="shared" ref="V547:W547" si="3118">IF(ROWS(V$516:V547)/100&lt;=V$514,V546+1%,"")</f>
        <v>0.32000000000000012</v>
      </c>
      <c r="W547" s="37">
        <f t="shared" si="3118"/>
        <v>0.32000000000000012</v>
      </c>
      <c r="X547">
        <f t="shared" si="2936"/>
        <v>320</v>
      </c>
      <c r="Y547" s="37">
        <f t="shared" si="2937"/>
        <v>0.32000000000000012</v>
      </c>
      <c r="Z547">
        <f t="shared" ref="Z547:AA547" si="3119">IF(ROWS(Z$516:Z547)&lt;=Z$514,Z546+1,"")</f>
        <v>32</v>
      </c>
      <c r="AA547">
        <f t="shared" si="3119"/>
        <v>32</v>
      </c>
      <c r="AB547" s="37">
        <f t="shared" ref="AB547:AG547" si="3120">IF(ROWS(AB$516:AB547)/100&lt;=AB$514,AB546+1%,"")</f>
        <v>0.32000000000000012</v>
      </c>
      <c r="AC547" s="37">
        <f t="shared" si="3120"/>
        <v>0.32000000000000012</v>
      </c>
      <c r="AD547" s="37">
        <f t="shared" si="3120"/>
        <v>0.32000000000000012</v>
      </c>
      <c r="AE547" s="37">
        <f t="shared" si="3120"/>
        <v>0.32000000000000012</v>
      </c>
      <c r="AF547" s="37">
        <f t="shared" si="3120"/>
        <v>0.32000000000000012</v>
      </c>
      <c r="AG547" s="37">
        <f t="shared" si="3120"/>
        <v>0.32000000000000012</v>
      </c>
      <c r="AH547">
        <f t="shared" si="2940"/>
        <v>32</v>
      </c>
      <c r="AI547" s="37">
        <f t="shared" ref="AI547:AJ547" si="3121">IF(ROWS(AI$516:AI547)/100&lt;=AI$514,AI546+1%,"")</f>
        <v>0.32000000000000012</v>
      </c>
      <c r="AJ547" s="37">
        <f t="shared" si="3121"/>
        <v>0.32000000000000012</v>
      </c>
    </row>
    <row r="548" spans="2:36" ht="12.75">
      <c r="B548">
        <f t="shared" ref="B548:P548" si="3122">IF(ROWS(B$516:B548)&lt;=B$514,B547+1,"")</f>
        <v>33</v>
      </c>
      <c r="C548">
        <f t="shared" si="3122"/>
        <v>33</v>
      </c>
      <c r="D548">
        <f t="shared" si="3122"/>
        <v>33</v>
      </c>
      <c r="E548">
        <f t="shared" si="3122"/>
        <v>33</v>
      </c>
      <c r="F548">
        <f t="shared" si="3122"/>
        <v>33</v>
      </c>
      <c r="G548">
        <f t="shared" si="3122"/>
        <v>33</v>
      </c>
      <c r="H548">
        <f t="shared" si="3122"/>
        <v>33</v>
      </c>
      <c r="I548">
        <f t="shared" si="3122"/>
        <v>33</v>
      </c>
      <c r="J548">
        <f t="shared" si="3122"/>
        <v>33</v>
      </c>
      <c r="K548">
        <f t="shared" si="3122"/>
        <v>33</v>
      </c>
      <c r="L548">
        <f t="shared" si="3122"/>
        <v>33</v>
      </c>
      <c r="M548">
        <f t="shared" si="3122"/>
        <v>33</v>
      </c>
      <c r="N548">
        <f t="shared" si="3122"/>
        <v>33</v>
      </c>
      <c r="O548">
        <f t="shared" si="3122"/>
        <v>33</v>
      </c>
      <c r="P548">
        <f t="shared" si="3122"/>
        <v>33</v>
      </c>
      <c r="Q548" s="37">
        <f t="shared" ref="Q548:T548" si="3123">IF(ROWS(Q$516:Q548)/100&lt;=Q$514,Q547+1%,"")</f>
        <v>0.33000000000000013</v>
      </c>
      <c r="R548" s="37">
        <f t="shared" si="3123"/>
        <v>0.33000000000000013</v>
      </c>
      <c r="S548" s="37">
        <f t="shared" si="3123"/>
        <v>0.33000000000000013</v>
      </c>
      <c r="T548" s="37">
        <f t="shared" si="3123"/>
        <v>0.33000000000000013</v>
      </c>
      <c r="U548">
        <f t="shared" si="2934"/>
        <v>33</v>
      </c>
      <c r="V548" s="37">
        <f t="shared" ref="V548:W548" si="3124">IF(ROWS(V$516:V548)/100&lt;=V$514,V547+1%,"")</f>
        <v>0.33000000000000013</v>
      </c>
      <c r="W548" s="37">
        <f t="shared" si="3124"/>
        <v>0.33000000000000013</v>
      </c>
      <c r="X548">
        <f t="shared" si="2936"/>
        <v>330</v>
      </c>
      <c r="Y548" s="37">
        <f t="shared" si="2937"/>
        <v>0.33000000000000013</v>
      </c>
      <c r="Z548">
        <f t="shared" ref="Z548:AA548" si="3125">IF(ROWS(Z$516:Z548)&lt;=Z$514,Z547+1,"")</f>
        <v>33</v>
      </c>
      <c r="AA548">
        <f t="shared" si="3125"/>
        <v>33</v>
      </c>
      <c r="AB548" s="37">
        <f t="shared" ref="AB548:AG548" si="3126">IF(ROWS(AB$516:AB548)/100&lt;=AB$514,AB547+1%,"")</f>
        <v>0.33000000000000013</v>
      </c>
      <c r="AC548" s="37">
        <f t="shared" si="3126"/>
        <v>0.33000000000000013</v>
      </c>
      <c r="AD548" s="37">
        <f t="shared" si="3126"/>
        <v>0.33000000000000013</v>
      </c>
      <c r="AE548" s="37">
        <f t="shared" si="3126"/>
        <v>0.33000000000000013</v>
      </c>
      <c r="AF548" s="37">
        <f t="shared" si="3126"/>
        <v>0.33000000000000013</v>
      </c>
      <c r="AG548" s="37">
        <f t="shared" si="3126"/>
        <v>0.33000000000000013</v>
      </c>
      <c r="AH548">
        <f t="shared" si="2940"/>
        <v>33</v>
      </c>
      <c r="AI548" s="37">
        <f t="shared" ref="AI548:AJ548" si="3127">IF(ROWS(AI$516:AI548)/100&lt;=AI$514,AI547+1%,"")</f>
        <v>0.33000000000000013</v>
      </c>
      <c r="AJ548" s="37">
        <f t="shared" si="3127"/>
        <v>0.33000000000000013</v>
      </c>
    </row>
    <row r="549" spans="2:36" ht="12.75">
      <c r="B549">
        <f t="shared" ref="B549:P549" si="3128">IF(ROWS(B$516:B549)&lt;=B$514,B548+1,"")</f>
        <v>34</v>
      </c>
      <c r="C549">
        <f t="shared" si="3128"/>
        <v>34</v>
      </c>
      <c r="D549">
        <f t="shared" si="3128"/>
        <v>34</v>
      </c>
      <c r="E549">
        <f t="shared" si="3128"/>
        <v>34</v>
      </c>
      <c r="F549">
        <f t="shared" si="3128"/>
        <v>34</v>
      </c>
      <c r="G549">
        <f t="shared" si="3128"/>
        <v>34</v>
      </c>
      <c r="H549">
        <f t="shared" si="3128"/>
        <v>34</v>
      </c>
      <c r="I549">
        <f t="shared" si="3128"/>
        <v>34</v>
      </c>
      <c r="J549">
        <f t="shared" si="3128"/>
        <v>34</v>
      </c>
      <c r="K549">
        <f t="shared" si="3128"/>
        <v>34</v>
      </c>
      <c r="L549">
        <f t="shared" si="3128"/>
        <v>34</v>
      </c>
      <c r="M549">
        <f t="shared" si="3128"/>
        <v>34</v>
      </c>
      <c r="N549">
        <f t="shared" si="3128"/>
        <v>34</v>
      </c>
      <c r="O549">
        <f t="shared" si="3128"/>
        <v>34</v>
      </c>
      <c r="P549">
        <f t="shared" si="3128"/>
        <v>34</v>
      </c>
      <c r="Q549" s="37">
        <f t="shared" ref="Q549:T549" si="3129">IF(ROWS(Q$516:Q549)/100&lt;=Q$514,Q548+1%,"")</f>
        <v>0.34000000000000014</v>
      </c>
      <c r="R549" s="37">
        <f t="shared" si="3129"/>
        <v>0.34000000000000014</v>
      </c>
      <c r="S549" s="37">
        <f t="shared" si="3129"/>
        <v>0.34000000000000014</v>
      </c>
      <c r="T549" s="37">
        <f t="shared" si="3129"/>
        <v>0.34000000000000014</v>
      </c>
      <c r="U549">
        <f t="shared" si="2934"/>
        <v>34</v>
      </c>
      <c r="V549" s="37">
        <f t="shared" ref="V549:W549" si="3130">IF(ROWS(V$516:V549)/100&lt;=V$514,V548+1%,"")</f>
        <v>0.34000000000000014</v>
      </c>
      <c r="W549" s="37">
        <f t="shared" si="3130"/>
        <v>0.34000000000000014</v>
      </c>
      <c r="X549">
        <f t="shared" si="2936"/>
        <v>340</v>
      </c>
      <c r="Y549" s="37">
        <f t="shared" si="2937"/>
        <v>0.34000000000000014</v>
      </c>
      <c r="Z549">
        <f t="shared" ref="Z549:AA549" si="3131">IF(ROWS(Z$516:Z549)&lt;=Z$514,Z548+1,"")</f>
        <v>34</v>
      </c>
      <c r="AA549">
        <f t="shared" si="3131"/>
        <v>34</v>
      </c>
      <c r="AB549" s="37">
        <f t="shared" ref="AB549:AG549" si="3132">IF(ROWS(AB$516:AB549)/100&lt;=AB$514,AB548+1%,"")</f>
        <v>0.34000000000000014</v>
      </c>
      <c r="AC549" s="37">
        <f t="shared" si="3132"/>
        <v>0.34000000000000014</v>
      </c>
      <c r="AD549" s="37">
        <f t="shared" si="3132"/>
        <v>0.34000000000000014</v>
      </c>
      <c r="AE549" s="37">
        <f t="shared" si="3132"/>
        <v>0.34000000000000014</v>
      </c>
      <c r="AF549" s="37">
        <f t="shared" si="3132"/>
        <v>0.34000000000000014</v>
      </c>
      <c r="AG549" s="37">
        <f t="shared" si="3132"/>
        <v>0.34000000000000014</v>
      </c>
      <c r="AH549">
        <f t="shared" si="2940"/>
        <v>34</v>
      </c>
      <c r="AI549" s="37">
        <f t="shared" ref="AI549:AJ549" si="3133">IF(ROWS(AI$516:AI549)/100&lt;=AI$514,AI548+1%,"")</f>
        <v>0.34000000000000014</v>
      </c>
      <c r="AJ549" s="37">
        <f t="shared" si="3133"/>
        <v>0.34000000000000014</v>
      </c>
    </row>
    <row r="550" spans="2:36" ht="12.75">
      <c r="B550">
        <f t="shared" ref="B550:P550" si="3134">IF(ROWS(B$516:B550)&lt;=B$514,B549+1,"")</f>
        <v>35</v>
      </c>
      <c r="C550">
        <f t="shared" si="3134"/>
        <v>35</v>
      </c>
      <c r="D550">
        <f t="shared" si="3134"/>
        <v>35</v>
      </c>
      <c r="E550">
        <f t="shared" si="3134"/>
        <v>35</v>
      </c>
      <c r="F550">
        <f t="shared" si="3134"/>
        <v>35</v>
      </c>
      <c r="G550">
        <f t="shared" si="3134"/>
        <v>35</v>
      </c>
      <c r="H550">
        <f t="shared" si="3134"/>
        <v>35</v>
      </c>
      <c r="I550">
        <f t="shared" si="3134"/>
        <v>35</v>
      </c>
      <c r="J550">
        <f t="shared" si="3134"/>
        <v>35</v>
      </c>
      <c r="K550">
        <f t="shared" si="3134"/>
        <v>35</v>
      </c>
      <c r="L550">
        <f t="shared" si="3134"/>
        <v>35</v>
      </c>
      <c r="M550">
        <f t="shared" si="3134"/>
        <v>35</v>
      </c>
      <c r="N550">
        <f t="shared" si="3134"/>
        <v>35</v>
      </c>
      <c r="O550">
        <f t="shared" si="3134"/>
        <v>35</v>
      </c>
      <c r="P550">
        <f t="shared" si="3134"/>
        <v>35</v>
      </c>
      <c r="Q550" s="37">
        <f t="shared" ref="Q550:T550" si="3135">IF(ROWS(Q$516:Q550)/100&lt;=Q$514,Q549+1%,"")</f>
        <v>0.35000000000000014</v>
      </c>
      <c r="R550" s="37">
        <f t="shared" si="3135"/>
        <v>0.35000000000000014</v>
      </c>
      <c r="S550" s="37">
        <f t="shared" si="3135"/>
        <v>0.35000000000000014</v>
      </c>
      <c r="T550" s="37">
        <f t="shared" si="3135"/>
        <v>0.35000000000000014</v>
      </c>
      <c r="U550">
        <f t="shared" si="2934"/>
        <v>35</v>
      </c>
      <c r="V550" s="37">
        <f t="shared" ref="V550:W550" si="3136">IF(ROWS(V$516:V550)/100&lt;=V$514,V549+1%,"")</f>
        <v>0.35000000000000014</v>
      </c>
      <c r="W550" s="37">
        <f t="shared" si="3136"/>
        <v>0.35000000000000014</v>
      </c>
      <c r="X550">
        <f t="shared" si="2936"/>
        <v>350</v>
      </c>
      <c r="Y550" s="37">
        <f t="shared" si="2937"/>
        <v>0.35000000000000014</v>
      </c>
      <c r="Z550">
        <f t="shared" ref="Z550:AA550" si="3137">IF(ROWS(Z$516:Z550)&lt;=Z$514,Z549+1,"")</f>
        <v>35</v>
      </c>
      <c r="AA550">
        <f t="shared" si="3137"/>
        <v>35</v>
      </c>
      <c r="AB550" s="37">
        <f t="shared" ref="AB550:AG550" si="3138">IF(ROWS(AB$516:AB550)/100&lt;=AB$514,AB549+1%,"")</f>
        <v>0.35000000000000014</v>
      </c>
      <c r="AC550" s="37">
        <f t="shared" si="3138"/>
        <v>0.35000000000000014</v>
      </c>
      <c r="AD550" s="37">
        <f t="shared" si="3138"/>
        <v>0.35000000000000014</v>
      </c>
      <c r="AE550" s="37">
        <f t="shared" si="3138"/>
        <v>0.35000000000000014</v>
      </c>
      <c r="AF550" s="37">
        <f t="shared" si="3138"/>
        <v>0.35000000000000014</v>
      </c>
      <c r="AG550" s="37">
        <f t="shared" si="3138"/>
        <v>0.35000000000000014</v>
      </c>
      <c r="AH550">
        <f t="shared" si="2940"/>
        <v>35</v>
      </c>
      <c r="AI550" s="37">
        <f t="shared" ref="AI550:AJ550" si="3139">IF(ROWS(AI$516:AI550)/100&lt;=AI$514,AI549+1%,"")</f>
        <v>0.35000000000000014</v>
      </c>
      <c r="AJ550" s="37">
        <f t="shared" si="3139"/>
        <v>0.35000000000000014</v>
      </c>
    </row>
    <row r="551" spans="2:36" ht="12.75">
      <c r="B551">
        <f t="shared" ref="B551:P551" si="3140">IF(ROWS(B$516:B551)&lt;=B$514,B550+1,"")</f>
        <v>36</v>
      </c>
      <c r="C551">
        <f t="shared" si="3140"/>
        <v>36</v>
      </c>
      <c r="D551">
        <f t="shared" si="3140"/>
        <v>36</v>
      </c>
      <c r="E551">
        <f t="shared" si="3140"/>
        <v>36</v>
      </c>
      <c r="F551">
        <f t="shared" si="3140"/>
        <v>36</v>
      </c>
      <c r="G551">
        <f t="shared" si="3140"/>
        <v>36</v>
      </c>
      <c r="H551">
        <f t="shared" si="3140"/>
        <v>36</v>
      </c>
      <c r="I551">
        <f t="shared" si="3140"/>
        <v>36</v>
      </c>
      <c r="J551">
        <f t="shared" si="3140"/>
        <v>36</v>
      </c>
      <c r="K551">
        <f t="shared" si="3140"/>
        <v>36</v>
      </c>
      <c r="L551">
        <f t="shared" si="3140"/>
        <v>36</v>
      </c>
      <c r="M551">
        <f t="shared" si="3140"/>
        <v>36</v>
      </c>
      <c r="N551">
        <f t="shared" si="3140"/>
        <v>36</v>
      </c>
      <c r="O551">
        <f t="shared" si="3140"/>
        <v>36</v>
      </c>
      <c r="P551">
        <f t="shared" si="3140"/>
        <v>36</v>
      </c>
      <c r="Q551" s="37">
        <f t="shared" ref="Q551:T551" si="3141">IF(ROWS(Q$516:Q551)/100&lt;=Q$514,Q550+1%,"")</f>
        <v>0.36000000000000015</v>
      </c>
      <c r="R551" s="37">
        <f t="shared" si="3141"/>
        <v>0.36000000000000015</v>
      </c>
      <c r="S551" s="37">
        <f t="shared" si="3141"/>
        <v>0.36000000000000015</v>
      </c>
      <c r="T551" s="37">
        <f t="shared" si="3141"/>
        <v>0.36000000000000015</v>
      </c>
      <c r="U551">
        <f t="shared" si="2934"/>
        <v>36</v>
      </c>
      <c r="V551" s="37">
        <f t="shared" ref="V551:W551" si="3142">IF(ROWS(V$516:V551)/100&lt;=V$514,V550+1%,"")</f>
        <v>0.36000000000000015</v>
      </c>
      <c r="W551" s="37">
        <f t="shared" si="3142"/>
        <v>0.36000000000000015</v>
      </c>
      <c r="X551">
        <f t="shared" si="2936"/>
        <v>360</v>
      </c>
      <c r="Y551" s="37">
        <f t="shared" si="2937"/>
        <v>0.36000000000000015</v>
      </c>
      <c r="Z551">
        <f t="shared" ref="Z551:AA551" si="3143">IF(ROWS(Z$516:Z551)&lt;=Z$514,Z550+1,"")</f>
        <v>36</v>
      </c>
      <c r="AA551">
        <f t="shared" si="3143"/>
        <v>36</v>
      </c>
      <c r="AB551" s="37">
        <f t="shared" ref="AB551:AG551" si="3144">IF(ROWS(AB$516:AB551)/100&lt;=AB$514,AB550+1%,"")</f>
        <v>0.36000000000000015</v>
      </c>
      <c r="AC551" s="37">
        <f t="shared" si="3144"/>
        <v>0.36000000000000015</v>
      </c>
      <c r="AD551" s="37">
        <f t="shared" si="3144"/>
        <v>0.36000000000000015</v>
      </c>
      <c r="AE551" s="37">
        <f t="shared" si="3144"/>
        <v>0.36000000000000015</v>
      </c>
      <c r="AF551" s="37">
        <f t="shared" si="3144"/>
        <v>0.36000000000000015</v>
      </c>
      <c r="AG551" s="37">
        <f t="shared" si="3144"/>
        <v>0.36000000000000015</v>
      </c>
      <c r="AH551">
        <f t="shared" si="2940"/>
        <v>36</v>
      </c>
      <c r="AI551" s="37">
        <f t="shared" ref="AI551:AJ551" si="3145">IF(ROWS(AI$516:AI551)/100&lt;=AI$514,AI550+1%,"")</f>
        <v>0.36000000000000015</v>
      </c>
      <c r="AJ551" s="37">
        <f t="shared" si="3145"/>
        <v>0.36000000000000015</v>
      </c>
    </row>
    <row r="552" spans="2:36" ht="12.75">
      <c r="B552">
        <f t="shared" ref="B552:P552" si="3146">IF(ROWS(B$516:B552)&lt;=B$514,B551+1,"")</f>
        <v>37</v>
      </c>
      <c r="C552">
        <f t="shared" si="3146"/>
        <v>37</v>
      </c>
      <c r="D552">
        <f t="shared" si="3146"/>
        <v>37</v>
      </c>
      <c r="E552">
        <f t="shared" si="3146"/>
        <v>37</v>
      </c>
      <c r="F552">
        <f t="shared" si="3146"/>
        <v>37</v>
      </c>
      <c r="G552">
        <f t="shared" si="3146"/>
        <v>37</v>
      </c>
      <c r="H552">
        <f t="shared" si="3146"/>
        <v>37</v>
      </c>
      <c r="I552">
        <f t="shared" si="3146"/>
        <v>37</v>
      </c>
      <c r="J552">
        <f t="shared" si="3146"/>
        <v>37</v>
      </c>
      <c r="K552">
        <f t="shared" si="3146"/>
        <v>37</v>
      </c>
      <c r="L552">
        <f t="shared" si="3146"/>
        <v>37</v>
      </c>
      <c r="M552">
        <f t="shared" si="3146"/>
        <v>37</v>
      </c>
      <c r="N552">
        <f t="shared" si="3146"/>
        <v>37</v>
      </c>
      <c r="O552">
        <f t="shared" si="3146"/>
        <v>37</v>
      </c>
      <c r="P552">
        <f t="shared" si="3146"/>
        <v>37</v>
      </c>
      <c r="Q552" s="37">
        <f t="shared" ref="Q552:T552" si="3147">IF(ROWS(Q$516:Q552)/100&lt;=Q$514,Q551+1%,"")</f>
        <v>0.37000000000000016</v>
      </c>
      <c r="R552" s="37">
        <f t="shared" si="3147"/>
        <v>0.37000000000000016</v>
      </c>
      <c r="S552" s="37">
        <f t="shared" si="3147"/>
        <v>0.37000000000000016</v>
      </c>
      <c r="T552" s="37">
        <f t="shared" si="3147"/>
        <v>0.37000000000000016</v>
      </c>
      <c r="U552">
        <f t="shared" si="2934"/>
        <v>37</v>
      </c>
      <c r="V552" s="37">
        <f t="shared" ref="V552:W552" si="3148">IF(ROWS(V$516:V552)/100&lt;=V$514,V551+1%,"")</f>
        <v>0.37000000000000016</v>
      </c>
      <c r="W552" s="37">
        <f t="shared" si="3148"/>
        <v>0.37000000000000016</v>
      </c>
      <c r="X552">
        <f t="shared" si="2936"/>
        <v>370</v>
      </c>
      <c r="Y552" s="37">
        <f t="shared" si="2937"/>
        <v>0.37000000000000016</v>
      </c>
      <c r="Z552">
        <f t="shared" ref="Z552:AA552" si="3149">IF(ROWS(Z$516:Z552)&lt;=Z$514,Z551+1,"")</f>
        <v>37</v>
      </c>
      <c r="AA552">
        <f t="shared" si="3149"/>
        <v>37</v>
      </c>
      <c r="AB552" s="37">
        <f t="shared" ref="AB552:AG552" si="3150">IF(ROWS(AB$516:AB552)/100&lt;=AB$514,AB551+1%,"")</f>
        <v>0.37000000000000016</v>
      </c>
      <c r="AC552" s="37">
        <f t="shared" si="3150"/>
        <v>0.37000000000000016</v>
      </c>
      <c r="AD552" s="37">
        <f t="shared" si="3150"/>
        <v>0.37000000000000016</v>
      </c>
      <c r="AE552" s="37">
        <f t="shared" si="3150"/>
        <v>0.37000000000000016</v>
      </c>
      <c r="AF552" s="37">
        <f t="shared" si="3150"/>
        <v>0.37000000000000016</v>
      </c>
      <c r="AG552" s="37">
        <f t="shared" si="3150"/>
        <v>0.37000000000000016</v>
      </c>
      <c r="AH552">
        <f t="shared" si="2940"/>
        <v>37</v>
      </c>
      <c r="AI552" s="37">
        <f t="shared" ref="AI552:AJ552" si="3151">IF(ROWS(AI$516:AI552)/100&lt;=AI$514,AI551+1%,"")</f>
        <v>0.37000000000000016</v>
      </c>
      <c r="AJ552" s="37">
        <f t="shared" si="3151"/>
        <v>0.37000000000000016</v>
      </c>
    </row>
    <row r="553" spans="2:36" ht="12.75">
      <c r="B553">
        <f t="shared" ref="B553:P553" si="3152">IF(ROWS(B$516:B553)&lt;=B$514,B552+1,"")</f>
        <v>38</v>
      </c>
      <c r="C553">
        <f t="shared" si="3152"/>
        <v>38</v>
      </c>
      <c r="D553">
        <f t="shared" si="3152"/>
        <v>38</v>
      </c>
      <c r="E553">
        <f t="shared" si="3152"/>
        <v>38</v>
      </c>
      <c r="F553">
        <f t="shared" si="3152"/>
        <v>38</v>
      </c>
      <c r="G553">
        <f t="shared" si="3152"/>
        <v>38</v>
      </c>
      <c r="H553">
        <f t="shared" si="3152"/>
        <v>38</v>
      </c>
      <c r="I553">
        <f t="shared" si="3152"/>
        <v>38</v>
      </c>
      <c r="J553">
        <f t="shared" si="3152"/>
        <v>38</v>
      </c>
      <c r="K553">
        <f t="shared" si="3152"/>
        <v>38</v>
      </c>
      <c r="L553">
        <f t="shared" si="3152"/>
        <v>38</v>
      </c>
      <c r="M553">
        <f t="shared" si="3152"/>
        <v>38</v>
      </c>
      <c r="N553">
        <f t="shared" si="3152"/>
        <v>38</v>
      </c>
      <c r="O553">
        <f t="shared" si="3152"/>
        <v>38</v>
      </c>
      <c r="P553">
        <f t="shared" si="3152"/>
        <v>38</v>
      </c>
      <c r="Q553" s="37">
        <f t="shared" ref="Q553:T553" si="3153">IF(ROWS(Q$516:Q553)/100&lt;=Q$514,Q552+1%,"")</f>
        <v>0.38000000000000017</v>
      </c>
      <c r="R553" s="37">
        <f t="shared" si="3153"/>
        <v>0.38000000000000017</v>
      </c>
      <c r="S553" s="37">
        <f t="shared" si="3153"/>
        <v>0.38000000000000017</v>
      </c>
      <c r="T553" s="37">
        <f t="shared" si="3153"/>
        <v>0.38000000000000017</v>
      </c>
      <c r="U553">
        <f t="shared" si="2934"/>
        <v>38</v>
      </c>
      <c r="V553" s="37">
        <f t="shared" ref="V553:W553" si="3154">IF(ROWS(V$516:V553)/100&lt;=V$514,V552+1%,"")</f>
        <v>0.38000000000000017</v>
      </c>
      <c r="W553" s="37">
        <f t="shared" si="3154"/>
        <v>0.38000000000000017</v>
      </c>
      <c r="X553">
        <f t="shared" si="2936"/>
        <v>380</v>
      </c>
      <c r="Y553" s="37">
        <f t="shared" si="2937"/>
        <v>0.38000000000000017</v>
      </c>
      <c r="Z553">
        <f t="shared" ref="Z553:AA553" si="3155">IF(ROWS(Z$516:Z553)&lt;=Z$514,Z552+1,"")</f>
        <v>38</v>
      </c>
      <c r="AA553">
        <f t="shared" si="3155"/>
        <v>38</v>
      </c>
      <c r="AB553" s="37">
        <f t="shared" ref="AB553:AG553" si="3156">IF(ROWS(AB$516:AB553)/100&lt;=AB$514,AB552+1%,"")</f>
        <v>0.38000000000000017</v>
      </c>
      <c r="AC553" s="37">
        <f t="shared" si="3156"/>
        <v>0.38000000000000017</v>
      </c>
      <c r="AD553" s="37">
        <f t="shared" si="3156"/>
        <v>0.38000000000000017</v>
      </c>
      <c r="AE553" s="37">
        <f t="shared" si="3156"/>
        <v>0.38000000000000017</v>
      </c>
      <c r="AF553" s="37">
        <f t="shared" si="3156"/>
        <v>0.38000000000000017</v>
      </c>
      <c r="AG553" s="37">
        <f t="shared" si="3156"/>
        <v>0.38000000000000017</v>
      </c>
      <c r="AH553">
        <f t="shared" si="2940"/>
        <v>38</v>
      </c>
      <c r="AI553" s="37">
        <f t="shared" ref="AI553:AJ553" si="3157">IF(ROWS(AI$516:AI553)/100&lt;=AI$514,AI552+1%,"")</f>
        <v>0.38000000000000017</v>
      </c>
      <c r="AJ553" s="37">
        <f t="shared" si="3157"/>
        <v>0.38000000000000017</v>
      </c>
    </row>
    <row r="554" spans="2:36" ht="12.75">
      <c r="B554">
        <f t="shared" ref="B554:P554" si="3158">IF(ROWS(B$516:B554)&lt;=B$514,B553+1,"")</f>
        <v>39</v>
      </c>
      <c r="C554">
        <f t="shared" si="3158"/>
        <v>39</v>
      </c>
      <c r="D554">
        <f t="shared" si="3158"/>
        <v>39</v>
      </c>
      <c r="E554">
        <f t="shared" si="3158"/>
        <v>39</v>
      </c>
      <c r="F554">
        <f t="shared" si="3158"/>
        <v>39</v>
      </c>
      <c r="G554">
        <f t="shared" si="3158"/>
        <v>39</v>
      </c>
      <c r="H554">
        <f t="shared" si="3158"/>
        <v>39</v>
      </c>
      <c r="I554">
        <f t="shared" si="3158"/>
        <v>39</v>
      </c>
      <c r="J554">
        <f t="shared" si="3158"/>
        <v>39</v>
      </c>
      <c r="K554">
        <f t="shared" si="3158"/>
        <v>39</v>
      </c>
      <c r="L554">
        <f t="shared" si="3158"/>
        <v>39</v>
      </c>
      <c r="M554">
        <f t="shared" si="3158"/>
        <v>39</v>
      </c>
      <c r="N554">
        <f t="shared" si="3158"/>
        <v>39</v>
      </c>
      <c r="O554">
        <f t="shared" si="3158"/>
        <v>39</v>
      </c>
      <c r="P554">
        <f t="shared" si="3158"/>
        <v>39</v>
      </c>
      <c r="Q554" s="37">
        <f t="shared" ref="Q554:T554" si="3159">IF(ROWS(Q$516:Q554)/100&lt;=Q$514,Q553+1%,"")</f>
        <v>0.39000000000000018</v>
      </c>
      <c r="R554" s="37">
        <f t="shared" si="3159"/>
        <v>0.39000000000000018</v>
      </c>
      <c r="S554" s="37">
        <f t="shared" si="3159"/>
        <v>0.39000000000000018</v>
      </c>
      <c r="T554" s="37">
        <f t="shared" si="3159"/>
        <v>0.39000000000000018</v>
      </c>
      <c r="U554">
        <f t="shared" si="2934"/>
        <v>39</v>
      </c>
      <c r="V554" s="37">
        <f t="shared" ref="V554:W554" si="3160">IF(ROWS(V$516:V554)/100&lt;=V$514,V553+1%,"")</f>
        <v>0.39000000000000018</v>
      </c>
      <c r="W554" s="37">
        <f t="shared" si="3160"/>
        <v>0.39000000000000018</v>
      </c>
      <c r="X554">
        <f t="shared" si="2936"/>
        <v>390</v>
      </c>
      <c r="Y554" s="37">
        <f t="shared" si="2937"/>
        <v>0.39000000000000018</v>
      </c>
      <c r="Z554">
        <f t="shared" ref="Z554:AA554" si="3161">IF(ROWS(Z$516:Z554)&lt;=Z$514,Z553+1,"")</f>
        <v>39</v>
      </c>
      <c r="AA554">
        <f t="shared" si="3161"/>
        <v>39</v>
      </c>
      <c r="AB554" s="37">
        <f t="shared" ref="AB554:AG554" si="3162">IF(ROWS(AB$516:AB554)/100&lt;=AB$514,AB553+1%,"")</f>
        <v>0.39000000000000018</v>
      </c>
      <c r="AC554" s="37">
        <f t="shared" si="3162"/>
        <v>0.39000000000000018</v>
      </c>
      <c r="AD554" s="37">
        <f t="shared" si="3162"/>
        <v>0.39000000000000018</v>
      </c>
      <c r="AE554" s="37">
        <f t="shared" si="3162"/>
        <v>0.39000000000000018</v>
      </c>
      <c r="AF554" s="37">
        <f t="shared" si="3162"/>
        <v>0.39000000000000018</v>
      </c>
      <c r="AG554" s="37">
        <f t="shared" si="3162"/>
        <v>0.39000000000000018</v>
      </c>
      <c r="AH554">
        <f t="shared" si="2940"/>
        <v>39</v>
      </c>
      <c r="AI554" s="37">
        <f t="shared" ref="AI554:AJ554" si="3163">IF(ROWS(AI$516:AI554)/100&lt;=AI$514,AI553+1%,"")</f>
        <v>0.39000000000000018</v>
      </c>
      <c r="AJ554" s="37">
        <f t="shared" si="3163"/>
        <v>0.39000000000000018</v>
      </c>
    </row>
    <row r="555" spans="2:36" ht="12.75">
      <c r="B555">
        <f t="shared" ref="B555:P555" si="3164">IF(ROWS(B$516:B555)&lt;=B$514,B554+1,"")</f>
        <v>40</v>
      </c>
      <c r="C555">
        <f t="shared" si="3164"/>
        <v>40</v>
      </c>
      <c r="D555">
        <f t="shared" si="3164"/>
        <v>40</v>
      </c>
      <c r="E555">
        <f t="shared" si="3164"/>
        <v>40</v>
      </c>
      <c r="F555">
        <f t="shared" si="3164"/>
        <v>40</v>
      </c>
      <c r="G555">
        <f t="shared" si="3164"/>
        <v>40</v>
      </c>
      <c r="H555">
        <f t="shared" si="3164"/>
        <v>40</v>
      </c>
      <c r="I555">
        <f t="shared" si="3164"/>
        <v>40</v>
      </c>
      <c r="J555">
        <f t="shared" si="3164"/>
        <v>40</v>
      </c>
      <c r="K555">
        <f t="shared" si="3164"/>
        <v>40</v>
      </c>
      <c r="L555">
        <f t="shared" si="3164"/>
        <v>40</v>
      </c>
      <c r="M555">
        <f t="shared" si="3164"/>
        <v>40</v>
      </c>
      <c r="N555">
        <f t="shared" si="3164"/>
        <v>40</v>
      </c>
      <c r="O555">
        <f t="shared" si="3164"/>
        <v>40</v>
      </c>
      <c r="P555">
        <f t="shared" si="3164"/>
        <v>40</v>
      </c>
      <c r="Q555" s="37">
        <f t="shared" ref="Q555:T555" si="3165">IF(ROWS(Q$516:Q555)/100&lt;=Q$514,Q554+1%,"")</f>
        <v>0.40000000000000019</v>
      </c>
      <c r="R555" s="37">
        <f t="shared" si="3165"/>
        <v>0.40000000000000019</v>
      </c>
      <c r="S555" s="37">
        <f t="shared" si="3165"/>
        <v>0.40000000000000019</v>
      </c>
      <c r="T555" s="37">
        <f t="shared" si="3165"/>
        <v>0.40000000000000019</v>
      </c>
      <c r="U555">
        <f t="shared" si="2934"/>
        <v>40</v>
      </c>
      <c r="V555" s="37">
        <f t="shared" ref="V555:W555" si="3166">IF(ROWS(V$516:V555)/100&lt;=V$514,V554+1%,"")</f>
        <v>0.40000000000000019</v>
      </c>
      <c r="W555" s="37">
        <f t="shared" si="3166"/>
        <v>0.40000000000000019</v>
      </c>
      <c r="X555">
        <f t="shared" si="2936"/>
        <v>400</v>
      </c>
      <c r="Y555" s="37">
        <f t="shared" si="2937"/>
        <v>0.40000000000000019</v>
      </c>
      <c r="Z555">
        <f t="shared" ref="Z555:AA555" si="3167">IF(ROWS(Z$516:Z555)&lt;=Z$514,Z554+1,"")</f>
        <v>40</v>
      </c>
      <c r="AA555">
        <f t="shared" si="3167"/>
        <v>40</v>
      </c>
      <c r="AB555" s="37">
        <f t="shared" ref="AB555:AG555" si="3168">IF(ROWS(AB$516:AB555)/100&lt;=AB$514,AB554+1%,"")</f>
        <v>0.40000000000000019</v>
      </c>
      <c r="AC555" s="37">
        <f t="shared" si="3168"/>
        <v>0.40000000000000019</v>
      </c>
      <c r="AD555" s="37">
        <f t="shared" si="3168"/>
        <v>0.40000000000000019</v>
      </c>
      <c r="AE555" s="37">
        <f t="shared" si="3168"/>
        <v>0.40000000000000019</v>
      </c>
      <c r="AF555" s="37">
        <f t="shared" si="3168"/>
        <v>0.40000000000000019</v>
      </c>
      <c r="AG555" s="37">
        <f t="shared" si="3168"/>
        <v>0.40000000000000019</v>
      </c>
      <c r="AH555">
        <f t="shared" si="2940"/>
        <v>40</v>
      </c>
      <c r="AI555" s="37">
        <f t="shared" ref="AI555:AJ555" si="3169">IF(ROWS(AI$516:AI555)/100&lt;=AI$514,AI554+1%,"")</f>
        <v>0.40000000000000019</v>
      </c>
      <c r="AJ555" s="37">
        <f t="shared" si="3169"/>
        <v>0.40000000000000019</v>
      </c>
    </row>
    <row r="556" spans="2:36" ht="12.75">
      <c r="B556">
        <f t="shared" ref="B556:P556" si="3170">IF(ROWS(B$516:B556)&lt;=B$514,B555+1,"")</f>
        <v>41</v>
      </c>
      <c r="C556">
        <f t="shared" si="3170"/>
        <v>41</v>
      </c>
      <c r="D556">
        <f t="shared" si="3170"/>
        <v>41</v>
      </c>
      <c r="E556">
        <f t="shared" si="3170"/>
        <v>41</v>
      </c>
      <c r="F556">
        <f t="shared" si="3170"/>
        <v>41</v>
      </c>
      <c r="G556">
        <f t="shared" si="3170"/>
        <v>41</v>
      </c>
      <c r="H556">
        <f t="shared" si="3170"/>
        <v>41</v>
      </c>
      <c r="I556">
        <f t="shared" si="3170"/>
        <v>41</v>
      </c>
      <c r="J556">
        <f t="shared" si="3170"/>
        <v>41</v>
      </c>
      <c r="K556">
        <f t="shared" si="3170"/>
        <v>41</v>
      </c>
      <c r="L556">
        <f t="shared" si="3170"/>
        <v>41</v>
      </c>
      <c r="M556">
        <f t="shared" si="3170"/>
        <v>41</v>
      </c>
      <c r="N556">
        <f t="shared" si="3170"/>
        <v>41</v>
      </c>
      <c r="O556">
        <f t="shared" si="3170"/>
        <v>41</v>
      </c>
      <c r="P556">
        <f t="shared" si="3170"/>
        <v>41</v>
      </c>
      <c r="Q556" s="37">
        <f t="shared" ref="Q556:T556" si="3171">IF(ROWS(Q$516:Q556)/100&lt;=Q$514,Q555+1%,"")</f>
        <v>0.4100000000000002</v>
      </c>
      <c r="R556" s="37">
        <f t="shared" si="3171"/>
        <v>0.4100000000000002</v>
      </c>
      <c r="S556" s="37">
        <f t="shared" si="3171"/>
        <v>0.4100000000000002</v>
      </c>
      <c r="T556" s="37">
        <f t="shared" si="3171"/>
        <v>0.4100000000000002</v>
      </c>
      <c r="U556">
        <f t="shared" si="2934"/>
        <v>41</v>
      </c>
      <c r="V556" s="37">
        <f t="shared" ref="V556:W556" si="3172">IF(ROWS(V$516:V556)/100&lt;=V$514,V555+1%,"")</f>
        <v>0.4100000000000002</v>
      </c>
      <c r="W556" s="37">
        <f t="shared" si="3172"/>
        <v>0.4100000000000002</v>
      </c>
      <c r="X556">
        <f t="shared" si="2936"/>
        <v>410</v>
      </c>
      <c r="Y556" s="37">
        <f t="shared" si="2937"/>
        <v>0.4100000000000002</v>
      </c>
      <c r="Z556">
        <f t="shared" ref="Z556:AA556" si="3173">IF(ROWS(Z$516:Z556)&lt;=Z$514,Z555+1,"")</f>
        <v>41</v>
      </c>
      <c r="AA556">
        <f t="shared" si="3173"/>
        <v>41</v>
      </c>
      <c r="AB556" s="37">
        <f t="shared" ref="AB556:AG556" si="3174">IF(ROWS(AB$516:AB556)/100&lt;=AB$514,AB555+1%,"")</f>
        <v>0.4100000000000002</v>
      </c>
      <c r="AC556" s="37">
        <f t="shared" si="3174"/>
        <v>0.4100000000000002</v>
      </c>
      <c r="AD556" s="37">
        <f t="shared" si="3174"/>
        <v>0.4100000000000002</v>
      </c>
      <c r="AE556" s="37">
        <f t="shared" si="3174"/>
        <v>0.4100000000000002</v>
      </c>
      <c r="AF556" s="37">
        <f t="shared" si="3174"/>
        <v>0.4100000000000002</v>
      </c>
      <c r="AG556" s="37">
        <f t="shared" si="3174"/>
        <v>0.4100000000000002</v>
      </c>
      <c r="AH556">
        <f t="shared" si="2940"/>
        <v>41</v>
      </c>
      <c r="AI556" s="37">
        <f t="shared" ref="AI556:AJ556" si="3175">IF(ROWS(AI$516:AI556)/100&lt;=AI$514,AI555+1%,"")</f>
        <v>0.4100000000000002</v>
      </c>
      <c r="AJ556" s="37">
        <f t="shared" si="3175"/>
        <v>0.4100000000000002</v>
      </c>
    </row>
    <row r="557" spans="2:36" ht="12.75">
      <c r="B557">
        <f t="shared" ref="B557:P557" si="3176">IF(ROWS(B$516:B557)&lt;=B$514,B556+1,"")</f>
        <v>42</v>
      </c>
      <c r="C557">
        <f t="shared" si="3176"/>
        <v>42</v>
      </c>
      <c r="D557">
        <f t="shared" si="3176"/>
        <v>42</v>
      </c>
      <c r="E557">
        <f t="shared" si="3176"/>
        <v>42</v>
      </c>
      <c r="F557">
        <f t="shared" si="3176"/>
        <v>42</v>
      </c>
      <c r="G557">
        <f t="shared" si="3176"/>
        <v>42</v>
      </c>
      <c r="H557">
        <f t="shared" si="3176"/>
        <v>42</v>
      </c>
      <c r="I557">
        <f t="shared" si="3176"/>
        <v>42</v>
      </c>
      <c r="J557">
        <f t="shared" si="3176"/>
        <v>42</v>
      </c>
      <c r="K557">
        <f t="shared" si="3176"/>
        <v>42</v>
      </c>
      <c r="L557">
        <f t="shared" si="3176"/>
        <v>42</v>
      </c>
      <c r="M557">
        <f t="shared" si="3176"/>
        <v>42</v>
      </c>
      <c r="N557">
        <f t="shared" si="3176"/>
        <v>42</v>
      </c>
      <c r="O557">
        <f t="shared" si="3176"/>
        <v>42</v>
      </c>
      <c r="P557">
        <f t="shared" si="3176"/>
        <v>42</v>
      </c>
      <c r="Q557" s="37">
        <f t="shared" ref="Q557:T557" si="3177">IF(ROWS(Q$516:Q557)/100&lt;=Q$514,Q556+1%,"")</f>
        <v>0.42000000000000021</v>
      </c>
      <c r="R557" s="37">
        <f t="shared" si="3177"/>
        <v>0.42000000000000021</v>
      </c>
      <c r="S557" s="37">
        <f t="shared" si="3177"/>
        <v>0.42000000000000021</v>
      </c>
      <c r="T557" s="37">
        <f t="shared" si="3177"/>
        <v>0.42000000000000021</v>
      </c>
      <c r="U557">
        <f t="shared" si="2934"/>
        <v>42</v>
      </c>
      <c r="V557" s="37">
        <f t="shared" ref="V557:W557" si="3178">IF(ROWS(V$516:V557)/100&lt;=V$514,V556+1%,"")</f>
        <v>0.42000000000000021</v>
      </c>
      <c r="W557" s="37">
        <f t="shared" si="3178"/>
        <v>0.42000000000000021</v>
      </c>
      <c r="X557">
        <f t="shared" si="2936"/>
        <v>420</v>
      </c>
      <c r="Y557" s="37">
        <f t="shared" si="2937"/>
        <v>0.42000000000000021</v>
      </c>
      <c r="Z557">
        <f t="shared" ref="Z557:AA557" si="3179">IF(ROWS(Z$516:Z557)&lt;=Z$514,Z556+1,"")</f>
        <v>42</v>
      </c>
      <c r="AA557">
        <f t="shared" si="3179"/>
        <v>42</v>
      </c>
      <c r="AB557" s="37">
        <f t="shared" ref="AB557:AG557" si="3180">IF(ROWS(AB$516:AB557)/100&lt;=AB$514,AB556+1%,"")</f>
        <v>0.42000000000000021</v>
      </c>
      <c r="AC557" s="37">
        <f t="shared" si="3180"/>
        <v>0.42000000000000021</v>
      </c>
      <c r="AD557" s="37">
        <f t="shared" si="3180"/>
        <v>0.42000000000000021</v>
      </c>
      <c r="AE557" s="37">
        <f t="shared" si="3180"/>
        <v>0.42000000000000021</v>
      </c>
      <c r="AF557" s="37">
        <f t="shared" si="3180"/>
        <v>0.42000000000000021</v>
      </c>
      <c r="AG557" s="37">
        <f t="shared" si="3180"/>
        <v>0.42000000000000021</v>
      </c>
      <c r="AH557">
        <f t="shared" si="2940"/>
        <v>42</v>
      </c>
      <c r="AI557" s="37">
        <f t="shared" ref="AI557:AJ557" si="3181">IF(ROWS(AI$516:AI557)/100&lt;=AI$514,AI556+1%,"")</f>
        <v>0.42000000000000021</v>
      </c>
      <c r="AJ557" s="37">
        <f t="shared" si="3181"/>
        <v>0.42000000000000021</v>
      </c>
    </row>
    <row r="558" spans="2:36" ht="12.75">
      <c r="B558">
        <f t="shared" ref="B558:P558" si="3182">IF(ROWS(B$516:B558)&lt;=B$514,B557+1,"")</f>
        <v>43</v>
      </c>
      <c r="C558">
        <f t="shared" si="3182"/>
        <v>43</v>
      </c>
      <c r="D558">
        <f t="shared" si="3182"/>
        <v>43</v>
      </c>
      <c r="E558">
        <f t="shared" si="3182"/>
        <v>43</v>
      </c>
      <c r="F558">
        <f t="shared" si="3182"/>
        <v>43</v>
      </c>
      <c r="G558">
        <f t="shared" si="3182"/>
        <v>43</v>
      </c>
      <c r="H558">
        <f t="shared" si="3182"/>
        <v>43</v>
      </c>
      <c r="I558">
        <f t="shared" si="3182"/>
        <v>43</v>
      </c>
      <c r="J558">
        <f t="shared" si="3182"/>
        <v>43</v>
      </c>
      <c r="K558">
        <f t="shared" si="3182"/>
        <v>43</v>
      </c>
      <c r="L558">
        <f t="shared" si="3182"/>
        <v>43</v>
      </c>
      <c r="M558">
        <f t="shared" si="3182"/>
        <v>43</v>
      </c>
      <c r="N558">
        <f t="shared" si="3182"/>
        <v>43</v>
      </c>
      <c r="O558">
        <f t="shared" si="3182"/>
        <v>43</v>
      </c>
      <c r="P558">
        <f t="shared" si="3182"/>
        <v>43</v>
      </c>
      <c r="Q558" s="37">
        <f t="shared" ref="Q558:T558" si="3183">IF(ROWS(Q$516:Q558)/100&lt;=Q$514,Q557+1%,"")</f>
        <v>0.43000000000000022</v>
      </c>
      <c r="R558" s="37">
        <f t="shared" si="3183"/>
        <v>0.43000000000000022</v>
      </c>
      <c r="S558" s="37">
        <f t="shared" si="3183"/>
        <v>0.43000000000000022</v>
      </c>
      <c r="T558" s="37">
        <f t="shared" si="3183"/>
        <v>0.43000000000000022</v>
      </c>
      <c r="U558">
        <f t="shared" si="2934"/>
        <v>43</v>
      </c>
      <c r="V558" s="37">
        <f t="shared" ref="V558:W558" si="3184">IF(ROWS(V$516:V558)/100&lt;=V$514,V557+1%,"")</f>
        <v>0.43000000000000022</v>
      </c>
      <c r="W558" s="37">
        <f t="shared" si="3184"/>
        <v>0.43000000000000022</v>
      </c>
      <c r="X558">
        <f t="shared" si="2936"/>
        <v>430</v>
      </c>
      <c r="Y558" s="37">
        <f t="shared" si="2937"/>
        <v>0.43000000000000022</v>
      </c>
      <c r="Z558">
        <f t="shared" ref="Z558:AA558" si="3185">IF(ROWS(Z$516:Z558)&lt;=Z$514,Z557+1,"")</f>
        <v>43</v>
      </c>
      <c r="AA558">
        <f t="shared" si="3185"/>
        <v>43</v>
      </c>
      <c r="AB558" s="37">
        <f t="shared" ref="AB558:AG558" si="3186">IF(ROWS(AB$516:AB558)/100&lt;=AB$514,AB557+1%,"")</f>
        <v>0.43000000000000022</v>
      </c>
      <c r="AC558" s="37">
        <f t="shared" si="3186"/>
        <v>0.43000000000000022</v>
      </c>
      <c r="AD558" s="37">
        <f t="shared" si="3186"/>
        <v>0.43000000000000022</v>
      </c>
      <c r="AE558" s="37">
        <f t="shared" si="3186"/>
        <v>0.43000000000000022</v>
      </c>
      <c r="AF558" s="37">
        <f t="shared" si="3186"/>
        <v>0.43000000000000022</v>
      </c>
      <c r="AG558" s="37">
        <f t="shared" si="3186"/>
        <v>0.43000000000000022</v>
      </c>
      <c r="AH558">
        <f t="shared" si="2940"/>
        <v>43</v>
      </c>
      <c r="AI558" s="37">
        <f t="shared" ref="AI558:AJ558" si="3187">IF(ROWS(AI$516:AI558)/100&lt;=AI$514,AI557+1%,"")</f>
        <v>0.43000000000000022</v>
      </c>
      <c r="AJ558" s="37">
        <f t="shared" si="3187"/>
        <v>0.43000000000000022</v>
      </c>
    </row>
    <row r="559" spans="2:36" ht="12.75">
      <c r="B559">
        <f t="shared" ref="B559:P559" si="3188">IF(ROWS(B$516:B559)&lt;=B$514,B558+1,"")</f>
        <v>44</v>
      </c>
      <c r="C559">
        <f t="shared" si="3188"/>
        <v>44</v>
      </c>
      <c r="D559">
        <f t="shared" si="3188"/>
        <v>44</v>
      </c>
      <c r="E559">
        <f t="shared" si="3188"/>
        <v>44</v>
      </c>
      <c r="F559">
        <f t="shared" si="3188"/>
        <v>44</v>
      </c>
      <c r="G559">
        <f t="shared" si="3188"/>
        <v>44</v>
      </c>
      <c r="H559">
        <f t="shared" si="3188"/>
        <v>44</v>
      </c>
      <c r="I559">
        <f t="shared" si="3188"/>
        <v>44</v>
      </c>
      <c r="J559">
        <f t="shared" si="3188"/>
        <v>44</v>
      </c>
      <c r="K559">
        <f t="shared" si="3188"/>
        <v>44</v>
      </c>
      <c r="L559">
        <f t="shared" si="3188"/>
        <v>44</v>
      </c>
      <c r="M559">
        <f t="shared" si="3188"/>
        <v>44</v>
      </c>
      <c r="N559">
        <f t="shared" si="3188"/>
        <v>44</v>
      </c>
      <c r="O559">
        <f t="shared" si="3188"/>
        <v>44</v>
      </c>
      <c r="P559">
        <f t="shared" si="3188"/>
        <v>44</v>
      </c>
      <c r="Q559" s="37">
        <f t="shared" ref="Q559:T559" si="3189">IF(ROWS(Q$516:Q559)/100&lt;=Q$514,Q558+1%,"")</f>
        <v>0.44000000000000022</v>
      </c>
      <c r="R559" s="37">
        <f t="shared" si="3189"/>
        <v>0.44000000000000022</v>
      </c>
      <c r="S559" s="37">
        <f t="shared" si="3189"/>
        <v>0.44000000000000022</v>
      </c>
      <c r="T559" s="37">
        <f t="shared" si="3189"/>
        <v>0.44000000000000022</v>
      </c>
      <c r="U559">
        <f t="shared" si="2934"/>
        <v>44</v>
      </c>
      <c r="V559" s="37">
        <f t="shared" ref="V559:W559" si="3190">IF(ROWS(V$516:V559)/100&lt;=V$514,V558+1%,"")</f>
        <v>0.44000000000000022</v>
      </c>
      <c r="W559" s="37">
        <f t="shared" si="3190"/>
        <v>0.44000000000000022</v>
      </c>
      <c r="X559">
        <f t="shared" si="2936"/>
        <v>440</v>
      </c>
      <c r="Y559" s="37">
        <f t="shared" si="2937"/>
        <v>0.44000000000000022</v>
      </c>
      <c r="Z559">
        <f t="shared" ref="Z559:AA559" si="3191">IF(ROWS(Z$516:Z559)&lt;=Z$514,Z558+1,"")</f>
        <v>44</v>
      </c>
      <c r="AA559">
        <f t="shared" si="3191"/>
        <v>44</v>
      </c>
      <c r="AB559" s="37">
        <f t="shared" ref="AB559:AG559" si="3192">IF(ROWS(AB$516:AB559)/100&lt;=AB$514,AB558+1%,"")</f>
        <v>0.44000000000000022</v>
      </c>
      <c r="AC559" s="37">
        <f t="shared" si="3192"/>
        <v>0.44000000000000022</v>
      </c>
      <c r="AD559" s="37">
        <f t="shared" si="3192"/>
        <v>0.44000000000000022</v>
      </c>
      <c r="AE559" s="37">
        <f t="shared" si="3192"/>
        <v>0.44000000000000022</v>
      </c>
      <c r="AF559" s="37">
        <f t="shared" si="3192"/>
        <v>0.44000000000000022</v>
      </c>
      <c r="AG559" s="37">
        <f t="shared" si="3192"/>
        <v>0.44000000000000022</v>
      </c>
      <c r="AH559">
        <f t="shared" si="2940"/>
        <v>44</v>
      </c>
      <c r="AI559" s="37">
        <f t="shared" ref="AI559:AJ559" si="3193">IF(ROWS(AI$516:AI559)/100&lt;=AI$514,AI558+1%,"")</f>
        <v>0.44000000000000022</v>
      </c>
      <c r="AJ559" s="37">
        <f t="shared" si="3193"/>
        <v>0.44000000000000022</v>
      </c>
    </row>
    <row r="560" spans="2:36" ht="12.75">
      <c r="B560">
        <f t="shared" ref="B560:P560" si="3194">IF(ROWS(B$516:B560)&lt;=B$514,B559+1,"")</f>
        <v>45</v>
      </c>
      <c r="C560">
        <f t="shared" si="3194"/>
        <v>45</v>
      </c>
      <c r="D560">
        <f t="shared" si="3194"/>
        <v>45</v>
      </c>
      <c r="E560">
        <f t="shared" si="3194"/>
        <v>45</v>
      </c>
      <c r="F560">
        <f t="shared" si="3194"/>
        <v>45</v>
      </c>
      <c r="G560">
        <f t="shared" si="3194"/>
        <v>45</v>
      </c>
      <c r="H560">
        <f t="shared" si="3194"/>
        <v>45</v>
      </c>
      <c r="I560">
        <f t="shared" si="3194"/>
        <v>45</v>
      </c>
      <c r="J560">
        <f t="shared" si="3194"/>
        <v>45</v>
      </c>
      <c r="K560">
        <f t="shared" si="3194"/>
        <v>45</v>
      </c>
      <c r="L560">
        <f t="shared" si="3194"/>
        <v>45</v>
      </c>
      <c r="M560">
        <f t="shared" si="3194"/>
        <v>45</v>
      </c>
      <c r="N560">
        <f t="shared" si="3194"/>
        <v>45</v>
      </c>
      <c r="O560">
        <f t="shared" si="3194"/>
        <v>45</v>
      </c>
      <c r="P560">
        <f t="shared" si="3194"/>
        <v>45</v>
      </c>
      <c r="Q560" s="37">
        <f t="shared" ref="Q560:T560" si="3195">IF(ROWS(Q$516:Q560)/100&lt;=Q$514,Q559+1%,"")</f>
        <v>0.45000000000000023</v>
      </c>
      <c r="R560" s="37">
        <f t="shared" si="3195"/>
        <v>0.45000000000000023</v>
      </c>
      <c r="S560" s="37">
        <f t="shared" si="3195"/>
        <v>0.45000000000000023</v>
      </c>
      <c r="T560" s="37">
        <f t="shared" si="3195"/>
        <v>0.45000000000000023</v>
      </c>
      <c r="U560">
        <f t="shared" si="2934"/>
        <v>45</v>
      </c>
      <c r="V560" s="37">
        <f t="shared" ref="V560:W560" si="3196">IF(ROWS(V$516:V560)/100&lt;=V$514,V559+1%,"")</f>
        <v>0.45000000000000023</v>
      </c>
      <c r="W560" s="37">
        <f t="shared" si="3196"/>
        <v>0.45000000000000023</v>
      </c>
      <c r="X560">
        <f t="shared" si="2936"/>
        <v>450</v>
      </c>
      <c r="Y560" s="37">
        <f t="shared" si="2937"/>
        <v>0.45000000000000023</v>
      </c>
      <c r="Z560">
        <f t="shared" ref="Z560:AA560" si="3197">IF(ROWS(Z$516:Z560)&lt;=Z$514,Z559+1,"")</f>
        <v>45</v>
      </c>
      <c r="AA560">
        <f t="shared" si="3197"/>
        <v>45</v>
      </c>
      <c r="AB560" s="37">
        <f t="shared" ref="AB560:AG560" si="3198">IF(ROWS(AB$516:AB560)/100&lt;=AB$514,AB559+1%,"")</f>
        <v>0.45000000000000023</v>
      </c>
      <c r="AC560" s="37">
        <f t="shared" si="3198"/>
        <v>0.45000000000000023</v>
      </c>
      <c r="AD560" s="37">
        <f t="shared" si="3198"/>
        <v>0.45000000000000023</v>
      </c>
      <c r="AE560" s="37">
        <f t="shared" si="3198"/>
        <v>0.45000000000000023</v>
      </c>
      <c r="AF560" s="37">
        <f t="shared" si="3198"/>
        <v>0.45000000000000023</v>
      </c>
      <c r="AG560" s="37">
        <f t="shared" si="3198"/>
        <v>0.45000000000000023</v>
      </c>
      <c r="AH560">
        <f t="shared" si="2940"/>
        <v>45</v>
      </c>
      <c r="AI560" s="37">
        <f t="shared" ref="AI560:AJ560" si="3199">IF(ROWS(AI$516:AI560)/100&lt;=AI$514,AI559+1%,"")</f>
        <v>0.45000000000000023</v>
      </c>
      <c r="AJ560" s="37">
        <f t="shared" si="3199"/>
        <v>0.45000000000000023</v>
      </c>
    </row>
    <row r="561" spans="1:38" ht="12.75">
      <c r="B561">
        <f t="shared" ref="B561:P561" si="3200">IF(ROWS(B$516:B561)&lt;=B$514,B560+1,"")</f>
        <v>46</v>
      </c>
      <c r="C561">
        <f t="shared" si="3200"/>
        <v>46</v>
      </c>
      <c r="D561">
        <f t="shared" si="3200"/>
        <v>46</v>
      </c>
      <c r="E561">
        <f t="shared" si="3200"/>
        <v>46</v>
      </c>
      <c r="F561">
        <f t="shared" si="3200"/>
        <v>46</v>
      </c>
      <c r="G561">
        <f t="shared" si="3200"/>
        <v>46</v>
      </c>
      <c r="H561">
        <f t="shared" si="3200"/>
        <v>46</v>
      </c>
      <c r="I561">
        <f t="shared" si="3200"/>
        <v>46</v>
      </c>
      <c r="J561">
        <f t="shared" si="3200"/>
        <v>46</v>
      </c>
      <c r="K561">
        <f t="shared" si="3200"/>
        <v>46</v>
      </c>
      <c r="L561">
        <f t="shared" si="3200"/>
        <v>46</v>
      </c>
      <c r="M561">
        <f t="shared" si="3200"/>
        <v>46</v>
      </c>
      <c r="N561">
        <f t="shared" si="3200"/>
        <v>46</v>
      </c>
      <c r="O561">
        <f t="shared" si="3200"/>
        <v>46</v>
      </c>
      <c r="P561">
        <f t="shared" si="3200"/>
        <v>46</v>
      </c>
      <c r="Q561" s="37">
        <f t="shared" ref="Q561:T561" si="3201">IF(ROWS(Q$516:Q561)/100&lt;=Q$514,Q560+1%,"")</f>
        <v>0.46000000000000024</v>
      </c>
      <c r="R561" s="37">
        <f t="shared" si="3201"/>
        <v>0.46000000000000024</v>
      </c>
      <c r="S561" s="37">
        <f t="shared" si="3201"/>
        <v>0.46000000000000024</v>
      </c>
      <c r="T561" s="37">
        <f t="shared" si="3201"/>
        <v>0.46000000000000024</v>
      </c>
      <c r="U561">
        <f t="shared" si="2934"/>
        <v>46</v>
      </c>
      <c r="V561" s="37">
        <f t="shared" ref="V561:W561" si="3202">IF(ROWS(V$516:V561)/100&lt;=V$514,V560+1%,"")</f>
        <v>0.46000000000000024</v>
      </c>
      <c r="W561" s="37">
        <f t="shared" si="3202"/>
        <v>0.46000000000000024</v>
      </c>
      <c r="X561">
        <f t="shared" si="2936"/>
        <v>460</v>
      </c>
      <c r="Y561" s="37">
        <f t="shared" si="2937"/>
        <v>0.46000000000000024</v>
      </c>
      <c r="Z561">
        <f t="shared" ref="Z561:AA561" si="3203">IF(ROWS(Z$516:Z561)&lt;=Z$514,Z560+1,"")</f>
        <v>46</v>
      </c>
      <c r="AA561">
        <f t="shared" si="3203"/>
        <v>46</v>
      </c>
      <c r="AB561" s="37">
        <f t="shared" ref="AB561:AG561" si="3204">IF(ROWS(AB$516:AB561)/100&lt;=AB$514,AB560+1%,"")</f>
        <v>0.46000000000000024</v>
      </c>
      <c r="AC561" s="37">
        <f t="shared" si="3204"/>
        <v>0.46000000000000024</v>
      </c>
      <c r="AD561" s="37">
        <f t="shared" si="3204"/>
        <v>0.46000000000000024</v>
      </c>
      <c r="AE561" s="37">
        <f t="shared" si="3204"/>
        <v>0.46000000000000024</v>
      </c>
      <c r="AF561" s="37">
        <f t="shared" si="3204"/>
        <v>0.46000000000000024</v>
      </c>
      <c r="AG561" s="37">
        <f t="shared" si="3204"/>
        <v>0.46000000000000024</v>
      </c>
      <c r="AH561">
        <f t="shared" si="2940"/>
        <v>46</v>
      </c>
      <c r="AI561" s="37">
        <f t="shared" ref="AI561:AJ561" si="3205">IF(ROWS(AI$516:AI561)/100&lt;=AI$514,AI560+1%,"")</f>
        <v>0.46000000000000024</v>
      </c>
      <c r="AJ561" s="37">
        <f t="shared" si="3205"/>
        <v>0.46000000000000024</v>
      </c>
    </row>
    <row r="562" spans="1:38" ht="12.75">
      <c r="B562">
        <f t="shared" ref="B562:P562" si="3206">IF(ROWS(B$516:B562)&lt;=B$514,B561+1,"")</f>
        <v>47</v>
      </c>
      <c r="C562">
        <f t="shared" si="3206"/>
        <v>47</v>
      </c>
      <c r="D562">
        <f t="shared" si="3206"/>
        <v>47</v>
      </c>
      <c r="E562">
        <f t="shared" si="3206"/>
        <v>47</v>
      </c>
      <c r="F562">
        <f t="shared" si="3206"/>
        <v>47</v>
      </c>
      <c r="G562">
        <f t="shared" si="3206"/>
        <v>47</v>
      </c>
      <c r="H562">
        <f t="shared" si="3206"/>
        <v>47</v>
      </c>
      <c r="I562">
        <f t="shared" si="3206"/>
        <v>47</v>
      </c>
      <c r="J562">
        <f t="shared" si="3206"/>
        <v>47</v>
      </c>
      <c r="K562">
        <f t="shared" si="3206"/>
        <v>47</v>
      </c>
      <c r="L562">
        <f t="shared" si="3206"/>
        <v>47</v>
      </c>
      <c r="M562">
        <f t="shared" si="3206"/>
        <v>47</v>
      </c>
      <c r="N562">
        <f t="shared" si="3206"/>
        <v>47</v>
      </c>
      <c r="O562">
        <f t="shared" si="3206"/>
        <v>47</v>
      </c>
      <c r="P562">
        <f t="shared" si="3206"/>
        <v>47</v>
      </c>
      <c r="Q562" s="37">
        <f t="shared" ref="Q562:T562" si="3207">IF(ROWS(Q$516:Q562)/100&lt;=Q$514,Q561+1%,"")</f>
        <v>0.47000000000000025</v>
      </c>
      <c r="R562" s="37">
        <f t="shared" si="3207"/>
        <v>0.47000000000000025</v>
      </c>
      <c r="S562" s="37">
        <f t="shared" si="3207"/>
        <v>0.47000000000000025</v>
      </c>
      <c r="T562" s="37">
        <f t="shared" si="3207"/>
        <v>0.47000000000000025</v>
      </c>
      <c r="U562">
        <f t="shared" si="2934"/>
        <v>47</v>
      </c>
      <c r="V562" s="37">
        <f t="shared" ref="V562:W562" si="3208">IF(ROWS(V$516:V562)/100&lt;=V$514,V561+1%,"")</f>
        <v>0.47000000000000025</v>
      </c>
      <c r="W562" s="37">
        <f t="shared" si="3208"/>
        <v>0.47000000000000025</v>
      </c>
      <c r="X562">
        <f t="shared" si="2936"/>
        <v>470</v>
      </c>
      <c r="Y562" s="37">
        <f t="shared" si="2937"/>
        <v>0.47000000000000025</v>
      </c>
      <c r="Z562">
        <f t="shared" ref="Z562:AA562" si="3209">IF(ROWS(Z$516:Z562)&lt;=Z$514,Z561+1,"")</f>
        <v>47</v>
      </c>
      <c r="AA562">
        <f t="shared" si="3209"/>
        <v>47</v>
      </c>
      <c r="AB562" s="37">
        <f t="shared" ref="AB562:AG562" si="3210">IF(ROWS(AB$516:AB562)/100&lt;=AB$514,AB561+1%,"")</f>
        <v>0.47000000000000025</v>
      </c>
      <c r="AC562" s="37">
        <f t="shared" si="3210"/>
        <v>0.47000000000000025</v>
      </c>
      <c r="AD562" s="37">
        <f t="shared" si="3210"/>
        <v>0.47000000000000025</v>
      </c>
      <c r="AE562" s="37">
        <f t="shared" si="3210"/>
        <v>0.47000000000000025</v>
      </c>
      <c r="AF562" s="37">
        <f t="shared" si="3210"/>
        <v>0.47000000000000025</v>
      </c>
      <c r="AG562" s="37">
        <f t="shared" si="3210"/>
        <v>0.47000000000000025</v>
      </c>
      <c r="AH562">
        <f t="shared" si="2940"/>
        <v>47</v>
      </c>
      <c r="AI562" s="37">
        <f t="shared" ref="AI562:AJ562" si="3211">IF(ROWS(AI$516:AI562)/100&lt;=AI$514,AI561+1%,"")</f>
        <v>0.47000000000000025</v>
      </c>
      <c r="AJ562" s="37">
        <f t="shared" si="3211"/>
        <v>0.47000000000000025</v>
      </c>
    </row>
    <row r="563" spans="1:38" ht="12.75">
      <c r="B563">
        <f t="shared" ref="B563:P563" si="3212">IF(ROWS(B$516:B563)&lt;=B$514,B562+1,"")</f>
        <v>48</v>
      </c>
      <c r="C563">
        <f t="shared" si="3212"/>
        <v>48</v>
      </c>
      <c r="D563">
        <f t="shared" si="3212"/>
        <v>48</v>
      </c>
      <c r="E563">
        <f t="shared" si="3212"/>
        <v>48</v>
      </c>
      <c r="F563">
        <f t="shared" si="3212"/>
        <v>48</v>
      </c>
      <c r="G563">
        <f t="shared" si="3212"/>
        <v>48</v>
      </c>
      <c r="H563">
        <f t="shared" si="3212"/>
        <v>48</v>
      </c>
      <c r="I563">
        <f t="shared" si="3212"/>
        <v>48</v>
      </c>
      <c r="J563">
        <f t="shared" si="3212"/>
        <v>48</v>
      </c>
      <c r="K563">
        <f t="shared" si="3212"/>
        <v>48</v>
      </c>
      <c r="L563">
        <f t="shared" si="3212"/>
        <v>48</v>
      </c>
      <c r="M563">
        <f t="shared" si="3212"/>
        <v>48</v>
      </c>
      <c r="N563">
        <f t="shared" si="3212"/>
        <v>48</v>
      </c>
      <c r="O563">
        <f t="shared" si="3212"/>
        <v>48</v>
      </c>
      <c r="P563">
        <f t="shared" si="3212"/>
        <v>48</v>
      </c>
      <c r="Q563" s="37">
        <f t="shared" ref="Q563:T563" si="3213">IF(ROWS(Q$516:Q563)/100&lt;=Q$514,Q562+1%,"")</f>
        <v>0.48000000000000026</v>
      </c>
      <c r="R563" s="37">
        <f t="shared" si="3213"/>
        <v>0.48000000000000026</v>
      </c>
      <c r="S563" s="37">
        <f t="shared" si="3213"/>
        <v>0.48000000000000026</v>
      </c>
      <c r="T563" s="37">
        <f t="shared" si="3213"/>
        <v>0.48000000000000026</v>
      </c>
      <c r="U563">
        <f t="shared" si="2934"/>
        <v>48</v>
      </c>
      <c r="V563" s="37">
        <f t="shared" ref="V563:W563" si="3214">IF(ROWS(V$516:V563)/100&lt;=V$514,V562+1%,"")</f>
        <v>0.48000000000000026</v>
      </c>
      <c r="W563" s="37">
        <f t="shared" si="3214"/>
        <v>0.48000000000000026</v>
      </c>
      <c r="X563">
        <f t="shared" si="2936"/>
        <v>480</v>
      </c>
      <c r="Y563" s="37">
        <f t="shared" si="2937"/>
        <v>0.48000000000000026</v>
      </c>
      <c r="Z563">
        <f t="shared" ref="Z563:AA563" si="3215">IF(ROWS(Z$516:Z563)&lt;=Z$514,Z562+1,"")</f>
        <v>48</v>
      </c>
      <c r="AA563">
        <f t="shared" si="3215"/>
        <v>48</v>
      </c>
      <c r="AB563" s="37">
        <f t="shared" ref="AB563:AG563" si="3216">IF(ROWS(AB$516:AB563)/100&lt;=AB$514,AB562+1%,"")</f>
        <v>0.48000000000000026</v>
      </c>
      <c r="AC563" s="37">
        <f t="shared" si="3216"/>
        <v>0.48000000000000026</v>
      </c>
      <c r="AD563" s="37">
        <f t="shared" si="3216"/>
        <v>0.48000000000000026</v>
      </c>
      <c r="AE563" s="37">
        <f t="shared" si="3216"/>
        <v>0.48000000000000026</v>
      </c>
      <c r="AF563" s="37">
        <f t="shared" si="3216"/>
        <v>0.48000000000000026</v>
      </c>
      <c r="AG563" s="37">
        <f t="shared" si="3216"/>
        <v>0.48000000000000026</v>
      </c>
      <c r="AH563">
        <f t="shared" si="2940"/>
        <v>48</v>
      </c>
      <c r="AI563" s="37">
        <f t="shared" ref="AI563:AJ563" si="3217">IF(ROWS(AI$516:AI563)/100&lt;=AI$514,AI562+1%,"")</f>
        <v>0.48000000000000026</v>
      </c>
      <c r="AJ563" s="37">
        <f t="shared" si="3217"/>
        <v>0.48000000000000026</v>
      </c>
    </row>
    <row r="564" spans="1:38" ht="12.75">
      <c r="B564">
        <f t="shared" ref="B564:P564" si="3218">IF(ROWS(B$516:B564)&lt;=B$514,B563+1,"")</f>
        <v>49</v>
      </c>
      <c r="C564">
        <f t="shared" si="3218"/>
        <v>49</v>
      </c>
      <c r="D564">
        <f t="shared" si="3218"/>
        <v>49</v>
      </c>
      <c r="E564">
        <f t="shared" si="3218"/>
        <v>49</v>
      </c>
      <c r="F564">
        <f t="shared" si="3218"/>
        <v>49</v>
      </c>
      <c r="G564">
        <f t="shared" si="3218"/>
        <v>49</v>
      </c>
      <c r="H564">
        <f t="shared" si="3218"/>
        <v>49</v>
      </c>
      <c r="I564">
        <f t="shared" si="3218"/>
        <v>49</v>
      </c>
      <c r="J564">
        <f t="shared" si="3218"/>
        <v>49</v>
      </c>
      <c r="K564">
        <f t="shared" si="3218"/>
        <v>49</v>
      </c>
      <c r="L564">
        <f t="shared" si="3218"/>
        <v>49</v>
      </c>
      <c r="M564">
        <f t="shared" si="3218"/>
        <v>49</v>
      </c>
      <c r="N564">
        <f t="shared" si="3218"/>
        <v>49</v>
      </c>
      <c r="O564">
        <f t="shared" si="3218"/>
        <v>49</v>
      </c>
      <c r="P564">
        <f t="shared" si="3218"/>
        <v>49</v>
      </c>
      <c r="Q564" s="37">
        <f t="shared" ref="Q564:T564" si="3219">IF(ROWS(Q$516:Q564)/100&lt;=Q$514,Q563+1%,"")</f>
        <v>0.49000000000000027</v>
      </c>
      <c r="R564" s="37">
        <f t="shared" si="3219"/>
        <v>0.49000000000000027</v>
      </c>
      <c r="S564" s="37">
        <f t="shared" si="3219"/>
        <v>0.49000000000000027</v>
      </c>
      <c r="T564" s="37">
        <f t="shared" si="3219"/>
        <v>0.49000000000000027</v>
      </c>
      <c r="U564">
        <f t="shared" si="2934"/>
        <v>49</v>
      </c>
      <c r="V564" s="37">
        <f t="shared" ref="V564:W564" si="3220">IF(ROWS(V$516:V564)/100&lt;=V$514,V563+1%,"")</f>
        <v>0.49000000000000027</v>
      </c>
      <c r="W564" s="37">
        <f t="shared" si="3220"/>
        <v>0.49000000000000027</v>
      </c>
      <c r="X564">
        <f t="shared" si="2936"/>
        <v>490</v>
      </c>
      <c r="Y564" s="37">
        <f t="shared" si="2937"/>
        <v>0.49000000000000027</v>
      </c>
      <c r="Z564">
        <f t="shared" ref="Z564:AA564" si="3221">IF(ROWS(Z$516:Z564)&lt;=Z$514,Z563+1,"")</f>
        <v>49</v>
      </c>
      <c r="AA564">
        <f t="shared" si="3221"/>
        <v>49</v>
      </c>
      <c r="AB564" s="37">
        <f t="shared" ref="AB564:AG564" si="3222">IF(ROWS(AB$516:AB564)/100&lt;=AB$514,AB563+1%,"")</f>
        <v>0.49000000000000027</v>
      </c>
      <c r="AC564" s="37">
        <f t="shared" si="3222"/>
        <v>0.49000000000000027</v>
      </c>
      <c r="AD564" s="37">
        <f t="shared" si="3222"/>
        <v>0.49000000000000027</v>
      </c>
      <c r="AE564" s="37">
        <f t="shared" si="3222"/>
        <v>0.49000000000000027</v>
      </c>
      <c r="AF564" s="37">
        <f t="shared" si="3222"/>
        <v>0.49000000000000027</v>
      </c>
      <c r="AG564" s="37">
        <f t="shared" si="3222"/>
        <v>0.49000000000000027</v>
      </c>
      <c r="AH564">
        <f t="shared" si="2940"/>
        <v>49</v>
      </c>
      <c r="AI564" s="37">
        <f t="shared" ref="AI564:AJ564" si="3223">IF(ROWS(AI$516:AI564)/100&lt;=AI$514,AI563+1%,"")</f>
        <v>0.49000000000000027</v>
      </c>
      <c r="AJ564" s="37">
        <f t="shared" si="3223"/>
        <v>0.49000000000000027</v>
      </c>
    </row>
    <row r="565" spans="1:38" ht="12.75">
      <c r="B565">
        <f t="shared" ref="B565:P565" si="3224">IF(ROWS(B$516:B565)&lt;=B$514,B564+1,"")</f>
        <v>50</v>
      </c>
      <c r="C565">
        <f t="shared" si="3224"/>
        <v>50</v>
      </c>
      <c r="D565">
        <f t="shared" si="3224"/>
        <v>50</v>
      </c>
      <c r="E565">
        <f t="shared" si="3224"/>
        <v>50</v>
      </c>
      <c r="F565">
        <f t="shared" si="3224"/>
        <v>50</v>
      </c>
      <c r="G565">
        <f t="shared" si="3224"/>
        <v>50</v>
      </c>
      <c r="H565">
        <f t="shared" si="3224"/>
        <v>50</v>
      </c>
      <c r="I565">
        <f t="shared" si="3224"/>
        <v>50</v>
      </c>
      <c r="J565">
        <f t="shared" si="3224"/>
        <v>50</v>
      </c>
      <c r="K565">
        <f t="shared" si="3224"/>
        <v>50</v>
      </c>
      <c r="L565">
        <f t="shared" si="3224"/>
        <v>50</v>
      </c>
      <c r="M565">
        <f t="shared" si="3224"/>
        <v>50</v>
      </c>
      <c r="N565">
        <f t="shared" si="3224"/>
        <v>50</v>
      </c>
      <c r="O565">
        <f t="shared" si="3224"/>
        <v>50</v>
      </c>
      <c r="P565">
        <f t="shared" si="3224"/>
        <v>50</v>
      </c>
      <c r="Q565" s="37">
        <f t="shared" ref="Q565:T565" si="3225">IF(ROWS(Q$516:Q565)/100&lt;=Q$514,Q564+1%,"")</f>
        <v>0.50000000000000022</v>
      </c>
      <c r="R565" s="37">
        <f t="shared" si="3225"/>
        <v>0.50000000000000022</v>
      </c>
      <c r="S565" s="37">
        <f t="shared" si="3225"/>
        <v>0.50000000000000022</v>
      </c>
      <c r="T565" s="37">
        <f t="shared" si="3225"/>
        <v>0.50000000000000022</v>
      </c>
      <c r="U565">
        <f t="shared" si="2934"/>
        <v>50</v>
      </c>
      <c r="V565" s="37">
        <f t="shared" ref="V565:W565" si="3226">IF(ROWS(V$516:V565)/100&lt;=V$514,V564+1%,"")</f>
        <v>0.50000000000000022</v>
      </c>
      <c r="W565" s="37">
        <f t="shared" si="3226"/>
        <v>0.50000000000000022</v>
      </c>
      <c r="X565">
        <f t="shared" si="2936"/>
        <v>500</v>
      </c>
      <c r="Y565" s="37">
        <f t="shared" si="2937"/>
        <v>0.50000000000000022</v>
      </c>
      <c r="Z565">
        <f t="shared" ref="Z565:AA565" si="3227">IF(ROWS(Z$516:Z565)&lt;=Z$514,Z564+1,"")</f>
        <v>50</v>
      </c>
      <c r="AA565">
        <f t="shared" si="3227"/>
        <v>50</v>
      </c>
      <c r="AB565" s="37">
        <f t="shared" ref="AB565:AG565" si="3228">IF(ROWS(AB$516:AB565)/100&lt;=AB$514,AB564+1%,"")</f>
        <v>0.50000000000000022</v>
      </c>
      <c r="AC565" s="37">
        <f t="shared" si="3228"/>
        <v>0.50000000000000022</v>
      </c>
      <c r="AD565" s="37">
        <f t="shared" si="3228"/>
        <v>0.50000000000000022</v>
      </c>
      <c r="AE565" s="37">
        <f t="shared" si="3228"/>
        <v>0.50000000000000022</v>
      </c>
      <c r="AF565" s="37">
        <f t="shared" si="3228"/>
        <v>0.50000000000000022</v>
      </c>
      <c r="AG565" s="37">
        <f t="shared" si="3228"/>
        <v>0.50000000000000022</v>
      </c>
      <c r="AH565">
        <f t="shared" si="2940"/>
        <v>50</v>
      </c>
      <c r="AI565" s="37">
        <f t="shared" ref="AI565:AJ565" si="3229">IF(ROWS(AI$516:AI565)/100&lt;=AI$514,AI564+1%,"")</f>
        <v>0.50000000000000022</v>
      </c>
      <c r="AJ565" s="37">
        <f t="shared" si="3229"/>
        <v>0.50000000000000022</v>
      </c>
    </row>
    <row r="566" spans="1:38" ht="12.75">
      <c r="Q566" s="37"/>
      <c r="R566" s="37"/>
      <c r="S566" s="37"/>
      <c r="T566" s="37"/>
      <c r="V566" s="37"/>
      <c r="W566" s="37"/>
      <c r="Y566" s="37"/>
      <c r="AB566" s="37"/>
      <c r="AC566" s="37"/>
      <c r="AD566" s="37"/>
      <c r="AE566" s="37"/>
      <c r="AF566" s="37"/>
      <c r="AG566" s="37"/>
      <c r="AI566" s="37"/>
      <c r="AJ566" s="37"/>
    </row>
    <row r="567" spans="1:38" ht="12.75">
      <c r="A567" s="10" t="s">
        <v>1</v>
      </c>
      <c r="B567" s="10" t="s">
        <v>1367</v>
      </c>
      <c r="C567" s="10">
        <v>15</v>
      </c>
      <c r="D567" s="10">
        <v>15</v>
      </c>
      <c r="E567" s="10">
        <v>15</v>
      </c>
      <c r="F567" s="10">
        <v>15</v>
      </c>
      <c r="G567" s="10">
        <v>15</v>
      </c>
      <c r="H567" s="10">
        <v>15</v>
      </c>
      <c r="I567" s="10">
        <v>15</v>
      </c>
      <c r="J567" s="10">
        <v>40</v>
      </c>
      <c r="K567" s="10">
        <v>40</v>
      </c>
      <c r="L567" s="10" t="s">
        <v>1367</v>
      </c>
      <c r="M567" s="10" t="s">
        <v>1367</v>
      </c>
      <c r="N567" s="10" t="s">
        <v>1367</v>
      </c>
      <c r="O567" s="10" t="s">
        <v>1367</v>
      </c>
      <c r="P567" s="10" t="s">
        <v>1367</v>
      </c>
      <c r="Q567" s="157" t="s">
        <v>1367</v>
      </c>
      <c r="R567" s="157">
        <v>0.03</v>
      </c>
      <c r="S567" s="157" t="s">
        <v>1367</v>
      </c>
      <c r="T567" s="157">
        <v>0.04</v>
      </c>
      <c r="U567" s="10">
        <v>5</v>
      </c>
      <c r="V567" s="157">
        <v>0.04</v>
      </c>
      <c r="W567" s="157">
        <v>0.04</v>
      </c>
      <c r="X567" s="10" t="s">
        <v>1367</v>
      </c>
      <c r="Y567" s="157">
        <v>0.04</v>
      </c>
      <c r="Z567" s="10" t="s">
        <v>1367</v>
      </c>
      <c r="AA567" s="10" t="s">
        <v>1367</v>
      </c>
      <c r="AB567" s="157" t="s">
        <v>1367</v>
      </c>
      <c r="AC567" s="157" t="s">
        <v>1367</v>
      </c>
      <c r="AD567" s="157" t="s">
        <v>1367</v>
      </c>
      <c r="AE567" s="157" t="s">
        <v>1367</v>
      </c>
      <c r="AF567" s="157" t="s">
        <v>1367</v>
      </c>
      <c r="AG567" s="157" t="s">
        <v>1367</v>
      </c>
      <c r="AH567" s="10" t="s">
        <v>1367</v>
      </c>
      <c r="AI567" s="157" t="s">
        <v>1367</v>
      </c>
      <c r="AJ567" s="157" t="s">
        <v>1367</v>
      </c>
      <c r="AK567" s="10"/>
      <c r="AL567" s="10"/>
    </row>
    <row r="568" spans="1:38" ht="12.75">
      <c r="A568" s="10" t="s">
        <v>362</v>
      </c>
      <c r="B568" s="10">
        <v>0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57">
        <v>0</v>
      </c>
      <c r="R568" s="157">
        <v>0</v>
      </c>
      <c r="S568" s="157">
        <v>0</v>
      </c>
      <c r="T568" s="157">
        <v>0</v>
      </c>
      <c r="U568" s="10">
        <v>0</v>
      </c>
      <c r="V568" s="157">
        <v>0</v>
      </c>
      <c r="W568" s="157">
        <v>0</v>
      </c>
      <c r="X568" s="10">
        <v>0</v>
      </c>
      <c r="Y568" s="157">
        <v>0</v>
      </c>
      <c r="Z568" s="10">
        <v>0</v>
      </c>
      <c r="AA568" s="10">
        <v>0</v>
      </c>
      <c r="AB568" s="157">
        <v>0</v>
      </c>
      <c r="AC568" s="157">
        <v>0</v>
      </c>
      <c r="AD568" s="157">
        <v>0</v>
      </c>
      <c r="AE568" s="157">
        <v>0</v>
      </c>
      <c r="AF568" s="157">
        <v>0</v>
      </c>
      <c r="AG568" s="157">
        <v>0</v>
      </c>
      <c r="AH568" s="10">
        <v>0</v>
      </c>
      <c r="AI568" s="157">
        <v>0</v>
      </c>
      <c r="AJ568" s="157">
        <v>0</v>
      </c>
      <c r="AK568" s="10"/>
      <c r="AL568" s="10"/>
    </row>
    <row r="569" spans="1:38" ht="12.75">
      <c r="A569" s="10" t="s">
        <v>240</v>
      </c>
      <c r="B569">
        <f t="shared" ref="B569:P569" si="3230">IF(ROWS(B569)&lt;=B567,B568+1,"")</f>
        <v>1</v>
      </c>
      <c r="C569">
        <f t="shared" si="3230"/>
        <v>1</v>
      </c>
      <c r="D569">
        <f t="shared" si="3230"/>
        <v>1</v>
      </c>
      <c r="E569">
        <f t="shared" si="3230"/>
        <v>1</v>
      </c>
      <c r="F569">
        <f t="shared" si="3230"/>
        <v>1</v>
      </c>
      <c r="G569">
        <f t="shared" si="3230"/>
        <v>1</v>
      </c>
      <c r="H569">
        <f t="shared" si="3230"/>
        <v>1</v>
      </c>
      <c r="I569">
        <f t="shared" si="3230"/>
        <v>1</v>
      </c>
      <c r="J569">
        <f t="shared" si="3230"/>
        <v>1</v>
      </c>
      <c r="K569">
        <f t="shared" si="3230"/>
        <v>1</v>
      </c>
      <c r="L569">
        <f t="shared" si="3230"/>
        <v>1</v>
      </c>
      <c r="M569">
        <f t="shared" si="3230"/>
        <v>1</v>
      </c>
      <c r="N569">
        <f t="shared" si="3230"/>
        <v>1</v>
      </c>
      <c r="O569">
        <f t="shared" si="3230"/>
        <v>1</v>
      </c>
      <c r="P569">
        <f t="shared" si="3230"/>
        <v>1</v>
      </c>
      <c r="Q569" s="37">
        <f t="shared" ref="Q569:T569" si="3231">IF(ROWS(Q569)/100&lt;=Q567,Q568+1%,"")</f>
        <v>0.01</v>
      </c>
      <c r="R569" s="37">
        <f t="shared" si="3231"/>
        <v>0.01</v>
      </c>
      <c r="S569" s="37">
        <f t="shared" si="3231"/>
        <v>0.01</v>
      </c>
      <c r="T569" s="37">
        <f t="shared" si="3231"/>
        <v>0.01</v>
      </c>
      <c r="U569">
        <f>IF(ROWS(U569)&lt;=U567,U568+1,"")</f>
        <v>1</v>
      </c>
      <c r="V569" s="37">
        <f t="shared" ref="V569:W569" si="3232">IF(ROWS(V569)/100&lt;=V567,V568+1%,"")</f>
        <v>0.01</v>
      </c>
      <c r="W569" s="37">
        <f t="shared" si="3232"/>
        <v>0.01</v>
      </c>
      <c r="X569">
        <f>IF(ROWS(X569)&lt;=X567,X568+10,"")</f>
        <v>10</v>
      </c>
      <c r="Y569" s="37">
        <f>IF(ROWS(Y569)/100&lt;=Y567,Y568+1%,"")</f>
        <v>0.01</v>
      </c>
      <c r="Z569">
        <f t="shared" ref="Z569:AA569" si="3233">IF(ROWS(Z569)&lt;=Z567,Z568+1,"")</f>
        <v>1</v>
      </c>
      <c r="AA569">
        <f t="shared" si="3233"/>
        <v>1</v>
      </c>
      <c r="AB569" s="37">
        <f t="shared" ref="AB569:AG569" si="3234">IF(ROWS(AB569)/100&lt;=AB567,AB568+1%,"")</f>
        <v>0.01</v>
      </c>
      <c r="AC569" s="37">
        <f t="shared" si="3234"/>
        <v>0.01</v>
      </c>
      <c r="AD569" s="37">
        <f t="shared" si="3234"/>
        <v>0.01</v>
      </c>
      <c r="AE569" s="37">
        <f t="shared" si="3234"/>
        <v>0.01</v>
      </c>
      <c r="AF569" s="37">
        <f t="shared" si="3234"/>
        <v>0.01</v>
      </c>
      <c r="AG569" s="37">
        <f t="shared" si="3234"/>
        <v>0.01</v>
      </c>
      <c r="AH569">
        <f>IF(ROWS(AH569)&lt;=AH567,AH568+1,"")</f>
        <v>1</v>
      </c>
      <c r="AI569" s="37">
        <f t="shared" ref="AI569:AJ569" si="3235">IF(ROWS(AI569)/100&lt;=AI567,AI568+1%,"")</f>
        <v>0.01</v>
      </c>
      <c r="AJ569" s="37">
        <f t="shared" si="3235"/>
        <v>0.01</v>
      </c>
    </row>
    <row r="570" spans="1:38" ht="12.75">
      <c r="B570">
        <f t="shared" ref="B570:P570" si="3236">IF(ROWS(B$569:B570)&lt;=B$567,B569+1,"")</f>
        <v>2</v>
      </c>
      <c r="C570">
        <f t="shared" si="3236"/>
        <v>2</v>
      </c>
      <c r="D570">
        <f t="shared" si="3236"/>
        <v>2</v>
      </c>
      <c r="E570">
        <f t="shared" si="3236"/>
        <v>2</v>
      </c>
      <c r="F570">
        <f t="shared" si="3236"/>
        <v>2</v>
      </c>
      <c r="G570">
        <f t="shared" si="3236"/>
        <v>2</v>
      </c>
      <c r="H570">
        <f t="shared" si="3236"/>
        <v>2</v>
      </c>
      <c r="I570">
        <f t="shared" si="3236"/>
        <v>2</v>
      </c>
      <c r="J570">
        <f t="shared" si="3236"/>
        <v>2</v>
      </c>
      <c r="K570">
        <f t="shared" si="3236"/>
        <v>2</v>
      </c>
      <c r="L570">
        <f t="shared" si="3236"/>
        <v>2</v>
      </c>
      <c r="M570">
        <f t="shared" si="3236"/>
        <v>2</v>
      </c>
      <c r="N570">
        <f t="shared" si="3236"/>
        <v>2</v>
      </c>
      <c r="O570">
        <f t="shared" si="3236"/>
        <v>2</v>
      </c>
      <c r="P570">
        <f t="shared" si="3236"/>
        <v>2</v>
      </c>
      <c r="Q570" s="37">
        <f t="shared" ref="Q570:T570" si="3237">IF(ROWS(Q$569:Q570)/100&lt;=Q$567,Q569+1%,"")</f>
        <v>0.02</v>
      </c>
      <c r="R570" s="37">
        <f t="shared" si="3237"/>
        <v>0.02</v>
      </c>
      <c r="S570" s="37">
        <f t="shared" si="3237"/>
        <v>0.02</v>
      </c>
      <c r="T570" s="37">
        <f t="shared" si="3237"/>
        <v>0.02</v>
      </c>
      <c r="U570">
        <f t="shared" ref="U570:U618" si="3238">IF(ROWS(U$569:U570)&lt;=U$567,U569+1,"")</f>
        <v>2</v>
      </c>
      <c r="V570" s="37">
        <f t="shared" ref="V570:W570" si="3239">IF(ROWS(V$569:V570)/100&lt;=V$567,V569+1%,"")</f>
        <v>0.02</v>
      </c>
      <c r="W570" s="37">
        <f t="shared" si="3239"/>
        <v>0.02</v>
      </c>
      <c r="X570">
        <f t="shared" ref="X570:X618" si="3240">IF(ROWS(X$569:X570)&lt;=X$567,X569+10,"")</f>
        <v>20</v>
      </c>
      <c r="Y570" s="37">
        <f t="shared" ref="Y570:Y618" si="3241">IF(ROWS(Y$569:Y570)/100&lt;=Y$567,Y569+1%,"")</f>
        <v>0.02</v>
      </c>
      <c r="Z570">
        <f t="shared" ref="Z570:AA570" si="3242">IF(ROWS(Z$569:Z570)&lt;=Z$567,Z569+1,"")</f>
        <v>2</v>
      </c>
      <c r="AA570">
        <f t="shared" si="3242"/>
        <v>2</v>
      </c>
      <c r="AB570" s="37">
        <f t="shared" ref="AB570:AG570" si="3243">IF(ROWS(AB$569:AB570)/100&lt;=AB$567,AB569+1%,"")</f>
        <v>0.02</v>
      </c>
      <c r="AC570" s="37">
        <f t="shared" si="3243"/>
        <v>0.02</v>
      </c>
      <c r="AD570" s="37">
        <f t="shared" si="3243"/>
        <v>0.02</v>
      </c>
      <c r="AE570" s="37">
        <f t="shared" si="3243"/>
        <v>0.02</v>
      </c>
      <c r="AF570" s="37">
        <f t="shared" si="3243"/>
        <v>0.02</v>
      </c>
      <c r="AG570" s="37">
        <f t="shared" si="3243"/>
        <v>0.02</v>
      </c>
      <c r="AH570">
        <f t="shared" ref="AH570:AH618" si="3244">IF(ROWS(AH$569:AH570)&lt;=AH$567,AH569+1,"")</f>
        <v>2</v>
      </c>
      <c r="AI570" s="37">
        <f t="shared" ref="AI570:AJ570" si="3245">IF(ROWS(AI$569:AI570)/100&lt;=AI$567,AI569+1%,"")</f>
        <v>0.02</v>
      </c>
      <c r="AJ570" s="37">
        <f t="shared" si="3245"/>
        <v>0.02</v>
      </c>
    </row>
    <row r="571" spans="1:38" ht="12.75">
      <c r="B571">
        <f t="shared" ref="B571:P571" si="3246">IF(ROWS(B$569:B571)&lt;=B$567,B570+1,"")</f>
        <v>3</v>
      </c>
      <c r="C571">
        <f t="shared" si="3246"/>
        <v>3</v>
      </c>
      <c r="D571">
        <f t="shared" si="3246"/>
        <v>3</v>
      </c>
      <c r="E571">
        <f t="shared" si="3246"/>
        <v>3</v>
      </c>
      <c r="F571">
        <f t="shared" si="3246"/>
        <v>3</v>
      </c>
      <c r="G571">
        <f t="shared" si="3246"/>
        <v>3</v>
      </c>
      <c r="H571">
        <f t="shared" si="3246"/>
        <v>3</v>
      </c>
      <c r="I571">
        <f t="shared" si="3246"/>
        <v>3</v>
      </c>
      <c r="J571">
        <f t="shared" si="3246"/>
        <v>3</v>
      </c>
      <c r="K571">
        <f t="shared" si="3246"/>
        <v>3</v>
      </c>
      <c r="L571">
        <f t="shared" si="3246"/>
        <v>3</v>
      </c>
      <c r="M571">
        <f t="shared" si="3246"/>
        <v>3</v>
      </c>
      <c r="N571">
        <f t="shared" si="3246"/>
        <v>3</v>
      </c>
      <c r="O571">
        <f t="shared" si="3246"/>
        <v>3</v>
      </c>
      <c r="P571">
        <f t="shared" si="3246"/>
        <v>3</v>
      </c>
      <c r="Q571" s="37">
        <f t="shared" ref="Q571:T571" si="3247">IF(ROWS(Q$569:Q571)/100&lt;=Q$567,Q570+1%,"")</f>
        <v>0.03</v>
      </c>
      <c r="R571" s="37">
        <f t="shared" si="3247"/>
        <v>0.03</v>
      </c>
      <c r="S571" s="37">
        <f t="shared" si="3247"/>
        <v>0.03</v>
      </c>
      <c r="T571" s="37">
        <f t="shared" si="3247"/>
        <v>0.03</v>
      </c>
      <c r="U571">
        <f t="shared" si="3238"/>
        <v>3</v>
      </c>
      <c r="V571" s="37">
        <f t="shared" ref="V571:W571" si="3248">IF(ROWS(V$569:V571)/100&lt;=V$567,V570+1%,"")</f>
        <v>0.03</v>
      </c>
      <c r="W571" s="37">
        <f t="shared" si="3248"/>
        <v>0.03</v>
      </c>
      <c r="X571">
        <f t="shared" si="3240"/>
        <v>30</v>
      </c>
      <c r="Y571" s="37">
        <f t="shared" si="3241"/>
        <v>0.03</v>
      </c>
      <c r="Z571">
        <f t="shared" ref="Z571:AA571" si="3249">IF(ROWS(Z$569:Z571)&lt;=Z$567,Z570+1,"")</f>
        <v>3</v>
      </c>
      <c r="AA571">
        <f t="shared" si="3249"/>
        <v>3</v>
      </c>
      <c r="AB571" s="37">
        <f t="shared" ref="AB571:AG571" si="3250">IF(ROWS(AB$569:AB571)/100&lt;=AB$567,AB570+1%,"")</f>
        <v>0.03</v>
      </c>
      <c r="AC571" s="37">
        <f t="shared" si="3250"/>
        <v>0.03</v>
      </c>
      <c r="AD571" s="37">
        <f t="shared" si="3250"/>
        <v>0.03</v>
      </c>
      <c r="AE571" s="37">
        <f t="shared" si="3250"/>
        <v>0.03</v>
      </c>
      <c r="AF571" s="37">
        <f t="shared" si="3250"/>
        <v>0.03</v>
      </c>
      <c r="AG571" s="37">
        <f t="shared" si="3250"/>
        <v>0.03</v>
      </c>
      <c r="AH571">
        <f t="shared" si="3244"/>
        <v>3</v>
      </c>
      <c r="AI571" s="37">
        <f t="shared" ref="AI571:AJ571" si="3251">IF(ROWS(AI$569:AI571)/100&lt;=AI$567,AI570+1%,"")</f>
        <v>0.03</v>
      </c>
      <c r="AJ571" s="37">
        <f t="shared" si="3251"/>
        <v>0.03</v>
      </c>
    </row>
    <row r="572" spans="1:38" ht="12.75">
      <c r="B572">
        <f t="shared" ref="B572:P572" si="3252">IF(ROWS(B$569:B572)&lt;=B$567,B571+1,"")</f>
        <v>4</v>
      </c>
      <c r="C572">
        <f t="shared" si="3252"/>
        <v>4</v>
      </c>
      <c r="D572">
        <f t="shared" si="3252"/>
        <v>4</v>
      </c>
      <c r="E572">
        <f t="shared" si="3252"/>
        <v>4</v>
      </c>
      <c r="F572">
        <f t="shared" si="3252"/>
        <v>4</v>
      </c>
      <c r="G572">
        <f t="shared" si="3252"/>
        <v>4</v>
      </c>
      <c r="H572">
        <f t="shared" si="3252"/>
        <v>4</v>
      </c>
      <c r="I572">
        <f t="shared" si="3252"/>
        <v>4</v>
      </c>
      <c r="J572">
        <f t="shared" si="3252"/>
        <v>4</v>
      </c>
      <c r="K572">
        <f t="shared" si="3252"/>
        <v>4</v>
      </c>
      <c r="L572">
        <f t="shared" si="3252"/>
        <v>4</v>
      </c>
      <c r="M572">
        <f t="shared" si="3252"/>
        <v>4</v>
      </c>
      <c r="N572">
        <f t="shared" si="3252"/>
        <v>4</v>
      </c>
      <c r="O572">
        <f t="shared" si="3252"/>
        <v>4</v>
      </c>
      <c r="P572">
        <f t="shared" si="3252"/>
        <v>4</v>
      </c>
      <c r="Q572" s="37">
        <f t="shared" ref="Q572:T572" si="3253">IF(ROWS(Q$569:Q572)/100&lt;=Q$567,Q571+1%,"")</f>
        <v>0.04</v>
      </c>
      <c r="R572" s="37" t="str">
        <f t="shared" si="3253"/>
        <v/>
      </c>
      <c r="S572" s="37">
        <f t="shared" si="3253"/>
        <v>0.04</v>
      </c>
      <c r="T572" s="37">
        <f t="shared" si="3253"/>
        <v>0.04</v>
      </c>
      <c r="U572">
        <f t="shared" si="3238"/>
        <v>4</v>
      </c>
      <c r="V572" s="37">
        <f t="shared" ref="V572:W572" si="3254">IF(ROWS(V$569:V572)/100&lt;=V$567,V571+1%,"")</f>
        <v>0.04</v>
      </c>
      <c r="W572" s="37">
        <f t="shared" si="3254"/>
        <v>0.04</v>
      </c>
      <c r="X572">
        <f t="shared" si="3240"/>
        <v>40</v>
      </c>
      <c r="Y572" s="37">
        <f t="shared" si="3241"/>
        <v>0.04</v>
      </c>
      <c r="Z572">
        <f t="shared" ref="Z572:AA572" si="3255">IF(ROWS(Z$569:Z572)&lt;=Z$567,Z571+1,"")</f>
        <v>4</v>
      </c>
      <c r="AA572">
        <f t="shared" si="3255"/>
        <v>4</v>
      </c>
      <c r="AB572" s="37">
        <f t="shared" ref="AB572:AG572" si="3256">IF(ROWS(AB$569:AB572)/100&lt;=AB$567,AB571+1%,"")</f>
        <v>0.04</v>
      </c>
      <c r="AC572" s="37">
        <f t="shared" si="3256"/>
        <v>0.04</v>
      </c>
      <c r="AD572" s="37">
        <f t="shared" si="3256"/>
        <v>0.04</v>
      </c>
      <c r="AE572" s="37">
        <f t="shared" si="3256"/>
        <v>0.04</v>
      </c>
      <c r="AF572" s="37">
        <f t="shared" si="3256"/>
        <v>0.04</v>
      </c>
      <c r="AG572" s="37">
        <f t="shared" si="3256"/>
        <v>0.04</v>
      </c>
      <c r="AH572">
        <f t="shared" si="3244"/>
        <v>4</v>
      </c>
      <c r="AI572" s="37">
        <f t="shared" ref="AI572:AJ572" si="3257">IF(ROWS(AI$569:AI572)/100&lt;=AI$567,AI571+1%,"")</f>
        <v>0.04</v>
      </c>
      <c r="AJ572" s="37">
        <f t="shared" si="3257"/>
        <v>0.04</v>
      </c>
    </row>
    <row r="573" spans="1:38" ht="12.75">
      <c r="B573">
        <f t="shared" ref="B573:P573" si="3258">IF(ROWS(B$569:B573)&lt;=B$567,B572+1,"")</f>
        <v>5</v>
      </c>
      <c r="C573">
        <f t="shared" si="3258"/>
        <v>5</v>
      </c>
      <c r="D573">
        <f t="shared" si="3258"/>
        <v>5</v>
      </c>
      <c r="E573">
        <f t="shared" si="3258"/>
        <v>5</v>
      </c>
      <c r="F573">
        <f t="shared" si="3258"/>
        <v>5</v>
      </c>
      <c r="G573">
        <f t="shared" si="3258"/>
        <v>5</v>
      </c>
      <c r="H573">
        <f t="shared" si="3258"/>
        <v>5</v>
      </c>
      <c r="I573">
        <f t="shared" si="3258"/>
        <v>5</v>
      </c>
      <c r="J573">
        <f t="shared" si="3258"/>
        <v>5</v>
      </c>
      <c r="K573">
        <f t="shared" si="3258"/>
        <v>5</v>
      </c>
      <c r="L573">
        <f t="shared" si="3258"/>
        <v>5</v>
      </c>
      <c r="M573">
        <f t="shared" si="3258"/>
        <v>5</v>
      </c>
      <c r="N573">
        <f t="shared" si="3258"/>
        <v>5</v>
      </c>
      <c r="O573">
        <f t="shared" si="3258"/>
        <v>5</v>
      </c>
      <c r="P573">
        <f t="shared" si="3258"/>
        <v>5</v>
      </c>
      <c r="Q573" s="37">
        <f t="shared" ref="Q573:T573" si="3259">IF(ROWS(Q$569:Q573)/100&lt;=Q$567,Q572+1%,"")</f>
        <v>0.05</v>
      </c>
      <c r="R573" s="37" t="str">
        <f t="shared" si="3259"/>
        <v/>
      </c>
      <c r="S573" s="37">
        <f t="shared" si="3259"/>
        <v>0.05</v>
      </c>
      <c r="T573" s="37" t="str">
        <f t="shared" si="3259"/>
        <v/>
      </c>
      <c r="U573">
        <f t="shared" si="3238"/>
        <v>5</v>
      </c>
      <c r="V573" s="37" t="str">
        <f t="shared" ref="V573:W573" si="3260">IF(ROWS(V$569:V573)/100&lt;=V$567,V572+1%,"")</f>
        <v/>
      </c>
      <c r="W573" s="37" t="str">
        <f t="shared" si="3260"/>
        <v/>
      </c>
      <c r="X573">
        <f t="shared" si="3240"/>
        <v>50</v>
      </c>
      <c r="Y573" s="37" t="str">
        <f t="shared" si="3241"/>
        <v/>
      </c>
      <c r="Z573">
        <f t="shared" ref="Z573:AA573" si="3261">IF(ROWS(Z$569:Z573)&lt;=Z$567,Z572+1,"")</f>
        <v>5</v>
      </c>
      <c r="AA573">
        <f t="shared" si="3261"/>
        <v>5</v>
      </c>
      <c r="AB573" s="37">
        <f t="shared" ref="AB573:AG573" si="3262">IF(ROWS(AB$569:AB573)/100&lt;=AB$567,AB572+1%,"")</f>
        <v>0.05</v>
      </c>
      <c r="AC573" s="37">
        <f t="shared" si="3262"/>
        <v>0.05</v>
      </c>
      <c r="AD573" s="37">
        <f t="shared" si="3262"/>
        <v>0.05</v>
      </c>
      <c r="AE573" s="37">
        <f t="shared" si="3262"/>
        <v>0.05</v>
      </c>
      <c r="AF573" s="37">
        <f t="shared" si="3262"/>
        <v>0.05</v>
      </c>
      <c r="AG573" s="37">
        <f t="shared" si="3262"/>
        <v>0.05</v>
      </c>
      <c r="AH573">
        <f t="shared" si="3244"/>
        <v>5</v>
      </c>
      <c r="AI573" s="37">
        <f t="shared" ref="AI573:AJ573" si="3263">IF(ROWS(AI$569:AI573)/100&lt;=AI$567,AI572+1%,"")</f>
        <v>0.05</v>
      </c>
      <c r="AJ573" s="37">
        <f t="shared" si="3263"/>
        <v>0.05</v>
      </c>
    </row>
    <row r="574" spans="1:38" ht="12.75">
      <c r="B574">
        <f t="shared" ref="B574:P574" si="3264">IF(ROWS(B$569:B574)&lt;=B$567,B573+1,"")</f>
        <v>6</v>
      </c>
      <c r="C574">
        <f t="shared" si="3264"/>
        <v>6</v>
      </c>
      <c r="D574">
        <f t="shared" si="3264"/>
        <v>6</v>
      </c>
      <c r="E574">
        <f t="shared" si="3264"/>
        <v>6</v>
      </c>
      <c r="F574">
        <f t="shared" si="3264"/>
        <v>6</v>
      </c>
      <c r="G574">
        <f t="shared" si="3264"/>
        <v>6</v>
      </c>
      <c r="H574">
        <f t="shared" si="3264"/>
        <v>6</v>
      </c>
      <c r="I574">
        <f t="shared" si="3264"/>
        <v>6</v>
      </c>
      <c r="J574">
        <f t="shared" si="3264"/>
        <v>6</v>
      </c>
      <c r="K574">
        <f t="shared" si="3264"/>
        <v>6</v>
      </c>
      <c r="L574">
        <f t="shared" si="3264"/>
        <v>6</v>
      </c>
      <c r="M574">
        <f t="shared" si="3264"/>
        <v>6</v>
      </c>
      <c r="N574">
        <f t="shared" si="3264"/>
        <v>6</v>
      </c>
      <c r="O574">
        <f t="shared" si="3264"/>
        <v>6</v>
      </c>
      <c r="P574">
        <f t="shared" si="3264"/>
        <v>6</v>
      </c>
      <c r="Q574" s="37">
        <f t="shared" ref="Q574:T574" si="3265">IF(ROWS(Q$569:Q574)/100&lt;=Q$567,Q573+1%,"")</f>
        <v>6.0000000000000005E-2</v>
      </c>
      <c r="R574" s="37" t="str">
        <f t="shared" si="3265"/>
        <v/>
      </c>
      <c r="S574" s="37">
        <f t="shared" si="3265"/>
        <v>6.0000000000000005E-2</v>
      </c>
      <c r="T574" s="37" t="str">
        <f t="shared" si="3265"/>
        <v/>
      </c>
      <c r="U574" t="str">
        <f t="shared" si="3238"/>
        <v/>
      </c>
      <c r="V574" s="37" t="str">
        <f t="shared" ref="V574:W574" si="3266">IF(ROWS(V$569:V574)/100&lt;=V$567,V573+1%,"")</f>
        <v/>
      </c>
      <c r="W574" s="37" t="str">
        <f t="shared" si="3266"/>
        <v/>
      </c>
      <c r="X574">
        <f t="shared" si="3240"/>
        <v>60</v>
      </c>
      <c r="Y574" s="37" t="str">
        <f t="shared" si="3241"/>
        <v/>
      </c>
      <c r="Z574">
        <f t="shared" ref="Z574:AA574" si="3267">IF(ROWS(Z$569:Z574)&lt;=Z$567,Z573+1,"")</f>
        <v>6</v>
      </c>
      <c r="AA574">
        <f t="shared" si="3267"/>
        <v>6</v>
      </c>
      <c r="AB574" s="37">
        <f t="shared" ref="AB574:AG574" si="3268">IF(ROWS(AB$569:AB574)/100&lt;=AB$567,AB573+1%,"")</f>
        <v>6.0000000000000005E-2</v>
      </c>
      <c r="AC574" s="37">
        <f t="shared" si="3268"/>
        <v>6.0000000000000005E-2</v>
      </c>
      <c r="AD574" s="37">
        <f t="shared" si="3268"/>
        <v>6.0000000000000005E-2</v>
      </c>
      <c r="AE574" s="37">
        <f t="shared" si="3268"/>
        <v>6.0000000000000005E-2</v>
      </c>
      <c r="AF574" s="37">
        <f t="shared" si="3268"/>
        <v>6.0000000000000005E-2</v>
      </c>
      <c r="AG574" s="37">
        <f t="shared" si="3268"/>
        <v>6.0000000000000005E-2</v>
      </c>
      <c r="AH574">
        <f t="shared" si="3244"/>
        <v>6</v>
      </c>
      <c r="AI574" s="37">
        <f t="shared" ref="AI574:AJ574" si="3269">IF(ROWS(AI$569:AI574)/100&lt;=AI$567,AI573+1%,"")</f>
        <v>6.0000000000000005E-2</v>
      </c>
      <c r="AJ574" s="37">
        <f t="shared" si="3269"/>
        <v>6.0000000000000005E-2</v>
      </c>
    </row>
    <row r="575" spans="1:38" ht="12.75">
      <c r="B575">
        <f t="shared" ref="B575:P575" si="3270">IF(ROWS(B$569:B575)&lt;=B$567,B574+1,"")</f>
        <v>7</v>
      </c>
      <c r="C575">
        <f t="shared" si="3270"/>
        <v>7</v>
      </c>
      <c r="D575">
        <f t="shared" si="3270"/>
        <v>7</v>
      </c>
      <c r="E575">
        <f t="shared" si="3270"/>
        <v>7</v>
      </c>
      <c r="F575">
        <f t="shared" si="3270"/>
        <v>7</v>
      </c>
      <c r="G575">
        <f t="shared" si="3270"/>
        <v>7</v>
      </c>
      <c r="H575">
        <f t="shared" si="3270"/>
        <v>7</v>
      </c>
      <c r="I575">
        <f t="shared" si="3270"/>
        <v>7</v>
      </c>
      <c r="J575">
        <f t="shared" si="3270"/>
        <v>7</v>
      </c>
      <c r="K575">
        <f t="shared" si="3270"/>
        <v>7</v>
      </c>
      <c r="L575">
        <f t="shared" si="3270"/>
        <v>7</v>
      </c>
      <c r="M575">
        <f t="shared" si="3270"/>
        <v>7</v>
      </c>
      <c r="N575">
        <f t="shared" si="3270"/>
        <v>7</v>
      </c>
      <c r="O575">
        <f t="shared" si="3270"/>
        <v>7</v>
      </c>
      <c r="P575">
        <f t="shared" si="3270"/>
        <v>7</v>
      </c>
      <c r="Q575" s="37">
        <f t="shared" ref="Q575:T575" si="3271">IF(ROWS(Q$569:Q575)/100&lt;=Q$567,Q574+1%,"")</f>
        <v>7.0000000000000007E-2</v>
      </c>
      <c r="R575" s="37" t="str">
        <f t="shared" si="3271"/>
        <v/>
      </c>
      <c r="S575" s="37">
        <f t="shared" si="3271"/>
        <v>7.0000000000000007E-2</v>
      </c>
      <c r="T575" s="37" t="str">
        <f t="shared" si="3271"/>
        <v/>
      </c>
      <c r="U575" t="str">
        <f t="shared" si="3238"/>
        <v/>
      </c>
      <c r="V575" s="37" t="str">
        <f t="shared" ref="V575:W575" si="3272">IF(ROWS(V$569:V575)/100&lt;=V$567,V574+1%,"")</f>
        <v/>
      </c>
      <c r="W575" s="37" t="str">
        <f t="shared" si="3272"/>
        <v/>
      </c>
      <c r="X575">
        <f t="shared" si="3240"/>
        <v>70</v>
      </c>
      <c r="Y575" s="37" t="str">
        <f t="shared" si="3241"/>
        <v/>
      </c>
      <c r="Z575">
        <f t="shared" ref="Z575:AA575" si="3273">IF(ROWS(Z$569:Z575)&lt;=Z$567,Z574+1,"")</f>
        <v>7</v>
      </c>
      <c r="AA575">
        <f t="shared" si="3273"/>
        <v>7</v>
      </c>
      <c r="AB575" s="37">
        <f t="shared" ref="AB575:AG575" si="3274">IF(ROWS(AB$569:AB575)/100&lt;=AB$567,AB574+1%,"")</f>
        <v>7.0000000000000007E-2</v>
      </c>
      <c r="AC575" s="37">
        <f t="shared" si="3274"/>
        <v>7.0000000000000007E-2</v>
      </c>
      <c r="AD575" s="37">
        <f t="shared" si="3274"/>
        <v>7.0000000000000007E-2</v>
      </c>
      <c r="AE575" s="37">
        <f t="shared" si="3274"/>
        <v>7.0000000000000007E-2</v>
      </c>
      <c r="AF575" s="37">
        <f t="shared" si="3274"/>
        <v>7.0000000000000007E-2</v>
      </c>
      <c r="AG575" s="37">
        <f t="shared" si="3274"/>
        <v>7.0000000000000007E-2</v>
      </c>
      <c r="AH575">
        <f t="shared" si="3244"/>
        <v>7</v>
      </c>
      <c r="AI575" s="37">
        <f t="shared" ref="AI575:AJ575" si="3275">IF(ROWS(AI$569:AI575)/100&lt;=AI$567,AI574+1%,"")</f>
        <v>7.0000000000000007E-2</v>
      </c>
      <c r="AJ575" s="37">
        <f t="shared" si="3275"/>
        <v>7.0000000000000007E-2</v>
      </c>
    </row>
    <row r="576" spans="1:38" ht="12.75">
      <c r="B576">
        <f t="shared" ref="B576:P576" si="3276">IF(ROWS(B$569:B576)&lt;=B$567,B575+1,"")</f>
        <v>8</v>
      </c>
      <c r="C576">
        <f t="shared" si="3276"/>
        <v>8</v>
      </c>
      <c r="D576">
        <f t="shared" si="3276"/>
        <v>8</v>
      </c>
      <c r="E576">
        <f t="shared" si="3276"/>
        <v>8</v>
      </c>
      <c r="F576">
        <f t="shared" si="3276"/>
        <v>8</v>
      </c>
      <c r="G576">
        <f t="shared" si="3276"/>
        <v>8</v>
      </c>
      <c r="H576">
        <f t="shared" si="3276"/>
        <v>8</v>
      </c>
      <c r="I576">
        <f t="shared" si="3276"/>
        <v>8</v>
      </c>
      <c r="J576">
        <f t="shared" si="3276"/>
        <v>8</v>
      </c>
      <c r="K576">
        <f t="shared" si="3276"/>
        <v>8</v>
      </c>
      <c r="L576">
        <f t="shared" si="3276"/>
        <v>8</v>
      </c>
      <c r="M576">
        <f t="shared" si="3276"/>
        <v>8</v>
      </c>
      <c r="N576">
        <f t="shared" si="3276"/>
        <v>8</v>
      </c>
      <c r="O576">
        <f t="shared" si="3276"/>
        <v>8</v>
      </c>
      <c r="P576">
        <f t="shared" si="3276"/>
        <v>8</v>
      </c>
      <c r="Q576" s="37">
        <f t="shared" ref="Q576:T576" si="3277">IF(ROWS(Q$569:Q576)/100&lt;=Q$567,Q575+1%,"")</f>
        <v>0.08</v>
      </c>
      <c r="R576" s="37" t="str">
        <f t="shared" si="3277"/>
        <v/>
      </c>
      <c r="S576" s="37">
        <f t="shared" si="3277"/>
        <v>0.08</v>
      </c>
      <c r="T576" s="37" t="str">
        <f t="shared" si="3277"/>
        <v/>
      </c>
      <c r="U576" t="str">
        <f t="shared" si="3238"/>
        <v/>
      </c>
      <c r="V576" s="37" t="str">
        <f t="shared" ref="V576:W576" si="3278">IF(ROWS(V$569:V576)/100&lt;=V$567,V575+1%,"")</f>
        <v/>
      </c>
      <c r="W576" s="37" t="str">
        <f t="shared" si="3278"/>
        <v/>
      </c>
      <c r="X576">
        <f t="shared" si="3240"/>
        <v>80</v>
      </c>
      <c r="Y576" s="37" t="str">
        <f t="shared" si="3241"/>
        <v/>
      </c>
      <c r="Z576">
        <f t="shared" ref="Z576:AA576" si="3279">IF(ROWS(Z$569:Z576)&lt;=Z$567,Z575+1,"")</f>
        <v>8</v>
      </c>
      <c r="AA576">
        <f t="shared" si="3279"/>
        <v>8</v>
      </c>
      <c r="AB576" s="37">
        <f t="shared" ref="AB576:AG576" si="3280">IF(ROWS(AB$569:AB576)/100&lt;=AB$567,AB575+1%,"")</f>
        <v>0.08</v>
      </c>
      <c r="AC576" s="37">
        <f t="shared" si="3280"/>
        <v>0.08</v>
      </c>
      <c r="AD576" s="37">
        <f t="shared" si="3280"/>
        <v>0.08</v>
      </c>
      <c r="AE576" s="37">
        <f t="shared" si="3280"/>
        <v>0.08</v>
      </c>
      <c r="AF576" s="37">
        <f t="shared" si="3280"/>
        <v>0.08</v>
      </c>
      <c r="AG576" s="37">
        <f t="shared" si="3280"/>
        <v>0.08</v>
      </c>
      <c r="AH576">
        <f t="shared" si="3244"/>
        <v>8</v>
      </c>
      <c r="AI576" s="37">
        <f t="shared" ref="AI576:AJ576" si="3281">IF(ROWS(AI$569:AI576)/100&lt;=AI$567,AI575+1%,"")</f>
        <v>0.08</v>
      </c>
      <c r="AJ576" s="37">
        <f t="shared" si="3281"/>
        <v>0.08</v>
      </c>
    </row>
    <row r="577" spans="2:36" ht="12.75">
      <c r="B577">
        <f t="shared" ref="B577:P577" si="3282">IF(ROWS(B$569:B577)&lt;=B$567,B576+1,"")</f>
        <v>9</v>
      </c>
      <c r="C577">
        <f t="shared" si="3282"/>
        <v>9</v>
      </c>
      <c r="D577">
        <f t="shared" si="3282"/>
        <v>9</v>
      </c>
      <c r="E577">
        <f t="shared" si="3282"/>
        <v>9</v>
      </c>
      <c r="F577">
        <f t="shared" si="3282"/>
        <v>9</v>
      </c>
      <c r="G577">
        <f t="shared" si="3282"/>
        <v>9</v>
      </c>
      <c r="H577">
        <f t="shared" si="3282"/>
        <v>9</v>
      </c>
      <c r="I577">
        <f t="shared" si="3282"/>
        <v>9</v>
      </c>
      <c r="J577">
        <f t="shared" si="3282"/>
        <v>9</v>
      </c>
      <c r="K577">
        <f t="shared" si="3282"/>
        <v>9</v>
      </c>
      <c r="L577">
        <f t="shared" si="3282"/>
        <v>9</v>
      </c>
      <c r="M577">
        <f t="shared" si="3282"/>
        <v>9</v>
      </c>
      <c r="N577">
        <f t="shared" si="3282"/>
        <v>9</v>
      </c>
      <c r="O577">
        <f t="shared" si="3282"/>
        <v>9</v>
      </c>
      <c r="P577">
        <f t="shared" si="3282"/>
        <v>9</v>
      </c>
      <c r="Q577" s="37">
        <f t="shared" ref="Q577:T577" si="3283">IF(ROWS(Q$569:Q577)/100&lt;=Q$567,Q576+1%,"")</f>
        <v>0.09</v>
      </c>
      <c r="R577" s="37" t="str">
        <f t="shared" si="3283"/>
        <v/>
      </c>
      <c r="S577" s="37">
        <f t="shared" si="3283"/>
        <v>0.09</v>
      </c>
      <c r="T577" s="37" t="str">
        <f t="shared" si="3283"/>
        <v/>
      </c>
      <c r="U577" t="str">
        <f t="shared" si="3238"/>
        <v/>
      </c>
      <c r="V577" s="37" t="str">
        <f t="shared" ref="V577:W577" si="3284">IF(ROWS(V$569:V577)/100&lt;=V$567,V576+1%,"")</f>
        <v/>
      </c>
      <c r="W577" s="37" t="str">
        <f t="shared" si="3284"/>
        <v/>
      </c>
      <c r="X577">
        <f t="shared" si="3240"/>
        <v>90</v>
      </c>
      <c r="Y577" s="37" t="str">
        <f t="shared" si="3241"/>
        <v/>
      </c>
      <c r="Z577">
        <f t="shared" ref="Z577:AA577" si="3285">IF(ROWS(Z$569:Z577)&lt;=Z$567,Z576+1,"")</f>
        <v>9</v>
      </c>
      <c r="AA577">
        <f t="shared" si="3285"/>
        <v>9</v>
      </c>
      <c r="AB577" s="37">
        <f t="shared" ref="AB577:AG577" si="3286">IF(ROWS(AB$569:AB577)/100&lt;=AB$567,AB576+1%,"")</f>
        <v>0.09</v>
      </c>
      <c r="AC577" s="37">
        <f t="shared" si="3286"/>
        <v>0.09</v>
      </c>
      <c r="AD577" s="37">
        <f t="shared" si="3286"/>
        <v>0.09</v>
      </c>
      <c r="AE577" s="37">
        <f t="shared" si="3286"/>
        <v>0.09</v>
      </c>
      <c r="AF577" s="37">
        <f t="shared" si="3286"/>
        <v>0.09</v>
      </c>
      <c r="AG577" s="37">
        <f t="shared" si="3286"/>
        <v>0.09</v>
      </c>
      <c r="AH577">
        <f t="shared" si="3244"/>
        <v>9</v>
      </c>
      <c r="AI577" s="37">
        <f t="shared" ref="AI577:AJ577" si="3287">IF(ROWS(AI$569:AI577)/100&lt;=AI$567,AI576+1%,"")</f>
        <v>0.09</v>
      </c>
      <c r="AJ577" s="37">
        <f t="shared" si="3287"/>
        <v>0.09</v>
      </c>
    </row>
    <row r="578" spans="2:36" ht="12.75">
      <c r="B578">
        <f t="shared" ref="B578:P578" si="3288">IF(ROWS(B$569:B578)&lt;=B$567,B577+1,"")</f>
        <v>10</v>
      </c>
      <c r="C578">
        <f t="shared" si="3288"/>
        <v>10</v>
      </c>
      <c r="D578">
        <f t="shared" si="3288"/>
        <v>10</v>
      </c>
      <c r="E578">
        <f t="shared" si="3288"/>
        <v>10</v>
      </c>
      <c r="F578">
        <f t="shared" si="3288"/>
        <v>10</v>
      </c>
      <c r="G578">
        <f t="shared" si="3288"/>
        <v>10</v>
      </c>
      <c r="H578">
        <f t="shared" si="3288"/>
        <v>10</v>
      </c>
      <c r="I578">
        <f t="shared" si="3288"/>
        <v>10</v>
      </c>
      <c r="J578">
        <f t="shared" si="3288"/>
        <v>10</v>
      </c>
      <c r="K578">
        <f t="shared" si="3288"/>
        <v>10</v>
      </c>
      <c r="L578">
        <f t="shared" si="3288"/>
        <v>10</v>
      </c>
      <c r="M578">
        <f t="shared" si="3288"/>
        <v>10</v>
      </c>
      <c r="N578">
        <f t="shared" si="3288"/>
        <v>10</v>
      </c>
      <c r="O578">
        <f t="shared" si="3288"/>
        <v>10</v>
      </c>
      <c r="P578">
        <f t="shared" si="3288"/>
        <v>10</v>
      </c>
      <c r="Q578" s="37">
        <f t="shared" ref="Q578:T578" si="3289">IF(ROWS(Q$569:Q578)/100&lt;=Q$567,Q577+1%,"")</f>
        <v>9.9999999999999992E-2</v>
      </c>
      <c r="R578" s="37" t="str">
        <f t="shared" si="3289"/>
        <v/>
      </c>
      <c r="S578" s="37">
        <f t="shared" si="3289"/>
        <v>9.9999999999999992E-2</v>
      </c>
      <c r="T578" s="37" t="str">
        <f t="shared" si="3289"/>
        <v/>
      </c>
      <c r="U578" t="str">
        <f t="shared" si="3238"/>
        <v/>
      </c>
      <c r="V578" s="37" t="str">
        <f t="shared" ref="V578:W578" si="3290">IF(ROWS(V$569:V578)/100&lt;=V$567,V577+1%,"")</f>
        <v/>
      </c>
      <c r="W578" s="37" t="str">
        <f t="shared" si="3290"/>
        <v/>
      </c>
      <c r="X578">
        <f t="shared" si="3240"/>
        <v>100</v>
      </c>
      <c r="Y578" s="37" t="str">
        <f t="shared" si="3241"/>
        <v/>
      </c>
      <c r="Z578">
        <f t="shared" ref="Z578:AA578" si="3291">IF(ROWS(Z$569:Z578)&lt;=Z$567,Z577+1,"")</f>
        <v>10</v>
      </c>
      <c r="AA578">
        <f t="shared" si="3291"/>
        <v>10</v>
      </c>
      <c r="AB578" s="37">
        <f t="shared" ref="AB578:AG578" si="3292">IF(ROWS(AB$569:AB578)/100&lt;=AB$567,AB577+1%,"")</f>
        <v>9.9999999999999992E-2</v>
      </c>
      <c r="AC578" s="37">
        <f t="shared" si="3292"/>
        <v>9.9999999999999992E-2</v>
      </c>
      <c r="AD578" s="37">
        <f t="shared" si="3292"/>
        <v>9.9999999999999992E-2</v>
      </c>
      <c r="AE578" s="37">
        <f t="shared" si="3292"/>
        <v>9.9999999999999992E-2</v>
      </c>
      <c r="AF578" s="37">
        <f t="shared" si="3292"/>
        <v>9.9999999999999992E-2</v>
      </c>
      <c r="AG578" s="37">
        <f t="shared" si="3292"/>
        <v>9.9999999999999992E-2</v>
      </c>
      <c r="AH578">
        <f t="shared" si="3244"/>
        <v>10</v>
      </c>
      <c r="AI578" s="37">
        <f t="shared" ref="AI578:AJ578" si="3293">IF(ROWS(AI$569:AI578)/100&lt;=AI$567,AI577+1%,"")</f>
        <v>9.9999999999999992E-2</v>
      </c>
      <c r="AJ578" s="37">
        <f t="shared" si="3293"/>
        <v>9.9999999999999992E-2</v>
      </c>
    </row>
    <row r="579" spans="2:36" ht="12.75">
      <c r="B579">
        <f t="shared" ref="B579:P579" si="3294">IF(ROWS(B$569:B579)&lt;=B$567,B578+1,"")</f>
        <v>11</v>
      </c>
      <c r="C579">
        <f t="shared" si="3294"/>
        <v>11</v>
      </c>
      <c r="D579">
        <f t="shared" si="3294"/>
        <v>11</v>
      </c>
      <c r="E579">
        <f t="shared" si="3294"/>
        <v>11</v>
      </c>
      <c r="F579">
        <f t="shared" si="3294"/>
        <v>11</v>
      </c>
      <c r="G579">
        <f t="shared" si="3294"/>
        <v>11</v>
      </c>
      <c r="H579">
        <f t="shared" si="3294"/>
        <v>11</v>
      </c>
      <c r="I579">
        <f t="shared" si="3294"/>
        <v>11</v>
      </c>
      <c r="J579">
        <f t="shared" si="3294"/>
        <v>11</v>
      </c>
      <c r="K579">
        <f t="shared" si="3294"/>
        <v>11</v>
      </c>
      <c r="L579">
        <f t="shared" si="3294"/>
        <v>11</v>
      </c>
      <c r="M579">
        <f t="shared" si="3294"/>
        <v>11</v>
      </c>
      <c r="N579">
        <f t="shared" si="3294"/>
        <v>11</v>
      </c>
      <c r="O579">
        <f t="shared" si="3294"/>
        <v>11</v>
      </c>
      <c r="P579">
        <f t="shared" si="3294"/>
        <v>11</v>
      </c>
      <c r="Q579" s="37">
        <f t="shared" ref="Q579:T579" si="3295">IF(ROWS(Q$569:Q579)/100&lt;=Q$567,Q578+1%,"")</f>
        <v>0.10999999999999999</v>
      </c>
      <c r="R579" s="37" t="str">
        <f t="shared" si="3295"/>
        <v/>
      </c>
      <c r="S579" s="37">
        <f t="shared" si="3295"/>
        <v>0.10999999999999999</v>
      </c>
      <c r="T579" s="37" t="str">
        <f t="shared" si="3295"/>
        <v/>
      </c>
      <c r="U579" t="str">
        <f t="shared" si="3238"/>
        <v/>
      </c>
      <c r="V579" s="37" t="str">
        <f t="shared" ref="V579:W579" si="3296">IF(ROWS(V$569:V579)/100&lt;=V$567,V578+1%,"")</f>
        <v/>
      </c>
      <c r="W579" s="37" t="str">
        <f t="shared" si="3296"/>
        <v/>
      </c>
      <c r="X579">
        <f t="shared" si="3240"/>
        <v>110</v>
      </c>
      <c r="Y579" s="37" t="str">
        <f t="shared" si="3241"/>
        <v/>
      </c>
      <c r="Z579">
        <f t="shared" ref="Z579:AA579" si="3297">IF(ROWS(Z$569:Z579)&lt;=Z$567,Z578+1,"")</f>
        <v>11</v>
      </c>
      <c r="AA579">
        <f t="shared" si="3297"/>
        <v>11</v>
      </c>
      <c r="AB579" s="37">
        <f t="shared" ref="AB579:AG579" si="3298">IF(ROWS(AB$569:AB579)/100&lt;=AB$567,AB578+1%,"")</f>
        <v>0.10999999999999999</v>
      </c>
      <c r="AC579" s="37">
        <f t="shared" si="3298"/>
        <v>0.10999999999999999</v>
      </c>
      <c r="AD579" s="37">
        <f t="shared" si="3298"/>
        <v>0.10999999999999999</v>
      </c>
      <c r="AE579" s="37">
        <f t="shared" si="3298"/>
        <v>0.10999999999999999</v>
      </c>
      <c r="AF579" s="37">
        <f t="shared" si="3298"/>
        <v>0.10999999999999999</v>
      </c>
      <c r="AG579" s="37">
        <f t="shared" si="3298"/>
        <v>0.10999999999999999</v>
      </c>
      <c r="AH579">
        <f t="shared" si="3244"/>
        <v>11</v>
      </c>
      <c r="AI579" s="37">
        <f t="shared" ref="AI579:AJ579" si="3299">IF(ROWS(AI$569:AI579)/100&lt;=AI$567,AI578+1%,"")</f>
        <v>0.10999999999999999</v>
      </c>
      <c r="AJ579" s="37">
        <f t="shared" si="3299"/>
        <v>0.10999999999999999</v>
      </c>
    </row>
    <row r="580" spans="2:36" ht="12.75">
      <c r="B580">
        <f t="shared" ref="B580:P580" si="3300">IF(ROWS(B$569:B580)&lt;=B$567,B579+1,"")</f>
        <v>12</v>
      </c>
      <c r="C580">
        <f t="shared" si="3300"/>
        <v>12</v>
      </c>
      <c r="D580">
        <f t="shared" si="3300"/>
        <v>12</v>
      </c>
      <c r="E580">
        <f t="shared" si="3300"/>
        <v>12</v>
      </c>
      <c r="F580">
        <f t="shared" si="3300"/>
        <v>12</v>
      </c>
      <c r="G580">
        <f t="shared" si="3300"/>
        <v>12</v>
      </c>
      <c r="H580">
        <f t="shared" si="3300"/>
        <v>12</v>
      </c>
      <c r="I580">
        <f t="shared" si="3300"/>
        <v>12</v>
      </c>
      <c r="J580">
        <f t="shared" si="3300"/>
        <v>12</v>
      </c>
      <c r="K580">
        <f t="shared" si="3300"/>
        <v>12</v>
      </c>
      <c r="L580">
        <f t="shared" si="3300"/>
        <v>12</v>
      </c>
      <c r="M580">
        <f t="shared" si="3300"/>
        <v>12</v>
      </c>
      <c r="N580">
        <f t="shared" si="3300"/>
        <v>12</v>
      </c>
      <c r="O580">
        <f t="shared" si="3300"/>
        <v>12</v>
      </c>
      <c r="P580">
        <f t="shared" si="3300"/>
        <v>12</v>
      </c>
      <c r="Q580" s="37">
        <f t="shared" ref="Q580:T580" si="3301">IF(ROWS(Q$569:Q580)/100&lt;=Q$567,Q579+1%,"")</f>
        <v>0.11999999999999998</v>
      </c>
      <c r="R580" s="37" t="str">
        <f t="shared" si="3301"/>
        <v/>
      </c>
      <c r="S580" s="37">
        <f t="shared" si="3301"/>
        <v>0.11999999999999998</v>
      </c>
      <c r="T580" s="37" t="str">
        <f t="shared" si="3301"/>
        <v/>
      </c>
      <c r="U580" t="str">
        <f t="shared" si="3238"/>
        <v/>
      </c>
      <c r="V580" s="37" t="str">
        <f t="shared" ref="V580:W580" si="3302">IF(ROWS(V$569:V580)/100&lt;=V$567,V579+1%,"")</f>
        <v/>
      </c>
      <c r="W580" s="37" t="str">
        <f t="shared" si="3302"/>
        <v/>
      </c>
      <c r="X580">
        <f t="shared" si="3240"/>
        <v>120</v>
      </c>
      <c r="Y580" s="37" t="str">
        <f t="shared" si="3241"/>
        <v/>
      </c>
      <c r="Z580">
        <f t="shared" ref="Z580:AA580" si="3303">IF(ROWS(Z$569:Z580)&lt;=Z$567,Z579+1,"")</f>
        <v>12</v>
      </c>
      <c r="AA580">
        <f t="shared" si="3303"/>
        <v>12</v>
      </c>
      <c r="AB580" s="37">
        <f t="shared" ref="AB580:AG580" si="3304">IF(ROWS(AB$569:AB580)/100&lt;=AB$567,AB579+1%,"")</f>
        <v>0.11999999999999998</v>
      </c>
      <c r="AC580" s="37">
        <f t="shared" si="3304"/>
        <v>0.11999999999999998</v>
      </c>
      <c r="AD580" s="37">
        <f t="shared" si="3304"/>
        <v>0.11999999999999998</v>
      </c>
      <c r="AE580" s="37">
        <f t="shared" si="3304"/>
        <v>0.11999999999999998</v>
      </c>
      <c r="AF580" s="37">
        <f t="shared" si="3304"/>
        <v>0.11999999999999998</v>
      </c>
      <c r="AG580" s="37">
        <f t="shared" si="3304"/>
        <v>0.11999999999999998</v>
      </c>
      <c r="AH580">
        <f t="shared" si="3244"/>
        <v>12</v>
      </c>
      <c r="AI580" s="37">
        <f t="shared" ref="AI580:AJ580" si="3305">IF(ROWS(AI$569:AI580)/100&lt;=AI$567,AI579+1%,"")</f>
        <v>0.11999999999999998</v>
      </c>
      <c r="AJ580" s="37">
        <f t="shared" si="3305"/>
        <v>0.11999999999999998</v>
      </c>
    </row>
    <row r="581" spans="2:36" ht="12.75">
      <c r="B581">
        <f t="shared" ref="B581:P581" si="3306">IF(ROWS(B$569:B581)&lt;=B$567,B580+1,"")</f>
        <v>13</v>
      </c>
      <c r="C581">
        <f t="shared" si="3306"/>
        <v>13</v>
      </c>
      <c r="D581">
        <f t="shared" si="3306"/>
        <v>13</v>
      </c>
      <c r="E581">
        <f t="shared" si="3306"/>
        <v>13</v>
      </c>
      <c r="F581">
        <f t="shared" si="3306"/>
        <v>13</v>
      </c>
      <c r="G581">
        <f t="shared" si="3306"/>
        <v>13</v>
      </c>
      <c r="H581">
        <f t="shared" si="3306"/>
        <v>13</v>
      </c>
      <c r="I581">
        <f t="shared" si="3306"/>
        <v>13</v>
      </c>
      <c r="J581">
        <f t="shared" si="3306"/>
        <v>13</v>
      </c>
      <c r="K581">
        <f t="shared" si="3306"/>
        <v>13</v>
      </c>
      <c r="L581">
        <f t="shared" si="3306"/>
        <v>13</v>
      </c>
      <c r="M581">
        <f t="shared" si="3306"/>
        <v>13</v>
      </c>
      <c r="N581">
        <f t="shared" si="3306"/>
        <v>13</v>
      </c>
      <c r="O581">
        <f t="shared" si="3306"/>
        <v>13</v>
      </c>
      <c r="P581">
        <f t="shared" si="3306"/>
        <v>13</v>
      </c>
      <c r="Q581" s="37">
        <f t="shared" ref="Q581:T581" si="3307">IF(ROWS(Q$569:Q581)/100&lt;=Q$567,Q580+1%,"")</f>
        <v>0.12999999999999998</v>
      </c>
      <c r="R581" s="37" t="str">
        <f t="shared" si="3307"/>
        <v/>
      </c>
      <c r="S581" s="37">
        <f t="shared" si="3307"/>
        <v>0.12999999999999998</v>
      </c>
      <c r="T581" s="37" t="str">
        <f t="shared" si="3307"/>
        <v/>
      </c>
      <c r="U581" t="str">
        <f t="shared" si="3238"/>
        <v/>
      </c>
      <c r="V581" s="37" t="str">
        <f t="shared" ref="V581:W581" si="3308">IF(ROWS(V$569:V581)/100&lt;=V$567,V580+1%,"")</f>
        <v/>
      </c>
      <c r="W581" s="37" t="str">
        <f t="shared" si="3308"/>
        <v/>
      </c>
      <c r="X581">
        <f t="shared" si="3240"/>
        <v>130</v>
      </c>
      <c r="Y581" s="37" t="str">
        <f t="shared" si="3241"/>
        <v/>
      </c>
      <c r="Z581">
        <f t="shared" ref="Z581:AA581" si="3309">IF(ROWS(Z$569:Z581)&lt;=Z$567,Z580+1,"")</f>
        <v>13</v>
      </c>
      <c r="AA581">
        <f t="shared" si="3309"/>
        <v>13</v>
      </c>
      <c r="AB581" s="37">
        <f t="shared" ref="AB581:AG581" si="3310">IF(ROWS(AB$569:AB581)/100&lt;=AB$567,AB580+1%,"")</f>
        <v>0.12999999999999998</v>
      </c>
      <c r="AC581" s="37">
        <f t="shared" si="3310"/>
        <v>0.12999999999999998</v>
      </c>
      <c r="AD581" s="37">
        <f t="shared" si="3310"/>
        <v>0.12999999999999998</v>
      </c>
      <c r="AE581" s="37">
        <f t="shared" si="3310"/>
        <v>0.12999999999999998</v>
      </c>
      <c r="AF581" s="37">
        <f t="shared" si="3310"/>
        <v>0.12999999999999998</v>
      </c>
      <c r="AG581" s="37">
        <f t="shared" si="3310"/>
        <v>0.12999999999999998</v>
      </c>
      <c r="AH581">
        <f t="shared" si="3244"/>
        <v>13</v>
      </c>
      <c r="AI581" s="37">
        <f t="shared" ref="AI581:AJ581" si="3311">IF(ROWS(AI$569:AI581)/100&lt;=AI$567,AI580+1%,"")</f>
        <v>0.12999999999999998</v>
      </c>
      <c r="AJ581" s="37">
        <f t="shared" si="3311"/>
        <v>0.12999999999999998</v>
      </c>
    </row>
    <row r="582" spans="2:36" ht="12.75">
      <c r="B582">
        <f t="shared" ref="B582:P582" si="3312">IF(ROWS(B$569:B582)&lt;=B$567,B581+1,"")</f>
        <v>14</v>
      </c>
      <c r="C582">
        <f t="shared" si="3312"/>
        <v>14</v>
      </c>
      <c r="D582">
        <f t="shared" si="3312"/>
        <v>14</v>
      </c>
      <c r="E582">
        <f t="shared" si="3312"/>
        <v>14</v>
      </c>
      <c r="F582">
        <f t="shared" si="3312"/>
        <v>14</v>
      </c>
      <c r="G582">
        <f t="shared" si="3312"/>
        <v>14</v>
      </c>
      <c r="H582">
        <f t="shared" si="3312"/>
        <v>14</v>
      </c>
      <c r="I582">
        <f t="shared" si="3312"/>
        <v>14</v>
      </c>
      <c r="J582">
        <f t="shared" si="3312"/>
        <v>14</v>
      </c>
      <c r="K582">
        <f t="shared" si="3312"/>
        <v>14</v>
      </c>
      <c r="L582">
        <f t="shared" si="3312"/>
        <v>14</v>
      </c>
      <c r="M582">
        <f t="shared" si="3312"/>
        <v>14</v>
      </c>
      <c r="N582">
        <f t="shared" si="3312"/>
        <v>14</v>
      </c>
      <c r="O582">
        <f t="shared" si="3312"/>
        <v>14</v>
      </c>
      <c r="P582">
        <f t="shared" si="3312"/>
        <v>14</v>
      </c>
      <c r="Q582" s="37">
        <f t="shared" ref="Q582:T582" si="3313">IF(ROWS(Q$569:Q582)/100&lt;=Q$567,Q581+1%,"")</f>
        <v>0.13999999999999999</v>
      </c>
      <c r="R582" s="37" t="str">
        <f t="shared" si="3313"/>
        <v/>
      </c>
      <c r="S582" s="37">
        <f t="shared" si="3313"/>
        <v>0.13999999999999999</v>
      </c>
      <c r="T582" s="37" t="str">
        <f t="shared" si="3313"/>
        <v/>
      </c>
      <c r="U582" t="str">
        <f t="shared" si="3238"/>
        <v/>
      </c>
      <c r="V582" s="37" t="str">
        <f t="shared" ref="V582:W582" si="3314">IF(ROWS(V$569:V582)/100&lt;=V$567,V581+1%,"")</f>
        <v/>
      </c>
      <c r="W582" s="37" t="str">
        <f t="shared" si="3314"/>
        <v/>
      </c>
      <c r="X582">
        <f t="shared" si="3240"/>
        <v>140</v>
      </c>
      <c r="Y582" s="37" t="str">
        <f t="shared" si="3241"/>
        <v/>
      </c>
      <c r="Z582">
        <f t="shared" ref="Z582:AA582" si="3315">IF(ROWS(Z$569:Z582)&lt;=Z$567,Z581+1,"")</f>
        <v>14</v>
      </c>
      <c r="AA582">
        <f t="shared" si="3315"/>
        <v>14</v>
      </c>
      <c r="AB582" s="37">
        <f t="shared" ref="AB582:AG582" si="3316">IF(ROWS(AB$569:AB582)/100&lt;=AB$567,AB581+1%,"")</f>
        <v>0.13999999999999999</v>
      </c>
      <c r="AC582" s="37">
        <f t="shared" si="3316"/>
        <v>0.13999999999999999</v>
      </c>
      <c r="AD582" s="37">
        <f t="shared" si="3316"/>
        <v>0.13999999999999999</v>
      </c>
      <c r="AE582" s="37">
        <f t="shared" si="3316"/>
        <v>0.13999999999999999</v>
      </c>
      <c r="AF582" s="37">
        <f t="shared" si="3316"/>
        <v>0.13999999999999999</v>
      </c>
      <c r="AG582" s="37">
        <f t="shared" si="3316"/>
        <v>0.13999999999999999</v>
      </c>
      <c r="AH582">
        <f t="shared" si="3244"/>
        <v>14</v>
      </c>
      <c r="AI582" s="37">
        <f t="shared" ref="AI582:AJ582" si="3317">IF(ROWS(AI$569:AI582)/100&lt;=AI$567,AI581+1%,"")</f>
        <v>0.13999999999999999</v>
      </c>
      <c r="AJ582" s="37">
        <f t="shared" si="3317"/>
        <v>0.13999999999999999</v>
      </c>
    </row>
    <row r="583" spans="2:36" ht="12.75">
      <c r="B583">
        <f t="shared" ref="B583:P583" si="3318">IF(ROWS(B$569:B583)&lt;=B$567,B582+1,"")</f>
        <v>15</v>
      </c>
      <c r="C583">
        <f t="shared" si="3318"/>
        <v>15</v>
      </c>
      <c r="D583">
        <f t="shared" si="3318"/>
        <v>15</v>
      </c>
      <c r="E583">
        <f t="shared" si="3318"/>
        <v>15</v>
      </c>
      <c r="F583">
        <f t="shared" si="3318"/>
        <v>15</v>
      </c>
      <c r="G583">
        <f t="shared" si="3318"/>
        <v>15</v>
      </c>
      <c r="H583">
        <f t="shared" si="3318"/>
        <v>15</v>
      </c>
      <c r="I583">
        <f t="shared" si="3318"/>
        <v>15</v>
      </c>
      <c r="J583">
        <f t="shared" si="3318"/>
        <v>15</v>
      </c>
      <c r="K583">
        <f t="shared" si="3318"/>
        <v>15</v>
      </c>
      <c r="L583">
        <f t="shared" si="3318"/>
        <v>15</v>
      </c>
      <c r="M583">
        <f t="shared" si="3318"/>
        <v>15</v>
      </c>
      <c r="N583">
        <f t="shared" si="3318"/>
        <v>15</v>
      </c>
      <c r="O583">
        <f t="shared" si="3318"/>
        <v>15</v>
      </c>
      <c r="P583">
        <f t="shared" si="3318"/>
        <v>15</v>
      </c>
      <c r="Q583" s="37">
        <f t="shared" ref="Q583:T583" si="3319">IF(ROWS(Q$569:Q583)/100&lt;=Q$567,Q582+1%,"")</f>
        <v>0.15</v>
      </c>
      <c r="R583" s="37" t="str">
        <f t="shared" si="3319"/>
        <v/>
      </c>
      <c r="S583" s="37">
        <f t="shared" si="3319"/>
        <v>0.15</v>
      </c>
      <c r="T583" s="37" t="str">
        <f t="shared" si="3319"/>
        <v/>
      </c>
      <c r="U583" t="str">
        <f t="shared" si="3238"/>
        <v/>
      </c>
      <c r="V583" s="37" t="str">
        <f t="shared" ref="V583:W583" si="3320">IF(ROWS(V$569:V583)/100&lt;=V$567,V582+1%,"")</f>
        <v/>
      </c>
      <c r="W583" s="37" t="str">
        <f t="shared" si="3320"/>
        <v/>
      </c>
      <c r="X583">
        <f t="shared" si="3240"/>
        <v>150</v>
      </c>
      <c r="Y583" s="37" t="str">
        <f t="shared" si="3241"/>
        <v/>
      </c>
      <c r="Z583">
        <f t="shared" ref="Z583:AA583" si="3321">IF(ROWS(Z$569:Z583)&lt;=Z$567,Z582+1,"")</f>
        <v>15</v>
      </c>
      <c r="AA583">
        <f t="shared" si="3321"/>
        <v>15</v>
      </c>
      <c r="AB583" s="37">
        <f t="shared" ref="AB583:AG583" si="3322">IF(ROWS(AB$569:AB583)/100&lt;=AB$567,AB582+1%,"")</f>
        <v>0.15</v>
      </c>
      <c r="AC583" s="37">
        <f t="shared" si="3322"/>
        <v>0.15</v>
      </c>
      <c r="AD583" s="37">
        <f t="shared" si="3322"/>
        <v>0.15</v>
      </c>
      <c r="AE583" s="37">
        <f t="shared" si="3322"/>
        <v>0.15</v>
      </c>
      <c r="AF583" s="37">
        <f t="shared" si="3322"/>
        <v>0.15</v>
      </c>
      <c r="AG583" s="37">
        <f t="shared" si="3322"/>
        <v>0.15</v>
      </c>
      <c r="AH583">
        <f t="shared" si="3244"/>
        <v>15</v>
      </c>
      <c r="AI583" s="37">
        <f t="shared" ref="AI583:AJ583" si="3323">IF(ROWS(AI$569:AI583)/100&lt;=AI$567,AI582+1%,"")</f>
        <v>0.15</v>
      </c>
      <c r="AJ583" s="37">
        <f t="shared" si="3323"/>
        <v>0.15</v>
      </c>
    </row>
    <row r="584" spans="2:36" ht="12.75">
      <c r="B584">
        <f t="shared" ref="B584:P584" si="3324">IF(ROWS(B$569:B584)&lt;=B$567,B583+1,"")</f>
        <v>16</v>
      </c>
      <c r="C584" t="str">
        <f t="shared" si="3324"/>
        <v/>
      </c>
      <c r="D584" t="str">
        <f t="shared" si="3324"/>
        <v/>
      </c>
      <c r="E584" t="str">
        <f t="shared" si="3324"/>
        <v/>
      </c>
      <c r="F584" t="str">
        <f t="shared" si="3324"/>
        <v/>
      </c>
      <c r="G584" t="str">
        <f t="shared" si="3324"/>
        <v/>
      </c>
      <c r="H584" t="str">
        <f t="shared" si="3324"/>
        <v/>
      </c>
      <c r="I584" t="str">
        <f t="shared" si="3324"/>
        <v/>
      </c>
      <c r="J584">
        <f t="shared" si="3324"/>
        <v>16</v>
      </c>
      <c r="K584">
        <f t="shared" si="3324"/>
        <v>16</v>
      </c>
      <c r="L584">
        <f t="shared" si="3324"/>
        <v>16</v>
      </c>
      <c r="M584">
        <f t="shared" si="3324"/>
        <v>16</v>
      </c>
      <c r="N584">
        <f t="shared" si="3324"/>
        <v>16</v>
      </c>
      <c r="O584">
        <f t="shared" si="3324"/>
        <v>16</v>
      </c>
      <c r="P584">
        <f t="shared" si="3324"/>
        <v>16</v>
      </c>
      <c r="Q584" s="37">
        <f t="shared" ref="Q584:T584" si="3325">IF(ROWS(Q$569:Q584)/100&lt;=Q$567,Q583+1%,"")</f>
        <v>0.16</v>
      </c>
      <c r="R584" s="37" t="str">
        <f t="shared" si="3325"/>
        <v/>
      </c>
      <c r="S584" s="37">
        <f t="shared" si="3325"/>
        <v>0.16</v>
      </c>
      <c r="T584" s="37" t="str">
        <f t="shared" si="3325"/>
        <v/>
      </c>
      <c r="U584" t="str">
        <f t="shared" si="3238"/>
        <v/>
      </c>
      <c r="V584" s="37" t="str">
        <f t="shared" ref="V584:W584" si="3326">IF(ROWS(V$569:V584)/100&lt;=V$567,V583+1%,"")</f>
        <v/>
      </c>
      <c r="W584" s="37" t="str">
        <f t="shared" si="3326"/>
        <v/>
      </c>
      <c r="X584">
        <f t="shared" si="3240"/>
        <v>160</v>
      </c>
      <c r="Y584" s="37" t="str">
        <f t="shared" si="3241"/>
        <v/>
      </c>
      <c r="Z584">
        <f t="shared" ref="Z584:AA584" si="3327">IF(ROWS(Z$569:Z584)&lt;=Z$567,Z583+1,"")</f>
        <v>16</v>
      </c>
      <c r="AA584">
        <f t="shared" si="3327"/>
        <v>16</v>
      </c>
      <c r="AB584" s="37">
        <f t="shared" ref="AB584:AG584" si="3328">IF(ROWS(AB$569:AB584)/100&lt;=AB$567,AB583+1%,"")</f>
        <v>0.16</v>
      </c>
      <c r="AC584" s="37">
        <f t="shared" si="3328"/>
        <v>0.16</v>
      </c>
      <c r="AD584" s="37">
        <f t="shared" si="3328"/>
        <v>0.16</v>
      </c>
      <c r="AE584" s="37">
        <f t="shared" si="3328"/>
        <v>0.16</v>
      </c>
      <c r="AF584" s="37">
        <f t="shared" si="3328"/>
        <v>0.16</v>
      </c>
      <c r="AG584" s="37">
        <f t="shared" si="3328"/>
        <v>0.16</v>
      </c>
      <c r="AH584">
        <f t="shared" si="3244"/>
        <v>16</v>
      </c>
      <c r="AI584" s="37">
        <f t="shared" ref="AI584:AJ584" si="3329">IF(ROWS(AI$569:AI584)/100&lt;=AI$567,AI583+1%,"")</f>
        <v>0.16</v>
      </c>
      <c r="AJ584" s="37">
        <f t="shared" si="3329"/>
        <v>0.16</v>
      </c>
    </row>
    <row r="585" spans="2:36" ht="12.75">
      <c r="B585">
        <f t="shared" ref="B585:P585" si="3330">IF(ROWS(B$569:B585)&lt;=B$567,B584+1,"")</f>
        <v>17</v>
      </c>
      <c r="C585" t="str">
        <f t="shared" si="3330"/>
        <v/>
      </c>
      <c r="D585" t="str">
        <f t="shared" si="3330"/>
        <v/>
      </c>
      <c r="E585" t="str">
        <f t="shared" si="3330"/>
        <v/>
      </c>
      <c r="F585" t="str">
        <f t="shared" si="3330"/>
        <v/>
      </c>
      <c r="G585" t="str">
        <f t="shared" si="3330"/>
        <v/>
      </c>
      <c r="H585" t="str">
        <f t="shared" si="3330"/>
        <v/>
      </c>
      <c r="I585" t="str">
        <f t="shared" si="3330"/>
        <v/>
      </c>
      <c r="J585">
        <f t="shared" si="3330"/>
        <v>17</v>
      </c>
      <c r="K585">
        <f t="shared" si="3330"/>
        <v>17</v>
      </c>
      <c r="L585">
        <f t="shared" si="3330"/>
        <v>17</v>
      </c>
      <c r="M585">
        <f t="shared" si="3330"/>
        <v>17</v>
      </c>
      <c r="N585">
        <f t="shared" si="3330"/>
        <v>17</v>
      </c>
      <c r="O585">
        <f t="shared" si="3330"/>
        <v>17</v>
      </c>
      <c r="P585">
        <f t="shared" si="3330"/>
        <v>17</v>
      </c>
      <c r="Q585" s="37">
        <f t="shared" ref="Q585:T585" si="3331">IF(ROWS(Q$569:Q585)/100&lt;=Q$567,Q584+1%,"")</f>
        <v>0.17</v>
      </c>
      <c r="R585" s="37" t="str">
        <f t="shared" si="3331"/>
        <v/>
      </c>
      <c r="S585" s="37">
        <f t="shared" si="3331"/>
        <v>0.17</v>
      </c>
      <c r="T585" s="37" t="str">
        <f t="shared" si="3331"/>
        <v/>
      </c>
      <c r="U585" t="str">
        <f t="shared" si="3238"/>
        <v/>
      </c>
      <c r="V585" s="37" t="str">
        <f t="shared" ref="V585:W585" si="3332">IF(ROWS(V$569:V585)/100&lt;=V$567,V584+1%,"")</f>
        <v/>
      </c>
      <c r="W585" s="37" t="str">
        <f t="shared" si="3332"/>
        <v/>
      </c>
      <c r="X585">
        <f t="shared" si="3240"/>
        <v>170</v>
      </c>
      <c r="Y585" s="37" t="str">
        <f t="shared" si="3241"/>
        <v/>
      </c>
      <c r="Z585">
        <f t="shared" ref="Z585:AA585" si="3333">IF(ROWS(Z$569:Z585)&lt;=Z$567,Z584+1,"")</f>
        <v>17</v>
      </c>
      <c r="AA585">
        <f t="shared" si="3333"/>
        <v>17</v>
      </c>
      <c r="AB585" s="37">
        <f t="shared" ref="AB585:AG585" si="3334">IF(ROWS(AB$569:AB585)/100&lt;=AB$567,AB584+1%,"")</f>
        <v>0.17</v>
      </c>
      <c r="AC585" s="37">
        <f t="shared" si="3334"/>
        <v>0.17</v>
      </c>
      <c r="AD585" s="37">
        <f t="shared" si="3334"/>
        <v>0.17</v>
      </c>
      <c r="AE585" s="37">
        <f t="shared" si="3334"/>
        <v>0.17</v>
      </c>
      <c r="AF585" s="37">
        <f t="shared" si="3334"/>
        <v>0.17</v>
      </c>
      <c r="AG585" s="37">
        <f t="shared" si="3334"/>
        <v>0.17</v>
      </c>
      <c r="AH585">
        <f t="shared" si="3244"/>
        <v>17</v>
      </c>
      <c r="AI585" s="37">
        <f t="shared" ref="AI585:AJ585" si="3335">IF(ROWS(AI$569:AI585)/100&lt;=AI$567,AI584+1%,"")</f>
        <v>0.17</v>
      </c>
      <c r="AJ585" s="37">
        <f t="shared" si="3335"/>
        <v>0.17</v>
      </c>
    </row>
    <row r="586" spans="2:36" ht="12.75">
      <c r="B586">
        <f t="shared" ref="B586:P586" si="3336">IF(ROWS(B$569:B586)&lt;=B$567,B585+1,"")</f>
        <v>18</v>
      </c>
      <c r="C586" t="str">
        <f t="shared" si="3336"/>
        <v/>
      </c>
      <c r="D586" t="str">
        <f t="shared" si="3336"/>
        <v/>
      </c>
      <c r="E586" t="str">
        <f t="shared" si="3336"/>
        <v/>
      </c>
      <c r="F586" t="str">
        <f t="shared" si="3336"/>
        <v/>
      </c>
      <c r="G586" t="str">
        <f t="shared" si="3336"/>
        <v/>
      </c>
      <c r="H586" t="str">
        <f t="shared" si="3336"/>
        <v/>
      </c>
      <c r="I586" t="str">
        <f t="shared" si="3336"/>
        <v/>
      </c>
      <c r="J586">
        <f t="shared" si="3336"/>
        <v>18</v>
      </c>
      <c r="K586">
        <f t="shared" si="3336"/>
        <v>18</v>
      </c>
      <c r="L586">
        <f t="shared" si="3336"/>
        <v>18</v>
      </c>
      <c r="M586">
        <f t="shared" si="3336"/>
        <v>18</v>
      </c>
      <c r="N586">
        <f t="shared" si="3336"/>
        <v>18</v>
      </c>
      <c r="O586">
        <f t="shared" si="3336"/>
        <v>18</v>
      </c>
      <c r="P586">
        <f t="shared" si="3336"/>
        <v>18</v>
      </c>
      <c r="Q586" s="37">
        <f t="shared" ref="Q586:T586" si="3337">IF(ROWS(Q$569:Q586)/100&lt;=Q$567,Q585+1%,"")</f>
        <v>0.18000000000000002</v>
      </c>
      <c r="R586" s="37" t="str">
        <f t="shared" si="3337"/>
        <v/>
      </c>
      <c r="S586" s="37">
        <f t="shared" si="3337"/>
        <v>0.18000000000000002</v>
      </c>
      <c r="T586" s="37" t="str">
        <f t="shared" si="3337"/>
        <v/>
      </c>
      <c r="U586" t="str">
        <f t="shared" si="3238"/>
        <v/>
      </c>
      <c r="V586" s="37" t="str">
        <f t="shared" ref="V586:W586" si="3338">IF(ROWS(V$569:V586)/100&lt;=V$567,V585+1%,"")</f>
        <v/>
      </c>
      <c r="W586" s="37" t="str">
        <f t="shared" si="3338"/>
        <v/>
      </c>
      <c r="X586">
        <f t="shared" si="3240"/>
        <v>180</v>
      </c>
      <c r="Y586" s="37" t="str">
        <f t="shared" si="3241"/>
        <v/>
      </c>
      <c r="Z586">
        <f t="shared" ref="Z586:AA586" si="3339">IF(ROWS(Z$569:Z586)&lt;=Z$567,Z585+1,"")</f>
        <v>18</v>
      </c>
      <c r="AA586">
        <f t="shared" si="3339"/>
        <v>18</v>
      </c>
      <c r="AB586" s="37">
        <f t="shared" ref="AB586:AG586" si="3340">IF(ROWS(AB$569:AB586)/100&lt;=AB$567,AB585+1%,"")</f>
        <v>0.18000000000000002</v>
      </c>
      <c r="AC586" s="37">
        <f t="shared" si="3340"/>
        <v>0.18000000000000002</v>
      </c>
      <c r="AD586" s="37">
        <f t="shared" si="3340"/>
        <v>0.18000000000000002</v>
      </c>
      <c r="AE586" s="37">
        <f t="shared" si="3340"/>
        <v>0.18000000000000002</v>
      </c>
      <c r="AF586" s="37">
        <f t="shared" si="3340"/>
        <v>0.18000000000000002</v>
      </c>
      <c r="AG586" s="37">
        <f t="shared" si="3340"/>
        <v>0.18000000000000002</v>
      </c>
      <c r="AH586">
        <f t="shared" si="3244"/>
        <v>18</v>
      </c>
      <c r="AI586" s="37">
        <f t="shared" ref="AI586:AJ586" si="3341">IF(ROWS(AI$569:AI586)/100&lt;=AI$567,AI585+1%,"")</f>
        <v>0.18000000000000002</v>
      </c>
      <c r="AJ586" s="37">
        <f t="shared" si="3341"/>
        <v>0.18000000000000002</v>
      </c>
    </row>
    <row r="587" spans="2:36" ht="12.75">
      <c r="B587">
        <f t="shared" ref="B587:P587" si="3342">IF(ROWS(B$569:B587)&lt;=B$567,B586+1,"")</f>
        <v>19</v>
      </c>
      <c r="C587" t="str">
        <f t="shared" si="3342"/>
        <v/>
      </c>
      <c r="D587" t="str">
        <f t="shared" si="3342"/>
        <v/>
      </c>
      <c r="E587" t="str">
        <f t="shared" si="3342"/>
        <v/>
      </c>
      <c r="F587" t="str">
        <f t="shared" si="3342"/>
        <v/>
      </c>
      <c r="G587" t="str">
        <f t="shared" si="3342"/>
        <v/>
      </c>
      <c r="H587" t="str">
        <f t="shared" si="3342"/>
        <v/>
      </c>
      <c r="I587" t="str">
        <f t="shared" si="3342"/>
        <v/>
      </c>
      <c r="J587">
        <f t="shared" si="3342"/>
        <v>19</v>
      </c>
      <c r="K587">
        <f t="shared" si="3342"/>
        <v>19</v>
      </c>
      <c r="L587">
        <f t="shared" si="3342"/>
        <v>19</v>
      </c>
      <c r="M587">
        <f t="shared" si="3342"/>
        <v>19</v>
      </c>
      <c r="N587">
        <f t="shared" si="3342"/>
        <v>19</v>
      </c>
      <c r="O587">
        <f t="shared" si="3342"/>
        <v>19</v>
      </c>
      <c r="P587">
        <f t="shared" si="3342"/>
        <v>19</v>
      </c>
      <c r="Q587" s="37">
        <f t="shared" ref="Q587:T587" si="3343">IF(ROWS(Q$569:Q587)/100&lt;=Q$567,Q586+1%,"")</f>
        <v>0.19000000000000003</v>
      </c>
      <c r="R587" s="37" t="str">
        <f t="shared" si="3343"/>
        <v/>
      </c>
      <c r="S587" s="37">
        <f t="shared" si="3343"/>
        <v>0.19000000000000003</v>
      </c>
      <c r="T587" s="37" t="str">
        <f t="shared" si="3343"/>
        <v/>
      </c>
      <c r="U587" t="str">
        <f t="shared" si="3238"/>
        <v/>
      </c>
      <c r="V587" s="37" t="str">
        <f t="shared" ref="V587:W587" si="3344">IF(ROWS(V$569:V587)/100&lt;=V$567,V586+1%,"")</f>
        <v/>
      </c>
      <c r="W587" s="37" t="str">
        <f t="shared" si="3344"/>
        <v/>
      </c>
      <c r="X587">
        <f t="shared" si="3240"/>
        <v>190</v>
      </c>
      <c r="Y587" s="37" t="str">
        <f t="shared" si="3241"/>
        <v/>
      </c>
      <c r="Z587">
        <f t="shared" ref="Z587:AA587" si="3345">IF(ROWS(Z$569:Z587)&lt;=Z$567,Z586+1,"")</f>
        <v>19</v>
      </c>
      <c r="AA587">
        <f t="shared" si="3345"/>
        <v>19</v>
      </c>
      <c r="AB587" s="37">
        <f t="shared" ref="AB587:AG587" si="3346">IF(ROWS(AB$569:AB587)/100&lt;=AB$567,AB586+1%,"")</f>
        <v>0.19000000000000003</v>
      </c>
      <c r="AC587" s="37">
        <f t="shared" si="3346"/>
        <v>0.19000000000000003</v>
      </c>
      <c r="AD587" s="37">
        <f t="shared" si="3346"/>
        <v>0.19000000000000003</v>
      </c>
      <c r="AE587" s="37">
        <f t="shared" si="3346"/>
        <v>0.19000000000000003</v>
      </c>
      <c r="AF587" s="37">
        <f t="shared" si="3346"/>
        <v>0.19000000000000003</v>
      </c>
      <c r="AG587" s="37">
        <f t="shared" si="3346"/>
        <v>0.19000000000000003</v>
      </c>
      <c r="AH587">
        <f t="shared" si="3244"/>
        <v>19</v>
      </c>
      <c r="AI587" s="37">
        <f t="shared" ref="AI587:AJ587" si="3347">IF(ROWS(AI$569:AI587)/100&lt;=AI$567,AI586+1%,"")</f>
        <v>0.19000000000000003</v>
      </c>
      <c r="AJ587" s="37">
        <f t="shared" si="3347"/>
        <v>0.19000000000000003</v>
      </c>
    </row>
    <row r="588" spans="2:36" ht="12.75">
      <c r="B588">
        <f t="shared" ref="B588:P588" si="3348">IF(ROWS(B$569:B588)&lt;=B$567,B587+1,"")</f>
        <v>20</v>
      </c>
      <c r="C588" t="str">
        <f t="shared" si="3348"/>
        <v/>
      </c>
      <c r="D588" t="str">
        <f t="shared" si="3348"/>
        <v/>
      </c>
      <c r="E588" t="str">
        <f t="shared" si="3348"/>
        <v/>
      </c>
      <c r="F588" t="str">
        <f t="shared" si="3348"/>
        <v/>
      </c>
      <c r="G588" t="str">
        <f t="shared" si="3348"/>
        <v/>
      </c>
      <c r="H588" t="str">
        <f t="shared" si="3348"/>
        <v/>
      </c>
      <c r="I588" t="str">
        <f t="shared" si="3348"/>
        <v/>
      </c>
      <c r="J588">
        <f t="shared" si="3348"/>
        <v>20</v>
      </c>
      <c r="K588">
        <f t="shared" si="3348"/>
        <v>20</v>
      </c>
      <c r="L588">
        <f t="shared" si="3348"/>
        <v>20</v>
      </c>
      <c r="M588">
        <f t="shared" si="3348"/>
        <v>20</v>
      </c>
      <c r="N588">
        <f t="shared" si="3348"/>
        <v>20</v>
      </c>
      <c r="O588">
        <f t="shared" si="3348"/>
        <v>20</v>
      </c>
      <c r="P588">
        <f t="shared" si="3348"/>
        <v>20</v>
      </c>
      <c r="Q588" s="37">
        <f t="shared" ref="Q588:T588" si="3349">IF(ROWS(Q$569:Q588)/100&lt;=Q$567,Q587+1%,"")</f>
        <v>0.20000000000000004</v>
      </c>
      <c r="R588" s="37" t="str">
        <f t="shared" si="3349"/>
        <v/>
      </c>
      <c r="S588" s="37">
        <f t="shared" si="3349"/>
        <v>0.20000000000000004</v>
      </c>
      <c r="T588" s="37" t="str">
        <f t="shared" si="3349"/>
        <v/>
      </c>
      <c r="U588" t="str">
        <f t="shared" si="3238"/>
        <v/>
      </c>
      <c r="V588" s="37" t="str">
        <f t="shared" ref="V588:W588" si="3350">IF(ROWS(V$569:V588)/100&lt;=V$567,V587+1%,"")</f>
        <v/>
      </c>
      <c r="W588" s="37" t="str">
        <f t="shared" si="3350"/>
        <v/>
      </c>
      <c r="X588">
        <f t="shared" si="3240"/>
        <v>200</v>
      </c>
      <c r="Y588" s="37" t="str">
        <f t="shared" si="3241"/>
        <v/>
      </c>
      <c r="Z588">
        <f t="shared" ref="Z588:AA588" si="3351">IF(ROWS(Z$569:Z588)&lt;=Z$567,Z587+1,"")</f>
        <v>20</v>
      </c>
      <c r="AA588">
        <f t="shared" si="3351"/>
        <v>20</v>
      </c>
      <c r="AB588" s="37">
        <f t="shared" ref="AB588:AG588" si="3352">IF(ROWS(AB$569:AB588)/100&lt;=AB$567,AB587+1%,"")</f>
        <v>0.20000000000000004</v>
      </c>
      <c r="AC588" s="37">
        <f t="shared" si="3352"/>
        <v>0.20000000000000004</v>
      </c>
      <c r="AD588" s="37">
        <f t="shared" si="3352"/>
        <v>0.20000000000000004</v>
      </c>
      <c r="AE588" s="37">
        <f t="shared" si="3352"/>
        <v>0.20000000000000004</v>
      </c>
      <c r="AF588" s="37">
        <f t="shared" si="3352"/>
        <v>0.20000000000000004</v>
      </c>
      <c r="AG588" s="37">
        <f t="shared" si="3352"/>
        <v>0.20000000000000004</v>
      </c>
      <c r="AH588">
        <f t="shared" si="3244"/>
        <v>20</v>
      </c>
      <c r="AI588" s="37">
        <f t="shared" ref="AI588:AJ588" si="3353">IF(ROWS(AI$569:AI588)/100&lt;=AI$567,AI587+1%,"")</f>
        <v>0.20000000000000004</v>
      </c>
      <c r="AJ588" s="37">
        <f t="shared" si="3353"/>
        <v>0.20000000000000004</v>
      </c>
    </row>
    <row r="589" spans="2:36" ht="12.75">
      <c r="B589">
        <f t="shared" ref="B589:P589" si="3354">IF(ROWS(B$569:B589)&lt;=B$567,B588+1,"")</f>
        <v>21</v>
      </c>
      <c r="C589" t="str">
        <f t="shared" si="3354"/>
        <v/>
      </c>
      <c r="D589" t="str">
        <f t="shared" si="3354"/>
        <v/>
      </c>
      <c r="E589" t="str">
        <f t="shared" si="3354"/>
        <v/>
      </c>
      <c r="F589" t="str">
        <f t="shared" si="3354"/>
        <v/>
      </c>
      <c r="G589" t="str">
        <f t="shared" si="3354"/>
        <v/>
      </c>
      <c r="H589" t="str">
        <f t="shared" si="3354"/>
        <v/>
      </c>
      <c r="I589" t="str">
        <f t="shared" si="3354"/>
        <v/>
      </c>
      <c r="J589">
        <f t="shared" si="3354"/>
        <v>21</v>
      </c>
      <c r="K589">
        <f t="shared" si="3354"/>
        <v>21</v>
      </c>
      <c r="L589">
        <f t="shared" si="3354"/>
        <v>21</v>
      </c>
      <c r="M589">
        <f t="shared" si="3354"/>
        <v>21</v>
      </c>
      <c r="N589">
        <f t="shared" si="3354"/>
        <v>21</v>
      </c>
      <c r="O589">
        <f t="shared" si="3354"/>
        <v>21</v>
      </c>
      <c r="P589">
        <f t="shared" si="3354"/>
        <v>21</v>
      </c>
      <c r="Q589" s="37">
        <f t="shared" ref="Q589:T589" si="3355">IF(ROWS(Q$569:Q589)/100&lt;=Q$567,Q588+1%,"")</f>
        <v>0.21000000000000005</v>
      </c>
      <c r="R589" s="37" t="str">
        <f t="shared" si="3355"/>
        <v/>
      </c>
      <c r="S589" s="37">
        <f t="shared" si="3355"/>
        <v>0.21000000000000005</v>
      </c>
      <c r="T589" s="37" t="str">
        <f t="shared" si="3355"/>
        <v/>
      </c>
      <c r="U589" t="str">
        <f t="shared" si="3238"/>
        <v/>
      </c>
      <c r="V589" s="37" t="str">
        <f t="shared" ref="V589:W589" si="3356">IF(ROWS(V$569:V589)/100&lt;=V$567,V588+1%,"")</f>
        <v/>
      </c>
      <c r="W589" s="37" t="str">
        <f t="shared" si="3356"/>
        <v/>
      </c>
      <c r="X589">
        <f t="shared" si="3240"/>
        <v>210</v>
      </c>
      <c r="Y589" s="37" t="str">
        <f t="shared" si="3241"/>
        <v/>
      </c>
      <c r="Z589">
        <f t="shared" ref="Z589:AA589" si="3357">IF(ROWS(Z$569:Z589)&lt;=Z$567,Z588+1,"")</f>
        <v>21</v>
      </c>
      <c r="AA589">
        <f t="shared" si="3357"/>
        <v>21</v>
      </c>
      <c r="AB589" s="37">
        <f t="shared" ref="AB589:AG589" si="3358">IF(ROWS(AB$569:AB589)/100&lt;=AB$567,AB588+1%,"")</f>
        <v>0.21000000000000005</v>
      </c>
      <c r="AC589" s="37">
        <f t="shared" si="3358"/>
        <v>0.21000000000000005</v>
      </c>
      <c r="AD589" s="37">
        <f t="shared" si="3358"/>
        <v>0.21000000000000005</v>
      </c>
      <c r="AE589" s="37">
        <f t="shared" si="3358"/>
        <v>0.21000000000000005</v>
      </c>
      <c r="AF589" s="37">
        <f t="shared" si="3358"/>
        <v>0.21000000000000005</v>
      </c>
      <c r="AG589" s="37">
        <f t="shared" si="3358"/>
        <v>0.21000000000000005</v>
      </c>
      <c r="AH589">
        <f t="shared" si="3244"/>
        <v>21</v>
      </c>
      <c r="AI589" s="37">
        <f t="shared" ref="AI589:AJ589" si="3359">IF(ROWS(AI$569:AI589)/100&lt;=AI$567,AI588+1%,"")</f>
        <v>0.21000000000000005</v>
      </c>
      <c r="AJ589" s="37">
        <f t="shared" si="3359"/>
        <v>0.21000000000000005</v>
      </c>
    </row>
    <row r="590" spans="2:36" ht="12.75">
      <c r="B590">
        <f t="shared" ref="B590:P590" si="3360">IF(ROWS(B$569:B590)&lt;=B$567,B589+1,"")</f>
        <v>22</v>
      </c>
      <c r="C590" t="str">
        <f t="shared" si="3360"/>
        <v/>
      </c>
      <c r="D590" t="str">
        <f t="shared" si="3360"/>
        <v/>
      </c>
      <c r="E590" t="str">
        <f t="shared" si="3360"/>
        <v/>
      </c>
      <c r="F590" t="str">
        <f t="shared" si="3360"/>
        <v/>
      </c>
      <c r="G590" t="str">
        <f t="shared" si="3360"/>
        <v/>
      </c>
      <c r="H590" t="str">
        <f t="shared" si="3360"/>
        <v/>
      </c>
      <c r="I590" t="str">
        <f t="shared" si="3360"/>
        <v/>
      </c>
      <c r="J590">
        <f t="shared" si="3360"/>
        <v>22</v>
      </c>
      <c r="K590">
        <f t="shared" si="3360"/>
        <v>22</v>
      </c>
      <c r="L590">
        <f t="shared" si="3360"/>
        <v>22</v>
      </c>
      <c r="M590">
        <f t="shared" si="3360"/>
        <v>22</v>
      </c>
      <c r="N590">
        <f t="shared" si="3360"/>
        <v>22</v>
      </c>
      <c r="O590">
        <f t="shared" si="3360"/>
        <v>22</v>
      </c>
      <c r="P590">
        <f t="shared" si="3360"/>
        <v>22</v>
      </c>
      <c r="Q590" s="37">
        <f t="shared" ref="Q590:T590" si="3361">IF(ROWS(Q$569:Q590)/100&lt;=Q$567,Q589+1%,"")</f>
        <v>0.22000000000000006</v>
      </c>
      <c r="R590" s="37" t="str">
        <f t="shared" si="3361"/>
        <v/>
      </c>
      <c r="S590" s="37">
        <f t="shared" si="3361"/>
        <v>0.22000000000000006</v>
      </c>
      <c r="T590" s="37" t="str">
        <f t="shared" si="3361"/>
        <v/>
      </c>
      <c r="U590" t="str">
        <f t="shared" si="3238"/>
        <v/>
      </c>
      <c r="V590" s="37" t="str">
        <f t="shared" ref="V590:W590" si="3362">IF(ROWS(V$569:V590)/100&lt;=V$567,V589+1%,"")</f>
        <v/>
      </c>
      <c r="W590" s="37" t="str">
        <f t="shared" si="3362"/>
        <v/>
      </c>
      <c r="X590">
        <f t="shared" si="3240"/>
        <v>220</v>
      </c>
      <c r="Y590" s="37" t="str">
        <f t="shared" si="3241"/>
        <v/>
      </c>
      <c r="Z590">
        <f t="shared" ref="Z590:AA590" si="3363">IF(ROWS(Z$569:Z590)&lt;=Z$567,Z589+1,"")</f>
        <v>22</v>
      </c>
      <c r="AA590">
        <f t="shared" si="3363"/>
        <v>22</v>
      </c>
      <c r="AB590" s="37">
        <f t="shared" ref="AB590:AG590" si="3364">IF(ROWS(AB$569:AB590)/100&lt;=AB$567,AB589+1%,"")</f>
        <v>0.22000000000000006</v>
      </c>
      <c r="AC590" s="37">
        <f t="shared" si="3364"/>
        <v>0.22000000000000006</v>
      </c>
      <c r="AD590" s="37">
        <f t="shared" si="3364"/>
        <v>0.22000000000000006</v>
      </c>
      <c r="AE590" s="37">
        <f t="shared" si="3364"/>
        <v>0.22000000000000006</v>
      </c>
      <c r="AF590" s="37">
        <f t="shared" si="3364"/>
        <v>0.22000000000000006</v>
      </c>
      <c r="AG590" s="37">
        <f t="shared" si="3364"/>
        <v>0.22000000000000006</v>
      </c>
      <c r="AH590">
        <f t="shared" si="3244"/>
        <v>22</v>
      </c>
      <c r="AI590" s="37">
        <f t="shared" ref="AI590:AJ590" si="3365">IF(ROWS(AI$569:AI590)/100&lt;=AI$567,AI589+1%,"")</f>
        <v>0.22000000000000006</v>
      </c>
      <c r="AJ590" s="37">
        <f t="shared" si="3365"/>
        <v>0.22000000000000006</v>
      </c>
    </row>
    <row r="591" spans="2:36" ht="12.75">
      <c r="B591">
        <f t="shared" ref="B591:P591" si="3366">IF(ROWS(B$569:B591)&lt;=B$567,B590+1,"")</f>
        <v>23</v>
      </c>
      <c r="C591" t="str">
        <f t="shared" si="3366"/>
        <v/>
      </c>
      <c r="D591" t="str">
        <f t="shared" si="3366"/>
        <v/>
      </c>
      <c r="E591" t="str">
        <f t="shared" si="3366"/>
        <v/>
      </c>
      <c r="F591" t="str">
        <f t="shared" si="3366"/>
        <v/>
      </c>
      <c r="G591" t="str">
        <f t="shared" si="3366"/>
        <v/>
      </c>
      <c r="H591" t="str">
        <f t="shared" si="3366"/>
        <v/>
      </c>
      <c r="I591" t="str">
        <f t="shared" si="3366"/>
        <v/>
      </c>
      <c r="J591">
        <f t="shared" si="3366"/>
        <v>23</v>
      </c>
      <c r="K591">
        <f t="shared" si="3366"/>
        <v>23</v>
      </c>
      <c r="L591">
        <f t="shared" si="3366"/>
        <v>23</v>
      </c>
      <c r="M591">
        <f t="shared" si="3366"/>
        <v>23</v>
      </c>
      <c r="N591">
        <f t="shared" si="3366"/>
        <v>23</v>
      </c>
      <c r="O591">
        <f t="shared" si="3366"/>
        <v>23</v>
      </c>
      <c r="P591">
        <f t="shared" si="3366"/>
        <v>23</v>
      </c>
      <c r="Q591" s="37">
        <f t="shared" ref="Q591:T591" si="3367">IF(ROWS(Q$569:Q591)/100&lt;=Q$567,Q590+1%,"")</f>
        <v>0.23000000000000007</v>
      </c>
      <c r="R591" s="37" t="str">
        <f t="shared" si="3367"/>
        <v/>
      </c>
      <c r="S591" s="37">
        <f t="shared" si="3367"/>
        <v>0.23000000000000007</v>
      </c>
      <c r="T591" s="37" t="str">
        <f t="shared" si="3367"/>
        <v/>
      </c>
      <c r="U591" t="str">
        <f t="shared" si="3238"/>
        <v/>
      </c>
      <c r="V591" s="37" t="str">
        <f t="shared" ref="V591:W591" si="3368">IF(ROWS(V$569:V591)/100&lt;=V$567,V590+1%,"")</f>
        <v/>
      </c>
      <c r="W591" s="37" t="str">
        <f t="shared" si="3368"/>
        <v/>
      </c>
      <c r="X591">
        <f t="shared" si="3240"/>
        <v>230</v>
      </c>
      <c r="Y591" s="37" t="str">
        <f t="shared" si="3241"/>
        <v/>
      </c>
      <c r="Z591">
        <f t="shared" ref="Z591:AA591" si="3369">IF(ROWS(Z$569:Z591)&lt;=Z$567,Z590+1,"")</f>
        <v>23</v>
      </c>
      <c r="AA591">
        <f t="shared" si="3369"/>
        <v>23</v>
      </c>
      <c r="AB591" s="37">
        <f t="shared" ref="AB591:AG591" si="3370">IF(ROWS(AB$569:AB591)/100&lt;=AB$567,AB590+1%,"")</f>
        <v>0.23000000000000007</v>
      </c>
      <c r="AC591" s="37">
        <f t="shared" si="3370"/>
        <v>0.23000000000000007</v>
      </c>
      <c r="AD591" s="37">
        <f t="shared" si="3370"/>
        <v>0.23000000000000007</v>
      </c>
      <c r="AE591" s="37">
        <f t="shared" si="3370"/>
        <v>0.23000000000000007</v>
      </c>
      <c r="AF591" s="37">
        <f t="shared" si="3370"/>
        <v>0.23000000000000007</v>
      </c>
      <c r="AG591" s="37">
        <f t="shared" si="3370"/>
        <v>0.23000000000000007</v>
      </c>
      <c r="AH591">
        <f t="shared" si="3244"/>
        <v>23</v>
      </c>
      <c r="AI591" s="37">
        <f t="shared" ref="AI591:AJ591" si="3371">IF(ROWS(AI$569:AI591)/100&lt;=AI$567,AI590+1%,"")</f>
        <v>0.23000000000000007</v>
      </c>
      <c r="AJ591" s="37">
        <f t="shared" si="3371"/>
        <v>0.23000000000000007</v>
      </c>
    </row>
    <row r="592" spans="2:36" ht="12.75">
      <c r="B592">
        <f t="shared" ref="B592:P592" si="3372">IF(ROWS(B$569:B592)&lt;=B$567,B591+1,"")</f>
        <v>24</v>
      </c>
      <c r="C592" t="str">
        <f t="shared" si="3372"/>
        <v/>
      </c>
      <c r="D592" t="str">
        <f t="shared" si="3372"/>
        <v/>
      </c>
      <c r="E592" t="str">
        <f t="shared" si="3372"/>
        <v/>
      </c>
      <c r="F592" t="str">
        <f t="shared" si="3372"/>
        <v/>
      </c>
      <c r="G592" t="str">
        <f t="shared" si="3372"/>
        <v/>
      </c>
      <c r="H592" t="str">
        <f t="shared" si="3372"/>
        <v/>
      </c>
      <c r="I592" t="str">
        <f t="shared" si="3372"/>
        <v/>
      </c>
      <c r="J592">
        <f t="shared" si="3372"/>
        <v>24</v>
      </c>
      <c r="K592">
        <f t="shared" si="3372"/>
        <v>24</v>
      </c>
      <c r="L592">
        <f t="shared" si="3372"/>
        <v>24</v>
      </c>
      <c r="M592">
        <f t="shared" si="3372"/>
        <v>24</v>
      </c>
      <c r="N592">
        <f t="shared" si="3372"/>
        <v>24</v>
      </c>
      <c r="O592">
        <f t="shared" si="3372"/>
        <v>24</v>
      </c>
      <c r="P592">
        <f t="shared" si="3372"/>
        <v>24</v>
      </c>
      <c r="Q592" s="37">
        <f t="shared" ref="Q592:T592" si="3373">IF(ROWS(Q$569:Q592)/100&lt;=Q$567,Q591+1%,"")</f>
        <v>0.24000000000000007</v>
      </c>
      <c r="R592" s="37" t="str">
        <f t="shared" si="3373"/>
        <v/>
      </c>
      <c r="S592" s="37">
        <f t="shared" si="3373"/>
        <v>0.24000000000000007</v>
      </c>
      <c r="T592" s="37" t="str">
        <f t="shared" si="3373"/>
        <v/>
      </c>
      <c r="U592" t="str">
        <f t="shared" si="3238"/>
        <v/>
      </c>
      <c r="V592" s="37" t="str">
        <f t="shared" ref="V592:W592" si="3374">IF(ROWS(V$569:V592)/100&lt;=V$567,V591+1%,"")</f>
        <v/>
      </c>
      <c r="W592" s="37" t="str">
        <f t="shared" si="3374"/>
        <v/>
      </c>
      <c r="X592">
        <f t="shared" si="3240"/>
        <v>240</v>
      </c>
      <c r="Y592" s="37" t="str">
        <f t="shared" si="3241"/>
        <v/>
      </c>
      <c r="Z592">
        <f t="shared" ref="Z592:AA592" si="3375">IF(ROWS(Z$569:Z592)&lt;=Z$567,Z591+1,"")</f>
        <v>24</v>
      </c>
      <c r="AA592">
        <f t="shared" si="3375"/>
        <v>24</v>
      </c>
      <c r="AB592" s="37">
        <f t="shared" ref="AB592:AG592" si="3376">IF(ROWS(AB$569:AB592)/100&lt;=AB$567,AB591+1%,"")</f>
        <v>0.24000000000000007</v>
      </c>
      <c r="AC592" s="37">
        <f t="shared" si="3376"/>
        <v>0.24000000000000007</v>
      </c>
      <c r="AD592" s="37">
        <f t="shared" si="3376"/>
        <v>0.24000000000000007</v>
      </c>
      <c r="AE592" s="37">
        <f t="shared" si="3376"/>
        <v>0.24000000000000007</v>
      </c>
      <c r="AF592" s="37">
        <f t="shared" si="3376"/>
        <v>0.24000000000000007</v>
      </c>
      <c r="AG592" s="37">
        <f t="shared" si="3376"/>
        <v>0.24000000000000007</v>
      </c>
      <c r="AH592">
        <f t="shared" si="3244"/>
        <v>24</v>
      </c>
      <c r="AI592" s="37">
        <f t="shared" ref="AI592:AJ592" si="3377">IF(ROWS(AI$569:AI592)/100&lt;=AI$567,AI591+1%,"")</f>
        <v>0.24000000000000007</v>
      </c>
      <c r="AJ592" s="37">
        <f t="shared" si="3377"/>
        <v>0.24000000000000007</v>
      </c>
    </row>
    <row r="593" spans="2:36" ht="12.75">
      <c r="B593">
        <f t="shared" ref="B593:P593" si="3378">IF(ROWS(B$569:B593)&lt;=B$567,B592+1,"")</f>
        <v>25</v>
      </c>
      <c r="C593" t="str">
        <f t="shared" si="3378"/>
        <v/>
      </c>
      <c r="D593" t="str">
        <f t="shared" si="3378"/>
        <v/>
      </c>
      <c r="E593" t="str">
        <f t="shared" si="3378"/>
        <v/>
      </c>
      <c r="F593" t="str">
        <f t="shared" si="3378"/>
        <v/>
      </c>
      <c r="G593" t="str">
        <f t="shared" si="3378"/>
        <v/>
      </c>
      <c r="H593" t="str">
        <f t="shared" si="3378"/>
        <v/>
      </c>
      <c r="I593" t="str">
        <f t="shared" si="3378"/>
        <v/>
      </c>
      <c r="J593">
        <f t="shared" si="3378"/>
        <v>25</v>
      </c>
      <c r="K593">
        <f t="shared" si="3378"/>
        <v>25</v>
      </c>
      <c r="L593">
        <f t="shared" si="3378"/>
        <v>25</v>
      </c>
      <c r="M593">
        <f t="shared" si="3378"/>
        <v>25</v>
      </c>
      <c r="N593">
        <f t="shared" si="3378"/>
        <v>25</v>
      </c>
      <c r="O593">
        <f t="shared" si="3378"/>
        <v>25</v>
      </c>
      <c r="P593">
        <f t="shared" si="3378"/>
        <v>25</v>
      </c>
      <c r="Q593" s="37">
        <f t="shared" ref="Q593:T593" si="3379">IF(ROWS(Q$569:Q593)/100&lt;=Q$567,Q592+1%,"")</f>
        <v>0.25000000000000006</v>
      </c>
      <c r="R593" s="37" t="str">
        <f t="shared" si="3379"/>
        <v/>
      </c>
      <c r="S593" s="37">
        <f t="shared" si="3379"/>
        <v>0.25000000000000006</v>
      </c>
      <c r="T593" s="37" t="str">
        <f t="shared" si="3379"/>
        <v/>
      </c>
      <c r="U593" t="str">
        <f t="shared" si="3238"/>
        <v/>
      </c>
      <c r="V593" s="37" t="str">
        <f t="shared" ref="V593:W593" si="3380">IF(ROWS(V$569:V593)/100&lt;=V$567,V592+1%,"")</f>
        <v/>
      </c>
      <c r="W593" s="37" t="str">
        <f t="shared" si="3380"/>
        <v/>
      </c>
      <c r="X593">
        <f t="shared" si="3240"/>
        <v>250</v>
      </c>
      <c r="Y593" s="37" t="str">
        <f t="shared" si="3241"/>
        <v/>
      </c>
      <c r="Z593">
        <f t="shared" ref="Z593:AA593" si="3381">IF(ROWS(Z$569:Z593)&lt;=Z$567,Z592+1,"")</f>
        <v>25</v>
      </c>
      <c r="AA593">
        <f t="shared" si="3381"/>
        <v>25</v>
      </c>
      <c r="AB593" s="37">
        <f t="shared" ref="AB593:AG593" si="3382">IF(ROWS(AB$569:AB593)/100&lt;=AB$567,AB592+1%,"")</f>
        <v>0.25000000000000006</v>
      </c>
      <c r="AC593" s="37">
        <f t="shared" si="3382"/>
        <v>0.25000000000000006</v>
      </c>
      <c r="AD593" s="37">
        <f t="shared" si="3382"/>
        <v>0.25000000000000006</v>
      </c>
      <c r="AE593" s="37">
        <f t="shared" si="3382"/>
        <v>0.25000000000000006</v>
      </c>
      <c r="AF593" s="37">
        <f t="shared" si="3382"/>
        <v>0.25000000000000006</v>
      </c>
      <c r="AG593" s="37">
        <f t="shared" si="3382"/>
        <v>0.25000000000000006</v>
      </c>
      <c r="AH593">
        <f t="shared" si="3244"/>
        <v>25</v>
      </c>
      <c r="AI593" s="37">
        <f t="shared" ref="AI593:AJ593" si="3383">IF(ROWS(AI$569:AI593)/100&lt;=AI$567,AI592+1%,"")</f>
        <v>0.25000000000000006</v>
      </c>
      <c r="AJ593" s="37">
        <f t="shared" si="3383"/>
        <v>0.25000000000000006</v>
      </c>
    </row>
    <row r="594" spans="2:36" ht="12.75">
      <c r="B594">
        <f t="shared" ref="B594:P594" si="3384">IF(ROWS(B$569:B594)&lt;=B$567,B593+1,"")</f>
        <v>26</v>
      </c>
      <c r="C594" t="str">
        <f t="shared" si="3384"/>
        <v/>
      </c>
      <c r="D594" t="str">
        <f t="shared" si="3384"/>
        <v/>
      </c>
      <c r="E594" t="str">
        <f t="shared" si="3384"/>
        <v/>
      </c>
      <c r="F594" t="str">
        <f t="shared" si="3384"/>
        <v/>
      </c>
      <c r="G594" t="str">
        <f t="shared" si="3384"/>
        <v/>
      </c>
      <c r="H594" t="str">
        <f t="shared" si="3384"/>
        <v/>
      </c>
      <c r="I594" t="str">
        <f t="shared" si="3384"/>
        <v/>
      </c>
      <c r="J594">
        <f t="shared" si="3384"/>
        <v>26</v>
      </c>
      <c r="K594">
        <f t="shared" si="3384"/>
        <v>26</v>
      </c>
      <c r="L594">
        <f t="shared" si="3384"/>
        <v>26</v>
      </c>
      <c r="M594">
        <f t="shared" si="3384"/>
        <v>26</v>
      </c>
      <c r="N594">
        <f t="shared" si="3384"/>
        <v>26</v>
      </c>
      <c r="O594">
        <f t="shared" si="3384"/>
        <v>26</v>
      </c>
      <c r="P594">
        <f t="shared" si="3384"/>
        <v>26</v>
      </c>
      <c r="Q594" s="37">
        <f t="shared" ref="Q594:T594" si="3385">IF(ROWS(Q$569:Q594)/100&lt;=Q$567,Q593+1%,"")</f>
        <v>0.26000000000000006</v>
      </c>
      <c r="R594" s="37" t="str">
        <f t="shared" si="3385"/>
        <v/>
      </c>
      <c r="S594" s="37">
        <f t="shared" si="3385"/>
        <v>0.26000000000000006</v>
      </c>
      <c r="T594" s="37" t="str">
        <f t="shared" si="3385"/>
        <v/>
      </c>
      <c r="U594" t="str">
        <f t="shared" si="3238"/>
        <v/>
      </c>
      <c r="V594" s="37" t="str">
        <f t="shared" ref="V594:W594" si="3386">IF(ROWS(V$569:V594)/100&lt;=V$567,V593+1%,"")</f>
        <v/>
      </c>
      <c r="W594" s="37" t="str">
        <f t="shared" si="3386"/>
        <v/>
      </c>
      <c r="X594">
        <f t="shared" si="3240"/>
        <v>260</v>
      </c>
      <c r="Y594" s="37" t="str">
        <f t="shared" si="3241"/>
        <v/>
      </c>
      <c r="Z594">
        <f t="shared" ref="Z594:AA594" si="3387">IF(ROWS(Z$569:Z594)&lt;=Z$567,Z593+1,"")</f>
        <v>26</v>
      </c>
      <c r="AA594">
        <f t="shared" si="3387"/>
        <v>26</v>
      </c>
      <c r="AB594" s="37">
        <f t="shared" ref="AB594:AG594" si="3388">IF(ROWS(AB$569:AB594)/100&lt;=AB$567,AB593+1%,"")</f>
        <v>0.26000000000000006</v>
      </c>
      <c r="AC594" s="37">
        <f t="shared" si="3388"/>
        <v>0.26000000000000006</v>
      </c>
      <c r="AD594" s="37">
        <f t="shared" si="3388"/>
        <v>0.26000000000000006</v>
      </c>
      <c r="AE594" s="37">
        <f t="shared" si="3388"/>
        <v>0.26000000000000006</v>
      </c>
      <c r="AF594" s="37">
        <f t="shared" si="3388"/>
        <v>0.26000000000000006</v>
      </c>
      <c r="AG594" s="37">
        <f t="shared" si="3388"/>
        <v>0.26000000000000006</v>
      </c>
      <c r="AH594">
        <f t="shared" si="3244"/>
        <v>26</v>
      </c>
      <c r="AI594" s="37">
        <f t="shared" ref="AI594:AJ594" si="3389">IF(ROWS(AI$569:AI594)/100&lt;=AI$567,AI593+1%,"")</f>
        <v>0.26000000000000006</v>
      </c>
      <c r="AJ594" s="37">
        <f t="shared" si="3389"/>
        <v>0.26000000000000006</v>
      </c>
    </row>
    <row r="595" spans="2:36" ht="12.75">
      <c r="B595">
        <f t="shared" ref="B595:P595" si="3390">IF(ROWS(B$569:B595)&lt;=B$567,B594+1,"")</f>
        <v>27</v>
      </c>
      <c r="C595" t="str">
        <f t="shared" si="3390"/>
        <v/>
      </c>
      <c r="D595" t="str">
        <f t="shared" si="3390"/>
        <v/>
      </c>
      <c r="E595" t="str">
        <f t="shared" si="3390"/>
        <v/>
      </c>
      <c r="F595" t="str">
        <f t="shared" si="3390"/>
        <v/>
      </c>
      <c r="G595" t="str">
        <f t="shared" si="3390"/>
        <v/>
      </c>
      <c r="H595" t="str">
        <f t="shared" si="3390"/>
        <v/>
      </c>
      <c r="I595" t="str">
        <f t="shared" si="3390"/>
        <v/>
      </c>
      <c r="J595">
        <f t="shared" si="3390"/>
        <v>27</v>
      </c>
      <c r="K595">
        <f t="shared" si="3390"/>
        <v>27</v>
      </c>
      <c r="L595">
        <f t="shared" si="3390"/>
        <v>27</v>
      </c>
      <c r="M595">
        <f t="shared" si="3390"/>
        <v>27</v>
      </c>
      <c r="N595">
        <f t="shared" si="3390"/>
        <v>27</v>
      </c>
      <c r="O595">
        <f t="shared" si="3390"/>
        <v>27</v>
      </c>
      <c r="P595">
        <f t="shared" si="3390"/>
        <v>27</v>
      </c>
      <c r="Q595" s="37">
        <f t="shared" ref="Q595:T595" si="3391">IF(ROWS(Q$569:Q595)/100&lt;=Q$567,Q594+1%,"")</f>
        <v>0.27000000000000007</v>
      </c>
      <c r="R595" s="37" t="str">
        <f t="shared" si="3391"/>
        <v/>
      </c>
      <c r="S595" s="37">
        <f t="shared" si="3391"/>
        <v>0.27000000000000007</v>
      </c>
      <c r="T595" s="37" t="str">
        <f t="shared" si="3391"/>
        <v/>
      </c>
      <c r="U595" t="str">
        <f t="shared" si="3238"/>
        <v/>
      </c>
      <c r="V595" s="37" t="str">
        <f t="shared" ref="V595:W595" si="3392">IF(ROWS(V$569:V595)/100&lt;=V$567,V594+1%,"")</f>
        <v/>
      </c>
      <c r="W595" s="37" t="str">
        <f t="shared" si="3392"/>
        <v/>
      </c>
      <c r="X595">
        <f t="shared" si="3240"/>
        <v>270</v>
      </c>
      <c r="Y595" s="37" t="str">
        <f t="shared" si="3241"/>
        <v/>
      </c>
      <c r="Z595">
        <f t="shared" ref="Z595:AA595" si="3393">IF(ROWS(Z$569:Z595)&lt;=Z$567,Z594+1,"")</f>
        <v>27</v>
      </c>
      <c r="AA595">
        <f t="shared" si="3393"/>
        <v>27</v>
      </c>
      <c r="AB595" s="37">
        <f t="shared" ref="AB595:AG595" si="3394">IF(ROWS(AB$569:AB595)/100&lt;=AB$567,AB594+1%,"")</f>
        <v>0.27000000000000007</v>
      </c>
      <c r="AC595" s="37">
        <f t="shared" si="3394"/>
        <v>0.27000000000000007</v>
      </c>
      <c r="AD595" s="37">
        <f t="shared" si="3394"/>
        <v>0.27000000000000007</v>
      </c>
      <c r="AE595" s="37">
        <f t="shared" si="3394"/>
        <v>0.27000000000000007</v>
      </c>
      <c r="AF595" s="37">
        <f t="shared" si="3394"/>
        <v>0.27000000000000007</v>
      </c>
      <c r="AG595" s="37">
        <f t="shared" si="3394"/>
        <v>0.27000000000000007</v>
      </c>
      <c r="AH595">
        <f t="shared" si="3244"/>
        <v>27</v>
      </c>
      <c r="AI595" s="37">
        <f t="shared" ref="AI595:AJ595" si="3395">IF(ROWS(AI$569:AI595)/100&lt;=AI$567,AI594+1%,"")</f>
        <v>0.27000000000000007</v>
      </c>
      <c r="AJ595" s="37">
        <f t="shared" si="3395"/>
        <v>0.27000000000000007</v>
      </c>
    </row>
    <row r="596" spans="2:36" ht="12.75">
      <c r="B596">
        <f t="shared" ref="B596:P596" si="3396">IF(ROWS(B$569:B596)&lt;=B$567,B595+1,"")</f>
        <v>28</v>
      </c>
      <c r="C596" t="str">
        <f t="shared" si="3396"/>
        <v/>
      </c>
      <c r="D596" t="str">
        <f t="shared" si="3396"/>
        <v/>
      </c>
      <c r="E596" t="str">
        <f t="shared" si="3396"/>
        <v/>
      </c>
      <c r="F596" t="str">
        <f t="shared" si="3396"/>
        <v/>
      </c>
      <c r="G596" t="str">
        <f t="shared" si="3396"/>
        <v/>
      </c>
      <c r="H596" t="str">
        <f t="shared" si="3396"/>
        <v/>
      </c>
      <c r="I596" t="str">
        <f t="shared" si="3396"/>
        <v/>
      </c>
      <c r="J596">
        <f t="shared" si="3396"/>
        <v>28</v>
      </c>
      <c r="K596">
        <f t="shared" si="3396"/>
        <v>28</v>
      </c>
      <c r="L596">
        <f t="shared" si="3396"/>
        <v>28</v>
      </c>
      <c r="M596">
        <f t="shared" si="3396"/>
        <v>28</v>
      </c>
      <c r="N596">
        <f t="shared" si="3396"/>
        <v>28</v>
      </c>
      <c r="O596">
        <f t="shared" si="3396"/>
        <v>28</v>
      </c>
      <c r="P596">
        <f t="shared" si="3396"/>
        <v>28</v>
      </c>
      <c r="Q596" s="37">
        <f t="shared" ref="Q596:T596" si="3397">IF(ROWS(Q$569:Q596)/100&lt;=Q$567,Q595+1%,"")</f>
        <v>0.28000000000000008</v>
      </c>
      <c r="R596" s="37" t="str">
        <f t="shared" si="3397"/>
        <v/>
      </c>
      <c r="S596" s="37">
        <f t="shared" si="3397"/>
        <v>0.28000000000000008</v>
      </c>
      <c r="T596" s="37" t="str">
        <f t="shared" si="3397"/>
        <v/>
      </c>
      <c r="U596" t="str">
        <f t="shared" si="3238"/>
        <v/>
      </c>
      <c r="V596" s="37" t="str">
        <f t="shared" ref="V596:W596" si="3398">IF(ROWS(V$569:V596)/100&lt;=V$567,V595+1%,"")</f>
        <v/>
      </c>
      <c r="W596" s="37" t="str">
        <f t="shared" si="3398"/>
        <v/>
      </c>
      <c r="X596">
        <f t="shared" si="3240"/>
        <v>280</v>
      </c>
      <c r="Y596" s="37" t="str">
        <f t="shared" si="3241"/>
        <v/>
      </c>
      <c r="Z596">
        <f t="shared" ref="Z596:AA596" si="3399">IF(ROWS(Z$569:Z596)&lt;=Z$567,Z595+1,"")</f>
        <v>28</v>
      </c>
      <c r="AA596">
        <f t="shared" si="3399"/>
        <v>28</v>
      </c>
      <c r="AB596" s="37">
        <f t="shared" ref="AB596:AG596" si="3400">IF(ROWS(AB$569:AB596)/100&lt;=AB$567,AB595+1%,"")</f>
        <v>0.28000000000000008</v>
      </c>
      <c r="AC596" s="37">
        <f t="shared" si="3400"/>
        <v>0.28000000000000008</v>
      </c>
      <c r="AD596" s="37">
        <f t="shared" si="3400"/>
        <v>0.28000000000000008</v>
      </c>
      <c r="AE596" s="37">
        <f t="shared" si="3400"/>
        <v>0.28000000000000008</v>
      </c>
      <c r="AF596" s="37">
        <f t="shared" si="3400"/>
        <v>0.28000000000000008</v>
      </c>
      <c r="AG596" s="37">
        <f t="shared" si="3400"/>
        <v>0.28000000000000008</v>
      </c>
      <c r="AH596">
        <f t="shared" si="3244"/>
        <v>28</v>
      </c>
      <c r="AI596" s="37">
        <f t="shared" ref="AI596:AJ596" si="3401">IF(ROWS(AI$569:AI596)/100&lt;=AI$567,AI595+1%,"")</f>
        <v>0.28000000000000008</v>
      </c>
      <c r="AJ596" s="37">
        <f t="shared" si="3401"/>
        <v>0.28000000000000008</v>
      </c>
    </row>
    <row r="597" spans="2:36" ht="12.75">
      <c r="B597">
        <f t="shared" ref="B597:P597" si="3402">IF(ROWS(B$569:B597)&lt;=B$567,B596+1,"")</f>
        <v>29</v>
      </c>
      <c r="C597" t="str">
        <f t="shared" si="3402"/>
        <v/>
      </c>
      <c r="D597" t="str">
        <f t="shared" si="3402"/>
        <v/>
      </c>
      <c r="E597" t="str">
        <f t="shared" si="3402"/>
        <v/>
      </c>
      <c r="F597" t="str">
        <f t="shared" si="3402"/>
        <v/>
      </c>
      <c r="G597" t="str">
        <f t="shared" si="3402"/>
        <v/>
      </c>
      <c r="H597" t="str">
        <f t="shared" si="3402"/>
        <v/>
      </c>
      <c r="I597" t="str">
        <f t="shared" si="3402"/>
        <v/>
      </c>
      <c r="J597">
        <f t="shared" si="3402"/>
        <v>29</v>
      </c>
      <c r="K597">
        <f t="shared" si="3402"/>
        <v>29</v>
      </c>
      <c r="L597">
        <f t="shared" si="3402"/>
        <v>29</v>
      </c>
      <c r="M597">
        <f t="shared" si="3402"/>
        <v>29</v>
      </c>
      <c r="N597">
        <f t="shared" si="3402"/>
        <v>29</v>
      </c>
      <c r="O597">
        <f t="shared" si="3402"/>
        <v>29</v>
      </c>
      <c r="P597">
        <f t="shared" si="3402"/>
        <v>29</v>
      </c>
      <c r="Q597" s="37">
        <f t="shared" ref="Q597:T597" si="3403">IF(ROWS(Q$569:Q597)/100&lt;=Q$567,Q596+1%,"")</f>
        <v>0.29000000000000009</v>
      </c>
      <c r="R597" s="37" t="str">
        <f t="shared" si="3403"/>
        <v/>
      </c>
      <c r="S597" s="37">
        <f t="shared" si="3403"/>
        <v>0.29000000000000009</v>
      </c>
      <c r="T597" s="37" t="str">
        <f t="shared" si="3403"/>
        <v/>
      </c>
      <c r="U597" t="str">
        <f t="shared" si="3238"/>
        <v/>
      </c>
      <c r="V597" s="37" t="str">
        <f t="shared" ref="V597:W597" si="3404">IF(ROWS(V$569:V597)/100&lt;=V$567,V596+1%,"")</f>
        <v/>
      </c>
      <c r="W597" s="37" t="str">
        <f t="shared" si="3404"/>
        <v/>
      </c>
      <c r="X597">
        <f t="shared" si="3240"/>
        <v>290</v>
      </c>
      <c r="Y597" s="37" t="str">
        <f t="shared" si="3241"/>
        <v/>
      </c>
      <c r="Z597">
        <f t="shared" ref="Z597:AA597" si="3405">IF(ROWS(Z$569:Z597)&lt;=Z$567,Z596+1,"")</f>
        <v>29</v>
      </c>
      <c r="AA597">
        <f t="shared" si="3405"/>
        <v>29</v>
      </c>
      <c r="AB597" s="37">
        <f t="shared" ref="AB597:AG597" si="3406">IF(ROWS(AB$569:AB597)/100&lt;=AB$567,AB596+1%,"")</f>
        <v>0.29000000000000009</v>
      </c>
      <c r="AC597" s="37">
        <f t="shared" si="3406"/>
        <v>0.29000000000000009</v>
      </c>
      <c r="AD597" s="37">
        <f t="shared" si="3406"/>
        <v>0.29000000000000009</v>
      </c>
      <c r="AE597" s="37">
        <f t="shared" si="3406"/>
        <v>0.29000000000000009</v>
      </c>
      <c r="AF597" s="37">
        <f t="shared" si="3406"/>
        <v>0.29000000000000009</v>
      </c>
      <c r="AG597" s="37">
        <f t="shared" si="3406"/>
        <v>0.29000000000000009</v>
      </c>
      <c r="AH597">
        <f t="shared" si="3244"/>
        <v>29</v>
      </c>
      <c r="AI597" s="37">
        <f t="shared" ref="AI597:AJ597" si="3407">IF(ROWS(AI$569:AI597)/100&lt;=AI$567,AI596+1%,"")</f>
        <v>0.29000000000000009</v>
      </c>
      <c r="AJ597" s="37">
        <f t="shared" si="3407"/>
        <v>0.29000000000000009</v>
      </c>
    </row>
    <row r="598" spans="2:36" ht="12.75">
      <c r="B598">
        <f t="shared" ref="B598:P598" si="3408">IF(ROWS(B$569:B598)&lt;=B$567,B597+1,"")</f>
        <v>30</v>
      </c>
      <c r="C598" t="str">
        <f t="shared" si="3408"/>
        <v/>
      </c>
      <c r="D598" t="str">
        <f t="shared" si="3408"/>
        <v/>
      </c>
      <c r="E598" t="str">
        <f t="shared" si="3408"/>
        <v/>
      </c>
      <c r="F598" t="str">
        <f t="shared" si="3408"/>
        <v/>
      </c>
      <c r="G598" t="str">
        <f t="shared" si="3408"/>
        <v/>
      </c>
      <c r="H598" t="str">
        <f t="shared" si="3408"/>
        <v/>
      </c>
      <c r="I598" t="str">
        <f t="shared" si="3408"/>
        <v/>
      </c>
      <c r="J598">
        <f t="shared" si="3408"/>
        <v>30</v>
      </c>
      <c r="K598">
        <f t="shared" si="3408"/>
        <v>30</v>
      </c>
      <c r="L598">
        <f t="shared" si="3408"/>
        <v>30</v>
      </c>
      <c r="M598">
        <f t="shared" si="3408"/>
        <v>30</v>
      </c>
      <c r="N598">
        <f t="shared" si="3408"/>
        <v>30</v>
      </c>
      <c r="O598">
        <f t="shared" si="3408"/>
        <v>30</v>
      </c>
      <c r="P598">
        <f t="shared" si="3408"/>
        <v>30</v>
      </c>
      <c r="Q598" s="37">
        <f t="shared" ref="Q598:T598" si="3409">IF(ROWS(Q$569:Q598)/100&lt;=Q$567,Q597+1%,"")</f>
        <v>0.3000000000000001</v>
      </c>
      <c r="R598" s="37" t="str">
        <f t="shared" si="3409"/>
        <v/>
      </c>
      <c r="S598" s="37">
        <f t="shared" si="3409"/>
        <v>0.3000000000000001</v>
      </c>
      <c r="T598" s="37" t="str">
        <f t="shared" si="3409"/>
        <v/>
      </c>
      <c r="U598" t="str">
        <f t="shared" si="3238"/>
        <v/>
      </c>
      <c r="V598" s="37" t="str">
        <f t="shared" ref="V598:W598" si="3410">IF(ROWS(V$569:V598)/100&lt;=V$567,V597+1%,"")</f>
        <v/>
      </c>
      <c r="W598" s="37" t="str">
        <f t="shared" si="3410"/>
        <v/>
      </c>
      <c r="X598">
        <f t="shared" si="3240"/>
        <v>300</v>
      </c>
      <c r="Y598" s="37" t="str">
        <f t="shared" si="3241"/>
        <v/>
      </c>
      <c r="Z598">
        <f t="shared" ref="Z598:AA598" si="3411">IF(ROWS(Z$569:Z598)&lt;=Z$567,Z597+1,"")</f>
        <v>30</v>
      </c>
      <c r="AA598">
        <f t="shared" si="3411"/>
        <v>30</v>
      </c>
      <c r="AB598" s="37">
        <f t="shared" ref="AB598:AG598" si="3412">IF(ROWS(AB$569:AB598)/100&lt;=AB$567,AB597+1%,"")</f>
        <v>0.3000000000000001</v>
      </c>
      <c r="AC598" s="37">
        <f t="shared" si="3412"/>
        <v>0.3000000000000001</v>
      </c>
      <c r="AD598" s="37">
        <f t="shared" si="3412"/>
        <v>0.3000000000000001</v>
      </c>
      <c r="AE598" s="37">
        <f t="shared" si="3412"/>
        <v>0.3000000000000001</v>
      </c>
      <c r="AF598" s="37">
        <f t="shared" si="3412"/>
        <v>0.3000000000000001</v>
      </c>
      <c r="AG598" s="37">
        <f t="shared" si="3412"/>
        <v>0.3000000000000001</v>
      </c>
      <c r="AH598">
        <f t="shared" si="3244"/>
        <v>30</v>
      </c>
      <c r="AI598" s="37">
        <f t="shared" ref="AI598:AJ598" si="3413">IF(ROWS(AI$569:AI598)/100&lt;=AI$567,AI597+1%,"")</f>
        <v>0.3000000000000001</v>
      </c>
      <c r="AJ598" s="37">
        <f t="shared" si="3413"/>
        <v>0.3000000000000001</v>
      </c>
    </row>
    <row r="599" spans="2:36" ht="12.75">
      <c r="B599">
        <f t="shared" ref="B599:P599" si="3414">IF(ROWS(B$569:B599)&lt;=B$567,B598+1,"")</f>
        <v>31</v>
      </c>
      <c r="C599" t="str">
        <f t="shared" si="3414"/>
        <v/>
      </c>
      <c r="D599" t="str">
        <f t="shared" si="3414"/>
        <v/>
      </c>
      <c r="E599" t="str">
        <f t="shared" si="3414"/>
        <v/>
      </c>
      <c r="F599" t="str">
        <f t="shared" si="3414"/>
        <v/>
      </c>
      <c r="G599" t="str">
        <f t="shared" si="3414"/>
        <v/>
      </c>
      <c r="H599" t="str">
        <f t="shared" si="3414"/>
        <v/>
      </c>
      <c r="I599" t="str">
        <f t="shared" si="3414"/>
        <v/>
      </c>
      <c r="J599">
        <f t="shared" si="3414"/>
        <v>31</v>
      </c>
      <c r="K599">
        <f t="shared" si="3414"/>
        <v>31</v>
      </c>
      <c r="L599">
        <f t="shared" si="3414"/>
        <v>31</v>
      </c>
      <c r="M599">
        <f t="shared" si="3414"/>
        <v>31</v>
      </c>
      <c r="N599">
        <f t="shared" si="3414"/>
        <v>31</v>
      </c>
      <c r="O599">
        <f t="shared" si="3414"/>
        <v>31</v>
      </c>
      <c r="P599">
        <f t="shared" si="3414"/>
        <v>31</v>
      </c>
      <c r="Q599" s="37">
        <f t="shared" ref="Q599:T599" si="3415">IF(ROWS(Q$569:Q599)/100&lt;=Q$567,Q598+1%,"")</f>
        <v>0.31000000000000011</v>
      </c>
      <c r="R599" s="37" t="str">
        <f t="shared" si="3415"/>
        <v/>
      </c>
      <c r="S599" s="37">
        <f t="shared" si="3415"/>
        <v>0.31000000000000011</v>
      </c>
      <c r="T599" s="37" t="str">
        <f t="shared" si="3415"/>
        <v/>
      </c>
      <c r="U599" t="str">
        <f t="shared" si="3238"/>
        <v/>
      </c>
      <c r="V599" s="37" t="str">
        <f t="shared" ref="V599:W599" si="3416">IF(ROWS(V$569:V599)/100&lt;=V$567,V598+1%,"")</f>
        <v/>
      </c>
      <c r="W599" s="37" t="str">
        <f t="shared" si="3416"/>
        <v/>
      </c>
      <c r="X599">
        <f t="shared" si="3240"/>
        <v>310</v>
      </c>
      <c r="Y599" s="37" t="str">
        <f t="shared" si="3241"/>
        <v/>
      </c>
      <c r="Z599">
        <f t="shared" ref="Z599:AA599" si="3417">IF(ROWS(Z$569:Z599)&lt;=Z$567,Z598+1,"")</f>
        <v>31</v>
      </c>
      <c r="AA599">
        <f t="shared" si="3417"/>
        <v>31</v>
      </c>
      <c r="AB599" s="37">
        <f t="shared" ref="AB599:AG599" si="3418">IF(ROWS(AB$569:AB599)/100&lt;=AB$567,AB598+1%,"")</f>
        <v>0.31000000000000011</v>
      </c>
      <c r="AC599" s="37">
        <f t="shared" si="3418"/>
        <v>0.31000000000000011</v>
      </c>
      <c r="AD599" s="37">
        <f t="shared" si="3418"/>
        <v>0.31000000000000011</v>
      </c>
      <c r="AE599" s="37">
        <f t="shared" si="3418"/>
        <v>0.31000000000000011</v>
      </c>
      <c r="AF599" s="37">
        <f t="shared" si="3418"/>
        <v>0.31000000000000011</v>
      </c>
      <c r="AG599" s="37">
        <f t="shared" si="3418"/>
        <v>0.31000000000000011</v>
      </c>
      <c r="AH599">
        <f t="shared" si="3244"/>
        <v>31</v>
      </c>
      <c r="AI599" s="37">
        <f t="shared" ref="AI599:AJ599" si="3419">IF(ROWS(AI$569:AI599)/100&lt;=AI$567,AI598+1%,"")</f>
        <v>0.31000000000000011</v>
      </c>
      <c r="AJ599" s="37">
        <f t="shared" si="3419"/>
        <v>0.31000000000000011</v>
      </c>
    </row>
    <row r="600" spans="2:36" ht="12.75">
      <c r="B600">
        <f t="shared" ref="B600:P600" si="3420">IF(ROWS(B$569:B600)&lt;=B$567,B599+1,"")</f>
        <v>32</v>
      </c>
      <c r="C600" t="str">
        <f t="shared" si="3420"/>
        <v/>
      </c>
      <c r="D600" t="str">
        <f t="shared" si="3420"/>
        <v/>
      </c>
      <c r="E600" t="str">
        <f t="shared" si="3420"/>
        <v/>
      </c>
      <c r="F600" t="str">
        <f t="shared" si="3420"/>
        <v/>
      </c>
      <c r="G600" t="str">
        <f t="shared" si="3420"/>
        <v/>
      </c>
      <c r="H600" t="str">
        <f t="shared" si="3420"/>
        <v/>
      </c>
      <c r="I600" t="str">
        <f t="shared" si="3420"/>
        <v/>
      </c>
      <c r="J600">
        <f t="shared" si="3420"/>
        <v>32</v>
      </c>
      <c r="K600">
        <f t="shared" si="3420"/>
        <v>32</v>
      </c>
      <c r="L600">
        <f t="shared" si="3420"/>
        <v>32</v>
      </c>
      <c r="M600">
        <f t="shared" si="3420"/>
        <v>32</v>
      </c>
      <c r="N600">
        <f t="shared" si="3420"/>
        <v>32</v>
      </c>
      <c r="O600">
        <f t="shared" si="3420"/>
        <v>32</v>
      </c>
      <c r="P600">
        <f t="shared" si="3420"/>
        <v>32</v>
      </c>
      <c r="Q600" s="37">
        <f t="shared" ref="Q600:T600" si="3421">IF(ROWS(Q$569:Q600)/100&lt;=Q$567,Q599+1%,"")</f>
        <v>0.32000000000000012</v>
      </c>
      <c r="R600" s="37" t="str">
        <f t="shared" si="3421"/>
        <v/>
      </c>
      <c r="S600" s="37">
        <f t="shared" si="3421"/>
        <v>0.32000000000000012</v>
      </c>
      <c r="T600" s="37" t="str">
        <f t="shared" si="3421"/>
        <v/>
      </c>
      <c r="U600" t="str">
        <f t="shared" si="3238"/>
        <v/>
      </c>
      <c r="V600" s="37" t="str">
        <f t="shared" ref="V600:W600" si="3422">IF(ROWS(V$569:V600)/100&lt;=V$567,V599+1%,"")</f>
        <v/>
      </c>
      <c r="W600" s="37" t="str">
        <f t="shared" si="3422"/>
        <v/>
      </c>
      <c r="X600">
        <f t="shared" si="3240"/>
        <v>320</v>
      </c>
      <c r="Y600" s="37" t="str">
        <f t="shared" si="3241"/>
        <v/>
      </c>
      <c r="Z600">
        <f t="shared" ref="Z600:AA600" si="3423">IF(ROWS(Z$569:Z600)&lt;=Z$567,Z599+1,"")</f>
        <v>32</v>
      </c>
      <c r="AA600">
        <f t="shared" si="3423"/>
        <v>32</v>
      </c>
      <c r="AB600" s="37">
        <f t="shared" ref="AB600:AG600" si="3424">IF(ROWS(AB$569:AB600)/100&lt;=AB$567,AB599+1%,"")</f>
        <v>0.32000000000000012</v>
      </c>
      <c r="AC600" s="37">
        <f t="shared" si="3424"/>
        <v>0.32000000000000012</v>
      </c>
      <c r="AD600" s="37">
        <f t="shared" si="3424"/>
        <v>0.32000000000000012</v>
      </c>
      <c r="AE600" s="37">
        <f t="shared" si="3424"/>
        <v>0.32000000000000012</v>
      </c>
      <c r="AF600" s="37">
        <f t="shared" si="3424"/>
        <v>0.32000000000000012</v>
      </c>
      <c r="AG600" s="37">
        <f t="shared" si="3424"/>
        <v>0.32000000000000012</v>
      </c>
      <c r="AH600">
        <f t="shared" si="3244"/>
        <v>32</v>
      </c>
      <c r="AI600" s="37">
        <f t="shared" ref="AI600:AJ600" si="3425">IF(ROWS(AI$569:AI600)/100&lt;=AI$567,AI599+1%,"")</f>
        <v>0.32000000000000012</v>
      </c>
      <c r="AJ600" s="37">
        <f t="shared" si="3425"/>
        <v>0.32000000000000012</v>
      </c>
    </row>
    <row r="601" spans="2:36" ht="12.75">
      <c r="B601">
        <f t="shared" ref="B601:P601" si="3426">IF(ROWS(B$569:B601)&lt;=B$567,B600+1,"")</f>
        <v>33</v>
      </c>
      <c r="C601" t="str">
        <f t="shared" si="3426"/>
        <v/>
      </c>
      <c r="D601" t="str">
        <f t="shared" si="3426"/>
        <v/>
      </c>
      <c r="E601" t="str">
        <f t="shared" si="3426"/>
        <v/>
      </c>
      <c r="F601" t="str">
        <f t="shared" si="3426"/>
        <v/>
      </c>
      <c r="G601" t="str">
        <f t="shared" si="3426"/>
        <v/>
      </c>
      <c r="H601" t="str">
        <f t="shared" si="3426"/>
        <v/>
      </c>
      <c r="I601" t="str">
        <f t="shared" si="3426"/>
        <v/>
      </c>
      <c r="J601">
        <f t="shared" si="3426"/>
        <v>33</v>
      </c>
      <c r="K601">
        <f t="shared" si="3426"/>
        <v>33</v>
      </c>
      <c r="L601">
        <f t="shared" si="3426"/>
        <v>33</v>
      </c>
      <c r="M601">
        <f t="shared" si="3426"/>
        <v>33</v>
      </c>
      <c r="N601">
        <f t="shared" si="3426"/>
        <v>33</v>
      </c>
      <c r="O601">
        <f t="shared" si="3426"/>
        <v>33</v>
      </c>
      <c r="P601">
        <f t="shared" si="3426"/>
        <v>33</v>
      </c>
      <c r="Q601" s="37">
        <f t="shared" ref="Q601:T601" si="3427">IF(ROWS(Q$569:Q601)/100&lt;=Q$567,Q600+1%,"")</f>
        <v>0.33000000000000013</v>
      </c>
      <c r="R601" s="37" t="str">
        <f t="shared" si="3427"/>
        <v/>
      </c>
      <c r="S601" s="37">
        <f t="shared" si="3427"/>
        <v>0.33000000000000013</v>
      </c>
      <c r="T601" s="37" t="str">
        <f t="shared" si="3427"/>
        <v/>
      </c>
      <c r="U601" t="str">
        <f t="shared" si="3238"/>
        <v/>
      </c>
      <c r="V601" s="37" t="str">
        <f t="shared" ref="V601:W601" si="3428">IF(ROWS(V$569:V601)/100&lt;=V$567,V600+1%,"")</f>
        <v/>
      </c>
      <c r="W601" s="37" t="str">
        <f t="shared" si="3428"/>
        <v/>
      </c>
      <c r="X601">
        <f t="shared" si="3240"/>
        <v>330</v>
      </c>
      <c r="Y601" s="37" t="str">
        <f t="shared" si="3241"/>
        <v/>
      </c>
      <c r="Z601">
        <f t="shared" ref="Z601:AA601" si="3429">IF(ROWS(Z$569:Z601)&lt;=Z$567,Z600+1,"")</f>
        <v>33</v>
      </c>
      <c r="AA601">
        <f t="shared" si="3429"/>
        <v>33</v>
      </c>
      <c r="AB601" s="37">
        <f t="shared" ref="AB601:AG601" si="3430">IF(ROWS(AB$569:AB601)/100&lt;=AB$567,AB600+1%,"")</f>
        <v>0.33000000000000013</v>
      </c>
      <c r="AC601" s="37">
        <f t="shared" si="3430"/>
        <v>0.33000000000000013</v>
      </c>
      <c r="AD601" s="37">
        <f t="shared" si="3430"/>
        <v>0.33000000000000013</v>
      </c>
      <c r="AE601" s="37">
        <f t="shared" si="3430"/>
        <v>0.33000000000000013</v>
      </c>
      <c r="AF601" s="37">
        <f t="shared" si="3430"/>
        <v>0.33000000000000013</v>
      </c>
      <c r="AG601" s="37">
        <f t="shared" si="3430"/>
        <v>0.33000000000000013</v>
      </c>
      <c r="AH601">
        <f t="shared" si="3244"/>
        <v>33</v>
      </c>
      <c r="AI601" s="37">
        <f t="shared" ref="AI601:AJ601" si="3431">IF(ROWS(AI$569:AI601)/100&lt;=AI$567,AI600+1%,"")</f>
        <v>0.33000000000000013</v>
      </c>
      <c r="AJ601" s="37">
        <f t="shared" si="3431"/>
        <v>0.33000000000000013</v>
      </c>
    </row>
    <row r="602" spans="2:36" ht="12.75">
      <c r="B602">
        <f t="shared" ref="B602:P602" si="3432">IF(ROWS(B$569:B602)&lt;=B$567,B601+1,"")</f>
        <v>34</v>
      </c>
      <c r="C602" t="str">
        <f t="shared" si="3432"/>
        <v/>
      </c>
      <c r="D602" t="str">
        <f t="shared" si="3432"/>
        <v/>
      </c>
      <c r="E602" t="str">
        <f t="shared" si="3432"/>
        <v/>
      </c>
      <c r="F602" t="str">
        <f t="shared" si="3432"/>
        <v/>
      </c>
      <c r="G602" t="str">
        <f t="shared" si="3432"/>
        <v/>
      </c>
      <c r="H602" t="str">
        <f t="shared" si="3432"/>
        <v/>
      </c>
      <c r="I602" t="str">
        <f t="shared" si="3432"/>
        <v/>
      </c>
      <c r="J602">
        <f t="shared" si="3432"/>
        <v>34</v>
      </c>
      <c r="K602">
        <f t="shared" si="3432"/>
        <v>34</v>
      </c>
      <c r="L602">
        <f t="shared" si="3432"/>
        <v>34</v>
      </c>
      <c r="M602">
        <f t="shared" si="3432"/>
        <v>34</v>
      </c>
      <c r="N602">
        <f t="shared" si="3432"/>
        <v>34</v>
      </c>
      <c r="O602">
        <f t="shared" si="3432"/>
        <v>34</v>
      </c>
      <c r="P602">
        <f t="shared" si="3432"/>
        <v>34</v>
      </c>
      <c r="Q602" s="37">
        <f t="shared" ref="Q602:T602" si="3433">IF(ROWS(Q$569:Q602)/100&lt;=Q$567,Q601+1%,"")</f>
        <v>0.34000000000000014</v>
      </c>
      <c r="R602" s="37" t="str">
        <f t="shared" si="3433"/>
        <v/>
      </c>
      <c r="S602" s="37">
        <f t="shared" si="3433"/>
        <v>0.34000000000000014</v>
      </c>
      <c r="T602" s="37" t="str">
        <f t="shared" si="3433"/>
        <v/>
      </c>
      <c r="U602" t="str">
        <f t="shared" si="3238"/>
        <v/>
      </c>
      <c r="V602" s="37" t="str">
        <f t="shared" ref="V602:W602" si="3434">IF(ROWS(V$569:V602)/100&lt;=V$567,V601+1%,"")</f>
        <v/>
      </c>
      <c r="W602" s="37" t="str">
        <f t="shared" si="3434"/>
        <v/>
      </c>
      <c r="X602">
        <f t="shared" si="3240"/>
        <v>340</v>
      </c>
      <c r="Y602" s="37" t="str">
        <f t="shared" si="3241"/>
        <v/>
      </c>
      <c r="Z602">
        <f t="shared" ref="Z602:AA602" si="3435">IF(ROWS(Z$569:Z602)&lt;=Z$567,Z601+1,"")</f>
        <v>34</v>
      </c>
      <c r="AA602">
        <f t="shared" si="3435"/>
        <v>34</v>
      </c>
      <c r="AB602" s="37">
        <f t="shared" ref="AB602:AG602" si="3436">IF(ROWS(AB$569:AB602)/100&lt;=AB$567,AB601+1%,"")</f>
        <v>0.34000000000000014</v>
      </c>
      <c r="AC602" s="37">
        <f t="shared" si="3436"/>
        <v>0.34000000000000014</v>
      </c>
      <c r="AD602" s="37">
        <f t="shared" si="3436"/>
        <v>0.34000000000000014</v>
      </c>
      <c r="AE602" s="37">
        <f t="shared" si="3436"/>
        <v>0.34000000000000014</v>
      </c>
      <c r="AF602" s="37">
        <f t="shared" si="3436"/>
        <v>0.34000000000000014</v>
      </c>
      <c r="AG602" s="37">
        <f t="shared" si="3436"/>
        <v>0.34000000000000014</v>
      </c>
      <c r="AH602">
        <f t="shared" si="3244"/>
        <v>34</v>
      </c>
      <c r="AI602" s="37">
        <f t="shared" ref="AI602:AJ602" si="3437">IF(ROWS(AI$569:AI602)/100&lt;=AI$567,AI601+1%,"")</f>
        <v>0.34000000000000014</v>
      </c>
      <c r="AJ602" s="37">
        <f t="shared" si="3437"/>
        <v>0.34000000000000014</v>
      </c>
    </row>
    <row r="603" spans="2:36" ht="12.75">
      <c r="B603">
        <f t="shared" ref="B603:P603" si="3438">IF(ROWS(B$569:B603)&lt;=B$567,B602+1,"")</f>
        <v>35</v>
      </c>
      <c r="C603" t="str">
        <f t="shared" si="3438"/>
        <v/>
      </c>
      <c r="D603" t="str">
        <f t="shared" si="3438"/>
        <v/>
      </c>
      <c r="E603" t="str">
        <f t="shared" si="3438"/>
        <v/>
      </c>
      <c r="F603" t="str">
        <f t="shared" si="3438"/>
        <v/>
      </c>
      <c r="G603" t="str">
        <f t="shared" si="3438"/>
        <v/>
      </c>
      <c r="H603" t="str">
        <f t="shared" si="3438"/>
        <v/>
      </c>
      <c r="I603" t="str">
        <f t="shared" si="3438"/>
        <v/>
      </c>
      <c r="J603">
        <f t="shared" si="3438"/>
        <v>35</v>
      </c>
      <c r="K603">
        <f t="shared" si="3438"/>
        <v>35</v>
      </c>
      <c r="L603">
        <f t="shared" si="3438"/>
        <v>35</v>
      </c>
      <c r="M603">
        <f t="shared" si="3438"/>
        <v>35</v>
      </c>
      <c r="N603">
        <f t="shared" si="3438"/>
        <v>35</v>
      </c>
      <c r="O603">
        <f t="shared" si="3438"/>
        <v>35</v>
      </c>
      <c r="P603">
        <f t="shared" si="3438"/>
        <v>35</v>
      </c>
      <c r="Q603" s="37">
        <f t="shared" ref="Q603:T603" si="3439">IF(ROWS(Q$569:Q603)/100&lt;=Q$567,Q602+1%,"")</f>
        <v>0.35000000000000014</v>
      </c>
      <c r="R603" s="37" t="str">
        <f t="shared" si="3439"/>
        <v/>
      </c>
      <c r="S603" s="37">
        <f t="shared" si="3439"/>
        <v>0.35000000000000014</v>
      </c>
      <c r="T603" s="37" t="str">
        <f t="shared" si="3439"/>
        <v/>
      </c>
      <c r="U603" t="str">
        <f t="shared" si="3238"/>
        <v/>
      </c>
      <c r="V603" s="37" t="str">
        <f t="shared" ref="V603:W603" si="3440">IF(ROWS(V$569:V603)/100&lt;=V$567,V602+1%,"")</f>
        <v/>
      </c>
      <c r="W603" s="37" t="str">
        <f t="shared" si="3440"/>
        <v/>
      </c>
      <c r="X603">
        <f t="shared" si="3240"/>
        <v>350</v>
      </c>
      <c r="Y603" s="37" t="str">
        <f t="shared" si="3241"/>
        <v/>
      </c>
      <c r="Z603">
        <f t="shared" ref="Z603:AA603" si="3441">IF(ROWS(Z$569:Z603)&lt;=Z$567,Z602+1,"")</f>
        <v>35</v>
      </c>
      <c r="AA603">
        <f t="shared" si="3441"/>
        <v>35</v>
      </c>
      <c r="AB603" s="37">
        <f t="shared" ref="AB603:AG603" si="3442">IF(ROWS(AB$569:AB603)/100&lt;=AB$567,AB602+1%,"")</f>
        <v>0.35000000000000014</v>
      </c>
      <c r="AC603" s="37">
        <f t="shared" si="3442"/>
        <v>0.35000000000000014</v>
      </c>
      <c r="AD603" s="37">
        <f t="shared" si="3442"/>
        <v>0.35000000000000014</v>
      </c>
      <c r="AE603" s="37">
        <f t="shared" si="3442"/>
        <v>0.35000000000000014</v>
      </c>
      <c r="AF603" s="37">
        <f t="shared" si="3442"/>
        <v>0.35000000000000014</v>
      </c>
      <c r="AG603" s="37">
        <f t="shared" si="3442"/>
        <v>0.35000000000000014</v>
      </c>
      <c r="AH603">
        <f t="shared" si="3244"/>
        <v>35</v>
      </c>
      <c r="AI603" s="37">
        <f t="shared" ref="AI603:AJ603" si="3443">IF(ROWS(AI$569:AI603)/100&lt;=AI$567,AI602+1%,"")</f>
        <v>0.35000000000000014</v>
      </c>
      <c r="AJ603" s="37">
        <f t="shared" si="3443"/>
        <v>0.35000000000000014</v>
      </c>
    </row>
    <row r="604" spans="2:36" ht="12.75">
      <c r="B604">
        <f t="shared" ref="B604:P604" si="3444">IF(ROWS(B$569:B604)&lt;=B$567,B603+1,"")</f>
        <v>36</v>
      </c>
      <c r="C604" t="str">
        <f t="shared" si="3444"/>
        <v/>
      </c>
      <c r="D604" t="str">
        <f t="shared" si="3444"/>
        <v/>
      </c>
      <c r="E604" t="str">
        <f t="shared" si="3444"/>
        <v/>
      </c>
      <c r="F604" t="str">
        <f t="shared" si="3444"/>
        <v/>
      </c>
      <c r="G604" t="str">
        <f t="shared" si="3444"/>
        <v/>
      </c>
      <c r="H604" t="str">
        <f t="shared" si="3444"/>
        <v/>
      </c>
      <c r="I604" t="str">
        <f t="shared" si="3444"/>
        <v/>
      </c>
      <c r="J604">
        <f t="shared" si="3444"/>
        <v>36</v>
      </c>
      <c r="K604">
        <f t="shared" si="3444"/>
        <v>36</v>
      </c>
      <c r="L604">
        <f t="shared" si="3444"/>
        <v>36</v>
      </c>
      <c r="M604">
        <f t="shared" si="3444"/>
        <v>36</v>
      </c>
      <c r="N604">
        <f t="shared" si="3444"/>
        <v>36</v>
      </c>
      <c r="O604">
        <f t="shared" si="3444"/>
        <v>36</v>
      </c>
      <c r="P604">
        <f t="shared" si="3444"/>
        <v>36</v>
      </c>
      <c r="Q604" s="37">
        <f t="shared" ref="Q604:T604" si="3445">IF(ROWS(Q$569:Q604)/100&lt;=Q$567,Q603+1%,"")</f>
        <v>0.36000000000000015</v>
      </c>
      <c r="R604" s="37" t="str">
        <f t="shared" si="3445"/>
        <v/>
      </c>
      <c r="S604" s="37">
        <f t="shared" si="3445"/>
        <v>0.36000000000000015</v>
      </c>
      <c r="T604" s="37" t="str">
        <f t="shared" si="3445"/>
        <v/>
      </c>
      <c r="U604" t="str">
        <f t="shared" si="3238"/>
        <v/>
      </c>
      <c r="V604" s="37" t="str">
        <f t="shared" ref="V604:W604" si="3446">IF(ROWS(V$569:V604)/100&lt;=V$567,V603+1%,"")</f>
        <v/>
      </c>
      <c r="W604" s="37" t="str">
        <f t="shared" si="3446"/>
        <v/>
      </c>
      <c r="X604">
        <f t="shared" si="3240"/>
        <v>360</v>
      </c>
      <c r="Y604" s="37" t="str">
        <f t="shared" si="3241"/>
        <v/>
      </c>
      <c r="Z604">
        <f t="shared" ref="Z604:AA604" si="3447">IF(ROWS(Z$569:Z604)&lt;=Z$567,Z603+1,"")</f>
        <v>36</v>
      </c>
      <c r="AA604">
        <f t="shared" si="3447"/>
        <v>36</v>
      </c>
      <c r="AB604" s="37">
        <f t="shared" ref="AB604:AG604" si="3448">IF(ROWS(AB$569:AB604)/100&lt;=AB$567,AB603+1%,"")</f>
        <v>0.36000000000000015</v>
      </c>
      <c r="AC604" s="37">
        <f t="shared" si="3448"/>
        <v>0.36000000000000015</v>
      </c>
      <c r="AD604" s="37">
        <f t="shared" si="3448"/>
        <v>0.36000000000000015</v>
      </c>
      <c r="AE604" s="37">
        <f t="shared" si="3448"/>
        <v>0.36000000000000015</v>
      </c>
      <c r="AF604" s="37">
        <f t="shared" si="3448"/>
        <v>0.36000000000000015</v>
      </c>
      <c r="AG604" s="37">
        <f t="shared" si="3448"/>
        <v>0.36000000000000015</v>
      </c>
      <c r="AH604">
        <f t="shared" si="3244"/>
        <v>36</v>
      </c>
      <c r="AI604" s="37">
        <f t="shared" ref="AI604:AJ604" si="3449">IF(ROWS(AI$569:AI604)/100&lt;=AI$567,AI603+1%,"")</f>
        <v>0.36000000000000015</v>
      </c>
      <c r="AJ604" s="37">
        <f t="shared" si="3449"/>
        <v>0.36000000000000015</v>
      </c>
    </row>
    <row r="605" spans="2:36" ht="12.75">
      <c r="B605">
        <f t="shared" ref="B605:P605" si="3450">IF(ROWS(B$569:B605)&lt;=B$567,B604+1,"")</f>
        <v>37</v>
      </c>
      <c r="C605" t="str">
        <f t="shared" si="3450"/>
        <v/>
      </c>
      <c r="D605" t="str">
        <f t="shared" si="3450"/>
        <v/>
      </c>
      <c r="E605" t="str">
        <f t="shared" si="3450"/>
        <v/>
      </c>
      <c r="F605" t="str">
        <f t="shared" si="3450"/>
        <v/>
      </c>
      <c r="G605" t="str">
        <f t="shared" si="3450"/>
        <v/>
      </c>
      <c r="H605" t="str">
        <f t="shared" si="3450"/>
        <v/>
      </c>
      <c r="I605" t="str">
        <f t="shared" si="3450"/>
        <v/>
      </c>
      <c r="J605">
        <f t="shared" si="3450"/>
        <v>37</v>
      </c>
      <c r="K605">
        <f t="shared" si="3450"/>
        <v>37</v>
      </c>
      <c r="L605">
        <f t="shared" si="3450"/>
        <v>37</v>
      </c>
      <c r="M605">
        <f t="shared" si="3450"/>
        <v>37</v>
      </c>
      <c r="N605">
        <f t="shared" si="3450"/>
        <v>37</v>
      </c>
      <c r="O605">
        <f t="shared" si="3450"/>
        <v>37</v>
      </c>
      <c r="P605">
        <f t="shared" si="3450"/>
        <v>37</v>
      </c>
      <c r="Q605" s="37">
        <f t="shared" ref="Q605:T605" si="3451">IF(ROWS(Q$569:Q605)/100&lt;=Q$567,Q604+1%,"")</f>
        <v>0.37000000000000016</v>
      </c>
      <c r="R605" s="37" t="str">
        <f t="shared" si="3451"/>
        <v/>
      </c>
      <c r="S605" s="37">
        <f t="shared" si="3451"/>
        <v>0.37000000000000016</v>
      </c>
      <c r="T605" s="37" t="str">
        <f t="shared" si="3451"/>
        <v/>
      </c>
      <c r="U605" t="str">
        <f t="shared" si="3238"/>
        <v/>
      </c>
      <c r="V605" s="37" t="str">
        <f t="shared" ref="V605:W605" si="3452">IF(ROWS(V$569:V605)/100&lt;=V$567,V604+1%,"")</f>
        <v/>
      </c>
      <c r="W605" s="37" t="str">
        <f t="shared" si="3452"/>
        <v/>
      </c>
      <c r="X605">
        <f t="shared" si="3240"/>
        <v>370</v>
      </c>
      <c r="Y605" s="37" t="str">
        <f t="shared" si="3241"/>
        <v/>
      </c>
      <c r="Z605">
        <f t="shared" ref="Z605:AA605" si="3453">IF(ROWS(Z$569:Z605)&lt;=Z$567,Z604+1,"")</f>
        <v>37</v>
      </c>
      <c r="AA605">
        <f t="shared" si="3453"/>
        <v>37</v>
      </c>
      <c r="AB605" s="37">
        <f t="shared" ref="AB605:AG605" si="3454">IF(ROWS(AB$569:AB605)/100&lt;=AB$567,AB604+1%,"")</f>
        <v>0.37000000000000016</v>
      </c>
      <c r="AC605" s="37">
        <f t="shared" si="3454"/>
        <v>0.37000000000000016</v>
      </c>
      <c r="AD605" s="37">
        <f t="shared" si="3454"/>
        <v>0.37000000000000016</v>
      </c>
      <c r="AE605" s="37">
        <f t="shared" si="3454"/>
        <v>0.37000000000000016</v>
      </c>
      <c r="AF605" s="37">
        <f t="shared" si="3454"/>
        <v>0.37000000000000016</v>
      </c>
      <c r="AG605" s="37">
        <f t="shared" si="3454"/>
        <v>0.37000000000000016</v>
      </c>
      <c r="AH605">
        <f t="shared" si="3244"/>
        <v>37</v>
      </c>
      <c r="AI605" s="37">
        <f t="shared" ref="AI605:AJ605" si="3455">IF(ROWS(AI$569:AI605)/100&lt;=AI$567,AI604+1%,"")</f>
        <v>0.37000000000000016</v>
      </c>
      <c r="AJ605" s="37">
        <f t="shared" si="3455"/>
        <v>0.37000000000000016</v>
      </c>
    </row>
    <row r="606" spans="2:36" ht="12.75">
      <c r="B606">
        <f t="shared" ref="B606:P606" si="3456">IF(ROWS(B$569:B606)&lt;=B$567,B605+1,"")</f>
        <v>38</v>
      </c>
      <c r="C606" t="str">
        <f t="shared" si="3456"/>
        <v/>
      </c>
      <c r="D606" t="str">
        <f t="shared" si="3456"/>
        <v/>
      </c>
      <c r="E606" t="str">
        <f t="shared" si="3456"/>
        <v/>
      </c>
      <c r="F606" t="str">
        <f t="shared" si="3456"/>
        <v/>
      </c>
      <c r="G606" t="str">
        <f t="shared" si="3456"/>
        <v/>
      </c>
      <c r="H606" t="str">
        <f t="shared" si="3456"/>
        <v/>
      </c>
      <c r="I606" t="str">
        <f t="shared" si="3456"/>
        <v/>
      </c>
      <c r="J606">
        <f t="shared" si="3456"/>
        <v>38</v>
      </c>
      <c r="K606">
        <f t="shared" si="3456"/>
        <v>38</v>
      </c>
      <c r="L606">
        <f t="shared" si="3456"/>
        <v>38</v>
      </c>
      <c r="M606">
        <f t="shared" si="3456"/>
        <v>38</v>
      </c>
      <c r="N606">
        <f t="shared" si="3456"/>
        <v>38</v>
      </c>
      <c r="O606">
        <f t="shared" si="3456"/>
        <v>38</v>
      </c>
      <c r="P606">
        <f t="shared" si="3456"/>
        <v>38</v>
      </c>
      <c r="Q606" s="37">
        <f t="shared" ref="Q606:T606" si="3457">IF(ROWS(Q$569:Q606)/100&lt;=Q$567,Q605+1%,"")</f>
        <v>0.38000000000000017</v>
      </c>
      <c r="R606" s="37" t="str">
        <f t="shared" si="3457"/>
        <v/>
      </c>
      <c r="S606" s="37">
        <f t="shared" si="3457"/>
        <v>0.38000000000000017</v>
      </c>
      <c r="T606" s="37" t="str">
        <f t="shared" si="3457"/>
        <v/>
      </c>
      <c r="U606" t="str">
        <f t="shared" si="3238"/>
        <v/>
      </c>
      <c r="V606" s="37" t="str">
        <f t="shared" ref="V606:W606" si="3458">IF(ROWS(V$569:V606)/100&lt;=V$567,V605+1%,"")</f>
        <v/>
      </c>
      <c r="W606" s="37" t="str">
        <f t="shared" si="3458"/>
        <v/>
      </c>
      <c r="X606">
        <f t="shared" si="3240"/>
        <v>380</v>
      </c>
      <c r="Y606" s="37" t="str">
        <f t="shared" si="3241"/>
        <v/>
      </c>
      <c r="Z606">
        <f t="shared" ref="Z606:AA606" si="3459">IF(ROWS(Z$569:Z606)&lt;=Z$567,Z605+1,"")</f>
        <v>38</v>
      </c>
      <c r="AA606">
        <f t="shared" si="3459"/>
        <v>38</v>
      </c>
      <c r="AB606" s="37">
        <f t="shared" ref="AB606:AG606" si="3460">IF(ROWS(AB$569:AB606)/100&lt;=AB$567,AB605+1%,"")</f>
        <v>0.38000000000000017</v>
      </c>
      <c r="AC606" s="37">
        <f t="shared" si="3460"/>
        <v>0.38000000000000017</v>
      </c>
      <c r="AD606" s="37">
        <f t="shared" si="3460"/>
        <v>0.38000000000000017</v>
      </c>
      <c r="AE606" s="37">
        <f t="shared" si="3460"/>
        <v>0.38000000000000017</v>
      </c>
      <c r="AF606" s="37">
        <f t="shared" si="3460"/>
        <v>0.38000000000000017</v>
      </c>
      <c r="AG606" s="37">
        <f t="shared" si="3460"/>
        <v>0.38000000000000017</v>
      </c>
      <c r="AH606">
        <f t="shared" si="3244"/>
        <v>38</v>
      </c>
      <c r="AI606" s="37">
        <f t="shared" ref="AI606:AJ606" si="3461">IF(ROWS(AI$569:AI606)/100&lt;=AI$567,AI605+1%,"")</f>
        <v>0.38000000000000017</v>
      </c>
      <c r="AJ606" s="37">
        <f t="shared" si="3461"/>
        <v>0.38000000000000017</v>
      </c>
    </row>
    <row r="607" spans="2:36" ht="12.75">
      <c r="B607">
        <f t="shared" ref="B607:P607" si="3462">IF(ROWS(B$569:B607)&lt;=B$567,B606+1,"")</f>
        <v>39</v>
      </c>
      <c r="C607" t="str">
        <f t="shared" si="3462"/>
        <v/>
      </c>
      <c r="D607" t="str">
        <f t="shared" si="3462"/>
        <v/>
      </c>
      <c r="E607" t="str">
        <f t="shared" si="3462"/>
        <v/>
      </c>
      <c r="F607" t="str">
        <f t="shared" si="3462"/>
        <v/>
      </c>
      <c r="G607" t="str">
        <f t="shared" si="3462"/>
        <v/>
      </c>
      <c r="H607" t="str">
        <f t="shared" si="3462"/>
        <v/>
      </c>
      <c r="I607" t="str">
        <f t="shared" si="3462"/>
        <v/>
      </c>
      <c r="J607">
        <f t="shared" si="3462"/>
        <v>39</v>
      </c>
      <c r="K607">
        <f t="shared" si="3462"/>
        <v>39</v>
      </c>
      <c r="L607">
        <f t="shared" si="3462"/>
        <v>39</v>
      </c>
      <c r="M607">
        <f t="shared" si="3462"/>
        <v>39</v>
      </c>
      <c r="N607">
        <f t="shared" si="3462"/>
        <v>39</v>
      </c>
      <c r="O607">
        <f t="shared" si="3462"/>
        <v>39</v>
      </c>
      <c r="P607">
        <f t="shared" si="3462"/>
        <v>39</v>
      </c>
      <c r="Q607" s="37">
        <f t="shared" ref="Q607:T607" si="3463">IF(ROWS(Q$569:Q607)/100&lt;=Q$567,Q606+1%,"")</f>
        <v>0.39000000000000018</v>
      </c>
      <c r="R607" s="37" t="str">
        <f t="shared" si="3463"/>
        <v/>
      </c>
      <c r="S607" s="37">
        <f t="shared" si="3463"/>
        <v>0.39000000000000018</v>
      </c>
      <c r="T607" s="37" t="str">
        <f t="shared" si="3463"/>
        <v/>
      </c>
      <c r="U607" t="str">
        <f t="shared" si="3238"/>
        <v/>
      </c>
      <c r="V607" s="37" t="str">
        <f t="shared" ref="V607:W607" si="3464">IF(ROWS(V$569:V607)/100&lt;=V$567,V606+1%,"")</f>
        <v/>
      </c>
      <c r="W607" s="37" t="str">
        <f t="shared" si="3464"/>
        <v/>
      </c>
      <c r="X607">
        <f t="shared" si="3240"/>
        <v>390</v>
      </c>
      <c r="Y607" s="37" t="str">
        <f t="shared" si="3241"/>
        <v/>
      </c>
      <c r="Z607">
        <f t="shared" ref="Z607:AA607" si="3465">IF(ROWS(Z$569:Z607)&lt;=Z$567,Z606+1,"")</f>
        <v>39</v>
      </c>
      <c r="AA607">
        <f t="shared" si="3465"/>
        <v>39</v>
      </c>
      <c r="AB607" s="37">
        <f t="shared" ref="AB607:AG607" si="3466">IF(ROWS(AB$569:AB607)/100&lt;=AB$567,AB606+1%,"")</f>
        <v>0.39000000000000018</v>
      </c>
      <c r="AC607" s="37">
        <f t="shared" si="3466"/>
        <v>0.39000000000000018</v>
      </c>
      <c r="AD607" s="37">
        <f t="shared" si="3466"/>
        <v>0.39000000000000018</v>
      </c>
      <c r="AE607" s="37">
        <f t="shared" si="3466"/>
        <v>0.39000000000000018</v>
      </c>
      <c r="AF607" s="37">
        <f t="shared" si="3466"/>
        <v>0.39000000000000018</v>
      </c>
      <c r="AG607" s="37">
        <f t="shared" si="3466"/>
        <v>0.39000000000000018</v>
      </c>
      <c r="AH607">
        <f t="shared" si="3244"/>
        <v>39</v>
      </c>
      <c r="AI607" s="37">
        <f t="shared" ref="AI607:AJ607" si="3467">IF(ROWS(AI$569:AI607)/100&lt;=AI$567,AI606+1%,"")</f>
        <v>0.39000000000000018</v>
      </c>
      <c r="AJ607" s="37">
        <f t="shared" si="3467"/>
        <v>0.39000000000000018</v>
      </c>
    </row>
    <row r="608" spans="2:36" ht="12.75">
      <c r="B608">
        <f t="shared" ref="B608:P608" si="3468">IF(ROWS(B$569:B608)&lt;=B$567,B607+1,"")</f>
        <v>40</v>
      </c>
      <c r="C608" t="str">
        <f t="shared" si="3468"/>
        <v/>
      </c>
      <c r="D608" t="str">
        <f t="shared" si="3468"/>
        <v/>
      </c>
      <c r="E608" t="str">
        <f t="shared" si="3468"/>
        <v/>
      </c>
      <c r="F608" t="str">
        <f t="shared" si="3468"/>
        <v/>
      </c>
      <c r="G608" t="str">
        <f t="shared" si="3468"/>
        <v/>
      </c>
      <c r="H608" t="str">
        <f t="shared" si="3468"/>
        <v/>
      </c>
      <c r="I608" t="str">
        <f t="shared" si="3468"/>
        <v/>
      </c>
      <c r="J608">
        <f t="shared" si="3468"/>
        <v>40</v>
      </c>
      <c r="K608">
        <f t="shared" si="3468"/>
        <v>40</v>
      </c>
      <c r="L608">
        <f t="shared" si="3468"/>
        <v>40</v>
      </c>
      <c r="M608">
        <f t="shared" si="3468"/>
        <v>40</v>
      </c>
      <c r="N608">
        <f t="shared" si="3468"/>
        <v>40</v>
      </c>
      <c r="O608">
        <f t="shared" si="3468"/>
        <v>40</v>
      </c>
      <c r="P608">
        <f t="shared" si="3468"/>
        <v>40</v>
      </c>
      <c r="Q608" s="37">
        <f t="shared" ref="Q608:T608" si="3469">IF(ROWS(Q$569:Q608)/100&lt;=Q$567,Q607+1%,"")</f>
        <v>0.40000000000000019</v>
      </c>
      <c r="R608" s="37" t="str">
        <f t="shared" si="3469"/>
        <v/>
      </c>
      <c r="S608" s="37">
        <f t="shared" si="3469"/>
        <v>0.40000000000000019</v>
      </c>
      <c r="T608" s="37" t="str">
        <f t="shared" si="3469"/>
        <v/>
      </c>
      <c r="U608" t="str">
        <f t="shared" si="3238"/>
        <v/>
      </c>
      <c r="V608" s="37" t="str">
        <f t="shared" ref="V608:W608" si="3470">IF(ROWS(V$569:V608)/100&lt;=V$567,V607+1%,"")</f>
        <v/>
      </c>
      <c r="W608" s="37" t="str">
        <f t="shared" si="3470"/>
        <v/>
      </c>
      <c r="X608">
        <f t="shared" si="3240"/>
        <v>400</v>
      </c>
      <c r="Y608" s="37" t="str">
        <f t="shared" si="3241"/>
        <v/>
      </c>
      <c r="Z608">
        <f t="shared" ref="Z608:AA608" si="3471">IF(ROWS(Z$569:Z608)&lt;=Z$567,Z607+1,"")</f>
        <v>40</v>
      </c>
      <c r="AA608">
        <f t="shared" si="3471"/>
        <v>40</v>
      </c>
      <c r="AB608" s="37">
        <f t="shared" ref="AB608:AG608" si="3472">IF(ROWS(AB$569:AB608)/100&lt;=AB$567,AB607+1%,"")</f>
        <v>0.40000000000000019</v>
      </c>
      <c r="AC608" s="37">
        <f t="shared" si="3472"/>
        <v>0.40000000000000019</v>
      </c>
      <c r="AD608" s="37">
        <f t="shared" si="3472"/>
        <v>0.40000000000000019</v>
      </c>
      <c r="AE608" s="37">
        <f t="shared" si="3472"/>
        <v>0.40000000000000019</v>
      </c>
      <c r="AF608" s="37">
        <f t="shared" si="3472"/>
        <v>0.40000000000000019</v>
      </c>
      <c r="AG608" s="37">
        <f t="shared" si="3472"/>
        <v>0.40000000000000019</v>
      </c>
      <c r="AH608">
        <f t="shared" si="3244"/>
        <v>40</v>
      </c>
      <c r="AI608" s="37">
        <f t="shared" ref="AI608:AJ608" si="3473">IF(ROWS(AI$569:AI608)/100&lt;=AI$567,AI607+1%,"")</f>
        <v>0.40000000000000019</v>
      </c>
      <c r="AJ608" s="37">
        <f t="shared" si="3473"/>
        <v>0.40000000000000019</v>
      </c>
    </row>
    <row r="609" spans="1:38" ht="12.75">
      <c r="B609">
        <f t="shared" ref="B609:P609" si="3474">IF(ROWS(B$569:B609)&lt;=B$567,B608+1,"")</f>
        <v>41</v>
      </c>
      <c r="C609" t="str">
        <f t="shared" si="3474"/>
        <v/>
      </c>
      <c r="D609" t="str">
        <f t="shared" si="3474"/>
        <v/>
      </c>
      <c r="E609" t="str">
        <f t="shared" si="3474"/>
        <v/>
      </c>
      <c r="F609" t="str">
        <f t="shared" si="3474"/>
        <v/>
      </c>
      <c r="G609" t="str">
        <f t="shared" si="3474"/>
        <v/>
      </c>
      <c r="H609" t="str">
        <f t="shared" si="3474"/>
        <v/>
      </c>
      <c r="I609" t="str">
        <f t="shared" si="3474"/>
        <v/>
      </c>
      <c r="J609" t="str">
        <f t="shared" si="3474"/>
        <v/>
      </c>
      <c r="K609" t="str">
        <f t="shared" si="3474"/>
        <v/>
      </c>
      <c r="L609">
        <f t="shared" si="3474"/>
        <v>41</v>
      </c>
      <c r="M609">
        <f t="shared" si="3474"/>
        <v>41</v>
      </c>
      <c r="N609">
        <f t="shared" si="3474"/>
        <v>41</v>
      </c>
      <c r="O609">
        <f t="shared" si="3474"/>
        <v>41</v>
      </c>
      <c r="P609">
        <f t="shared" si="3474"/>
        <v>41</v>
      </c>
      <c r="Q609" s="37">
        <f t="shared" ref="Q609:T609" si="3475">IF(ROWS(Q$569:Q609)/100&lt;=Q$567,Q608+1%,"")</f>
        <v>0.4100000000000002</v>
      </c>
      <c r="R609" s="37" t="str">
        <f t="shared" si="3475"/>
        <v/>
      </c>
      <c r="S609" s="37">
        <f t="shared" si="3475"/>
        <v>0.4100000000000002</v>
      </c>
      <c r="T609" s="37" t="str">
        <f t="shared" si="3475"/>
        <v/>
      </c>
      <c r="U609" t="str">
        <f t="shared" si="3238"/>
        <v/>
      </c>
      <c r="V609" s="37" t="str">
        <f t="shared" ref="V609:W609" si="3476">IF(ROWS(V$569:V609)/100&lt;=V$567,V608+1%,"")</f>
        <v/>
      </c>
      <c r="W609" s="37" t="str">
        <f t="shared" si="3476"/>
        <v/>
      </c>
      <c r="X609">
        <f t="shared" si="3240"/>
        <v>410</v>
      </c>
      <c r="Y609" s="37" t="str">
        <f t="shared" si="3241"/>
        <v/>
      </c>
      <c r="Z609">
        <f t="shared" ref="Z609:AA609" si="3477">IF(ROWS(Z$569:Z609)&lt;=Z$567,Z608+1,"")</f>
        <v>41</v>
      </c>
      <c r="AA609">
        <f t="shared" si="3477"/>
        <v>41</v>
      </c>
      <c r="AB609" s="37">
        <f t="shared" ref="AB609:AG609" si="3478">IF(ROWS(AB$569:AB609)/100&lt;=AB$567,AB608+1%,"")</f>
        <v>0.4100000000000002</v>
      </c>
      <c r="AC609" s="37">
        <f t="shared" si="3478"/>
        <v>0.4100000000000002</v>
      </c>
      <c r="AD609" s="37">
        <f t="shared" si="3478"/>
        <v>0.4100000000000002</v>
      </c>
      <c r="AE609" s="37">
        <f t="shared" si="3478"/>
        <v>0.4100000000000002</v>
      </c>
      <c r="AF609" s="37">
        <f t="shared" si="3478"/>
        <v>0.4100000000000002</v>
      </c>
      <c r="AG609" s="37">
        <f t="shared" si="3478"/>
        <v>0.4100000000000002</v>
      </c>
      <c r="AH609">
        <f t="shared" si="3244"/>
        <v>41</v>
      </c>
      <c r="AI609" s="37">
        <f t="shared" ref="AI609:AJ609" si="3479">IF(ROWS(AI$569:AI609)/100&lt;=AI$567,AI608+1%,"")</f>
        <v>0.4100000000000002</v>
      </c>
      <c r="AJ609" s="37">
        <f t="shared" si="3479"/>
        <v>0.4100000000000002</v>
      </c>
    </row>
    <row r="610" spans="1:38" ht="12.75">
      <c r="B610">
        <f t="shared" ref="B610:P610" si="3480">IF(ROWS(B$569:B610)&lt;=B$567,B609+1,"")</f>
        <v>42</v>
      </c>
      <c r="C610" t="str">
        <f t="shared" si="3480"/>
        <v/>
      </c>
      <c r="D610" t="str">
        <f t="shared" si="3480"/>
        <v/>
      </c>
      <c r="E610" t="str">
        <f t="shared" si="3480"/>
        <v/>
      </c>
      <c r="F610" t="str">
        <f t="shared" si="3480"/>
        <v/>
      </c>
      <c r="G610" t="str">
        <f t="shared" si="3480"/>
        <v/>
      </c>
      <c r="H610" t="str">
        <f t="shared" si="3480"/>
        <v/>
      </c>
      <c r="I610" t="str">
        <f t="shared" si="3480"/>
        <v/>
      </c>
      <c r="J610" t="str">
        <f t="shared" si="3480"/>
        <v/>
      </c>
      <c r="K610" t="str">
        <f t="shared" si="3480"/>
        <v/>
      </c>
      <c r="L610">
        <f t="shared" si="3480"/>
        <v>42</v>
      </c>
      <c r="M610">
        <f t="shared" si="3480"/>
        <v>42</v>
      </c>
      <c r="N610">
        <f t="shared" si="3480"/>
        <v>42</v>
      </c>
      <c r="O610">
        <f t="shared" si="3480"/>
        <v>42</v>
      </c>
      <c r="P610">
        <f t="shared" si="3480"/>
        <v>42</v>
      </c>
      <c r="Q610" s="37">
        <f t="shared" ref="Q610:T610" si="3481">IF(ROWS(Q$569:Q610)/100&lt;=Q$567,Q609+1%,"")</f>
        <v>0.42000000000000021</v>
      </c>
      <c r="R610" s="37" t="str">
        <f t="shared" si="3481"/>
        <v/>
      </c>
      <c r="S610" s="37">
        <f t="shared" si="3481"/>
        <v>0.42000000000000021</v>
      </c>
      <c r="T610" s="37" t="str">
        <f t="shared" si="3481"/>
        <v/>
      </c>
      <c r="U610" t="str">
        <f t="shared" si="3238"/>
        <v/>
      </c>
      <c r="V610" s="37" t="str">
        <f t="shared" ref="V610:W610" si="3482">IF(ROWS(V$569:V610)/100&lt;=V$567,V609+1%,"")</f>
        <v/>
      </c>
      <c r="W610" s="37" t="str">
        <f t="shared" si="3482"/>
        <v/>
      </c>
      <c r="X610">
        <f t="shared" si="3240"/>
        <v>420</v>
      </c>
      <c r="Y610" s="37" t="str">
        <f t="shared" si="3241"/>
        <v/>
      </c>
      <c r="Z610">
        <f t="shared" ref="Z610:AA610" si="3483">IF(ROWS(Z$569:Z610)&lt;=Z$567,Z609+1,"")</f>
        <v>42</v>
      </c>
      <c r="AA610">
        <f t="shared" si="3483"/>
        <v>42</v>
      </c>
      <c r="AB610" s="37">
        <f t="shared" ref="AB610:AG610" si="3484">IF(ROWS(AB$569:AB610)/100&lt;=AB$567,AB609+1%,"")</f>
        <v>0.42000000000000021</v>
      </c>
      <c r="AC610" s="37">
        <f t="shared" si="3484"/>
        <v>0.42000000000000021</v>
      </c>
      <c r="AD610" s="37">
        <f t="shared" si="3484"/>
        <v>0.42000000000000021</v>
      </c>
      <c r="AE610" s="37">
        <f t="shared" si="3484"/>
        <v>0.42000000000000021</v>
      </c>
      <c r="AF610" s="37">
        <f t="shared" si="3484"/>
        <v>0.42000000000000021</v>
      </c>
      <c r="AG610" s="37">
        <f t="shared" si="3484"/>
        <v>0.42000000000000021</v>
      </c>
      <c r="AH610">
        <f t="shared" si="3244"/>
        <v>42</v>
      </c>
      <c r="AI610" s="37">
        <f t="shared" ref="AI610:AJ610" si="3485">IF(ROWS(AI$569:AI610)/100&lt;=AI$567,AI609+1%,"")</f>
        <v>0.42000000000000021</v>
      </c>
      <c r="AJ610" s="37">
        <f t="shared" si="3485"/>
        <v>0.42000000000000021</v>
      </c>
    </row>
    <row r="611" spans="1:38" ht="12.75">
      <c r="B611">
        <f t="shared" ref="B611:P611" si="3486">IF(ROWS(B$569:B611)&lt;=B$567,B610+1,"")</f>
        <v>43</v>
      </c>
      <c r="C611" t="str">
        <f t="shared" si="3486"/>
        <v/>
      </c>
      <c r="D611" t="str">
        <f t="shared" si="3486"/>
        <v/>
      </c>
      <c r="E611" t="str">
        <f t="shared" si="3486"/>
        <v/>
      </c>
      <c r="F611" t="str">
        <f t="shared" si="3486"/>
        <v/>
      </c>
      <c r="G611" t="str">
        <f t="shared" si="3486"/>
        <v/>
      </c>
      <c r="H611" t="str">
        <f t="shared" si="3486"/>
        <v/>
      </c>
      <c r="I611" t="str">
        <f t="shared" si="3486"/>
        <v/>
      </c>
      <c r="J611" t="str">
        <f t="shared" si="3486"/>
        <v/>
      </c>
      <c r="K611" t="str">
        <f t="shared" si="3486"/>
        <v/>
      </c>
      <c r="L611">
        <f t="shared" si="3486"/>
        <v>43</v>
      </c>
      <c r="M611">
        <f t="shared" si="3486"/>
        <v>43</v>
      </c>
      <c r="N611">
        <f t="shared" si="3486"/>
        <v>43</v>
      </c>
      <c r="O611">
        <f t="shared" si="3486"/>
        <v>43</v>
      </c>
      <c r="P611">
        <f t="shared" si="3486"/>
        <v>43</v>
      </c>
      <c r="Q611" s="37">
        <f t="shared" ref="Q611:T611" si="3487">IF(ROWS(Q$569:Q611)/100&lt;=Q$567,Q610+1%,"")</f>
        <v>0.43000000000000022</v>
      </c>
      <c r="R611" s="37" t="str">
        <f t="shared" si="3487"/>
        <v/>
      </c>
      <c r="S611" s="37">
        <f t="shared" si="3487"/>
        <v>0.43000000000000022</v>
      </c>
      <c r="T611" s="37" t="str">
        <f t="shared" si="3487"/>
        <v/>
      </c>
      <c r="U611" t="str">
        <f t="shared" si="3238"/>
        <v/>
      </c>
      <c r="V611" s="37" t="str">
        <f t="shared" ref="V611:W611" si="3488">IF(ROWS(V$569:V611)/100&lt;=V$567,V610+1%,"")</f>
        <v/>
      </c>
      <c r="W611" s="37" t="str">
        <f t="shared" si="3488"/>
        <v/>
      </c>
      <c r="X611">
        <f t="shared" si="3240"/>
        <v>430</v>
      </c>
      <c r="Y611" s="37" t="str">
        <f t="shared" si="3241"/>
        <v/>
      </c>
      <c r="Z611">
        <f t="shared" ref="Z611:AA611" si="3489">IF(ROWS(Z$569:Z611)&lt;=Z$567,Z610+1,"")</f>
        <v>43</v>
      </c>
      <c r="AA611">
        <f t="shared" si="3489"/>
        <v>43</v>
      </c>
      <c r="AB611" s="37">
        <f t="shared" ref="AB611:AG611" si="3490">IF(ROWS(AB$569:AB611)/100&lt;=AB$567,AB610+1%,"")</f>
        <v>0.43000000000000022</v>
      </c>
      <c r="AC611" s="37">
        <f t="shared" si="3490"/>
        <v>0.43000000000000022</v>
      </c>
      <c r="AD611" s="37">
        <f t="shared" si="3490"/>
        <v>0.43000000000000022</v>
      </c>
      <c r="AE611" s="37">
        <f t="shared" si="3490"/>
        <v>0.43000000000000022</v>
      </c>
      <c r="AF611" s="37">
        <f t="shared" si="3490"/>
        <v>0.43000000000000022</v>
      </c>
      <c r="AG611" s="37">
        <f t="shared" si="3490"/>
        <v>0.43000000000000022</v>
      </c>
      <c r="AH611">
        <f t="shared" si="3244"/>
        <v>43</v>
      </c>
      <c r="AI611" s="37">
        <f t="shared" ref="AI611:AJ611" si="3491">IF(ROWS(AI$569:AI611)/100&lt;=AI$567,AI610+1%,"")</f>
        <v>0.43000000000000022</v>
      </c>
      <c r="AJ611" s="37">
        <f t="shared" si="3491"/>
        <v>0.43000000000000022</v>
      </c>
    </row>
    <row r="612" spans="1:38" ht="12.75">
      <c r="B612">
        <f t="shared" ref="B612:P612" si="3492">IF(ROWS(B$569:B612)&lt;=B$567,B611+1,"")</f>
        <v>44</v>
      </c>
      <c r="C612" t="str">
        <f t="shared" si="3492"/>
        <v/>
      </c>
      <c r="D612" t="str">
        <f t="shared" si="3492"/>
        <v/>
      </c>
      <c r="E612" t="str">
        <f t="shared" si="3492"/>
        <v/>
      </c>
      <c r="F612" t="str">
        <f t="shared" si="3492"/>
        <v/>
      </c>
      <c r="G612" t="str">
        <f t="shared" si="3492"/>
        <v/>
      </c>
      <c r="H612" t="str">
        <f t="shared" si="3492"/>
        <v/>
      </c>
      <c r="I612" t="str">
        <f t="shared" si="3492"/>
        <v/>
      </c>
      <c r="J612" t="str">
        <f t="shared" si="3492"/>
        <v/>
      </c>
      <c r="K612" t="str">
        <f t="shared" si="3492"/>
        <v/>
      </c>
      <c r="L612">
        <f t="shared" si="3492"/>
        <v>44</v>
      </c>
      <c r="M612">
        <f t="shared" si="3492"/>
        <v>44</v>
      </c>
      <c r="N612">
        <f t="shared" si="3492"/>
        <v>44</v>
      </c>
      <c r="O612">
        <f t="shared" si="3492"/>
        <v>44</v>
      </c>
      <c r="P612">
        <f t="shared" si="3492"/>
        <v>44</v>
      </c>
      <c r="Q612" s="37">
        <f t="shared" ref="Q612:T612" si="3493">IF(ROWS(Q$569:Q612)/100&lt;=Q$567,Q611+1%,"")</f>
        <v>0.44000000000000022</v>
      </c>
      <c r="R612" s="37" t="str">
        <f t="shared" si="3493"/>
        <v/>
      </c>
      <c r="S612" s="37">
        <f t="shared" si="3493"/>
        <v>0.44000000000000022</v>
      </c>
      <c r="T612" s="37" t="str">
        <f t="shared" si="3493"/>
        <v/>
      </c>
      <c r="U612" t="str">
        <f t="shared" si="3238"/>
        <v/>
      </c>
      <c r="V612" s="37" t="str">
        <f t="shared" ref="V612:W612" si="3494">IF(ROWS(V$569:V612)/100&lt;=V$567,V611+1%,"")</f>
        <v/>
      </c>
      <c r="W612" s="37" t="str">
        <f t="shared" si="3494"/>
        <v/>
      </c>
      <c r="X612">
        <f t="shared" si="3240"/>
        <v>440</v>
      </c>
      <c r="Y612" s="37" t="str">
        <f t="shared" si="3241"/>
        <v/>
      </c>
      <c r="Z612">
        <f t="shared" ref="Z612:AA612" si="3495">IF(ROWS(Z$569:Z612)&lt;=Z$567,Z611+1,"")</f>
        <v>44</v>
      </c>
      <c r="AA612">
        <f t="shared" si="3495"/>
        <v>44</v>
      </c>
      <c r="AB612" s="37">
        <f t="shared" ref="AB612:AG612" si="3496">IF(ROWS(AB$569:AB612)/100&lt;=AB$567,AB611+1%,"")</f>
        <v>0.44000000000000022</v>
      </c>
      <c r="AC612" s="37">
        <f t="shared" si="3496"/>
        <v>0.44000000000000022</v>
      </c>
      <c r="AD612" s="37">
        <f t="shared" si="3496"/>
        <v>0.44000000000000022</v>
      </c>
      <c r="AE612" s="37">
        <f t="shared" si="3496"/>
        <v>0.44000000000000022</v>
      </c>
      <c r="AF612" s="37">
        <f t="shared" si="3496"/>
        <v>0.44000000000000022</v>
      </c>
      <c r="AG612" s="37">
        <f t="shared" si="3496"/>
        <v>0.44000000000000022</v>
      </c>
      <c r="AH612">
        <f t="shared" si="3244"/>
        <v>44</v>
      </c>
      <c r="AI612" s="37">
        <f t="shared" ref="AI612:AJ612" si="3497">IF(ROWS(AI$569:AI612)/100&lt;=AI$567,AI611+1%,"")</f>
        <v>0.44000000000000022</v>
      </c>
      <c r="AJ612" s="37">
        <f t="shared" si="3497"/>
        <v>0.44000000000000022</v>
      </c>
    </row>
    <row r="613" spans="1:38" ht="12.75">
      <c r="B613">
        <f t="shared" ref="B613:P613" si="3498">IF(ROWS(B$569:B613)&lt;=B$567,B612+1,"")</f>
        <v>45</v>
      </c>
      <c r="C613" t="str">
        <f t="shared" si="3498"/>
        <v/>
      </c>
      <c r="D613" t="str">
        <f t="shared" si="3498"/>
        <v/>
      </c>
      <c r="E613" t="str">
        <f t="shared" si="3498"/>
        <v/>
      </c>
      <c r="F613" t="str">
        <f t="shared" si="3498"/>
        <v/>
      </c>
      <c r="G613" t="str">
        <f t="shared" si="3498"/>
        <v/>
      </c>
      <c r="H613" t="str">
        <f t="shared" si="3498"/>
        <v/>
      </c>
      <c r="I613" t="str">
        <f t="shared" si="3498"/>
        <v/>
      </c>
      <c r="J613" t="str">
        <f t="shared" si="3498"/>
        <v/>
      </c>
      <c r="K613" t="str">
        <f t="shared" si="3498"/>
        <v/>
      </c>
      <c r="L613">
        <f t="shared" si="3498"/>
        <v>45</v>
      </c>
      <c r="M613">
        <f t="shared" si="3498"/>
        <v>45</v>
      </c>
      <c r="N613">
        <f t="shared" si="3498"/>
        <v>45</v>
      </c>
      <c r="O613">
        <f t="shared" si="3498"/>
        <v>45</v>
      </c>
      <c r="P613">
        <f t="shared" si="3498"/>
        <v>45</v>
      </c>
      <c r="Q613" s="37">
        <f t="shared" ref="Q613:T613" si="3499">IF(ROWS(Q$569:Q613)/100&lt;=Q$567,Q612+1%,"")</f>
        <v>0.45000000000000023</v>
      </c>
      <c r="R613" s="37" t="str">
        <f t="shared" si="3499"/>
        <v/>
      </c>
      <c r="S613" s="37">
        <f t="shared" si="3499"/>
        <v>0.45000000000000023</v>
      </c>
      <c r="T613" s="37" t="str">
        <f t="shared" si="3499"/>
        <v/>
      </c>
      <c r="U613" t="str">
        <f t="shared" si="3238"/>
        <v/>
      </c>
      <c r="V613" s="37" t="str">
        <f t="shared" ref="V613:W613" si="3500">IF(ROWS(V$569:V613)/100&lt;=V$567,V612+1%,"")</f>
        <v/>
      </c>
      <c r="W613" s="37" t="str">
        <f t="shared" si="3500"/>
        <v/>
      </c>
      <c r="X613">
        <f t="shared" si="3240"/>
        <v>450</v>
      </c>
      <c r="Y613" s="37" t="str">
        <f t="shared" si="3241"/>
        <v/>
      </c>
      <c r="Z613">
        <f t="shared" ref="Z613:AA613" si="3501">IF(ROWS(Z$569:Z613)&lt;=Z$567,Z612+1,"")</f>
        <v>45</v>
      </c>
      <c r="AA613">
        <f t="shared" si="3501"/>
        <v>45</v>
      </c>
      <c r="AB613" s="37">
        <f t="shared" ref="AB613:AG613" si="3502">IF(ROWS(AB$569:AB613)/100&lt;=AB$567,AB612+1%,"")</f>
        <v>0.45000000000000023</v>
      </c>
      <c r="AC613" s="37">
        <f t="shared" si="3502"/>
        <v>0.45000000000000023</v>
      </c>
      <c r="AD613" s="37">
        <f t="shared" si="3502"/>
        <v>0.45000000000000023</v>
      </c>
      <c r="AE613" s="37">
        <f t="shared" si="3502"/>
        <v>0.45000000000000023</v>
      </c>
      <c r="AF613" s="37">
        <f t="shared" si="3502"/>
        <v>0.45000000000000023</v>
      </c>
      <c r="AG613" s="37">
        <f t="shared" si="3502"/>
        <v>0.45000000000000023</v>
      </c>
      <c r="AH613">
        <f t="shared" si="3244"/>
        <v>45</v>
      </c>
      <c r="AI613" s="37">
        <f t="shared" ref="AI613:AJ613" si="3503">IF(ROWS(AI$569:AI613)/100&lt;=AI$567,AI612+1%,"")</f>
        <v>0.45000000000000023</v>
      </c>
      <c r="AJ613" s="37">
        <f t="shared" si="3503"/>
        <v>0.45000000000000023</v>
      </c>
    </row>
    <row r="614" spans="1:38" ht="12.75">
      <c r="B614">
        <f t="shared" ref="B614:P614" si="3504">IF(ROWS(B$569:B614)&lt;=B$567,B613+1,"")</f>
        <v>46</v>
      </c>
      <c r="C614" t="str">
        <f t="shared" si="3504"/>
        <v/>
      </c>
      <c r="D614" t="str">
        <f t="shared" si="3504"/>
        <v/>
      </c>
      <c r="E614" t="str">
        <f t="shared" si="3504"/>
        <v/>
      </c>
      <c r="F614" t="str">
        <f t="shared" si="3504"/>
        <v/>
      </c>
      <c r="G614" t="str">
        <f t="shared" si="3504"/>
        <v/>
      </c>
      <c r="H614" t="str">
        <f t="shared" si="3504"/>
        <v/>
      </c>
      <c r="I614" t="str">
        <f t="shared" si="3504"/>
        <v/>
      </c>
      <c r="J614" t="str">
        <f t="shared" si="3504"/>
        <v/>
      </c>
      <c r="K614" t="str">
        <f t="shared" si="3504"/>
        <v/>
      </c>
      <c r="L614">
        <f t="shared" si="3504"/>
        <v>46</v>
      </c>
      <c r="M614">
        <f t="shared" si="3504"/>
        <v>46</v>
      </c>
      <c r="N614">
        <f t="shared" si="3504"/>
        <v>46</v>
      </c>
      <c r="O614">
        <f t="shared" si="3504"/>
        <v>46</v>
      </c>
      <c r="P614">
        <f t="shared" si="3504"/>
        <v>46</v>
      </c>
      <c r="Q614" s="37">
        <f t="shared" ref="Q614:T614" si="3505">IF(ROWS(Q$569:Q614)/100&lt;=Q$567,Q613+1%,"")</f>
        <v>0.46000000000000024</v>
      </c>
      <c r="R614" s="37" t="str">
        <f t="shared" si="3505"/>
        <v/>
      </c>
      <c r="S614" s="37">
        <f t="shared" si="3505"/>
        <v>0.46000000000000024</v>
      </c>
      <c r="T614" s="37" t="str">
        <f t="shared" si="3505"/>
        <v/>
      </c>
      <c r="U614" t="str">
        <f t="shared" si="3238"/>
        <v/>
      </c>
      <c r="V614" s="37" t="str">
        <f t="shared" ref="V614:W614" si="3506">IF(ROWS(V$569:V614)/100&lt;=V$567,V613+1%,"")</f>
        <v/>
      </c>
      <c r="W614" s="37" t="str">
        <f t="shared" si="3506"/>
        <v/>
      </c>
      <c r="X614">
        <f t="shared" si="3240"/>
        <v>460</v>
      </c>
      <c r="Y614" s="37" t="str">
        <f t="shared" si="3241"/>
        <v/>
      </c>
      <c r="Z614">
        <f t="shared" ref="Z614:AA614" si="3507">IF(ROWS(Z$569:Z614)&lt;=Z$567,Z613+1,"")</f>
        <v>46</v>
      </c>
      <c r="AA614">
        <f t="shared" si="3507"/>
        <v>46</v>
      </c>
      <c r="AB614" s="37">
        <f t="shared" ref="AB614:AG614" si="3508">IF(ROWS(AB$569:AB614)/100&lt;=AB$567,AB613+1%,"")</f>
        <v>0.46000000000000024</v>
      </c>
      <c r="AC614" s="37">
        <f t="shared" si="3508"/>
        <v>0.46000000000000024</v>
      </c>
      <c r="AD614" s="37">
        <f t="shared" si="3508"/>
        <v>0.46000000000000024</v>
      </c>
      <c r="AE614" s="37">
        <f t="shared" si="3508"/>
        <v>0.46000000000000024</v>
      </c>
      <c r="AF614" s="37">
        <f t="shared" si="3508"/>
        <v>0.46000000000000024</v>
      </c>
      <c r="AG614" s="37">
        <f t="shared" si="3508"/>
        <v>0.46000000000000024</v>
      </c>
      <c r="AH614">
        <f t="shared" si="3244"/>
        <v>46</v>
      </c>
      <c r="AI614" s="37">
        <f t="shared" ref="AI614:AJ614" si="3509">IF(ROWS(AI$569:AI614)/100&lt;=AI$567,AI613+1%,"")</f>
        <v>0.46000000000000024</v>
      </c>
      <c r="AJ614" s="37">
        <f t="shared" si="3509"/>
        <v>0.46000000000000024</v>
      </c>
    </row>
    <row r="615" spans="1:38" ht="12.75">
      <c r="B615">
        <f t="shared" ref="B615:P615" si="3510">IF(ROWS(B$569:B615)&lt;=B$567,B614+1,"")</f>
        <v>47</v>
      </c>
      <c r="C615" t="str">
        <f t="shared" si="3510"/>
        <v/>
      </c>
      <c r="D615" t="str">
        <f t="shared" si="3510"/>
        <v/>
      </c>
      <c r="E615" t="str">
        <f t="shared" si="3510"/>
        <v/>
      </c>
      <c r="F615" t="str">
        <f t="shared" si="3510"/>
        <v/>
      </c>
      <c r="G615" t="str">
        <f t="shared" si="3510"/>
        <v/>
      </c>
      <c r="H615" t="str">
        <f t="shared" si="3510"/>
        <v/>
      </c>
      <c r="I615" t="str">
        <f t="shared" si="3510"/>
        <v/>
      </c>
      <c r="J615" t="str">
        <f t="shared" si="3510"/>
        <v/>
      </c>
      <c r="K615" t="str">
        <f t="shared" si="3510"/>
        <v/>
      </c>
      <c r="L615">
        <f t="shared" si="3510"/>
        <v>47</v>
      </c>
      <c r="M615">
        <f t="shared" si="3510"/>
        <v>47</v>
      </c>
      <c r="N615">
        <f t="shared" si="3510"/>
        <v>47</v>
      </c>
      <c r="O615">
        <f t="shared" si="3510"/>
        <v>47</v>
      </c>
      <c r="P615">
        <f t="shared" si="3510"/>
        <v>47</v>
      </c>
      <c r="Q615" s="37">
        <f t="shared" ref="Q615:T615" si="3511">IF(ROWS(Q$569:Q615)/100&lt;=Q$567,Q614+1%,"")</f>
        <v>0.47000000000000025</v>
      </c>
      <c r="R615" s="37" t="str">
        <f t="shared" si="3511"/>
        <v/>
      </c>
      <c r="S615" s="37">
        <f t="shared" si="3511"/>
        <v>0.47000000000000025</v>
      </c>
      <c r="T615" s="37" t="str">
        <f t="shared" si="3511"/>
        <v/>
      </c>
      <c r="U615" t="str">
        <f t="shared" si="3238"/>
        <v/>
      </c>
      <c r="V615" s="37" t="str">
        <f t="shared" ref="V615:W615" si="3512">IF(ROWS(V$569:V615)/100&lt;=V$567,V614+1%,"")</f>
        <v/>
      </c>
      <c r="W615" s="37" t="str">
        <f t="shared" si="3512"/>
        <v/>
      </c>
      <c r="X615">
        <f t="shared" si="3240"/>
        <v>470</v>
      </c>
      <c r="Y615" s="37" t="str">
        <f t="shared" si="3241"/>
        <v/>
      </c>
      <c r="Z615">
        <f t="shared" ref="Z615:AA615" si="3513">IF(ROWS(Z$569:Z615)&lt;=Z$567,Z614+1,"")</f>
        <v>47</v>
      </c>
      <c r="AA615">
        <f t="shared" si="3513"/>
        <v>47</v>
      </c>
      <c r="AB615" s="37">
        <f t="shared" ref="AB615:AG615" si="3514">IF(ROWS(AB$569:AB615)/100&lt;=AB$567,AB614+1%,"")</f>
        <v>0.47000000000000025</v>
      </c>
      <c r="AC615" s="37">
        <f t="shared" si="3514"/>
        <v>0.47000000000000025</v>
      </c>
      <c r="AD615" s="37">
        <f t="shared" si="3514"/>
        <v>0.47000000000000025</v>
      </c>
      <c r="AE615" s="37">
        <f t="shared" si="3514"/>
        <v>0.47000000000000025</v>
      </c>
      <c r="AF615" s="37">
        <f t="shared" si="3514"/>
        <v>0.47000000000000025</v>
      </c>
      <c r="AG615" s="37">
        <f t="shared" si="3514"/>
        <v>0.47000000000000025</v>
      </c>
      <c r="AH615">
        <f t="shared" si="3244"/>
        <v>47</v>
      </c>
      <c r="AI615" s="37">
        <f t="shared" ref="AI615:AJ615" si="3515">IF(ROWS(AI$569:AI615)/100&lt;=AI$567,AI614+1%,"")</f>
        <v>0.47000000000000025</v>
      </c>
      <c r="AJ615" s="37">
        <f t="shared" si="3515"/>
        <v>0.47000000000000025</v>
      </c>
    </row>
    <row r="616" spans="1:38" ht="12.75">
      <c r="B616">
        <f t="shared" ref="B616:P616" si="3516">IF(ROWS(B$569:B616)&lt;=B$567,B615+1,"")</f>
        <v>48</v>
      </c>
      <c r="C616" t="str">
        <f t="shared" si="3516"/>
        <v/>
      </c>
      <c r="D616" t="str">
        <f t="shared" si="3516"/>
        <v/>
      </c>
      <c r="E616" t="str">
        <f t="shared" si="3516"/>
        <v/>
      </c>
      <c r="F616" t="str">
        <f t="shared" si="3516"/>
        <v/>
      </c>
      <c r="G616" t="str">
        <f t="shared" si="3516"/>
        <v/>
      </c>
      <c r="H616" t="str">
        <f t="shared" si="3516"/>
        <v/>
      </c>
      <c r="I616" t="str">
        <f t="shared" si="3516"/>
        <v/>
      </c>
      <c r="J616" t="str">
        <f t="shared" si="3516"/>
        <v/>
      </c>
      <c r="K616" t="str">
        <f t="shared" si="3516"/>
        <v/>
      </c>
      <c r="L616">
        <f t="shared" si="3516"/>
        <v>48</v>
      </c>
      <c r="M616">
        <f t="shared" si="3516"/>
        <v>48</v>
      </c>
      <c r="N616">
        <f t="shared" si="3516"/>
        <v>48</v>
      </c>
      <c r="O616">
        <f t="shared" si="3516"/>
        <v>48</v>
      </c>
      <c r="P616">
        <f t="shared" si="3516"/>
        <v>48</v>
      </c>
      <c r="Q616" s="37">
        <f t="shared" ref="Q616:T616" si="3517">IF(ROWS(Q$569:Q616)/100&lt;=Q$567,Q615+1%,"")</f>
        <v>0.48000000000000026</v>
      </c>
      <c r="R616" s="37" t="str">
        <f t="shared" si="3517"/>
        <v/>
      </c>
      <c r="S616" s="37">
        <f t="shared" si="3517"/>
        <v>0.48000000000000026</v>
      </c>
      <c r="T616" s="37" t="str">
        <f t="shared" si="3517"/>
        <v/>
      </c>
      <c r="U616" t="str">
        <f t="shared" si="3238"/>
        <v/>
      </c>
      <c r="V616" s="37" t="str">
        <f t="shared" ref="V616:W616" si="3518">IF(ROWS(V$569:V616)/100&lt;=V$567,V615+1%,"")</f>
        <v/>
      </c>
      <c r="W616" s="37" t="str">
        <f t="shared" si="3518"/>
        <v/>
      </c>
      <c r="X616">
        <f t="shared" si="3240"/>
        <v>480</v>
      </c>
      <c r="Y616" s="37" t="str">
        <f t="shared" si="3241"/>
        <v/>
      </c>
      <c r="Z616">
        <f t="shared" ref="Z616:AA616" si="3519">IF(ROWS(Z$569:Z616)&lt;=Z$567,Z615+1,"")</f>
        <v>48</v>
      </c>
      <c r="AA616">
        <f t="shared" si="3519"/>
        <v>48</v>
      </c>
      <c r="AB616" s="37">
        <f t="shared" ref="AB616:AG616" si="3520">IF(ROWS(AB$569:AB616)/100&lt;=AB$567,AB615+1%,"")</f>
        <v>0.48000000000000026</v>
      </c>
      <c r="AC616" s="37">
        <f t="shared" si="3520"/>
        <v>0.48000000000000026</v>
      </c>
      <c r="AD616" s="37">
        <f t="shared" si="3520"/>
        <v>0.48000000000000026</v>
      </c>
      <c r="AE616" s="37">
        <f t="shared" si="3520"/>
        <v>0.48000000000000026</v>
      </c>
      <c r="AF616" s="37">
        <f t="shared" si="3520"/>
        <v>0.48000000000000026</v>
      </c>
      <c r="AG616" s="37">
        <f t="shared" si="3520"/>
        <v>0.48000000000000026</v>
      </c>
      <c r="AH616">
        <f t="shared" si="3244"/>
        <v>48</v>
      </c>
      <c r="AI616" s="37">
        <f t="shared" ref="AI616:AJ616" si="3521">IF(ROWS(AI$569:AI616)/100&lt;=AI$567,AI615+1%,"")</f>
        <v>0.48000000000000026</v>
      </c>
      <c r="AJ616" s="37">
        <f t="shared" si="3521"/>
        <v>0.48000000000000026</v>
      </c>
    </row>
    <row r="617" spans="1:38" ht="12.75">
      <c r="B617">
        <f t="shared" ref="B617:P617" si="3522">IF(ROWS(B$569:B617)&lt;=B$567,B616+1,"")</f>
        <v>49</v>
      </c>
      <c r="C617" t="str">
        <f t="shared" si="3522"/>
        <v/>
      </c>
      <c r="D617" t="str">
        <f t="shared" si="3522"/>
        <v/>
      </c>
      <c r="E617" t="str">
        <f t="shared" si="3522"/>
        <v/>
      </c>
      <c r="F617" t="str">
        <f t="shared" si="3522"/>
        <v/>
      </c>
      <c r="G617" t="str">
        <f t="shared" si="3522"/>
        <v/>
      </c>
      <c r="H617" t="str">
        <f t="shared" si="3522"/>
        <v/>
      </c>
      <c r="I617" t="str">
        <f t="shared" si="3522"/>
        <v/>
      </c>
      <c r="J617" t="str">
        <f t="shared" si="3522"/>
        <v/>
      </c>
      <c r="K617" t="str">
        <f t="shared" si="3522"/>
        <v/>
      </c>
      <c r="L617">
        <f t="shared" si="3522"/>
        <v>49</v>
      </c>
      <c r="M617">
        <f t="shared" si="3522"/>
        <v>49</v>
      </c>
      <c r="N617">
        <f t="shared" si="3522"/>
        <v>49</v>
      </c>
      <c r="O617">
        <f t="shared" si="3522"/>
        <v>49</v>
      </c>
      <c r="P617">
        <f t="shared" si="3522"/>
        <v>49</v>
      </c>
      <c r="Q617" s="37">
        <f t="shared" ref="Q617:T617" si="3523">IF(ROWS(Q$569:Q617)/100&lt;=Q$567,Q616+1%,"")</f>
        <v>0.49000000000000027</v>
      </c>
      <c r="R617" s="37" t="str">
        <f t="shared" si="3523"/>
        <v/>
      </c>
      <c r="S617" s="37">
        <f t="shared" si="3523"/>
        <v>0.49000000000000027</v>
      </c>
      <c r="T617" s="37" t="str">
        <f t="shared" si="3523"/>
        <v/>
      </c>
      <c r="U617" t="str">
        <f t="shared" si="3238"/>
        <v/>
      </c>
      <c r="V617" s="37" t="str">
        <f t="shared" ref="V617:W617" si="3524">IF(ROWS(V$569:V617)/100&lt;=V$567,V616+1%,"")</f>
        <v/>
      </c>
      <c r="W617" s="37" t="str">
        <f t="shared" si="3524"/>
        <v/>
      </c>
      <c r="X617">
        <f t="shared" si="3240"/>
        <v>490</v>
      </c>
      <c r="Y617" s="37" t="str">
        <f t="shared" si="3241"/>
        <v/>
      </c>
      <c r="Z617">
        <f t="shared" ref="Z617:AA617" si="3525">IF(ROWS(Z$569:Z617)&lt;=Z$567,Z616+1,"")</f>
        <v>49</v>
      </c>
      <c r="AA617">
        <f t="shared" si="3525"/>
        <v>49</v>
      </c>
      <c r="AB617" s="37">
        <f t="shared" ref="AB617:AG617" si="3526">IF(ROWS(AB$569:AB617)/100&lt;=AB$567,AB616+1%,"")</f>
        <v>0.49000000000000027</v>
      </c>
      <c r="AC617" s="37">
        <f t="shared" si="3526"/>
        <v>0.49000000000000027</v>
      </c>
      <c r="AD617" s="37">
        <f t="shared" si="3526"/>
        <v>0.49000000000000027</v>
      </c>
      <c r="AE617" s="37">
        <f t="shared" si="3526"/>
        <v>0.49000000000000027</v>
      </c>
      <c r="AF617" s="37">
        <f t="shared" si="3526"/>
        <v>0.49000000000000027</v>
      </c>
      <c r="AG617" s="37">
        <f t="shared" si="3526"/>
        <v>0.49000000000000027</v>
      </c>
      <c r="AH617">
        <f t="shared" si="3244"/>
        <v>49</v>
      </c>
      <c r="AI617" s="37">
        <f t="shared" ref="AI617:AJ617" si="3527">IF(ROWS(AI$569:AI617)/100&lt;=AI$567,AI616+1%,"")</f>
        <v>0.49000000000000027</v>
      </c>
      <c r="AJ617" s="37">
        <f t="shared" si="3527"/>
        <v>0.49000000000000027</v>
      </c>
    </row>
    <row r="618" spans="1:38" ht="12.75">
      <c r="B618">
        <f t="shared" ref="B618:P618" si="3528">IF(ROWS(B$569:B618)&lt;=B$567,B617+1,"")</f>
        <v>50</v>
      </c>
      <c r="C618" t="str">
        <f t="shared" si="3528"/>
        <v/>
      </c>
      <c r="D618" t="str">
        <f t="shared" si="3528"/>
        <v/>
      </c>
      <c r="E618" t="str">
        <f t="shared" si="3528"/>
        <v/>
      </c>
      <c r="F618" t="str">
        <f t="shared" si="3528"/>
        <v/>
      </c>
      <c r="G618" t="str">
        <f t="shared" si="3528"/>
        <v/>
      </c>
      <c r="H618" t="str">
        <f t="shared" si="3528"/>
        <v/>
      </c>
      <c r="I618" t="str">
        <f t="shared" si="3528"/>
        <v/>
      </c>
      <c r="J618" t="str">
        <f t="shared" si="3528"/>
        <v/>
      </c>
      <c r="K618" t="str">
        <f t="shared" si="3528"/>
        <v/>
      </c>
      <c r="L618">
        <f t="shared" si="3528"/>
        <v>50</v>
      </c>
      <c r="M618">
        <f t="shared" si="3528"/>
        <v>50</v>
      </c>
      <c r="N618">
        <f t="shared" si="3528"/>
        <v>50</v>
      </c>
      <c r="O618">
        <f t="shared" si="3528"/>
        <v>50</v>
      </c>
      <c r="P618">
        <f t="shared" si="3528"/>
        <v>50</v>
      </c>
      <c r="Q618" s="37">
        <f t="shared" ref="Q618:T618" si="3529">IF(ROWS(Q$569:Q618)/100&lt;=Q$567,Q617+1%,"")</f>
        <v>0.50000000000000022</v>
      </c>
      <c r="R618" s="37" t="str">
        <f t="shared" si="3529"/>
        <v/>
      </c>
      <c r="S618" s="37">
        <f t="shared" si="3529"/>
        <v>0.50000000000000022</v>
      </c>
      <c r="T618" s="37" t="str">
        <f t="shared" si="3529"/>
        <v/>
      </c>
      <c r="U618" t="str">
        <f t="shared" si="3238"/>
        <v/>
      </c>
      <c r="V618" s="37" t="str">
        <f t="shared" ref="V618:W618" si="3530">IF(ROWS(V$569:V618)/100&lt;=V$567,V617+1%,"")</f>
        <v/>
      </c>
      <c r="W618" s="37" t="str">
        <f t="shared" si="3530"/>
        <v/>
      </c>
      <c r="X618">
        <f t="shared" si="3240"/>
        <v>500</v>
      </c>
      <c r="Y618" s="37" t="str">
        <f t="shared" si="3241"/>
        <v/>
      </c>
      <c r="Z618">
        <f t="shared" ref="Z618:AA618" si="3531">IF(ROWS(Z$569:Z618)&lt;=Z$567,Z617+1,"")</f>
        <v>50</v>
      </c>
      <c r="AA618">
        <f t="shared" si="3531"/>
        <v>50</v>
      </c>
      <c r="AB618" s="37">
        <f t="shared" ref="AB618:AG618" si="3532">IF(ROWS(AB$569:AB618)/100&lt;=AB$567,AB617+1%,"")</f>
        <v>0.50000000000000022</v>
      </c>
      <c r="AC618" s="37">
        <f t="shared" si="3532"/>
        <v>0.50000000000000022</v>
      </c>
      <c r="AD618" s="37">
        <f t="shared" si="3532"/>
        <v>0.50000000000000022</v>
      </c>
      <c r="AE618" s="37">
        <f t="shared" si="3532"/>
        <v>0.50000000000000022</v>
      </c>
      <c r="AF618" s="37">
        <f t="shared" si="3532"/>
        <v>0.50000000000000022</v>
      </c>
      <c r="AG618" s="37">
        <f t="shared" si="3532"/>
        <v>0.50000000000000022</v>
      </c>
      <c r="AH618">
        <f t="shared" si="3244"/>
        <v>50</v>
      </c>
      <c r="AI618" s="37">
        <f t="shared" ref="AI618:AJ618" si="3533">IF(ROWS(AI$569:AI618)/100&lt;=AI$567,AI617+1%,"")</f>
        <v>0.50000000000000022</v>
      </c>
      <c r="AJ618" s="37">
        <f t="shared" si="3533"/>
        <v>0.50000000000000022</v>
      </c>
    </row>
    <row r="619" spans="1:38" ht="12.75">
      <c r="Q619" s="37"/>
      <c r="R619" s="37"/>
      <c r="S619" s="37"/>
      <c r="T619" s="37"/>
      <c r="V619" s="37"/>
      <c r="W619" s="37"/>
      <c r="Y619" s="37"/>
      <c r="AB619" s="37"/>
      <c r="AC619" s="37"/>
      <c r="AD619" s="37"/>
      <c r="AE619" s="37"/>
      <c r="AF619" s="37"/>
      <c r="AG619" s="37"/>
      <c r="AI619" s="37"/>
      <c r="AJ619" s="37"/>
    </row>
    <row r="620" spans="1:38" ht="12.75">
      <c r="A620" s="10" t="s">
        <v>1</v>
      </c>
      <c r="B620" s="10" t="s">
        <v>1367</v>
      </c>
      <c r="C620" s="10">
        <v>30</v>
      </c>
      <c r="D620" s="10">
        <v>30</v>
      </c>
      <c r="E620" s="10">
        <v>30</v>
      </c>
      <c r="F620" s="10">
        <v>30</v>
      </c>
      <c r="G620" s="10">
        <v>30</v>
      </c>
      <c r="H620" s="10">
        <v>30</v>
      </c>
      <c r="I620" s="10">
        <v>30</v>
      </c>
      <c r="J620" s="10">
        <v>30</v>
      </c>
      <c r="K620" s="10">
        <v>30</v>
      </c>
      <c r="L620" s="10">
        <v>30</v>
      </c>
      <c r="M620" s="10">
        <v>30</v>
      </c>
      <c r="N620" s="10" t="s">
        <v>1367</v>
      </c>
      <c r="O620" s="10">
        <v>10</v>
      </c>
      <c r="P620" s="10">
        <v>30</v>
      </c>
      <c r="Q620" s="157">
        <v>0.1</v>
      </c>
      <c r="R620" s="157" t="s">
        <v>1367</v>
      </c>
      <c r="S620" s="157" t="s">
        <v>1367</v>
      </c>
      <c r="T620" s="157">
        <v>0.1</v>
      </c>
      <c r="U620" s="10">
        <v>10</v>
      </c>
      <c r="V620" s="157">
        <v>0.1</v>
      </c>
      <c r="W620" s="157" t="s">
        <v>1367</v>
      </c>
      <c r="X620" s="10">
        <v>10</v>
      </c>
      <c r="Y620" s="157">
        <v>0.1</v>
      </c>
      <c r="Z620" s="10" t="s">
        <v>1367</v>
      </c>
      <c r="AA620" s="10" t="s">
        <v>1367</v>
      </c>
      <c r="AB620" s="157" t="s">
        <v>1367</v>
      </c>
      <c r="AC620" s="157" t="s">
        <v>1367</v>
      </c>
      <c r="AD620" s="157" t="s">
        <v>1367</v>
      </c>
      <c r="AE620" s="157" t="s">
        <v>1367</v>
      </c>
      <c r="AF620" s="157" t="s">
        <v>1367</v>
      </c>
      <c r="AG620" s="157" t="s">
        <v>1367</v>
      </c>
      <c r="AH620" s="10">
        <v>80</v>
      </c>
      <c r="AI620" s="157" t="s">
        <v>1367</v>
      </c>
      <c r="AJ620" s="157" t="s">
        <v>1367</v>
      </c>
      <c r="AK620" s="10"/>
      <c r="AL620" s="10"/>
    </row>
    <row r="621" spans="1:38" ht="12.75">
      <c r="A621" s="10" t="s">
        <v>362</v>
      </c>
      <c r="B621" s="10">
        <v>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57">
        <v>0</v>
      </c>
      <c r="R621" s="157">
        <v>0</v>
      </c>
      <c r="S621" s="157">
        <v>0</v>
      </c>
      <c r="T621" s="157">
        <v>0</v>
      </c>
      <c r="U621" s="10">
        <v>0</v>
      </c>
      <c r="V621" s="157">
        <v>0</v>
      </c>
      <c r="W621" s="157">
        <v>0</v>
      </c>
      <c r="X621" s="10">
        <v>0</v>
      </c>
      <c r="Y621" s="157">
        <v>0</v>
      </c>
      <c r="Z621" s="10">
        <v>0</v>
      </c>
      <c r="AA621" s="10">
        <v>0</v>
      </c>
      <c r="AB621" s="157">
        <v>0</v>
      </c>
      <c r="AC621" s="157">
        <v>0</v>
      </c>
      <c r="AD621" s="157">
        <v>0</v>
      </c>
      <c r="AE621" s="157">
        <v>0</v>
      </c>
      <c r="AF621" s="157">
        <v>0</v>
      </c>
      <c r="AG621" s="157">
        <v>0</v>
      </c>
      <c r="AH621" s="10">
        <v>0</v>
      </c>
      <c r="AI621" s="157">
        <v>0</v>
      </c>
      <c r="AJ621" s="157">
        <v>0</v>
      </c>
      <c r="AK621" s="10"/>
      <c r="AL621" s="10"/>
    </row>
    <row r="622" spans="1:38" ht="12.75">
      <c r="A622" s="10" t="s">
        <v>254</v>
      </c>
      <c r="B622">
        <f t="shared" ref="B622:P622" si="3534">IF(ROWS(B622)&lt;=B620,B621+1,"")</f>
        <v>1</v>
      </c>
      <c r="C622">
        <f t="shared" si="3534"/>
        <v>1</v>
      </c>
      <c r="D622">
        <f t="shared" si="3534"/>
        <v>1</v>
      </c>
      <c r="E622">
        <f t="shared" si="3534"/>
        <v>1</v>
      </c>
      <c r="F622">
        <f t="shared" si="3534"/>
        <v>1</v>
      </c>
      <c r="G622">
        <f t="shared" si="3534"/>
        <v>1</v>
      </c>
      <c r="H622">
        <f t="shared" si="3534"/>
        <v>1</v>
      </c>
      <c r="I622">
        <f t="shared" si="3534"/>
        <v>1</v>
      </c>
      <c r="J622">
        <f t="shared" si="3534"/>
        <v>1</v>
      </c>
      <c r="K622">
        <f t="shared" si="3534"/>
        <v>1</v>
      </c>
      <c r="L622">
        <f t="shared" si="3534"/>
        <v>1</v>
      </c>
      <c r="M622">
        <f t="shared" si="3534"/>
        <v>1</v>
      </c>
      <c r="N622">
        <f t="shared" si="3534"/>
        <v>1</v>
      </c>
      <c r="O622">
        <f t="shared" si="3534"/>
        <v>1</v>
      </c>
      <c r="P622">
        <f t="shared" si="3534"/>
        <v>1</v>
      </c>
      <c r="Q622" s="37">
        <f t="shared" ref="Q622:T622" si="3535">IF(ROWS(Q622)/100&lt;=Q620,Q621+1%,"")</f>
        <v>0.01</v>
      </c>
      <c r="R622" s="37">
        <f t="shared" si="3535"/>
        <v>0.01</v>
      </c>
      <c r="S622" s="37">
        <f t="shared" si="3535"/>
        <v>0.01</v>
      </c>
      <c r="T622" s="37">
        <f t="shared" si="3535"/>
        <v>0.01</v>
      </c>
      <c r="U622">
        <f>IF(ROWS(U622)&lt;=U620,U621+1,"")</f>
        <v>1</v>
      </c>
      <c r="V622" s="37">
        <f t="shared" ref="V622:W622" si="3536">IF(ROWS(V622)/100&lt;=V620,V621+1%,"")</f>
        <v>0.01</v>
      </c>
      <c r="W622" s="37">
        <f t="shared" si="3536"/>
        <v>0.01</v>
      </c>
      <c r="X622">
        <f>IF(ROWS(X622)&lt;=X620,X621+10,"")</f>
        <v>10</v>
      </c>
      <c r="Y622" s="37">
        <f>IF(ROWS(Y622)/100&lt;=Y620,Y621+1%,"")</f>
        <v>0.01</v>
      </c>
      <c r="Z622">
        <f t="shared" ref="Z622:AA622" si="3537">IF(ROWS(Z622)&lt;=Z620,Z621+1,"")</f>
        <v>1</v>
      </c>
      <c r="AA622">
        <f t="shared" si="3537"/>
        <v>1</v>
      </c>
      <c r="AB622" s="37">
        <f t="shared" ref="AB622:AG622" si="3538">IF(ROWS(AB622)/100&lt;=AB620,AB621+1%,"")</f>
        <v>0.01</v>
      </c>
      <c r="AC622" s="37">
        <f t="shared" si="3538"/>
        <v>0.01</v>
      </c>
      <c r="AD622" s="37">
        <f t="shared" si="3538"/>
        <v>0.01</v>
      </c>
      <c r="AE622" s="37">
        <f t="shared" si="3538"/>
        <v>0.01</v>
      </c>
      <c r="AF622" s="37">
        <f t="shared" si="3538"/>
        <v>0.01</v>
      </c>
      <c r="AG622" s="37">
        <f t="shared" si="3538"/>
        <v>0.01</v>
      </c>
      <c r="AH622">
        <f>IF(10*ROWS(AH622)&lt;=AH620,AH621+10,"")</f>
        <v>10</v>
      </c>
      <c r="AI622" s="37">
        <f t="shared" ref="AI622:AJ622" si="3539">IF(ROWS(AI622)/100&lt;=AI620,AI621+1%,"")</f>
        <v>0.01</v>
      </c>
      <c r="AJ622" s="37">
        <f t="shared" si="3539"/>
        <v>0.01</v>
      </c>
    </row>
    <row r="623" spans="1:38" ht="12.75">
      <c r="B623">
        <f t="shared" ref="B623:P623" si="3540">IF(ROWS(B$622:B623)&lt;=B$620,B622+1,"")</f>
        <v>2</v>
      </c>
      <c r="C623">
        <f t="shared" si="3540"/>
        <v>2</v>
      </c>
      <c r="D623">
        <f t="shared" si="3540"/>
        <v>2</v>
      </c>
      <c r="E623">
        <f t="shared" si="3540"/>
        <v>2</v>
      </c>
      <c r="F623">
        <f t="shared" si="3540"/>
        <v>2</v>
      </c>
      <c r="G623">
        <f t="shared" si="3540"/>
        <v>2</v>
      </c>
      <c r="H623">
        <f t="shared" si="3540"/>
        <v>2</v>
      </c>
      <c r="I623">
        <f t="shared" si="3540"/>
        <v>2</v>
      </c>
      <c r="J623">
        <f t="shared" si="3540"/>
        <v>2</v>
      </c>
      <c r="K623">
        <f t="shared" si="3540"/>
        <v>2</v>
      </c>
      <c r="L623">
        <f t="shared" si="3540"/>
        <v>2</v>
      </c>
      <c r="M623">
        <f t="shared" si="3540"/>
        <v>2</v>
      </c>
      <c r="N623">
        <f t="shared" si="3540"/>
        <v>2</v>
      </c>
      <c r="O623">
        <f t="shared" si="3540"/>
        <v>2</v>
      </c>
      <c r="P623">
        <f t="shared" si="3540"/>
        <v>2</v>
      </c>
      <c r="Q623" s="37">
        <f t="shared" ref="Q623:T623" si="3541">IF(ROWS(Q$622:Q623)/100&lt;=Q$620,Q622+1%,"")</f>
        <v>0.02</v>
      </c>
      <c r="R623" s="37">
        <f t="shared" si="3541"/>
        <v>0.02</v>
      </c>
      <c r="S623" s="37">
        <f t="shared" si="3541"/>
        <v>0.02</v>
      </c>
      <c r="T623" s="37">
        <f t="shared" si="3541"/>
        <v>0.02</v>
      </c>
      <c r="U623">
        <f t="shared" ref="U623:U651" si="3542">IF(ROWS(U$622:U623)&lt;=U$620,U622+1,"")</f>
        <v>2</v>
      </c>
      <c r="V623" s="37">
        <f t="shared" ref="V623:W623" si="3543">IF(ROWS(V$622:V623)/100&lt;=V$620,V622+1%,"")</f>
        <v>0.02</v>
      </c>
      <c r="W623" s="37">
        <f t="shared" si="3543"/>
        <v>0.02</v>
      </c>
      <c r="X623">
        <f t="shared" ref="X623:X651" si="3544">IF(ROWS(X$622:X623)&lt;=X$620,X622+10,"")</f>
        <v>20</v>
      </c>
      <c r="Y623" s="37">
        <f t="shared" ref="Y623:Y651" si="3545">IF(ROWS(Y$622:Y623)/100&lt;=Y$620,Y622+1%,"")</f>
        <v>0.02</v>
      </c>
      <c r="Z623">
        <f t="shared" ref="Z623:AA623" si="3546">IF(ROWS(Z$622:Z623)&lt;=Z$620,Z622+1,"")</f>
        <v>2</v>
      </c>
      <c r="AA623">
        <f t="shared" si="3546"/>
        <v>2</v>
      </c>
      <c r="AB623" s="37">
        <f t="shared" ref="AB623:AG623" si="3547">IF(ROWS(AB$622:AB623)/100&lt;=AB$620,AB622+1%,"")</f>
        <v>0.02</v>
      </c>
      <c r="AC623" s="37">
        <f t="shared" si="3547"/>
        <v>0.02</v>
      </c>
      <c r="AD623" s="37">
        <f t="shared" si="3547"/>
        <v>0.02</v>
      </c>
      <c r="AE623" s="37">
        <f t="shared" si="3547"/>
        <v>0.02</v>
      </c>
      <c r="AF623" s="37">
        <f t="shared" si="3547"/>
        <v>0.02</v>
      </c>
      <c r="AG623" s="37">
        <f t="shared" si="3547"/>
        <v>0.02</v>
      </c>
      <c r="AH623">
        <f t="shared" ref="AH623:AH651" si="3548">IF(10*ROWS(AH$622:AH623)&lt;=AH$620,AH622+10,"")</f>
        <v>20</v>
      </c>
      <c r="AI623" s="37">
        <f t="shared" ref="AI623:AJ623" si="3549">IF(ROWS(AI$622:AI623)/100&lt;=AI$620,AI622+1%,"")</f>
        <v>0.02</v>
      </c>
      <c r="AJ623" s="37">
        <f t="shared" si="3549"/>
        <v>0.02</v>
      </c>
    </row>
    <row r="624" spans="1:38" ht="12.75">
      <c r="B624">
        <f t="shared" ref="B624:P624" si="3550">IF(ROWS(B$622:B624)&lt;=B$620,B623+1,"")</f>
        <v>3</v>
      </c>
      <c r="C624">
        <f t="shared" si="3550"/>
        <v>3</v>
      </c>
      <c r="D624">
        <f t="shared" si="3550"/>
        <v>3</v>
      </c>
      <c r="E624">
        <f t="shared" si="3550"/>
        <v>3</v>
      </c>
      <c r="F624">
        <f t="shared" si="3550"/>
        <v>3</v>
      </c>
      <c r="G624">
        <f t="shared" si="3550"/>
        <v>3</v>
      </c>
      <c r="H624">
        <f t="shared" si="3550"/>
        <v>3</v>
      </c>
      <c r="I624">
        <f t="shared" si="3550"/>
        <v>3</v>
      </c>
      <c r="J624">
        <f t="shared" si="3550"/>
        <v>3</v>
      </c>
      <c r="K624">
        <f t="shared" si="3550"/>
        <v>3</v>
      </c>
      <c r="L624">
        <f t="shared" si="3550"/>
        <v>3</v>
      </c>
      <c r="M624">
        <f t="shared" si="3550"/>
        <v>3</v>
      </c>
      <c r="N624">
        <f t="shared" si="3550"/>
        <v>3</v>
      </c>
      <c r="O624">
        <f t="shared" si="3550"/>
        <v>3</v>
      </c>
      <c r="P624">
        <f t="shared" si="3550"/>
        <v>3</v>
      </c>
      <c r="Q624" s="37">
        <f t="shared" ref="Q624:T624" si="3551">IF(ROWS(Q$622:Q624)/100&lt;=Q$620,Q623+1%,"")</f>
        <v>0.03</v>
      </c>
      <c r="R624" s="37">
        <f t="shared" si="3551"/>
        <v>0.03</v>
      </c>
      <c r="S624" s="37">
        <f t="shared" si="3551"/>
        <v>0.03</v>
      </c>
      <c r="T624" s="37">
        <f t="shared" si="3551"/>
        <v>0.03</v>
      </c>
      <c r="U624">
        <f t="shared" si="3542"/>
        <v>3</v>
      </c>
      <c r="V624" s="37">
        <f t="shared" ref="V624:W624" si="3552">IF(ROWS(V$622:V624)/100&lt;=V$620,V623+1%,"")</f>
        <v>0.03</v>
      </c>
      <c r="W624" s="37">
        <f t="shared" si="3552"/>
        <v>0.03</v>
      </c>
      <c r="X624">
        <f t="shared" si="3544"/>
        <v>30</v>
      </c>
      <c r="Y624" s="37">
        <f t="shared" si="3545"/>
        <v>0.03</v>
      </c>
      <c r="Z624">
        <f t="shared" ref="Z624:AA624" si="3553">IF(ROWS(Z$622:Z624)&lt;=Z$620,Z623+1,"")</f>
        <v>3</v>
      </c>
      <c r="AA624">
        <f t="shared" si="3553"/>
        <v>3</v>
      </c>
      <c r="AB624" s="37">
        <f t="shared" ref="AB624:AG624" si="3554">IF(ROWS(AB$622:AB624)/100&lt;=AB$620,AB623+1%,"")</f>
        <v>0.03</v>
      </c>
      <c r="AC624" s="37">
        <f t="shared" si="3554"/>
        <v>0.03</v>
      </c>
      <c r="AD624" s="37">
        <f t="shared" si="3554"/>
        <v>0.03</v>
      </c>
      <c r="AE624" s="37">
        <f t="shared" si="3554"/>
        <v>0.03</v>
      </c>
      <c r="AF624" s="37">
        <f t="shared" si="3554"/>
        <v>0.03</v>
      </c>
      <c r="AG624" s="37">
        <f t="shared" si="3554"/>
        <v>0.03</v>
      </c>
      <c r="AH624">
        <f t="shared" si="3548"/>
        <v>30</v>
      </c>
      <c r="AI624" s="37">
        <f t="shared" ref="AI624:AJ624" si="3555">IF(ROWS(AI$622:AI624)/100&lt;=AI$620,AI623+1%,"")</f>
        <v>0.03</v>
      </c>
      <c r="AJ624" s="37">
        <f t="shared" si="3555"/>
        <v>0.03</v>
      </c>
    </row>
    <row r="625" spans="2:36" ht="12.75">
      <c r="B625">
        <f t="shared" ref="B625:P625" si="3556">IF(ROWS(B$622:B625)&lt;=B$620,B624+1,"")</f>
        <v>4</v>
      </c>
      <c r="C625">
        <f t="shared" si="3556"/>
        <v>4</v>
      </c>
      <c r="D625">
        <f t="shared" si="3556"/>
        <v>4</v>
      </c>
      <c r="E625">
        <f t="shared" si="3556"/>
        <v>4</v>
      </c>
      <c r="F625">
        <f t="shared" si="3556"/>
        <v>4</v>
      </c>
      <c r="G625">
        <f t="shared" si="3556"/>
        <v>4</v>
      </c>
      <c r="H625">
        <f t="shared" si="3556"/>
        <v>4</v>
      </c>
      <c r="I625">
        <f t="shared" si="3556"/>
        <v>4</v>
      </c>
      <c r="J625">
        <f t="shared" si="3556"/>
        <v>4</v>
      </c>
      <c r="K625">
        <f t="shared" si="3556"/>
        <v>4</v>
      </c>
      <c r="L625">
        <f t="shared" si="3556"/>
        <v>4</v>
      </c>
      <c r="M625">
        <f t="shared" si="3556"/>
        <v>4</v>
      </c>
      <c r="N625">
        <f t="shared" si="3556"/>
        <v>4</v>
      </c>
      <c r="O625">
        <f t="shared" si="3556"/>
        <v>4</v>
      </c>
      <c r="P625">
        <f t="shared" si="3556"/>
        <v>4</v>
      </c>
      <c r="Q625" s="37">
        <f t="shared" ref="Q625:T625" si="3557">IF(ROWS(Q$622:Q625)/100&lt;=Q$620,Q624+1%,"")</f>
        <v>0.04</v>
      </c>
      <c r="R625" s="37">
        <f t="shared" si="3557"/>
        <v>0.04</v>
      </c>
      <c r="S625" s="37">
        <f t="shared" si="3557"/>
        <v>0.04</v>
      </c>
      <c r="T625" s="37">
        <f t="shared" si="3557"/>
        <v>0.04</v>
      </c>
      <c r="U625">
        <f t="shared" si="3542"/>
        <v>4</v>
      </c>
      <c r="V625" s="37">
        <f t="shared" ref="V625:W625" si="3558">IF(ROWS(V$622:V625)/100&lt;=V$620,V624+1%,"")</f>
        <v>0.04</v>
      </c>
      <c r="W625" s="37">
        <f t="shared" si="3558"/>
        <v>0.04</v>
      </c>
      <c r="X625">
        <f t="shared" si="3544"/>
        <v>40</v>
      </c>
      <c r="Y625" s="37">
        <f t="shared" si="3545"/>
        <v>0.04</v>
      </c>
      <c r="Z625">
        <f t="shared" ref="Z625:AA625" si="3559">IF(ROWS(Z$622:Z625)&lt;=Z$620,Z624+1,"")</f>
        <v>4</v>
      </c>
      <c r="AA625">
        <f t="shared" si="3559"/>
        <v>4</v>
      </c>
      <c r="AB625" s="37">
        <f t="shared" ref="AB625:AG625" si="3560">IF(ROWS(AB$622:AB625)/100&lt;=AB$620,AB624+1%,"")</f>
        <v>0.04</v>
      </c>
      <c r="AC625" s="37">
        <f t="shared" si="3560"/>
        <v>0.04</v>
      </c>
      <c r="AD625" s="37">
        <f t="shared" si="3560"/>
        <v>0.04</v>
      </c>
      <c r="AE625" s="37">
        <f t="shared" si="3560"/>
        <v>0.04</v>
      </c>
      <c r="AF625" s="37">
        <f t="shared" si="3560"/>
        <v>0.04</v>
      </c>
      <c r="AG625" s="37">
        <f t="shared" si="3560"/>
        <v>0.04</v>
      </c>
      <c r="AH625">
        <f t="shared" si="3548"/>
        <v>40</v>
      </c>
      <c r="AI625" s="37">
        <f t="shared" ref="AI625:AJ625" si="3561">IF(ROWS(AI$622:AI625)/100&lt;=AI$620,AI624+1%,"")</f>
        <v>0.04</v>
      </c>
      <c r="AJ625" s="37">
        <f t="shared" si="3561"/>
        <v>0.04</v>
      </c>
    </row>
    <row r="626" spans="2:36" ht="12.75">
      <c r="B626">
        <f t="shared" ref="B626:P626" si="3562">IF(ROWS(B$622:B626)&lt;=B$620,B625+1,"")</f>
        <v>5</v>
      </c>
      <c r="C626">
        <f t="shared" si="3562"/>
        <v>5</v>
      </c>
      <c r="D626">
        <f t="shared" si="3562"/>
        <v>5</v>
      </c>
      <c r="E626">
        <f t="shared" si="3562"/>
        <v>5</v>
      </c>
      <c r="F626">
        <f t="shared" si="3562"/>
        <v>5</v>
      </c>
      <c r="G626">
        <f t="shared" si="3562"/>
        <v>5</v>
      </c>
      <c r="H626">
        <f t="shared" si="3562"/>
        <v>5</v>
      </c>
      <c r="I626">
        <f t="shared" si="3562"/>
        <v>5</v>
      </c>
      <c r="J626">
        <f t="shared" si="3562"/>
        <v>5</v>
      </c>
      <c r="K626">
        <f t="shared" si="3562"/>
        <v>5</v>
      </c>
      <c r="L626">
        <f t="shared" si="3562"/>
        <v>5</v>
      </c>
      <c r="M626">
        <f t="shared" si="3562"/>
        <v>5</v>
      </c>
      <c r="N626">
        <f t="shared" si="3562"/>
        <v>5</v>
      </c>
      <c r="O626">
        <f t="shared" si="3562"/>
        <v>5</v>
      </c>
      <c r="P626">
        <f t="shared" si="3562"/>
        <v>5</v>
      </c>
      <c r="Q626" s="37">
        <f t="shared" ref="Q626:T626" si="3563">IF(ROWS(Q$622:Q626)/100&lt;=Q$620,Q625+1%,"")</f>
        <v>0.05</v>
      </c>
      <c r="R626" s="37">
        <f t="shared" si="3563"/>
        <v>0.05</v>
      </c>
      <c r="S626" s="37">
        <f t="shared" si="3563"/>
        <v>0.05</v>
      </c>
      <c r="T626" s="37">
        <f t="shared" si="3563"/>
        <v>0.05</v>
      </c>
      <c r="U626">
        <f t="shared" si="3542"/>
        <v>5</v>
      </c>
      <c r="V626" s="37">
        <f t="shared" ref="V626:W626" si="3564">IF(ROWS(V$622:V626)/100&lt;=V$620,V625+1%,"")</f>
        <v>0.05</v>
      </c>
      <c r="W626" s="37">
        <f t="shared" si="3564"/>
        <v>0.05</v>
      </c>
      <c r="X626">
        <f t="shared" si="3544"/>
        <v>50</v>
      </c>
      <c r="Y626" s="37">
        <f t="shared" si="3545"/>
        <v>0.05</v>
      </c>
      <c r="Z626">
        <f t="shared" ref="Z626:AA626" si="3565">IF(ROWS(Z$622:Z626)&lt;=Z$620,Z625+1,"")</f>
        <v>5</v>
      </c>
      <c r="AA626">
        <f t="shared" si="3565"/>
        <v>5</v>
      </c>
      <c r="AB626" s="37">
        <f t="shared" ref="AB626:AG626" si="3566">IF(ROWS(AB$622:AB626)/100&lt;=AB$620,AB625+1%,"")</f>
        <v>0.05</v>
      </c>
      <c r="AC626" s="37">
        <f t="shared" si="3566"/>
        <v>0.05</v>
      </c>
      <c r="AD626" s="37">
        <f t="shared" si="3566"/>
        <v>0.05</v>
      </c>
      <c r="AE626" s="37">
        <f t="shared" si="3566"/>
        <v>0.05</v>
      </c>
      <c r="AF626" s="37">
        <f t="shared" si="3566"/>
        <v>0.05</v>
      </c>
      <c r="AG626" s="37">
        <f t="shared" si="3566"/>
        <v>0.05</v>
      </c>
      <c r="AH626">
        <f t="shared" si="3548"/>
        <v>50</v>
      </c>
      <c r="AI626" s="37">
        <f t="shared" ref="AI626:AJ626" si="3567">IF(ROWS(AI$622:AI626)/100&lt;=AI$620,AI625+1%,"")</f>
        <v>0.05</v>
      </c>
      <c r="AJ626" s="37">
        <f t="shared" si="3567"/>
        <v>0.05</v>
      </c>
    </row>
    <row r="627" spans="2:36" ht="12.75">
      <c r="B627">
        <f t="shared" ref="B627:P627" si="3568">IF(ROWS(B$622:B627)&lt;=B$620,B626+1,"")</f>
        <v>6</v>
      </c>
      <c r="C627">
        <f t="shared" si="3568"/>
        <v>6</v>
      </c>
      <c r="D627">
        <f t="shared" si="3568"/>
        <v>6</v>
      </c>
      <c r="E627">
        <f t="shared" si="3568"/>
        <v>6</v>
      </c>
      <c r="F627">
        <f t="shared" si="3568"/>
        <v>6</v>
      </c>
      <c r="G627">
        <f t="shared" si="3568"/>
        <v>6</v>
      </c>
      <c r="H627">
        <f t="shared" si="3568"/>
        <v>6</v>
      </c>
      <c r="I627">
        <f t="shared" si="3568"/>
        <v>6</v>
      </c>
      <c r="J627">
        <f t="shared" si="3568"/>
        <v>6</v>
      </c>
      <c r="K627">
        <f t="shared" si="3568"/>
        <v>6</v>
      </c>
      <c r="L627">
        <f t="shared" si="3568"/>
        <v>6</v>
      </c>
      <c r="M627">
        <f t="shared" si="3568"/>
        <v>6</v>
      </c>
      <c r="N627">
        <f t="shared" si="3568"/>
        <v>6</v>
      </c>
      <c r="O627">
        <f t="shared" si="3568"/>
        <v>6</v>
      </c>
      <c r="P627">
        <f t="shared" si="3568"/>
        <v>6</v>
      </c>
      <c r="Q627" s="37">
        <f t="shared" ref="Q627:T627" si="3569">IF(ROWS(Q$622:Q627)/100&lt;=Q$620,Q626+1%,"")</f>
        <v>6.0000000000000005E-2</v>
      </c>
      <c r="R627" s="37">
        <f t="shared" si="3569"/>
        <v>6.0000000000000005E-2</v>
      </c>
      <c r="S627" s="37">
        <f t="shared" si="3569"/>
        <v>6.0000000000000005E-2</v>
      </c>
      <c r="T627" s="37">
        <f t="shared" si="3569"/>
        <v>6.0000000000000005E-2</v>
      </c>
      <c r="U627">
        <f t="shared" si="3542"/>
        <v>6</v>
      </c>
      <c r="V627" s="37">
        <f t="shared" ref="V627:W627" si="3570">IF(ROWS(V$622:V627)/100&lt;=V$620,V626+1%,"")</f>
        <v>6.0000000000000005E-2</v>
      </c>
      <c r="W627" s="37">
        <f t="shared" si="3570"/>
        <v>6.0000000000000005E-2</v>
      </c>
      <c r="X627">
        <f t="shared" si="3544"/>
        <v>60</v>
      </c>
      <c r="Y627" s="37">
        <f t="shared" si="3545"/>
        <v>6.0000000000000005E-2</v>
      </c>
      <c r="Z627">
        <f t="shared" ref="Z627:AA627" si="3571">IF(ROWS(Z$622:Z627)&lt;=Z$620,Z626+1,"")</f>
        <v>6</v>
      </c>
      <c r="AA627">
        <f t="shared" si="3571"/>
        <v>6</v>
      </c>
      <c r="AB627" s="37">
        <f t="shared" ref="AB627:AG627" si="3572">IF(ROWS(AB$622:AB627)/100&lt;=AB$620,AB626+1%,"")</f>
        <v>6.0000000000000005E-2</v>
      </c>
      <c r="AC627" s="37">
        <f t="shared" si="3572"/>
        <v>6.0000000000000005E-2</v>
      </c>
      <c r="AD627" s="37">
        <f t="shared" si="3572"/>
        <v>6.0000000000000005E-2</v>
      </c>
      <c r="AE627" s="37">
        <f t="shared" si="3572"/>
        <v>6.0000000000000005E-2</v>
      </c>
      <c r="AF627" s="37">
        <f t="shared" si="3572"/>
        <v>6.0000000000000005E-2</v>
      </c>
      <c r="AG627" s="37">
        <f t="shared" si="3572"/>
        <v>6.0000000000000005E-2</v>
      </c>
      <c r="AH627">
        <f t="shared" si="3548"/>
        <v>60</v>
      </c>
      <c r="AI627" s="37">
        <f t="shared" ref="AI627:AJ627" si="3573">IF(ROWS(AI$622:AI627)/100&lt;=AI$620,AI626+1%,"")</f>
        <v>6.0000000000000005E-2</v>
      </c>
      <c r="AJ627" s="37">
        <f t="shared" si="3573"/>
        <v>6.0000000000000005E-2</v>
      </c>
    </row>
    <row r="628" spans="2:36" ht="12.75">
      <c r="B628">
        <f t="shared" ref="B628:P628" si="3574">IF(ROWS(B$622:B628)&lt;=B$620,B627+1,"")</f>
        <v>7</v>
      </c>
      <c r="C628">
        <f t="shared" si="3574"/>
        <v>7</v>
      </c>
      <c r="D628">
        <f t="shared" si="3574"/>
        <v>7</v>
      </c>
      <c r="E628">
        <f t="shared" si="3574"/>
        <v>7</v>
      </c>
      <c r="F628">
        <f t="shared" si="3574"/>
        <v>7</v>
      </c>
      <c r="G628">
        <f t="shared" si="3574"/>
        <v>7</v>
      </c>
      <c r="H628">
        <f t="shared" si="3574"/>
        <v>7</v>
      </c>
      <c r="I628">
        <f t="shared" si="3574"/>
        <v>7</v>
      </c>
      <c r="J628">
        <f t="shared" si="3574"/>
        <v>7</v>
      </c>
      <c r="K628">
        <f t="shared" si="3574"/>
        <v>7</v>
      </c>
      <c r="L628">
        <f t="shared" si="3574"/>
        <v>7</v>
      </c>
      <c r="M628">
        <f t="shared" si="3574"/>
        <v>7</v>
      </c>
      <c r="N628">
        <f t="shared" si="3574"/>
        <v>7</v>
      </c>
      <c r="O628">
        <f t="shared" si="3574"/>
        <v>7</v>
      </c>
      <c r="P628">
        <f t="shared" si="3574"/>
        <v>7</v>
      </c>
      <c r="Q628" s="37">
        <f t="shared" ref="Q628:T628" si="3575">IF(ROWS(Q$622:Q628)/100&lt;=Q$620,Q627+1%,"")</f>
        <v>7.0000000000000007E-2</v>
      </c>
      <c r="R628" s="37">
        <f t="shared" si="3575"/>
        <v>7.0000000000000007E-2</v>
      </c>
      <c r="S628" s="37">
        <f t="shared" si="3575"/>
        <v>7.0000000000000007E-2</v>
      </c>
      <c r="T628" s="37">
        <f t="shared" si="3575"/>
        <v>7.0000000000000007E-2</v>
      </c>
      <c r="U628">
        <f t="shared" si="3542"/>
        <v>7</v>
      </c>
      <c r="V628" s="37">
        <f t="shared" ref="V628:W628" si="3576">IF(ROWS(V$622:V628)/100&lt;=V$620,V627+1%,"")</f>
        <v>7.0000000000000007E-2</v>
      </c>
      <c r="W628" s="37">
        <f t="shared" si="3576"/>
        <v>7.0000000000000007E-2</v>
      </c>
      <c r="X628">
        <f t="shared" si="3544"/>
        <v>70</v>
      </c>
      <c r="Y628" s="37">
        <f t="shared" si="3545"/>
        <v>7.0000000000000007E-2</v>
      </c>
      <c r="Z628">
        <f t="shared" ref="Z628:AA628" si="3577">IF(ROWS(Z$622:Z628)&lt;=Z$620,Z627+1,"")</f>
        <v>7</v>
      </c>
      <c r="AA628">
        <f t="shared" si="3577"/>
        <v>7</v>
      </c>
      <c r="AB628" s="37">
        <f t="shared" ref="AB628:AG628" si="3578">IF(ROWS(AB$622:AB628)/100&lt;=AB$620,AB627+1%,"")</f>
        <v>7.0000000000000007E-2</v>
      </c>
      <c r="AC628" s="37">
        <f t="shared" si="3578"/>
        <v>7.0000000000000007E-2</v>
      </c>
      <c r="AD628" s="37">
        <f t="shared" si="3578"/>
        <v>7.0000000000000007E-2</v>
      </c>
      <c r="AE628" s="37">
        <f t="shared" si="3578"/>
        <v>7.0000000000000007E-2</v>
      </c>
      <c r="AF628" s="37">
        <f t="shared" si="3578"/>
        <v>7.0000000000000007E-2</v>
      </c>
      <c r="AG628" s="37">
        <f t="shared" si="3578"/>
        <v>7.0000000000000007E-2</v>
      </c>
      <c r="AH628">
        <f t="shared" si="3548"/>
        <v>70</v>
      </c>
      <c r="AI628" s="37">
        <f t="shared" ref="AI628:AJ628" si="3579">IF(ROWS(AI$622:AI628)/100&lt;=AI$620,AI627+1%,"")</f>
        <v>7.0000000000000007E-2</v>
      </c>
      <c r="AJ628" s="37">
        <f t="shared" si="3579"/>
        <v>7.0000000000000007E-2</v>
      </c>
    </row>
    <row r="629" spans="2:36" ht="12.75">
      <c r="B629">
        <f t="shared" ref="B629:P629" si="3580">IF(ROWS(B$622:B629)&lt;=B$620,B628+1,"")</f>
        <v>8</v>
      </c>
      <c r="C629">
        <f t="shared" si="3580"/>
        <v>8</v>
      </c>
      <c r="D629">
        <f t="shared" si="3580"/>
        <v>8</v>
      </c>
      <c r="E629">
        <f t="shared" si="3580"/>
        <v>8</v>
      </c>
      <c r="F629">
        <f t="shared" si="3580"/>
        <v>8</v>
      </c>
      <c r="G629">
        <f t="shared" si="3580"/>
        <v>8</v>
      </c>
      <c r="H629">
        <f t="shared" si="3580"/>
        <v>8</v>
      </c>
      <c r="I629">
        <f t="shared" si="3580"/>
        <v>8</v>
      </c>
      <c r="J629">
        <f t="shared" si="3580"/>
        <v>8</v>
      </c>
      <c r="K629">
        <f t="shared" si="3580"/>
        <v>8</v>
      </c>
      <c r="L629">
        <f t="shared" si="3580"/>
        <v>8</v>
      </c>
      <c r="M629">
        <f t="shared" si="3580"/>
        <v>8</v>
      </c>
      <c r="N629">
        <f t="shared" si="3580"/>
        <v>8</v>
      </c>
      <c r="O629">
        <f t="shared" si="3580"/>
        <v>8</v>
      </c>
      <c r="P629">
        <f t="shared" si="3580"/>
        <v>8</v>
      </c>
      <c r="Q629" s="37">
        <f t="shared" ref="Q629:T629" si="3581">IF(ROWS(Q$622:Q629)/100&lt;=Q$620,Q628+1%,"")</f>
        <v>0.08</v>
      </c>
      <c r="R629" s="37">
        <f t="shared" si="3581"/>
        <v>0.08</v>
      </c>
      <c r="S629" s="37">
        <f t="shared" si="3581"/>
        <v>0.08</v>
      </c>
      <c r="T629" s="37">
        <f t="shared" si="3581"/>
        <v>0.08</v>
      </c>
      <c r="U629">
        <f t="shared" si="3542"/>
        <v>8</v>
      </c>
      <c r="V629" s="37">
        <f t="shared" ref="V629:W629" si="3582">IF(ROWS(V$622:V629)/100&lt;=V$620,V628+1%,"")</f>
        <v>0.08</v>
      </c>
      <c r="W629" s="37">
        <f t="shared" si="3582"/>
        <v>0.08</v>
      </c>
      <c r="X629">
        <f t="shared" si="3544"/>
        <v>80</v>
      </c>
      <c r="Y629" s="37">
        <f t="shared" si="3545"/>
        <v>0.08</v>
      </c>
      <c r="Z629">
        <f t="shared" ref="Z629:AA629" si="3583">IF(ROWS(Z$622:Z629)&lt;=Z$620,Z628+1,"")</f>
        <v>8</v>
      </c>
      <c r="AA629">
        <f t="shared" si="3583"/>
        <v>8</v>
      </c>
      <c r="AB629" s="37">
        <f t="shared" ref="AB629:AG629" si="3584">IF(ROWS(AB$622:AB629)/100&lt;=AB$620,AB628+1%,"")</f>
        <v>0.08</v>
      </c>
      <c r="AC629" s="37">
        <f t="shared" si="3584"/>
        <v>0.08</v>
      </c>
      <c r="AD629" s="37">
        <f t="shared" si="3584"/>
        <v>0.08</v>
      </c>
      <c r="AE629" s="37">
        <f t="shared" si="3584"/>
        <v>0.08</v>
      </c>
      <c r="AF629" s="37">
        <f t="shared" si="3584"/>
        <v>0.08</v>
      </c>
      <c r="AG629" s="37">
        <f t="shared" si="3584"/>
        <v>0.08</v>
      </c>
      <c r="AH629">
        <f t="shared" si="3548"/>
        <v>80</v>
      </c>
      <c r="AI629" s="37">
        <f t="shared" ref="AI629:AJ629" si="3585">IF(ROWS(AI$622:AI629)/100&lt;=AI$620,AI628+1%,"")</f>
        <v>0.08</v>
      </c>
      <c r="AJ629" s="37">
        <f t="shared" si="3585"/>
        <v>0.08</v>
      </c>
    </row>
    <row r="630" spans="2:36" ht="12.75">
      <c r="B630">
        <f t="shared" ref="B630:P630" si="3586">IF(ROWS(B$622:B630)&lt;=B$620,B629+1,"")</f>
        <v>9</v>
      </c>
      <c r="C630">
        <f t="shared" si="3586"/>
        <v>9</v>
      </c>
      <c r="D630">
        <f t="shared" si="3586"/>
        <v>9</v>
      </c>
      <c r="E630">
        <f t="shared" si="3586"/>
        <v>9</v>
      </c>
      <c r="F630">
        <f t="shared" si="3586"/>
        <v>9</v>
      </c>
      <c r="G630">
        <f t="shared" si="3586"/>
        <v>9</v>
      </c>
      <c r="H630">
        <f t="shared" si="3586"/>
        <v>9</v>
      </c>
      <c r="I630">
        <f t="shared" si="3586"/>
        <v>9</v>
      </c>
      <c r="J630">
        <f t="shared" si="3586"/>
        <v>9</v>
      </c>
      <c r="K630">
        <f t="shared" si="3586"/>
        <v>9</v>
      </c>
      <c r="L630">
        <f t="shared" si="3586"/>
        <v>9</v>
      </c>
      <c r="M630">
        <f t="shared" si="3586"/>
        <v>9</v>
      </c>
      <c r="N630">
        <f t="shared" si="3586"/>
        <v>9</v>
      </c>
      <c r="O630">
        <f t="shared" si="3586"/>
        <v>9</v>
      </c>
      <c r="P630">
        <f t="shared" si="3586"/>
        <v>9</v>
      </c>
      <c r="Q630" s="37">
        <f t="shared" ref="Q630:T630" si="3587">IF(ROWS(Q$622:Q630)/100&lt;=Q$620,Q629+1%,"")</f>
        <v>0.09</v>
      </c>
      <c r="R630" s="37">
        <f t="shared" si="3587"/>
        <v>0.09</v>
      </c>
      <c r="S630" s="37">
        <f t="shared" si="3587"/>
        <v>0.09</v>
      </c>
      <c r="T630" s="37">
        <f t="shared" si="3587"/>
        <v>0.09</v>
      </c>
      <c r="U630">
        <f t="shared" si="3542"/>
        <v>9</v>
      </c>
      <c r="V630" s="37">
        <f t="shared" ref="V630:W630" si="3588">IF(ROWS(V$622:V630)/100&lt;=V$620,V629+1%,"")</f>
        <v>0.09</v>
      </c>
      <c r="W630" s="37">
        <f t="shared" si="3588"/>
        <v>0.09</v>
      </c>
      <c r="X630">
        <f t="shared" si="3544"/>
        <v>90</v>
      </c>
      <c r="Y630" s="37">
        <f t="shared" si="3545"/>
        <v>0.09</v>
      </c>
      <c r="Z630">
        <f t="shared" ref="Z630:AA630" si="3589">IF(ROWS(Z$622:Z630)&lt;=Z$620,Z629+1,"")</f>
        <v>9</v>
      </c>
      <c r="AA630">
        <f t="shared" si="3589"/>
        <v>9</v>
      </c>
      <c r="AB630" s="37">
        <f t="shared" ref="AB630:AG630" si="3590">IF(ROWS(AB$622:AB630)/100&lt;=AB$620,AB629+1%,"")</f>
        <v>0.09</v>
      </c>
      <c r="AC630" s="37">
        <f t="shared" si="3590"/>
        <v>0.09</v>
      </c>
      <c r="AD630" s="37">
        <f t="shared" si="3590"/>
        <v>0.09</v>
      </c>
      <c r="AE630" s="37">
        <f t="shared" si="3590"/>
        <v>0.09</v>
      </c>
      <c r="AF630" s="37">
        <f t="shared" si="3590"/>
        <v>0.09</v>
      </c>
      <c r="AG630" s="37">
        <f t="shared" si="3590"/>
        <v>0.09</v>
      </c>
      <c r="AH630" t="str">
        <f t="shared" si="3548"/>
        <v/>
      </c>
      <c r="AI630" s="37">
        <f t="shared" ref="AI630:AJ630" si="3591">IF(ROWS(AI$622:AI630)/100&lt;=AI$620,AI629+1%,"")</f>
        <v>0.09</v>
      </c>
      <c r="AJ630" s="37">
        <f t="shared" si="3591"/>
        <v>0.09</v>
      </c>
    </row>
    <row r="631" spans="2:36" ht="12.75">
      <c r="B631">
        <f t="shared" ref="B631:P631" si="3592">IF(ROWS(B$622:B631)&lt;=B$620,B630+1,"")</f>
        <v>10</v>
      </c>
      <c r="C631">
        <f t="shared" si="3592"/>
        <v>10</v>
      </c>
      <c r="D631">
        <f t="shared" si="3592"/>
        <v>10</v>
      </c>
      <c r="E631">
        <f t="shared" si="3592"/>
        <v>10</v>
      </c>
      <c r="F631">
        <f t="shared" si="3592"/>
        <v>10</v>
      </c>
      <c r="G631">
        <f t="shared" si="3592"/>
        <v>10</v>
      </c>
      <c r="H631">
        <f t="shared" si="3592"/>
        <v>10</v>
      </c>
      <c r="I631">
        <f t="shared" si="3592"/>
        <v>10</v>
      </c>
      <c r="J631">
        <f t="shared" si="3592"/>
        <v>10</v>
      </c>
      <c r="K631">
        <f t="shared" si="3592"/>
        <v>10</v>
      </c>
      <c r="L631">
        <f t="shared" si="3592"/>
        <v>10</v>
      </c>
      <c r="M631">
        <f t="shared" si="3592"/>
        <v>10</v>
      </c>
      <c r="N631">
        <f t="shared" si="3592"/>
        <v>10</v>
      </c>
      <c r="O631">
        <f t="shared" si="3592"/>
        <v>10</v>
      </c>
      <c r="P631">
        <f t="shared" si="3592"/>
        <v>10</v>
      </c>
      <c r="Q631" s="37">
        <f t="shared" ref="Q631:T631" si="3593">IF(ROWS(Q$622:Q631)/100&lt;=Q$620,Q630+1%,"")</f>
        <v>9.9999999999999992E-2</v>
      </c>
      <c r="R631" s="37">
        <f t="shared" si="3593"/>
        <v>9.9999999999999992E-2</v>
      </c>
      <c r="S631" s="37">
        <f t="shared" si="3593"/>
        <v>9.9999999999999992E-2</v>
      </c>
      <c r="T631" s="37">
        <f t="shared" si="3593"/>
        <v>9.9999999999999992E-2</v>
      </c>
      <c r="U631">
        <f t="shared" si="3542"/>
        <v>10</v>
      </c>
      <c r="V631" s="37">
        <f t="shared" ref="V631:W631" si="3594">IF(ROWS(V$622:V631)/100&lt;=V$620,V630+1%,"")</f>
        <v>9.9999999999999992E-2</v>
      </c>
      <c r="W631" s="37">
        <f t="shared" si="3594"/>
        <v>9.9999999999999992E-2</v>
      </c>
      <c r="X631">
        <f t="shared" si="3544"/>
        <v>100</v>
      </c>
      <c r="Y631" s="37">
        <f t="shared" si="3545"/>
        <v>9.9999999999999992E-2</v>
      </c>
      <c r="Z631">
        <f t="shared" ref="Z631:AA631" si="3595">IF(ROWS(Z$622:Z631)&lt;=Z$620,Z630+1,"")</f>
        <v>10</v>
      </c>
      <c r="AA631">
        <f t="shared" si="3595"/>
        <v>10</v>
      </c>
      <c r="AB631" s="37">
        <f t="shared" ref="AB631:AG631" si="3596">IF(ROWS(AB$622:AB631)/100&lt;=AB$620,AB630+1%,"")</f>
        <v>9.9999999999999992E-2</v>
      </c>
      <c r="AC631" s="37">
        <f t="shared" si="3596"/>
        <v>9.9999999999999992E-2</v>
      </c>
      <c r="AD631" s="37">
        <f t="shared" si="3596"/>
        <v>9.9999999999999992E-2</v>
      </c>
      <c r="AE631" s="37">
        <f t="shared" si="3596"/>
        <v>9.9999999999999992E-2</v>
      </c>
      <c r="AF631" s="37">
        <f t="shared" si="3596"/>
        <v>9.9999999999999992E-2</v>
      </c>
      <c r="AG631" s="37">
        <f t="shared" si="3596"/>
        <v>9.9999999999999992E-2</v>
      </c>
      <c r="AH631" t="str">
        <f t="shared" si="3548"/>
        <v/>
      </c>
      <c r="AI631" s="37">
        <f t="shared" ref="AI631:AJ631" si="3597">IF(ROWS(AI$622:AI631)/100&lt;=AI$620,AI630+1%,"")</f>
        <v>9.9999999999999992E-2</v>
      </c>
      <c r="AJ631" s="37">
        <f t="shared" si="3597"/>
        <v>9.9999999999999992E-2</v>
      </c>
    </row>
    <row r="632" spans="2:36" ht="12.75">
      <c r="B632">
        <f t="shared" ref="B632:P632" si="3598">IF(ROWS(B$622:B632)&lt;=B$620,B631+1,"")</f>
        <v>11</v>
      </c>
      <c r="C632">
        <f t="shared" si="3598"/>
        <v>11</v>
      </c>
      <c r="D632">
        <f t="shared" si="3598"/>
        <v>11</v>
      </c>
      <c r="E632">
        <f t="shared" si="3598"/>
        <v>11</v>
      </c>
      <c r="F632">
        <f t="shared" si="3598"/>
        <v>11</v>
      </c>
      <c r="G632">
        <f t="shared" si="3598"/>
        <v>11</v>
      </c>
      <c r="H632">
        <f t="shared" si="3598"/>
        <v>11</v>
      </c>
      <c r="I632">
        <f t="shared" si="3598"/>
        <v>11</v>
      </c>
      <c r="J632">
        <f t="shared" si="3598"/>
        <v>11</v>
      </c>
      <c r="K632">
        <f t="shared" si="3598"/>
        <v>11</v>
      </c>
      <c r="L632">
        <f t="shared" si="3598"/>
        <v>11</v>
      </c>
      <c r="M632">
        <f t="shared" si="3598"/>
        <v>11</v>
      </c>
      <c r="N632">
        <f t="shared" si="3598"/>
        <v>11</v>
      </c>
      <c r="O632" t="str">
        <f t="shared" si="3598"/>
        <v/>
      </c>
      <c r="P632">
        <f t="shared" si="3598"/>
        <v>11</v>
      </c>
      <c r="Q632" s="37" t="str">
        <f t="shared" ref="Q632:T632" si="3599">IF(ROWS(Q$622:Q632)/100&lt;=Q$620,Q631+1%,"")</f>
        <v/>
      </c>
      <c r="R632" s="37">
        <f t="shared" si="3599"/>
        <v>0.10999999999999999</v>
      </c>
      <c r="S632" s="37">
        <f t="shared" si="3599"/>
        <v>0.10999999999999999</v>
      </c>
      <c r="T632" s="37" t="str">
        <f t="shared" si="3599"/>
        <v/>
      </c>
      <c r="U632" t="str">
        <f t="shared" si="3542"/>
        <v/>
      </c>
      <c r="V632" s="37" t="str">
        <f t="shared" ref="V632:W632" si="3600">IF(ROWS(V$622:V632)/100&lt;=V$620,V631+1%,"")</f>
        <v/>
      </c>
      <c r="W632" s="37">
        <f t="shared" si="3600"/>
        <v>0.10999999999999999</v>
      </c>
      <c r="X632" t="str">
        <f t="shared" si="3544"/>
        <v/>
      </c>
      <c r="Y632" s="37" t="str">
        <f t="shared" si="3545"/>
        <v/>
      </c>
      <c r="Z632">
        <f t="shared" ref="Z632:AA632" si="3601">IF(ROWS(Z$622:Z632)&lt;=Z$620,Z631+1,"")</f>
        <v>11</v>
      </c>
      <c r="AA632">
        <f t="shared" si="3601"/>
        <v>11</v>
      </c>
      <c r="AB632" s="37">
        <f t="shared" ref="AB632:AG632" si="3602">IF(ROWS(AB$622:AB632)/100&lt;=AB$620,AB631+1%,"")</f>
        <v>0.10999999999999999</v>
      </c>
      <c r="AC632" s="37">
        <f t="shared" si="3602"/>
        <v>0.10999999999999999</v>
      </c>
      <c r="AD632" s="37">
        <f t="shared" si="3602"/>
        <v>0.10999999999999999</v>
      </c>
      <c r="AE632" s="37">
        <f t="shared" si="3602"/>
        <v>0.10999999999999999</v>
      </c>
      <c r="AF632" s="37">
        <f t="shared" si="3602"/>
        <v>0.10999999999999999</v>
      </c>
      <c r="AG632" s="37">
        <f t="shared" si="3602"/>
        <v>0.10999999999999999</v>
      </c>
      <c r="AH632" t="str">
        <f t="shared" si="3548"/>
        <v/>
      </c>
      <c r="AI632" s="37">
        <f t="shared" ref="AI632:AJ632" si="3603">IF(ROWS(AI$622:AI632)/100&lt;=AI$620,AI631+1%,"")</f>
        <v>0.10999999999999999</v>
      </c>
      <c r="AJ632" s="37">
        <f t="shared" si="3603"/>
        <v>0.10999999999999999</v>
      </c>
    </row>
    <row r="633" spans="2:36" ht="12.75">
      <c r="B633">
        <f t="shared" ref="B633:P633" si="3604">IF(ROWS(B$622:B633)&lt;=B$620,B632+1,"")</f>
        <v>12</v>
      </c>
      <c r="C633">
        <f t="shared" si="3604"/>
        <v>12</v>
      </c>
      <c r="D633">
        <f t="shared" si="3604"/>
        <v>12</v>
      </c>
      <c r="E633">
        <f t="shared" si="3604"/>
        <v>12</v>
      </c>
      <c r="F633">
        <f t="shared" si="3604"/>
        <v>12</v>
      </c>
      <c r="G633">
        <f t="shared" si="3604"/>
        <v>12</v>
      </c>
      <c r="H633">
        <f t="shared" si="3604"/>
        <v>12</v>
      </c>
      <c r="I633">
        <f t="shared" si="3604"/>
        <v>12</v>
      </c>
      <c r="J633">
        <f t="shared" si="3604"/>
        <v>12</v>
      </c>
      <c r="K633">
        <f t="shared" si="3604"/>
        <v>12</v>
      </c>
      <c r="L633">
        <f t="shared" si="3604"/>
        <v>12</v>
      </c>
      <c r="M633">
        <f t="shared" si="3604"/>
        <v>12</v>
      </c>
      <c r="N633">
        <f t="shared" si="3604"/>
        <v>12</v>
      </c>
      <c r="O633" t="str">
        <f t="shared" si="3604"/>
        <v/>
      </c>
      <c r="P633">
        <f t="shared" si="3604"/>
        <v>12</v>
      </c>
      <c r="Q633" s="37" t="str">
        <f t="shared" ref="Q633:T633" si="3605">IF(ROWS(Q$622:Q633)/100&lt;=Q$620,Q632+1%,"")</f>
        <v/>
      </c>
      <c r="R633" s="37">
        <f t="shared" si="3605"/>
        <v>0.11999999999999998</v>
      </c>
      <c r="S633" s="37">
        <f t="shared" si="3605"/>
        <v>0.11999999999999998</v>
      </c>
      <c r="T633" s="37" t="str">
        <f t="shared" si="3605"/>
        <v/>
      </c>
      <c r="U633" t="str">
        <f t="shared" si="3542"/>
        <v/>
      </c>
      <c r="V633" s="37" t="str">
        <f t="shared" ref="V633:W633" si="3606">IF(ROWS(V$622:V633)/100&lt;=V$620,V632+1%,"")</f>
        <v/>
      </c>
      <c r="W633" s="37">
        <f t="shared" si="3606"/>
        <v>0.11999999999999998</v>
      </c>
      <c r="X633" t="str">
        <f t="shared" si="3544"/>
        <v/>
      </c>
      <c r="Y633" s="37" t="str">
        <f t="shared" si="3545"/>
        <v/>
      </c>
      <c r="Z633">
        <f t="shared" ref="Z633:AA633" si="3607">IF(ROWS(Z$622:Z633)&lt;=Z$620,Z632+1,"")</f>
        <v>12</v>
      </c>
      <c r="AA633">
        <f t="shared" si="3607"/>
        <v>12</v>
      </c>
      <c r="AB633" s="37">
        <f t="shared" ref="AB633:AG633" si="3608">IF(ROWS(AB$622:AB633)/100&lt;=AB$620,AB632+1%,"")</f>
        <v>0.11999999999999998</v>
      </c>
      <c r="AC633" s="37">
        <f t="shared" si="3608"/>
        <v>0.11999999999999998</v>
      </c>
      <c r="AD633" s="37">
        <f t="shared" si="3608"/>
        <v>0.11999999999999998</v>
      </c>
      <c r="AE633" s="37">
        <f t="shared" si="3608"/>
        <v>0.11999999999999998</v>
      </c>
      <c r="AF633" s="37">
        <f t="shared" si="3608"/>
        <v>0.11999999999999998</v>
      </c>
      <c r="AG633" s="37">
        <f t="shared" si="3608"/>
        <v>0.11999999999999998</v>
      </c>
      <c r="AH633" t="str">
        <f t="shared" si="3548"/>
        <v/>
      </c>
      <c r="AI633" s="37">
        <f t="shared" ref="AI633:AJ633" si="3609">IF(ROWS(AI$622:AI633)/100&lt;=AI$620,AI632+1%,"")</f>
        <v>0.11999999999999998</v>
      </c>
      <c r="AJ633" s="37">
        <f t="shared" si="3609"/>
        <v>0.11999999999999998</v>
      </c>
    </row>
    <row r="634" spans="2:36" ht="12.75">
      <c r="B634">
        <f t="shared" ref="B634:P634" si="3610">IF(ROWS(B$622:B634)&lt;=B$620,B633+1,"")</f>
        <v>13</v>
      </c>
      <c r="C634">
        <f t="shared" si="3610"/>
        <v>13</v>
      </c>
      <c r="D634">
        <f t="shared" si="3610"/>
        <v>13</v>
      </c>
      <c r="E634">
        <f t="shared" si="3610"/>
        <v>13</v>
      </c>
      <c r="F634">
        <f t="shared" si="3610"/>
        <v>13</v>
      </c>
      <c r="G634">
        <f t="shared" si="3610"/>
        <v>13</v>
      </c>
      <c r="H634">
        <f t="shared" si="3610"/>
        <v>13</v>
      </c>
      <c r="I634">
        <f t="shared" si="3610"/>
        <v>13</v>
      </c>
      <c r="J634">
        <f t="shared" si="3610"/>
        <v>13</v>
      </c>
      <c r="K634">
        <f t="shared" si="3610"/>
        <v>13</v>
      </c>
      <c r="L634">
        <f t="shared" si="3610"/>
        <v>13</v>
      </c>
      <c r="M634">
        <f t="shared" si="3610"/>
        <v>13</v>
      </c>
      <c r="N634">
        <f t="shared" si="3610"/>
        <v>13</v>
      </c>
      <c r="O634" t="str">
        <f t="shared" si="3610"/>
        <v/>
      </c>
      <c r="P634">
        <f t="shared" si="3610"/>
        <v>13</v>
      </c>
      <c r="Q634" s="37" t="str">
        <f t="shared" ref="Q634:T634" si="3611">IF(ROWS(Q$622:Q634)/100&lt;=Q$620,Q633+1%,"")</f>
        <v/>
      </c>
      <c r="R634" s="37">
        <f t="shared" si="3611"/>
        <v>0.12999999999999998</v>
      </c>
      <c r="S634" s="37">
        <f t="shared" si="3611"/>
        <v>0.12999999999999998</v>
      </c>
      <c r="T634" s="37" t="str">
        <f t="shared" si="3611"/>
        <v/>
      </c>
      <c r="U634" t="str">
        <f t="shared" si="3542"/>
        <v/>
      </c>
      <c r="V634" s="37" t="str">
        <f t="shared" ref="V634:W634" si="3612">IF(ROWS(V$622:V634)/100&lt;=V$620,V633+1%,"")</f>
        <v/>
      </c>
      <c r="W634" s="37">
        <f t="shared" si="3612"/>
        <v>0.12999999999999998</v>
      </c>
      <c r="X634" t="str">
        <f t="shared" si="3544"/>
        <v/>
      </c>
      <c r="Y634" s="37" t="str">
        <f t="shared" si="3545"/>
        <v/>
      </c>
      <c r="Z634">
        <f t="shared" ref="Z634:AA634" si="3613">IF(ROWS(Z$622:Z634)&lt;=Z$620,Z633+1,"")</f>
        <v>13</v>
      </c>
      <c r="AA634">
        <f t="shared" si="3613"/>
        <v>13</v>
      </c>
      <c r="AB634" s="37">
        <f t="shared" ref="AB634:AG634" si="3614">IF(ROWS(AB$622:AB634)/100&lt;=AB$620,AB633+1%,"")</f>
        <v>0.12999999999999998</v>
      </c>
      <c r="AC634" s="37">
        <f t="shared" si="3614"/>
        <v>0.12999999999999998</v>
      </c>
      <c r="AD634" s="37">
        <f t="shared" si="3614"/>
        <v>0.12999999999999998</v>
      </c>
      <c r="AE634" s="37">
        <f t="shared" si="3614"/>
        <v>0.12999999999999998</v>
      </c>
      <c r="AF634" s="37">
        <f t="shared" si="3614"/>
        <v>0.12999999999999998</v>
      </c>
      <c r="AG634" s="37">
        <f t="shared" si="3614"/>
        <v>0.12999999999999998</v>
      </c>
      <c r="AH634" t="str">
        <f t="shared" si="3548"/>
        <v/>
      </c>
      <c r="AI634" s="37">
        <f t="shared" ref="AI634:AJ634" si="3615">IF(ROWS(AI$622:AI634)/100&lt;=AI$620,AI633+1%,"")</f>
        <v>0.12999999999999998</v>
      </c>
      <c r="AJ634" s="37">
        <f t="shared" si="3615"/>
        <v>0.12999999999999998</v>
      </c>
    </row>
    <row r="635" spans="2:36" ht="12.75">
      <c r="B635">
        <f t="shared" ref="B635:P635" si="3616">IF(ROWS(B$622:B635)&lt;=B$620,B634+1,"")</f>
        <v>14</v>
      </c>
      <c r="C635">
        <f t="shared" si="3616"/>
        <v>14</v>
      </c>
      <c r="D635">
        <f t="shared" si="3616"/>
        <v>14</v>
      </c>
      <c r="E635">
        <f t="shared" si="3616"/>
        <v>14</v>
      </c>
      <c r="F635">
        <f t="shared" si="3616"/>
        <v>14</v>
      </c>
      <c r="G635">
        <f t="shared" si="3616"/>
        <v>14</v>
      </c>
      <c r="H635">
        <f t="shared" si="3616"/>
        <v>14</v>
      </c>
      <c r="I635">
        <f t="shared" si="3616"/>
        <v>14</v>
      </c>
      <c r="J635">
        <f t="shared" si="3616"/>
        <v>14</v>
      </c>
      <c r="K635">
        <f t="shared" si="3616"/>
        <v>14</v>
      </c>
      <c r="L635">
        <f t="shared" si="3616"/>
        <v>14</v>
      </c>
      <c r="M635">
        <f t="shared" si="3616"/>
        <v>14</v>
      </c>
      <c r="N635">
        <f t="shared" si="3616"/>
        <v>14</v>
      </c>
      <c r="O635" t="str">
        <f t="shared" si="3616"/>
        <v/>
      </c>
      <c r="P635">
        <f t="shared" si="3616"/>
        <v>14</v>
      </c>
      <c r="Q635" s="37" t="str">
        <f t="shared" ref="Q635:T635" si="3617">IF(ROWS(Q$622:Q635)/100&lt;=Q$620,Q634+1%,"")</f>
        <v/>
      </c>
      <c r="R635" s="37">
        <f t="shared" si="3617"/>
        <v>0.13999999999999999</v>
      </c>
      <c r="S635" s="37">
        <f t="shared" si="3617"/>
        <v>0.13999999999999999</v>
      </c>
      <c r="T635" s="37" t="str">
        <f t="shared" si="3617"/>
        <v/>
      </c>
      <c r="U635" t="str">
        <f t="shared" si="3542"/>
        <v/>
      </c>
      <c r="V635" s="37" t="str">
        <f t="shared" ref="V635:W635" si="3618">IF(ROWS(V$622:V635)/100&lt;=V$620,V634+1%,"")</f>
        <v/>
      </c>
      <c r="W635" s="37">
        <f t="shared" si="3618"/>
        <v>0.13999999999999999</v>
      </c>
      <c r="X635" t="str">
        <f t="shared" si="3544"/>
        <v/>
      </c>
      <c r="Y635" s="37" t="str">
        <f t="shared" si="3545"/>
        <v/>
      </c>
      <c r="Z635">
        <f t="shared" ref="Z635:AA635" si="3619">IF(ROWS(Z$622:Z635)&lt;=Z$620,Z634+1,"")</f>
        <v>14</v>
      </c>
      <c r="AA635">
        <f t="shared" si="3619"/>
        <v>14</v>
      </c>
      <c r="AB635" s="37">
        <f t="shared" ref="AB635:AG635" si="3620">IF(ROWS(AB$622:AB635)/100&lt;=AB$620,AB634+1%,"")</f>
        <v>0.13999999999999999</v>
      </c>
      <c r="AC635" s="37">
        <f t="shared" si="3620"/>
        <v>0.13999999999999999</v>
      </c>
      <c r="AD635" s="37">
        <f t="shared" si="3620"/>
        <v>0.13999999999999999</v>
      </c>
      <c r="AE635" s="37">
        <f t="shared" si="3620"/>
        <v>0.13999999999999999</v>
      </c>
      <c r="AF635" s="37">
        <f t="shared" si="3620"/>
        <v>0.13999999999999999</v>
      </c>
      <c r="AG635" s="37">
        <f t="shared" si="3620"/>
        <v>0.13999999999999999</v>
      </c>
      <c r="AH635" t="str">
        <f t="shared" si="3548"/>
        <v/>
      </c>
      <c r="AI635" s="37">
        <f t="shared" ref="AI635:AJ635" si="3621">IF(ROWS(AI$622:AI635)/100&lt;=AI$620,AI634+1%,"")</f>
        <v>0.13999999999999999</v>
      </c>
      <c r="AJ635" s="37">
        <f t="shared" si="3621"/>
        <v>0.13999999999999999</v>
      </c>
    </row>
    <row r="636" spans="2:36" ht="12.75">
      <c r="B636">
        <f t="shared" ref="B636:P636" si="3622">IF(ROWS(B$622:B636)&lt;=B$620,B635+1,"")</f>
        <v>15</v>
      </c>
      <c r="C636">
        <f t="shared" si="3622"/>
        <v>15</v>
      </c>
      <c r="D636">
        <f t="shared" si="3622"/>
        <v>15</v>
      </c>
      <c r="E636">
        <f t="shared" si="3622"/>
        <v>15</v>
      </c>
      <c r="F636">
        <f t="shared" si="3622"/>
        <v>15</v>
      </c>
      <c r="G636">
        <f t="shared" si="3622"/>
        <v>15</v>
      </c>
      <c r="H636">
        <f t="shared" si="3622"/>
        <v>15</v>
      </c>
      <c r="I636">
        <f t="shared" si="3622"/>
        <v>15</v>
      </c>
      <c r="J636">
        <f t="shared" si="3622"/>
        <v>15</v>
      </c>
      <c r="K636">
        <f t="shared" si="3622"/>
        <v>15</v>
      </c>
      <c r="L636">
        <f t="shared" si="3622"/>
        <v>15</v>
      </c>
      <c r="M636">
        <f t="shared" si="3622"/>
        <v>15</v>
      </c>
      <c r="N636">
        <f t="shared" si="3622"/>
        <v>15</v>
      </c>
      <c r="O636" t="str">
        <f t="shared" si="3622"/>
        <v/>
      </c>
      <c r="P636">
        <f t="shared" si="3622"/>
        <v>15</v>
      </c>
      <c r="Q636" s="37" t="str">
        <f t="shared" ref="Q636:T636" si="3623">IF(ROWS(Q$622:Q636)/100&lt;=Q$620,Q635+1%,"")</f>
        <v/>
      </c>
      <c r="R636" s="37">
        <f t="shared" si="3623"/>
        <v>0.15</v>
      </c>
      <c r="S636" s="37">
        <f t="shared" si="3623"/>
        <v>0.15</v>
      </c>
      <c r="T636" s="37" t="str">
        <f t="shared" si="3623"/>
        <v/>
      </c>
      <c r="U636" t="str">
        <f t="shared" si="3542"/>
        <v/>
      </c>
      <c r="V636" s="37" t="str">
        <f t="shared" ref="V636:W636" si="3624">IF(ROWS(V$622:V636)/100&lt;=V$620,V635+1%,"")</f>
        <v/>
      </c>
      <c r="W636" s="37">
        <f t="shared" si="3624"/>
        <v>0.15</v>
      </c>
      <c r="X636" t="str">
        <f t="shared" si="3544"/>
        <v/>
      </c>
      <c r="Y636" s="37" t="str">
        <f t="shared" si="3545"/>
        <v/>
      </c>
      <c r="Z636">
        <f t="shared" ref="Z636:AA636" si="3625">IF(ROWS(Z$622:Z636)&lt;=Z$620,Z635+1,"")</f>
        <v>15</v>
      </c>
      <c r="AA636">
        <f t="shared" si="3625"/>
        <v>15</v>
      </c>
      <c r="AB636" s="37">
        <f t="shared" ref="AB636:AG636" si="3626">IF(ROWS(AB$622:AB636)/100&lt;=AB$620,AB635+1%,"")</f>
        <v>0.15</v>
      </c>
      <c r="AC636" s="37">
        <f t="shared" si="3626"/>
        <v>0.15</v>
      </c>
      <c r="AD636" s="37">
        <f t="shared" si="3626"/>
        <v>0.15</v>
      </c>
      <c r="AE636" s="37">
        <f t="shared" si="3626"/>
        <v>0.15</v>
      </c>
      <c r="AF636" s="37">
        <f t="shared" si="3626"/>
        <v>0.15</v>
      </c>
      <c r="AG636" s="37">
        <f t="shared" si="3626"/>
        <v>0.15</v>
      </c>
      <c r="AH636" t="str">
        <f t="shared" si="3548"/>
        <v/>
      </c>
      <c r="AI636" s="37">
        <f t="shared" ref="AI636:AJ636" si="3627">IF(ROWS(AI$622:AI636)/100&lt;=AI$620,AI635+1%,"")</f>
        <v>0.15</v>
      </c>
      <c r="AJ636" s="37">
        <f t="shared" si="3627"/>
        <v>0.15</v>
      </c>
    </row>
    <row r="637" spans="2:36" ht="12.75">
      <c r="B637">
        <f t="shared" ref="B637:P637" si="3628">IF(ROWS(B$622:B637)&lt;=B$620,B636+1,"")</f>
        <v>16</v>
      </c>
      <c r="C637">
        <f t="shared" si="3628"/>
        <v>16</v>
      </c>
      <c r="D637">
        <f t="shared" si="3628"/>
        <v>16</v>
      </c>
      <c r="E637">
        <f t="shared" si="3628"/>
        <v>16</v>
      </c>
      <c r="F637">
        <f t="shared" si="3628"/>
        <v>16</v>
      </c>
      <c r="G637">
        <f t="shared" si="3628"/>
        <v>16</v>
      </c>
      <c r="H637">
        <f t="shared" si="3628"/>
        <v>16</v>
      </c>
      <c r="I637">
        <f t="shared" si="3628"/>
        <v>16</v>
      </c>
      <c r="J637">
        <f t="shared" si="3628"/>
        <v>16</v>
      </c>
      <c r="K637">
        <f t="shared" si="3628"/>
        <v>16</v>
      </c>
      <c r="L637">
        <f t="shared" si="3628"/>
        <v>16</v>
      </c>
      <c r="M637">
        <f t="shared" si="3628"/>
        <v>16</v>
      </c>
      <c r="N637">
        <f t="shared" si="3628"/>
        <v>16</v>
      </c>
      <c r="O637" t="str">
        <f t="shared" si="3628"/>
        <v/>
      </c>
      <c r="P637">
        <f t="shared" si="3628"/>
        <v>16</v>
      </c>
      <c r="Q637" s="37" t="str">
        <f t="shared" ref="Q637:T637" si="3629">IF(ROWS(Q$622:Q637)/100&lt;=Q$620,Q636+1%,"")</f>
        <v/>
      </c>
      <c r="R637" s="37">
        <f t="shared" si="3629"/>
        <v>0.16</v>
      </c>
      <c r="S637" s="37">
        <f t="shared" si="3629"/>
        <v>0.16</v>
      </c>
      <c r="T637" s="37" t="str">
        <f t="shared" si="3629"/>
        <v/>
      </c>
      <c r="U637" t="str">
        <f t="shared" si="3542"/>
        <v/>
      </c>
      <c r="V637" s="37" t="str">
        <f t="shared" ref="V637:W637" si="3630">IF(ROWS(V$622:V637)/100&lt;=V$620,V636+1%,"")</f>
        <v/>
      </c>
      <c r="W637" s="37">
        <f t="shared" si="3630"/>
        <v>0.16</v>
      </c>
      <c r="X637" t="str">
        <f t="shared" si="3544"/>
        <v/>
      </c>
      <c r="Y637" s="37" t="str">
        <f t="shared" si="3545"/>
        <v/>
      </c>
      <c r="Z637">
        <f t="shared" ref="Z637:AA637" si="3631">IF(ROWS(Z$622:Z637)&lt;=Z$620,Z636+1,"")</f>
        <v>16</v>
      </c>
      <c r="AA637">
        <f t="shared" si="3631"/>
        <v>16</v>
      </c>
      <c r="AB637" s="37">
        <f t="shared" ref="AB637:AG637" si="3632">IF(ROWS(AB$622:AB637)/100&lt;=AB$620,AB636+1%,"")</f>
        <v>0.16</v>
      </c>
      <c r="AC637" s="37">
        <f t="shared" si="3632"/>
        <v>0.16</v>
      </c>
      <c r="AD637" s="37">
        <f t="shared" si="3632"/>
        <v>0.16</v>
      </c>
      <c r="AE637" s="37">
        <f t="shared" si="3632"/>
        <v>0.16</v>
      </c>
      <c r="AF637" s="37">
        <f t="shared" si="3632"/>
        <v>0.16</v>
      </c>
      <c r="AG637" s="37">
        <f t="shared" si="3632"/>
        <v>0.16</v>
      </c>
      <c r="AH637" t="str">
        <f t="shared" si="3548"/>
        <v/>
      </c>
      <c r="AI637" s="37">
        <f t="shared" ref="AI637:AJ637" si="3633">IF(ROWS(AI$622:AI637)/100&lt;=AI$620,AI636+1%,"")</f>
        <v>0.16</v>
      </c>
      <c r="AJ637" s="37">
        <f t="shared" si="3633"/>
        <v>0.16</v>
      </c>
    </row>
    <row r="638" spans="2:36" ht="12.75">
      <c r="B638">
        <f t="shared" ref="B638:P638" si="3634">IF(ROWS(B$622:B638)&lt;=B$620,B637+1,"")</f>
        <v>17</v>
      </c>
      <c r="C638">
        <f t="shared" si="3634"/>
        <v>17</v>
      </c>
      <c r="D638">
        <f t="shared" si="3634"/>
        <v>17</v>
      </c>
      <c r="E638">
        <f t="shared" si="3634"/>
        <v>17</v>
      </c>
      <c r="F638">
        <f t="shared" si="3634"/>
        <v>17</v>
      </c>
      <c r="G638">
        <f t="shared" si="3634"/>
        <v>17</v>
      </c>
      <c r="H638">
        <f t="shared" si="3634"/>
        <v>17</v>
      </c>
      <c r="I638">
        <f t="shared" si="3634"/>
        <v>17</v>
      </c>
      <c r="J638">
        <f t="shared" si="3634"/>
        <v>17</v>
      </c>
      <c r="K638">
        <f t="shared" si="3634"/>
        <v>17</v>
      </c>
      <c r="L638">
        <f t="shared" si="3634"/>
        <v>17</v>
      </c>
      <c r="M638">
        <f t="shared" si="3634"/>
        <v>17</v>
      </c>
      <c r="N638">
        <f t="shared" si="3634"/>
        <v>17</v>
      </c>
      <c r="O638" t="str">
        <f t="shared" si="3634"/>
        <v/>
      </c>
      <c r="P638">
        <f t="shared" si="3634"/>
        <v>17</v>
      </c>
      <c r="Q638" s="37" t="str">
        <f t="shared" ref="Q638:T638" si="3635">IF(ROWS(Q$622:Q638)/100&lt;=Q$620,Q637+1%,"")</f>
        <v/>
      </c>
      <c r="R638" s="37">
        <f t="shared" si="3635"/>
        <v>0.17</v>
      </c>
      <c r="S638" s="37">
        <f t="shared" si="3635"/>
        <v>0.17</v>
      </c>
      <c r="T638" s="37" t="str">
        <f t="shared" si="3635"/>
        <v/>
      </c>
      <c r="U638" t="str">
        <f t="shared" si="3542"/>
        <v/>
      </c>
      <c r="V638" s="37" t="str">
        <f t="shared" ref="V638:W638" si="3636">IF(ROWS(V$622:V638)/100&lt;=V$620,V637+1%,"")</f>
        <v/>
      </c>
      <c r="W638" s="37">
        <f t="shared" si="3636"/>
        <v>0.17</v>
      </c>
      <c r="X638" t="str">
        <f t="shared" si="3544"/>
        <v/>
      </c>
      <c r="Y638" s="37" t="str">
        <f t="shared" si="3545"/>
        <v/>
      </c>
      <c r="Z638">
        <f t="shared" ref="Z638:AA638" si="3637">IF(ROWS(Z$622:Z638)&lt;=Z$620,Z637+1,"")</f>
        <v>17</v>
      </c>
      <c r="AA638">
        <f t="shared" si="3637"/>
        <v>17</v>
      </c>
      <c r="AB638" s="37">
        <f t="shared" ref="AB638:AG638" si="3638">IF(ROWS(AB$622:AB638)/100&lt;=AB$620,AB637+1%,"")</f>
        <v>0.17</v>
      </c>
      <c r="AC638" s="37">
        <f t="shared" si="3638"/>
        <v>0.17</v>
      </c>
      <c r="AD638" s="37">
        <f t="shared" si="3638"/>
        <v>0.17</v>
      </c>
      <c r="AE638" s="37">
        <f t="shared" si="3638"/>
        <v>0.17</v>
      </c>
      <c r="AF638" s="37">
        <f t="shared" si="3638"/>
        <v>0.17</v>
      </c>
      <c r="AG638" s="37">
        <f t="shared" si="3638"/>
        <v>0.17</v>
      </c>
      <c r="AH638" t="str">
        <f t="shared" si="3548"/>
        <v/>
      </c>
      <c r="AI638" s="37">
        <f t="shared" ref="AI638:AJ638" si="3639">IF(ROWS(AI$622:AI638)/100&lt;=AI$620,AI637+1%,"")</f>
        <v>0.17</v>
      </c>
      <c r="AJ638" s="37">
        <f t="shared" si="3639"/>
        <v>0.17</v>
      </c>
    </row>
    <row r="639" spans="2:36" ht="12.75">
      <c r="B639">
        <f t="shared" ref="B639:P639" si="3640">IF(ROWS(B$622:B639)&lt;=B$620,B638+1,"")</f>
        <v>18</v>
      </c>
      <c r="C639">
        <f t="shared" si="3640"/>
        <v>18</v>
      </c>
      <c r="D639">
        <f t="shared" si="3640"/>
        <v>18</v>
      </c>
      <c r="E639">
        <f t="shared" si="3640"/>
        <v>18</v>
      </c>
      <c r="F639">
        <f t="shared" si="3640"/>
        <v>18</v>
      </c>
      <c r="G639">
        <f t="shared" si="3640"/>
        <v>18</v>
      </c>
      <c r="H639">
        <f t="shared" si="3640"/>
        <v>18</v>
      </c>
      <c r="I639">
        <f t="shared" si="3640"/>
        <v>18</v>
      </c>
      <c r="J639">
        <f t="shared" si="3640"/>
        <v>18</v>
      </c>
      <c r="K639">
        <f t="shared" si="3640"/>
        <v>18</v>
      </c>
      <c r="L639">
        <f t="shared" si="3640"/>
        <v>18</v>
      </c>
      <c r="M639">
        <f t="shared" si="3640"/>
        <v>18</v>
      </c>
      <c r="N639">
        <f t="shared" si="3640"/>
        <v>18</v>
      </c>
      <c r="O639" t="str">
        <f t="shared" si="3640"/>
        <v/>
      </c>
      <c r="P639">
        <f t="shared" si="3640"/>
        <v>18</v>
      </c>
      <c r="Q639" s="37" t="str">
        <f t="shared" ref="Q639:T639" si="3641">IF(ROWS(Q$622:Q639)/100&lt;=Q$620,Q638+1%,"")</f>
        <v/>
      </c>
      <c r="R639" s="37">
        <f t="shared" si="3641"/>
        <v>0.18000000000000002</v>
      </c>
      <c r="S639" s="37">
        <f t="shared" si="3641"/>
        <v>0.18000000000000002</v>
      </c>
      <c r="T639" s="37" t="str">
        <f t="shared" si="3641"/>
        <v/>
      </c>
      <c r="U639" t="str">
        <f t="shared" si="3542"/>
        <v/>
      </c>
      <c r="V639" s="37" t="str">
        <f t="shared" ref="V639:W639" si="3642">IF(ROWS(V$622:V639)/100&lt;=V$620,V638+1%,"")</f>
        <v/>
      </c>
      <c r="W639" s="37">
        <f t="shared" si="3642"/>
        <v>0.18000000000000002</v>
      </c>
      <c r="X639" t="str">
        <f t="shared" si="3544"/>
        <v/>
      </c>
      <c r="Y639" s="37" t="str">
        <f t="shared" si="3545"/>
        <v/>
      </c>
      <c r="Z639">
        <f t="shared" ref="Z639:AA639" si="3643">IF(ROWS(Z$622:Z639)&lt;=Z$620,Z638+1,"")</f>
        <v>18</v>
      </c>
      <c r="AA639">
        <f t="shared" si="3643"/>
        <v>18</v>
      </c>
      <c r="AB639" s="37">
        <f t="shared" ref="AB639:AG639" si="3644">IF(ROWS(AB$622:AB639)/100&lt;=AB$620,AB638+1%,"")</f>
        <v>0.18000000000000002</v>
      </c>
      <c r="AC639" s="37">
        <f t="shared" si="3644"/>
        <v>0.18000000000000002</v>
      </c>
      <c r="AD639" s="37">
        <f t="shared" si="3644"/>
        <v>0.18000000000000002</v>
      </c>
      <c r="AE639" s="37">
        <f t="shared" si="3644"/>
        <v>0.18000000000000002</v>
      </c>
      <c r="AF639" s="37">
        <f t="shared" si="3644"/>
        <v>0.18000000000000002</v>
      </c>
      <c r="AG639" s="37">
        <f t="shared" si="3644"/>
        <v>0.18000000000000002</v>
      </c>
      <c r="AH639" t="str">
        <f t="shared" si="3548"/>
        <v/>
      </c>
      <c r="AI639" s="37">
        <f t="shared" ref="AI639:AJ639" si="3645">IF(ROWS(AI$622:AI639)/100&lt;=AI$620,AI638+1%,"")</f>
        <v>0.18000000000000002</v>
      </c>
      <c r="AJ639" s="37">
        <f t="shared" si="3645"/>
        <v>0.18000000000000002</v>
      </c>
    </row>
    <row r="640" spans="2:36" ht="12.75">
      <c r="B640">
        <f t="shared" ref="B640:P640" si="3646">IF(ROWS(B$622:B640)&lt;=B$620,B639+1,"")</f>
        <v>19</v>
      </c>
      <c r="C640">
        <f t="shared" si="3646"/>
        <v>19</v>
      </c>
      <c r="D640">
        <f t="shared" si="3646"/>
        <v>19</v>
      </c>
      <c r="E640">
        <f t="shared" si="3646"/>
        <v>19</v>
      </c>
      <c r="F640">
        <f t="shared" si="3646"/>
        <v>19</v>
      </c>
      <c r="G640">
        <f t="shared" si="3646"/>
        <v>19</v>
      </c>
      <c r="H640">
        <f t="shared" si="3646"/>
        <v>19</v>
      </c>
      <c r="I640">
        <f t="shared" si="3646"/>
        <v>19</v>
      </c>
      <c r="J640">
        <f t="shared" si="3646"/>
        <v>19</v>
      </c>
      <c r="K640">
        <f t="shared" si="3646"/>
        <v>19</v>
      </c>
      <c r="L640">
        <f t="shared" si="3646"/>
        <v>19</v>
      </c>
      <c r="M640">
        <f t="shared" si="3646"/>
        <v>19</v>
      </c>
      <c r="N640">
        <f t="shared" si="3646"/>
        <v>19</v>
      </c>
      <c r="O640" t="str">
        <f t="shared" si="3646"/>
        <v/>
      </c>
      <c r="P640">
        <f t="shared" si="3646"/>
        <v>19</v>
      </c>
      <c r="Q640" s="37" t="str">
        <f t="shared" ref="Q640:T640" si="3647">IF(ROWS(Q$622:Q640)/100&lt;=Q$620,Q639+1%,"")</f>
        <v/>
      </c>
      <c r="R640" s="37">
        <f t="shared" si="3647"/>
        <v>0.19000000000000003</v>
      </c>
      <c r="S640" s="37">
        <f t="shared" si="3647"/>
        <v>0.19000000000000003</v>
      </c>
      <c r="T640" s="37" t="str">
        <f t="shared" si="3647"/>
        <v/>
      </c>
      <c r="U640" t="str">
        <f t="shared" si="3542"/>
        <v/>
      </c>
      <c r="V640" s="37" t="str">
        <f t="shared" ref="V640:W640" si="3648">IF(ROWS(V$622:V640)/100&lt;=V$620,V639+1%,"")</f>
        <v/>
      </c>
      <c r="W640" s="37">
        <f t="shared" si="3648"/>
        <v>0.19000000000000003</v>
      </c>
      <c r="X640" t="str">
        <f t="shared" si="3544"/>
        <v/>
      </c>
      <c r="Y640" s="37" t="str">
        <f t="shared" si="3545"/>
        <v/>
      </c>
      <c r="Z640">
        <f t="shared" ref="Z640:AA640" si="3649">IF(ROWS(Z$622:Z640)&lt;=Z$620,Z639+1,"")</f>
        <v>19</v>
      </c>
      <c r="AA640">
        <f t="shared" si="3649"/>
        <v>19</v>
      </c>
      <c r="AB640" s="37">
        <f t="shared" ref="AB640:AG640" si="3650">IF(ROWS(AB$622:AB640)/100&lt;=AB$620,AB639+1%,"")</f>
        <v>0.19000000000000003</v>
      </c>
      <c r="AC640" s="37">
        <f t="shared" si="3650"/>
        <v>0.19000000000000003</v>
      </c>
      <c r="AD640" s="37">
        <f t="shared" si="3650"/>
        <v>0.19000000000000003</v>
      </c>
      <c r="AE640" s="37">
        <f t="shared" si="3650"/>
        <v>0.19000000000000003</v>
      </c>
      <c r="AF640" s="37">
        <f t="shared" si="3650"/>
        <v>0.19000000000000003</v>
      </c>
      <c r="AG640" s="37">
        <f t="shared" si="3650"/>
        <v>0.19000000000000003</v>
      </c>
      <c r="AH640" t="str">
        <f t="shared" si="3548"/>
        <v/>
      </c>
      <c r="AI640" s="37">
        <f t="shared" ref="AI640:AJ640" si="3651">IF(ROWS(AI$622:AI640)/100&lt;=AI$620,AI639+1%,"")</f>
        <v>0.19000000000000003</v>
      </c>
      <c r="AJ640" s="37">
        <f t="shared" si="3651"/>
        <v>0.19000000000000003</v>
      </c>
    </row>
    <row r="641" spans="1:38" ht="12.75">
      <c r="B641">
        <f t="shared" ref="B641:P641" si="3652">IF(ROWS(B$622:B641)&lt;=B$620,B640+1,"")</f>
        <v>20</v>
      </c>
      <c r="C641">
        <f t="shared" si="3652"/>
        <v>20</v>
      </c>
      <c r="D641">
        <f t="shared" si="3652"/>
        <v>20</v>
      </c>
      <c r="E641">
        <f t="shared" si="3652"/>
        <v>20</v>
      </c>
      <c r="F641">
        <f t="shared" si="3652"/>
        <v>20</v>
      </c>
      <c r="G641">
        <f t="shared" si="3652"/>
        <v>20</v>
      </c>
      <c r="H641">
        <f t="shared" si="3652"/>
        <v>20</v>
      </c>
      <c r="I641">
        <f t="shared" si="3652"/>
        <v>20</v>
      </c>
      <c r="J641">
        <f t="shared" si="3652"/>
        <v>20</v>
      </c>
      <c r="K641">
        <f t="shared" si="3652"/>
        <v>20</v>
      </c>
      <c r="L641">
        <f t="shared" si="3652"/>
        <v>20</v>
      </c>
      <c r="M641">
        <f t="shared" si="3652"/>
        <v>20</v>
      </c>
      <c r="N641">
        <f t="shared" si="3652"/>
        <v>20</v>
      </c>
      <c r="O641" t="str">
        <f t="shared" si="3652"/>
        <v/>
      </c>
      <c r="P641">
        <f t="shared" si="3652"/>
        <v>20</v>
      </c>
      <c r="Q641" s="37" t="str">
        <f t="shared" ref="Q641:T641" si="3653">IF(ROWS(Q$622:Q641)/100&lt;=Q$620,Q640+1%,"")</f>
        <v/>
      </c>
      <c r="R641" s="37">
        <f t="shared" si="3653"/>
        <v>0.20000000000000004</v>
      </c>
      <c r="S641" s="37">
        <f t="shared" si="3653"/>
        <v>0.20000000000000004</v>
      </c>
      <c r="T641" s="37" t="str">
        <f t="shared" si="3653"/>
        <v/>
      </c>
      <c r="U641" t="str">
        <f t="shared" si="3542"/>
        <v/>
      </c>
      <c r="V641" s="37" t="str">
        <f t="shared" ref="V641:W641" si="3654">IF(ROWS(V$622:V641)/100&lt;=V$620,V640+1%,"")</f>
        <v/>
      </c>
      <c r="W641" s="37">
        <f t="shared" si="3654"/>
        <v>0.20000000000000004</v>
      </c>
      <c r="X641" t="str">
        <f t="shared" si="3544"/>
        <v/>
      </c>
      <c r="Y641" s="37" t="str">
        <f t="shared" si="3545"/>
        <v/>
      </c>
      <c r="Z641">
        <f t="shared" ref="Z641:AA641" si="3655">IF(ROWS(Z$622:Z641)&lt;=Z$620,Z640+1,"")</f>
        <v>20</v>
      </c>
      <c r="AA641">
        <f t="shared" si="3655"/>
        <v>20</v>
      </c>
      <c r="AB641" s="37">
        <f t="shared" ref="AB641:AG641" si="3656">IF(ROWS(AB$622:AB641)/100&lt;=AB$620,AB640+1%,"")</f>
        <v>0.20000000000000004</v>
      </c>
      <c r="AC641" s="37">
        <f t="shared" si="3656"/>
        <v>0.20000000000000004</v>
      </c>
      <c r="AD641" s="37">
        <f t="shared" si="3656"/>
        <v>0.20000000000000004</v>
      </c>
      <c r="AE641" s="37">
        <f t="shared" si="3656"/>
        <v>0.20000000000000004</v>
      </c>
      <c r="AF641" s="37">
        <f t="shared" si="3656"/>
        <v>0.20000000000000004</v>
      </c>
      <c r="AG641" s="37">
        <f t="shared" si="3656"/>
        <v>0.20000000000000004</v>
      </c>
      <c r="AH641" t="str">
        <f t="shared" si="3548"/>
        <v/>
      </c>
      <c r="AI641" s="37">
        <f t="shared" ref="AI641:AJ641" si="3657">IF(ROWS(AI$622:AI641)/100&lt;=AI$620,AI640+1%,"")</f>
        <v>0.20000000000000004</v>
      </c>
      <c r="AJ641" s="37">
        <f t="shared" si="3657"/>
        <v>0.20000000000000004</v>
      </c>
    </row>
    <row r="642" spans="1:38" ht="12.75">
      <c r="B642">
        <f t="shared" ref="B642:P642" si="3658">IF(ROWS(B$622:B642)&lt;=B$620,B641+1,"")</f>
        <v>21</v>
      </c>
      <c r="C642">
        <f t="shared" si="3658"/>
        <v>21</v>
      </c>
      <c r="D642">
        <f t="shared" si="3658"/>
        <v>21</v>
      </c>
      <c r="E642">
        <f t="shared" si="3658"/>
        <v>21</v>
      </c>
      <c r="F642">
        <f t="shared" si="3658"/>
        <v>21</v>
      </c>
      <c r="G642">
        <f t="shared" si="3658"/>
        <v>21</v>
      </c>
      <c r="H642">
        <f t="shared" si="3658"/>
        <v>21</v>
      </c>
      <c r="I642">
        <f t="shared" si="3658"/>
        <v>21</v>
      </c>
      <c r="J642">
        <f t="shared" si="3658"/>
        <v>21</v>
      </c>
      <c r="K642">
        <f t="shared" si="3658"/>
        <v>21</v>
      </c>
      <c r="L642">
        <f t="shared" si="3658"/>
        <v>21</v>
      </c>
      <c r="M642">
        <f t="shared" si="3658"/>
        <v>21</v>
      </c>
      <c r="N642">
        <f t="shared" si="3658"/>
        <v>21</v>
      </c>
      <c r="O642" t="str">
        <f t="shared" si="3658"/>
        <v/>
      </c>
      <c r="P642">
        <f t="shared" si="3658"/>
        <v>21</v>
      </c>
      <c r="Q642" s="37" t="str">
        <f t="shared" ref="Q642:T642" si="3659">IF(ROWS(Q$622:Q642)/100&lt;=Q$620,Q641+1%,"")</f>
        <v/>
      </c>
      <c r="R642" s="37">
        <f t="shared" si="3659"/>
        <v>0.21000000000000005</v>
      </c>
      <c r="S642" s="37">
        <f t="shared" si="3659"/>
        <v>0.21000000000000005</v>
      </c>
      <c r="T642" s="37" t="str">
        <f t="shared" si="3659"/>
        <v/>
      </c>
      <c r="U642" t="str">
        <f t="shared" si="3542"/>
        <v/>
      </c>
      <c r="V642" s="37" t="str">
        <f t="shared" ref="V642:W642" si="3660">IF(ROWS(V$622:V642)/100&lt;=V$620,V641+1%,"")</f>
        <v/>
      </c>
      <c r="W642" s="37">
        <f t="shared" si="3660"/>
        <v>0.21000000000000005</v>
      </c>
      <c r="X642" t="str">
        <f t="shared" si="3544"/>
        <v/>
      </c>
      <c r="Y642" s="37" t="str">
        <f t="shared" si="3545"/>
        <v/>
      </c>
      <c r="Z642">
        <f t="shared" ref="Z642:AA642" si="3661">IF(ROWS(Z$622:Z642)&lt;=Z$620,Z641+1,"")</f>
        <v>21</v>
      </c>
      <c r="AA642">
        <f t="shared" si="3661"/>
        <v>21</v>
      </c>
      <c r="AB642" s="37">
        <f t="shared" ref="AB642:AG642" si="3662">IF(ROWS(AB$622:AB642)/100&lt;=AB$620,AB641+1%,"")</f>
        <v>0.21000000000000005</v>
      </c>
      <c r="AC642" s="37">
        <f t="shared" si="3662"/>
        <v>0.21000000000000005</v>
      </c>
      <c r="AD642" s="37">
        <f t="shared" si="3662"/>
        <v>0.21000000000000005</v>
      </c>
      <c r="AE642" s="37">
        <f t="shared" si="3662"/>
        <v>0.21000000000000005</v>
      </c>
      <c r="AF642" s="37">
        <f t="shared" si="3662"/>
        <v>0.21000000000000005</v>
      </c>
      <c r="AG642" s="37">
        <f t="shared" si="3662"/>
        <v>0.21000000000000005</v>
      </c>
      <c r="AH642" t="str">
        <f t="shared" si="3548"/>
        <v/>
      </c>
      <c r="AI642" s="37">
        <f t="shared" ref="AI642:AJ642" si="3663">IF(ROWS(AI$622:AI642)/100&lt;=AI$620,AI641+1%,"")</f>
        <v>0.21000000000000005</v>
      </c>
      <c r="AJ642" s="37">
        <f t="shared" si="3663"/>
        <v>0.21000000000000005</v>
      </c>
    </row>
    <row r="643" spans="1:38" ht="12.75">
      <c r="B643">
        <f t="shared" ref="B643:P643" si="3664">IF(ROWS(B$622:B643)&lt;=B$620,B642+1,"")</f>
        <v>22</v>
      </c>
      <c r="C643">
        <f t="shared" si="3664"/>
        <v>22</v>
      </c>
      <c r="D643">
        <f t="shared" si="3664"/>
        <v>22</v>
      </c>
      <c r="E643">
        <f t="shared" si="3664"/>
        <v>22</v>
      </c>
      <c r="F643">
        <f t="shared" si="3664"/>
        <v>22</v>
      </c>
      <c r="G643">
        <f t="shared" si="3664"/>
        <v>22</v>
      </c>
      <c r="H643">
        <f t="shared" si="3664"/>
        <v>22</v>
      </c>
      <c r="I643">
        <f t="shared" si="3664"/>
        <v>22</v>
      </c>
      <c r="J643">
        <f t="shared" si="3664"/>
        <v>22</v>
      </c>
      <c r="K643">
        <f t="shared" si="3664"/>
        <v>22</v>
      </c>
      <c r="L643">
        <f t="shared" si="3664"/>
        <v>22</v>
      </c>
      <c r="M643">
        <f t="shared" si="3664"/>
        <v>22</v>
      </c>
      <c r="N643">
        <f t="shared" si="3664"/>
        <v>22</v>
      </c>
      <c r="O643" t="str">
        <f t="shared" si="3664"/>
        <v/>
      </c>
      <c r="P643">
        <f t="shared" si="3664"/>
        <v>22</v>
      </c>
      <c r="Q643" s="37" t="str">
        <f t="shared" ref="Q643:T643" si="3665">IF(ROWS(Q$622:Q643)/100&lt;=Q$620,Q642+1%,"")</f>
        <v/>
      </c>
      <c r="R643" s="37">
        <f t="shared" si="3665"/>
        <v>0.22000000000000006</v>
      </c>
      <c r="S643" s="37">
        <f t="shared" si="3665"/>
        <v>0.22000000000000006</v>
      </c>
      <c r="T643" s="37" t="str">
        <f t="shared" si="3665"/>
        <v/>
      </c>
      <c r="U643" t="str">
        <f t="shared" si="3542"/>
        <v/>
      </c>
      <c r="V643" s="37" t="str">
        <f t="shared" ref="V643:W643" si="3666">IF(ROWS(V$622:V643)/100&lt;=V$620,V642+1%,"")</f>
        <v/>
      </c>
      <c r="W643" s="37">
        <f t="shared" si="3666"/>
        <v>0.22000000000000006</v>
      </c>
      <c r="X643" t="str">
        <f t="shared" si="3544"/>
        <v/>
      </c>
      <c r="Y643" s="37" t="str">
        <f t="shared" si="3545"/>
        <v/>
      </c>
      <c r="Z643">
        <f t="shared" ref="Z643:AA643" si="3667">IF(ROWS(Z$622:Z643)&lt;=Z$620,Z642+1,"")</f>
        <v>22</v>
      </c>
      <c r="AA643">
        <f t="shared" si="3667"/>
        <v>22</v>
      </c>
      <c r="AB643" s="37">
        <f t="shared" ref="AB643:AG643" si="3668">IF(ROWS(AB$622:AB643)/100&lt;=AB$620,AB642+1%,"")</f>
        <v>0.22000000000000006</v>
      </c>
      <c r="AC643" s="37">
        <f t="shared" si="3668"/>
        <v>0.22000000000000006</v>
      </c>
      <c r="AD643" s="37">
        <f t="shared" si="3668"/>
        <v>0.22000000000000006</v>
      </c>
      <c r="AE643" s="37">
        <f t="shared" si="3668"/>
        <v>0.22000000000000006</v>
      </c>
      <c r="AF643" s="37">
        <f t="shared" si="3668"/>
        <v>0.22000000000000006</v>
      </c>
      <c r="AG643" s="37">
        <f t="shared" si="3668"/>
        <v>0.22000000000000006</v>
      </c>
      <c r="AH643" t="str">
        <f t="shared" si="3548"/>
        <v/>
      </c>
      <c r="AI643" s="37">
        <f t="shared" ref="AI643:AJ643" si="3669">IF(ROWS(AI$622:AI643)/100&lt;=AI$620,AI642+1%,"")</f>
        <v>0.22000000000000006</v>
      </c>
      <c r="AJ643" s="37">
        <f t="shared" si="3669"/>
        <v>0.22000000000000006</v>
      </c>
    </row>
    <row r="644" spans="1:38" ht="12.75">
      <c r="B644">
        <f t="shared" ref="B644:P644" si="3670">IF(ROWS(B$622:B644)&lt;=B$620,B643+1,"")</f>
        <v>23</v>
      </c>
      <c r="C644">
        <f t="shared" si="3670"/>
        <v>23</v>
      </c>
      <c r="D644">
        <f t="shared" si="3670"/>
        <v>23</v>
      </c>
      <c r="E644">
        <f t="shared" si="3670"/>
        <v>23</v>
      </c>
      <c r="F644">
        <f t="shared" si="3670"/>
        <v>23</v>
      </c>
      <c r="G644">
        <f t="shared" si="3670"/>
        <v>23</v>
      </c>
      <c r="H644">
        <f t="shared" si="3670"/>
        <v>23</v>
      </c>
      <c r="I644">
        <f t="shared" si="3670"/>
        <v>23</v>
      </c>
      <c r="J644">
        <f t="shared" si="3670"/>
        <v>23</v>
      </c>
      <c r="K644">
        <f t="shared" si="3670"/>
        <v>23</v>
      </c>
      <c r="L644">
        <f t="shared" si="3670"/>
        <v>23</v>
      </c>
      <c r="M644">
        <f t="shared" si="3670"/>
        <v>23</v>
      </c>
      <c r="N644">
        <f t="shared" si="3670"/>
        <v>23</v>
      </c>
      <c r="O644" t="str">
        <f t="shared" si="3670"/>
        <v/>
      </c>
      <c r="P644">
        <f t="shared" si="3670"/>
        <v>23</v>
      </c>
      <c r="Q644" s="37" t="str">
        <f t="shared" ref="Q644:T644" si="3671">IF(ROWS(Q$622:Q644)/100&lt;=Q$620,Q643+1%,"")</f>
        <v/>
      </c>
      <c r="R644" s="37">
        <f t="shared" si="3671"/>
        <v>0.23000000000000007</v>
      </c>
      <c r="S644" s="37">
        <f t="shared" si="3671"/>
        <v>0.23000000000000007</v>
      </c>
      <c r="T644" s="37" t="str">
        <f t="shared" si="3671"/>
        <v/>
      </c>
      <c r="U644" t="str">
        <f t="shared" si="3542"/>
        <v/>
      </c>
      <c r="V644" s="37" t="str">
        <f t="shared" ref="V644:W644" si="3672">IF(ROWS(V$622:V644)/100&lt;=V$620,V643+1%,"")</f>
        <v/>
      </c>
      <c r="W644" s="37">
        <f t="shared" si="3672"/>
        <v>0.23000000000000007</v>
      </c>
      <c r="X644" t="str">
        <f t="shared" si="3544"/>
        <v/>
      </c>
      <c r="Y644" s="37" t="str">
        <f t="shared" si="3545"/>
        <v/>
      </c>
      <c r="Z644">
        <f t="shared" ref="Z644:AA644" si="3673">IF(ROWS(Z$622:Z644)&lt;=Z$620,Z643+1,"")</f>
        <v>23</v>
      </c>
      <c r="AA644">
        <f t="shared" si="3673"/>
        <v>23</v>
      </c>
      <c r="AB644" s="37">
        <f t="shared" ref="AB644:AG644" si="3674">IF(ROWS(AB$622:AB644)/100&lt;=AB$620,AB643+1%,"")</f>
        <v>0.23000000000000007</v>
      </c>
      <c r="AC644" s="37">
        <f t="shared" si="3674"/>
        <v>0.23000000000000007</v>
      </c>
      <c r="AD644" s="37">
        <f t="shared" si="3674"/>
        <v>0.23000000000000007</v>
      </c>
      <c r="AE644" s="37">
        <f t="shared" si="3674"/>
        <v>0.23000000000000007</v>
      </c>
      <c r="AF644" s="37">
        <f t="shared" si="3674"/>
        <v>0.23000000000000007</v>
      </c>
      <c r="AG644" s="37">
        <f t="shared" si="3674"/>
        <v>0.23000000000000007</v>
      </c>
      <c r="AH644" t="str">
        <f t="shared" si="3548"/>
        <v/>
      </c>
      <c r="AI644" s="37">
        <f t="shared" ref="AI644:AJ644" si="3675">IF(ROWS(AI$622:AI644)/100&lt;=AI$620,AI643+1%,"")</f>
        <v>0.23000000000000007</v>
      </c>
      <c r="AJ644" s="37">
        <f t="shared" si="3675"/>
        <v>0.23000000000000007</v>
      </c>
    </row>
    <row r="645" spans="1:38" ht="12.75">
      <c r="B645">
        <f t="shared" ref="B645:P645" si="3676">IF(ROWS(B$622:B645)&lt;=B$620,B644+1,"")</f>
        <v>24</v>
      </c>
      <c r="C645">
        <f t="shared" si="3676"/>
        <v>24</v>
      </c>
      <c r="D645">
        <f t="shared" si="3676"/>
        <v>24</v>
      </c>
      <c r="E645">
        <f t="shared" si="3676"/>
        <v>24</v>
      </c>
      <c r="F645">
        <f t="shared" si="3676"/>
        <v>24</v>
      </c>
      <c r="G645">
        <f t="shared" si="3676"/>
        <v>24</v>
      </c>
      <c r="H645">
        <f t="shared" si="3676"/>
        <v>24</v>
      </c>
      <c r="I645">
        <f t="shared" si="3676"/>
        <v>24</v>
      </c>
      <c r="J645">
        <f t="shared" si="3676"/>
        <v>24</v>
      </c>
      <c r="K645">
        <f t="shared" si="3676"/>
        <v>24</v>
      </c>
      <c r="L645">
        <f t="shared" si="3676"/>
        <v>24</v>
      </c>
      <c r="M645">
        <f t="shared" si="3676"/>
        <v>24</v>
      </c>
      <c r="N645">
        <f t="shared" si="3676"/>
        <v>24</v>
      </c>
      <c r="O645" t="str">
        <f t="shared" si="3676"/>
        <v/>
      </c>
      <c r="P645">
        <f t="shared" si="3676"/>
        <v>24</v>
      </c>
      <c r="Q645" s="37" t="str">
        <f t="shared" ref="Q645:T645" si="3677">IF(ROWS(Q$622:Q645)/100&lt;=Q$620,Q644+1%,"")</f>
        <v/>
      </c>
      <c r="R645" s="37">
        <f t="shared" si="3677"/>
        <v>0.24000000000000007</v>
      </c>
      <c r="S645" s="37">
        <f t="shared" si="3677"/>
        <v>0.24000000000000007</v>
      </c>
      <c r="T645" s="37" t="str">
        <f t="shared" si="3677"/>
        <v/>
      </c>
      <c r="U645" t="str">
        <f t="shared" si="3542"/>
        <v/>
      </c>
      <c r="V645" s="37" t="str">
        <f t="shared" ref="V645:W645" si="3678">IF(ROWS(V$622:V645)/100&lt;=V$620,V644+1%,"")</f>
        <v/>
      </c>
      <c r="W645" s="37">
        <f t="shared" si="3678"/>
        <v>0.24000000000000007</v>
      </c>
      <c r="X645" t="str">
        <f t="shared" si="3544"/>
        <v/>
      </c>
      <c r="Y645" s="37" t="str">
        <f t="shared" si="3545"/>
        <v/>
      </c>
      <c r="Z645">
        <f t="shared" ref="Z645:AA645" si="3679">IF(ROWS(Z$622:Z645)&lt;=Z$620,Z644+1,"")</f>
        <v>24</v>
      </c>
      <c r="AA645">
        <f t="shared" si="3679"/>
        <v>24</v>
      </c>
      <c r="AB645" s="37">
        <f t="shared" ref="AB645:AG645" si="3680">IF(ROWS(AB$622:AB645)/100&lt;=AB$620,AB644+1%,"")</f>
        <v>0.24000000000000007</v>
      </c>
      <c r="AC645" s="37">
        <f t="shared" si="3680"/>
        <v>0.24000000000000007</v>
      </c>
      <c r="AD645" s="37">
        <f t="shared" si="3680"/>
        <v>0.24000000000000007</v>
      </c>
      <c r="AE645" s="37">
        <f t="shared" si="3680"/>
        <v>0.24000000000000007</v>
      </c>
      <c r="AF645" s="37">
        <f t="shared" si="3680"/>
        <v>0.24000000000000007</v>
      </c>
      <c r="AG645" s="37">
        <f t="shared" si="3680"/>
        <v>0.24000000000000007</v>
      </c>
      <c r="AH645" t="str">
        <f t="shared" si="3548"/>
        <v/>
      </c>
      <c r="AI645" s="37">
        <f t="shared" ref="AI645:AJ645" si="3681">IF(ROWS(AI$622:AI645)/100&lt;=AI$620,AI644+1%,"")</f>
        <v>0.24000000000000007</v>
      </c>
      <c r="AJ645" s="37">
        <f t="shared" si="3681"/>
        <v>0.24000000000000007</v>
      </c>
    </row>
    <row r="646" spans="1:38" ht="12.75">
      <c r="B646">
        <f t="shared" ref="B646:P646" si="3682">IF(ROWS(B$622:B646)&lt;=B$620,B645+1,"")</f>
        <v>25</v>
      </c>
      <c r="C646">
        <f t="shared" si="3682"/>
        <v>25</v>
      </c>
      <c r="D646">
        <f t="shared" si="3682"/>
        <v>25</v>
      </c>
      <c r="E646">
        <f t="shared" si="3682"/>
        <v>25</v>
      </c>
      <c r="F646">
        <f t="shared" si="3682"/>
        <v>25</v>
      </c>
      <c r="G646">
        <f t="shared" si="3682"/>
        <v>25</v>
      </c>
      <c r="H646">
        <f t="shared" si="3682"/>
        <v>25</v>
      </c>
      <c r="I646">
        <f t="shared" si="3682"/>
        <v>25</v>
      </c>
      <c r="J646">
        <f t="shared" si="3682"/>
        <v>25</v>
      </c>
      <c r="K646">
        <f t="shared" si="3682"/>
        <v>25</v>
      </c>
      <c r="L646">
        <f t="shared" si="3682"/>
        <v>25</v>
      </c>
      <c r="M646">
        <f t="shared" si="3682"/>
        <v>25</v>
      </c>
      <c r="N646">
        <f t="shared" si="3682"/>
        <v>25</v>
      </c>
      <c r="O646" t="str">
        <f t="shared" si="3682"/>
        <v/>
      </c>
      <c r="P646">
        <f t="shared" si="3682"/>
        <v>25</v>
      </c>
      <c r="Q646" s="37" t="str">
        <f t="shared" ref="Q646:T646" si="3683">IF(ROWS(Q$622:Q646)/100&lt;=Q$620,Q645+1%,"")</f>
        <v/>
      </c>
      <c r="R646" s="37">
        <f t="shared" si="3683"/>
        <v>0.25000000000000006</v>
      </c>
      <c r="S646" s="37">
        <f t="shared" si="3683"/>
        <v>0.25000000000000006</v>
      </c>
      <c r="T646" s="37" t="str">
        <f t="shared" si="3683"/>
        <v/>
      </c>
      <c r="U646" t="str">
        <f t="shared" si="3542"/>
        <v/>
      </c>
      <c r="V646" s="37" t="str">
        <f t="shared" ref="V646:W646" si="3684">IF(ROWS(V$622:V646)/100&lt;=V$620,V645+1%,"")</f>
        <v/>
      </c>
      <c r="W646" s="37">
        <f t="shared" si="3684"/>
        <v>0.25000000000000006</v>
      </c>
      <c r="X646" t="str">
        <f t="shared" si="3544"/>
        <v/>
      </c>
      <c r="Y646" s="37" t="str">
        <f t="shared" si="3545"/>
        <v/>
      </c>
      <c r="Z646">
        <f t="shared" ref="Z646:AA646" si="3685">IF(ROWS(Z$622:Z646)&lt;=Z$620,Z645+1,"")</f>
        <v>25</v>
      </c>
      <c r="AA646">
        <f t="shared" si="3685"/>
        <v>25</v>
      </c>
      <c r="AB646" s="37">
        <f t="shared" ref="AB646:AG646" si="3686">IF(ROWS(AB$622:AB646)/100&lt;=AB$620,AB645+1%,"")</f>
        <v>0.25000000000000006</v>
      </c>
      <c r="AC646" s="37">
        <f t="shared" si="3686"/>
        <v>0.25000000000000006</v>
      </c>
      <c r="AD646" s="37">
        <f t="shared" si="3686"/>
        <v>0.25000000000000006</v>
      </c>
      <c r="AE646" s="37">
        <f t="shared" si="3686"/>
        <v>0.25000000000000006</v>
      </c>
      <c r="AF646" s="37">
        <f t="shared" si="3686"/>
        <v>0.25000000000000006</v>
      </c>
      <c r="AG646" s="37">
        <f t="shared" si="3686"/>
        <v>0.25000000000000006</v>
      </c>
      <c r="AH646" t="str">
        <f t="shared" si="3548"/>
        <v/>
      </c>
      <c r="AI646" s="37">
        <f t="shared" ref="AI646:AJ646" si="3687">IF(ROWS(AI$622:AI646)/100&lt;=AI$620,AI645+1%,"")</f>
        <v>0.25000000000000006</v>
      </c>
      <c r="AJ646" s="37">
        <f t="shared" si="3687"/>
        <v>0.25000000000000006</v>
      </c>
    </row>
    <row r="647" spans="1:38" ht="12.75">
      <c r="B647">
        <f t="shared" ref="B647:P647" si="3688">IF(ROWS(B$622:B647)&lt;=B$620,B646+1,"")</f>
        <v>26</v>
      </c>
      <c r="C647">
        <f t="shared" si="3688"/>
        <v>26</v>
      </c>
      <c r="D647">
        <f t="shared" si="3688"/>
        <v>26</v>
      </c>
      <c r="E647">
        <f t="shared" si="3688"/>
        <v>26</v>
      </c>
      <c r="F647">
        <f t="shared" si="3688"/>
        <v>26</v>
      </c>
      <c r="G647">
        <f t="shared" si="3688"/>
        <v>26</v>
      </c>
      <c r="H647">
        <f t="shared" si="3688"/>
        <v>26</v>
      </c>
      <c r="I647">
        <f t="shared" si="3688"/>
        <v>26</v>
      </c>
      <c r="J647">
        <f t="shared" si="3688"/>
        <v>26</v>
      </c>
      <c r="K647">
        <f t="shared" si="3688"/>
        <v>26</v>
      </c>
      <c r="L647">
        <f t="shared" si="3688"/>
        <v>26</v>
      </c>
      <c r="M647">
        <f t="shared" si="3688"/>
        <v>26</v>
      </c>
      <c r="N647">
        <f t="shared" si="3688"/>
        <v>26</v>
      </c>
      <c r="O647" t="str">
        <f t="shared" si="3688"/>
        <v/>
      </c>
      <c r="P647">
        <f t="shared" si="3688"/>
        <v>26</v>
      </c>
      <c r="Q647" s="37" t="str">
        <f t="shared" ref="Q647:T647" si="3689">IF(ROWS(Q$622:Q647)/100&lt;=Q$620,Q646+1%,"")</f>
        <v/>
      </c>
      <c r="R647" s="37">
        <f t="shared" si="3689"/>
        <v>0.26000000000000006</v>
      </c>
      <c r="S647" s="37">
        <f t="shared" si="3689"/>
        <v>0.26000000000000006</v>
      </c>
      <c r="T647" s="37" t="str">
        <f t="shared" si="3689"/>
        <v/>
      </c>
      <c r="U647" t="str">
        <f t="shared" si="3542"/>
        <v/>
      </c>
      <c r="V647" s="37" t="str">
        <f t="shared" ref="V647:W647" si="3690">IF(ROWS(V$622:V647)/100&lt;=V$620,V646+1%,"")</f>
        <v/>
      </c>
      <c r="W647" s="37">
        <f t="shared" si="3690"/>
        <v>0.26000000000000006</v>
      </c>
      <c r="X647" t="str">
        <f t="shared" si="3544"/>
        <v/>
      </c>
      <c r="Y647" s="37" t="str">
        <f t="shared" si="3545"/>
        <v/>
      </c>
      <c r="Z647">
        <f t="shared" ref="Z647:AA647" si="3691">IF(ROWS(Z$622:Z647)&lt;=Z$620,Z646+1,"")</f>
        <v>26</v>
      </c>
      <c r="AA647">
        <f t="shared" si="3691"/>
        <v>26</v>
      </c>
      <c r="AB647" s="37">
        <f t="shared" ref="AB647:AG647" si="3692">IF(ROWS(AB$622:AB647)/100&lt;=AB$620,AB646+1%,"")</f>
        <v>0.26000000000000006</v>
      </c>
      <c r="AC647" s="37">
        <f t="shared" si="3692"/>
        <v>0.26000000000000006</v>
      </c>
      <c r="AD647" s="37">
        <f t="shared" si="3692"/>
        <v>0.26000000000000006</v>
      </c>
      <c r="AE647" s="37">
        <f t="shared" si="3692"/>
        <v>0.26000000000000006</v>
      </c>
      <c r="AF647" s="37">
        <f t="shared" si="3692"/>
        <v>0.26000000000000006</v>
      </c>
      <c r="AG647" s="37">
        <f t="shared" si="3692"/>
        <v>0.26000000000000006</v>
      </c>
      <c r="AH647" t="str">
        <f t="shared" si="3548"/>
        <v/>
      </c>
      <c r="AI647" s="37">
        <f t="shared" ref="AI647:AJ647" si="3693">IF(ROWS(AI$622:AI647)/100&lt;=AI$620,AI646+1%,"")</f>
        <v>0.26000000000000006</v>
      </c>
      <c r="AJ647" s="37">
        <f t="shared" si="3693"/>
        <v>0.26000000000000006</v>
      </c>
    </row>
    <row r="648" spans="1:38" ht="12.75">
      <c r="B648">
        <f t="shared" ref="B648:P648" si="3694">IF(ROWS(B$622:B648)&lt;=B$620,B647+1,"")</f>
        <v>27</v>
      </c>
      <c r="C648">
        <f t="shared" si="3694"/>
        <v>27</v>
      </c>
      <c r="D648">
        <f t="shared" si="3694"/>
        <v>27</v>
      </c>
      <c r="E648">
        <f t="shared" si="3694"/>
        <v>27</v>
      </c>
      <c r="F648">
        <f t="shared" si="3694"/>
        <v>27</v>
      </c>
      <c r="G648">
        <f t="shared" si="3694"/>
        <v>27</v>
      </c>
      <c r="H648">
        <f t="shared" si="3694"/>
        <v>27</v>
      </c>
      <c r="I648">
        <f t="shared" si="3694"/>
        <v>27</v>
      </c>
      <c r="J648">
        <f t="shared" si="3694"/>
        <v>27</v>
      </c>
      <c r="K648">
        <f t="shared" si="3694"/>
        <v>27</v>
      </c>
      <c r="L648">
        <f t="shared" si="3694"/>
        <v>27</v>
      </c>
      <c r="M648">
        <f t="shared" si="3694"/>
        <v>27</v>
      </c>
      <c r="N648">
        <f t="shared" si="3694"/>
        <v>27</v>
      </c>
      <c r="O648" t="str">
        <f t="shared" si="3694"/>
        <v/>
      </c>
      <c r="P648">
        <f t="shared" si="3694"/>
        <v>27</v>
      </c>
      <c r="Q648" s="37" t="str">
        <f t="shared" ref="Q648:T648" si="3695">IF(ROWS(Q$622:Q648)/100&lt;=Q$620,Q647+1%,"")</f>
        <v/>
      </c>
      <c r="R648" s="37">
        <f t="shared" si="3695"/>
        <v>0.27000000000000007</v>
      </c>
      <c r="S648" s="37">
        <f t="shared" si="3695"/>
        <v>0.27000000000000007</v>
      </c>
      <c r="T648" s="37" t="str">
        <f t="shared" si="3695"/>
        <v/>
      </c>
      <c r="U648" t="str">
        <f t="shared" si="3542"/>
        <v/>
      </c>
      <c r="V648" s="37" t="str">
        <f t="shared" ref="V648:W648" si="3696">IF(ROWS(V$622:V648)/100&lt;=V$620,V647+1%,"")</f>
        <v/>
      </c>
      <c r="W648" s="37">
        <f t="shared" si="3696"/>
        <v>0.27000000000000007</v>
      </c>
      <c r="X648" t="str">
        <f t="shared" si="3544"/>
        <v/>
      </c>
      <c r="Y648" s="37" t="str">
        <f t="shared" si="3545"/>
        <v/>
      </c>
      <c r="Z648">
        <f t="shared" ref="Z648:AA648" si="3697">IF(ROWS(Z$622:Z648)&lt;=Z$620,Z647+1,"")</f>
        <v>27</v>
      </c>
      <c r="AA648">
        <f t="shared" si="3697"/>
        <v>27</v>
      </c>
      <c r="AB648" s="37">
        <f t="shared" ref="AB648:AG648" si="3698">IF(ROWS(AB$622:AB648)/100&lt;=AB$620,AB647+1%,"")</f>
        <v>0.27000000000000007</v>
      </c>
      <c r="AC648" s="37">
        <f t="shared" si="3698"/>
        <v>0.27000000000000007</v>
      </c>
      <c r="AD648" s="37">
        <f t="shared" si="3698"/>
        <v>0.27000000000000007</v>
      </c>
      <c r="AE648" s="37">
        <f t="shared" si="3698"/>
        <v>0.27000000000000007</v>
      </c>
      <c r="AF648" s="37">
        <f t="shared" si="3698"/>
        <v>0.27000000000000007</v>
      </c>
      <c r="AG648" s="37">
        <f t="shared" si="3698"/>
        <v>0.27000000000000007</v>
      </c>
      <c r="AH648" t="str">
        <f t="shared" si="3548"/>
        <v/>
      </c>
      <c r="AI648" s="37">
        <f t="shared" ref="AI648:AJ648" si="3699">IF(ROWS(AI$622:AI648)/100&lt;=AI$620,AI647+1%,"")</f>
        <v>0.27000000000000007</v>
      </c>
      <c r="AJ648" s="37">
        <f t="shared" si="3699"/>
        <v>0.27000000000000007</v>
      </c>
    </row>
    <row r="649" spans="1:38" ht="12.75">
      <c r="B649">
        <f t="shared" ref="B649:P649" si="3700">IF(ROWS(B$622:B649)&lt;=B$620,B648+1,"")</f>
        <v>28</v>
      </c>
      <c r="C649">
        <f t="shared" si="3700"/>
        <v>28</v>
      </c>
      <c r="D649">
        <f t="shared" si="3700"/>
        <v>28</v>
      </c>
      <c r="E649">
        <f t="shared" si="3700"/>
        <v>28</v>
      </c>
      <c r="F649">
        <f t="shared" si="3700"/>
        <v>28</v>
      </c>
      <c r="G649">
        <f t="shared" si="3700"/>
        <v>28</v>
      </c>
      <c r="H649">
        <f t="shared" si="3700"/>
        <v>28</v>
      </c>
      <c r="I649">
        <f t="shared" si="3700"/>
        <v>28</v>
      </c>
      <c r="J649">
        <f t="shared" si="3700"/>
        <v>28</v>
      </c>
      <c r="K649">
        <f t="shared" si="3700"/>
        <v>28</v>
      </c>
      <c r="L649">
        <f t="shared" si="3700"/>
        <v>28</v>
      </c>
      <c r="M649">
        <f t="shared" si="3700"/>
        <v>28</v>
      </c>
      <c r="N649">
        <f t="shared" si="3700"/>
        <v>28</v>
      </c>
      <c r="O649" t="str">
        <f t="shared" si="3700"/>
        <v/>
      </c>
      <c r="P649">
        <f t="shared" si="3700"/>
        <v>28</v>
      </c>
      <c r="Q649" s="37" t="str">
        <f t="shared" ref="Q649:T649" si="3701">IF(ROWS(Q$622:Q649)/100&lt;=Q$620,Q648+1%,"")</f>
        <v/>
      </c>
      <c r="R649" s="37">
        <f t="shared" si="3701"/>
        <v>0.28000000000000008</v>
      </c>
      <c r="S649" s="37">
        <f t="shared" si="3701"/>
        <v>0.28000000000000008</v>
      </c>
      <c r="T649" s="37" t="str">
        <f t="shared" si="3701"/>
        <v/>
      </c>
      <c r="U649" t="str">
        <f t="shared" si="3542"/>
        <v/>
      </c>
      <c r="V649" s="37" t="str">
        <f t="shared" ref="V649:W649" si="3702">IF(ROWS(V$622:V649)/100&lt;=V$620,V648+1%,"")</f>
        <v/>
      </c>
      <c r="W649" s="37">
        <f t="shared" si="3702"/>
        <v>0.28000000000000008</v>
      </c>
      <c r="X649" t="str">
        <f t="shared" si="3544"/>
        <v/>
      </c>
      <c r="Y649" s="37" t="str">
        <f t="shared" si="3545"/>
        <v/>
      </c>
      <c r="Z649">
        <f t="shared" ref="Z649:AA649" si="3703">IF(ROWS(Z$622:Z649)&lt;=Z$620,Z648+1,"")</f>
        <v>28</v>
      </c>
      <c r="AA649">
        <f t="shared" si="3703"/>
        <v>28</v>
      </c>
      <c r="AB649" s="37">
        <f t="shared" ref="AB649:AG649" si="3704">IF(ROWS(AB$622:AB649)/100&lt;=AB$620,AB648+1%,"")</f>
        <v>0.28000000000000008</v>
      </c>
      <c r="AC649" s="37">
        <f t="shared" si="3704"/>
        <v>0.28000000000000008</v>
      </c>
      <c r="AD649" s="37">
        <f t="shared" si="3704"/>
        <v>0.28000000000000008</v>
      </c>
      <c r="AE649" s="37">
        <f t="shared" si="3704"/>
        <v>0.28000000000000008</v>
      </c>
      <c r="AF649" s="37">
        <f t="shared" si="3704"/>
        <v>0.28000000000000008</v>
      </c>
      <c r="AG649" s="37">
        <f t="shared" si="3704"/>
        <v>0.28000000000000008</v>
      </c>
      <c r="AH649" t="str">
        <f t="shared" si="3548"/>
        <v/>
      </c>
      <c r="AI649" s="37">
        <f t="shared" ref="AI649:AJ649" si="3705">IF(ROWS(AI$622:AI649)/100&lt;=AI$620,AI648+1%,"")</f>
        <v>0.28000000000000008</v>
      </c>
      <c r="AJ649" s="37">
        <f t="shared" si="3705"/>
        <v>0.28000000000000008</v>
      </c>
    </row>
    <row r="650" spans="1:38" ht="12.75">
      <c r="B650">
        <f t="shared" ref="B650:P650" si="3706">IF(ROWS(B$622:B650)&lt;=B$620,B649+1,"")</f>
        <v>29</v>
      </c>
      <c r="C650">
        <f t="shared" si="3706"/>
        <v>29</v>
      </c>
      <c r="D650">
        <f t="shared" si="3706"/>
        <v>29</v>
      </c>
      <c r="E650">
        <f t="shared" si="3706"/>
        <v>29</v>
      </c>
      <c r="F650">
        <f t="shared" si="3706"/>
        <v>29</v>
      </c>
      <c r="G650">
        <f t="shared" si="3706"/>
        <v>29</v>
      </c>
      <c r="H650">
        <f t="shared" si="3706"/>
        <v>29</v>
      </c>
      <c r="I650">
        <f t="shared" si="3706"/>
        <v>29</v>
      </c>
      <c r="J650">
        <f t="shared" si="3706"/>
        <v>29</v>
      </c>
      <c r="K650">
        <f t="shared" si="3706"/>
        <v>29</v>
      </c>
      <c r="L650">
        <f t="shared" si="3706"/>
        <v>29</v>
      </c>
      <c r="M650">
        <f t="shared" si="3706"/>
        <v>29</v>
      </c>
      <c r="N650">
        <f t="shared" si="3706"/>
        <v>29</v>
      </c>
      <c r="O650" t="str">
        <f t="shared" si="3706"/>
        <v/>
      </c>
      <c r="P650">
        <f t="shared" si="3706"/>
        <v>29</v>
      </c>
      <c r="Q650" s="37" t="str">
        <f t="shared" ref="Q650:T650" si="3707">IF(ROWS(Q$622:Q650)/100&lt;=Q$620,Q649+1%,"")</f>
        <v/>
      </c>
      <c r="R650" s="37">
        <f t="shared" si="3707"/>
        <v>0.29000000000000009</v>
      </c>
      <c r="S650" s="37">
        <f t="shared" si="3707"/>
        <v>0.29000000000000009</v>
      </c>
      <c r="T650" s="37" t="str">
        <f t="shared" si="3707"/>
        <v/>
      </c>
      <c r="U650" t="str">
        <f t="shared" si="3542"/>
        <v/>
      </c>
      <c r="V650" s="37" t="str">
        <f t="shared" ref="V650:W650" si="3708">IF(ROWS(V$622:V650)/100&lt;=V$620,V649+1%,"")</f>
        <v/>
      </c>
      <c r="W650" s="37">
        <f t="shared" si="3708"/>
        <v>0.29000000000000009</v>
      </c>
      <c r="X650" t="str">
        <f t="shared" si="3544"/>
        <v/>
      </c>
      <c r="Y650" s="37" t="str">
        <f t="shared" si="3545"/>
        <v/>
      </c>
      <c r="Z650">
        <f t="shared" ref="Z650:AA650" si="3709">IF(ROWS(Z$622:Z650)&lt;=Z$620,Z649+1,"")</f>
        <v>29</v>
      </c>
      <c r="AA650">
        <f t="shared" si="3709"/>
        <v>29</v>
      </c>
      <c r="AB650" s="37">
        <f t="shared" ref="AB650:AG650" si="3710">IF(ROWS(AB$622:AB650)/100&lt;=AB$620,AB649+1%,"")</f>
        <v>0.29000000000000009</v>
      </c>
      <c r="AC650" s="37">
        <f t="shared" si="3710"/>
        <v>0.29000000000000009</v>
      </c>
      <c r="AD650" s="37">
        <f t="shared" si="3710"/>
        <v>0.29000000000000009</v>
      </c>
      <c r="AE650" s="37">
        <f t="shared" si="3710"/>
        <v>0.29000000000000009</v>
      </c>
      <c r="AF650" s="37">
        <f t="shared" si="3710"/>
        <v>0.29000000000000009</v>
      </c>
      <c r="AG650" s="37">
        <f t="shared" si="3710"/>
        <v>0.29000000000000009</v>
      </c>
      <c r="AH650" t="str">
        <f t="shared" si="3548"/>
        <v/>
      </c>
      <c r="AI650" s="37">
        <f t="shared" ref="AI650:AJ650" si="3711">IF(ROWS(AI$622:AI650)/100&lt;=AI$620,AI649+1%,"")</f>
        <v>0.29000000000000009</v>
      </c>
      <c r="AJ650" s="37">
        <f t="shared" si="3711"/>
        <v>0.29000000000000009</v>
      </c>
    </row>
    <row r="651" spans="1:38" ht="12.75">
      <c r="B651">
        <f t="shared" ref="B651:P651" si="3712">IF(ROWS(B$622:B651)&lt;=B$620,B650+1,"")</f>
        <v>30</v>
      </c>
      <c r="C651">
        <f t="shared" si="3712"/>
        <v>30</v>
      </c>
      <c r="D651">
        <f t="shared" si="3712"/>
        <v>30</v>
      </c>
      <c r="E651">
        <f t="shared" si="3712"/>
        <v>30</v>
      </c>
      <c r="F651">
        <f t="shared" si="3712"/>
        <v>30</v>
      </c>
      <c r="G651">
        <f t="shared" si="3712"/>
        <v>30</v>
      </c>
      <c r="H651">
        <f t="shared" si="3712"/>
        <v>30</v>
      </c>
      <c r="I651">
        <f t="shared" si="3712"/>
        <v>30</v>
      </c>
      <c r="J651">
        <f t="shared" si="3712"/>
        <v>30</v>
      </c>
      <c r="K651">
        <f t="shared" si="3712"/>
        <v>30</v>
      </c>
      <c r="L651">
        <f t="shared" si="3712"/>
        <v>30</v>
      </c>
      <c r="M651">
        <f t="shared" si="3712"/>
        <v>30</v>
      </c>
      <c r="N651">
        <f t="shared" si="3712"/>
        <v>30</v>
      </c>
      <c r="O651" t="str">
        <f t="shared" si="3712"/>
        <v/>
      </c>
      <c r="P651">
        <f t="shared" si="3712"/>
        <v>30</v>
      </c>
      <c r="Q651" s="37" t="str">
        <f t="shared" ref="Q651:T651" si="3713">IF(ROWS(Q$622:Q651)/100&lt;=Q$620,Q650+1%,"")</f>
        <v/>
      </c>
      <c r="R651" s="37">
        <f t="shared" si="3713"/>
        <v>0.3000000000000001</v>
      </c>
      <c r="S651" s="37">
        <f t="shared" si="3713"/>
        <v>0.3000000000000001</v>
      </c>
      <c r="T651" s="37" t="str">
        <f t="shared" si="3713"/>
        <v/>
      </c>
      <c r="U651" t="str">
        <f t="shared" si="3542"/>
        <v/>
      </c>
      <c r="V651" s="37" t="str">
        <f t="shared" ref="V651:W651" si="3714">IF(ROWS(V$622:V651)/100&lt;=V$620,V650+1%,"")</f>
        <v/>
      </c>
      <c r="W651" s="37">
        <f t="shared" si="3714"/>
        <v>0.3000000000000001</v>
      </c>
      <c r="X651" t="str">
        <f t="shared" si="3544"/>
        <v/>
      </c>
      <c r="Y651" s="37" t="str">
        <f t="shared" si="3545"/>
        <v/>
      </c>
      <c r="Z651">
        <f t="shared" ref="Z651:AA651" si="3715">IF(ROWS(Z$622:Z651)&lt;=Z$620,Z650+1,"")</f>
        <v>30</v>
      </c>
      <c r="AA651">
        <f t="shared" si="3715"/>
        <v>30</v>
      </c>
      <c r="AB651" s="37">
        <f t="shared" ref="AB651:AG651" si="3716">IF(ROWS(AB$622:AB651)/100&lt;=AB$620,AB650+1%,"")</f>
        <v>0.3000000000000001</v>
      </c>
      <c r="AC651" s="37">
        <f t="shared" si="3716"/>
        <v>0.3000000000000001</v>
      </c>
      <c r="AD651" s="37">
        <f t="shared" si="3716"/>
        <v>0.3000000000000001</v>
      </c>
      <c r="AE651" s="37">
        <f t="shared" si="3716"/>
        <v>0.3000000000000001</v>
      </c>
      <c r="AF651" s="37">
        <f t="shared" si="3716"/>
        <v>0.3000000000000001</v>
      </c>
      <c r="AG651" s="37">
        <f t="shared" si="3716"/>
        <v>0.3000000000000001</v>
      </c>
      <c r="AH651" t="str">
        <f t="shared" si="3548"/>
        <v/>
      </c>
      <c r="AI651" s="37">
        <f t="shared" ref="AI651:AJ651" si="3717">IF(ROWS(AI$622:AI651)/100&lt;=AI$620,AI650+1%,"")</f>
        <v>0.3000000000000001</v>
      </c>
      <c r="AJ651" s="37">
        <f t="shared" si="3717"/>
        <v>0.3000000000000001</v>
      </c>
    </row>
    <row r="652" spans="1:38" ht="12.75">
      <c r="Q652" s="37"/>
      <c r="R652" s="37"/>
      <c r="S652" s="37"/>
      <c r="T652" s="37"/>
      <c r="V652" s="37"/>
      <c r="W652" s="37"/>
      <c r="Y652" s="37"/>
      <c r="AB652" s="37"/>
      <c r="AC652" s="37"/>
      <c r="AD652" s="37"/>
      <c r="AE652" s="37"/>
      <c r="AF652" s="37"/>
      <c r="AG652" s="37"/>
      <c r="AI652" s="37"/>
      <c r="AJ652" s="37"/>
    </row>
    <row r="653" spans="1:38" ht="12.75">
      <c r="A653" s="10" t="s">
        <v>1</v>
      </c>
      <c r="B653" s="10" t="s">
        <v>1367</v>
      </c>
      <c r="C653" s="10">
        <v>15</v>
      </c>
      <c r="D653" s="10">
        <v>15</v>
      </c>
      <c r="E653" s="10">
        <v>15</v>
      </c>
      <c r="F653" s="10">
        <v>15</v>
      </c>
      <c r="G653" s="10">
        <v>15</v>
      </c>
      <c r="H653" s="10">
        <v>15</v>
      </c>
      <c r="I653" s="10">
        <v>15</v>
      </c>
      <c r="J653" s="10">
        <v>40</v>
      </c>
      <c r="K653" s="10">
        <v>40</v>
      </c>
      <c r="L653" s="10" t="s">
        <v>1367</v>
      </c>
      <c r="M653" s="10" t="s">
        <v>1367</v>
      </c>
      <c r="N653" s="10" t="s">
        <v>1367</v>
      </c>
      <c r="O653" s="10" t="s">
        <v>1367</v>
      </c>
      <c r="P653" s="10" t="s">
        <v>1367</v>
      </c>
      <c r="Q653" s="157" t="s">
        <v>1367</v>
      </c>
      <c r="R653" s="157">
        <v>0.03</v>
      </c>
      <c r="S653" s="157" t="s">
        <v>1367</v>
      </c>
      <c r="T653" s="157">
        <v>0.04</v>
      </c>
      <c r="U653" s="10">
        <v>5</v>
      </c>
      <c r="V653" s="157">
        <v>0.04</v>
      </c>
      <c r="W653" s="157">
        <v>0.04</v>
      </c>
      <c r="X653" s="10" t="s">
        <v>1367</v>
      </c>
      <c r="Y653" s="157">
        <v>0.04</v>
      </c>
      <c r="Z653" s="10" t="s">
        <v>1367</v>
      </c>
      <c r="AA653" s="10" t="s">
        <v>1367</v>
      </c>
      <c r="AB653" s="157" t="s">
        <v>1367</v>
      </c>
      <c r="AC653" s="157" t="s">
        <v>1367</v>
      </c>
      <c r="AD653" s="157" t="s">
        <v>1367</v>
      </c>
      <c r="AE653" s="157" t="s">
        <v>1367</v>
      </c>
      <c r="AF653" s="157" t="s">
        <v>1367</v>
      </c>
      <c r="AG653" s="157" t="s">
        <v>1367</v>
      </c>
      <c r="AH653" s="10" t="s">
        <v>1367</v>
      </c>
      <c r="AI653" s="157" t="s">
        <v>1367</v>
      </c>
      <c r="AJ653" s="157" t="s">
        <v>1367</v>
      </c>
      <c r="AK653" s="10"/>
      <c r="AL653" s="10"/>
    </row>
    <row r="654" spans="1:38" ht="12.75">
      <c r="A654" s="10" t="s">
        <v>362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57">
        <v>0</v>
      </c>
      <c r="R654" s="157">
        <v>0</v>
      </c>
      <c r="S654" s="157">
        <v>0</v>
      </c>
      <c r="T654" s="157">
        <v>0</v>
      </c>
      <c r="U654" s="10">
        <v>0</v>
      </c>
      <c r="V654" s="157">
        <v>0</v>
      </c>
      <c r="W654" s="157">
        <v>0</v>
      </c>
      <c r="X654" s="10">
        <v>0</v>
      </c>
      <c r="Y654" s="157">
        <v>0</v>
      </c>
      <c r="Z654" s="10">
        <v>0</v>
      </c>
      <c r="AA654" s="10">
        <v>0</v>
      </c>
      <c r="AB654" s="157">
        <v>0</v>
      </c>
      <c r="AC654" s="157">
        <v>0</v>
      </c>
      <c r="AD654" s="157">
        <v>0</v>
      </c>
      <c r="AE654" s="157">
        <v>0</v>
      </c>
      <c r="AF654" s="157">
        <v>0</v>
      </c>
      <c r="AG654" s="157">
        <v>0</v>
      </c>
      <c r="AH654" s="10">
        <v>0</v>
      </c>
      <c r="AI654" s="157">
        <v>0</v>
      </c>
      <c r="AJ654" s="157">
        <v>0</v>
      </c>
      <c r="AK654" s="10"/>
      <c r="AL654" s="10"/>
    </row>
    <row r="655" spans="1:38" ht="12.75">
      <c r="A655" s="10" t="s">
        <v>266</v>
      </c>
      <c r="B655">
        <f t="shared" ref="B655:P655" si="3718">IF(ROWS(B655)&lt;=B653,B654+1,"")</f>
        <v>1</v>
      </c>
      <c r="C655">
        <f t="shared" si="3718"/>
        <v>1</v>
      </c>
      <c r="D655">
        <f t="shared" si="3718"/>
        <v>1</v>
      </c>
      <c r="E655">
        <f t="shared" si="3718"/>
        <v>1</v>
      </c>
      <c r="F655">
        <f t="shared" si="3718"/>
        <v>1</v>
      </c>
      <c r="G655">
        <f t="shared" si="3718"/>
        <v>1</v>
      </c>
      <c r="H655">
        <f t="shared" si="3718"/>
        <v>1</v>
      </c>
      <c r="I655">
        <f t="shared" si="3718"/>
        <v>1</v>
      </c>
      <c r="J655">
        <f t="shared" si="3718"/>
        <v>1</v>
      </c>
      <c r="K655">
        <f t="shared" si="3718"/>
        <v>1</v>
      </c>
      <c r="L655">
        <f t="shared" si="3718"/>
        <v>1</v>
      </c>
      <c r="M655">
        <f t="shared" si="3718"/>
        <v>1</v>
      </c>
      <c r="N655">
        <f t="shared" si="3718"/>
        <v>1</v>
      </c>
      <c r="O655">
        <f t="shared" si="3718"/>
        <v>1</v>
      </c>
      <c r="P655">
        <f t="shared" si="3718"/>
        <v>1</v>
      </c>
      <c r="Q655" s="37">
        <f t="shared" ref="Q655:T655" si="3719">IF(ROWS(Q655)/100&lt;=Q653,Q654+1%,"")</f>
        <v>0.01</v>
      </c>
      <c r="R655" s="37">
        <f t="shared" si="3719"/>
        <v>0.01</v>
      </c>
      <c r="S655" s="37">
        <f t="shared" si="3719"/>
        <v>0.01</v>
      </c>
      <c r="T655" s="37">
        <f t="shared" si="3719"/>
        <v>0.01</v>
      </c>
      <c r="U655">
        <f>IF(ROWS(U655)&lt;=U653,U654+1,"")</f>
        <v>1</v>
      </c>
      <c r="V655" s="37">
        <f t="shared" ref="V655:W655" si="3720">IF(ROWS(V655)/100&lt;=V653,V654+1%,"")</f>
        <v>0.01</v>
      </c>
      <c r="W655" s="37">
        <f t="shared" si="3720"/>
        <v>0.01</v>
      </c>
      <c r="X655">
        <f>IF(ROWS(X655)&lt;=X653,X654+10,"")</f>
        <v>10</v>
      </c>
      <c r="Y655" s="37">
        <f>IF(ROWS(Y655)/100&lt;=Y653,Y654+1%,"")</f>
        <v>0.01</v>
      </c>
      <c r="Z655">
        <f t="shared" ref="Z655:AA655" si="3721">IF(ROWS(Z655)&lt;=Z653,Z654+1,"")</f>
        <v>1</v>
      </c>
      <c r="AA655">
        <f t="shared" si="3721"/>
        <v>1</v>
      </c>
      <c r="AB655" s="37">
        <f t="shared" ref="AB655:AG655" si="3722">IF(ROWS(AB655)/100&lt;=AB653,AB654+1%,"")</f>
        <v>0.01</v>
      </c>
      <c r="AC655" s="37">
        <f t="shared" si="3722"/>
        <v>0.01</v>
      </c>
      <c r="AD655" s="37">
        <f t="shared" si="3722"/>
        <v>0.01</v>
      </c>
      <c r="AE655" s="37">
        <f t="shared" si="3722"/>
        <v>0.01</v>
      </c>
      <c r="AF655" s="37">
        <f t="shared" si="3722"/>
        <v>0.01</v>
      </c>
      <c r="AG655" s="37">
        <f t="shared" si="3722"/>
        <v>0.01</v>
      </c>
      <c r="AH655">
        <f>IF(ROWS(AH655)&lt;=AH653,AH654+1,"")</f>
        <v>1</v>
      </c>
      <c r="AI655" s="37">
        <f t="shared" ref="AI655:AJ655" si="3723">IF(ROWS(AI655)/100&lt;=AI653,AI654+1%,"")</f>
        <v>0.01</v>
      </c>
      <c r="AJ655" s="37">
        <f t="shared" si="3723"/>
        <v>0.01</v>
      </c>
    </row>
    <row r="656" spans="1:38" ht="12.75">
      <c r="B656">
        <f t="shared" ref="B656:P656" si="3724">IF(ROWS(B$655:B656)&lt;=B$653,B655+1,"")</f>
        <v>2</v>
      </c>
      <c r="C656">
        <f t="shared" si="3724"/>
        <v>2</v>
      </c>
      <c r="D656">
        <f t="shared" si="3724"/>
        <v>2</v>
      </c>
      <c r="E656">
        <f t="shared" si="3724"/>
        <v>2</v>
      </c>
      <c r="F656">
        <f t="shared" si="3724"/>
        <v>2</v>
      </c>
      <c r="G656">
        <f t="shared" si="3724"/>
        <v>2</v>
      </c>
      <c r="H656">
        <f t="shared" si="3724"/>
        <v>2</v>
      </c>
      <c r="I656">
        <f t="shared" si="3724"/>
        <v>2</v>
      </c>
      <c r="J656">
        <f t="shared" si="3724"/>
        <v>2</v>
      </c>
      <c r="K656">
        <f t="shared" si="3724"/>
        <v>2</v>
      </c>
      <c r="L656">
        <f t="shared" si="3724"/>
        <v>2</v>
      </c>
      <c r="M656">
        <f t="shared" si="3724"/>
        <v>2</v>
      </c>
      <c r="N656">
        <f t="shared" si="3724"/>
        <v>2</v>
      </c>
      <c r="O656">
        <f t="shared" si="3724"/>
        <v>2</v>
      </c>
      <c r="P656">
        <f t="shared" si="3724"/>
        <v>2</v>
      </c>
      <c r="Q656" s="37">
        <f t="shared" ref="Q656:T656" si="3725">IF(ROWS(Q$655:Q656)/100&lt;=Q$653,Q655+1%,"")</f>
        <v>0.02</v>
      </c>
      <c r="R656" s="37">
        <f t="shared" si="3725"/>
        <v>0.02</v>
      </c>
      <c r="S656" s="37">
        <f t="shared" si="3725"/>
        <v>0.02</v>
      </c>
      <c r="T656" s="37">
        <f t="shared" si="3725"/>
        <v>0.02</v>
      </c>
      <c r="U656">
        <f t="shared" ref="U656:U704" si="3726">IF(ROWS(U$655:U656)&lt;=U$653,U655+1,"")</f>
        <v>2</v>
      </c>
      <c r="V656" s="37">
        <f t="shared" ref="V656:W656" si="3727">IF(ROWS(V$655:V656)/100&lt;=V$653,V655+1%,"")</f>
        <v>0.02</v>
      </c>
      <c r="W656" s="37">
        <f t="shared" si="3727"/>
        <v>0.02</v>
      </c>
      <c r="X656">
        <f t="shared" ref="X656:X704" si="3728">IF(ROWS(X$655:X656)&lt;=X$653,X655+10,"")</f>
        <v>20</v>
      </c>
      <c r="Y656" s="37">
        <f t="shared" ref="Y656:Y704" si="3729">IF(ROWS(Y$655:Y656)/100&lt;=Y$653,Y655+1%,"")</f>
        <v>0.02</v>
      </c>
      <c r="Z656">
        <f t="shared" ref="Z656:AA656" si="3730">IF(ROWS(Z$655:Z656)&lt;=Z$653,Z655+1,"")</f>
        <v>2</v>
      </c>
      <c r="AA656">
        <f t="shared" si="3730"/>
        <v>2</v>
      </c>
      <c r="AB656" s="37">
        <f t="shared" ref="AB656:AG656" si="3731">IF(ROWS(AB$655:AB656)/100&lt;=AB$653,AB655+1%,"")</f>
        <v>0.02</v>
      </c>
      <c r="AC656" s="37">
        <f t="shared" si="3731"/>
        <v>0.02</v>
      </c>
      <c r="AD656" s="37">
        <f t="shared" si="3731"/>
        <v>0.02</v>
      </c>
      <c r="AE656" s="37">
        <f t="shared" si="3731"/>
        <v>0.02</v>
      </c>
      <c r="AF656" s="37">
        <f t="shared" si="3731"/>
        <v>0.02</v>
      </c>
      <c r="AG656" s="37">
        <f t="shared" si="3731"/>
        <v>0.02</v>
      </c>
      <c r="AH656">
        <f t="shared" ref="AH656:AH704" si="3732">IF(ROWS(AH$655:AH656)&lt;=AH$653,AH655+1,"")</f>
        <v>2</v>
      </c>
      <c r="AI656" s="37">
        <f t="shared" ref="AI656:AJ656" si="3733">IF(ROWS(AI$655:AI656)/100&lt;=AI$653,AI655+1%,"")</f>
        <v>0.02</v>
      </c>
      <c r="AJ656" s="37">
        <f t="shared" si="3733"/>
        <v>0.02</v>
      </c>
    </row>
    <row r="657" spans="2:36" ht="12.75">
      <c r="B657">
        <f t="shared" ref="B657:P657" si="3734">IF(ROWS(B$655:B657)&lt;=B$653,B656+1,"")</f>
        <v>3</v>
      </c>
      <c r="C657">
        <f t="shared" si="3734"/>
        <v>3</v>
      </c>
      <c r="D657">
        <f t="shared" si="3734"/>
        <v>3</v>
      </c>
      <c r="E657">
        <f t="shared" si="3734"/>
        <v>3</v>
      </c>
      <c r="F657">
        <f t="shared" si="3734"/>
        <v>3</v>
      </c>
      <c r="G657">
        <f t="shared" si="3734"/>
        <v>3</v>
      </c>
      <c r="H657">
        <f t="shared" si="3734"/>
        <v>3</v>
      </c>
      <c r="I657">
        <f t="shared" si="3734"/>
        <v>3</v>
      </c>
      <c r="J657">
        <f t="shared" si="3734"/>
        <v>3</v>
      </c>
      <c r="K657">
        <f t="shared" si="3734"/>
        <v>3</v>
      </c>
      <c r="L657">
        <f t="shared" si="3734"/>
        <v>3</v>
      </c>
      <c r="M657">
        <f t="shared" si="3734"/>
        <v>3</v>
      </c>
      <c r="N657">
        <f t="shared" si="3734"/>
        <v>3</v>
      </c>
      <c r="O657">
        <f t="shared" si="3734"/>
        <v>3</v>
      </c>
      <c r="P657">
        <f t="shared" si="3734"/>
        <v>3</v>
      </c>
      <c r="Q657" s="37">
        <f t="shared" ref="Q657:T657" si="3735">IF(ROWS(Q$655:Q657)/100&lt;=Q$653,Q656+1%,"")</f>
        <v>0.03</v>
      </c>
      <c r="R657" s="37">
        <f t="shared" si="3735"/>
        <v>0.03</v>
      </c>
      <c r="S657" s="37">
        <f t="shared" si="3735"/>
        <v>0.03</v>
      </c>
      <c r="T657" s="37">
        <f t="shared" si="3735"/>
        <v>0.03</v>
      </c>
      <c r="U657">
        <f t="shared" si="3726"/>
        <v>3</v>
      </c>
      <c r="V657" s="37">
        <f t="shared" ref="V657:W657" si="3736">IF(ROWS(V$655:V657)/100&lt;=V$653,V656+1%,"")</f>
        <v>0.03</v>
      </c>
      <c r="W657" s="37">
        <f t="shared" si="3736"/>
        <v>0.03</v>
      </c>
      <c r="X657">
        <f t="shared" si="3728"/>
        <v>30</v>
      </c>
      <c r="Y657" s="37">
        <f t="shared" si="3729"/>
        <v>0.03</v>
      </c>
      <c r="Z657">
        <f t="shared" ref="Z657:AA657" si="3737">IF(ROWS(Z$655:Z657)&lt;=Z$653,Z656+1,"")</f>
        <v>3</v>
      </c>
      <c r="AA657">
        <f t="shared" si="3737"/>
        <v>3</v>
      </c>
      <c r="AB657" s="37">
        <f t="shared" ref="AB657:AG657" si="3738">IF(ROWS(AB$655:AB657)/100&lt;=AB$653,AB656+1%,"")</f>
        <v>0.03</v>
      </c>
      <c r="AC657" s="37">
        <f t="shared" si="3738"/>
        <v>0.03</v>
      </c>
      <c r="AD657" s="37">
        <f t="shared" si="3738"/>
        <v>0.03</v>
      </c>
      <c r="AE657" s="37">
        <f t="shared" si="3738"/>
        <v>0.03</v>
      </c>
      <c r="AF657" s="37">
        <f t="shared" si="3738"/>
        <v>0.03</v>
      </c>
      <c r="AG657" s="37">
        <f t="shared" si="3738"/>
        <v>0.03</v>
      </c>
      <c r="AH657">
        <f t="shared" si="3732"/>
        <v>3</v>
      </c>
      <c r="AI657" s="37">
        <f t="shared" ref="AI657:AJ657" si="3739">IF(ROWS(AI$655:AI657)/100&lt;=AI$653,AI656+1%,"")</f>
        <v>0.03</v>
      </c>
      <c r="AJ657" s="37">
        <f t="shared" si="3739"/>
        <v>0.03</v>
      </c>
    </row>
    <row r="658" spans="2:36" ht="12.75">
      <c r="B658">
        <f t="shared" ref="B658:P658" si="3740">IF(ROWS(B$655:B658)&lt;=B$653,B657+1,"")</f>
        <v>4</v>
      </c>
      <c r="C658">
        <f t="shared" si="3740"/>
        <v>4</v>
      </c>
      <c r="D658">
        <f t="shared" si="3740"/>
        <v>4</v>
      </c>
      <c r="E658">
        <f t="shared" si="3740"/>
        <v>4</v>
      </c>
      <c r="F658">
        <f t="shared" si="3740"/>
        <v>4</v>
      </c>
      <c r="G658">
        <f t="shared" si="3740"/>
        <v>4</v>
      </c>
      <c r="H658">
        <f t="shared" si="3740"/>
        <v>4</v>
      </c>
      <c r="I658">
        <f t="shared" si="3740"/>
        <v>4</v>
      </c>
      <c r="J658">
        <f t="shared" si="3740"/>
        <v>4</v>
      </c>
      <c r="K658">
        <f t="shared" si="3740"/>
        <v>4</v>
      </c>
      <c r="L658">
        <f t="shared" si="3740"/>
        <v>4</v>
      </c>
      <c r="M658">
        <f t="shared" si="3740"/>
        <v>4</v>
      </c>
      <c r="N658">
        <f t="shared" si="3740"/>
        <v>4</v>
      </c>
      <c r="O658">
        <f t="shared" si="3740"/>
        <v>4</v>
      </c>
      <c r="P658">
        <f t="shared" si="3740"/>
        <v>4</v>
      </c>
      <c r="Q658" s="37">
        <f t="shared" ref="Q658:T658" si="3741">IF(ROWS(Q$655:Q658)/100&lt;=Q$653,Q657+1%,"")</f>
        <v>0.04</v>
      </c>
      <c r="R658" s="37" t="str">
        <f t="shared" si="3741"/>
        <v/>
      </c>
      <c r="S658" s="37">
        <f t="shared" si="3741"/>
        <v>0.04</v>
      </c>
      <c r="T658" s="37">
        <f t="shared" si="3741"/>
        <v>0.04</v>
      </c>
      <c r="U658">
        <f t="shared" si="3726"/>
        <v>4</v>
      </c>
      <c r="V658" s="37">
        <f t="shared" ref="V658:W658" si="3742">IF(ROWS(V$655:V658)/100&lt;=V$653,V657+1%,"")</f>
        <v>0.04</v>
      </c>
      <c r="W658" s="37">
        <f t="shared" si="3742"/>
        <v>0.04</v>
      </c>
      <c r="X658">
        <f t="shared" si="3728"/>
        <v>40</v>
      </c>
      <c r="Y658" s="37">
        <f t="shared" si="3729"/>
        <v>0.04</v>
      </c>
      <c r="Z658">
        <f t="shared" ref="Z658:AA658" si="3743">IF(ROWS(Z$655:Z658)&lt;=Z$653,Z657+1,"")</f>
        <v>4</v>
      </c>
      <c r="AA658">
        <f t="shared" si="3743"/>
        <v>4</v>
      </c>
      <c r="AB658" s="37">
        <f t="shared" ref="AB658:AG658" si="3744">IF(ROWS(AB$655:AB658)/100&lt;=AB$653,AB657+1%,"")</f>
        <v>0.04</v>
      </c>
      <c r="AC658" s="37">
        <f t="shared" si="3744"/>
        <v>0.04</v>
      </c>
      <c r="AD658" s="37">
        <f t="shared" si="3744"/>
        <v>0.04</v>
      </c>
      <c r="AE658" s="37">
        <f t="shared" si="3744"/>
        <v>0.04</v>
      </c>
      <c r="AF658" s="37">
        <f t="shared" si="3744"/>
        <v>0.04</v>
      </c>
      <c r="AG658" s="37">
        <f t="shared" si="3744"/>
        <v>0.04</v>
      </c>
      <c r="AH658">
        <f t="shared" si="3732"/>
        <v>4</v>
      </c>
      <c r="AI658" s="37">
        <f t="shared" ref="AI658:AJ658" si="3745">IF(ROWS(AI$655:AI658)/100&lt;=AI$653,AI657+1%,"")</f>
        <v>0.04</v>
      </c>
      <c r="AJ658" s="37">
        <f t="shared" si="3745"/>
        <v>0.04</v>
      </c>
    </row>
    <row r="659" spans="2:36" ht="12.75">
      <c r="B659">
        <f t="shared" ref="B659:P659" si="3746">IF(ROWS(B$655:B659)&lt;=B$653,B658+1,"")</f>
        <v>5</v>
      </c>
      <c r="C659">
        <f t="shared" si="3746"/>
        <v>5</v>
      </c>
      <c r="D659">
        <f t="shared" si="3746"/>
        <v>5</v>
      </c>
      <c r="E659">
        <f t="shared" si="3746"/>
        <v>5</v>
      </c>
      <c r="F659">
        <f t="shared" si="3746"/>
        <v>5</v>
      </c>
      <c r="G659">
        <f t="shared" si="3746"/>
        <v>5</v>
      </c>
      <c r="H659">
        <f t="shared" si="3746"/>
        <v>5</v>
      </c>
      <c r="I659">
        <f t="shared" si="3746"/>
        <v>5</v>
      </c>
      <c r="J659">
        <f t="shared" si="3746"/>
        <v>5</v>
      </c>
      <c r="K659">
        <f t="shared" si="3746"/>
        <v>5</v>
      </c>
      <c r="L659">
        <f t="shared" si="3746"/>
        <v>5</v>
      </c>
      <c r="M659">
        <f t="shared" si="3746"/>
        <v>5</v>
      </c>
      <c r="N659">
        <f t="shared" si="3746"/>
        <v>5</v>
      </c>
      <c r="O659">
        <f t="shared" si="3746"/>
        <v>5</v>
      </c>
      <c r="P659">
        <f t="shared" si="3746"/>
        <v>5</v>
      </c>
      <c r="Q659" s="37">
        <f t="shared" ref="Q659:T659" si="3747">IF(ROWS(Q$655:Q659)/100&lt;=Q$653,Q658+1%,"")</f>
        <v>0.05</v>
      </c>
      <c r="R659" s="37" t="str">
        <f t="shared" si="3747"/>
        <v/>
      </c>
      <c r="S659" s="37">
        <f t="shared" si="3747"/>
        <v>0.05</v>
      </c>
      <c r="T659" s="37" t="str">
        <f t="shared" si="3747"/>
        <v/>
      </c>
      <c r="U659">
        <f t="shared" si="3726"/>
        <v>5</v>
      </c>
      <c r="V659" s="37" t="str">
        <f t="shared" ref="V659:W659" si="3748">IF(ROWS(V$655:V659)/100&lt;=V$653,V658+1%,"")</f>
        <v/>
      </c>
      <c r="W659" s="37" t="str">
        <f t="shared" si="3748"/>
        <v/>
      </c>
      <c r="X659">
        <f t="shared" si="3728"/>
        <v>50</v>
      </c>
      <c r="Y659" s="37" t="str">
        <f t="shared" si="3729"/>
        <v/>
      </c>
      <c r="Z659">
        <f t="shared" ref="Z659:AA659" si="3749">IF(ROWS(Z$655:Z659)&lt;=Z$653,Z658+1,"")</f>
        <v>5</v>
      </c>
      <c r="AA659">
        <f t="shared" si="3749"/>
        <v>5</v>
      </c>
      <c r="AB659" s="37">
        <f t="shared" ref="AB659:AG659" si="3750">IF(ROWS(AB$655:AB659)/100&lt;=AB$653,AB658+1%,"")</f>
        <v>0.05</v>
      </c>
      <c r="AC659" s="37">
        <f t="shared" si="3750"/>
        <v>0.05</v>
      </c>
      <c r="AD659" s="37">
        <f t="shared" si="3750"/>
        <v>0.05</v>
      </c>
      <c r="AE659" s="37">
        <f t="shared" si="3750"/>
        <v>0.05</v>
      </c>
      <c r="AF659" s="37">
        <f t="shared" si="3750"/>
        <v>0.05</v>
      </c>
      <c r="AG659" s="37">
        <f t="shared" si="3750"/>
        <v>0.05</v>
      </c>
      <c r="AH659">
        <f t="shared" si="3732"/>
        <v>5</v>
      </c>
      <c r="AI659" s="37">
        <f t="shared" ref="AI659:AJ659" si="3751">IF(ROWS(AI$655:AI659)/100&lt;=AI$653,AI658+1%,"")</f>
        <v>0.05</v>
      </c>
      <c r="AJ659" s="37">
        <f t="shared" si="3751"/>
        <v>0.05</v>
      </c>
    </row>
    <row r="660" spans="2:36" ht="12.75">
      <c r="B660">
        <f t="shared" ref="B660:P660" si="3752">IF(ROWS(B$655:B660)&lt;=B$653,B659+1,"")</f>
        <v>6</v>
      </c>
      <c r="C660">
        <f t="shared" si="3752"/>
        <v>6</v>
      </c>
      <c r="D660">
        <f t="shared" si="3752"/>
        <v>6</v>
      </c>
      <c r="E660">
        <f t="shared" si="3752"/>
        <v>6</v>
      </c>
      <c r="F660">
        <f t="shared" si="3752"/>
        <v>6</v>
      </c>
      <c r="G660">
        <f t="shared" si="3752"/>
        <v>6</v>
      </c>
      <c r="H660">
        <f t="shared" si="3752"/>
        <v>6</v>
      </c>
      <c r="I660">
        <f t="shared" si="3752"/>
        <v>6</v>
      </c>
      <c r="J660">
        <f t="shared" si="3752"/>
        <v>6</v>
      </c>
      <c r="K660">
        <f t="shared" si="3752"/>
        <v>6</v>
      </c>
      <c r="L660">
        <f t="shared" si="3752"/>
        <v>6</v>
      </c>
      <c r="M660">
        <f t="shared" si="3752"/>
        <v>6</v>
      </c>
      <c r="N660">
        <f t="shared" si="3752"/>
        <v>6</v>
      </c>
      <c r="O660">
        <f t="shared" si="3752"/>
        <v>6</v>
      </c>
      <c r="P660">
        <f t="shared" si="3752"/>
        <v>6</v>
      </c>
      <c r="Q660" s="37">
        <f t="shared" ref="Q660:T660" si="3753">IF(ROWS(Q$655:Q660)/100&lt;=Q$653,Q659+1%,"")</f>
        <v>6.0000000000000005E-2</v>
      </c>
      <c r="R660" s="37" t="str">
        <f t="shared" si="3753"/>
        <v/>
      </c>
      <c r="S660" s="37">
        <f t="shared" si="3753"/>
        <v>6.0000000000000005E-2</v>
      </c>
      <c r="T660" s="37" t="str">
        <f t="shared" si="3753"/>
        <v/>
      </c>
      <c r="U660" t="str">
        <f t="shared" si="3726"/>
        <v/>
      </c>
      <c r="V660" s="37" t="str">
        <f t="shared" ref="V660:W660" si="3754">IF(ROWS(V$655:V660)/100&lt;=V$653,V659+1%,"")</f>
        <v/>
      </c>
      <c r="W660" s="37" t="str">
        <f t="shared" si="3754"/>
        <v/>
      </c>
      <c r="X660">
        <f t="shared" si="3728"/>
        <v>60</v>
      </c>
      <c r="Y660" s="37" t="str">
        <f t="shared" si="3729"/>
        <v/>
      </c>
      <c r="Z660">
        <f t="shared" ref="Z660:AA660" si="3755">IF(ROWS(Z$655:Z660)&lt;=Z$653,Z659+1,"")</f>
        <v>6</v>
      </c>
      <c r="AA660">
        <f t="shared" si="3755"/>
        <v>6</v>
      </c>
      <c r="AB660" s="37">
        <f t="shared" ref="AB660:AG660" si="3756">IF(ROWS(AB$655:AB660)/100&lt;=AB$653,AB659+1%,"")</f>
        <v>6.0000000000000005E-2</v>
      </c>
      <c r="AC660" s="37">
        <f t="shared" si="3756"/>
        <v>6.0000000000000005E-2</v>
      </c>
      <c r="AD660" s="37">
        <f t="shared" si="3756"/>
        <v>6.0000000000000005E-2</v>
      </c>
      <c r="AE660" s="37">
        <f t="shared" si="3756"/>
        <v>6.0000000000000005E-2</v>
      </c>
      <c r="AF660" s="37">
        <f t="shared" si="3756"/>
        <v>6.0000000000000005E-2</v>
      </c>
      <c r="AG660" s="37">
        <f t="shared" si="3756"/>
        <v>6.0000000000000005E-2</v>
      </c>
      <c r="AH660">
        <f t="shared" si="3732"/>
        <v>6</v>
      </c>
      <c r="AI660" s="37">
        <f t="shared" ref="AI660:AJ660" si="3757">IF(ROWS(AI$655:AI660)/100&lt;=AI$653,AI659+1%,"")</f>
        <v>6.0000000000000005E-2</v>
      </c>
      <c r="AJ660" s="37">
        <f t="shared" si="3757"/>
        <v>6.0000000000000005E-2</v>
      </c>
    </row>
    <row r="661" spans="2:36" ht="12.75">
      <c r="B661">
        <f t="shared" ref="B661:P661" si="3758">IF(ROWS(B$655:B661)&lt;=B$653,B660+1,"")</f>
        <v>7</v>
      </c>
      <c r="C661">
        <f t="shared" si="3758"/>
        <v>7</v>
      </c>
      <c r="D661">
        <f t="shared" si="3758"/>
        <v>7</v>
      </c>
      <c r="E661">
        <f t="shared" si="3758"/>
        <v>7</v>
      </c>
      <c r="F661">
        <f t="shared" si="3758"/>
        <v>7</v>
      </c>
      <c r="G661">
        <f t="shared" si="3758"/>
        <v>7</v>
      </c>
      <c r="H661">
        <f t="shared" si="3758"/>
        <v>7</v>
      </c>
      <c r="I661">
        <f t="shared" si="3758"/>
        <v>7</v>
      </c>
      <c r="J661">
        <f t="shared" si="3758"/>
        <v>7</v>
      </c>
      <c r="K661">
        <f t="shared" si="3758"/>
        <v>7</v>
      </c>
      <c r="L661">
        <f t="shared" si="3758"/>
        <v>7</v>
      </c>
      <c r="M661">
        <f t="shared" si="3758"/>
        <v>7</v>
      </c>
      <c r="N661">
        <f t="shared" si="3758"/>
        <v>7</v>
      </c>
      <c r="O661">
        <f t="shared" si="3758"/>
        <v>7</v>
      </c>
      <c r="P661">
        <f t="shared" si="3758"/>
        <v>7</v>
      </c>
      <c r="Q661" s="37">
        <f t="shared" ref="Q661:T661" si="3759">IF(ROWS(Q$655:Q661)/100&lt;=Q$653,Q660+1%,"")</f>
        <v>7.0000000000000007E-2</v>
      </c>
      <c r="R661" s="37" t="str">
        <f t="shared" si="3759"/>
        <v/>
      </c>
      <c r="S661" s="37">
        <f t="shared" si="3759"/>
        <v>7.0000000000000007E-2</v>
      </c>
      <c r="T661" s="37" t="str">
        <f t="shared" si="3759"/>
        <v/>
      </c>
      <c r="U661" t="str">
        <f t="shared" si="3726"/>
        <v/>
      </c>
      <c r="V661" s="37" t="str">
        <f t="shared" ref="V661:W661" si="3760">IF(ROWS(V$655:V661)/100&lt;=V$653,V660+1%,"")</f>
        <v/>
      </c>
      <c r="W661" s="37" t="str">
        <f t="shared" si="3760"/>
        <v/>
      </c>
      <c r="X661">
        <f t="shared" si="3728"/>
        <v>70</v>
      </c>
      <c r="Y661" s="37" t="str">
        <f t="shared" si="3729"/>
        <v/>
      </c>
      <c r="Z661">
        <f t="shared" ref="Z661:AA661" si="3761">IF(ROWS(Z$655:Z661)&lt;=Z$653,Z660+1,"")</f>
        <v>7</v>
      </c>
      <c r="AA661">
        <f t="shared" si="3761"/>
        <v>7</v>
      </c>
      <c r="AB661" s="37">
        <f t="shared" ref="AB661:AG661" si="3762">IF(ROWS(AB$655:AB661)/100&lt;=AB$653,AB660+1%,"")</f>
        <v>7.0000000000000007E-2</v>
      </c>
      <c r="AC661" s="37">
        <f t="shared" si="3762"/>
        <v>7.0000000000000007E-2</v>
      </c>
      <c r="AD661" s="37">
        <f t="shared" si="3762"/>
        <v>7.0000000000000007E-2</v>
      </c>
      <c r="AE661" s="37">
        <f t="shared" si="3762"/>
        <v>7.0000000000000007E-2</v>
      </c>
      <c r="AF661" s="37">
        <f t="shared" si="3762"/>
        <v>7.0000000000000007E-2</v>
      </c>
      <c r="AG661" s="37">
        <f t="shared" si="3762"/>
        <v>7.0000000000000007E-2</v>
      </c>
      <c r="AH661">
        <f t="shared" si="3732"/>
        <v>7</v>
      </c>
      <c r="AI661" s="37">
        <f t="shared" ref="AI661:AJ661" si="3763">IF(ROWS(AI$655:AI661)/100&lt;=AI$653,AI660+1%,"")</f>
        <v>7.0000000000000007E-2</v>
      </c>
      <c r="AJ661" s="37">
        <f t="shared" si="3763"/>
        <v>7.0000000000000007E-2</v>
      </c>
    </row>
    <row r="662" spans="2:36" ht="12.75">
      <c r="B662">
        <f t="shared" ref="B662:P662" si="3764">IF(ROWS(B$655:B662)&lt;=B$653,B661+1,"")</f>
        <v>8</v>
      </c>
      <c r="C662">
        <f t="shared" si="3764"/>
        <v>8</v>
      </c>
      <c r="D662">
        <f t="shared" si="3764"/>
        <v>8</v>
      </c>
      <c r="E662">
        <f t="shared" si="3764"/>
        <v>8</v>
      </c>
      <c r="F662">
        <f t="shared" si="3764"/>
        <v>8</v>
      </c>
      <c r="G662">
        <f t="shared" si="3764"/>
        <v>8</v>
      </c>
      <c r="H662">
        <f t="shared" si="3764"/>
        <v>8</v>
      </c>
      <c r="I662">
        <f t="shared" si="3764"/>
        <v>8</v>
      </c>
      <c r="J662">
        <f t="shared" si="3764"/>
        <v>8</v>
      </c>
      <c r="K662">
        <f t="shared" si="3764"/>
        <v>8</v>
      </c>
      <c r="L662">
        <f t="shared" si="3764"/>
        <v>8</v>
      </c>
      <c r="M662">
        <f t="shared" si="3764"/>
        <v>8</v>
      </c>
      <c r="N662">
        <f t="shared" si="3764"/>
        <v>8</v>
      </c>
      <c r="O662">
        <f t="shared" si="3764"/>
        <v>8</v>
      </c>
      <c r="P662">
        <f t="shared" si="3764"/>
        <v>8</v>
      </c>
      <c r="Q662" s="37">
        <f t="shared" ref="Q662:T662" si="3765">IF(ROWS(Q$655:Q662)/100&lt;=Q$653,Q661+1%,"")</f>
        <v>0.08</v>
      </c>
      <c r="R662" s="37" t="str">
        <f t="shared" si="3765"/>
        <v/>
      </c>
      <c r="S662" s="37">
        <f t="shared" si="3765"/>
        <v>0.08</v>
      </c>
      <c r="T662" s="37" t="str">
        <f t="shared" si="3765"/>
        <v/>
      </c>
      <c r="U662" t="str">
        <f t="shared" si="3726"/>
        <v/>
      </c>
      <c r="V662" s="37" t="str">
        <f t="shared" ref="V662:W662" si="3766">IF(ROWS(V$655:V662)/100&lt;=V$653,V661+1%,"")</f>
        <v/>
      </c>
      <c r="W662" s="37" t="str">
        <f t="shared" si="3766"/>
        <v/>
      </c>
      <c r="X662">
        <f t="shared" si="3728"/>
        <v>80</v>
      </c>
      <c r="Y662" s="37" t="str">
        <f t="shared" si="3729"/>
        <v/>
      </c>
      <c r="Z662">
        <f t="shared" ref="Z662:AA662" si="3767">IF(ROWS(Z$655:Z662)&lt;=Z$653,Z661+1,"")</f>
        <v>8</v>
      </c>
      <c r="AA662">
        <f t="shared" si="3767"/>
        <v>8</v>
      </c>
      <c r="AB662" s="37">
        <f t="shared" ref="AB662:AG662" si="3768">IF(ROWS(AB$655:AB662)/100&lt;=AB$653,AB661+1%,"")</f>
        <v>0.08</v>
      </c>
      <c r="AC662" s="37">
        <f t="shared" si="3768"/>
        <v>0.08</v>
      </c>
      <c r="AD662" s="37">
        <f t="shared" si="3768"/>
        <v>0.08</v>
      </c>
      <c r="AE662" s="37">
        <f t="shared" si="3768"/>
        <v>0.08</v>
      </c>
      <c r="AF662" s="37">
        <f t="shared" si="3768"/>
        <v>0.08</v>
      </c>
      <c r="AG662" s="37">
        <f t="shared" si="3768"/>
        <v>0.08</v>
      </c>
      <c r="AH662">
        <f t="shared" si="3732"/>
        <v>8</v>
      </c>
      <c r="AI662" s="37">
        <f t="shared" ref="AI662:AJ662" si="3769">IF(ROWS(AI$655:AI662)/100&lt;=AI$653,AI661+1%,"")</f>
        <v>0.08</v>
      </c>
      <c r="AJ662" s="37">
        <f t="shared" si="3769"/>
        <v>0.08</v>
      </c>
    </row>
    <row r="663" spans="2:36" ht="12.75">
      <c r="B663">
        <f t="shared" ref="B663:P663" si="3770">IF(ROWS(B$655:B663)&lt;=B$653,B662+1,"")</f>
        <v>9</v>
      </c>
      <c r="C663">
        <f t="shared" si="3770"/>
        <v>9</v>
      </c>
      <c r="D663">
        <f t="shared" si="3770"/>
        <v>9</v>
      </c>
      <c r="E663">
        <f t="shared" si="3770"/>
        <v>9</v>
      </c>
      <c r="F663">
        <f t="shared" si="3770"/>
        <v>9</v>
      </c>
      <c r="G663">
        <f t="shared" si="3770"/>
        <v>9</v>
      </c>
      <c r="H663">
        <f t="shared" si="3770"/>
        <v>9</v>
      </c>
      <c r="I663">
        <f t="shared" si="3770"/>
        <v>9</v>
      </c>
      <c r="J663">
        <f t="shared" si="3770"/>
        <v>9</v>
      </c>
      <c r="K663">
        <f t="shared" si="3770"/>
        <v>9</v>
      </c>
      <c r="L663">
        <f t="shared" si="3770"/>
        <v>9</v>
      </c>
      <c r="M663">
        <f t="shared" si="3770"/>
        <v>9</v>
      </c>
      <c r="N663">
        <f t="shared" si="3770"/>
        <v>9</v>
      </c>
      <c r="O663">
        <f t="shared" si="3770"/>
        <v>9</v>
      </c>
      <c r="P663">
        <f t="shared" si="3770"/>
        <v>9</v>
      </c>
      <c r="Q663" s="37">
        <f t="shared" ref="Q663:T663" si="3771">IF(ROWS(Q$655:Q663)/100&lt;=Q$653,Q662+1%,"")</f>
        <v>0.09</v>
      </c>
      <c r="R663" s="37" t="str">
        <f t="shared" si="3771"/>
        <v/>
      </c>
      <c r="S663" s="37">
        <f t="shared" si="3771"/>
        <v>0.09</v>
      </c>
      <c r="T663" s="37" t="str">
        <f t="shared" si="3771"/>
        <v/>
      </c>
      <c r="U663" t="str">
        <f t="shared" si="3726"/>
        <v/>
      </c>
      <c r="V663" s="37" t="str">
        <f t="shared" ref="V663:W663" si="3772">IF(ROWS(V$655:V663)/100&lt;=V$653,V662+1%,"")</f>
        <v/>
      </c>
      <c r="W663" s="37" t="str">
        <f t="shared" si="3772"/>
        <v/>
      </c>
      <c r="X663">
        <f t="shared" si="3728"/>
        <v>90</v>
      </c>
      <c r="Y663" s="37" t="str">
        <f t="shared" si="3729"/>
        <v/>
      </c>
      <c r="Z663">
        <f t="shared" ref="Z663:AA663" si="3773">IF(ROWS(Z$655:Z663)&lt;=Z$653,Z662+1,"")</f>
        <v>9</v>
      </c>
      <c r="AA663">
        <f t="shared" si="3773"/>
        <v>9</v>
      </c>
      <c r="AB663" s="37">
        <f t="shared" ref="AB663:AG663" si="3774">IF(ROWS(AB$655:AB663)/100&lt;=AB$653,AB662+1%,"")</f>
        <v>0.09</v>
      </c>
      <c r="AC663" s="37">
        <f t="shared" si="3774"/>
        <v>0.09</v>
      </c>
      <c r="AD663" s="37">
        <f t="shared" si="3774"/>
        <v>0.09</v>
      </c>
      <c r="AE663" s="37">
        <f t="shared" si="3774"/>
        <v>0.09</v>
      </c>
      <c r="AF663" s="37">
        <f t="shared" si="3774"/>
        <v>0.09</v>
      </c>
      <c r="AG663" s="37">
        <f t="shared" si="3774"/>
        <v>0.09</v>
      </c>
      <c r="AH663">
        <f t="shared" si="3732"/>
        <v>9</v>
      </c>
      <c r="AI663" s="37">
        <f t="shared" ref="AI663:AJ663" si="3775">IF(ROWS(AI$655:AI663)/100&lt;=AI$653,AI662+1%,"")</f>
        <v>0.09</v>
      </c>
      <c r="AJ663" s="37">
        <f t="shared" si="3775"/>
        <v>0.09</v>
      </c>
    </row>
    <row r="664" spans="2:36" ht="12.75">
      <c r="B664">
        <f t="shared" ref="B664:P664" si="3776">IF(ROWS(B$655:B664)&lt;=B$653,B663+1,"")</f>
        <v>10</v>
      </c>
      <c r="C664">
        <f t="shared" si="3776"/>
        <v>10</v>
      </c>
      <c r="D664">
        <f t="shared" si="3776"/>
        <v>10</v>
      </c>
      <c r="E664">
        <f t="shared" si="3776"/>
        <v>10</v>
      </c>
      <c r="F664">
        <f t="shared" si="3776"/>
        <v>10</v>
      </c>
      <c r="G664">
        <f t="shared" si="3776"/>
        <v>10</v>
      </c>
      <c r="H664">
        <f t="shared" si="3776"/>
        <v>10</v>
      </c>
      <c r="I664">
        <f t="shared" si="3776"/>
        <v>10</v>
      </c>
      <c r="J664">
        <f t="shared" si="3776"/>
        <v>10</v>
      </c>
      <c r="K664">
        <f t="shared" si="3776"/>
        <v>10</v>
      </c>
      <c r="L664">
        <f t="shared" si="3776"/>
        <v>10</v>
      </c>
      <c r="M664">
        <f t="shared" si="3776"/>
        <v>10</v>
      </c>
      <c r="N664">
        <f t="shared" si="3776"/>
        <v>10</v>
      </c>
      <c r="O664">
        <f t="shared" si="3776"/>
        <v>10</v>
      </c>
      <c r="P664">
        <f t="shared" si="3776"/>
        <v>10</v>
      </c>
      <c r="Q664" s="37">
        <f t="shared" ref="Q664:T664" si="3777">IF(ROWS(Q$655:Q664)/100&lt;=Q$653,Q663+1%,"")</f>
        <v>9.9999999999999992E-2</v>
      </c>
      <c r="R664" s="37" t="str">
        <f t="shared" si="3777"/>
        <v/>
      </c>
      <c r="S664" s="37">
        <f t="shared" si="3777"/>
        <v>9.9999999999999992E-2</v>
      </c>
      <c r="T664" s="37" t="str">
        <f t="shared" si="3777"/>
        <v/>
      </c>
      <c r="U664" t="str">
        <f t="shared" si="3726"/>
        <v/>
      </c>
      <c r="V664" s="37" t="str">
        <f t="shared" ref="V664:W664" si="3778">IF(ROWS(V$655:V664)/100&lt;=V$653,V663+1%,"")</f>
        <v/>
      </c>
      <c r="W664" s="37" t="str">
        <f t="shared" si="3778"/>
        <v/>
      </c>
      <c r="X664">
        <f t="shared" si="3728"/>
        <v>100</v>
      </c>
      <c r="Y664" s="37" t="str">
        <f t="shared" si="3729"/>
        <v/>
      </c>
      <c r="Z664">
        <f t="shared" ref="Z664:AA664" si="3779">IF(ROWS(Z$655:Z664)&lt;=Z$653,Z663+1,"")</f>
        <v>10</v>
      </c>
      <c r="AA664">
        <f t="shared" si="3779"/>
        <v>10</v>
      </c>
      <c r="AB664" s="37">
        <f t="shared" ref="AB664:AG664" si="3780">IF(ROWS(AB$655:AB664)/100&lt;=AB$653,AB663+1%,"")</f>
        <v>9.9999999999999992E-2</v>
      </c>
      <c r="AC664" s="37">
        <f t="shared" si="3780"/>
        <v>9.9999999999999992E-2</v>
      </c>
      <c r="AD664" s="37">
        <f t="shared" si="3780"/>
        <v>9.9999999999999992E-2</v>
      </c>
      <c r="AE664" s="37">
        <f t="shared" si="3780"/>
        <v>9.9999999999999992E-2</v>
      </c>
      <c r="AF664" s="37">
        <f t="shared" si="3780"/>
        <v>9.9999999999999992E-2</v>
      </c>
      <c r="AG664" s="37">
        <f t="shared" si="3780"/>
        <v>9.9999999999999992E-2</v>
      </c>
      <c r="AH664">
        <f t="shared" si="3732"/>
        <v>10</v>
      </c>
      <c r="AI664" s="37">
        <f t="shared" ref="AI664:AJ664" si="3781">IF(ROWS(AI$655:AI664)/100&lt;=AI$653,AI663+1%,"")</f>
        <v>9.9999999999999992E-2</v>
      </c>
      <c r="AJ664" s="37">
        <f t="shared" si="3781"/>
        <v>9.9999999999999992E-2</v>
      </c>
    </row>
    <row r="665" spans="2:36" ht="12.75">
      <c r="B665">
        <f t="shared" ref="B665:P665" si="3782">IF(ROWS(B$655:B665)&lt;=B$653,B664+1,"")</f>
        <v>11</v>
      </c>
      <c r="C665">
        <f t="shared" si="3782"/>
        <v>11</v>
      </c>
      <c r="D665">
        <f t="shared" si="3782"/>
        <v>11</v>
      </c>
      <c r="E665">
        <f t="shared" si="3782"/>
        <v>11</v>
      </c>
      <c r="F665">
        <f t="shared" si="3782"/>
        <v>11</v>
      </c>
      <c r="G665">
        <f t="shared" si="3782"/>
        <v>11</v>
      </c>
      <c r="H665">
        <f t="shared" si="3782"/>
        <v>11</v>
      </c>
      <c r="I665">
        <f t="shared" si="3782"/>
        <v>11</v>
      </c>
      <c r="J665">
        <f t="shared" si="3782"/>
        <v>11</v>
      </c>
      <c r="K665">
        <f t="shared" si="3782"/>
        <v>11</v>
      </c>
      <c r="L665">
        <f t="shared" si="3782"/>
        <v>11</v>
      </c>
      <c r="M665">
        <f t="shared" si="3782"/>
        <v>11</v>
      </c>
      <c r="N665">
        <f t="shared" si="3782"/>
        <v>11</v>
      </c>
      <c r="O665">
        <f t="shared" si="3782"/>
        <v>11</v>
      </c>
      <c r="P665">
        <f t="shared" si="3782"/>
        <v>11</v>
      </c>
      <c r="Q665" s="37">
        <f t="shared" ref="Q665:T665" si="3783">IF(ROWS(Q$655:Q665)/100&lt;=Q$653,Q664+1%,"")</f>
        <v>0.10999999999999999</v>
      </c>
      <c r="R665" s="37" t="str">
        <f t="shared" si="3783"/>
        <v/>
      </c>
      <c r="S665" s="37">
        <f t="shared" si="3783"/>
        <v>0.10999999999999999</v>
      </c>
      <c r="T665" s="37" t="str">
        <f t="shared" si="3783"/>
        <v/>
      </c>
      <c r="U665" t="str">
        <f t="shared" si="3726"/>
        <v/>
      </c>
      <c r="V665" s="37" t="str">
        <f t="shared" ref="V665:W665" si="3784">IF(ROWS(V$655:V665)/100&lt;=V$653,V664+1%,"")</f>
        <v/>
      </c>
      <c r="W665" s="37" t="str">
        <f t="shared" si="3784"/>
        <v/>
      </c>
      <c r="X665">
        <f t="shared" si="3728"/>
        <v>110</v>
      </c>
      <c r="Y665" s="37" t="str">
        <f t="shared" si="3729"/>
        <v/>
      </c>
      <c r="Z665">
        <f t="shared" ref="Z665:AA665" si="3785">IF(ROWS(Z$655:Z665)&lt;=Z$653,Z664+1,"")</f>
        <v>11</v>
      </c>
      <c r="AA665">
        <f t="shared" si="3785"/>
        <v>11</v>
      </c>
      <c r="AB665" s="37">
        <f t="shared" ref="AB665:AG665" si="3786">IF(ROWS(AB$655:AB665)/100&lt;=AB$653,AB664+1%,"")</f>
        <v>0.10999999999999999</v>
      </c>
      <c r="AC665" s="37">
        <f t="shared" si="3786"/>
        <v>0.10999999999999999</v>
      </c>
      <c r="AD665" s="37">
        <f t="shared" si="3786"/>
        <v>0.10999999999999999</v>
      </c>
      <c r="AE665" s="37">
        <f t="shared" si="3786"/>
        <v>0.10999999999999999</v>
      </c>
      <c r="AF665" s="37">
        <f t="shared" si="3786"/>
        <v>0.10999999999999999</v>
      </c>
      <c r="AG665" s="37">
        <f t="shared" si="3786"/>
        <v>0.10999999999999999</v>
      </c>
      <c r="AH665">
        <f t="shared" si="3732"/>
        <v>11</v>
      </c>
      <c r="AI665" s="37">
        <f t="shared" ref="AI665:AJ665" si="3787">IF(ROWS(AI$655:AI665)/100&lt;=AI$653,AI664+1%,"")</f>
        <v>0.10999999999999999</v>
      </c>
      <c r="AJ665" s="37">
        <f t="shared" si="3787"/>
        <v>0.10999999999999999</v>
      </c>
    </row>
    <row r="666" spans="2:36" ht="12.75">
      <c r="B666">
        <f t="shared" ref="B666:P666" si="3788">IF(ROWS(B$655:B666)&lt;=B$653,B665+1,"")</f>
        <v>12</v>
      </c>
      <c r="C666">
        <f t="shared" si="3788"/>
        <v>12</v>
      </c>
      <c r="D666">
        <f t="shared" si="3788"/>
        <v>12</v>
      </c>
      <c r="E666">
        <f t="shared" si="3788"/>
        <v>12</v>
      </c>
      <c r="F666">
        <f t="shared" si="3788"/>
        <v>12</v>
      </c>
      <c r="G666">
        <f t="shared" si="3788"/>
        <v>12</v>
      </c>
      <c r="H666">
        <f t="shared" si="3788"/>
        <v>12</v>
      </c>
      <c r="I666">
        <f t="shared" si="3788"/>
        <v>12</v>
      </c>
      <c r="J666">
        <f t="shared" si="3788"/>
        <v>12</v>
      </c>
      <c r="K666">
        <f t="shared" si="3788"/>
        <v>12</v>
      </c>
      <c r="L666">
        <f t="shared" si="3788"/>
        <v>12</v>
      </c>
      <c r="M666">
        <f t="shared" si="3788"/>
        <v>12</v>
      </c>
      <c r="N666">
        <f t="shared" si="3788"/>
        <v>12</v>
      </c>
      <c r="O666">
        <f t="shared" si="3788"/>
        <v>12</v>
      </c>
      <c r="P666">
        <f t="shared" si="3788"/>
        <v>12</v>
      </c>
      <c r="Q666" s="37">
        <f t="shared" ref="Q666:T666" si="3789">IF(ROWS(Q$655:Q666)/100&lt;=Q$653,Q665+1%,"")</f>
        <v>0.11999999999999998</v>
      </c>
      <c r="R666" s="37" t="str">
        <f t="shared" si="3789"/>
        <v/>
      </c>
      <c r="S666" s="37">
        <f t="shared" si="3789"/>
        <v>0.11999999999999998</v>
      </c>
      <c r="T666" s="37" t="str">
        <f t="shared" si="3789"/>
        <v/>
      </c>
      <c r="U666" t="str">
        <f t="shared" si="3726"/>
        <v/>
      </c>
      <c r="V666" s="37" t="str">
        <f t="shared" ref="V666:W666" si="3790">IF(ROWS(V$655:V666)/100&lt;=V$653,V665+1%,"")</f>
        <v/>
      </c>
      <c r="W666" s="37" t="str">
        <f t="shared" si="3790"/>
        <v/>
      </c>
      <c r="X666">
        <f t="shared" si="3728"/>
        <v>120</v>
      </c>
      <c r="Y666" s="37" t="str">
        <f t="shared" si="3729"/>
        <v/>
      </c>
      <c r="Z666">
        <f t="shared" ref="Z666:AA666" si="3791">IF(ROWS(Z$655:Z666)&lt;=Z$653,Z665+1,"")</f>
        <v>12</v>
      </c>
      <c r="AA666">
        <f t="shared" si="3791"/>
        <v>12</v>
      </c>
      <c r="AB666" s="37">
        <f t="shared" ref="AB666:AG666" si="3792">IF(ROWS(AB$655:AB666)/100&lt;=AB$653,AB665+1%,"")</f>
        <v>0.11999999999999998</v>
      </c>
      <c r="AC666" s="37">
        <f t="shared" si="3792"/>
        <v>0.11999999999999998</v>
      </c>
      <c r="AD666" s="37">
        <f t="shared" si="3792"/>
        <v>0.11999999999999998</v>
      </c>
      <c r="AE666" s="37">
        <f t="shared" si="3792"/>
        <v>0.11999999999999998</v>
      </c>
      <c r="AF666" s="37">
        <f t="shared" si="3792"/>
        <v>0.11999999999999998</v>
      </c>
      <c r="AG666" s="37">
        <f t="shared" si="3792"/>
        <v>0.11999999999999998</v>
      </c>
      <c r="AH666">
        <f t="shared" si="3732"/>
        <v>12</v>
      </c>
      <c r="AI666" s="37">
        <f t="shared" ref="AI666:AJ666" si="3793">IF(ROWS(AI$655:AI666)/100&lt;=AI$653,AI665+1%,"")</f>
        <v>0.11999999999999998</v>
      </c>
      <c r="AJ666" s="37">
        <f t="shared" si="3793"/>
        <v>0.11999999999999998</v>
      </c>
    </row>
    <row r="667" spans="2:36" ht="12.75">
      <c r="B667">
        <f t="shared" ref="B667:P667" si="3794">IF(ROWS(B$655:B667)&lt;=B$653,B666+1,"")</f>
        <v>13</v>
      </c>
      <c r="C667">
        <f t="shared" si="3794"/>
        <v>13</v>
      </c>
      <c r="D667">
        <f t="shared" si="3794"/>
        <v>13</v>
      </c>
      <c r="E667">
        <f t="shared" si="3794"/>
        <v>13</v>
      </c>
      <c r="F667">
        <f t="shared" si="3794"/>
        <v>13</v>
      </c>
      <c r="G667">
        <f t="shared" si="3794"/>
        <v>13</v>
      </c>
      <c r="H667">
        <f t="shared" si="3794"/>
        <v>13</v>
      </c>
      <c r="I667">
        <f t="shared" si="3794"/>
        <v>13</v>
      </c>
      <c r="J667">
        <f t="shared" si="3794"/>
        <v>13</v>
      </c>
      <c r="K667">
        <f t="shared" si="3794"/>
        <v>13</v>
      </c>
      <c r="L667">
        <f t="shared" si="3794"/>
        <v>13</v>
      </c>
      <c r="M667">
        <f t="shared" si="3794"/>
        <v>13</v>
      </c>
      <c r="N667">
        <f t="shared" si="3794"/>
        <v>13</v>
      </c>
      <c r="O667">
        <f t="shared" si="3794"/>
        <v>13</v>
      </c>
      <c r="P667">
        <f t="shared" si="3794"/>
        <v>13</v>
      </c>
      <c r="Q667" s="37">
        <f t="shared" ref="Q667:T667" si="3795">IF(ROWS(Q$655:Q667)/100&lt;=Q$653,Q666+1%,"")</f>
        <v>0.12999999999999998</v>
      </c>
      <c r="R667" s="37" t="str">
        <f t="shared" si="3795"/>
        <v/>
      </c>
      <c r="S667" s="37">
        <f t="shared" si="3795"/>
        <v>0.12999999999999998</v>
      </c>
      <c r="T667" s="37" t="str">
        <f t="shared" si="3795"/>
        <v/>
      </c>
      <c r="U667" t="str">
        <f t="shared" si="3726"/>
        <v/>
      </c>
      <c r="V667" s="37" t="str">
        <f t="shared" ref="V667:W667" si="3796">IF(ROWS(V$655:V667)/100&lt;=V$653,V666+1%,"")</f>
        <v/>
      </c>
      <c r="W667" s="37" t="str">
        <f t="shared" si="3796"/>
        <v/>
      </c>
      <c r="X667">
        <f t="shared" si="3728"/>
        <v>130</v>
      </c>
      <c r="Y667" s="37" t="str">
        <f t="shared" si="3729"/>
        <v/>
      </c>
      <c r="Z667">
        <f t="shared" ref="Z667:AA667" si="3797">IF(ROWS(Z$655:Z667)&lt;=Z$653,Z666+1,"")</f>
        <v>13</v>
      </c>
      <c r="AA667">
        <f t="shared" si="3797"/>
        <v>13</v>
      </c>
      <c r="AB667" s="37">
        <f t="shared" ref="AB667:AG667" si="3798">IF(ROWS(AB$655:AB667)/100&lt;=AB$653,AB666+1%,"")</f>
        <v>0.12999999999999998</v>
      </c>
      <c r="AC667" s="37">
        <f t="shared" si="3798"/>
        <v>0.12999999999999998</v>
      </c>
      <c r="AD667" s="37">
        <f t="shared" si="3798"/>
        <v>0.12999999999999998</v>
      </c>
      <c r="AE667" s="37">
        <f t="shared" si="3798"/>
        <v>0.12999999999999998</v>
      </c>
      <c r="AF667" s="37">
        <f t="shared" si="3798"/>
        <v>0.12999999999999998</v>
      </c>
      <c r="AG667" s="37">
        <f t="shared" si="3798"/>
        <v>0.12999999999999998</v>
      </c>
      <c r="AH667">
        <f t="shared" si="3732"/>
        <v>13</v>
      </c>
      <c r="AI667" s="37">
        <f t="shared" ref="AI667:AJ667" si="3799">IF(ROWS(AI$655:AI667)/100&lt;=AI$653,AI666+1%,"")</f>
        <v>0.12999999999999998</v>
      </c>
      <c r="AJ667" s="37">
        <f t="shared" si="3799"/>
        <v>0.12999999999999998</v>
      </c>
    </row>
    <row r="668" spans="2:36" ht="12.75">
      <c r="B668">
        <f t="shared" ref="B668:P668" si="3800">IF(ROWS(B$655:B668)&lt;=B$653,B667+1,"")</f>
        <v>14</v>
      </c>
      <c r="C668">
        <f t="shared" si="3800"/>
        <v>14</v>
      </c>
      <c r="D668">
        <f t="shared" si="3800"/>
        <v>14</v>
      </c>
      <c r="E668">
        <f t="shared" si="3800"/>
        <v>14</v>
      </c>
      <c r="F668">
        <f t="shared" si="3800"/>
        <v>14</v>
      </c>
      <c r="G668">
        <f t="shared" si="3800"/>
        <v>14</v>
      </c>
      <c r="H668">
        <f t="shared" si="3800"/>
        <v>14</v>
      </c>
      <c r="I668">
        <f t="shared" si="3800"/>
        <v>14</v>
      </c>
      <c r="J668">
        <f t="shared" si="3800"/>
        <v>14</v>
      </c>
      <c r="K668">
        <f t="shared" si="3800"/>
        <v>14</v>
      </c>
      <c r="L668">
        <f t="shared" si="3800"/>
        <v>14</v>
      </c>
      <c r="M668">
        <f t="shared" si="3800"/>
        <v>14</v>
      </c>
      <c r="N668">
        <f t="shared" si="3800"/>
        <v>14</v>
      </c>
      <c r="O668">
        <f t="shared" si="3800"/>
        <v>14</v>
      </c>
      <c r="P668">
        <f t="shared" si="3800"/>
        <v>14</v>
      </c>
      <c r="Q668" s="37">
        <f t="shared" ref="Q668:T668" si="3801">IF(ROWS(Q$655:Q668)/100&lt;=Q$653,Q667+1%,"")</f>
        <v>0.13999999999999999</v>
      </c>
      <c r="R668" s="37" t="str">
        <f t="shared" si="3801"/>
        <v/>
      </c>
      <c r="S668" s="37">
        <f t="shared" si="3801"/>
        <v>0.13999999999999999</v>
      </c>
      <c r="T668" s="37" t="str">
        <f t="shared" si="3801"/>
        <v/>
      </c>
      <c r="U668" t="str">
        <f t="shared" si="3726"/>
        <v/>
      </c>
      <c r="V668" s="37" t="str">
        <f t="shared" ref="V668:W668" si="3802">IF(ROWS(V$655:V668)/100&lt;=V$653,V667+1%,"")</f>
        <v/>
      </c>
      <c r="W668" s="37" t="str">
        <f t="shared" si="3802"/>
        <v/>
      </c>
      <c r="X668">
        <f t="shared" si="3728"/>
        <v>140</v>
      </c>
      <c r="Y668" s="37" t="str">
        <f t="shared" si="3729"/>
        <v/>
      </c>
      <c r="Z668">
        <f t="shared" ref="Z668:AA668" si="3803">IF(ROWS(Z$655:Z668)&lt;=Z$653,Z667+1,"")</f>
        <v>14</v>
      </c>
      <c r="AA668">
        <f t="shared" si="3803"/>
        <v>14</v>
      </c>
      <c r="AB668" s="37">
        <f t="shared" ref="AB668:AG668" si="3804">IF(ROWS(AB$655:AB668)/100&lt;=AB$653,AB667+1%,"")</f>
        <v>0.13999999999999999</v>
      </c>
      <c r="AC668" s="37">
        <f t="shared" si="3804"/>
        <v>0.13999999999999999</v>
      </c>
      <c r="AD668" s="37">
        <f t="shared" si="3804"/>
        <v>0.13999999999999999</v>
      </c>
      <c r="AE668" s="37">
        <f t="shared" si="3804"/>
        <v>0.13999999999999999</v>
      </c>
      <c r="AF668" s="37">
        <f t="shared" si="3804"/>
        <v>0.13999999999999999</v>
      </c>
      <c r="AG668" s="37">
        <f t="shared" si="3804"/>
        <v>0.13999999999999999</v>
      </c>
      <c r="AH668">
        <f t="shared" si="3732"/>
        <v>14</v>
      </c>
      <c r="AI668" s="37">
        <f t="shared" ref="AI668:AJ668" si="3805">IF(ROWS(AI$655:AI668)/100&lt;=AI$653,AI667+1%,"")</f>
        <v>0.13999999999999999</v>
      </c>
      <c r="AJ668" s="37">
        <f t="shared" si="3805"/>
        <v>0.13999999999999999</v>
      </c>
    </row>
    <row r="669" spans="2:36" ht="12.75">
      <c r="B669">
        <f t="shared" ref="B669:P669" si="3806">IF(ROWS(B$655:B669)&lt;=B$653,B668+1,"")</f>
        <v>15</v>
      </c>
      <c r="C669">
        <f t="shared" si="3806"/>
        <v>15</v>
      </c>
      <c r="D669">
        <f t="shared" si="3806"/>
        <v>15</v>
      </c>
      <c r="E669">
        <f t="shared" si="3806"/>
        <v>15</v>
      </c>
      <c r="F669">
        <f t="shared" si="3806"/>
        <v>15</v>
      </c>
      <c r="G669">
        <f t="shared" si="3806"/>
        <v>15</v>
      </c>
      <c r="H669">
        <f t="shared" si="3806"/>
        <v>15</v>
      </c>
      <c r="I669">
        <f t="shared" si="3806"/>
        <v>15</v>
      </c>
      <c r="J669">
        <f t="shared" si="3806"/>
        <v>15</v>
      </c>
      <c r="K669">
        <f t="shared" si="3806"/>
        <v>15</v>
      </c>
      <c r="L669">
        <f t="shared" si="3806"/>
        <v>15</v>
      </c>
      <c r="M669">
        <f t="shared" si="3806"/>
        <v>15</v>
      </c>
      <c r="N669">
        <f t="shared" si="3806"/>
        <v>15</v>
      </c>
      <c r="O669">
        <f t="shared" si="3806"/>
        <v>15</v>
      </c>
      <c r="P669">
        <f t="shared" si="3806"/>
        <v>15</v>
      </c>
      <c r="Q669" s="37">
        <f t="shared" ref="Q669:T669" si="3807">IF(ROWS(Q$655:Q669)/100&lt;=Q$653,Q668+1%,"")</f>
        <v>0.15</v>
      </c>
      <c r="R669" s="37" t="str">
        <f t="shared" si="3807"/>
        <v/>
      </c>
      <c r="S669" s="37">
        <f t="shared" si="3807"/>
        <v>0.15</v>
      </c>
      <c r="T669" s="37" t="str">
        <f t="shared" si="3807"/>
        <v/>
      </c>
      <c r="U669" t="str">
        <f t="shared" si="3726"/>
        <v/>
      </c>
      <c r="V669" s="37" t="str">
        <f t="shared" ref="V669:W669" si="3808">IF(ROWS(V$655:V669)/100&lt;=V$653,V668+1%,"")</f>
        <v/>
      </c>
      <c r="W669" s="37" t="str">
        <f t="shared" si="3808"/>
        <v/>
      </c>
      <c r="X669">
        <f t="shared" si="3728"/>
        <v>150</v>
      </c>
      <c r="Y669" s="37" t="str">
        <f t="shared" si="3729"/>
        <v/>
      </c>
      <c r="Z669">
        <f t="shared" ref="Z669:AA669" si="3809">IF(ROWS(Z$655:Z669)&lt;=Z$653,Z668+1,"")</f>
        <v>15</v>
      </c>
      <c r="AA669">
        <f t="shared" si="3809"/>
        <v>15</v>
      </c>
      <c r="AB669" s="37">
        <f t="shared" ref="AB669:AG669" si="3810">IF(ROWS(AB$655:AB669)/100&lt;=AB$653,AB668+1%,"")</f>
        <v>0.15</v>
      </c>
      <c r="AC669" s="37">
        <f t="shared" si="3810"/>
        <v>0.15</v>
      </c>
      <c r="AD669" s="37">
        <f t="shared" si="3810"/>
        <v>0.15</v>
      </c>
      <c r="AE669" s="37">
        <f t="shared" si="3810"/>
        <v>0.15</v>
      </c>
      <c r="AF669" s="37">
        <f t="shared" si="3810"/>
        <v>0.15</v>
      </c>
      <c r="AG669" s="37">
        <f t="shared" si="3810"/>
        <v>0.15</v>
      </c>
      <c r="AH669">
        <f t="shared" si="3732"/>
        <v>15</v>
      </c>
      <c r="AI669" s="37">
        <f t="shared" ref="AI669:AJ669" si="3811">IF(ROWS(AI$655:AI669)/100&lt;=AI$653,AI668+1%,"")</f>
        <v>0.15</v>
      </c>
      <c r="AJ669" s="37">
        <f t="shared" si="3811"/>
        <v>0.15</v>
      </c>
    </row>
    <row r="670" spans="2:36" ht="12.75">
      <c r="B670">
        <f t="shared" ref="B670:P670" si="3812">IF(ROWS(B$655:B670)&lt;=B$653,B669+1,"")</f>
        <v>16</v>
      </c>
      <c r="C670" t="str">
        <f t="shared" si="3812"/>
        <v/>
      </c>
      <c r="D670" t="str">
        <f t="shared" si="3812"/>
        <v/>
      </c>
      <c r="E670" t="str">
        <f t="shared" si="3812"/>
        <v/>
      </c>
      <c r="F670" t="str">
        <f t="shared" si="3812"/>
        <v/>
      </c>
      <c r="G670" t="str">
        <f t="shared" si="3812"/>
        <v/>
      </c>
      <c r="H670" t="str">
        <f t="shared" si="3812"/>
        <v/>
      </c>
      <c r="I670" t="str">
        <f t="shared" si="3812"/>
        <v/>
      </c>
      <c r="J670">
        <f t="shared" si="3812"/>
        <v>16</v>
      </c>
      <c r="K670">
        <f t="shared" si="3812"/>
        <v>16</v>
      </c>
      <c r="L670">
        <f t="shared" si="3812"/>
        <v>16</v>
      </c>
      <c r="M670">
        <f t="shared" si="3812"/>
        <v>16</v>
      </c>
      <c r="N670">
        <f t="shared" si="3812"/>
        <v>16</v>
      </c>
      <c r="O670">
        <f t="shared" si="3812"/>
        <v>16</v>
      </c>
      <c r="P670">
        <f t="shared" si="3812"/>
        <v>16</v>
      </c>
      <c r="Q670" s="37">
        <f t="shared" ref="Q670:T670" si="3813">IF(ROWS(Q$655:Q670)/100&lt;=Q$653,Q669+1%,"")</f>
        <v>0.16</v>
      </c>
      <c r="R670" s="37" t="str">
        <f t="shared" si="3813"/>
        <v/>
      </c>
      <c r="S670" s="37">
        <f t="shared" si="3813"/>
        <v>0.16</v>
      </c>
      <c r="T670" s="37" t="str">
        <f t="shared" si="3813"/>
        <v/>
      </c>
      <c r="U670" t="str">
        <f t="shared" si="3726"/>
        <v/>
      </c>
      <c r="V670" s="37" t="str">
        <f t="shared" ref="V670:W670" si="3814">IF(ROWS(V$655:V670)/100&lt;=V$653,V669+1%,"")</f>
        <v/>
      </c>
      <c r="W670" s="37" t="str">
        <f t="shared" si="3814"/>
        <v/>
      </c>
      <c r="X670">
        <f t="shared" si="3728"/>
        <v>160</v>
      </c>
      <c r="Y670" s="37" t="str">
        <f t="shared" si="3729"/>
        <v/>
      </c>
      <c r="Z670">
        <f t="shared" ref="Z670:AA670" si="3815">IF(ROWS(Z$655:Z670)&lt;=Z$653,Z669+1,"")</f>
        <v>16</v>
      </c>
      <c r="AA670">
        <f t="shared" si="3815"/>
        <v>16</v>
      </c>
      <c r="AB670" s="37">
        <f t="shared" ref="AB670:AG670" si="3816">IF(ROWS(AB$655:AB670)/100&lt;=AB$653,AB669+1%,"")</f>
        <v>0.16</v>
      </c>
      <c r="AC670" s="37">
        <f t="shared" si="3816"/>
        <v>0.16</v>
      </c>
      <c r="AD670" s="37">
        <f t="shared" si="3816"/>
        <v>0.16</v>
      </c>
      <c r="AE670" s="37">
        <f t="shared" si="3816"/>
        <v>0.16</v>
      </c>
      <c r="AF670" s="37">
        <f t="shared" si="3816"/>
        <v>0.16</v>
      </c>
      <c r="AG670" s="37">
        <f t="shared" si="3816"/>
        <v>0.16</v>
      </c>
      <c r="AH670">
        <f t="shared" si="3732"/>
        <v>16</v>
      </c>
      <c r="AI670" s="37">
        <f t="shared" ref="AI670:AJ670" si="3817">IF(ROWS(AI$655:AI670)/100&lt;=AI$653,AI669+1%,"")</f>
        <v>0.16</v>
      </c>
      <c r="AJ670" s="37">
        <f t="shared" si="3817"/>
        <v>0.16</v>
      </c>
    </row>
    <row r="671" spans="2:36" ht="12.75">
      <c r="B671">
        <f t="shared" ref="B671:P671" si="3818">IF(ROWS(B$655:B671)&lt;=B$653,B670+1,"")</f>
        <v>17</v>
      </c>
      <c r="C671" t="str">
        <f t="shared" si="3818"/>
        <v/>
      </c>
      <c r="D671" t="str">
        <f t="shared" si="3818"/>
        <v/>
      </c>
      <c r="E671" t="str">
        <f t="shared" si="3818"/>
        <v/>
      </c>
      <c r="F671" t="str">
        <f t="shared" si="3818"/>
        <v/>
      </c>
      <c r="G671" t="str">
        <f t="shared" si="3818"/>
        <v/>
      </c>
      <c r="H671" t="str">
        <f t="shared" si="3818"/>
        <v/>
      </c>
      <c r="I671" t="str">
        <f t="shared" si="3818"/>
        <v/>
      </c>
      <c r="J671">
        <f t="shared" si="3818"/>
        <v>17</v>
      </c>
      <c r="K671">
        <f t="shared" si="3818"/>
        <v>17</v>
      </c>
      <c r="L671">
        <f t="shared" si="3818"/>
        <v>17</v>
      </c>
      <c r="M671">
        <f t="shared" si="3818"/>
        <v>17</v>
      </c>
      <c r="N671">
        <f t="shared" si="3818"/>
        <v>17</v>
      </c>
      <c r="O671">
        <f t="shared" si="3818"/>
        <v>17</v>
      </c>
      <c r="P671">
        <f t="shared" si="3818"/>
        <v>17</v>
      </c>
      <c r="Q671" s="37">
        <f t="shared" ref="Q671:T671" si="3819">IF(ROWS(Q$655:Q671)/100&lt;=Q$653,Q670+1%,"")</f>
        <v>0.17</v>
      </c>
      <c r="R671" s="37" t="str">
        <f t="shared" si="3819"/>
        <v/>
      </c>
      <c r="S671" s="37">
        <f t="shared" si="3819"/>
        <v>0.17</v>
      </c>
      <c r="T671" s="37" t="str">
        <f t="shared" si="3819"/>
        <v/>
      </c>
      <c r="U671" t="str">
        <f t="shared" si="3726"/>
        <v/>
      </c>
      <c r="V671" s="37" t="str">
        <f t="shared" ref="V671:W671" si="3820">IF(ROWS(V$655:V671)/100&lt;=V$653,V670+1%,"")</f>
        <v/>
      </c>
      <c r="W671" s="37" t="str">
        <f t="shared" si="3820"/>
        <v/>
      </c>
      <c r="X671">
        <f t="shared" si="3728"/>
        <v>170</v>
      </c>
      <c r="Y671" s="37" t="str">
        <f t="shared" si="3729"/>
        <v/>
      </c>
      <c r="Z671">
        <f t="shared" ref="Z671:AA671" si="3821">IF(ROWS(Z$655:Z671)&lt;=Z$653,Z670+1,"")</f>
        <v>17</v>
      </c>
      <c r="AA671">
        <f t="shared" si="3821"/>
        <v>17</v>
      </c>
      <c r="AB671" s="37">
        <f t="shared" ref="AB671:AG671" si="3822">IF(ROWS(AB$655:AB671)/100&lt;=AB$653,AB670+1%,"")</f>
        <v>0.17</v>
      </c>
      <c r="AC671" s="37">
        <f t="shared" si="3822"/>
        <v>0.17</v>
      </c>
      <c r="AD671" s="37">
        <f t="shared" si="3822"/>
        <v>0.17</v>
      </c>
      <c r="AE671" s="37">
        <f t="shared" si="3822"/>
        <v>0.17</v>
      </c>
      <c r="AF671" s="37">
        <f t="shared" si="3822"/>
        <v>0.17</v>
      </c>
      <c r="AG671" s="37">
        <f t="shared" si="3822"/>
        <v>0.17</v>
      </c>
      <c r="AH671">
        <f t="shared" si="3732"/>
        <v>17</v>
      </c>
      <c r="AI671" s="37">
        <f t="shared" ref="AI671:AJ671" si="3823">IF(ROWS(AI$655:AI671)/100&lt;=AI$653,AI670+1%,"")</f>
        <v>0.17</v>
      </c>
      <c r="AJ671" s="37">
        <f t="shared" si="3823"/>
        <v>0.17</v>
      </c>
    </row>
    <row r="672" spans="2:36" ht="12.75">
      <c r="B672">
        <f t="shared" ref="B672:P672" si="3824">IF(ROWS(B$655:B672)&lt;=B$653,B671+1,"")</f>
        <v>18</v>
      </c>
      <c r="C672" t="str">
        <f t="shared" si="3824"/>
        <v/>
      </c>
      <c r="D672" t="str">
        <f t="shared" si="3824"/>
        <v/>
      </c>
      <c r="E672" t="str">
        <f t="shared" si="3824"/>
        <v/>
      </c>
      <c r="F672" t="str">
        <f t="shared" si="3824"/>
        <v/>
      </c>
      <c r="G672" t="str">
        <f t="shared" si="3824"/>
        <v/>
      </c>
      <c r="H672" t="str">
        <f t="shared" si="3824"/>
        <v/>
      </c>
      <c r="I672" t="str">
        <f t="shared" si="3824"/>
        <v/>
      </c>
      <c r="J672">
        <f t="shared" si="3824"/>
        <v>18</v>
      </c>
      <c r="K672">
        <f t="shared" si="3824"/>
        <v>18</v>
      </c>
      <c r="L672">
        <f t="shared" si="3824"/>
        <v>18</v>
      </c>
      <c r="M672">
        <f t="shared" si="3824"/>
        <v>18</v>
      </c>
      <c r="N672">
        <f t="shared" si="3824"/>
        <v>18</v>
      </c>
      <c r="O672">
        <f t="shared" si="3824"/>
        <v>18</v>
      </c>
      <c r="P672">
        <f t="shared" si="3824"/>
        <v>18</v>
      </c>
      <c r="Q672" s="37">
        <f t="shared" ref="Q672:T672" si="3825">IF(ROWS(Q$655:Q672)/100&lt;=Q$653,Q671+1%,"")</f>
        <v>0.18000000000000002</v>
      </c>
      <c r="R672" s="37" t="str">
        <f t="shared" si="3825"/>
        <v/>
      </c>
      <c r="S672" s="37">
        <f t="shared" si="3825"/>
        <v>0.18000000000000002</v>
      </c>
      <c r="T672" s="37" t="str">
        <f t="shared" si="3825"/>
        <v/>
      </c>
      <c r="U672" t="str">
        <f t="shared" si="3726"/>
        <v/>
      </c>
      <c r="V672" s="37" t="str">
        <f t="shared" ref="V672:W672" si="3826">IF(ROWS(V$655:V672)/100&lt;=V$653,V671+1%,"")</f>
        <v/>
      </c>
      <c r="W672" s="37" t="str">
        <f t="shared" si="3826"/>
        <v/>
      </c>
      <c r="X672">
        <f t="shared" si="3728"/>
        <v>180</v>
      </c>
      <c r="Y672" s="37" t="str">
        <f t="shared" si="3729"/>
        <v/>
      </c>
      <c r="Z672">
        <f t="shared" ref="Z672:AA672" si="3827">IF(ROWS(Z$655:Z672)&lt;=Z$653,Z671+1,"")</f>
        <v>18</v>
      </c>
      <c r="AA672">
        <f t="shared" si="3827"/>
        <v>18</v>
      </c>
      <c r="AB672" s="37">
        <f t="shared" ref="AB672:AG672" si="3828">IF(ROWS(AB$655:AB672)/100&lt;=AB$653,AB671+1%,"")</f>
        <v>0.18000000000000002</v>
      </c>
      <c r="AC672" s="37">
        <f t="shared" si="3828"/>
        <v>0.18000000000000002</v>
      </c>
      <c r="AD672" s="37">
        <f t="shared" si="3828"/>
        <v>0.18000000000000002</v>
      </c>
      <c r="AE672" s="37">
        <f t="shared" si="3828"/>
        <v>0.18000000000000002</v>
      </c>
      <c r="AF672" s="37">
        <f t="shared" si="3828"/>
        <v>0.18000000000000002</v>
      </c>
      <c r="AG672" s="37">
        <f t="shared" si="3828"/>
        <v>0.18000000000000002</v>
      </c>
      <c r="AH672">
        <f t="shared" si="3732"/>
        <v>18</v>
      </c>
      <c r="AI672" s="37">
        <f t="shared" ref="AI672:AJ672" si="3829">IF(ROWS(AI$655:AI672)/100&lt;=AI$653,AI671+1%,"")</f>
        <v>0.18000000000000002</v>
      </c>
      <c r="AJ672" s="37">
        <f t="shared" si="3829"/>
        <v>0.18000000000000002</v>
      </c>
    </row>
    <row r="673" spans="2:36" ht="12.75">
      <c r="B673">
        <f t="shared" ref="B673:P673" si="3830">IF(ROWS(B$655:B673)&lt;=B$653,B672+1,"")</f>
        <v>19</v>
      </c>
      <c r="C673" t="str">
        <f t="shared" si="3830"/>
        <v/>
      </c>
      <c r="D673" t="str">
        <f t="shared" si="3830"/>
        <v/>
      </c>
      <c r="E673" t="str">
        <f t="shared" si="3830"/>
        <v/>
      </c>
      <c r="F673" t="str">
        <f t="shared" si="3830"/>
        <v/>
      </c>
      <c r="G673" t="str">
        <f t="shared" si="3830"/>
        <v/>
      </c>
      <c r="H673" t="str">
        <f t="shared" si="3830"/>
        <v/>
      </c>
      <c r="I673" t="str">
        <f t="shared" si="3830"/>
        <v/>
      </c>
      <c r="J673">
        <f t="shared" si="3830"/>
        <v>19</v>
      </c>
      <c r="K673">
        <f t="shared" si="3830"/>
        <v>19</v>
      </c>
      <c r="L673">
        <f t="shared" si="3830"/>
        <v>19</v>
      </c>
      <c r="M673">
        <f t="shared" si="3830"/>
        <v>19</v>
      </c>
      <c r="N673">
        <f t="shared" si="3830"/>
        <v>19</v>
      </c>
      <c r="O673">
        <f t="shared" si="3830"/>
        <v>19</v>
      </c>
      <c r="P673">
        <f t="shared" si="3830"/>
        <v>19</v>
      </c>
      <c r="Q673" s="37">
        <f t="shared" ref="Q673:T673" si="3831">IF(ROWS(Q$655:Q673)/100&lt;=Q$653,Q672+1%,"")</f>
        <v>0.19000000000000003</v>
      </c>
      <c r="R673" s="37" t="str">
        <f t="shared" si="3831"/>
        <v/>
      </c>
      <c r="S673" s="37">
        <f t="shared" si="3831"/>
        <v>0.19000000000000003</v>
      </c>
      <c r="T673" s="37" t="str">
        <f t="shared" si="3831"/>
        <v/>
      </c>
      <c r="U673" t="str">
        <f t="shared" si="3726"/>
        <v/>
      </c>
      <c r="V673" s="37" t="str">
        <f t="shared" ref="V673:W673" si="3832">IF(ROWS(V$655:V673)/100&lt;=V$653,V672+1%,"")</f>
        <v/>
      </c>
      <c r="W673" s="37" t="str">
        <f t="shared" si="3832"/>
        <v/>
      </c>
      <c r="X673">
        <f t="shared" si="3728"/>
        <v>190</v>
      </c>
      <c r="Y673" s="37" t="str">
        <f t="shared" si="3729"/>
        <v/>
      </c>
      <c r="Z673">
        <f t="shared" ref="Z673:AA673" si="3833">IF(ROWS(Z$655:Z673)&lt;=Z$653,Z672+1,"")</f>
        <v>19</v>
      </c>
      <c r="AA673">
        <f t="shared" si="3833"/>
        <v>19</v>
      </c>
      <c r="AB673" s="37">
        <f t="shared" ref="AB673:AG673" si="3834">IF(ROWS(AB$655:AB673)/100&lt;=AB$653,AB672+1%,"")</f>
        <v>0.19000000000000003</v>
      </c>
      <c r="AC673" s="37">
        <f t="shared" si="3834"/>
        <v>0.19000000000000003</v>
      </c>
      <c r="AD673" s="37">
        <f t="shared" si="3834"/>
        <v>0.19000000000000003</v>
      </c>
      <c r="AE673" s="37">
        <f t="shared" si="3834"/>
        <v>0.19000000000000003</v>
      </c>
      <c r="AF673" s="37">
        <f t="shared" si="3834"/>
        <v>0.19000000000000003</v>
      </c>
      <c r="AG673" s="37">
        <f t="shared" si="3834"/>
        <v>0.19000000000000003</v>
      </c>
      <c r="AH673">
        <f t="shared" si="3732"/>
        <v>19</v>
      </c>
      <c r="AI673" s="37">
        <f t="shared" ref="AI673:AJ673" si="3835">IF(ROWS(AI$655:AI673)/100&lt;=AI$653,AI672+1%,"")</f>
        <v>0.19000000000000003</v>
      </c>
      <c r="AJ673" s="37">
        <f t="shared" si="3835"/>
        <v>0.19000000000000003</v>
      </c>
    </row>
    <row r="674" spans="2:36" ht="12.75">
      <c r="B674">
        <f t="shared" ref="B674:P674" si="3836">IF(ROWS(B$655:B674)&lt;=B$653,B673+1,"")</f>
        <v>20</v>
      </c>
      <c r="C674" t="str">
        <f t="shared" si="3836"/>
        <v/>
      </c>
      <c r="D674" t="str">
        <f t="shared" si="3836"/>
        <v/>
      </c>
      <c r="E674" t="str">
        <f t="shared" si="3836"/>
        <v/>
      </c>
      <c r="F674" t="str">
        <f t="shared" si="3836"/>
        <v/>
      </c>
      <c r="G674" t="str">
        <f t="shared" si="3836"/>
        <v/>
      </c>
      <c r="H674" t="str">
        <f t="shared" si="3836"/>
        <v/>
      </c>
      <c r="I674" t="str">
        <f t="shared" si="3836"/>
        <v/>
      </c>
      <c r="J674">
        <f t="shared" si="3836"/>
        <v>20</v>
      </c>
      <c r="K674">
        <f t="shared" si="3836"/>
        <v>20</v>
      </c>
      <c r="L674">
        <f t="shared" si="3836"/>
        <v>20</v>
      </c>
      <c r="M674">
        <f t="shared" si="3836"/>
        <v>20</v>
      </c>
      <c r="N674">
        <f t="shared" si="3836"/>
        <v>20</v>
      </c>
      <c r="O674">
        <f t="shared" si="3836"/>
        <v>20</v>
      </c>
      <c r="P674">
        <f t="shared" si="3836"/>
        <v>20</v>
      </c>
      <c r="Q674" s="37">
        <f t="shared" ref="Q674:T674" si="3837">IF(ROWS(Q$655:Q674)/100&lt;=Q$653,Q673+1%,"")</f>
        <v>0.20000000000000004</v>
      </c>
      <c r="R674" s="37" t="str">
        <f t="shared" si="3837"/>
        <v/>
      </c>
      <c r="S674" s="37">
        <f t="shared" si="3837"/>
        <v>0.20000000000000004</v>
      </c>
      <c r="T674" s="37" t="str">
        <f t="shared" si="3837"/>
        <v/>
      </c>
      <c r="U674" t="str">
        <f t="shared" si="3726"/>
        <v/>
      </c>
      <c r="V674" s="37" t="str">
        <f t="shared" ref="V674:W674" si="3838">IF(ROWS(V$655:V674)/100&lt;=V$653,V673+1%,"")</f>
        <v/>
      </c>
      <c r="W674" s="37" t="str">
        <f t="shared" si="3838"/>
        <v/>
      </c>
      <c r="X674">
        <f t="shared" si="3728"/>
        <v>200</v>
      </c>
      <c r="Y674" s="37" t="str">
        <f t="shared" si="3729"/>
        <v/>
      </c>
      <c r="Z674">
        <f t="shared" ref="Z674:AA674" si="3839">IF(ROWS(Z$655:Z674)&lt;=Z$653,Z673+1,"")</f>
        <v>20</v>
      </c>
      <c r="AA674">
        <f t="shared" si="3839"/>
        <v>20</v>
      </c>
      <c r="AB674" s="37">
        <f t="shared" ref="AB674:AG674" si="3840">IF(ROWS(AB$655:AB674)/100&lt;=AB$653,AB673+1%,"")</f>
        <v>0.20000000000000004</v>
      </c>
      <c r="AC674" s="37">
        <f t="shared" si="3840"/>
        <v>0.20000000000000004</v>
      </c>
      <c r="AD674" s="37">
        <f t="shared" si="3840"/>
        <v>0.20000000000000004</v>
      </c>
      <c r="AE674" s="37">
        <f t="shared" si="3840"/>
        <v>0.20000000000000004</v>
      </c>
      <c r="AF674" s="37">
        <f t="shared" si="3840"/>
        <v>0.20000000000000004</v>
      </c>
      <c r="AG674" s="37">
        <f t="shared" si="3840"/>
        <v>0.20000000000000004</v>
      </c>
      <c r="AH674">
        <f t="shared" si="3732"/>
        <v>20</v>
      </c>
      <c r="AI674" s="37">
        <f t="shared" ref="AI674:AJ674" si="3841">IF(ROWS(AI$655:AI674)/100&lt;=AI$653,AI673+1%,"")</f>
        <v>0.20000000000000004</v>
      </c>
      <c r="AJ674" s="37">
        <f t="shared" si="3841"/>
        <v>0.20000000000000004</v>
      </c>
    </row>
    <row r="675" spans="2:36" ht="12.75">
      <c r="B675">
        <f t="shared" ref="B675:P675" si="3842">IF(ROWS(B$655:B675)&lt;=B$653,B674+1,"")</f>
        <v>21</v>
      </c>
      <c r="C675" t="str">
        <f t="shared" si="3842"/>
        <v/>
      </c>
      <c r="D675" t="str">
        <f t="shared" si="3842"/>
        <v/>
      </c>
      <c r="E675" t="str">
        <f t="shared" si="3842"/>
        <v/>
      </c>
      <c r="F675" t="str">
        <f t="shared" si="3842"/>
        <v/>
      </c>
      <c r="G675" t="str">
        <f t="shared" si="3842"/>
        <v/>
      </c>
      <c r="H675" t="str">
        <f t="shared" si="3842"/>
        <v/>
      </c>
      <c r="I675" t="str">
        <f t="shared" si="3842"/>
        <v/>
      </c>
      <c r="J675">
        <f t="shared" si="3842"/>
        <v>21</v>
      </c>
      <c r="K675">
        <f t="shared" si="3842"/>
        <v>21</v>
      </c>
      <c r="L675">
        <f t="shared" si="3842"/>
        <v>21</v>
      </c>
      <c r="M675">
        <f t="shared" si="3842"/>
        <v>21</v>
      </c>
      <c r="N675">
        <f t="shared" si="3842"/>
        <v>21</v>
      </c>
      <c r="O675">
        <f t="shared" si="3842"/>
        <v>21</v>
      </c>
      <c r="P675">
        <f t="shared" si="3842"/>
        <v>21</v>
      </c>
      <c r="Q675" s="37">
        <f t="shared" ref="Q675:T675" si="3843">IF(ROWS(Q$655:Q675)/100&lt;=Q$653,Q674+1%,"")</f>
        <v>0.21000000000000005</v>
      </c>
      <c r="R675" s="37" t="str">
        <f t="shared" si="3843"/>
        <v/>
      </c>
      <c r="S675" s="37">
        <f t="shared" si="3843"/>
        <v>0.21000000000000005</v>
      </c>
      <c r="T675" s="37" t="str">
        <f t="shared" si="3843"/>
        <v/>
      </c>
      <c r="U675" t="str">
        <f t="shared" si="3726"/>
        <v/>
      </c>
      <c r="V675" s="37" t="str">
        <f t="shared" ref="V675:W675" si="3844">IF(ROWS(V$655:V675)/100&lt;=V$653,V674+1%,"")</f>
        <v/>
      </c>
      <c r="W675" s="37" t="str">
        <f t="shared" si="3844"/>
        <v/>
      </c>
      <c r="X675">
        <f t="shared" si="3728"/>
        <v>210</v>
      </c>
      <c r="Y675" s="37" t="str">
        <f t="shared" si="3729"/>
        <v/>
      </c>
      <c r="Z675">
        <f t="shared" ref="Z675:AA675" si="3845">IF(ROWS(Z$655:Z675)&lt;=Z$653,Z674+1,"")</f>
        <v>21</v>
      </c>
      <c r="AA675">
        <f t="shared" si="3845"/>
        <v>21</v>
      </c>
      <c r="AB675" s="37">
        <f t="shared" ref="AB675:AG675" si="3846">IF(ROWS(AB$655:AB675)/100&lt;=AB$653,AB674+1%,"")</f>
        <v>0.21000000000000005</v>
      </c>
      <c r="AC675" s="37">
        <f t="shared" si="3846"/>
        <v>0.21000000000000005</v>
      </c>
      <c r="AD675" s="37">
        <f t="shared" si="3846"/>
        <v>0.21000000000000005</v>
      </c>
      <c r="AE675" s="37">
        <f t="shared" si="3846"/>
        <v>0.21000000000000005</v>
      </c>
      <c r="AF675" s="37">
        <f t="shared" si="3846"/>
        <v>0.21000000000000005</v>
      </c>
      <c r="AG675" s="37">
        <f t="shared" si="3846"/>
        <v>0.21000000000000005</v>
      </c>
      <c r="AH675">
        <f t="shared" si="3732"/>
        <v>21</v>
      </c>
      <c r="AI675" s="37">
        <f t="shared" ref="AI675:AJ675" si="3847">IF(ROWS(AI$655:AI675)/100&lt;=AI$653,AI674+1%,"")</f>
        <v>0.21000000000000005</v>
      </c>
      <c r="AJ675" s="37">
        <f t="shared" si="3847"/>
        <v>0.21000000000000005</v>
      </c>
    </row>
    <row r="676" spans="2:36" ht="12.75">
      <c r="B676">
        <f t="shared" ref="B676:P676" si="3848">IF(ROWS(B$655:B676)&lt;=B$653,B675+1,"")</f>
        <v>22</v>
      </c>
      <c r="C676" t="str">
        <f t="shared" si="3848"/>
        <v/>
      </c>
      <c r="D676" t="str">
        <f t="shared" si="3848"/>
        <v/>
      </c>
      <c r="E676" t="str">
        <f t="shared" si="3848"/>
        <v/>
      </c>
      <c r="F676" t="str">
        <f t="shared" si="3848"/>
        <v/>
      </c>
      <c r="G676" t="str">
        <f t="shared" si="3848"/>
        <v/>
      </c>
      <c r="H676" t="str">
        <f t="shared" si="3848"/>
        <v/>
      </c>
      <c r="I676" t="str">
        <f t="shared" si="3848"/>
        <v/>
      </c>
      <c r="J676">
        <f t="shared" si="3848"/>
        <v>22</v>
      </c>
      <c r="K676">
        <f t="shared" si="3848"/>
        <v>22</v>
      </c>
      <c r="L676">
        <f t="shared" si="3848"/>
        <v>22</v>
      </c>
      <c r="M676">
        <f t="shared" si="3848"/>
        <v>22</v>
      </c>
      <c r="N676">
        <f t="shared" si="3848"/>
        <v>22</v>
      </c>
      <c r="O676">
        <f t="shared" si="3848"/>
        <v>22</v>
      </c>
      <c r="P676">
        <f t="shared" si="3848"/>
        <v>22</v>
      </c>
      <c r="Q676" s="37">
        <f t="shared" ref="Q676:T676" si="3849">IF(ROWS(Q$655:Q676)/100&lt;=Q$653,Q675+1%,"")</f>
        <v>0.22000000000000006</v>
      </c>
      <c r="R676" s="37" t="str">
        <f t="shared" si="3849"/>
        <v/>
      </c>
      <c r="S676" s="37">
        <f t="shared" si="3849"/>
        <v>0.22000000000000006</v>
      </c>
      <c r="T676" s="37" t="str">
        <f t="shared" si="3849"/>
        <v/>
      </c>
      <c r="U676" t="str">
        <f t="shared" si="3726"/>
        <v/>
      </c>
      <c r="V676" s="37" t="str">
        <f t="shared" ref="V676:W676" si="3850">IF(ROWS(V$655:V676)/100&lt;=V$653,V675+1%,"")</f>
        <v/>
      </c>
      <c r="W676" s="37" t="str">
        <f t="shared" si="3850"/>
        <v/>
      </c>
      <c r="X676">
        <f t="shared" si="3728"/>
        <v>220</v>
      </c>
      <c r="Y676" s="37" t="str">
        <f t="shared" si="3729"/>
        <v/>
      </c>
      <c r="Z676">
        <f t="shared" ref="Z676:AA676" si="3851">IF(ROWS(Z$655:Z676)&lt;=Z$653,Z675+1,"")</f>
        <v>22</v>
      </c>
      <c r="AA676">
        <f t="shared" si="3851"/>
        <v>22</v>
      </c>
      <c r="AB676" s="37">
        <f t="shared" ref="AB676:AG676" si="3852">IF(ROWS(AB$655:AB676)/100&lt;=AB$653,AB675+1%,"")</f>
        <v>0.22000000000000006</v>
      </c>
      <c r="AC676" s="37">
        <f t="shared" si="3852"/>
        <v>0.22000000000000006</v>
      </c>
      <c r="AD676" s="37">
        <f t="shared" si="3852"/>
        <v>0.22000000000000006</v>
      </c>
      <c r="AE676" s="37">
        <f t="shared" si="3852"/>
        <v>0.22000000000000006</v>
      </c>
      <c r="AF676" s="37">
        <f t="shared" si="3852"/>
        <v>0.22000000000000006</v>
      </c>
      <c r="AG676" s="37">
        <f t="shared" si="3852"/>
        <v>0.22000000000000006</v>
      </c>
      <c r="AH676">
        <f t="shared" si="3732"/>
        <v>22</v>
      </c>
      <c r="AI676" s="37">
        <f t="shared" ref="AI676:AJ676" si="3853">IF(ROWS(AI$655:AI676)/100&lt;=AI$653,AI675+1%,"")</f>
        <v>0.22000000000000006</v>
      </c>
      <c r="AJ676" s="37">
        <f t="shared" si="3853"/>
        <v>0.22000000000000006</v>
      </c>
    </row>
    <row r="677" spans="2:36" ht="12.75">
      <c r="B677">
        <f t="shared" ref="B677:P677" si="3854">IF(ROWS(B$655:B677)&lt;=B$653,B676+1,"")</f>
        <v>23</v>
      </c>
      <c r="C677" t="str">
        <f t="shared" si="3854"/>
        <v/>
      </c>
      <c r="D677" t="str">
        <f t="shared" si="3854"/>
        <v/>
      </c>
      <c r="E677" t="str">
        <f t="shared" si="3854"/>
        <v/>
      </c>
      <c r="F677" t="str">
        <f t="shared" si="3854"/>
        <v/>
      </c>
      <c r="G677" t="str">
        <f t="shared" si="3854"/>
        <v/>
      </c>
      <c r="H677" t="str">
        <f t="shared" si="3854"/>
        <v/>
      </c>
      <c r="I677" t="str">
        <f t="shared" si="3854"/>
        <v/>
      </c>
      <c r="J677">
        <f t="shared" si="3854"/>
        <v>23</v>
      </c>
      <c r="K677">
        <f t="shared" si="3854"/>
        <v>23</v>
      </c>
      <c r="L677">
        <f t="shared" si="3854"/>
        <v>23</v>
      </c>
      <c r="M677">
        <f t="shared" si="3854"/>
        <v>23</v>
      </c>
      <c r="N677">
        <f t="shared" si="3854"/>
        <v>23</v>
      </c>
      <c r="O677">
        <f t="shared" si="3854"/>
        <v>23</v>
      </c>
      <c r="P677">
        <f t="shared" si="3854"/>
        <v>23</v>
      </c>
      <c r="Q677" s="37">
        <f t="shared" ref="Q677:T677" si="3855">IF(ROWS(Q$655:Q677)/100&lt;=Q$653,Q676+1%,"")</f>
        <v>0.23000000000000007</v>
      </c>
      <c r="R677" s="37" t="str">
        <f t="shared" si="3855"/>
        <v/>
      </c>
      <c r="S677" s="37">
        <f t="shared" si="3855"/>
        <v>0.23000000000000007</v>
      </c>
      <c r="T677" s="37" t="str">
        <f t="shared" si="3855"/>
        <v/>
      </c>
      <c r="U677" t="str">
        <f t="shared" si="3726"/>
        <v/>
      </c>
      <c r="V677" s="37" t="str">
        <f t="shared" ref="V677:W677" si="3856">IF(ROWS(V$655:V677)/100&lt;=V$653,V676+1%,"")</f>
        <v/>
      </c>
      <c r="W677" s="37" t="str">
        <f t="shared" si="3856"/>
        <v/>
      </c>
      <c r="X677">
        <f t="shared" si="3728"/>
        <v>230</v>
      </c>
      <c r="Y677" s="37" t="str">
        <f t="shared" si="3729"/>
        <v/>
      </c>
      <c r="Z677">
        <f t="shared" ref="Z677:AA677" si="3857">IF(ROWS(Z$655:Z677)&lt;=Z$653,Z676+1,"")</f>
        <v>23</v>
      </c>
      <c r="AA677">
        <f t="shared" si="3857"/>
        <v>23</v>
      </c>
      <c r="AB677" s="37">
        <f t="shared" ref="AB677:AG677" si="3858">IF(ROWS(AB$655:AB677)/100&lt;=AB$653,AB676+1%,"")</f>
        <v>0.23000000000000007</v>
      </c>
      <c r="AC677" s="37">
        <f t="shared" si="3858"/>
        <v>0.23000000000000007</v>
      </c>
      <c r="AD677" s="37">
        <f t="shared" si="3858"/>
        <v>0.23000000000000007</v>
      </c>
      <c r="AE677" s="37">
        <f t="shared" si="3858"/>
        <v>0.23000000000000007</v>
      </c>
      <c r="AF677" s="37">
        <f t="shared" si="3858"/>
        <v>0.23000000000000007</v>
      </c>
      <c r="AG677" s="37">
        <f t="shared" si="3858"/>
        <v>0.23000000000000007</v>
      </c>
      <c r="AH677">
        <f t="shared" si="3732"/>
        <v>23</v>
      </c>
      <c r="AI677" s="37">
        <f t="shared" ref="AI677:AJ677" si="3859">IF(ROWS(AI$655:AI677)/100&lt;=AI$653,AI676+1%,"")</f>
        <v>0.23000000000000007</v>
      </c>
      <c r="AJ677" s="37">
        <f t="shared" si="3859"/>
        <v>0.23000000000000007</v>
      </c>
    </row>
    <row r="678" spans="2:36" ht="12.75">
      <c r="B678">
        <f t="shared" ref="B678:P678" si="3860">IF(ROWS(B$655:B678)&lt;=B$653,B677+1,"")</f>
        <v>24</v>
      </c>
      <c r="C678" t="str">
        <f t="shared" si="3860"/>
        <v/>
      </c>
      <c r="D678" t="str">
        <f t="shared" si="3860"/>
        <v/>
      </c>
      <c r="E678" t="str">
        <f t="shared" si="3860"/>
        <v/>
      </c>
      <c r="F678" t="str">
        <f t="shared" si="3860"/>
        <v/>
      </c>
      <c r="G678" t="str">
        <f t="shared" si="3860"/>
        <v/>
      </c>
      <c r="H678" t="str">
        <f t="shared" si="3860"/>
        <v/>
      </c>
      <c r="I678" t="str">
        <f t="shared" si="3860"/>
        <v/>
      </c>
      <c r="J678">
        <f t="shared" si="3860"/>
        <v>24</v>
      </c>
      <c r="K678">
        <f t="shared" si="3860"/>
        <v>24</v>
      </c>
      <c r="L678">
        <f t="shared" si="3860"/>
        <v>24</v>
      </c>
      <c r="M678">
        <f t="shared" si="3860"/>
        <v>24</v>
      </c>
      <c r="N678">
        <f t="shared" si="3860"/>
        <v>24</v>
      </c>
      <c r="O678">
        <f t="shared" si="3860"/>
        <v>24</v>
      </c>
      <c r="P678">
        <f t="shared" si="3860"/>
        <v>24</v>
      </c>
      <c r="Q678" s="37">
        <f t="shared" ref="Q678:T678" si="3861">IF(ROWS(Q$655:Q678)/100&lt;=Q$653,Q677+1%,"")</f>
        <v>0.24000000000000007</v>
      </c>
      <c r="R678" s="37" t="str">
        <f t="shared" si="3861"/>
        <v/>
      </c>
      <c r="S678" s="37">
        <f t="shared" si="3861"/>
        <v>0.24000000000000007</v>
      </c>
      <c r="T678" s="37" t="str">
        <f t="shared" si="3861"/>
        <v/>
      </c>
      <c r="U678" t="str">
        <f t="shared" si="3726"/>
        <v/>
      </c>
      <c r="V678" s="37" t="str">
        <f t="shared" ref="V678:W678" si="3862">IF(ROWS(V$655:V678)/100&lt;=V$653,V677+1%,"")</f>
        <v/>
      </c>
      <c r="W678" s="37" t="str">
        <f t="shared" si="3862"/>
        <v/>
      </c>
      <c r="X678">
        <f t="shared" si="3728"/>
        <v>240</v>
      </c>
      <c r="Y678" s="37" t="str">
        <f t="shared" si="3729"/>
        <v/>
      </c>
      <c r="Z678">
        <f t="shared" ref="Z678:AA678" si="3863">IF(ROWS(Z$655:Z678)&lt;=Z$653,Z677+1,"")</f>
        <v>24</v>
      </c>
      <c r="AA678">
        <f t="shared" si="3863"/>
        <v>24</v>
      </c>
      <c r="AB678" s="37">
        <f t="shared" ref="AB678:AG678" si="3864">IF(ROWS(AB$655:AB678)/100&lt;=AB$653,AB677+1%,"")</f>
        <v>0.24000000000000007</v>
      </c>
      <c r="AC678" s="37">
        <f t="shared" si="3864"/>
        <v>0.24000000000000007</v>
      </c>
      <c r="AD678" s="37">
        <f t="shared" si="3864"/>
        <v>0.24000000000000007</v>
      </c>
      <c r="AE678" s="37">
        <f t="shared" si="3864"/>
        <v>0.24000000000000007</v>
      </c>
      <c r="AF678" s="37">
        <f t="shared" si="3864"/>
        <v>0.24000000000000007</v>
      </c>
      <c r="AG678" s="37">
        <f t="shared" si="3864"/>
        <v>0.24000000000000007</v>
      </c>
      <c r="AH678">
        <f t="shared" si="3732"/>
        <v>24</v>
      </c>
      <c r="AI678" s="37">
        <f t="shared" ref="AI678:AJ678" si="3865">IF(ROWS(AI$655:AI678)/100&lt;=AI$653,AI677+1%,"")</f>
        <v>0.24000000000000007</v>
      </c>
      <c r="AJ678" s="37">
        <f t="shared" si="3865"/>
        <v>0.24000000000000007</v>
      </c>
    </row>
    <row r="679" spans="2:36" ht="12.75">
      <c r="B679">
        <f t="shared" ref="B679:P679" si="3866">IF(ROWS(B$655:B679)&lt;=B$653,B678+1,"")</f>
        <v>25</v>
      </c>
      <c r="C679" t="str">
        <f t="shared" si="3866"/>
        <v/>
      </c>
      <c r="D679" t="str">
        <f t="shared" si="3866"/>
        <v/>
      </c>
      <c r="E679" t="str">
        <f t="shared" si="3866"/>
        <v/>
      </c>
      <c r="F679" t="str">
        <f t="shared" si="3866"/>
        <v/>
      </c>
      <c r="G679" t="str">
        <f t="shared" si="3866"/>
        <v/>
      </c>
      <c r="H679" t="str">
        <f t="shared" si="3866"/>
        <v/>
      </c>
      <c r="I679" t="str">
        <f t="shared" si="3866"/>
        <v/>
      </c>
      <c r="J679">
        <f t="shared" si="3866"/>
        <v>25</v>
      </c>
      <c r="K679">
        <f t="shared" si="3866"/>
        <v>25</v>
      </c>
      <c r="L679">
        <f t="shared" si="3866"/>
        <v>25</v>
      </c>
      <c r="M679">
        <f t="shared" si="3866"/>
        <v>25</v>
      </c>
      <c r="N679">
        <f t="shared" si="3866"/>
        <v>25</v>
      </c>
      <c r="O679">
        <f t="shared" si="3866"/>
        <v>25</v>
      </c>
      <c r="P679">
        <f t="shared" si="3866"/>
        <v>25</v>
      </c>
      <c r="Q679" s="37">
        <f t="shared" ref="Q679:T679" si="3867">IF(ROWS(Q$655:Q679)/100&lt;=Q$653,Q678+1%,"")</f>
        <v>0.25000000000000006</v>
      </c>
      <c r="R679" s="37" t="str">
        <f t="shared" si="3867"/>
        <v/>
      </c>
      <c r="S679" s="37">
        <f t="shared" si="3867"/>
        <v>0.25000000000000006</v>
      </c>
      <c r="T679" s="37" t="str">
        <f t="shared" si="3867"/>
        <v/>
      </c>
      <c r="U679" t="str">
        <f t="shared" si="3726"/>
        <v/>
      </c>
      <c r="V679" s="37" t="str">
        <f t="shared" ref="V679:W679" si="3868">IF(ROWS(V$655:V679)/100&lt;=V$653,V678+1%,"")</f>
        <v/>
      </c>
      <c r="W679" s="37" t="str">
        <f t="shared" si="3868"/>
        <v/>
      </c>
      <c r="X679">
        <f t="shared" si="3728"/>
        <v>250</v>
      </c>
      <c r="Y679" s="37" t="str">
        <f t="shared" si="3729"/>
        <v/>
      </c>
      <c r="Z679">
        <f t="shared" ref="Z679:AA679" si="3869">IF(ROWS(Z$655:Z679)&lt;=Z$653,Z678+1,"")</f>
        <v>25</v>
      </c>
      <c r="AA679">
        <f t="shared" si="3869"/>
        <v>25</v>
      </c>
      <c r="AB679" s="37">
        <f t="shared" ref="AB679:AG679" si="3870">IF(ROWS(AB$655:AB679)/100&lt;=AB$653,AB678+1%,"")</f>
        <v>0.25000000000000006</v>
      </c>
      <c r="AC679" s="37">
        <f t="shared" si="3870"/>
        <v>0.25000000000000006</v>
      </c>
      <c r="AD679" s="37">
        <f t="shared" si="3870"/>
        <v>0.25000000000000006</v>
      </c>
      <c r="AE679" s="37">
        <f t="shared" si="3870"/>
        <v>0.25000000000000006</v>
      </c>
      <c r="AF679" s="37">
        <f t="shared" si="3870"/>
        <v>0.25000000000000006</v>
      </c>
      <c r="AG679" s="37">
        <f t="shared" si="3870"/>
        <v>0.25000000000000006</v>
      </c>
      <c r="AH679">
        <f t="shared" si="3732"/>
        <v>25</v>
      </c>
      <c r="AI679" s="37">
        <f t="shared" ref="AI679:AJ679" si="3871">IF(ROWS(AI$655:AI679)/100&lt;=AI$653,AI678+1%,"")</f>
        <v>0.25000000000000006</v>
      </c>
      <c r="AJ679" s="37">
        <f t="shared" si="3871"/>
        <v>0.25000000000000006</v>
      </c>
    </row>
    <row r="680" spans="2:36" ht="12.75">
      <c r="B680">
        <f t="shared" ref="B680:P680" si="3872">IF(ROWS(B$655:B680)&lt;=B$653,B679+1,"")</f>
        <v>26</v>
      </c>
      <c r="C680" t="str">
        <f t="shared" si="3872"/>
        <v/>
      </c>
      <c r="D680" t="str">
        <f t="shared" si="3872"/>
        <v/>
      </c>
      <c r="E680" t="str">
        <f t="shared" si="3872"/>
        <v/>
      </c>
      <c r="F680" t="str">
        <f t="shared" si="3872"/>
        <v/>
      </c>
      <c r="G680" t="str">
        <f t="shared" si="3872"/>
        <v/>
      </c>
      <c r="H680" t="str">
        <f t="shared" si="3872"/>
        <v/>
      </c>
      <c r="I680" t="str">
        <f t="shared" si="3872"/>
        <v/>
      </c>
      <c r="J680">
        <f t="shared" si="3872"/>
        <v>26</v>
      </c>
      <c r="K680">
        <f t="shared" si="3872"/>
        <v>26</v>
      </c>
      <c r="L680">
        <f t="shared" si="3872"/>
        <v>26</v>
      </c>
      <c r="M680">
        <f t="shared" si="3872"/>
        <v>26</v>
      </c>
      <c r="N680">
        <f t="shared" si="3872"/>
        <v>26</v>
      </c>
      <c r="O680">
        <f t="shared" si="3872"/>
        <v>26</v>
      </c>
      <c r="P680">
        <f t="shared" si="3872"/>
        <v>26</v>
      </c>
      <c r="Q680" s="37">
        <f t="shared" ref="Q680:T680" si="3873">IF(ROWS(Q$655:Q680)/100&lt;=Q$653,Q679+1%,"")</f>
        <v>0.26000000000000006</v>
      </c>
      <c r="R680" s="37" t="str">
        <f t="shared" si="3873"/>
        <v/>
      </c>
      <c r="S680" s="37">
        <f t="shared" si="3873"/>
        <v>0.26000000000000006</v>
      </c>
      <c r="T680" s="37" t="str">
        <f t="shared" si="3873"/>
        <v/>
      </c>
      <c r="U680" t="str">
        <f t="shared" si="3726"/>
        <v/>
      </c>
      <c r="V680" s="37" t="str">
        <f t="shared" ref="V680:W680" si="3874">IF(ROWS(V$655:V680)/100&lt;=V$653,V679+1%,"")</f>
        <v/>
      </c>
      <c r="W680" s="37" t="str">
        <f t="shared" si="3874"/>
        <v/>
      </c>
      <c r="X680">
        <f t="shared" si="3728"/>
        <v>260</v>
      </c>
      <c r="Y680" s="37" t="str">
        <f t="shared" si="3729"/>
        <v/>
      </c>
      <c r="Z680">
        <f t="shared" ref="Z680:AA680" si="3875">IF(ROWS(Z$655:Z680)&lt;=Z$653,Z679+1,"")</f>
        <v>26</v>
      </c>
      <c r="AA680">
        <f t="shared" si="3875"/>
        <v>26</v>
      </c>
      <c r="AB680" s="37">
        <f t="shared" ref="AB680:AG680" si="3876">IF(ROWS(AB$655:AB680)/100&lt;=AB$653,AB679+1%,"")</f>
        <v>0.26000000000000006</v>
      </c>
      <c r="AC680" s="37">
        <f t="shared" si="3876"/>
        <v>0.26000000000000006</v>
      </c>
      <c r="AD680" s="37">
        <f t="shared" si="3876"/>
        <v>0.26000000000000006</v>
      </c>
      <c r="AE680" s="37">
        <f t="shared" si="3876"/>
        <v>0.26000000000000006</v>
      </c>
      <c r="AF680" s="37">
        <f t="shared" si="3876"/>
        <v>0.26000000000000006</v>
      </c>
      <c r="AG680" s="37">
        <f t="shared" si="3876"/>
        <v>0.26000000000000006</v>
      </c>
      <c r="AH680">
        <f t="shared" si="3732"/>
        <v>26</v>
      </c>
      <c r="AI680" s="37">
        <f t="shared" ref="AI680:AJ680" si="3877">IF(ROWS(AI$655:AI680)/100&lt;=AI$653,AI679+1%,"")</f>
        <v>0.26000000000000006</v>
      </c>
      <c r="AJ680" s="37">
        <f t="shared" si="3877"/>
        <v>0.26000000000000006</v>
      </c>
    </row>
    <row r="681" spans="2:36" ht="12.75">
      <c r="B681">
        <f t="shared" ref="B681:P681" si="3878">IF(ROWS(B$655:B681)&lt;=B$653,B680+1,"")</f>
        <v>27</v>
      </c>
      <c r="C681" t="str">
        <f t="shared" si="3878"/>
        <v/>
      </c>
      <c r="D681" t="str">
        <f t="shared" si="3878"/>
        <v/>
      </c>
      <c r="E681" t="str">
        <f t="shared" si="3878"/>
        <v/>
      </c>
      <c r="F681" t="str">
        <f t="shared" si="3878"/>
        <v/>
      </c>
      <c r="G681" t="str">
        <f t="shared" si="3878"/>
        <v/>
      </c>
      <c r="H681" t="str">
        <f t="shared" si="3878"/>
        <v/>
      </c>
      <c r="I681" t="str">
        <f t="shared" si="3878"/>
        <v/>
      </c>
      <c r="J681">
        <f t="shared" si="3878"/>
        <v>27</v>
      </c>
      <c r="K681">
        <f t="shared" si="3878"/>
        <v>27</v>
      </c>
      <c r="L681">
        <f t="shared" si="3878"/>
        <v>27</v>
      </c>
      <c r="M681">
        <f t="shared" si="3878"/>
        <v>27</v>
      </c>
      <c r="N681">
        <f t="shared" si="3878"/>
        <v>27</v>
      </c>
      <c r="O681">
        <f t="shared" si="3878"/>
        <v>27</v>
      </c>
      <c r="P681">
        <f t="shared" si="3878"/>
        <v>27</v>
      </c>
      <c r="Q681" s="37">
        <f t="shared" ref="Q681:T681" si="3879">IF(ROWS(Q$655:Q681)/100&lt;=Q$653,Q680+1%,"")</f>
        <v>0.27000000000000007</v>
      </c>
      <c r="R681" s="37" t="str">
        <f t="shared" si="3879"/>
        <v/>
      </c>
      <c r="S681" s="37">
        <f t="shared" si="3879"/>
        <v>0.27000000000000007</v>
      </c>
      <c r="T681" s="37" t="str">
        <f t="shared" si="3879"/>
        <v/>
      </c>
      <c r="U681" t="str">
        <f t="shared" si="3726"/>
        <v/>
      </c>
      <c r="V681" s="37" t="str">
        <f t="shared" ref="V681:W681" si="3880">IF(ROWS(V$655:V681)/100&lt;=V$653,V680+1%,"")</f>
        <v/>
      </c>
      <c r="W681" s="37" t="str">
        <f t="shared" si="3880"/>
        <v/>
      </c>
      <c r="X681">
        <f t="shared" si="3728"/>
        <v>270</v>
      </c>
      <c r="Y681" s="37" t="str">
        <f t="shared" si="3729"/>
        <v/>
      </c>
      <c r="Z681">
        <f t="shared" ref="Z681:AA681" si="3881">IF(ROWS(Z$655:Z681)&lt;=Z$653,Z680+1,"")</f>
        <v>27</v>
      </c>
      <c r="AA681">
        <f t="shared" si="3881"/>
        <v>27</v>
      </c>
      <c r="AB681" s="37">
        <f t="shared" ref="AB681:AG681" si="3882">IF(ROWS(AB$655:AB681)/100&lt;=AB$653,AB680+1%,"")</f>
        <v>0.27000000000000007</v>
      </c>
      <c r="AC681" s="37">
        <f t="shared" si="3882"/>
        <v>0.27000000000000007</v>
      </c>
      <c r="AD681" s="37">
        <f t="shared" si="3882"/>
        <v>0.27000000000000007</v>
      </c>
      <c r="AE681" s="37">
        <f t="shared" si="3882"/>
        <v>0.27000000000000007</v>
      </c>
      <c r="AF681" s="37">
        <f t="shared" si="3882"/>
        <v>0.27000000000000007</v>
      </c>
      <c r="AG681" s="37">
        <f t="shared" si="3882"/>
        <v>0.27000000000000007</v>
      </c>
      <c r="AH681">
        <f t="shared" si="3732"/>
        <v>27</v>
      </c>
      <c r="AI681" s="37">
        <f t="shared" ref="AI681:AJ681" si="3883">IF(ROWS(AI$655:AI681)/100&lt;=AI$653,AI680+1%,"")</f>
        <v>0.27000000000000007</v>
      </c>
      <c r="AJ681" s="37">
        <f t="shared" si="3883"/>
        <v>0.27000000000000007</v>
      </c>
    </row>
    <row r="682" spans="2:36" ht="12.75">
      <c r="B682">
        <f t="shared" ref="B682:P682" si="3884">IF(ROWS(B$655:B682)&lt;=B$653,B681+1,"")</f>
        <v>28</v>
      </c>
      <c r="C682" t="str">
        <f t="shared" si="3884"/>
        <v/>
      </c>
      <c r="D682" t="str">
        <f t="shared" si="3884"/>
        <v/>
      </c>
      <c r="E682" t="str">
        <f t="shared" si="3884"/>
        <v/>
      </c>
      <c r="F682" t="str">
        <f t="shared" si="3884"/>
        <v/>
      </c>
      <c r="G682" t="str">
        <f t="shared" si="3884"/>
        <v/>
      </c>
      <c r="H682" t="str">
        <f t="shared" si="3884"/>
        <v/>
      </c>
      <c r="I682" t="str">
        <f t="shared" si="3884"/>
        <v/>
      </c>
      <c r="J682">
        <f t="shared" si="3884"/>
        <v>28</v>
      </c>
      <c r="K682">
        <f t="shared" si="3884"/>
        <v>28</v>
      </c>
      <c r="L682">
        <f t="shared" si="3884"/>
        <v>28</v>
      </c>
      <c r="M682">
        <f t="shared" si="3884"/>
        <v>28</v>
      </c>
      <c r="N682">
        <f t="shared" si="3884"/>
        <v>28</v>
      </c>
      <c r="O682">
        <f t="shared" si="3884"/>
        <v>28</v>
      </c>
      <c r="P682">
        <f t="shared" si="3884"/>
        <v>28</v>
      </c>
      <c r="Q682" s="37">
        <f t="shared" ref="Q682:T682" si="3885">IF(ROWS(Q$655:Q682)/100&lt;=Q$653,Q681+1%,"")</f>
        <v>0.28000000000000008</v>
      </c>
      <c r="R682" s="37" t="str">
        <f t="shared" si="3885"/>
        <v/>
      </c>
      <c r="S682" s="37">
        <f t="shared" si="3885"/>
        <v>0.28000000000000008</v>
      </c>
      <c r="T682" s="37" t="str">
        <f t="shared" si="3885"/>
        <v/>
      </c>
      <c r="U682" t="str">
        <f t="shared" si="3726"/>
        <v/>
      </c>
      <c r="V682" s="37" t="str">
        <f t="shared" ref="V682:W682" si="3886">IF(ROWS(V$655:V682)/100&lt;=V$653,V681+1%,"")</f>
        <v/>
      </c>
      <c r="W682" s="37" t="str">
        <f t="shared" si="3886"/>
        <v/>
      </c>
      <c r="X682">
        <f t="shared" si="3728"/>
        <v>280</v>
      </c>
      <c r="Y682" s="37" t="str">
        <f t="shared" si="3729"/>
        <v/>
      </c>
      <c r="Z682">
        <f t="shared" ref="Z682:AA682" si="3887">IF(ROWS(Z$655:Z682)&lt;=Z$653,Z681+1,"")</f>
        <v>28</v>
      </c>
      <c r="AA682">
        <f t="shared" si="3887"/>
        <v>28</v>
      </c>
      <c r="AB682" s="37">
        <f t="shared" ref="AB682:AG682" si="3888">IF(ROWS(AB$655:AB682)/100&lt;=AB$653,AB681+1%,"")</f>
        <v>0.28000000000000008</v>
      </c>
      <c r="AC682" s="37">
        <f t="shared" si="3888"/>
        <v>0.28000000000000008</v>
      </c>
      <c r="AD682" s="37">
        <f t="shared" si="3888"/>
        <v>0.28000000000000008</v>
      </c>
      <c r="AE682" s="37">
        <f t="shared" si="3888"/>
        <v>0.28000000000000008</v>
      </c>
      <c r="AF682" s="37">
        <f t="shared" si="3888"/>
        <v>0.28000000000000008</v>
      </c>
      <c r="AG682" s="37">
        <f t="shared" si="3888"/>
        <v>0.28000000000000008</v>
      </c>
      <c r="AH682">
        <f t="shared" si="3732"/>
        <v>28</v>
      </c>
      <c r="AI682" s="37">
        <f t="shared" ref="AI682:AJ682" si="3889">IF(ROWS(AI$655:AI682)/100&lt;=AI$653,AI681+1%,"")</f>
        <v>0.28000000000000008</v>
      </c>
      <c r="AJ682" s="37">
        <f t="shared" si="3889"/>
        <v>0.28000000000000008</v>
      </c>
    </row>
    <row r="683" spans="2:36" ht="12.75">
      <c r="B683">
        <f t="shared" ref="B683:P683" si="3890">IF(ROWS(B$655:B683)&lt;=B$653,B682+1,"")</f>
        <v>29</v>
      </c>
      <c r="C683" t="str">
        <f t="shared" si="3890"/>
        <v/>
      </c>
      <c r="D683" t="str">
        <f t="shared" si="3890"/>
        <v/>
      </c>
      <c r="E683" t="str">
        <f t="shared" si="3890"/>
        <v/>
      </c>
      <c r="F683" t="str">
        <f t="shared" si="3890"/>
        <v/>
      </c>
      <c r="G683" t="str">
        <f t="shared" si="3890"/>
        <v/>
      </c>
      <c r="H683" t="str">
        <f t="shared" si="3890"/>
        <v/>
      </c>
      <c r="I683" t="str">
        <f t="shared" si="3890"/>
        <v/>
      </c>
      <c r="J683">
        <f t="shared" si="3890"/>
        <v>29</v>
      </c>
      <c r="K683">
        <f t="shared" si="3890"/>
        <v>29</v>
      </c>
      <c r="L683">
        <f t="shared" si="3890"/>
        <v>29</v>
      </c>
      <c r="M683">
        <f t="shared" si="3890"/>
        <v>29</v>
      </c>
      <c r="N683">
        <f t="shared" si="3890"/>
        <v>29</v>
      </c>
      <c r="O683">
        <f t="shared" si="3890"/>
        <v>29</v>
      </c>
      <c r="P683">
        <f t="shared" si="3890"/>
        <v>29</v>
      </c>
      <c r="Q683" s="37">
        <f t="shared" ref="Q683:T683" si="3891">IF(ROWS(Q$655:Q683)/100&lt;=Q$653,Q682+1%,"")</f>
        <v>0.29000000000000009</v>
      </c>
      <c r="R683" s="37" t="str">
        <f t="shared" si="3891"/>
        <v/>
      </c>
      <c r="S683" s="37">
        <f t="shared" si="3891"/>
        <v>0.29000000000000009</v>
      </c>
      <c r="T683" s="37" t="str">
        <f t="shared" si="3891"/>
        <v/>
      </c>
      <c r="U683" t="str">
        <f t="shared" si="3726"/>
        <v/>
      </c>
      <c r="V683" s="37" t="str">
        <f t="shared" ref="V683:W683" si="3892">IF(ROWS(V$655:V683)/100&lt;=V$653,V682+1%,"")</f>
        <v/>
      </c>
      <c r="W683" s="37" t="str">
        <f t="shared" si="3892"/>
        <v/>
      </c>
      <c r="X683">
        <f t="shared" si="3728"/>
        <v>290</v>
      </c>
      <c r="Y683" s="37" t="str">
        <f t="shared" si="3729"/>
        <v/>
      </c>
      <c r="Z683">
        <f t="shared" ref="Z683:AA683" si="3893">IF(ROWS(Z$655:Z683)&lt;=Z$653,Z682+1,"")</f>
        <v>29</v>
      </c>
      <c r="AA683">
        <f t="shared" si="3893"/>
        <v>29</v>
      </c>
      <c r="AB683" s="37">
        <f t="shared" ref="AB683:AG683" si="3894">IF(ROWS(AB$655:AB683)/100&lt;=AB$653,AB682+1%,"")</f>
        <v>0.29000000000000009</v>
      </c>
      <c r="AC683" s="37">
        <f t="shared" si="3894"/>
        <v>0.29000000000000009</v>
      </c>
      <c r="AD683" s="37">
        <f t="shared" si="3894"/>
        <v>0.29000000000000009</v>
      </c>
      <c r="AE683" s="37">
        <f t="shared" si="3894"/>
        <v>0.29000000000000009</v>
      </c>
      <c r="AF683" s="37">
        <f t="shared" si="3894"/>
        <v>0.29000000000000009</v>
      </c>
      <c r="AG683" s="37">
        <f t="shared" si="3894"/>
        <v>0.29000000000000009</v>
      </c>
      <c r="AH683">
        <f t="shared" si="3732"/>
        <v>29</v>
      </c>
      <c r="AI683" s="37">
        <f t="shared" ref="AI683:AJ683" si="3895">IF(ROWS(AI$655:AI683)/100&lt;=AI$653,AI682+1%,"")</f>
        <v>0.29000000000000009</v>
      </c>
      <c r="AJ683" s="37">
        <f t="shared" si="3895"/>
        <v>0.29000000000000009</v>
      </c>
    </row>
    <row r="684" spans="2:36" ht="12.75">
      <c r="B684">
        <f t="shared" ref="B684:P684" si="3896">IF(ROWS(B$655:B684)&lt;=B$653,B683+1,"")</f>
        <v>30</v>
      </c>
      <c r="C684" t="str">
        <f t="shared" si="3896"/>
        <v/>
      </c>
      <c r="D684" t="str">
        <f t="shared" si="3896"/>
        <v/>
      </c>
      <c r="E684" t="str">
        <f t="shared" si="3896"/>
        <v/>
      </c>
      <c r="F684" t="str">
        <f t="shared" si="3896"/>
        <v/>
      </c>
      <c r="G684" t="str">
        <f t="shared" si="3896"/>
        <v/>
      </c>
      <c r="H684" t="str">
        <f t="shared" si="3896"/>
        <v/>
      </c>
      <c r="I684" t="str">
        <f t="shared" si="3896"/>
        <v/>
      </c>
      <c r="J684">
        <f t="shared" si="3896"/>
        <v>30</v>
      </c>
      <c r="K684">
        <f t="shared" si="3896"/>
        <v>30</v>
      </c>
      <c r="L684">
        <f t="shared" si="3896"/>
        <v>30</v>
      </c>
      <c r="M684">
        <f t="shared" si="3896"/>
        <v>30</v>
      </c>
      <c r="N684">
        <f t="shared" si="3896"/>
        <v>30</v>
      </c>
      <c r="O684">
        <f t="shared" si="3896"/>
        <v>30</v>
      </c>
      <c r="P684">
        <f t="shared" si="3896"/>
        <v>30</v>
      </c>
      <c r="Q684" s="37">
        <f t="shared" ref="Q684:T684" si="3897">IF(ROWS(Q$655:Q684)/100&lt;=Q$653,Q683+1%,"")</f>
        <v>0.3000000000000001</v>
      </c>
      <c r="R684" s="37" t="str">
        <f t="shared" si="3897"/>
        <v/>
      </c>
      <c r="S684" s="37">
        <f t="shared" si="3897"/>
        <v>0.3000000000000001</v>
      </c>
      <c r="T684" s="37" t="str">
        <f t="shared" si="3897"/>
        <v/>
      </c>
      <c r="U684" t="str">
        <f t="shared" si="3726"/>
        <v/>
      </c>
      <c r="V684" s="37" t="str">
        <f t="shared" ref="V684:W684" si="3898">IF(ROWS(V$655:V684)/100&lt;=V$653,V683+1%,"")</f>
        <v/>
      </c>
      <c r="W684" s="37" t="str">
        <f t="shared" si="3898"/>
        <v/>
      </c>
      <c r="X684">
        <f t="shared" si="3728"/>
        <v>300</v>
      </c>
      <c r="Y684" s="37" t="str">
        <f t="shared" si="3729"/>
        <v/>
      </c>
      <c r="Z684">
        <f t="shared" ref="Z684:AA684" si="3899">IF(ROWS(Z$655:Z684)&lt;=Z$653,Z683+1,"")</f>
        <v>30</v>
      </c>
      <c r="AA684">
        <f t="shared" si="3899"/>
        <v>30</v>
      </c>
      <c r="AB684" s="37">
        <f t="shared" ref="AB684:AG684" si="3900">IF(ROWS(AB$655:AB684)/100&lt;=AB$653,AB683+1%,"")</f>
        <v>0.3000000000000001</v>
      </c>
      <c r="AC684" s="37">
        <f t="shared" si="3900"/>
        <v>0.3000000000000001</v>
      </c>
      <c r="AD684" s="37">
        <f t="shared" si="3900"/>
        <v>0.3000000000000001</v>
      </c>
      <c r="AE684" s="37">
        <f t="shared" si="3900"/>
        <v>0.3000000000000001</v>
      </c>
      <c r="AF684" s="37">
        <f t="shared" si="3900"/>
        <v>0.3000000000000001</v>
      </c>
      <c r="AG684" s="37">
        <f t="shared" si="3900"/>
        <v>0.3000000000000001</v>
      </c>
      <c r="AH684">
        <f t="shared" si="3732"/>
        <v>30</v>
      </c>
      <c r="AI684" s="37">
        <f t="shared" ref="AI684:AJ684" si="3901">IF(ROWS(AI$655:AI684)/100&lt;=AI$653,AI683+1%,"")</f>
        <v>0.3000000000000001</v>
      </c>
      <c r="AJ684" s="37">
        <f t="shared" si="3901"/>
        <v>0.3000000000000001</v>
      </c>
    </row>
    <row r="685" spans="2:36" ht="12.75">
      <c r="B685">
        <f t="shared" ref="B685:P685" si="3902">IF(ROWS(B$655:B685)&lt;=B$653,B684+1,"")</f>
        <v>31</v>
      </c>
      <c r="C685" t="str">
        <f t="shared" si="3902"/>
        <v/>
      </c>
      <c r="D685" t="str">
        <f t="shared" si="3902"/>
        <v/>
      </c>
      <c r="E685" t="str">
        <f t="shared" si="3902"/>
        <v/>
      </c>
      <c r="F685" t="str">
        <f t="shared" si="3902"/>
        <v/>
      </c>
      <c r="G685" t="str">
        <f t="shared" si="3902"/>
        <v/>
      </c>
      <c r="H685" t="str">
        <f t="shared" si="3902"/>
        <v/>
      </c>
      <c r="I685" t="str">
        <f t="shared" si="3902"/>
        <v/>
      </c>
      <c r="J685">
        <f t="shared" si="3902"/>
        <v>31</v>
      </c>
      <c r="K685">
        <f t="shared" si="3902"/>
        <v>31</v>
      </c>
      <c r="L685">
        <f t="shared" si="3902"/>
        <v>31</v>
      </c>
      <c r="M685">
        <f t="shared" si="3902"/>
        <v>31</v>
      </c>
      <c r="N685">
        <f t="shared" si="3902"/>
        <v>31</v>
      </c>
      <c r="O685">
        <f t="shared" si="3902"/>
        <v>31</v>
      </c>
      <c r="P685">
        <f t="shared" si="3902"/>
        <v>31</v>
      </c>
      <c r="Q685" s="37">
        <f t="shared" ref="Q685:T685" si="3903">IF(ROWS(Q$655:Q685)/100&lt;=Q$653,Q684+1%,"")</f>
        <v>0.31000000000000011</v>
      </c>
      <c r="R685" s="37" t="str">
        <f t="shared" si="3903"/>
        <v/>
      </c>
      <c r="S685" s="37">
        <f t="shared" si="3903"/>
        <v>0.31000000000000011</v>
      </c>
      <c r="T685" s="37" t="str">
        <f t="shared" si="3903"/>
        <v/>
      </c>
      <c r="U685" t="str">
        <f t="shared" si="3726"/>
        <v/>
      </c>
      <c r="V685" s="37" t="str">
        <f t="shared" ref="V685:W685" si="3904">IF(ROWS(V$655:V685)/100&lt;=V$653,V684+1%,"")</f>
        <v/>
      </c>
      <c r="W685" s="37" t="str">
        <f t="shared" si="3904"/>
        <v/>
      </c>
      <c r="X685">
        <f t="shared" si="3728"/>
        <v>310</v>
      </c>
      <c r="Y685" s="37" t="str">
        <f t="shared" si="3729"/>
        <v/>
      </c>
      <c r="Z685">
        <f t="shared" ref="Z685:AA685" si="3905">IF(ROWS(Z$655:Z685)&lt;=Z$653,Z684+1,"")</f>
        <v>31</v>
      </c>
      <c r="AA685">
        <f t="shared" si="3905"/>
        <v>31</v>
      </c>
      <c r="AB685" s="37">
        <f t="shared" ref="AB685:AG685" si="3906">IF(ROWS(AB$655:AB685)/100&lt;=AB$653,AB684+1%,"")</f>
        <v>0.31000000000000011</v>
      </c>
      <c r="AC685" s="37">
        <f t="shared" si="3906"/>
        <v>0.31000000000000011</v>
      </c>
      <c r="AD685" s="37">
        <f t="shared" si="3906"/>
        <v>0.31000000000000011</v>
      </c>
      <c r="AE685" s="37">
        <f t="shared" si="3906"/>
        <v>0.31000000000000011</v>
      </c>
      <c r="AF685" s="37">
        <f t="shared" si="3906"/>
        <v>0.31000000000000011</v>
      </c>
      <c r="AG685" s="37">
        <f t="shared" si="3906"/>
        <v>0.31000000000000011</v>
      </c>
      <c r="AH685">
        <f t="shared" si="3732"/>
        <v>31</v>
      </c>
      <c r="AI685" s="37">
        <f t="shared" ref="AI685:AJ685" si="3907">IF(ROWS(AI$655:AI685)/100&lt;=AI$653,AI684+1%,"")</f>
        <v>0.31000000000000011</v>
      </c>
      <c r="AJ685" s="37">
        <f t="shared" si="3907"/>
        <v>0.31000000000000011</v>
      </c>
    </row>
    <row r="686" spans="2:36" ht="12.75">
      <c r="B686">
        <f t="shared" ref="B686:P686" si="3908">IF(ROWS(B$655:B686)&lt;=B$653,B685+1,"")</f>
        <v>32</v>
      </c>
      <c r="C686" t="str">
        <f t="shared" si="3908"/>
        <v/>
      </c>
      <c r="D686" t="str">
        <f t="shared" si="3908"/>
        <v/>
      </c>
      <c r="E686" t="str">
        <f t="shared" si="3908"/>
        <v/>
      </c>
      <c r="F686" t="str">
        <f t="shared" si="3908"/>
        <v/>
      </c>
      <c r="G686" t="str">
        <f t="shared" si="3908"/>
        <v/>
      </c>
      <c r="H686" t="str">
        <f t="shared" si="3908"/>
        <v/>
      </c>
      <c r="I686" t="str">
        <f t="shared" si="3908"/>
        <v/>
      </c>
      <c r="J686">
        <f t="shared" si="3908"/>
        <v>32</v>
      </c>
      <c r="K686">
        <f t="shared" si="3908"/>
        <v>32</v>
      </c>
      <c r="L686">
        <f t="shared" si="3908"/>
        <v>32</v>
      </c>
      <c r="M686">
        <f t="shared" si="3908"/>
        <v>32</v>
      </c>
      <c r="N686">
        <f t="shared" si="3908"/>
        <v>32</v>
      </c>
      <c r="O686">
        <f t="shared" si="3908"/>
        <v>32</v>
      </c>
      <c r="P686">
        <f t="shared" si="3908"/>
        <v>32</v>
      </c>
      <c r="Q686" s="37">
        <f t="shared" ref="Q686:T686" si="3909">IF(ROWS(Q$655:Q686)/100&lt;=Q$653,Q685+1%,"")</f>
        <v>0.32000000000000012</v>
      </c>
      <c r="R686" s="37" t="str">
        <f t="shared" si="3909"/>
        <v/>
      </c>
      <c r="S686" s="37">
        <f t="shared" si="3909"/>
        <v>0.32000000000000012</v>
      </c>
      <c r="T686" s="37" t="str">
        <f t="shared" si="3909"/>
        <v/>
      </c>
      <c r="U686" t="str">
        <f t="shared" si="3726"/>
        <v/>
      </c>
      <c r="V686" s="37" t="str">
        <f t="shared" ref="V686:W686" si="3910">IF(ROWS(V$655:V686)/100&lt;=V$653,V685+1%,"")</f>
        <v/>
      </c>
      <c r="W686" s="37" t="str">
        <f t="shared" si="3910"/>
        <v/>
      </c>
      <c r="X686">
        <f t="shared" si="3728"/>
        <v>320</v>
      </c>
      <c r="Y686" s="37" t="str">
        <f t="shared" si="3729"/>
        <v/>
      </c>
      <c r="Z686">
        <f t="shared" ref="Z686:AA686" si="3911">IF(ROWS(Z$655:Z686)&lt;=Z$653,Z685+1,"")</f>
        <v>32</v>
      </c>
      <c r="AA686">
        <f t="shared" si="3911"/>
        <v>32</v>
      </c>
      <c r="AB686" s="37">
        <f t="shared" ref="AB686:AG686" si="3912">IF(ROWS(AB$655:AB686)/100&lt;=AB$653,AB685+1%,"")</f>
        <v>0.32000000000000012</v>
      </c>
      <c r="AC686" s="37">
        <f t="shared" si="3912"/>
        <v>0.32000000000000012</v>
      </c>
      <c r="AD686" s="37">
        <f t="shared" si="3912"/>
        <v>0.32000000000000012</v>
      </c>
      <c r="AE686" s="37">
        <f t="shared" si="3912"/>
        <v>0.32000000000000012</v>
      </c>
      <c r="AF686" s="37">
        <f t="shared" si="3912"/>
        <v>0.32000000000000012</v>
      </c>
      <c r="AG686" s="37">
        <f t="shared" si="3912"/>
        <v>0.32000000000000012</v>
      </c>
      <c r="AH686">
        <f t="shared" si="3732"/>
        <v>32</v>
      </c>
      <c r="AI686" s="37">
        <f t="shared" ref="AI686:AJ686" si="3913">IF(ROWS(AI$655:AI686)/100&lt;=AI$653,AI685+1%,"")</f>
        <v>0.32000000000000012</v>
      </c>
      <c r="AJ686" s="37">
        <f t="shared" si="3913"/>
        <v>0.32000000000000012</v>
      </c>
    </row>
    <row r="687" spans="2:36" ht="12.75">
      <c r="B687">
        <f t="shared" ref="B687:P687" si="3914">IF(ROWS(B$655:B687)&lt;=B$653,B686+1,"")</f>
        <v>33</v>
      </c>
      <c r="C687" t="str">
        <f t="shared" si="3914"/>
        <v/>
      </c>
      <c r="D687" t="str">
        <f t="shared" si="3914"/>
        <v/>
      </c>
      <c r="E687" t="str">
        <f t="shared" si="3914"/>
        <v/>
      </c>
      <c r="F687" t="str">
        <f t="shared" si="3914"/>
        <v/>
      </c>
      <c r="G687" t="str">
        <f t="shared" si="3914"/>
        <v/>
      </c>
      <c r="H687" t="str">
        <f t="shared" si="3914"/>
        <v/>
      </c>
      <c r="I687" t="str">
        <f t="shared" si="3914"/>
        <v/>
      </c>
      <c r="J687">
        <f t="shared" si="3914"/>
        <v>33</v>
      </c>
      <c r="K687">
        <f t="shared" si="3914"/>
        <v>33</v>
      </c>
      <c r="L687">
        <f t="shared" si="3914"/>
        <v>33</v>
      </c>
      <c r="M687">
        <f t="shared" si="3914"/>
        <v>33</v>
      </c>
      <c r="N687">
        <f t="shared" si="3914"/>
        <v>33</v>
      </c>
      <c r="O687">
        <f t="shared" si="3914"/>
        <v>33</v>
      </c>
      <c r="P687">
        <f t="shared" si="3914"/>
        <v>33</v>
      </c>
      <c r="Q687" s="37">
        <f t="shared" ref="Q687:T687" si="3915">IF(ROWS(Q$655:Q687)/100&lt;=Q$653,Q686+1%,"")</f>
        <v>0.33000000000000013</v>
      </c>
      <c r="R687" s="37" t="str">
        <f t="shared" si="3915"/>
        <v/>
      </c>
      <c r="S687" s="37">
        <f t="shared" si="3915"/>
        <v>0.33000000000000013</v>
      </c>
      <c r="T687" s="37" t="str">
        <f t="shared" si="3915"/>
        <v/>
      </c>
      <c r="U687" t="str">
        <f t="shared" si="3726"/>
        <v/>
      </c>
      <c r="V687" s="37" t="str">
        <f t="shared" ref="V687:W687" si="3916">IF(ROWS(V$655:V687)/100&lt;=V$653,V686+1%,"")</f>
        <v/>
      </c>
      <c r="W687" s="37" t="str">
        <f t="shared" si="3916"/>
        <v/>
      </c>
      <c r="X687">
        <f t="shared" si="3728"/>
        <v>330</v>
      </c>
      <c r="Y687" s="37" t="str">
        <f t="shared" si="3729"/>
        <v/>
      </c>
      <c r="Z687">
        <f t="shared" ref="Z687:AA687" si="3917">IF(ROWS(Z$655:Z687)&lt;=Z$653,Z686+1,"")</f>
        <v>33</v>
      </c>
      <c r="AA687">
        <f t="shared" si="3917"/>
        <v>33</v>
      </c>
      <c r="AB687" s="37">
        <f t="shared" ref="AB687:AG687" si="3918">IF(ROWS(AB$655:AB687)/100&lt;=AB$653,AB686+1%,"")</f>
        <v>0.33000000000000013</v>
      </c>
      <c r="AC687" s="37">
        <f t="shared" si="3918"/>
        <v>0.33000000000000013</v>
      </c>
      <c r="AD687" s="37">
        <f t="shared" si="3918"/>
        <v>0.33000000000000013</v>
      </c>
      <c r="AE687" s="37">
        <f t="shared" si="3918"/>
        <v>0.33000000000000013</v>
      </c>
      <c r="AF687" s="37">
        <f t="shared" si="3918"/>
        <v>0.33000000000000013</v>
      </c>
      <c r="AG687" s="37">
        <f t="shared" si="3918"/>
        <v>0.33000000000000013</v>
      </c>
      <c r="AH687">
        <f t="shared" si="3732"/>
        <v>33</v>
      </c>
      <c r="AI687" s="37">
        <f t="shared" ref="AI687:AJ687" si="3919">IF(ROWS(AI$655:AI687)/100&lt;=AI$653,AI686+1%,"")</f>
        <v>0.33000000000000013</v>
      </c>
      <c r="AJ687" s="37">
        <f t="shared" si="3919"/>
        <v>0.33000000000000013</v>
      </c>
    </row>
    <row r="688" spans="2:36" ht="12.75">
      <c r="B688">
        <f t="shared" ref="B688:P688" si="3920">IF(ROWS(B$655:B688)&lt;=B$653,B687+1,"")</f>
        <v>34</v>
      </c>
      <c r="C688" t="str">
        <f t="shared" si="3920"/>
        <v/>
      </c>
      <c r="D688" t="str">
        <f t="shared" si="3920"/>
        <v/>
      </c>
      <c r="E688" t="str">
        <f t="shared" si="3920"/>
        <v/>
      </c>
      <c r="F688" t="str">
        <f t="shared" si="3920"/>
        <v/>
      </c>
      <c r="G688" t="str">
        <f t="shared" si="3920"/>
        <v/>
      </c>
      <c r="H688" t="str">
        <f t="shared" si="3920"/>
        <v/>
      </c>
      <c r="I688" t="str">
        <f t="shared" si="3920"/>
        <v/>
      </c>
      <c r="J688">
        <f t="shared" si="3920"/>
        <v>34</v>
      </c>
      <c r="K688">
        <f t="shared" si="3920"/>
        <v>34</v>
      </c>
      <c r="L688">
        <f t="shared" si="3920"/>
        <v>34</v>
      </c>
      <c r="M688">
        <f t="shared" si="3920"/>
        <v>34</v>
      </c>
      <c r="N688">
        <f t="shared" si="3920"/>
        <v>34</v>
      </c>
      <c r="O688">
        <f t="shared" si="3920"/>
        <v>34</v>
      </c>
      <c r="P688">
        <f t="shared" si="3920"/>
        <v>34</v>
      </c>
      <c r="Q688" s="37">
        <f t="shared" ref="Q688:T688" si="3921">IF(ROWS(Q$655:Q688)/100&lt;=Q$653,Q687+1%,"")</f>
        <v>0.34000000000000014</v>
      </c>
      <c r="R688" s="37" t="str">
        <f t="shared" si="3921"/>
        <v/>
      </c>
      <c r="S688" s="37">
        <f t="shared" si="3921"/>
        <v>0.34000000000000014</v>
      </c>
      <c r="T688" s="37" t="str">
        <f t="shared" si="3921"/>
        <v/>
      </c>
      <c r="U688" t="str">
        <f t="shared" si="3726"/>
        <v/>
      </c>
      <c r="V688" s="37" t="str">
        <f t="shared" ref="V688:W688" si="3922">IF(ROWS(V$655:V688)/100&lt;=V$653,V687+1%,"")</f>
        <v/>
      </c>
      <c r="W688" s="37" t="str">
        <f t="shared" si="3922"/>
        <v/>
      </c>
      <c r="X688">
        <f t="shared" si="3728"/>
        <v>340</v>
      </c>
      <c r="Y688" s="37" t="str">
        <f t="shared" si="3729"/>
        <v/>
      </c>
      <c r="Z688">
        <f t="shared" ref="Z688:AA688" si="3923">IF(ROWS(Z$655:Z688)&lt;=Z$653,Z687+1,"")</f>
        <v>34</v>
      </c>
      <c r="AA688">
        <f t="shared" si="3923"/>
        <v>34</v>
      </c>
      <c r="AB688" s="37">
        <f t="shared" ref="AB688:AG688" si="3924">IF(ROWS(AB$655:AB688)/100&lt;=AB$653,AB687+1%,"")</f>
        <v>0.34000000000000014</v>
      </c>
      <c r="AC688" s="37">
        <f t="shared" si="3924"/>
        <v>0.34000000000000014</v>
      </c>
      <c r="AD688" s="37">
        <f t="shared" si="3924"/>
        <v>0.34000000000000014</v>
      </c>
      <c r="AE688" s="37">
        <f t="shared" si="3924"/>
        <v>0.34000000000000014</v>
      </c>
      <c r="AF688" s="37">
        <f t="shared" si="3924"/>
        <v>0.34000000000000014</v>
      </c>
      <c r="AG688" s="37">
        <f t="shared" si="3924"/>
        <v>0.34000000000000014</v>
      </c>
      <c r="AH688">
        <f t="shared" si="3732"/>
        <v>34</v>
      </c>
      <c r="AI688" s="37">
        <f t="shared" ref="AI688:AJ688" si="3925">IF(ROWS(AI$655:AI688)/100&lt;=AI$653,AI687+1%,"")</f>
        <v>0.34000000000000014</v>
      </c>
      <c r="AJ688" s="37">
        <f t="shared" si="3925"/>
        <v>0.34000000000000014</v>
      </c>
    </row>
    <row r="689" spans="2:36" ht="12.75">
      <c r="B689">
        <f t="shared" ref="B689:P689" si="3926">IF(ROWS(B$655:B689)&lt;=B$653,B688+1,"")</f>
        <v>35</v>
      </c>
      <c r="C689" t="str">
        <f t="shared" si="3926"/>
        <v/>
      </c>
      <c r="D689" t="str">
        <f t="shared" si="3926"/>
        <v/>
      </c>
      <c r="E689" t="str">
        <f t="shared" si="3926"/>
        <v/>
      </c>
      <c r="F689" t="str">
        <f t="shared" si="3926"/>
        <v/>
      </c>
      <c r="G689" t="str">
        <f t="shared" si="3926"/>
        <v/>
      </c>
      <c r="H689" t="str">
        <f t="shared" si="3926"/>
        <v/>
      </c>
      <c r="I689" t="str">
        <f t="shared" si="3926"/>
        <v/>
      </c>
      <c r="J689">
        <f t="shared" si="3926"/>
        <v>35</v>
      </c>
      <c r="K689">
        <f t="shared" si="3926"/>
        <v>35</v>
      </c>
      <c r="L689">
        <f t="shared" si="3926"/>
        <v>35</v>
      </c>
      <c r="M689">
        <f t="shared" si="3926"/>
        <v>35</v>
      </c>
      <c r="N689">
        <f t="shared" si="3926"/>
        <v>35</v>
      </c>
      <c r="O689">
        <f t="shared" si="3926"/>
        <v>35</v>
      </c>
      <c r="P689">
        <f t="shared" si="3926"/>
        <v>35</v>
      </c>
      <c r="Q689" s="37">
        <f t="shared" ref="Q689:T689" si="3927">IF(ROWS(Q$655:Q689)/100&lt;=Q$653,Q688+1%,"")</f>
        <v>0.35000000000000014</v>
      </c>
      <c r="R689" s="37" t="str">
        <f t="shared" si="3927"/>
        <v/>
      </c>
      <c r="S689" s="37">
        <f t="shared" si="3927"/>
        <v>0.35000000000000014</v>
      </c>
      <c r="T689" s="37" t="str">
        <f t="shared" si="3927"/>
        <v/>
      </c>
      <c r="U689" t="str">
        <f t="shared" si="3726"/>
        <v/>
      </c>
      <c r="V689" s="37" t="str">
        <f t="shared" ref="V689:W689" si="3928">IF(ROWS(V$655:V689)/100&lt;=V$653,V688+1%,"")</f>
        <v/>
      </c>
      <c r="W689" s="37" t="str">
        <f t="shared" si="3928"/>
        <v/>
      </c>
      <c r="X689">
        <f t="shared" si="3728"/>
        <v>350</v>
      </c>
      <c r="Y689" s="37" t="str">
        <f t="shared" si="3729"/>
        <v/>
      </c>
      <c r="Z689">
        <f t="shared" ref="Z689:AA689" si="3929">IF(ROWS(Z$655:Z689)&lt;=Z$653,Z688+1,"")</f>
        <v>35</v>
      </c>
      <c r="AA689">
        <f t="shared" si="3929"/>
        <v>35</v>
      </c>
      <c r="AB689" s="37">
        <f t="shared" ref="AB689:AG689" si="3930">IF(ROWS(AB$655:AB689)/100&lt;=AB$653,AB688+1%,"")</f>
        <v>0.35000000000000014</v>
      </c>
      <c r="AC689" s="37">
        <f t="shared" si="3930"/>
        <v>0.35000000000000014</v>
      </c>
      <c r="AD689" s="37">
        <f t="shared" si="3930"/>
        <v>0.35000000000000014</v>
      </c>
      <c r="AE689" s="37">
        <f t="shared" si="3930"/>
        <v>0.35000000000000014</v>
      </c>
      <c r="AF689" s="37">
        <f t="shared" si="3930"/>
        <v>0.35000000000000014</v>
      </c>
      <c r="AG689" s="37">
        <f t="shared" si="3930"/>
        <v>0.35000000000000014</v>
      </c>
      <c r="AH689">
        <f t="shared" si="3732"/>
        <v>35</v>
      </c>
      <c r="AI689" s="37">
        <f t="shared" ref="AI689:AJ689" si="3931">IF(ROWS(AI$655:AI689)/100&lt;=AI$653,AI688+1%,"")</f>
        <v>0.35000000000000014</v>
      </c>
      <c r="AJ689" s="37">
        <f t="shared" si="3931"/>
        <v>0.35000000000000014</v>
      </c>
    </row>
    <row r="690" spans="2:36" ht="12.75">
      <c r="B690">
        <f t="shared" ref="B690:P690" si="3932">IF(ROWS(B$655:B690)&lt;=B$653,B689+1,"")</f>
        <v>36</v>
      </c>
      <c r="C690" t="str">
        <f t="shared" si="3932"/>
        <v/>
      </c>
      <c r="D690" t="str">
        <f t="shared" si="3932"/>
        <v/>
      </c>
      <c r="E690" t="str">
        <f t="shared" si="3932"/>
        <v/>
      </c>
      <c r="F690" t="str">
        <f t="shared" si="3932"/>
        <v/>
      </c>
      <c r="G690" t="str">
        <f t="shared" si="3932"/>
        <v/>
      </c>
      <c r="H690" t="str">
        <f t="shared" si="3932"/>
        <v/>
      </c>
      <c r="I690" t="str">
        <f t="shared" si="3932"/>
        <v/>
      </c>
      <c r="J690">
        <f t="shared" si="3932"/>
        <v>36</v>
      </c>
      <c r="K690">
        <f t="shared" si="3932"/>
        <v>36</v>
      </c>
      <c r="L690">
        <f t="shared" si="3932"/>
        <v>36</v>
      </c>
      <c r="M690">
        <f t="shared" si="3932"/>
        <v>36</v>
      </c>
      <c r="N690">
        <f t="shared" si="3932"/>
        <v>36</v>
      </c>
      <c r="O690">
        <f t="shared" si="3932"/>
        <v>36</v>
      </c>
      <c r="P690">
        <f t="shared" si="3932"/>
        <v>36</v>
      </c>
      <c r="Q690" s="37">
        <f t="shared" ref="Q690:T690" si="3933">IF(ROWS(Q$655:Q690)/100&lt;=Q$653,Q689+1%,"")</f>
        <v>0.36000000000000015</v>
      </c>
      <c r="R690" s="37" t="str">
        <f t="shared" si="3933"/>
        <v/>
      </c>
      <c r="S690" s="37">
        <f t="shared" si="3933"/>
        <v>0.36000000000000015</v>
      </c>
      <c r="T690" s="37" t="str">
        <f t="shared" si="3933"/>
        <v/>
      </c>
      <c r="U690" t="str">
        <f t="shared" si="3726"/>
        <v/>
      </c>
      <c r="V690" s="37" t="str">
        <f t="shared" ref="V690:W690" si="3934">IF(ROWS(V$655:V690)/100&lt;=V$653,V689+1%,"")</f>
        <v/>
      </c>
      <c r="W690" s="37" t="str">
        <f t="shared" si="3934"/>
        <v/>
      </c>
      <c r="X690">
        <f t="shared" si="3728"/>
        <v>360</v>
      </c>
      <c r="Y690" s="37" t="str">
        <f t="shared" si="3729"/>
        <v/>
      </c>
      <c r="Z690">
        <f t="shared" ref="Z690:AA690" si="3935">IF(ROWS(Z$655:Z690)&lt;=Z$653,Z689+1,"")</f>
        <v>36</v>
      </c>
      <c r="AA690">
        <f t="shared" si="3935"/>
        <v>36</v>
      </c>
      <c r="AB690" s="37">
        <f t="shared" ref="AB690:AG690" si="3936">IF(ROWS(AB$655:AB690)/100&lt;=AB$653,AB689+1%,"")</f>
        <v>0.36000000000000015</v>
      </c>
      <c r="AC690" s="37">
        <f t="shared" si="3936"/>
        <v>0.36000000000000015</v>
      </c>
      <c r="AD690" s="37">
        <f t="shared" si="3936"/>
        <v>0.36000000000000015</v>
      </c>
      <c r="AE690" s="37">
        <f t="shared" si="3936"/>
        <v>0.36000000000000015</v>
      </c>
      <c r="AF690" s="37">
        <f t="shared" si="3936"/>
        <v>0.36000000000000015</v>
      </c>
      <c r="AG690" s="37">
        <f t="shared" si="3936"/>
        <v>0.36000000000000015</v>
      </c>
      <c r="AH690">
        <f t="shared" si="3732"/>
        <v>36</v>
      </c>
      <c r="AI690" s="37">
        <f t="shared" ref="AI690:AJ690" si="3937">IF(ROWS(AI$655:AI690)/100&lt;=AI$653,AI689+1%,"")</f>
        <v>0.36000000000000015</v>
      </c>
      <c r="AJ690" s="37">
        <f t="shared" si="3937"/>
        <v>0.36000000000000015</v>
      </c>
    </row>
    <row r="691" spans="2:36" ht="12.75">
      <c r="B691">
        <f t="shared" ref="B691:P691" si="3938">IF(ROWS(B$655:B691)&lt;=B$653,B690+1,"")</f>
        <v>37</v>
      </c>
      <c r="C691" t="str">
        <f t="shared" si="3938"/>
        <v/>
      </c>
      <c r="D691" t="str">
        <f t="shared" si="3938"/>
        <v/>
      </c>
      <c r="E691" t="str">
        <f t="shared" si="3938"/>
        <v/>
      </c>
      <c r="F691" t="str">
        <f t="shared" si="3938"/>
        <v/>
      </c>
      <c r="G691" t="str">
        <f t="shared" si="3938"/>
        <v/>
      </c>
      <c r="H691" t="str">
        <f t="shared" si="3938"/>
        <v/>
      </c>
      <c r="I691" t="str">
        <f t="shared" si="3938"/>
        <v/>
      </c>
      <c r="J691">
        <f t="shared" si="3938"/>
        <v>37</v>
      </c>
      <c r="K691">
        <f t="shared" si="3938"/>
        <v>37</v>
      </c>
      <c r="L691">
        <f t="shared" si="3938"/>
        <v>37</v>
      </c>
      <c r="M691">
        <f t="shared" si="3938"/>
        <v>37</v>
      </c>
      <c r="N691">
        <f t="shared" si="3938"/>
        <v>37</v>
      </c>
      <c r="O691">
        <f t="shared" si="3938"/>
        <v>37</v>
      </c>
      <c r="P691">
        <f t="shared" si="3938"/>
        <v>37</v>
      </c>
      <c r="Q691" s="37">
        <f t="shared" ref="Q691:T691" si="3939">IF(ROWS(Q$655:Q691)/100&lt;=Q$653,Q690+1%,"")</f>
        <v>0.37000000000000016</v>
      </c>
      <c r="R691" s="37" t="str">
        <f t="shared" si="3939"/>
        <v/>
      </c>
      <c r="S691" s="37">
        <f t="shared" si="3939"/>
        <v>0.37000000000000016</v>
      </c>
      <c r="T691" s="37" t="str">
        <f t="shared" si="3939"/>
        <v/>
      </c>
      <c r="U691" t="str">
        <f t="shared" si="3726"/>
        <v/>
      </c>
      <c r="V691" s="37" t="str">
        <f t="shared" ref="V691:W691" si="3940">IF(ROWS(V$655:V691)/100&lt;=V$653,V690+1%,"")</f>
        <v/>
      </c>
      <c r="W691" s="37" t="str">
        <f t="shared" si="3940"/>
        <v/>
      </c>
      <c r="X691">
        <f t="shared" si="3728"/>
        <v>370</v>
      </c>
      <c r="Y691" s="37" t="str">
        <f t="shared" si="3729"/>
        <v/>
      </c>
      <c r="Z691">
        <f t="shared" ref="Z691:AA691" si="3941">IF(ROWS(Z$655:Z691)&lt;=Z$653,Z690+1,"")</f>
        <v>37</v>
      </c>
      <c r="AA691">
        <f t="shared" si="3941"/>
        <v>37</v>
      </c>
      <c r="AB691" s="37">
        <f t="shared" ref="AB691:AG691" si="3942">IF(ROWS(AB$655:AB691)/100&lt;=AB$653,AB690+1%,"")</f>
        <v>0.37000000000000016</v>
      </c>
      <c r="AC691" s="37">
        <f t="shared" si="3942"/>
        <v>0.37000000000000016</v>
      </c>
      <c r="AD691" s="37">
        <f t="shared" si="3942"/>
        <v>0.37000000000000016</v>
      </c>
      <c r="AE691" s="37">
        <f t="shared" si="3942"/>
        <v>0.37000000000000016</v>
      </c>
      <c r="AF691" s="37">
        <f t="shared" si="3942"/>
        <v>0.37000000000000016</v>
      </c>
      <c r="AG691" s="37">
        <f t="shared" si="3942"/>
        <v>0.37000000000000016</v>
      </c>
      <c r="AH691">
        <f t="shared" si="3732"/>
        <v>37</v>
      </c>
      <c r="AI691" s="37">
        <f t="shared" ref="AI691:AJ691" si="3943">IF(ROWS(AI$655:AI691)/100&lt;=AI$653,AI690+1%,"")</f>
        <v>0.37000000000000016</v>
      </c>
      <c r="AJ691" s="37">
        <f t="shared" si="3943"/>
        <v>0.37000000000000016</v>
      </c>
    </row>
    <row r="692" spans="2:36" ht="12.75">
      <c r="B692">
        <f t="shared" ref="B692:P692" si="3944">IF(ROWS(B$655:B692)&lt;=B$653,B691+1,"")</f>
        <v>38</v>
      </c>
      <c r="C692" t="str">
        <f t="shared" si="3944"/>
        <v/>
      </c>
      <c r="D692" t="str">
        <f t="shared" si="3944"/>
        <v/>
      </c>
      <c r="E692" t="str">
        <f t="shared" si="3944"/>
        <v/>
      </c>
      <c r="F692" t="str">
        <f t="shared" si="3944"/>
        <v/>
      </c>
      <c r="G692" t="str">
        <f t="shared" si="3944"/>
        <v/>
      </c>
      <c r="H692" t="str">
        <f t="shared" si="3944"/>
        <v/>
      </c>
      <c r="I692" t="str">
        <f t="shared" si="3944"/>
        <v/>
      </c>
      <c r="J692">
        <f t="shared" si="3944"/>
        <v>38</v>
      </c>
      <c r="K692">
        <f t="shared" si="3944"/>
        <v>38</v>
      </c>
      <c r="L692">
        <f t="shared" si="3944"/>
        <v>38</v>
      </c>
      <c r="M692">
        <f t="shared" si="3944"/>
        <v>38</v>
      </c>
      <c r="N692">
        <f t="shared" si="3944"/>
        <v>38</v>
      </c>
      <c r="O692">
        <f t="shared" si="3944"/>
        <v>38</v>
      </c>
      <c r="P692">
        <f t="shared" si="3944"/>
        <v>38</v>
      </c>
      <c r="Q692" s="37">
        <f t="shared" ref="Q692:T692" si="3945">IF(ROWS(Q$655:Q692)/100&lt;=Q$653,Q691+1%,"")</f>
        <v>0.38000000000000017</v>
      </c>
      <c r="R692" s="37" t="str">
        <f t="shared" si="3945"/>
        <v/>
      </c>
      <c r="S692" s="37">
        <f t="shared" si="3945"/>
        <v>0.38000000000000017</v>
      </c>
      <c r="T692" s="37" t="str">
        <f t="shared" si="3945"/>
        <v/>
      </c>
      <c r="U692" t="str">
        <f t="shared" si="3726"/>
        <v/>
      </c>
      <c r="V692" s="37" t="str">
        <f t="shared" ref="V692:W692" si="3946">IF(ROWS(V$655:V692)/100&lt;=V$653,V691+1%,"")</f>
        <v/>
      </c>
      <c r="W692" s="37" t="str">
        <f t="shared" si="3946"/>
        <v/>
      </c>
      <c r="X692">
        <f t="shared" si="3728"/>
        <v>380</v>
      </c>
      <c r="Y692" s="37" t="str">
        <f t="shared" si="3729"/>
        <v/>
      </c>
      <c r="Z692">
        <f t="shared" ref="Z692:AA692" si="3947">IF(ROWS(Z$655:Z692)&lt;=Z$653,Z691+1,"")</f>
        <v>38</v>
      </c>
      <c r="AA692">
        <f t="shared" si="3947"/>
        <v>38</v>
      </c>
      <c r="AB692" s="37">
        <f t="shared" ref="AB692:AG692" si="3948">IF(ROWS(AB$655:AB692)/100&lt;=AB$653,AB691+1%,"")</f>
        <v>0.38000000000000017</v>
      </c>
      <c r="AC692" s="37">
        <f t="shared" si="3948"/>
        <v>0.38000000000000017</v>
      </c>
      <c r="AD692" s="37">
        <f t="shared" si="3948"/>
        <v>0.38000000000000017</v>
      </c>
      <c r="AE692" s="37">
        <f t="shared" si="3948"/>
        <v>0.38000000000000017</v>
      </c>
      <c r="AF692" s="37">
        <f t="shared" si="3948"/>
        <v>0.38000000000000017</v>
      </c>
      <c r="AG692" s="37">
        <f t="shared" si="3948"/>
        <v>0.38000000000000017</v>
      </c>
      <c r="AH692">
        <f t="shared" si="3732"/>
        <v>38</v>
      </c>
      <c r="AI692" s="37">
        <f t="shared" ref="AI692:AJ692" si="3949">IF(ROWS(AI$655:AI692)/100&lt;=AI$653,AI691+1%,"")</f>
        <v>0.38000000000000017</v>
      </c>
      <c r="AJ692" s="37">
        <f t="shared" si="3949"/>
        <v>0.38000000000000017</v>
      </c>
    </row>
    <row r="693" spans="2:36" ht="12.75">
      <c r="B693">
        <f t="shared" ref="B693:P693" si="3950">IF(ROWS(B$655:B693)&lt;=B$653,B692+1,"")</f>
        <v>39</v>
      </c>
      <c r="C693" t="str">
        <f t="shared" si="3950"/>
        <v/>
      </c>
      <c r="D693" t="str">
        <f t="shared" si="3950"/>
        <v/>
      </c>
      <c r="E693" t="str">
        <f t="shared" si="3950"/>
        <v/>
      </c>
      <c r="F693" t="str">
        <f t="shared" si="3950"/>
        <v/>
      </c>
      <c r="G693" t="str">
        <f t="shared" si="3950"/>
        <v/>
      </c>
      <c r="H693" t="str">
        <f t="shared" si="3950"/>
        <v/>
      </c>
      <c r="I693" t="str">
        <f t="shared" si="3950"/>
        <v/>
      </c>
      <c r="J693">
        <f t="shared" si="3950"/>
        <v>39</v>
      </c>
      <c r="K693">
        <f t="shared" si="3950"/>
        <v>39</v>
      </c>
      <c r="L693">
        <f t="shared" si="3950"/>
        <v>39</v>
      </c>
      <c r="M693">
        <f t="shared" si="3950"/>
        <v>39</v>
      </c>
      <c r="N693">
        <f t="shared" si="3950"/>
        <v>39</v>
      </c>
      <c r="O693">
        <f t="shared" si="3950"/>
        <v>39</v>
      </c>
      <c r="P693">
        <f t="shared" si="3950"/>
        <v>39</v>
      </c>
      <c r="Q693" s="37">
        <f t="shared" ref="Q693:T693" si="3951">IF(ROWS(Q$655:Q693)/100&lt;=Q$653,Q692+1%,"")</f>
        <v>0.39000000000000018</v>
      </c>
      <c r="R693" s="37" t="str">
        <f t="shared" si="3951"/>
        <v/>
      </c>
      <c r="S693" s="37">
        <f t="shared" si="3951"/>
        <v>0.39000000000000018</v>
      </c>
      <c r="T693" s="37" t="str">
        <f t="shared" si="3951"/>
        <v/>
      </c>
      <c r="U693" t="str">
        <f t="shared" si="3726"/>
        <v/>
      </c>
      <c r="V693" s="37" t="str">
        <f t="shared" ref="V693:W693" si="3952">IF(ROWS(V$655:V693)/100&lt;=V$653,V692+1%,"")</f>
        <v/>
      </c>
      <c r="W693" s="37" t="str">
        <f t="shared" si="3952"/>
        <v/>
      </c>
      <c r="X693">
        <f t="shared" si="3728"/>
        <v>390</v>
      </c>
      <c r="Y693" s="37" t="str">
        <f t="shared" si="3729"/>
        <v/>
      </c>
      <c r="Z693">
        <f t="shared" ref="Z693:AA693" si="3953">IF(ROWS(Z$655:Z693)&lt;=Z$653,Z692+1,"")</f>
        <v>39</v>
      </c>
      <c r="AA693">
        <f t="shared" si="3953"/>
        <v>39</v>
      </c>
      <c r="AB693" s="37">
        <f t="shared" ref="AB693:AG693" si="3954">IF(ROWS(AB$655:AB693)/100&lt;=AB$653,AB692+1%,"")</f>
        <v>0.39000000000000018</v>
      </c>
      <c r="AC693" s="37">
        <f t="shared" si="3954"/>
        <v>0.39000000000000018</v>
      </c>
      <c r="AD693" s="37">
        <f t="shared" si="3954"/>
        <v>0.39000000000000018</v>
      </c>
      <c r="AE693" s="37">
        <f t="shared" si="3954"/>
        <v>0.39000000000000018</v>
      </c>
      <c r="AF693" s="37">
        <f t="shared" si="3954"/>
        <v>0.39000000000000018</v>
      </c>
      <c r="AG693" s="37">
        <f t="shared" si="3954"/>
        <v>0.39000000000000018</v>
      </c>
      <c r="AH693">
        <f t="shared" si="3732"/>
        <v>39</v>
      </c>
      <c r="AI693" s="37">
        <f t="shared" ref="AI693:AJ693" si="3955">IF(ROWS(AI$655:AI693)/100&lt;=AI$653,AI692+1%,"")</f>
        <v>0.39000000000000018</v>
      </c>
      <c r="AJ693" s="37">
        <f t="shared" si="3955"/>
        <v>0.39000000000000018</v>
      </c>
    </row>
    <row r="694" spans="2:36" ht="12.75">
      <c r="B694">
        <f t="shared" ref="B694:P694" si="3956">IF(ROWS(B$655:B694)&lt;=B$653,B693+1,"")</f>
        <v>40</v>
      </c>
      <c r="C694" t="str">
        <f t="shared" si="3956"/>
        <v/>
      </c>
      <c r="D694" t="str">
        <f t="shared" si="3956"/>
        <v/>
      </c>
      <c r="E694" t="str">
        <f t="shared" si="3956"/>
        <v/>
      </c>
      <c r="F694" t="str">
        <f t="shared" si="3956"/>
        <v/>
      </c>
      <c r="G694" t="str">
        <f t="shared" si="3956"/>
        <v/>
      </c>
      <c r="H694" t="str">
        <f t="shared" si="3956"/>
        <v/>
      </c>
      <c r="I694" t="str">
        <f t="shared" si="3956"/>
        <v/>
      </c>
      <c r="J694">
        <f t="shared" si="3956"/>
        <v>40</v>
      </c>
      <c r="K694">
        <f t="shared" si="3956"/>
        <v>40</v>
      </c>
      <c r="L694">
        <f t="shared" si="3956"/>
        <v>40</v>
      </c>
      <c r="M694">
        <f t="shared" si="3956"/>
        <v>40</v>
      </c>
      <c r="N694">
        <f t="shared" si="3956"/>
        <v>40</v>
      </c>
      <c r="O694">
        <f t="shared" si="3956"/>
        <v>40</v>
      </c>
      <c r="P694">
        <f t="shared" si="3956"/>
        <v>40</v>
      </c>
      <c r="Q694" s="37">
        <f t="shared" ref="Q694:T694" si="3957">IF(ROWS(Q$655:Q694)/100&lt;=Q$653,Q693+1%,"")</f>
        <v>0.40000000000000019</v>
      </c>
      <c r="R694" s="37" t="str">
        <f t="shared" si="3957"/>
        <v/>
      </c>
      <c r="S694" s="37">
        <f t="shared" si="3957"/>
        <v>0.40000000000000019</v>
      </c>
      <c r="T694" s="37" t="str">
        <f t="shared" si="3957"/>
        <v/>
      </c>
      <c r="U694" t="str">
        <f t="shared" si="3726"/>
        <v/>
      </c>
      <c r="V694" s="37" t="str">
        <f t="shared" ref="V694:W694" si="3958">IF(ROWS(V$655:V694)/100&lt;=V$653,V693+1%,"")</f>
        <v/>
      </c>
      <c r="W694" s="37" t="str">
        <f t="shared" si="3958"/>
        <v/>
      </c>
      <c r="X694">
        <f t="shared" si="3728"/>
        <v>400</v>
      </c>
      <c r="Y694" s="37" t="str">
        <f t="shared" si="3729"/>
        <v/>
      </c>
      <c r="Z694">
        <f t="shared" ref="Z694:AA694" si="3959">IF(ROWS(Z$655:Z694)&lt;=Z$653,Z693+1,"")</f>
        <v>40</v>
      </c>
      <c r="AA694">
        <f t="shared" si="3959"/>
        <v>40</v>
      </c>
      <c r="AB694" s="37">
        <f t="shared" ref="AB694:AG694" si="3960">IF(ROWS(AB$655:AB694)/100&lt;=AB$653,AB693+1%,"")</f>
        <v>0.40000000000000019</v>
      </c>
      <c r="AC694" s="37">
        <f t="shared" si="3960"/>
        <v>0.40000000000000019</v>
      </c>
      <c r="AD694" s="37">
        <f t="shared" si="3960"/>
        <v>0.40000000000000019</v>
      </c>
      <c r="AE694" s="37">
        <f t="shared" si="3960"/>
        <v>0.40000000000000019</v>
      </c>
      <c r="AF694" s="37">
        <f t="shared" si="3960"/>
        <v>0.40000000000000019</v>
      </c>
      <c r="AG694" s="37">
        <f t="shared" si="3960"/>
        <v>0.40000000000000019</v>
      </c>
      <c r="AH694">
        <f t="shared" si="3732"/>
        <v>40</v>
      </c>
      <c r="AI694" s="37">
        <f t="shared" ref="AI694:AJ694" si="3961">IF(ROWS(AI$655:AI694)/100&lt;=AI$653,AI693+1%,"")</f>
        <v>0.40000000000000019</v>
      </c>
      <c r="AJ694" s="37">
        <f t="shared" si="3961"/>
        <v>0.40000000000000019</v>
      </c>
    </row>
    <row r="695" spans="2:36" ht="12.75">
      <c r="B695">
        <f t="shared" ref="B695:P695" si="3962">IF(ROWS(B$655:B695)&lt;=B$653,B694+1,"")</f>
        <v>41</v>
      </c>
      <c r="C695" t="str">
        <f t="shared" si="3962"/>
        <v/>
      </c>
      <c r="D695" t="str">
        <f t="shared" si="3962"/>
        <v/>
      </c>
      <c r="E695" t="str">
        <f t="shared" si="3962"/>
        <v/>
      </c>
      <c r="F695" t="str">
        <f t="shared" si="3962"/>
        <v/>
      </c>
      <c r="G695" t="str">
        <f t="shared" si="3962"/>
        <v/>
      </c>
      <c r="H695" t="str">
        <f t="shared" si="3962"/>
        <v/>
      </c>
      <c r="I695" t="str">
        <f t="shared" si="3962"/>
        <v/>
      </c>
      <c r="J695" t="str">
        <f t="shared" si="3962"/>
        <v/>
      </c>
      <c r="K695" t="str">
        <f t="shared" si="3962"/>
        <v/>
      </c>
      <c r="L695">
        <f t="shared" si="3962"/>
        <v>41</v>
      </c>
      <c r="M695">
        <f t="shared" si="3962"/>
        <v>41</v>
      </c>
      <c r="N695">
        <f t="shared" si="3962"/>
        <v>41</v>
      </c>
      <c r="O695">
        <f t="shared" si="3962"/>
        <v>41</v>
      </c>
      <c r="P695">
        <f t="shared" si="3962"/>
        <v>41</v>
      </c>
      <c r="Q695" s="37">
        <f t="shared" ref="Q695:T695" si="3963">IF(ROWS(Q$655:Q695)/100&lt;=Q$653,Q694+1%,"")</f>
        <v>0.4100000000000002</v>
      </c>
      <c r="R695" s="37" t="str">
        <f t="shared" si="3963"/>
        <v/>
      </c>
      <c r="S695" s="37">
        <f t="shared" si="3963"/>
        <v>0.4100000000000002</v>
      </c>
      <c r="T695" s="37" t="str">
        <f t="shared" si="3963"/>
        <v/>
      </c>
      <c r="U695" t="str">
        <f t="shared" si="3726"/>
        <v/>
      </c>
      <c r="V695" s="37" t="str">
        <f t="shared" ref="V695:W695" si="3964">IF(ROWS(V$655:V695)/100&lt;=V$653,V694+1%,"")</f>
        <v/>
      </c>
      <c r="W695" s="37" t="str">
        <f t="shared" si="3964"/>
        <v/>
      </c>
      <c r="X695">
        <f t="shared" si="3728"/>
        <v>410</v>
      </c>
      <c r="Y695" s="37" t="str">
        <f t="shared" si="3729"/>
        <v/>
      </c>
      <c r="Z695">
        <f t="shared" ref="Z695:AA695" si="3965">IF(ROWS(Z$655:Z695)&lt;=Z$653,Z694+1,"")</f>
        <v>41</v>
      </c>
      <c r="AA695">
        <f t="shared" si="3965"/>
        <v>41</v>
      </c>
      <c r="AB695" s="37">
        <f t="shared" ref="AB695:AG695" si="3966">IF(ROWS(AB$655:AB695)/100&lt;=AB$653,AB694+1%,"")</f>
        <v>0.4100000000000002</v>
      </c>
      <c r="AC695" s="37">
        <f t="shared" si="3966"/>
        <v>0.4100000000000002</v>
      </c>
      <c r="AD695" s="37">
        <f t="shared" si="3966"/>
        <v>0.4100000000000002</v>
      </c>
      <c r="AE695" s="37">
        <f t="shared" si="3966"/>
        <v>0.4100000000000002</v>
      </c>
      <c r="AF695" s="37">
        <f t="shared" si="3966"/>
        <v>0.4100000000000002</v>
      </c>
      <c r="AG695" s="37">
        <f t="shared" si="3966"/>
        <v>0.4100000000000002</v>
      </c>
      <c r="AH695">
        <f t="shared" si="3732"/>
        <v>41</v>
      </c>
      <c r="AI695" s="37">
        <f t="shared" ref="AI695:AJ695" si="3967">IF(ROWS(AI$655:AI695)/100&lt;=AI$653,AI694+1%,"")</f>
        <v>0.4100000000000002</v>
      </c>
      <c r="AJ695" s="37">
        <f t="shared" si="3967"/>
        <v>0.4100000000000002</v>
      </c>
    </row>
    <row r="696" spans="2:36" ht="12.75">
      <c r="B696">
        <f t="shared" ref="B696:P696" si="3968">IF(ROWS(B$655:B696)&lt;=B$653,B695+1,"")</f>
        <v>42</v>
      </c>
      <c r="C696" t="str">
        <f t="shared" si="3968"/>
        <v/>
      </c>
      <c r="D696" t="str">
        <f t="shared" si="3968"/>
        <v/>
      </c>
      <c r="E696" t="str">
        <f t="shared" si="3968"/>
        <v/>
      </c>
      <c r="F696" t="str">
        <f t="shared" si="3968"/>
        <v/>
      </c>
      <c r="G696" t="str">
        <f t="shared" si="3968"/>
        <v/>
      </c>
      <c r="H696" t="str">
        <f t="shared" si="3968"/>
        <v/>
      </c>
      <c r="I696" t="str">
        <f t="shared" si="3968"/>
        <v/>
      </c>
      <c r="J696" t="str">
        <f t="shared" si="3968"/>
        <v/>
      </c>
      <c r="K696" t="str">
        <f t="shared" si="3968"/>
        <v/>
      </c>
      <c r="L696">
        <f t="shared" si="3968"/>
        <v>42</v>
      </c>
      <c r="M696">
        <f t="shared" si="3968"/>
        <v>42</v>
      </c>
      <c r="N696">
        <f t="shared" si="3968"/>
        <v>42</v>
      </c>
      <c r="O696">
        <f t="shared" si="3968"/>
        <v>42</v>
      </c>
      <c r="P696">
        <f t="shared" si="3968"/>
        <v>42</v>
      </c>
      <c r="Q696" s="37">
        <f t="shared" ref="Q696:T696" si="3969">IF(ROWS(Q$655:Q696)/100&lt;=Q$653,Q695+1%,"")</f>
        <v>0.42000000000000021</v>
      </c>
      <c r="R696" s="37" t="str">
        <f t="shared" si="3969"/>
        <v/>
      </c>
      <c r="S696" s="37">
        <f t="shared" si="3969"/>
        <v>0.42000000000000021</v>
      </c>
      <c r="T696" s="37" t="str">
        <f t="shared" si="3969"/>
        <v/>
      </c>
      <c r="U696" t="str">
        <f t="shared" si="3726"/>
        <v/>
      </c>
      <c r="V696" s="37" t="str">
        <f t="shared" ref="V696:W696" si="3970">IF(ROWS(V$655:V696)/100&lt;=V$653,V695+1%,"")</f>
        <v/>
      </c>
      <c r="W696" s="37" t="str">
        <f t="shared" si="3970"/>
        <v/>
      </c>
      <c r="X696">
        <f t="shared" si="3728"/>
        <v>420</v>
      </c>
      <c r="Y696" s="37" t="str">
        <f t="shared" si="3729"/>
        <v/>
      </c>
      <c r="Z696">
        <f t="shared" ref="Z696:AA696" si="3971">IF(ROWS(Z$655:Z696)&lt;=Z$653,Z695+1,"")</f>
        <v>42</v>
      </c>
      <c r="AA696">
        <f t="shared" si="3971"/>
        <v>42</v>
      </c>
      <c r="AB696" s="37">
        <f t="shared" ref="AB696:AG696" si="3972">IF(ROWS(AB$655:AB696)/100&lt;=AB$653,AB695+1%,"")</f>
        <v>0.42000000000000021</v>
      </c>
      <c r="AC696" s="37">
        <f t="shared" si="3972"/>
        <v>0.42000000000000021</v>
      </c>
      <c r="AD696" s="37">
        <f t="shared" si="3972"/>
        <v>0.42000000000000021</v>
      </c>
      <c r="AE696" s="37">
        <f t="shared" si="3972"/>
        <v>0.42000000000000021</v>
      </c>
      <c r="AF696" s="37">
        <f t="shared" si="3972"/>
        <v>0.42000000000000021</v>
      </c>
      <c r="AG696" s="37">
        <f t="shared" si="3972"/>
        <v>0.42000000000000021</v>
      </c>
      <c r="AH696">
        <f t="shared" si="3732"/>
        <v>42</v>
      </c>
      <c r="AI696" s="37">
        <f t="shared" ref="AI696:AJ696" si="3973">IF(ROWS(AI$655:AI696)/100&lt;=AI$653,AI695+1%,"")</f>
        <v>0.42000000000000021</v>
      </c>
      <c r="AJ696" s="37">
        <f t="shared" si="3973"/>
        <v>0.42000000000000021</v>
      </c>
    </row>
    <row r="697" spans="2:36" ht="12.75">
      <c r="B697">
        <f t="shared" ref="B697:P697" si="3974">IF(ROWS(B$655:B697)&lt;=B$653,B696+1,"")</f>
        <v>43</v>
      </c>
      <c r="C697" t="str">
        <f t="shared" si="3974"/>
        <v/>
      </c>
      <c r="D697" t="str">
        <f t="shared" si="3974"/>
        <v/>
      </c>
      <c r="E697" t="str">
        <f t="shared" si="3974"/>
        <v/>
      </c>
      <c r="F697" t="str">
        <f t="shared" si="3974"/>
        <v/>
      </c>
      <c r="G697" t="str">
        <f t="shared" si="3974"/>
        <v/>
      </c>
      <c r="H697" t="str">
        <f t="shared" si="3974"/>
        <v/>
      </c>
      <c r="I697" t="str">
        <f t="shared" si="3974"/>
        <v/>
      </c>
      <c r="J697" t="str">
        <f t="shared" si="3974"/>
        <v/>
      </c>
      <c r="K697" t="str">
        <f t="shared" si="3974"/>
        <v/>
      </c>
      <c r="L697">
        <f t="shared" si="3974"/>
        <v>43</v>
      </c>
      <c r="M697">
        <f t="shared" si="3974"/>
        <v>43</v>
      </c>
      <c r="N697">
        <f t="shared" si="3974"/>
        <v>43</v>
      </c>
      <c r="O697">
        <f t="shared" si="3974"/>
        <v>43</v>
      </c>
      <c r="P697">
        <f t="shared" si="3974"/>
        <v>43</v>
      </c>
      <c r="Q697" s="37">
        <f t="shared" ref="Q697:T697" si="3975">IF(ROWS(Q$655:Q697)/100&lt;=Q$653,Q696+1%,"")</f>
        <v>0.43000000000000022</v>
      </c>
      <c r="R697" s="37" t="str">
        <f t="shared" si="3975"/>
        <v/>
      </c>
      <c r="S697" s="37">
        <f t="shared" si="3975"/>
        <v>0.43000000000000022</v>
      </c>
      <c r="T697" s="37" t="str">
        <f t="shared" si="3975"/>
        <v/>
      </c>
      <c r="U697" t="str">
        <f t="shared" si="3726"/>
        <v/>
      </c>
      <c r="V697" s="37" t="str">
        <f t="shared" ref="V697:W697" si="3976">IF(ROWS(V$655:V697)/100&lt;=V$653,V696+1%,"")</f>
        <v/>
      </c>
      <c r="W697" s="37" t="str">
        <f t="shared" si="3976"/>
        <v/>
      </c>
      <c r="X697">
        <f t="shared" si="3728"/>
        <v>430</v>
      </c>
      <c r="Y697" s="37" t="str">
        <f t="shared" si="3729"/>
        <v/>
      </c>
      <c r="Z697">
        <f t="shared" ref="Z697:AA697" si="3977">IF(ROWS(Z$655:Z697)&lt;=Z$653,Z696+1,"")</f>
        <v>43</v>
      </c>
      <c r="AA697">
        <f t="shared" si="3977"/>
        <v>43</v>
      </c>
      <c r="AB697" s="37">
        <f t="shared" ref="AB697:AG697" si="3978">IF(ROWS(AB$655:AB697)/100&lt;=AB$653,AB696+1%,"")</f>
        <v>0.43000000000000022</v>
      </c>
      <c r="AC697" s="37">
        <f t="shared" si="3978"/>
        <v>0.43000000000000022</v>
      </c>
      <c r="AD697" s="37">
        <f t="shared" si="3978"/>
        <v>0.43000000000000022</v>
      </c>
      <c r="AE697" s="37">
        <f t="shared" si="3978"/>
        <v>0.43000000000000022</v>
      </c>
      <c r="AF697" s="37">
        <f t="shared" si="3978"/>
        <v>0.43000000000000022</v>
      </c>
      <c r="AG697" s="37">
        <f t="shared" si="3978"/>
        <v>0.43000000000000022</v>
      </c>
      <c r="AH697">
        <f t="shared" si="3732"/>
        <v>43</v>
      </c>
      <c r="AI697" s="37">
        <f t="shared" ref="AI697:AJ697" si="3979">IF(ROWS(AI$655:AI697)/100&lt;=AI$653,AI696+1%,"")</f>
        <v>0.43000000000000022</v>
      </c>
      <c r="AJ697" s="37">
        <f t="shared" si="3979"/>
        <v>0.43000000000000022</v>
      </c>
    </row>
    <row r="698" spans="2:36" ht="12.75">
      <c r="B698">
        <f t="shared" ref="B698:P698" si="3980">IF(ROWS(B$655:B698)&lt;=B$653,B697+1,"")</f>
        <v>44</v>
      </c>
      <c r="C698" t="str">
        <f t="shared" si="3980"/>
        <v/>
      </c>
      <c r="D698" t="str">
        <f t="shared" si="3980"/>
        <v/>
      </c>
      <c r="E698" t="str">
        <f t="shared" si="3980"/>
        <v/>
      </c>
      <c r="F698" t="str">
        <f t="shared" si="3980"/>
        <v/>
      </c>
      <c r="G698" t="str">
        <f t="shared" si="3980"/>
        <v/>
      </c>
      <c r="H698" t="str">
        <f t="shared" si="3980"/>
        <v/>
      </c>
      <c r="I698" t="str">
        <f t="shared" si="3980"/>
        <v/>
      </c>
      <c r="J698" t="str">
        <f t="shared" si="3980"/>
        <v/>
      </c>
      <c r="K698" t="str">
        <f t="shared" si="3980"/>
        <v/>
      </c>
      <c r="L698">
        <f t="shared" si="3980"/>
        <v>44</v>
      </c>
      <c r="M698">
        <f t="shared" si="3980"/>
        <v>44</v>
      </c>
      <c r="N698">
        <f t="shared" si="3980"/>
        <v>44</v>
      </c>
      <c r="O698">
        <f t="shared" si="3980"/>
        <v>44</v>
      </c>
      <c r="P698">
        <f t="shared" si="3980"/>
        <v>44</v>
      </c>
      <c r="Q698" s="37">
        <f t="shared" ref="Q698:T698" si="3981">IF(ROWS(Q$655:Q698)/100&lt;=Q$653,Q697+1%,"")</f>
        <v>0.44000000000000022</v>
      </c>
      <c r="R698" s="37" t="str">
        <f t="shared" si="3981"/>
        <v/>
      </c>
      <c r="S698" s="37">
        <f t="shared" si="3981"/>
        <v>0.44000000000000022</v>
      </c>
      <c r="T698" s="37" t="str">
        <f t="shared" si="3981"/>
        <v/>
      </c>
      <c r="U698" t="str">
        <f t="shared" si="3726"/>
        <v/>
      </c>
      <c r="V698" s="37" t="str">
        <f t="shared" ref="V698:W698" si="3982">IF(ROWS(V$655:V698)/100&lt;=V$653,V697+1%,"")</f>
        <v/>
      </c>
      <c r="W698" s="37" t="str">
        <f t="shared" si="3982"/>
        <v/>
      </c>
      <c r="X698">
        <f t="shared" si="3728"/>
        <v>440</v>
      </c>
      <c r="Y698" s="37" t="str">
        <f t="shared" si="3729"/>
        <v/>
      </c>
      <c r="Z698">
        <f t="shared" ref="Z698:AA698" si="3983">IF(ROWS(Z$655:Z698)&lt;=Z$653,Z697+1,"")</f>
        <v>44</v>
      </c>
      <c r="AA698">
        <f t="shared" si="3983"/>
        <v>44</v>
      </c>
      <c r="AB698" s="37">
        <f t="shared" ref="AB698:AG698" si="3984">IF(ROWS(AB$655:AB698)/100&lt;=AB$653,AB697+1%,"")</f>
        <v>0.44000000000000022</v>
      </c>
      <c r="AC698" s="37">
        <f t="shared" si="3984"/>
        <v>0.44000000000000022</v>
      </c>
      <c r="AD698" s="37">
        <f t="shared" si="3984"/>
        <v>0.44000000000000022</v>
      </c>
      <c r="AE698" s="37">
        <f t="shared" si="3984"/>
        <v>0.44000000000000022</v>
      </c>
      <c r="AF698" s="37">
        <f t="shared" si="3984"/>
        <v>0.44000000000000022</v>
      </c>
      <c r="AG698" s="37">
        <f t="shared" si="3984"/>
        <v>0.44000000000000022</v>
      </c>
      <c r="AH698">
        <f t="shared" si="3732"/>
        <v>44</v>
      </c>
      <c r="AI698" s="37">
        <f t="shared" ref="AI698:AJ698" si="3985">IF(ROWS(AI$655:AI698)/100&lt;=AI$653,AI697+1%,"")</f>
        <v>0.44000000000000022</v>
      </c>
      <c r="AJ698" s="37">
        <f t="shared" si="3985"/>
        <v>0.44000000000000022</v>
      </c>
    </row>
    <row r="699" spans="2:36" ht="12.75">
      <c r="B699">
        <f t="shared" ref="B699:P699" si="3986">IF(ROWS(B$655:B699)&lt;=B$653,B698+1,"")</f>
        <v>45</v>
      </c>
      <c r="C699" t="str">
        <f t="shared" si="3986"/>
        <v/>
      </c>
      <c r="D699" t="str">
        <f t="shared" si="3986"/>
        <v/>
      </c>
      <c r="E699" t="str">
        <f t="shared" si="3986"/>
        <v/>
      </c>
      <c r="F699" t="str">
        <f t="shared" si="3986"/>
        <v/>
      </c>
      <c r="G699" t="str">
        <f t="shared" si="3986"/>
        <v/>
      </c>
      <c r="H699" t="str">
        <f t="shared" si="3986"/>
        <v/>
      </c>
      <c r="I699" t="str">
        <f t="shared" si="3986"/>
        <v/>
      </c>
      <c r="J699" t="str">
        <f t="shared" si="3986"/>
        <v/>
      </c>
      <c r="K699" t="str">
        <f t="shared" si="3986"/>
        <v/>
      </c>
      <c r="L699">
        <f t="shared" si="3986"/>
        <v>45</v>
      </c>
      <c r="M699">
        <f t="shared" si="3986"/>
        <v>45</v>
      </c>
      <c r="N699">
        <f t="shared" si="3986"/>
        <v>45</v>
      </c>
      <c r="O699">
        <f t="shared" si="3986"/>
        <v>45</v>
      </c>
      <c r="P699">
        <f t="shared" si="3986"/>
        <v>45</v>
      </c>
      <c r="Q699" s="37">
        <f t="shared" ref="Q699:T699" si="3987">IF(ROWS(Q$655:Q699)/100&lt;=Q$653,Q698+1%,"")</f>
        <v>0.45000000000000023</v>
      </c>
      <c r="R699" s="37" t="str">
        <f t="shared" si="3987"/>
        <v/>
      </c>
      <c r="S699" s="37">
        <f t="shared" si="3987"/>
        <v>0.45000000000000023</v>
      </c>
      <c r="T699" s="37" t="str">
        <f t="shared" si="3987"/>
        <v/>
      </c>
      <c r="U699" t="str">
        <f t="shared" si="3726"/>
        <v/>
      </c>
      <c r="V699" s="37" t="str">
        <f t="shared" ref="V699:W699" si="3988">IF(ROWS(V$655:V699)/100&lt;=V$653,V698+1%,"")</f>
        <v/>
      </c>
      <c r="W699" s="37" t="str">
        <f t="shared" si="3988"/>
        <v/>
      </c>
      <c r="X699">
        <f t="shared" si="3728"/>
        <v>450</v>
      </c>
      <c r="Y699" s="37" t="str">
        <f t="shared" si="3729"/>
        <v/>
      </c>
      <c r="Z699">
        <f t="shared" ref="Z699:AA699" si="3989">IF(ROWS(Z$655:Z699)&lt;=Z$653,Z698+1,"")</f>
        <v>45</v>
      </c>
      <c r="AA699">
        <f t="shared" si="3989"/>
        <v>45</v>
      </c>
      <c r="AB699" s="37">
        <f t="shared" ref="AB699:AG699" si="3990">IF(ROWS(AB$655:AB699)/100&lt;=AB$653,AB698+1%,"")</f>
        <v>0.45000000000000023</v>
      </c>
      <c r="AC699" s="37">
        <f t="shared" si="3990"/>
        <v>0.45000000000000023</v>
      </c>
      <c r="AD699" s="37">
        <f t="shared" si="3990"/>
        <v>0.45000000000000023</v>
      </c>
      <c r="AE699" s="37">
        <f t="shared" si="3990"/>
        <v>0.45000000000000023</v>
      </c>
      <c r="AF699" s="37">
        <f t="shared" si="3990"/>
        <v>0.45000000000000023</v>
      </c>
      <c r="AG699" s="37">
        <f t="shared" si="3990"/>
        <v>0.45000000000000023</v>
      </c>
      <c r="AH699">
        <f t="shared" si="3732"/>
        <v>45</v>
      </c>
      <c r="AI699" s="37">
        <f t="shared" ref="AI699:AJ699" si="3991">IF(ROWS(AI$655:AI699)/100&lt;=AI$653,AI698+1%,"")</f>
        <v>0.45000000000000023</v>
      </c>
      <c r="AJ699" s="37">
        <f t="shared" si="3991"/>
        <v>0.45000000000000023</v>
      </c>
    </row>
    <row r="700" spans="2:36" ht="12.75">
      <c r="B700">
        <f t="shared" ref="B700:P700" si="3992">IF(ROWS(B$655:B700)&lt;=B$653,B699+1,"")</f>
        <v>46</v>
      </c>
      <c r="C700" t="str">
        <f t="shared" si="3992"/>
        <v/>
      </c>
      <c r="D700" t="str">
        <f t="shared" si="3992"/>
        <v/>
      </c>
      <c r="E700" t="str">
        <f t="shared" si="3992"/>
        <v/>
      </c>
      <c r="F700" t="str">
        <f t="shared" si="3992"/>
        <v/>
      </c>
      <c r="G700" t="str">
        <f t="shared" si="3992"/>
        <v/>
      </c>
      <c r="H700" t="str">
        <f t="shared" si="3992"/>
        <v/>
      </c>
      <c r="I700" t="str">
        <f t="shared" si="3992"/>
        <v/>
      </c>
      <c r="J700" t="str">
        <f t="shared" si="3992"/>
        <v/>
      </c>
      <c r="K700" t="str">
        <f t="shared" si="3992"/>
        <v/>
      </c>
      <c r="L700">
        <f t="shared" si="3992"/>
        <v>46</v>
      </c>
      <c r="M700">
        <f t="shared" si="3992"/>
        <v>46</v>
      </c>
      <c r="N700">
        <f t="shared" si="3992"/>
        <v>46</v>
      </c>
      <c r="O700">
        <f t="shared" si="3992"/>
        <v>46</v>
      </c>
      <c r="P700">
        <f t="shared" si="3992"/>
        <v>46</v>
      </c>
      <c r="Q700" s="37">
        <f t="shared" ref="Q700:T700" si="3993">IF(ROWS(Q$655:Q700)/100&lt;=Q$653,Q699+1%,"")</f>
        <v>0.46000000000000024</v>
      </c>
      <c r="R700" s="37" t="str">
        <f t="shared" si="3993"/>
        <v/>
      </c>
      <c r="S700" s="37">
        <f t="shared" si="3993"/>
        <v>0.46000000000000024</v>
      </c>
      <c r="T700" s="37" t="str">
        <f t="shared" si="3993"/>
        <v/>
      </c>
      <c r="U700" t="str">
        <f t="shared" si="3726"/>
        <v/>
      </c>
      <c r="V700" s="37" t="str">
        <f t="shared" ref="V700:W700" si="3994">IF(ROWS(V$655:V700)/100&lt;=V$653,V699+1%,"")</f>
        <v/>
      </c>
      <c r="W700" s="37" t="str">
        <f t="shared" si="3994"/>
        <v/>
      </c>
      <c r="X700">
        <f t="shared" si="3728"/>
        <v>460</v>
      </c>
      <c r="Y700" s="37" t="str">
        <f t="shared" si="3729"/>
        <v/>
      </c>
      <c r="Z700">
        <f t="shared" ref="Z700:AA700" si="3995">IF(ROWS(Z$655:Z700)&lt;=Z$653,Z699+1,"")</f>
        <v>46</v>
      </c>
      <c r="AA700">
        <f t="shared" si="3995"/>
        <v>46</v>
      </c>
      <c r="AB700" s="37">
        <f t="shared" ref="AB700:AG700" si="3996">IF(ROWS(AB$655:AB700)/100&lt;=AB$653,AB699+1%,"")</f>
        <v>0.46000000000000024</v>
      </c>
      <c r="AC700" s="37">
        <f t="shared" si="3996"/>
        <v>0.46000000000000024</v>
      </c>
      <c r="AD700" s="37">
        <f t="shared" si="3996"/>
        <v>0.46000000000000024</v>
      </c>
      <c r="AE700" s="37">
        <f t="shared" si="3996"/>
        <v>0.46000000000000024</v>
      </c>
      <c r="AF700" s="37">
        <f t="shared" si="3996"/>
        <v>0.46000000000000024</v>
      </c>
      <c r="AG700" s="37">
        <f t="shared" si="3996"/>
        <v>0.46000000000000024</v>
      </c>
      <c r="AH700">
        <f t="shared" si="3732"/>
        <v>46</v>
      </c>
      <c r="AI700" s="37">
        <f t="shared" ref="AI700:AJ700" si="3997">IF(ROWS(AI$655:AI700)/100&lt;=AI$653,AI699+1%,"")</f>
        <v>0.46000000000000024</v>
      </c>
      <c r="AJ700" s="37">
        <f t="shared" si="3997"/>
        <v>0.46000000000000024</v>
      </c>
    </row>
    <row r="701" spans="2:36" ht="12.75">
      <c r="B701">
        <f t="shared" ref="B701:P701" si="3998">IF(ROWS(B$655:B701)&lt;=B$653,B700+1,"")</f>
        <v>47</v>
      </c>
      <c r="C701" t="str">
        <f t="shared" si="3998"/>
        <v/>
      </c>
      <c r="D701" t="str">
        <f t="shared" si="3998"/>
        <v/>
      </c>
      <c r="E701" t="str">
        <f t="shared" si="3998"/>
        <v/>
      </c>
      <c r="F701" t="str">
        <f t="shared" si="3998"/>
        <v/>
      </c>
      <c r="G701" t="str">
        <f t="shared" si="3998"/>
        <v/>
      </c>
      <c r="H701" t="str">
        <f t="shared" si="3998"/>
        <v/>
      </c>
      <c r="I701" t="str">
        <f t="shared" si="3998"/>
        <v/>
      </c>
      <c r="J701" t="str">
        <f t="shared" si="3998"/>
        <v/>
      </c>
      <c r="K701" t="str">
        <f t="shared" si="3998"/>
        <v/>
      </c>
      <c r="L701">
        <f t="shared" si="3998"/>
        <v>47</v>
      </c>
      <c r="M701">
        <f t="shared" si="3998"/>
        <v>47</v>
      </c>
      <c r="N701">
        <f t="shared" si="3998"/>
        <v>47</v>
      </c>
      <c r="O701">
        <f t="shared" si="3998"/>
        <v>47</v>
      </c>
      <c r="P701">
        <f t="shared" si="3998"/>
        <v>47</v>
      </c>
      <c r="Q701" s="37">
        <f t="shared" ref="Q701:T701" si="3999">IF(ROWS(Q$655:Q701)/100&lt;=Q$653,Q700+1%,"")</f>
        <v>0.47000000000000025</v>
      </c>
      <c r="R701" s="37" t="str">
        <f t="shared" si="3999"/>
        <v/>
      </c>
      <c r="S701" s="37">
        <f t="shared" si="3999"/>
        <v>0.47000000000000025</v>
      </c>
      <c r="T701" s="37" t="str">
        <f t="shared" si="3999"/>
        <v/>
      </c>
      <c r="U701" t="str">
        <f t="shared" si="3726"/>
        <v/>
      </c>
      <c r="V701" s="37" t="str">
        <f t="shared" ref="V701:W701" si="4000">IF(ROWS(V$655:V701)/100&lt;=V$653,V700+1%,"")</f>
        <v/>
      </c>
      <c r="W701" s="37" t="str">
        <f t="shared" si="4000"/>
        <v/>
      </c>
      <c r="X701">
        <f t="shared" si="3728"/>
        <v>470</v>
      </c>
      <c r="Y701" s="37" t="str">
        <f t="shared" si="3729"/>
        <v/>
      </c>
      <c r="Z701">
        <f t="shared" ref="Z701:AA701" si="4001">IF(ROWS(Z$655:Z701)&lt;=Z$653,Z700+1,"")</f>
        <v>47</v>
      </c>
      <c r="AA701">
        <f t="shared" si="4001"/>
        <v>47</v>
      </c>
      <c r="AB701" s="37">
        <f t="shared" ref="AB701:AG701" si="4002">IF(ROWS(AB$655:AB701)/100&lt;=AB$653,AB700+1%,"")</f>
        <v>0.47000000000000025</v>
      </c>
      <c r="AC701" s="37">
        <f t="shared" si="4002"/>
        <v>0.47000000000000025</v>
      </c>
      <c r="AD701" s="37">
        <f t="shared" si="4002"/>
        <v>0.47000000000000025</v>
      </c>
      <c r="AE701" s="37">
        <f t="shared" si="4002"/>
        <v>0.47000000000000025</v>
      </c>
      <c r="AF701" s="37">
        <f t="shared" si="4002"/>
        <v>0.47000000000000025</v>
      </c>
      <c r="AG701" s="37">
        <f t="shared" si="4002"/>
        <v>0.47000000000000025</v>
      </c>
      <c r="AH701">
        <f t="shared" si="3732"/>
        <v>47</v>
      </c>
      <c r="AI701" s="37">
        <f t="shared" ref="AI701:AJ701" si="4003">IF(ROWS(AI$655:AI701)/100&lt;=AI$653,AI700+1%,"")</f>
        <v>0.47000000000000025</v>
      </c>
      <c r="AJ701" s="37">
        <f t="shared" si="4003"/>
        <v>0.47000000000000025</v>
      </c>
    </row>
    <row r="702" spans="2:36" ht="12.75">
      <c r="B702">
        <f t="shared" ref="B702:P702" si="4004">IF(ROWS(B$655:B702)&lt;=B$653,B701+1,"")</f>
        <v>48</v>
      </c>
      <c r="C702" t="str">
        <f t="shared" si="4004"/>
        <v/>
      </c>
      <c r="D702" t="str">
        <f t="shared" si="4004"/>
        <v/>
      </c>
      <c r="E702" t="str">
        <f t="shared" si="4004"/>
        <v/>
      </c>
      <c r="F702" t="str">
        <f t="shared" si="4004"/>
        <v/>
      </c>
      <c r="G702" t="str">
        <f t="shared" si="4004"/>
        <v/>
      </c>
      <c r="H702" t="str">
        <f t="shared" si="4004"/>
        <v/>
      </c>
      <c r="I702" t="str">
        <f t="shared" si="4004"/>
        <v/>
      </c>
      <c r="J702" t="str">
        <f t="shared" si="4004"/>
        <v/>
      </c>
      <c r="K702" t="str">
        <f t="shared" si="4004"/>
        <v/>
      </c>
      <c r="L702">
        <f t="shared" si="4004"/>
        <v>48</v>
      </c>
      <c r="M702">
        <f t="shared" si="4004"/>
        <v>48</v>
      </c>
      <c r="N702">
        <f t="shared" si="4004"/>
        <v>48</v>
      </c>
      <c r="O702">
        <f t="shared" si="4004"/>
        <v>48</v>
      </c>
      <c r="P702">
        <f t="shared" si="4004"/>
        <v>48</v>
      </c>
      <c r="Q702" s="37">
        <f t="shared" ref="Q702:T702" si="4005">IF(ROWS(Q$655:Q702)/100&lt;=Q$653,Q701+1%,"")</f>
        <v>0.48000000000000026</v>
      </c>
      <c r="R702" s="37" t="str">
        <f t="shared" si="4005"/>
        <v/>
      </c>
      <c r="S702" s="37">
        <f t="shared" si="4005"/>
        <v>0.48000000000000026</v>
      </c>
      <c r="T702" s="37" t="str">
        <f t="shared" si="4005"/>
        <v/>
      </c>
      <c r="U702" t="str">
        <f t="shared" si="3726"/>
        <v/>
      </c>
      <c r="V702" s="37" t="str">
        <f t="shared" ref="V702:W702" si="4006">IF(ROWS(V$655:V702)/100&lt;=V$653,V701+1%,"")</f>
        <v/>
      </c>
      <c r="W702" s="37" t="str">
        <f t="shared" si="4006"/>
        <v/>
      </c>
      <c r="X702">
        <f t="shared" si="3728"/>
        <v>480</v>
      </c>
      <c r="Y702" s="37" t="str">
        <f t="shared" si="3729"/>
        <v/>
      </c>
      <c r="Z702">
        <f t="shared" ref="Z702:AA702" si="4007">IF(ROWS(Z$655:Z702)&lt;=Z$653,Z701+1,"")</f>
        <v>48</v>
      </c>
      <c r="AA702">
        <f t="shared" si="4007"/>
        <v>48</v>
      </c>
      <c r="AB702" s="37">
        <f t="shared" ref="AB702:AG702" si="4008">IF(ROWS(AB$655:AB702)/100&lt;=AB$653,AB701+1%,"")</f>
        <v>0.48000000000000026</v>
      </c>
      <c r="AC702" s="37">
        <f t="shared" si="4008"/>
        <v>0.48000000000000026</v>
      </c>
      <c r="AD702" s="37">
        <f t="shared" si="4008"/>
        <v>0.48000000000000026</v>
      </c>
      <c r="AE702" s="37">
        <f t="shared" si="4008"/>
        <v>0.48000000000000026</v>
      </c>
      <c r="AF702" s="37">
        <f t="shared" si="4008"/>
        <v>0.48000000000000026</v>
      </c>
      <c r="AG702" s="37">
        <f t="shared" si="4008"/>
        <v>0.48000000000000026</v>
      </c>
      <c r="AH702">
        <f t="shared" si="3732"/>
        <v>48</v>
      </c>
      <c r="AI702" s="37">
        <f t="shared" ref="AI702:AJ702" si="4009">IF(ROWS(AI$655:AI702)/100&lt;=AI$653,AI701+1%,"")</f>
        <v>0.48000000000000026</v>
      </c>
      <c r="AJ702" s="37">
        <f t="shared" si="4009"/>
        <v>0.48000000000000026</v>
      </c>
    </row>
    <row r="703" spans="2:36" ht="12.75">
      <c r="B703">
        <f t="shared" ref="B703:P703" si="4010">IF(ROWS(B$655:B703)&lt;=B$653,B702+1,"")</f>
        <v>49</v>
      </c>
      <c r="C703" t="str">
        <f t="shared" si="4010"/>
        <v/>
      </c>
      <c r="D703" t="str">
        <f t="shared" si="4010"/>
        <v/>
      </c>
      <c r="E703" t="str">
        <f t="shared" si="4010"/>
        <v/>
      </c>
      <c r="F703" t="str">
        <f t="shared" si="4010"/>
        <v/>
      </c>
      <c r="G703" t="str">
        <f t="shared" si="4010"/>
        <v/>
      </c>
      <c r="H703" t="str">
        <f t="shared" si="4010"/>
        <v/>
      </c>
      <c r="I703" t="str">
        <f t="shared" si="4010"/>
        <v/>
      </c>
      <c r="J703" t="str">
        <f t="shared" si="4010"/>
        <v/>
      </c>
      <c r="K703" t="str">
        <f t="shared" si="4010"/>
        <v/>
      </c>
      <c r="L703">
        <f t="shared" si="4010"/>
        <v>49</v>
      </c>
      <c r="M703">
        <f t="shared" si="4010"/>
        <v>49</v>
      </c>
      <c r="N703">
        <f t="shared" si="4010"/>
        <v>49</v>
      </c>
      <c r="O703">
        <f t="shared" si="4010"/>
        <v>49</v>
      </c>
      <c r="P703">
        <f t="shared" si="4010"/>
        <v>49</v>
      </c>
      <c r="Q703" s="37">
        <f t="shared" ref="Q703:T703" si="4011">IF(ROWS(Q$655:Q703)/100&lt;=Q$653,Q702+1%,"")</f>
        <v>0.49000000000000027</v>
      </c>
      <c r="R703" s="37" t="str">
        <f t="shared" si="4011"/>
        <v/>
      </c>
      <c r="S703" s="37">
        <f t="shared" si="4011"/>
        <v>0.49000000000000027</v>
      </c>
      <c r="T703" s="37" t="str">
        <f t="shared" si="4011"/>
        <v/>
      </c>
      <c r="U703" t="str">
        <f t="shared" si="3726"/>
        <v/>
      </c>
      <c r="V703" s="37" t="str">
        <f t="shared" ref="V703:W703" si="4012">IF(ROWS(V$655:V703)/100&lt;=V$653,V702+1%,"")</f>
        <v/>
      </c>
      <c r="W703" s="37" t="str">
        <f t="shared" si="4012"/>
        <v/>
      </c>
      <c r="X703">
        <f t="shared" si="3728"/>
        <v>490</v>
      </c>
      <c r="Y703" s="37" t="str">
        <f t="shared" si="3729"/>
        <v/>
      </c>
      <c r="Z703">
        <f t="shared" ref="Z703:AA703" si="4013">IF(ROWS(Z$655:Z703)&lt;=Z$653,Z702+1,"")</f>
        <v>49</v>
      </c>
      <c r="AA703">
        <f t="shared" si="4013"/>
        <v>49</v>
      </c>
      <c r="AB703" s="37">
        <f t="shared" ref="AB703:AG703" si="4014">IF(ROWS(AB$655:AB703)/100&lt;=AB$653,AB702+1%,"")</f>
        <v>0.49000000000000027</v>
      </c>
      <c r="AC703" s="37">
        <f t="shared" si="4014"/>
        <v>0.49000000000000027</v>
      </c>
      <c r="AD703" s="37">
        <f t="shared" si="4014"/>
        <v>0.49000000000000027</v>
      </c>
      <c r="AE703" s="37">
        <f t="shared" si="4014"/>
        <v>0.49000000000000027</v>
      </c>
      <c r="AF703" s="37">
        <f t="shared" si="4014"/>
        <v>0.49000000000000027</v>
      </c>
      <c r="AG703" s="37">
        <f t="shared" si="4014"/>
        <v>0.49000000000000027</v>
      </c>
      <c r="AH703">
        <f t="shared" si="3732"/>
        <v>49</v>
      </c>
      <c r="AI703" s="37">
        <f t="shared" ref="AI703:AJ703" si="4015">IF(ROWS(AI$655:AI703)/100&lt;=AI$653,AI702+1%,"")</f>
        <v>0.49000000000000027</v>
      </c>
      <c r="AJ703" s="37">
        <f t="shared" si="4015"/>
        <v>0.49000000000000027</v>
      </c>
    </row>
    <row r="704" spans="2:36" ht="12.75">
      <c r="B704">
        <f t="shared" ref="B704:P704" si="4016">IF(ROWS(B$655:B704)&lt;=B$653,B703+1,"")</f>
        <v>50</v>
      </c>
      <c r="C704" t="str">
        <f t="shared" si="4016"/>
        <v/>
      </c>
      <c r="D704" t="str">
        <f t="shared" si="4016"/>
        <v/>
      </c>
      <c r="E704" t="str">
        <f t="shared" si="4016"/>
        <v/>
      </c>
      <c r="F704" t="str">
        <f t="shared" si="4016"/>
        <v/>
      </c>
      <c r="G704" t="str">
        <f t="shared" si="4016"/>
        <v/>
      </c>
      <c r="H704" t="str">
        <f t="shared" si="4016"/>
        <v/>
      </c>
      <c r="I704" t="str">
        <f t="shared" si="4016"/>
        <v/>
      </c>
      <c r="J704" t="str">
        <f t="shared" si="4016"/>
        <v/>
      </c>
      <c r="K704" t="str">
        <f t="shared" si="4016"/>
        <v/>
      </c>
      <c r="L704">
        <f t="shared" si="4016"/>
        <v>50</v>
      </c>
      <c r="M704">
        <f t="shared" si="4016"/>
        <v>50</v>
      </c>
      <c r="N704">
        <f t="shared" si="4016"/>
        <v>50</v>
      </c>
      <c r="O704">
        <f t="shared" si="4016"/>
        <v>50</v>
      </c>
      <c r="P704">
        <f t="shared" si="4016"/>
        <v>50</v>
      </c>
      <c r="Q704" s="37">
        <f t="shared" ref="Q704:T704" si="4017">IF(ROWS(Q$655:Q704)/100&lt;=Q$653,Q703+1%,"")</f>
        <v>0.50000000000000022</v>
      </c>
      <c r="R704" s="37" t="str">
        <f t="shared" si="4017"/>
        <v/>
      </c>
      <c r="S704" s="37">
        <f t="shared" si="4017"/>
        <v>0.50000000000000022</v>
      </c>
      <c r="T704" s="37" t="str">
        <f t="shared" si="4017"/>
        <v/>
      </c>
      <c r="U704" t="str">
        <f t="shared" si="3726"/>
        <v/>
      </c>
      <c r="V704" s="37" t="str">
        <f t="shared" ref="V704:W704" si="4018">IF(ROWS(V$655:V704)/100&lt;=V$653,V703+1%,"")</f>
        <v/>
      </c>
      <c r="W704" s="37" t="str">
        <f t="shared" si="4018"/>
        <v/>
      </c>
      <c r="X704">
        <f t="shared" si="3728"/>
        <v>500</v>
      </c>
      <c r="Y704" s="37" t="str">
        <f t="shared" si="3729"/>
        <v/>
      </c>
      <c r="Z704">
        <f t="shared" ref="Z704:AA704" si="4019">IF(ROWS(Z$655:Z704)&lt;=Z$653,Z703+1,"")</f>
        <v>50</v>
      </c>
      <c r="AA704">
        <f t="shared" si="4019"/>
        <v>50</v>
      </c>
      <c r="AB704" s="37">
        <f t="shared" ref="AB704:AG704" si="4020">IF(ROWS(AB$655:AB704)/100&lt;=AB$653,AB703+1%,"")</f>
        <v>0.50000000000000022</v>
      </c>
      <c r="AC704" s="37">
        <f t="shared" si="4020"/>
        <v>0.50000000000000022</v>
      </c>
      <c r="AD704" s="37">
        <f t="shared" si="4020"/>
        <v>0.50000000000000022</v>
      </c>
      <c r="AE704" s="37">
        <f t="shared" si="4020"/>
        <v>0.50000000000000022</v>
      </c>
      <c r="AF704" s="37">
        <f t="shared" si="4020"/>
        <v>0.50000000000000022</v>
      </c>
      <c r="AG704" s="37">
        <f t="shared" si="4020"/>
        <v>0.50000000000000022</v>
      </c>
      <c r="AH704">
        <f t="shared" si="3732"/>
        <v>50</v>
      </c>
      <c r="AI704" s="37">
        <f t="shared" ref="AI704:AJ704" si="4021">IF(ROWS(AI$655:AI704)/100&lt;=AI$653,AI703+1%,"")</f>
        <v>0.50000000000000022</v>
      </c>
      <c r="AJ704" s="37">
        <f t="shared" si="4021"/>
        <v>0.50000000000000022</v>
      </c>
    </row>
    <row r="705" spans="1:38" ht="12.75">
      <c r="Q705" s="37"/>
      <c r="R705" s="37"/>
      <c r="S705" s="37"/>
      <c r="T705" s="37"/>
      <c r="V705" s="37"/>
      <c r="W705" s="37"/>
      <c r="Y705" s="37"/>
      <c r="AB705" s="37"/>
      <c r="AC705" s="37"/>
      <c r="AD705" s="37"/>
      <c r="AE705" s="37"/>
      <c r="AF705" s="37"/>
      <c r="AG705" s="37"/>
      <c r="AI705" s="37"/>
      <c r="AJ705" s="37"/>
    </row>
    <row r="706" spans="1:38" ht="12.75">
      <c r="A706" s="10" t="s">
        <v>1</v>
      </c>
      <c r="B706" s="10" t="s">
        <v>1367</v>
      </c>
      <c r="C706" s="10">
        <v>15</v>
      </c>
      <c r="D706" s="10">
        <v>15</v>
      </c>
      <c r="E706" s="10">
        <v>15</v>
      </c>
      <c r="F706" s="10">
        <v>15</v>
      </c>
      <c r="G706" s="10">
        <v>15</v>
      </c>
      <c r="H706" s="10">
        <v>15</v>
      </c>
      <c r="I706" s="10">
        <v>15</v>
      </c>
      <c r="J706" s="10">
        <v>40</v>
      </c>
      <c r="K706" s="10">
        <v>40</v>
      </c>
      <c r="L706" s="10" t="s">
        <v>1367</v>
      </c>
      <c r="M706" s="10" t="s">
        <v>1367</v>
      </c>
      <c r="N706" s="10" t="s">
        <v>1367</v>
      </c>
      <c r="O706" s="10" t="s">
        <v>1367</v>
      </c>
      <c r="P706" s="10" t="s">
        <v>1367</v>
      </c>
      <c r="Q706" s="10" t="s">
        <v>1367</v>
      </c>
      <c r="R706" s="10">
        <v>0.03</v>
      </c>
      <c r="S706" s="10" t="s">
        <v>1367</v>
      </c>
      <c r="T706" s="10">
        <v>0.04</v>
      </c>
      <c r="U706" s="10">
        <v>5</v>
      </c>
      <c r="V706" s="10">
        <v>0.04</v>
      </c>
      <c r="W706" s="10">
        <v>0.04</v>
      </c>
      <c r="X706" s="10" t="s">
        <v>1367</v>
      </c>
      <c r="Y706" s="10">
        <v>0.04</v>
      </c>
      <c r="Z706" s="10" t="s">
        <v>1367</v>
      </c>
      <c r="AA706" s="10" t="s">
        <v>1367</v>
      </c>
      <c r="AB706" s="10" t="s">
        <v>1367</v>
      </c>
      <c r="AC706" s="10" t="s">
        <v>1367</v>
      </c>
      <c r="AD706" s="10" t="s">
        <v>1367</v>
      </c>
      <c r="AE706" s="10" t="s">
        <v>1367</v>
      </c>
      <c r="AF706" s="10" t="s">
        <v>1367</v>
      </c>
      <c r="AG706" s="10" t="s">
        <v>1367</v>
      </c>
      <c r="AH706" s="10" t="s">
        <v>1367</v>
      </c>
      <c r="AI706" s="10" t="s">
        <v>1367</v>
      </c>
      <c r="AJ706" s="10" t="s">
        <v>1367</v>
      </c>
      <c r="AK706" s="10"/>
      <c r="AL706" s="10"/>
    </row>
    <row r="707" spans="1:38" ht="12.75">
      <c r="A707" s="10" t="s">
        <v>362</v>
      </c>
      <c r="B707" s="10">
        <v>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57">
        <v>0</v>
      </c>
      <c r="R707" s="157">
        <v>0</v>
      </c>
      <c r="S707" s="157">
        <v>0</v>
      </c>
      <c r="T707" s="157">
        <v>0</v>
      </c>
      <c r="U707" s="10">
        <v>0</v>
      </c>
      <c r="V707" s="157">
        <v>0</v>
      </c>
      <c r="W707" s="157">
        <v>0</v>
      </c>
      <c r="X707" s="10">
        <v>0</v>
      </c>
      <c r="Y707" s="157">
        <v>0</v>
      </c>
      <c r="Z707" s="10">
        <v>0</v>
      </c>
      <c r="AA707" s="10">
        <v>0</v>
      </c>
      <c r="AB707" s="157">
        <v>0</v>
      </c>
      <c r="AC707" s="157">
        <v>0</v>
      </c>
      <c r="AD707" s="157">
        <v>0</v>
      </c>
      <c r="AE707" s="157">
        <v>0</v>
      </c>
      <c r="AF707" s="157">
        <v>0</v>
      </c>
      <c r="AG707" s="157">
        <v>0</v>
      </c>
      <c r="AH707" s="10">
        <v>0</v>
      </c>
      <c r="AI707" s="157">
        <v>0</v>
      </c>
      <c r="AJ707" s="157">
        <v>0</v>
      </c>
      <c r="AK707" s="10"/>
      <c r="AL707" s="10"/>
    </row>
    <row r="708" spans="1:38" ht="12.75">
      <c r="A708" s="10" t="s">
        <v>271</v>
      </c>
      <c r="B708">
        <f t="shared" ref="B708:P708" si="4022">IF(ROWS(B708)&lt;=B706,B707+1,"")</f>
        <v>1</v>
      </c>
      <c r="C708">
        <f t="shared" si="4022"/>
        <v>1</v>
      </c>
      <c r="D708">
        <f t="shared" si="4022"/>
        <v>1</v>
      </c>
      <c r="E708">
        <f t="shared" si="4022"/>
        <v>1</v>
      </c>
      <c r="F708">
        <f t="shared" si="4022"/>
        <v>1</v>
      </c>
      <c r="G708">
        <f t="shared" si="4022"/>
        <v>1</v>
      </c>
      <c r="H708">
        <f t="shared" si="4022"/>
        <v>1</v>
      </c>
      <c r="I708">
        <f t="shared" si="4022"/>
        <v>1</v>
      </c>
      <c r="J708">
        <f t="shared" si="4022"/>
        <v>1</v>
      </c>
      <c r="K708">
        <f t="shared" si="4022"/>
        <v>1</v>
      </c>
      <c r="L708">
        <f t="shared" si="4022"/>
        <v>1</v>
      </c>
      <c r="M708">
        <f t="shared" si="4022"/>
        <v>1</v>
      </c>
      <c r="N708">
        <f t="shared" si="4022"/>
        <v>1</v>
      </c>
      <c r="O708">
        <f t="shared" si="4022"/>
        <v>1</v>
      </c>
      <c r="P708">
        <f t="shared" si="4022"/>
        <v>1</v>
      </c>
      <c r="Q708" s="37">
        <f t="shared" ref="Q708:T708" si="4023">IF(ROWS(Q708)/100&lt;=Q706,Q707+1%,"")</f>
        <v>0.01</v>
      </c>
      <c r="R708" s="37">
        <f t="shared" si="4023"/>
        <v>0.01</v>
      </c>
      <c r="S708" s="37">
        <f t="shared" si="4023"/>
        <v>0.01</v>
      </c>
      <c r="T708" s="37">
        <f t="shared" si="4023"/>
        <v>0.01</v>
      </c>
      <c r="U708">
        <f>IF(ROWS(U708)&lt;=U706,U707+1,"")</f>
        <v>1</v>
      </c>
      <c r="V708" s="37">
        <f t="shared" ref="V708:W708" si="4024">IF(ROWS(V708)/100&lt;=V706,V707+1%,"")</f>
        <v>0.01</v>
      </c>
      <c r="W708" s="37">
        <f t="shared" si="4024"/>
        <v>0.01</v>
      </c>
      <c r="X708">
        <f>IF(ROWS(X708)&lt;=X706,X707+10,"")</f>
        <v>10</v>
      </c>
      <c r="Y708" s="37">
        <f>IF(ROWS(Y708)/100&lt;=Y706,Y707+1%,"")</f>
        <v>0.01</v>
      </c>
      <c r="Z708">
        <f t="shared" ref="Z708:AA708" si="4025">IF(ROWS(Z708)&lt;=Z706,Z707+1,"")</f>
        <v>1</v>
      </c>
      <c r="AA708">
        <f t="shared" si="4025"/>
        <v>1</v>
      </c>
      <c r="AB708" s="37">
        <f t="shared" ref="AB708:AG708" si="4026">IF(ROWS(AB708)/100&lt;=AB706,AB707+1%,"")</f>
        <v>0.01</v>
      </c>
      <c r="AC708" s="37">
        <f t="shared" si="4026"/>
        <v>0.01</v>
      </c>
      <c r="AD708" s="37">
        <f t="shared" si="4026"/>
        <v>0.01</v>
      </c>
      <c r="AE708" s="37">
        <f t="shared" si="4026"/>
        <v>0.01</v>
      </c>
      <c r="AF708" s="37">
        <f t="shared" si="4026"/>
        <v>0.01</v>
      </c>
      <c r="AG708" s="37">
        <f t="shared" si="4026"/>
        <v>0.01</v>
      </c>
      <c r="AH708">
        <f>IF(ROWS(AH708)&lt;=AH706,AH707+1,"")</f>
        <v>1</v>
      </c>
      <c r="AI708" s="37">
        <f t="shared" ref="AI708:AJ708" si="4027">IF(ROWS(AI708)/100&lt;=AI706,AI707+1%,"")</f>
        <v>0.01</v>
      </c>
      <c r="AJ708" s="37">
        <f t="shared" si="4027"/>
        <v>0.01</v>
      </c>
    </row>
    <row r="709" spans="1:38" ht="12.75">
      <c r="B709">
        <f t="shared" ref="B709:P709" si="4028">IF(ROWS(B$708:B709)&lt;=B$706,B708+1,"")</f>
        <v>2</v>
      </c>
      <c r="C709">
        <f t="shared" si="4028"/>
        <v>2</v>
      </c>
      <c r="D709">
        <f t="shared" si="4028"/>
        <v>2</v>
      </c>
      <c r="E709">
        <f t="shared" si="4028"/>
        <v>2</v>
      </c>
      <c r="F709">
        <f t="shared" si="4028"/>
        <v>2</v>
      </c>
      <c r="G709">
        <f t="shared" si="4028"/>
        <v>2</v>
      </c>
      <c r="H709">
        <f t="shared" si="4028"/>
        <v>2</v>
      </c>
      <c r="I709">
        <f t="shared" si="4028"/>
        <v>2</v>
      </c>
      <c r="J709">
        <f t="shared" si="4028"/>
        <v>2</v>
      </c>
      <c r="K709">
        <f t="shared" si="4028"/>
        <v>2</v>
      </c>
      <c r="L709">
        <f t="shared" si="4028"/>
        <v>2</v>
      </c>
      <c r="M709">
        <f t="shared" si="4028"/>
        <v>2</v>
      </c>
      <c r="N709">
        <f t="shared" si="4028"/>
        <v>2</v>
      </c>
      <c r="O709">
        <f t="shared" si="4028"/>
        <v>2</v>
      </c>
      <c r="P709">
        <f t="shared" si="4028"/>
        <v>2</v>
      </c>
      <c r="Q709" s="37">
        <f t="shared" ref="Q709:T709" si="4029">IF(ROWS(Q$708:Q709)/100&lt;=Q$706,Q708+1%,"")</f>
        <v>0.02</v>
      </c>
      <c r="R709" s="37">
        <f t="shared" si="4029"/>
        <v>0.02</v>
      </c>
      <c r="S709" s="37">
        <f t="shared" si="4029"/>
        <v>0.02</v>
      </c>
      <c r="T709" s="37">
        <f t="shared" si="4029"/>
        <v>0.02</v>
      </c>
      <c r="U709">
        <f t="shared" ref="U709:U757" si="4030">IF(ROWS(U$708:U709)&lt;=U$706,U708+1,"")</f>
        <v>2</v>
      </c>
      <c r="V709" s="37">
        <f t="shared" ref="V709:W709" si="4031">IF(ROWS(V$708:V709)/100&lt;=V$706,V708+1%,"")</f>
        <v>0.02</v>
      </c>
      <c r="W709" s="37">
        <f t="shared" si="4031"/>
        <v>0.02</v>
      </c>
      <c r="X709">
        <f t="shared" ref="X709:X757" si="4032">IF(ROWS(X$708:X709)&lt;=X$706,X708+10,"")</f>
        <v>20</v>
      </c>
      <c r="Y709" s="37">
        <f t="shared" ref="Y709:Y757" si="4033">IF(ROWS(Y$708:Y709)/100&lt;=Y$706,Y708+1%,"")</f>
        <v>0.02</v>
      </c>
      <c r="Z709">
        <f t="shared" ref="Z709:AA709" si="4034">IF(ROWS(Z$708:Z709)&lt;=Z$706,Z708+1,"")</f>
        <v>2</v>
      </c>
      <c r="AA709">
        <f t="shared" si="4034"/>
        <v>2</v>
      </c>
      <c r="AB709" s="37">
        <f t="shared" ref="AB709:AG709" si="4035">IF(ROWS(AB$708:AB709)/100&lt;=AB$706,AB708+1%,"")</f>
        <v>0.02</v>
      </c>
      <c r="AC709" s="37">
        <f t="shared" si="4035"/>
        <v>0.02</v>
      </c>
      <c r="AD709" s="37">
        <f t="shared" si="4035"/>
        <v>0.02</v>
      </c>
      <c r="AE709" s="37">
        <f t="shared" si="4035"/>
        <v>0.02</v>
      </c>
      <c r="AF709" s="37">
        <f t="shared" si="4035"/>
        <v>0.02</v>
      </c>
      <c r="AG709" s="37">
        <f t="shared" si="4035"/>
        <v>0.02</v>
      </c>
      <c r="AH709">
        <f t="shared" ref="AH709:AH757" si="4036">IF(ROWS(AH$708:AH709)&lt;=AH$706,AH708+1,"")</f>
        <v>2</v>
      </c>
      <c r="AI709" s="37">
        <f t="shared" ref="AI709:AJ709" si="4037">IF(ROWS(AI$708:AI709)/100&lt;=AI$706,AI708+1%,"")</f>
        <v>0.02</v>
      </c>
      <c r="AJ709" s="37">
        <f t="shared" si="4037"/>
        <v>0.02</v>
      </c>
    </row>
    <row r="710" spans="1:38" ht="12.75">
      <c r="B710">
        <f t="shared" ref="B710:P710" si="4038">IF(ROWS(B$708:B710)&lt;=B$706,B709+1,"")</f>
        <v>3</v>
      </c>
      <c r="C710">
        <f t="shared" si="4038"/>
        <v>3</v>
      </c>
      <c r="D710">
        <f t="shared" si="4038"/>
        <v>3</v>
      </c>
      <c r="E710">
        <f t="shared" si="4038"/>
        <v>3</v>
      </c>
      <c r="F710">
        <f t="shared" si="4038"/>
        <v>3</v>
      </c>
      <c r="G710">
        <f t="shared" si="4038"/>
        <v>3</v>
      </c>
      <c r="H710">
        <f t="shared" si="4038"/>
        <v>3</v>
      </c>
      <c r="I710">
        <f t="shared" si="4038"/>
        <v>3</v>
      </c>
      <c r="J710">
        <f t="shared" si="4038"/>
        <v>3</v>
      </c>
      <c r="K710">
        <f t="shared" si="4038"/>
        <v>3</v>
      </c>
      <c r="L710">
        <f t="shared" si="4038"/>
        <v>3</v>
      </c>
      <c r="M710">
        <f t="shared" si="4038"/>
        <v>3</v>
      </c>
      <c r="N710">
        <f t="shared" si="4038"/>
        <v>3</v>
      </c>
      <c r="O710">
        <f t="shared" si="4038"/>
        <v>3</v>
      </c>
      <c r="P710">
        <f t="shared" si="4038"/>
        <v>3</v>
      </c>
      <c r="Q710" s="37">
        <f t="shared" ref="Q710:T710" si="4039">IF(ROWS(Q$708:Q710)/100&lt;=Q$706,Q709+1%,"")</f>
        <v>0.03</v>
      </c>
      <c r="R710" s="37">
        <f t="shared" si="4039"/>
        <v>0.03</v>
      </c>
      <c r="S710" s="37">
        <f t="shared" si="4039"/>
        <v>0.03</v>
      </c>
      <c r="T710" s="37">
        <f t="shared" si="4039"/>
        <v>0.03</v>
      </c>
      <c r="U710">
        <f t="shared" si="4030"/>
        <v>3</v>
      </c>
      <c r="V710" s="37">
        <f t="shared" ref="V710:W710" si="4040">IF(ROWS(V$708:V710)/100&lt;=V$706,V709+1%,"")</f>
        <v>0.03</v>
      </c>
      <c r="W710" s="37">
        <f t="shared" si="4040"/>
        <v>0.03</v>
      </c>
      <c r="X710">
        <f t="shared" si="4032"/>
        <v>30</v>
      </c>
      <c r="Y710" s="37">
        <f t="shared" si="4033"/>
        <v>0.03</v>
      </c>
      <c r="Z710">
        <f t="shared" ref="Z710:AA710" si="4041">IF(ROWS(Z$708:Z710)&lt;=Z$706,Z709+1,"")</f>
        <v>3</v>
      </c>
      <c r="AA710">
        <f t="shared" si="4041"/>
        <v>3</v>
      </c>
      <c r="AB710" s="37">
        <f t="shared" ref="AB710:AG710" si="4042">IF(ROWS(AB$708:AB710)/100&lt;=AB$706,AB709+1%,"")</f>
        <v>0.03</v>
      </c>
      <c r="AC710" s="37">
        <f t="shared" si="4042"/>
        <v>0.03</v>
      </c>
      <c r="AD710" s="37">
        <f t="shared" si="4042"/>
        <v>0.03</v>
      </c>
      <c r="AE710" s="37">
        <f t="shared" si="4042"/>
        <v>0.03</v>
      </c>
      <c r="AF710" s="37">
        <f t="shared" si="4042"/>
        <v>0.03</v>
      </c>
      <c r="AG710" s="37">
        <f t="shared" si="4042"/>
        <v>0.03</v>
      </c>
      <c r="AH710">
        <f t="shared" si="4036"/>
        <v>3</v>
      </c>
      <c r="AI710" s="37">
        <f t="shared" ref="AI710:AJ710" si="4043">IF(ROWS(AI$708:AI710)/100&lt;=AI$706,AI709+1%,"")</f>
        <v>0.03</v>
      </c>
      <c r="AJ710" s="37">
        <f t="shared" si="4043"/>
        <v>0.03</v>
      </c>
    </row>
    <row r="711" spans="1:38" ht="12.75">
      <c r="B711">
        <f t="shared" ref="B711:P711" si="4044">IF(ROWS(B$708:B711)&lt;=B$706,B710+1,"")</f>
        <v>4</v>
      </c>
      <c r="C711">
        <f t="shared" si="4044"/>
        <v>4</v>
      </c>
      <c r="D711">
        <f t="shared" si="4044"/>
        <v>4</v>
      </c>
      <c r="E711">
        <f t="shared" si="4044"/>
        <v>4</v>
      </c>
      <c r="F711">
        <f t="shared" si="4044"/>
        <v>4</v>
      </c>
      <c r="G711">
        <f t="shared" si="4044"/>
        <v>4</v>
      </c>
      <c r="H711">
        <f t="shared" si="4044"/>
        <v>4</v>
      </c>
      <c r="I711">
        <f t="shared" si="4044"/>
        <v>4</v>
      </c>
      <c r="J711">
        <f t="shared" si="4044"/>
        <v>4</v>
      </c>
      <c r="K711">
        <f t="shared" si="4044"/>
        <v>4</v>
      </c>
      <c r="L711">
        <f t="shared" si="4044"/>
        <v>4</v>
      </c>
      <c r="M711">
        <f t="shared" si="4044"/>
        <v>4</v>
      </c>
      <c r="N711">
        <f t="shared" si="4044"/>
        <v>4</v>
      </c>
      <c r="O711">
        <f t="shared" si="4044"/>
        <v>4</v>
      </c>
      <c r="P711">
        <f t="shared" si="4044"/>
        <v>4</v>
      </c>
      <c r="Q711" s="37">
        <f t="shared" ref="Q711:T711" si="4045">IF(ROWS(Q$708:Q711)/100&lt;=Q$706,Q710+1%,"")</f>
        <v>0.04</v>
      </c>
      <c r="R711" s="37" t="str">
        <f t="shared" si="4045"/>
        <v/>
      </c>
      <c r="S711" s="37">
        <f t="shared" si="4045"/>
        <v>0.04</v>
      </c>
      <c r="T711" s="37">
        <f t="shared" si="4045"/>
        <v>0.04</v>
      </c>
      <c r="U711">
        <f t="shared" si="4030"/>
        <v>4</v>
      </c>
      <c r="V711" s="37">
        <f t="shared" ref="V711:W711" si="4046">IF(ROWS(V$708:V711)/100&lt;=V$706,V710+1%,"")</f>
        <v>0.04</v>
      </c>
      <c r="W711" s="37">
        <f t="shared" si="4046"/>
        <v>0.04</v>
      </c>
      <c r="X711">
        <f t="shared" si="4032"/>
        <v>40</v>
      </c>
      <c r="Y711" s="37">
        <f t="shared" si="4033"/>
        <v>0.04</v>
      </c>
      <c r="Z711">
        <f t="shared" ref="Z711:AA711" si="4047">IF(ROWS(Z$708:Z711)&lt;=Z$706,Z710+1,"")</f>
        <v>4</v>
      </c>
      <c r="AA711">
        <f t="shared" si="4047"/>
        <v>4</v>
      </c>
      <c r="AB711" s="37">
        <f t="shared" ref="AB711:AG711" si="4048">IF(ROWS(AB$708:AB711)/100&lt;=AB$706,AB710+1%,"")</f>
        <v>0.04</v>
      </c>
      <c r="AC711" s="37">
        <f t="shared" si="4048"/>
        <v>0.04</v>
      </c>
      <c r="AD711" s="37">
        <f t="shared" si="4048"/>
        <v>0.04</v>
      </c>
      <c r="AE711" s="37">
        <f t="shared" si="4048"/>
        <v>0.04</v>
      </c>
      <c r="AF711" s="37">
        <f t="shared" si="4048"/>
        <v>0.04</v>
      </c>
      <c r="AG711" s="37">
        <f t="shared" si="4048"/>
        <v>0.04</v>
      </c>
      <c r="AH711">
        <f t="shared" si="4036"/>
        <v>4</v>
      </c>
      <c r="AI711" s="37">
        <f t="shared" ref="AI711:AJ711" si="4049">IF(ROWS(AI$708:AI711)/100&lt;=AI$706,AI710+1%,"")</f>
        <v>0.04</v>
      </c>
      <c r="AJ711" s="37">
        <f t="shared" si="4049"/>
        <v>0.04</v>
      </c>
    </row>
    <row r="712" spans="1:38" ht="12.75">
      <c r="B712">
        <f t="shared" ref="B712:P712" si="4050">IF(ROWS(B$708:B712)&lt;=B$706,B711+1,"")</f>
        <v>5</v>
      </c>
      <c r="C712">
        <f t="shared" si="4050"/>
        <v>5</v>
      </c>
      <c r="D712">
        <f t="shared" si="4050"/>
        <v>5</v>
      </c>
      <c r="E712">
        <f t="shared" si="4050"/>
        <v>5</v>
      </c>
      <c r="F712">
        <f t="shared" si="4050"/>
        <v>5</v>
      </c>
      <c r="G712">
        <f t="shared" si="4050"/>
        <v>5</v>
      </c>
      <c r="H712">
        <f t="shared" si="4050"/>
        <v>5</v>
      </c>
      <c r="I712">
        <f t="shared" si="4050"/>
        <v>5</v>
      </c>
      <c r="J712">
        <f t="shared" si="4050"/>
        <v>5</v>
      </c>
      <c r="K712">
        <f t="shared" si="4050"/>
        <v>5</v>
      </c>
      <c r="L712">
        <f t="shared" si="4050"/>
        <v>5</v>
      </c>
      <c r="M712">
        <f t="shared" si="4050"/>
        <v>5</v>
      </c>
      <c r="N712">
        <f t="shared" si="4050"/>
        <v>5</v>
      </c>
      <c r="O712">
        <f t="shared" si="4050"/>
        <v>5</v>
      </c>
      <c r="P712">
        <f t="shared" si="4050"/>
        <v>5</v>
      </c>
      <c r="Q712" s="37">
        <f t="shared" ref="Q712:T712" si="4051">IF(ROWS(Q$708:Q712)/100&lt;=Q$706,Q711+1%,"")</f>
        <v>0.05</v>
      </c>
      <c r="R712" s="37" t="str">
        <f t="shared" si="4051"/>
        <v/>
      </c>
      <c r="S712" s="37">
        <f t="shared" si="4051"/>
        <v>0.05</v>
      </c>
      <c r="T712" s="37" t="str">
        <f t="shared" si="4051"/>
        <v/>
      </c>
      <c r="U712">
        <f t="shared" si="4030"/>
        <v>5</v>
      </c>
      <c r="V712" s="37" t="str">
        <f t="shared" ref="V712:W712" si="4052">IF(ROWS(V$708:V712)/100&lt;=V$706,V711+1%,"")</f>
        <v/>
      </c>
      <c r="W712" s="37" t="str">
        <f t="shared" si="4052"/>
        <v/>
      </c>
      <c r="X712">
        <f t="shared" si="4032"/>
        <v>50</v>
      </c>
      <c r="Y712" s="37" t="str">
        <f t="shared" si="4033"/>
        <v/>
      </c>
      <c r="Z712">
        <f t="shared" ref="Z712:AA712" si="4053">IF(ROWS(Z$708:Z712)&lt;=Z$706,Z711+1,"")</f>
        <v>5</v>
      </c>
      <c r="AA712">
        <f t="shared" si="4053"/>
        <v>5</v>
      </c>
      <c r="AB712" s="37">
        <f t="shared" ref="AB712:AG712" si="4054">IF(ROWS(AB$708:AB712)/100&lt;=AB$706,AB711+1%,"")</f>
        <v>0.05</v>
      </c>
      <c r="AC712" s="37">
        <f t="shared" si="4054"/>
        <v>0.05</v>
      </c>
      <c r="AD712" s="37">
        <f t="shared" si="4054"/>
        <v>0.05</v>
      </c>
      <c r="AE712" s="37">
        <f t="shared" si="4054"/>
        <v>0.05</v>
      </c>
      <c r="AF712" s="37">
        <f t="shared" si="4054"/>
        <v>0.05</v>
      </c>
      <c r="AG712" s="37">
        <f t="shared" si="4054"/>
        <v>0.05</v>
      </c>
      <c r="AH712">
        <f t="shared" si="4036"/>
        <v>5</v>
      </c>
      <c r="AI712" s="37">
        <f t="shared" ref="AI712:AJ712" si="4055">IF(ROWS(AI$708:AI712)/100&lt;=AI$706,AI711+1%,"")</f>
        <v>0.05</v>
      </c>
      <c r="AJ712" s="37">
        <f t="shared" si="4055"/>
        <v>0.05</v>
      </c>
    </row>
    <row r="713" spans="1:38" ht="12.75">
      <c r="B713">
        <f t="shared" ref="B713:P713" si="4056">IF(ROWS(B$708:B713)&lt;=B$706,B712+1,"")</f>
        <v>6</v>
      </c>
      <c r="C713">
        <f t="shared" si="4056"/>
        <v>6</v>
      </c>
      <c r="D713">
        <f t="shared" si="4056"/>
        <v>6</v>
      </c>
      <c r="E713">
        <f t="shared" si="4056"/>
        <v>6</v>
      </c>
      <c r="F713">
        <f t="shared" si="4056"/>
        <v>6</v>
      </c>
      <c r="G713">
        <f t="shared" si="4056"/>
        <v>6</v>
      </c>
      <c r="H713">
        <f t="shared" si="4056"/>
        <v>6</v>
      </c>
      <c r="I713">
        <f t="shared" si="4056"/>
        <v>6</v>
      </c>
      <c r="J713">
        <f t="shared" si="4056"/>
        <v>6</v>
      </c>
      <c r="K713">
        <f t="shared" si="4056"/>
        <v>6</v>
      </c>
      <c r="L713">
        <f t="shared" si="4056"/>
        <v>6</v>
      </c>
      <c r="M713">
        <f t="shared" si="4056"/>
        <v>6</v>
      </c>
      <c r="N713">
        <f t="shared" si="4056"/>
        <v>6</v>
      </c>
      <c r="O713">
        <f t="shared" si="4056"/>
        <v>6</v>
      </c>
      <c r="P713">
        <f t="shared" si="4056"/>
        <v>6</v>
      </c>
      <c r="Q713" s="37">
        <f t="shared" ref="Q713:T713" si="4057">IF(ROWS(Q$708:Q713)/100&lt;=Q$706,Q712+1%,"")</f>
        <v>6.0000000000000005E-2</v>
      </c>
      <c r="R713" s="37" t="str">
        <f t="shared" si="4057"/>
        <v/>
      </c>
      <c r="S713" s="37">
        <f t="shared" si="4057"/>
        <v>6.0000000000000005E-2</v>
      </c>
      <c r="T713" s="37" t="str">
        <f t="shared" si="4057"/>
        <v/>
      </c>
      <c r="U713" t="str">
        <f t="shared" si="4030"/>
        <v/>
      </c>
      <c r="V713" s="37" t="str">
        <f t="shared" ref="V713:W713" si="4058">IF(ROWS(V$708:V713)/100&lt;=V$706,V712+1%,"")</f>
        <v/>
      </c>
      <c r="W713" s="37" t="str">
        <f t="shared" si="4058"/>
        <v/>
      </c>
      <c r="X713">
        <f t="shared" si="4032"/>
        <v>60</v>
      </c>
      <c r="Y713" s="37" t="str">
        <f t="shared" si="4033"/>
        <v/>
      </c>
      <c r="Z713">
        <f t="shared" ref="Z713:AA713" si="4059">IF(ROWS(Z$708:Z713)&lt;=Z$706,Z712+1,"")</f>
        <v>6</v>
      </c>
      <c r="AA713">
        <f t="shared" si="4059"/>
        <v>6</v>
      </c>
      <c r="AB713" s="37">
        <f t="shared" ref="AB713:AG713" si="4060">IF(ROWS(AB$708:AB713)/100&lt;=AB$706,AB712+1%,"")</f>
        <v>6.0000000000000005E-2</v>
      </c>
      <c r="AC713" s="37">
        <f t="shared" si="4060"/>
        <v>6.0000000000000005E-2</v>
      </c>
      <c r="AD713" s="37">
        <f t="shared" si="4060"/>
        <v>6.0000000000000005E-2</v>
      </c>
      <c r="AE713" s="37">
        <f t="shared" si="4060"/>
        <v>6.0000000000000005E-2</v>
      </c>
      <c r="AF713" s="37">
        <f t="shared" si="4060"/>
        <v>6.0000000000000005E-2</v>
      </c>
      <c r="AG713" s="37">
        <f t="shared" si="4060"/>
        <v>6.0000000000000005E-2</v>
      </c>
      <c r="AH713">
        <f t="shared" si="4036"/>
        <v>6</v>
      </c>
      <c r="AI713" s="37">
        <f t="shared" ref="AI713:AJ713" si="4061">IF(ROWS(AI$708:AI713)/100&lt;=AI$706,AI712+1%,"")</f>
        <v>6.0000000000000005E-2</v>
      </c>
      <c r="AJ713" s="37">
        <f t="shared" si="4061"/>
        <v>6.0000000000000005E-2</v>
      </c>
    </row>
    <row r="714" spans="1:38" ht="12.75">
      <c r="B714">
        <f t="shared" ref="B714:P714" si="4062">IF(ROWS(B$708:B714)&lt;=B$706,B713+1,"")</f>
        <v>7</v>
      </c>
      <c r="C714">
        <f t="shared" si="4062"/>
        <v>7</v>
      </c>
      <c r="D714">
        <f t="shared" si="4062"/>
        <v>7</v>
      </c>
      <c r="E714">
        <f t="shared" si="4062"/>
        <v>7</v>
      </c>
      <c r="F714">
        <f t="shared" si="4062"/>
        <v>7</v>
      </c>
      <c r="G714">
        <f t="shared" si="4062"/>
        <v>7</v>
      </c>
      <c r="H714">
        <f t="shared" si="4062"/>
        <v>7</v>
      </c>
      <c r="I714">
        <f t="shared" si="4062"/>
        <v>7</v>
      </c>
      <c r="J714">
        <f t="shared" si="4062"/>
        <v>7</v>
      </c>
      <c r="K714">
        <f t="shared" si="4062"/>
        <v>7</v>
      </c>
      <c r="L714">
        <f t="shared" si="4062"/>
        <v>7</v>
      </c>
      <c r="M714">
        <f t="shared" si="4062"/>
        <v>7</v>
      </c>
      <c r="N714">
        <f t="shared" si="4062"/>
        <v>7</v>
      </c>
      <c r="O714">
        <f t="shared" si="4062"/>
        <v>7</v>
      </c>
      <c r="P714">
        <f t="shared" si="4062"/>
        <v>7</v>
      </c>
      <c r="Q714" s="37">
        <f t="shared" ref="Q714:T714" si="4063">IF(ROWS(Q$708:Q714)/100&lt;=Q$706,Q713+1%,"")</f>
        <v>7.0000000000000007E-2</v>
      </c>
      <c r="R714" s="37" t="str">
        <f t="shared" si="4063"/>
        <v/>
      </c>
      <c r="S714" s="37">
        <f t="shared" si="4063"/>
        <v>7.0000000000000007E-2</v>
      </c>
      <c r="T714" s="37" t="str">
        <f t="shared" si="4063"/>
        <v/>
      </c>
      <c r="U714" t="str">
        <f t="shared" si="4030"/>
        <v/>
      </c>
      <c r="V714" s="37" t="str">
        <f t="shared" ref="V714:W714" si="4064">IF(ROWS(V$708:V714)/100&lt;=V$706,V713+1%,"")</f>
        <v/>
      </c>
      <c r="W714" s="37" t="str">
        <f t="shared" si="4064"/>
        <v/>
      </c>
      <c r="X714">
        <f t="shared" si="4032"/>
        <v>70</v>
      </c>
      <c r="Y714" s="37" t="str">
        <f t="shared" si="4033"/>
        <v/>
      </c>
      <c r="Z714">
        <f t="shared" ref="Z714:AA714" si="4065">IF(ROWS(Z$708:Z714)&lt;=Z$706,Z713+1,"")</f>
        <v>7</v>
      </c>
      <c r="AA714">
        <f t="shared" si="4065"/>
        <v>7</v>
      </c>
      <c r="AB714" s="37">
        <f t="shared" ref="AB714:AG714" si="4066">IF(ROWS(AB$708:AB714)/100&lt;=AB$706,AB713+1%,"")</f>
        <v>7.0000000000000007E-2</v>
      </c>
      <c r="AC714" s="37">
        <f t="shared" si="4066"/>
        <v>7.0000000000000007E-2</v>
      </c>
      <c r="AD714" s="37">
        <f t="shared" si="4066"/>
        <v>7.0000000000000007E-2</v>
      </c>
      <c r="AE714" s="37">
        <f t="shared" si="4066"/>
        <v>7.0000000000000007E-2</v>
      </c>
      <c r="AF714" s="37">
        <f t="shared" si="4066"/>
        <v>7.0000000000000007E-2</v>
      </c>
      <c r="AG714" s="37">
        <f t="shared" si="4066"/>
        <v>7.0000000000000007E-2</v>
      </c>
      <c r="AH714">
        <f t="shared" si="4036"/>
        <v>7</v>
      </c>
      <c r="AI714" s="37">
        <f t="shared" ref="AI714:AJ714" si="4067">IF(ROWS(AI$708:AI714)/100&lt;=AI$706,AI713+1%,"")</f>
        <v>7.0000000000000007E-2</v>
      </c>
      <c r="AJ714" s="37">
        <f t="shared" si="4067"/>
        <v>7.0000000000000007E-2</v>
      </c>
    </row>
    <row r="715" spans="1:38" ht="12.75">
      <c r="B715">
        <f t="shared" ref="B715:P715" si="4068">IF(ROWS(B$708:B715)&lt;=B$706,B714+1,"")</f>
        <v>8</v>
      </c>
      <c r="C715">
        <f t="shared" si="4068"/>
        <v>8</v>
      </c>
      <c r="D715">
        <f t="shared" si="4068"/>
        <v>8</v>
      </c>
      <c r="E715">
        <f t="shared" si="4068"/>
        <v>8</v>
      </c>
      <c r="F715">
        <f t="shared" si="4068"/>
        <v>8</v>
      </c>
      <c r="G715">
        <f t="shared" si="4068"/>
        <v>8</v>
      </c>
      <c r="H715">
        <f t="shared" si="4068"/>
        <v>8</v>
      </c>
      <c r="I715">
        <f t="shared" si="4068"/>
        <v>8</v>
      </c>
      <c r="J715">
        <f t="shared" si="4068"/>
        <v>8</v>
      </c>
      <c r="K715">
        <f t="shared" si="4068"/>
        <v>8</v>
      </c>
      <c r="L715">
        <f t="shared" si="4068"/>
        <v>8</v>
      </c>
      <c r="M715">
        <f t="shared" si="4068"/>
        <v>8</v>
      </c>
      <c r="N715">
        <f t="shared" si="4068"/>
        <v>8</v>
      </c>
      <c r="O715">
        <f t="shared" si="4068"/>
        <v>8</v>
      </c>
      <c r="P715">
        <f t="shared" si="4068"/>
        <v>8</v>
      </c>
      <c r="Q715" s="37">
        <f t="shared" ref="Q715:T715" si="4069">IF(ROWS(Q$708:Q715)/100&lt;=Q$706,Q714+1%,"")</f>
        <v>0.08</v>
      </c>
      <c r="R715" s="37" t="str">
        <f t="shared" si="4069"/>
        <v/>
      </c>
      <c r="S715" s="37">
        <f t="shared" si="4069"/>
        <v>0.08</v>
      </c>
      <c r="T715" s="37" t="str">
        <f t="shared" si="4069"/>
        <v/>
      </c>
      <c r="U715" t="str">
        <f t="shared" si="4030"/>
        <v/>
      </c>
      <c r="V715" s="37" t="str">
        <f t="shared" ref="V715:W715" si="4070">IF(ROWS(V$708:V715)/100&lt;=V$706,V714+1%,"")</f>
        <v/>
      </c>
      <c r="W715" s="37" t="str">
        <f t="shared" si="4070"/>
        <v/>
      </c>
      <c r="X715">
        <f t="shared" si="4032"/>
        <v>80</v>
      </c>
      <c r="Y715" s="37" t="str">
        <f t="shared" si="4033"/>
        <v/>
      </c>
      <c r="Z715">
        <f t="shared" ref="Z715:AA715" si="4071">IF(ROWS(Z$708:Z715)&lt;=Z$706,Z714+1,"")</f>
        <v>8</v>
      </c>
      <c r="AA715">
        <f t="shared" si="4071"/>
        <v>8</v>
      </c>
      <c r="AB715" s="37">
        <f t="shared" ref="AB715:AG715" si="4072">IF(ROWS(AB$708:AB715)/100&lt;=AB$706,AB714+1%,"")</f>
        <v>0.08</v>
      </c>
      <c r="AC715" s="37">
        <f t="shared" si="4072"/>
        <v>0.08</v>
      </c>
      <c r="AD715" s="37">
        <f t="shared" si="4072"/>
        <v>0.08</v>
      </c>
      <c r="AE715" s="37">
        <f t="shared" si="4072"/>
        <v>0.08</v>
      </c>
      <c r="AF715" s="37">
        <f t="shared" si="4072"/>
        <v>0.08</v>
      </c>
      <c r="AG715" s="37">
        <f t="shared" si="4072"/>
        <v>0.08</v>
      </c>
      <c r="AH715">
        <f t="shared" si="4036"/>
        <v>8</v>
      </c>
      <c r="AI715" s="37">
        <f t="shared" ref="AI715:AJ715" si="4073">IF(ROWS(AI$708:AI715)/100&lt;=AI$706,AI714+1%,"")</f>
        <v>0.08</v>
      </c>
      <c r="AJ715" s="37">
        <f t="shared" si="4073"/>
        <v>0.08</v>
      </c>
    </row>
    <row r="716" spans="1:38" ht="12.75">
      <c r="B716">
        <f t="shared" ref="B716:P716" si="4074">IF(ROWS(B$708:B716)&lt;=B$706,B715+1,"")</f>
        <v>9</v>
      </c>
      <c r="C716">
        <f t="shared" si="4074"/>
        <v>9</v>
      </c>
      <c r="D716">
        <f t="shared" si="4074"/>
        <v>9</v>
      </c>
      <c r="E716">
        <f t="shared" si="4074"/>
        <v>9</v>
      </c>
      <c r="F716">
        <f t="shared" si="4074"/>
        <v>9</v>
      </c>
      <c r="G716">
        <f t="shared" si="4074"/>
        <v>9</v>
      </c>
      <c r="H716">
        <f t="shared" si="4074"/>
        <v>9</v>
      </c>
      <c r="I716">
        <f t="shared" si="4074"/>
        <v>9</v>
      </c>
      <c r="J716">
        <f t="shared" si="4074"/>
        <v>9</v>
      </c>
      <c r="K716">
        <f t="shared" si="4074"/>
        <v>9</v>
      </c>
      <c r="L716">
        <f t="shared" si="4074"/>
        <v>9</v>
      </c>
      <c r="M716">
        <f t="shared" si="4074"/>
        <v>9</v>
      </c>
      <c r="N716">
        <f t="shared" si="4074"/>
        <v>9</v>
      </c>
      <c r="O716">
        <f t="shared" si="4074"/>
        <v>9</v>
      </c>
      <c r="P716">
        <f t="shared" si="4074"/>
        <v>9</v>
      </c>
      <c r="Q716" s="37">
        <f t="shared" ref="Q716:T716" si="4075">IF(ROWS(Q$708:Q716)/100&lt;=Q$706,Q715+1%,"")</f>
        <v>0.09</v>
      </c>
      <c r="R716" s="37" t="str">
        <f t="shared" si="4075"/>
        <v/>
      </c>
      <c r="S716" s="37">
        <f t="shared" si="4075"/>
        <v>0.09</v>
      </c>
      <c r="T716" s="37" t="str">
        <f t="shared" si="4075"/>
        <v/>
      </c>
      <c r="U716" t="str">
        <f t="shared" si="4030"/>
        <v/>
      </c>
      <c r="V716" s="37" t="str">
        <f t="shared" ref="V716:W716" si="4076">IF(ROWS(V$708:V716)/100&lt;=V$706,V715+1%,"")</f>
        <v/>
      </c>
      <c r="W716" s="37" t="str">
        <f t="shared" si="4076"/>
        <v/>
      </c>
      <c r="X716">
        <f t="shared" si="4032"/>
        <v>90</v>
      </c>
      <c r="Y716" s="37" t="str">
        <f t="shared" si="4033"/>
        <v/>
      </c>
      <c r="Z716">
        <f t="shared" ref="Z716:AA716" si="4077">IF(ROWS(Z$708:Z716)&lt;=Z$706,Z715+1,"")</f>
        <v>9</v>
      </c>
      <c r="AA716">
        <f t="shared" si="4077"/>
        <v>9</v>
      </c>
      <c r="AB716" s="37">
        <f t="shared" ref="AB716:AG716" si="4078">IF(ROWS(AB$708:AB716)/100&lt;=AB$706,AB715+1%,"")</f>
        <v>0.09</v>
      </c>
      <c r="AC716" s="37">
        <f t="shared" si="4078"/>
        <v>0.09</v>
      </c>
      <c r="AD716" s="37">
        <f t="shared" si="4078"/>
        <v>0.09</v>
      </c>
      <c r="AE716" s="37">
        <f t="shared" si="4078"/>
        <v>0.09</v>
      </c>
      <c r="AF716" s="37">
        <f t="shared" si="4078"/>
        <v>0.09</v>
      </c>
      <c r="AG716" s="37">
        <f t="shared" si="4078"/>
        <v>0.09</v>
      </c>
      <c r="AH716">
        <f t="shared" si="4036"/>
        <v>9</v>
      </c>
      <c r="AI716" s="37">
        <f t="shared" ref="AI716:AJ716" si="4079">IF(ROWS(AI$708:AI716)/100&lt;=AI$706,AI715+1%,"")</f>
        <v>0.09</v>
      </c>
      <c r="AJ716" s="37">
        <f t="shared" si="4079"/>
        <v>0.09</v>
      </c>
    </row>
    <row r="717" spans="1:38" ht="12.75">
      <c r="B717">
        <f t="shared" ref="B717:P717" si="4080">IF(ROWS(B$708:B717)&lt;=B$706,B716+1,"")</f>
        <v>10</v>
      </c>
      <c r="C717">
        <f t="shared" si="4080"/>
        <v>10</v>
      </c>
      <c r="D717">
        <f t="shared" si="4080"/>
        <v>10</v>
      </c>
      <c r="E717">
        <f t="shared" si="4080"/>
        <v>10</v>
      </c>
      <c r="F717">
        <f t="shared" si="4080"/>
        <v>10</v>
      </c>
      <c r="G717">
        <f t="shared" si="4080"/>
        <v>10</v>
      </c>
      <c r="H717">
        <f t="shared" si="4080"/>
        <v>10</v>
      </c>
      <c r="I717">
        <f t="shared" si="4080"/>
        <v>10</v>
      </c>
      <c r="J717">
        <f t="shared" si="4080"/>
        <v>10</v>
      </c>
      <c r="K717">
        <f t="shared" si="4080"/>
        <v>10</v>
      </c>
      <c r="L717">
        <f t="shared" si="4080"/>
        <v>10</v>
      </c>
      <c r="M717">
        <f t="shared" si="4080"/>
        <v>10</v>
      </c>
      <c r="N717">
        <f t="shared" si="4080"/>
        <v>10</v>
      </c>
      <c r="O717">
        <f t="shared" si="4080"/>
        <v>10</v>
      </c>
      <c r="P717">
        <f t="shared" si="4080"/>
        <v>10</v>
      </c>
      <c r="Q717" s="37">
        <f t="shared" ref="Q717:T717" si="4081">IF(ROWS(Q$708:Q717)/100&lt;=Q$706,Q716+1%,"")</f>
        <v>9.9999999999999992E-2</v>
      </c>
      <c r="R717" s="37" t="str">
        <f t="shared" si="4081"/>
        <v/>
      </c>
      <c r="S717" s="37">
        <f t="shared" si="4081"/>
        <v>9.9999999999999992E-2</v>
      </c>
      <c r="T717" s="37" t="str">
        <f t="shared" si="4081"/>
        <v/>
      </c>
      <c r="U717" t="str">
        <f t="shared" si="4030"/>
        <v/>
      </c>
      <c r="V717" s="37" t="str">
        <f t="shared" ref="V717:W717" si="4082">IF(ROWS(V$708:V717)/100&lt;=V$706,V716+1%,"")</f>
        <v/>
      </c>
      <c r="W717" s="37" t="str">
        <f t="shared" si="4082"/>
        <v/>
      </c>
      <c r="X717">
        <f t="shared" si="4032"/>
        <v>100</v>
      </c>
      <c r="Y717" s="37" t="str">
        <f t="shared" si="4033"/>
        <v/>
      </c>
      <c r="Z717">
        <f t="shared" ref="Z717:AA717" si="4083">IF(ROWS(Z$708:Z717)&lt;=Z$706,Z716+1,"")</f>
        <v>10</v>
      </c>
      <c r="AA717">
        <f t="shared" si="4083"/>
        <v>10</v>
      </c>
      <c r="AB717" s="37">
        <f t="shared" ref="AB717:AG717" si="4084">IF(ROWS(AB$708:AB717)/100&lt;=AB$706,AB716+1%,"")</f>
        <v>9.9999999999999992E-2</v>
      </c>
      <c r="AC717" s="37">
        <f t="shared" si="4084"/>
        <v>9.9999999999999992E-2</v>
      </c>
      <c r="AD717" s="37">
        <f t="shared" si="4084"/>
        <v>9.9999999999999992E-2</v>
      </c>
      <c r="AE717" s="37">
        <f t="shared" si="4084"/>
        <v>9.9999999999999992E-2</v>
      </c>
      <c r="AF717" s="37">
        <f t="shared" si="4084"/>
        <v>9.9999999999999992E-2</v>
      </c>
      <c r="AG717" s="37">
        <f t="shared" si="4084"/>
        <v>9.9999999999999992E-2</v>
      </c>
      <c r="AH717">
        <f t="shared" si="4036"/>
        <v>10</v>
      </c>
      <c r="AI717" s="37">
        <f t="shared" ref="AI717:AJ717" si="4085">IF(ROWS(AI$708:AI717)/100&lt;=AI$706,AI716+1%,"")</f>
        <v>9.9999999999999992E-2</v>
      </c>
      <c r="AJ717" s="37">
        <f t="shared" si="4085"/>
        <v>9.9999999999999992E-2</v>
      </c>
    </row>
    <row r="718" spans="1:38" ht="12.75">
      <c r="B718">
        <f t="shared" ref="B718:P718" si="4086">IF(ROWS(B$708:B718)&lt;=B$706,B717+1,"")</f>
        <v>11</v>
      </c>
      <c r="C718">
        <f t="shared" si="4086"/>
        <v>11</v>
      </c>
      <c r="D718">
        <f t="shared" si="4086"/>
        <v>11</v>
      </c>
      <c r="E718">
        <f t="shared" si="4086"/>
        <v>11</v>
      </c>
      <c r="F718">
        <f t="shared" si="4086"/>
        <v>11</v>
      </c>
      <c r="G718">
        <f t="shared" si="4086"/>
        <v>11</v>
      </c>
      <c r="H718">
        <f t="shared" si="4086"/>
        <v>11</v>
      </c>
      <c r="I718">
        <f t="shared" si="4086"/>
        <v>11</v>
      </c>
      <c r="J718">
        <f t="shared" si="4086"/>
        <v>11</v>
      </c>
      <c r="K718">
        <f t="shared" si="4086"/>
        <v>11</v>
      </c>
      <c r="L718">
        <f t="shared" si="4086"/>
        <v>11</v>
      </c>
      <c r="M718">
        <f t="shared" si="4086"/>
        <v>11</v>
      </c>
      <c r="N718">
        <f t="shared" si="4086"/>
        <v>11</v>
      </c>
      <c r="O718">
        <f t="shared" si="4086"/>
        <v>11</v>
      </c>
      <c r="P718">
        <f t="shared" si="4086"/>
        <v>11</v>
      </c>
      <c r="Q718" s="37">
        <f t="shared" ref="Q718:T718" si="4087">IF(ROWS(Q$708:Q718)/100&lt;=Q$706,Q717+1%,"")</f>
        <v>0.10999999999999999</v>
      </c>
      <c r="R718" s="37" t="str">
        <f t="shared" si="4087"/>
        <v/>
      </c>
      <c r="S718" s="37">
        <f t="shared" si="4087"/>
        <v>0.10999999999999999</v>
      </c>
      <c r="T718" s="37" t="str">
        <f t="shared" si="4087"/>
        <v/>
      </c>
      <c r="U718" t="str">
        <f t="shared" si="4030"/>
        <v/>
      </c>
      <c r="V718" s="37" t="str">
        <f t="shared" ref="V718:W718" si="4088">IF(ROWS(V$708:V718)/100&lt;=V$706,V717+1%,"")</f>
        <v/>
      </c>
      <c r="W718" s="37" t="str">
        <f t="shared" si="4088"/>
        <v/>
      </c>
      <c r="X718">
        <f t="shared" si="4032"/>
        <v>110</v>
      </c>
      <c r="Y718" s="37" t="str">
        <f t="shared" si="4033"/>
        <v/>
      </c>
      <c r="Z718">
        <f t="shared" ref="Z718:AA718" si="4089">IF(ROWS(Z$708:Z718)&lt;=Z$706,Z717+1,"")</f>
        <v>11</v>
      </c>
      <c r="AA718">
        <f t="shared" si="4089"/>
        <v>11</v>
      </c>
      <c r="AB718" s="37">
        <f t="shared" ref="AB718:AG718" si="4090">IF(ROWS(AB$708:AB718)/100&lt;=AB$706,AB717+1%,"")</f>
        <v>0.10999999999999999</v>
      </c>
      <c r="AC718" s="37">
        <f t="shared" si="4090"/>
        <v>0.10999999999999999</v>
      </c>
      <c r="AD718" s="37">
        <f t="shared" si="4090"/>
        <v>0.10999999999999999</v>
      </c>
      <c r="AE718" s="37">
        <f t="shared" si="4090"/>
        <v>0.10999999999999999</v>
      </c>
      <c r="AF718" s="37">
        <f t="shared" si="4090"/>
        <v>0.10999999999999999</v>
      </c>
      <c r="AG718" s="37">
        <f t="shared" si="4090"/>
        <v>0.10999999999999999</v>
      </c>
      <c r="AH718">
        <f t="shared" si="4036"/>
        <v>11</v>
      </c>
      <c r="AI718" s="37">
        <f t="shared" ref="AI718:AJ718" si="4091">IF(ROWS(AI$708:AI718)/100&lt;=AI$706,AI717+1%,"")</f>
        <v>0.10999999999999999</v>
      </c>
      <c r="AJ718" s="37">
        <f t="shared" si="4091"/>
        <v>0.10999999999999999</v>
      </c>
    </row>
    <row r="719" spans="1:38" ht="12.75">
      <c r="B719">
        <f t="shared" ref="B719:P719" si="4092">IF(ROWS(B$708:B719)&lt;=B$706,B718+1,"")</f>
        <v>12</v>
      </c>
      <c r="C719">
        <f t="shared" si="4092"/>
        <v>12</v>
      </c>
      <c r="D719">
        <f t="shared" si="4092"/>
        <v>12</v>
      </c>
      <c r="E719">
        <f t="shared" si="4092"/>
        <v>12</v>
      </c>
      <c r="F719">
        <f t="shared" si="4092"/>
        <v>12</v>
      </c>
      <c r="G719">
        <f t="shared" si="4092"/>
        <v>12</v>
      </c>
      <c r="H719">
        <f t="shared" si="4092"/>
        <v>12</v>
      </c>
      <c r="I719">
        <f t="shared" si="4092"/>
        <v>12</v>
      </c>
      <c r="J719">
        <f t="shared" si="4092"/>
        <v>12</v>
      </c>
      <c r="K719">
        <f t="shared" si="4092"/>
        <v>12</v>
      </c>
      <c r="L719">
        <f t="shared" si="4092"/>
        <v>12</v>
      </c>
      <c r="M719">
        <f t="shared" si="4092"/>
        <v>12</v>
      </c>
      <c r="N719">
        <f t="shared" si="4092"/>
        <v>12</v>
      </c>
      <c r="O719">
        <f t="shared" si="4092"/>
        <v>12</v>
      </c>
      <c r="P719">
        <f t="shared" si="4092"/>
        <v>12</v>
      </c>
      <c r="Q719" s="37">
        <f t="shared" ref="Q719:T719" si="4093">IF(ROWS(Q$708:Q719)/100&lt;=Q$706,Q718+1%,"")</f>
        <v>0.11999999999999998</v>
      </c>
      <c r="R719" s="37" t="str">
        <f t="shared" si="4093"/>
        <v/>
      </c>
      <c r="S719" s="37">
        <f t="shared" si="4093"/>
        <v>0.11999999999999998</v>
      </c>
      <c r="T719" s="37" t="str">
        <f t="shared" si="4093"/>
        <v/>
      </c>
      <c r="U719" t="str">
        <f t="shared" si="4030"/>
        <v/>
      </c>
      <c r="V719" s="37" t="str">
        <f t="shared" ref="V719:W719" si="4094">IF(ROWS(V$708:V719)/100&lt;=V$706,V718+1%,"")</f>
        <v/>
      </c>
      <c r="W719" s="37" t="str">
        <f t="shared" si="4094"/>
        <v/>
      </c>
      <c r="X719">
        <f t="shared" si="4032"/>
        <v>120</v>
      </c>
      <c r="Y719" s="37" t="str">
        <f t="shared" si="4033"/>
        <v/>
      </c>
      <c r="Z719">
        <f t="shared" ref="Z719:AA719" si="4095">IF(ROWS(Z$708:Z719)&lt;=Z$706,Z718+1,"")</f>
        <v>12</v>
      </c>
      <c r="AA719">
        <f t="shared" si="4095"/>
        <v>12</v>
      </c>
      <c r="AB719" s="37">
        <f t="shared" ref="AB719:AG719" si="4096">IF(ROWS(AB$708:AB719)/100&lt;=AB$706,AB718+1%,"")</f>
        <v>0.11999999999999998</v>
      </c>
      <c r="AC719" s="37">
        <f t="shared" si="4096"/>
        <v>0.11999999999999998</v>
      </c>
      <c r="AD719" s="37">
        <f t="shared" si="4096"/>
        <v>0.11999999999999998</v>
      </c>
      <c r="AE719" s="37">
        <f t="shared" si="4096"/>
        <v>0.11999999999999998</v>
      </c>
      <c r="AF719" s="37">
        <f t="shared" si="4096"/>
        <v>0.11999999999999998</v>
      </c>
      <c r="AG719" s="37">
        <f t="shared" si="4096"/>
        <v>0.11999999999999998</v>
      </c>
      <c r="AH719">
        <f t="shared" si="4036"/>
        <v>12</v>
      </c>
      <c r="AI719" s="37">
        <f t="shared" ref="AI719:AJ719" si="4097">IF(ROWS(AI$708:AI719)/100&lt;=AI$706,AI718+1%,"")</f>
        <v>0.11999999999999998</v>
      </c>
      <c r="AJ719" s="37">
        <f t="shared" si="4097"/>
        <v>0.11999999999999998</v>
      </c>
    </row>
    <row r="720" spans="1:38" ht="12.75">
      <c r="B720">
        <f t="shared" ref="B720:P720" si="4098">IF(ROWS(B$708:B720)&lt;=B$706,B719+1,"")</f>
        <v>13</v>
      </c>
      <c r="C720">
        <f t="shared" si="4098"/>
        <v>13</v>
      </c>
      <c r="D720">
        <f t="shared" si="4098"/>
        <v>13</v>
      </c>
      <c r="E720">
        <f t="shared" si="4098"/>
        <v>13</v>
      </c>
      <c r="F720">
        <f t="shared" si="4098"/>
        <v>13</v>
      </c>
      <c r="G720">
        <f t="shared" si="4098"/>
        <v>13</v>
      </c>
      <c r="H720">
        <f t="shared" si="4098"/>
        <v>13</v>
      </c>
      <c r="I720">
        <f t="shared" si="4098"/>
        <v>13</v>
      </c>
      <c r="J720">
        <f t="shared" si="4098"/>
        <v>13</v>
      </c>
      <c r="K720">
        <f t="shared" si="4098"/>
        <v>13</v>
      </c>
      <c r="L720">
        <f t="shared" si="4098"/>
        <v>13</v>
      </c>
      <c r="M720">
        <f t="shared" si="4098"/>
        <v>13</v>
      </c>
      <c r="N720">
        <f t="shared" si="4098"/>
        <v>13</v>
      </c>
      <c r="O720">
        <f t="shared" si="4098"/>
        <v>13</v>
      </c>
      <c r="P720">
        <f t="shared" si="4098"/>
        <v>13</v>
      </c>
      <c r="Q720" s="37">
        <f t="shared" ref="Q720:T720" si="4099">IF(ROWS(Q$708:Q720)/100&lt;=Q$706,Q719+1%,"")</f>
        <v>0.12999999999999998</v>
      </c>
      <c r="R720" s="37" t="str">
        <f t="shared" si="4099"/>
        <v/>
      </c>
      <c r="S720" s="37">
        <f t="shared" si="4099"/>
        <v>0.12999999999999998</v>
      </c>
      <c r="T720" s="37" t="str">
        <f t="shared" si="4099"/>
        <v/>
      </c>
      <c r="U720" t="str">
        <f t="shared" si="4030"/>
        <v/>
      </c>
      <c r="V720" s="37" t="str">
        <f t="shared" ref="V720:W720" si="4100">IF(ROWS(V$708:V720)/100&lt;=V$706,V719+1%,"")</f>
        <v/>
      </c>
      <c r="W720" s="37" t="str">
        <f t="shared" si="4100"/>
        <v/>
      </c>
      <c r="X720">
        <f t="shared" si="4032"/>
        <v>130</v>
      </c>
      <c r="Y720" s="37" t="str">
        <f t="shared" si="4033"/>
        <v/>
      </c>
      <c r="Z720">
        <f t="shared" ref="Z720:AA720" si="4101">IF(ROWS(Z$708:Z720)&lt;=Z$706,Z719+1,"")</f>
        <v>13</v>
      </c>
      <c r="AA720">
        <f t="shared" si="4101"/>
        <v>13</v>
      </c>
      <c r="AB720" s="37">
        <f t="shared" ref="AB720:AG720" si="4102">IF(ROWS(AB$708:AB720)/100&lt;=AB$706,AB719+1%,"")</f>
        <v>0.12999999999999998</v>
      </c>
      <c r="AC720" s="37">
        <f t="shared" si="4102"/>
        <v>0.12999999999999998</v>
      </c>
      <c r="AD720" s="37">
        <f t="shared" si="4102"/>
        <v>0.12999999999999998</v>
      </c>
      <c r="AE720" s="37">
        <f t="shared" si="4102"/>
        <v>0.12999999999999998</v>
      </c>
      <c r="AF720" s="37">
        <f t="shared" si="4102"/>
        <v>0.12999999999999998</v>
      </c>
      <c r="AG720" s="37">
        <f t="shared" si="4102"/>
        <v>0.12999999999999998</v>
      </c>
      <c r="AH720">
        <f t="shared" si="4036"/>
        <v>13</v>
      </c>
      <c r="AI720" s="37">
        <f t="shared" ref="AI720:AJ720" si="4103">IF(ROWS(AI$708:AI720)/100&lt;=AI$706,AI719+1%,"")</f>
        <v>0.12999999999999998</v>
      </c>
      <c r="AJ720" s="37">
        <f t="shared" si="4103"/>
        <v>0.12999999999999998</v>
      </c>
    </row>
    <row r="721" spans="2:36" ht="12.75">
      <c r="B721">
        <f t="shared" ref="B721:P721" si="4104">IF(ROWS(B$708:B721)&lt;=B$706,B720+1,"")</f>
        <v>14</v>
      </c>
      <c r="C721">
        <f t="shared" si="4104"/>
        <v>14</v>
      </c>
      <c r="D721">
        <f t="shared" si="4104"/>
        <v>14</v>
      </c>
      <c r="E721">
        <f t="shared" si="4104"/>
        <v>14</v>
      </c>
      <c r="F721">
        <f t="shared" si="4104"/>
        <v>14</v>
      </c>
      <c r="G721">
        <f t="shared" si="4104"/>
        <v>14</v>
      </c>
      <c r="H721">
        <f t="shared" si="4104"/>
        <v>14</v>
      </c>
      <c r="I721">
        <f t="shared" si="4104"/>
        <v>14</v>
      </c>
      <c r="J721">
        <f t="shared" si="4104"/>
        <v>14</v>
      </c>
      <c r="K721">
        <f t="shared" si="4104"/>
        <v>14</v>
      </c>
      <c r="L721">
        <f t="shared" si="4104"/>
        <v>14</v>
      </c>
      <c r="M721">
        <f t="shared" si="4104"/>
        <v>14</v>
      </c>
      <c r="N721">
        <f t="shared" si="4104"/>
        <v>14</v>
      </c>
      <c r="O721">
        <f t="shared" si="4104"/>
        <v>14</v>
      </c>
      <c r="P721">
        <f t="shared" si="4104"/>
        <v>14</v>
      </c>
      <c r="Q721" s="37">
        <f t="shared" ref="Q721:T721" si="4105">IF(ROWS(Q$708:Q721)/100&lt;=Q$706,Q720+1%,"")</f>
        <v>0.13999999999999999</v>
      </c>
      <c r="R721" s="37" t="str">
        <f t="shared" si="4105"/>
        <v/>
      </c>
      <c r="S721" s="37">
        <f t="shared" si="4105"/>
        <v>0.13999999999999999</v>
      </c>
      <c r="T721" s="37" t="str">
        <f t="shared" si="4105"/>
        <v/>
      </c>
      <c r="U721" t="str">
        <f t="shared" si="4030"/>
        <v/>
      </c>
      <c r="V721" s="37" t="str">
        <f t="shared" ref="V721:W721" si="4106">IF(ROWS(V$708:V721)/100&lt;=V$706,V720+1%,"")</f>
        <v/>
      </c>
      <c r="W721" s="37" t="str">
        <f t="shared" si="4106"/>
        <v/>
      </c>
      <c r="X721">
        <f t="shared" si="4032"/>
        <v>140</v>
      </c>
      <c r="Y721" s="37" t="str">
        <f t="shared" si="4033"/>
        <v/>
      </c>
      <c r="Z721">
        <f t="shared" ref="Z721:AA721" si="4107">IF(ROWS(Z$708:Z721)&lt;=Z$706,Z720+1,"")</f>
        <v>14</v>
      </c>
      <c r="AA721">
        <f t="shared" si="4107"/>
        <v>14</v>
      </c>
      <c r="AB721" s="37">
        <f t="shared" ref="AB721:AG721" si="4108">IF(ROWS(AB$708:AB721)/100&lt;=AB$706,AB720+1%,"")</f>
        <v>0.13999999999999999</v>
      </c>
      <c r="AC721" s="37">
        <f t="shared" si="4108"/>
        <v>0.13999999999999999</v>
      </c>
      <c r="AD721" s="37">
        <f t="shared" si="4108"/>
        <v>0.13999999999999999</v>
      </c>
      <c r="AE721" s="37">
        <f t="shared" si="4108"/>
        <v>0.13999999999999999</v>
      </c>
      <c r="AF721" s="37">
        <f t="shared" si="4108"/>
        <v>0.13999999999999999</v>
      </c>
      <c r="AG721" s="37">
        <f t="shared" si="4108"/>
        <v>0.13999999999999999</v>
      </c>
      <c r="AH721">
        <f t="shared" si="4036"/>
        <v>14</v>
      </c>
      <c r="AI721" s="37">
        <f t="shared" ref="AI721:AJ721" si="4109">IF(ROWS(AI$708:AI721)/100&lt;=AI$706,AI720+1%,"")</f>
        <v>0.13999999999999999</v>
      </c>
      <c r="AJ721" s="37">
        <f t="shared" si="4109"/>
        <v>0.13999999999999999</v>
      </c>
    </row>
    <row r="722" spans="2:36" ht="12.75">
      <c r="B722">
        <f t="shared" ref="B722:P722" si="4110">IF(ROWS(B$708:B722)&lt;=B$706,B721+1,"")</f>
        <v>15</v>
      </c>
      <c r="C722">
        <f t="shared" si="4110"/>
        <v>15</v>
      </c>
      <c r="D722">
        <f t="shared" si="4110"/>
        <v>15</v>
      </c>
      <c r="E722">
        <f t="shared" si="4110"/>
        <v>15</v>
      </c>
      <c r="F722">
        <f t="shared" si="4110"/>
        <v>15</v>
      </c>
      <c r="G722">
        <f t="shared" si="4110"/>
        <v>15</v>
      </c>
      <c r="H722">
        <f t="shared" si="4110"/>
        <v>15</v>
      </c>
      <c r="I722">
        <f t="shared" si="4110"/>
        <v>15</v>
      </c>
      <c r="J722">
        <f t="shared" si="4110"/>
        <v>15</v>
      </c>
      <c r="K722">
        <f t="shared" si="4110"/>
        <v>15</v>
      </c>
      <c r="L722">
        <f t="shared" si="4110"/>
        <v>15</v>
      </c>
      <c r="M722">
        <f t="shared" si="4110"/>
        <v>15</v>
      </c>
      <c r="N722">
        <f t="shared" si="4110"/>
        <v>15</v>
      </c>
      <c r="O722">
        <f t="shared" si="4110"/>
        <v>15</v>
      </c>
      <c r="P722">
        <f t="shared" si="4110"/>
        <v>15</v>
      </c>
      <c r="Q722" s="37">
        <f t="shared" ref="Q722:T722" si="4111">IF(ROWS(Q$708:Q722)/100&lt;=Q$706,Q721+1%,"")</f>
        <v>0.15</v>
      </c>
      <c r="R722" s="37" t="str">
        <f t="shared" si="4111"/>
        <v/>
      </c>
      <c r="S722" s="37">
        <f t="shared" si="4111"/>
        <v>0.15</v>
      </c>
      <c r="T722" s="37" t="str">
        <f t="shared" si="4111"/>
        <v/>
      </c>
      <c r="U722" t="str">
        <f t="shared" si="4030"/>
        <v/>
      </c>
      <c r="V722" s="37" t="str">
        <f t="shared" ref="V722:W722" si="4112">IF(ROWS(V$708:V722)/100&lt;=V$706,V721+1%,"")</f>
        <v/>
      </c>
      <c r="W722" s="37" t="str">
        <f t="shared" si="4112"/>
        <v/>
      </c>
      <c r="X722">
        <f t="shared" si="4032"/>
        <v>150</v>
      </c>
      <c r="Y722" s="37" t="str">
        <f t="shared" si="4033"/>
        <v/>
      </c>
      <c r="Z722">
        <f t="shared" ref="Z722:AA722" si="4113">IF(ROWS(Z$708:Z722)&lt;=Z$706,Z721+1,"")</f>
        <v>15</v>
      </c>
      <c r="AA722">
        <f t="shared" si="4113"/>
        <v>15</v>
      </c>
      <c r="AB722" s="37">
        <f t="shared" ref="AB722:AG722" si="4114">IF(ROWS(AB$708:AB722)/100&lt;=AB$706,AB721+1%,"")</f>
        <v>0.15</v>
      </c>
      <c r="AC722" s="37">
        <f t="shared" si="4114"/>
        <v>0.15</v>
      </c>
      <c r="AD722" s="37">
        <f t="shared" si="4114"/>
        <v>0.15</v>
      </c>
      <c r="AE722" s="37">
        <f t="shared" si="4114"/>
        <v>0.15</v>
      </c>
      <c r="AF722" s="37">
        <f t="shared" si="4114"/>
        <v>0.15</v>
      </c>
      <c r="AG722" s="37">
        <f t="shared" si="4114"/>
        <v>0.15</v>
      </c>
      <c r="AH722">
        <f t="shared" si="4036"/>
        <v>15</v>
      </c>
      <c r="AI722" s="37">
        <f t="shared" ref="AI722:AJ722" si="4115">IF(ROWS(AI$708:AI722)/100&lt;=AI$706,AI721+1%,"")</f>
        <v>0.15</v>
      </c>
      <c r="AJ722" s="37">
        <f t="shared" si="4115"/>
        <v>0.15</v>
      </c>
    </row>
    <row r="723" spans="2:36" ht="12.75">
      <c r="B723">
        <f t="shared" ref="B723:P723" si="4116">IF(ROWS(B$708:B723)&lt;=B$706,B722+1,"")</f>
        <v>16</v>
      </c>
      <c r="C723" t="str">
        <f t="shared" si="4116"/>
        <v/>
      </c>
      <c r="D723" t="str">
        <f t="shared" si="4116"/>
        <v/>
      </c>
      <c r="E723" t="str">
        <f t="shared" si="4116"/>
        <v/>
      </c>
      <c r="F723" t="str">
        <f t="shared" si="4116"/>
        <v/>
      </c>
      <c r="G723" t="str">
        <f t="shared" si="4116"/>
        <v/>
      </c>
      <c r="H723" t="str">
        <f t="shared" si="4116"/>
        <v/>
      </c>
      <c r="I723" t="str">
        <f t="shared" si="4116"/>
        <v/>
      </c>
      <c r="J723">
        <f t="shared" si="4116"/>
        <v>16</v>
      </c>
      <c r="K723">
        <f t="shared" si="4116"/>
        <v>16</v>
      </c>
      <c r="L723">
        <f t="shared" si="4116"/>
        <v>16</v>
      </c>
      <c r="M723">
        <f t="shared" si="4116"/>
        <v>16</v>
      </c>
      <c r="N723">
        <f t="shared" si="4116"/>
        <v>16</v>
      </c>
      <c r="O723">
        <f t="shared" si="4116"/>
        <v>16</v>
      </c>
      <c r="P723">
        <f t="shared" si="4116"/>
        <v>16</v>
      </c>
      <c r="Q723" s="37">
        <f t="shared" ref="Q723:T723" si="4117">IF(ROWS(Q$708:Q723)/100&lt;=Q$706,Q722+1%,"")</f>
        <v>0.16</v>
      </c>
      <c r="R723" s="37" t="str">
        <f t="shared" si="4117"/>
        <v/>
      </c>
      <c r="S723" s="37">
        <f t="shared" si="4117"/>
        <v>0.16</v>
      </c>
      <c r="T723" s="37" t="str">
        <f t="shared" si="4117"/>
        <v/>
      </c>
      <c r="U723" t="str">
        <f t="shared" si="4030"/>
        <v/>
      </c>
      <c r="V723" s="37" t="str">
        <f t="shared" ref="V723:W723" si="4118">IF(ROWS(V$708:V723)/100&lt;=V$706,V722+1%,"")</f>
        <v/>
      </c>
      <c r="W723" s="37" t="str">
        <f t="shared" si="4118"/>
        <v/>
      </c>
      <c r="X723">
        <f t="shared" si="4032"/>
        <v>160</v>
      </c>
      <c r="Y723" s="37" t="str">
        <f t="shared" si="4033"/>
        <v/>
      </c>
      <c r="Z723">
        <f t="shared" ref="Z723:AA723" si="4119">IF(ROWS(Z$708:Z723)&lt;=Z$706,Z722+1,"")</f>
        <v>16</v>
      </c>
      <c r="AA723">
        <f t="shared" si="4119"/>
        <v>16</v>
      </c>
      <c r="AB723" s="37">
        <f t="shared" ref="AB723:AG723" si="4120">IF(ROWS(AB$708:AB723)/100&lt;=AB$706,AB722+1%,"")</f>
        <v>0.16</v>
      </c>
      <c r="AC723" s="37">
        <f t="shared" si="4120"/>
        <v>0.16</v>
      </c>
      <c r="AD723" s="37">
        <f t="shared" si="4120"/>
        <v>0.16</v>
      </c>
      <c r="AE723" s="37">
        <f t="shared" si="4120"/>
        <v>0.16</v>
      </c>
      <c r="AF723" s="37">
        <f t="shared" si="4120"/>
        <v>0.16</v>
      </c>
      <c r="AG723" s="37">
        <f t="shared" si="4120"/>
        <v>0.16</v>
      </c>
      <c r="AH723">
        <f t="shared" si="4036"/>
        <v>16</v>
      </c>
      <c r="AI723" s="37">
        <f t="shared" ref="AI723:AJ723" si="4121">IF(ROWS(AI$708:AI723)/100&lt;=AI$706,AI722+1%,"")</f>
        <v>0.16</v>
      </c>
      <c r="AJ723" s="37">
        <f t="shared" si="4121"/>
        <v>0.16</v>
      </c>
    </row>
    <row r="724" spans="2:36" ht="12.75">
      <c r="B724">
        <f t="shared" ref="B724:P724" si="4122">IF(ROWS(B$708:B724)&lt;=B$706,B723+1,"")</f>
        <v>17</v>
      </c>
      <c r="C724" t="str">
        <f t="shared" si="4122"/>
        <v/>
      </c>
      <c r="D724" t="str">
        <f t="shared" si="4122"/>
        <v/>
      </c>
      <c r="E724" t="str">
        <f t="shared" si="4122"/>
        <v/>
      </c>
      <c r="F724" t="str">
        <f t="shared" si="4122"/>
        <v/>
      </c>
      <c r="G724" t="str">
        <f t="shared" si="4122"/>
        <v/>
      </c>
      <c r="H724" t="str">
        <f t="shared" si="4122"/>
        <v/>
      </c>
      <c r="I724" t="str">
        <f t="shared" si="4122"/>
        <v/>
      </c>
      <c r="J724">
        <f t="shared" si="4122"/>
        <v>17</v>
      </c>
      <c r="K724">
        <f t="shared" si="4122"/>
        <v>17</v>
      </c>
      <c r="L724">
        <f t="shared" si="4122"/>
        <v>17</v>
      </c>
      <c r="M724">
        <f t="shared" si="4122"/>
        <v>17</v>
      </c>
      <c r="N724">
        <f t="shared" si="4122"/>
        <v>17</v>
      </c>
      <c r="O724">
        <f t="shared" si="4122"/>
        <v>17</v>
      </c>
      <c r="P724">
        <f t="shared" si="4122"/>
        <v>17</v>
      </c>
      <c r="Q724" s="37">
        <f t="shared" ref="Q724:T724" si="4123">IF(ROWS(Q$708:Q724)/100&lt;=Q$706,Q723+1%,"")</f>
        <v>0.17</v>
      </c>
      <c r="R724" s="37" t="str">
        <f t="shared" si="4123"/>
        <v/>
      </c>
      <c r="S724" s="37">
        <f t="shared" si="4123"/>
        <v>0.17</v>
      </c>
      <c r="T724" s="37" t="str">
        <f t="shared" si="4123"/>
        <v/>
      </c>
      <c r="U724" t="str">
        <f t="shared" si="4030"/>
        <v/>
      </c>
      <c r="V724" s="37" t="str">
        <f t="shared" ref="V724:W724" si="4124">IF(ROWS(V$708:V724)/100&lt;=V$706,V723+1%,"")</f>
        <v/>
      </c>
      <c r="W724" s="37" t="str">
        <f t="shared" si="4124"/>
        <v/>
      </c>
      <c r="X724">
        <f t="shared" si="4032"/>
        <v>170</v>
      </c>
      <c r="Y724" s="37" t="str">
        <f t="shared" si="4033"/>
        <v/>
      </c>
      <c r="Z724">
        <f t="shared" ref="Z724:AA724" si="4125">IF(ROWS(Z$708:Z724)&lt;=Z$706,Z723+1,"")</f>
        <v>17</v>
      </c>
      <c r="AA724">
        <f t="shared" si="4125"/>
        <v>17</v>
      </c>
      <c r="AB724" s="37">
        <f t="shared" ref="AB724:AG724" si="4126">IF(ROWS(AB$708:AB724)/100&lt;=AB$706,AB723+1%,"")</f>
        <v>0.17</v>
      </c>
      <c r="AC724" s="37">
        <f t="shared" si="4126"/>
        <v>0.17</v>
      </c>
      <c r="AD724" s="37">
        <f t="shared" si="4126"/>
        <v>0.17</v>
      </c>
      <c r="AE724" s="37">
        <f t="shared" si="4126"/>
        <v>0.17</v>
      </c>
      <c r="AF724" s="37">
        <f t="shared" si="4126"/>
        <v>0.17</v>
      </c>
      <c r="AG724" s="37">
        <f t="shared" si="4126"/>
        <v>0.17</v>
      </c>
      <c r="AH724">
        <f t="shared" si="4036"/>
        <v>17</v>
      </c>
      <c r="AI724" s="37">
        <f t="shared" ref="AI724:AJ724" si="4127">IF(ROWS(AI$708:AI724)/100&lt;=AI$706,AI723+1%,"")</f>
        <v>0.17</v>
      </c>
      <c r="AJ724" s="37">
        <f t="shared" si="4127"/>
        <v>0.17</v>
      </c>
    </row>
    <row r="725" spans="2:36" ht="12.75">
      <c r="B725">
        <f t="shared" ref="B725:P725" si="4128">IF(ROWS(B$708:B725)&lt;=B$706,B724+1,"")</f>
        <v>18</v>
      </c>
      <c r="C725" t="str">
        <f t="shared" si="4128"/>
        <v/>
      </c>
      <c r="D725" t="str">
        <f t="shared" si="4128"/>
        <v/>
      </c>
      <c r="E725" t="str">
        <f t="shared" si="4128"/>
        <v/>
      </c>
      <c r="F725" t="str">
        <f t="shared" si="4128"/>
        <v/>
      </c>
      <c r="G725" t="str">
        <f t="shared" si="4128"/>
        <v/>
      </c>
      <c r="H725" t="str">
        <f t="shared" si="4128"/>
        <v/>
      </c>
      <c r="I725" t="str">
        <f t="shared" si="4128"/>
        <v/>
      </c>
      <c r="J725">
        <f t="shared" si="4128"/>
        <v>18</v>
      </c>
      <c r="K725">
        <f t="shared" si="4128"/>
        <v>18</v>
      </c>
      <c r="L725">
        <f t="shared" si="4128"/>
        <v>18</v>
      </c>
      <c r="M725">
        <f t="shared" si="4128"/>
        <v>18</v>
      </c>
      <c r="N725">
        <f t="shared" si="4128"/>
        <v>18</v>
      </c>
      <c r="O725">
        <f t="shared" si="4128"/>
        <v>18</v>
      </c>
      <c r="P725">
        <f t="shared" si="4128"/>
        <v>18</v>
      </c>
      <c r="Q725" s="37">
        <f t="shared" ref="Q725:T725" si="4129">IF(ROWS(Q$708:Q725)/100&lt;=Q$706,Q724+1%,"")</f>
        <v>0.18000000000000002</v>
      </c>
      <c r="R725" s="37" t="str">
        <f t="shared" si="4129"/>
        <v/>
      </c>
      <c r="S725" s="37">
        <f t="shared" si="4129"/>
        <v>0.18000000000000002</v>
      </c>
      <c r="T725" s="37" t="str">
        <f t="shared" si="4129"/>
        <v/>
      </c>
      <c r="U725" t="str">
        <f t="shared" si="4030"/>
        <v/>
      </c>
      <c r="V725" s="37" t="str">
        <f t="shared" ref="V725:W725" si="4130">IF(ROWS(V$708:V725)/100&lt;=V$706,V724+1%,"")</f>
        <v/>
      </c>
      <c r="W725" s="37" t="str">
        <f t="shared" si="4130"/>
        <v/>
      </c>
      <c r="X725">
        <f t="shared" si="4032"/>
        <v>180</v>
      </c>
      <c r="Y725" s="37" t="str">
        <f t="shared" si="4033"/>
        <v/>
      </c>
      <c r="Z725">
        <f t="shared" ref="Z725:AA725" si="4131">IF(ROWS(Z$708:Z725)&lt;=Z$706,Z724+1,"")</f>
        <v>18</v>
      </c>
      <c r="AA725">
        <f t="shared" si="4131"/>
        <v>18</v>
      </c>
      <c r="AB725" s="37">
        <f t="shared" ref="AB725:AG725" si="4132">IF(ROWS(AB$708:AB725)/100&lt;=AB$706,AB724+1%,"")</f>
        <v>0.18000000000000002</v>
      </c>
      <c r="AC725" s="37">
        <f t="shared" si="4132"/>
        <v>0.18000000000000002</v>
      </c>
      <c r="AD725" s="37">
        <f t="shared" si="4132"/>
        <v>0.18000000000000002</v>
      </c>
      <c r="AE725" s="37">
        <f t="shared" si="4132"/>
        <v>0.18000000000000002</v>
      </c>
      <c r="AF725" s="37">
        <f t="shared" si="4132"/>
        <v>0.18000000000000002</v>
      </c>
      <c r="AG725" s="37">
        <f t="shared" si="4132"/>
        <v>0.18000000000000002</v>
      </c>
      <c r="AH725">
        <f t="shared" si="4036"/>
        <v>18</v>
      </c>
      <c r="AI725" s="37">
        <f t="shared" ref="AI725:AJ725" si="4133">IF(ROWS(AI$708:AI725)/100&lt;=AI$706,AI724+1%,"")</f>
        <v>0.18000000000000002</v>
      </c>
      <c r="AJ725" s="37">
        <f t="shared" si="4133"/>
        <v>0.18000000000000002</v>
      </c>
    </row>
    <row r="726" spans="2:36" ht="12.75">
      <c r="B726">
        <f t="shared" ref="B726:P726" si="4134">IF(ROWS(B$708:B726)&lt;=B$706,B725+1,"")</f>
        <v>19</v>
      </c>
      <c r="C726" t="str">
        <f t="shared" si="4134"/>
        <v/>
      </c>
      <c r="D726" t="str">
        <f t="shared" si="4134"/>
        <v/>
      </c>
      <c r="E726" t="str">
        <f t="shared" si="4134"/>
        <v/>
      </c>
      <c r="F726" t="str">
        <f t="shared" si="4134"/>
        <v/>
      </c>
      <c r="G726" t="str">
        <f t="shared" si="4134"/>
        <v/>
      </c>
      <c r="H726" t="str">
        <f t="shared" si="4134"/>
        <v/>
      </c>
      <c r="I726" t="str">
        <f t="shared" si="4134"/>
        <v/>
      </c>
      <c r="J726">
        <f t="shared" si="4134"/>
        <v>19</v>
      </c>
      <c r="K726">
        <f t="shared" si="4134"/>
        <v>19</v>
      </c>
      <c r="L726">
        <f t="shared" si="4134"/>
        <v>19</v>
      </c>
      <c r="M726">
        <f t="shared" si="4134"/>
        <v>19</v>
      </c>
      <c r="N726">
        <f t="shared" si="4134"/>
        <v>19</v>
      </c>
      <c r="O726">
        <f t="shared" si="4134"/>
        <v>19</v>
      </c>
      <c r="P726">
        <f t="shared" si="4134"/>
        <v>19</v>
      </c>
      <c r="Q726" s="37">
        <f t="shared" ref="Q726:T726" si="4135">IF(ROWS(Q$708:Q726)/100&lt;=Q$706,Q725+1%,"")</f>
        <v>0.19000000000000003</v>
      </c>
      <c r="R726" s="37" t="str">
        <f t="shared" si="4135"/>
        <v/>
      </c>
      <c r="S726" s="37">
        <f t="shared" si="4135"/>
        <v>0.19000000000000003</v>
      </c>
      <c r="T726" s="37" t="str">
        <f t="shared" si="4135"/>
        <v/>
      </c>
      <c r="U726" t="str">
        <f t="shared" si="4030"/>
        <v/>
      </c>
      <c r="V726" s="37" t="str">
        <f t="shared" ref="V726:W726" si="4136">IF(ROWS(V$708:V726)/100&lt;=V$706,V725+1%,"")</f>
        <v/>
      </c>
      <c r="W726" s="37" t="str">
        <f t="shared" si="4136"/>
        <v/>
      </c>
      <c r="X726">
        <f t="shared" si="4032"/>
        <v>190</v>
      </c>
      <c r="Y726" s="37" t="str">
        <f t="shared" si="4033"/>
        <v/>
      </c>
      <c r="Z726">
        <f t="shared" ref="Z726:AA726" si="4137">IF(ROWS(Z$708:Z726)&lt;=Z$706,Z725+1,"")</f>
        <v>19</v>
      </c>
      <c r="AA726">
        <f t="shared" si="4137"/>
        <v>19</v>
      </c>
      <c r="AB726" s="37">
        <f t="shared" ref="AB726:AG726" si="4138">IF(ROWS(AB$708:AB726)/100&lt;=AB$706,AB725+1%,"")</f>
        <v>0.19000000000000003</v>
      </c>
      <c r="AC726" s="37">
        <f t="shared" si="4138"/>
        <v>0.19000000000000003</v>
      </c>
      <c r="AD726" s="37">
        <f t="shared" si="4138"/>
        <v>0.19000000000000003</v>
      </c>
      <c r="AE726" s="37">
        <f t="shared" si="4138"/>
        <v>0.19000000000000003</v>
      </c>
      <c r="AF726" s="37">
        <f t="shared" si="4138"/>
        <v>0.19000000000000003</v>
      </c>
      <c r="AG726" s="37">
        <f t="shared" si="4138"/>
        <v>0.19000000000000003</v>
      </c>
      <c r="AH726">
        <f t="shared" si="4036"/>
        <v>19</v>
      </c>
      <c r="AI726" s="37">
        <f t="shared" ref="AI726:AJ726" si="4139">IF(ROWS(AI$708:AI726)/100&lt;=AI$706,AI725+1%,"")</f>
        <v>0.19000000000000003</v>
      </c>
      <c r="AJ726" s="37">
        <f t="shared" si="4139"/>
        <v>0.19000000000000003</v>
      </c>
    </row>
    <row r="727" spans="2:36" ht="12.75">
      <c r="B727">
        <f t="shared" ref="B727:P727" si="4140">IF(ROWS(B$708:B727)&lt;=B$706,B726+1,"")</f>
        <v>20</v>
      </c>
      <c r="C727" t="str">
        <f t="shared" si="4140"/>
        <v/>
      </c>
      <c r="D727" t="str">
        <f t="shared" si="4140"/>
        <v/>
      </c>
      <c r="E727" t="str">
        <f t="shared" si="4140"/>
        <v/>
      </c>
      <c r="F727" t="str">
        <f t="shared" si="4140"/>
        <v/>
      </c>
      <c r="G727" t="str">
        <f t="shared" si="4140"/>
        <v/>
      </c>
      <c r="H727" t="str">
        <f t="shared" si="4140"/>
        <v/>
      </c>
      <c r="I727" t="str">
        <f t="shared" si="4140"/>
        <v/>
      </c>
      <c r="J727">
        <f t="shared" si="4140"/>
        <v>20</v>
      </c>
      <c r="K727">
        <f t="shared" si="4140"/>
        <v>20</v>
      </c>
      <c r="L727">
        <f t="shared" si="4140"/>
        <v>20</v>
      </c>
      <c r="M727">
        <f t="shared" si="4140"/>
        <v>20</v>
      </c>
      <c r="N727">
        <f t="shared" si="4140"/>
        <v>20</v>
      </c>
      <c r="O727">
        <f t="shared" si="4140"/>
        <v>20</v>
      </c>
      <c r="P727">
        <f t="shared" si="4140"/>
        <v>20</v>
      </c>
      <c r="Q727" s="37">
        <f t="shared" ref="Q727:T727" si="4141">IF(ROWS(Q$708:Q727)/100&lt;=Q$706,Q726+1%,"")</f>
        <v>0.20000000000000004</v>
      </c>
      <c r="R727" s="37" t="str">
        <f t="shared" si="4141"/>
        <v/>
      </c>
      <c r="S727" s="37">
        <f t="shared" si="4141"/>
        <v>0.20000000000000004</v>
      </c>
      <c r="T727" s="37" t="str">
        <f t="shared" si="4141"/>
        <v/>
      </c>
      <c r="U727" t="str">
        <f t="shared" si="4030"/>
        <v/>
      </c>
      <c r="V727" s="37" t="str">
        <f t="shared" ref="V727:W727" si="4142">IF(ROWS(V$708:V727)/100&lt;=V$706,V726+1%,"")</f>
        <v/>
      </c>
      <c r="W727" s="37" t="str">
        <f t="shared" si="4142"/>
        <v/>
      </c>
      <c r="X727">
        <f t="shared" si="4032"/>
        <v>200</v>
      </c>
      <c r="Y727" s="37" t="str">
        <f t="shared" si="4033"/>
        <v/>
      </c>
      <c r="Z727">
        <f t="shared" ref="Z727:AA727" si="4143">IF(ROWS(Z$708:Z727)&lt;=Z$706,Z726+1,"")</f>
        <v>20</v>
      </c>
      <c r="AA727">
        <f t="shared" si="4143"/>
        <v>20</v>
      </c>
      <c r="AB727" s="37">
        <f t="shared" ref="AB727:AG727" si="4144">IF(ROWS(AB$708:AB727)/100&lt;=AB$706,AB726+1%,"")</f>
        <v>0.20000000000000004</v>
      </c>
      <c r="AC727" s="37">
        <f t="shared" si="4144"/>
        <v>0.20000000000000004</v>
      </c>
      <c r="AD727" s="37">
        <f t="shared" si="4144"/>
        <v>0.20000000000000004</v>
      </c>
      <c r="AE727" s="37">
        <f t="shared" si="4144"/>
        <v>0.20000000000000004</v>
      </c>
      <c r="AF727" s="37">
        <f t="shared" si="4144"/>
        <v>0.20000000000000004</v>
      </c>
      <c r="AG727" s="37">
        <f t="shared" si="4144"/>
        <v>0.20000000000000004</v>
      </c>
      <c r="AH727">
        <f t="shared" si="4036"/>
        <v>20</v>
      </c>
      <c r="AI727" s="37">
        <f t="shared" ref="AI727:AJ727" si="4145">IF(ROWS(AI$708:AI727)/100&lt;=AI$706,AI726+1%,"")</f>
        <v>0.20000000000000004</v>
      </c>
      <c r="AJ727" s="37">
        <f t="shared" si="4145"/>
        <v>0.20000000000000004</v>
      </c>
    </row>
    <row r="728" spans="2:36" ht="12.75">
      <c r="B728">
        <f t="shared" ref="B728:P728" si="4146">IF(ROWS(B$708:B728)&lt;=B$706,B727+1,"")</f>
        <v>21</v>
      </c>
      <c r="C728" t="str">
        <f t="shared" si="4146"/>
        <v/>
      </c>
      <c r="D728" t="str">
        <f t="shared" si="4146"/>
        <v/>
      </c>
      <c r="E728" t="str">
        <f t="shared" si="4146"/>
        <v/>
      </c>
      <c r="F728" t="str">
        <f t="shared" si="4146"/>
        <v/>
      </c>
      <c r="G728" t="str">
        <f t="shared" si="4146"/>
        <v/>
      </c>
      <c r="H728" t="str">
        <f t="shared" si="4146"/>
        <v/>
      </c>
      <c r="I728" t="str">
        <f t="shared" si="4146"/>
        <v/>
      </c>
      <c r="J728">
        <f t="shared" si="4146"/>
        <v>21</v>
      </c>
      <c r="K728">
        <f t="shared" si="4146"/>
        <v>21</v>
      </c>
      <c r="L728">
        <f t="shared" si="4146"/>
        <v>21</v>
      </c>
      <c r="M728">
        <f t="shared" si="4146"/>
        <v>21</v>
      </c>
      <c r="N728">
        <f t="shared" si="4146"/>
        <v>21</v>
      </c>
      <c r="O728">
        <f t="shared" si="4146"/>
        <v>21</v>
      </c>
      <c r="P728">
        <f t="shared" si="4146"/>
        <v>21</v>
      </c>
      <c r="Q728" s="37">
        <f t="shared" ref="Q728:T728" si="4147">IF(ROWS(Q$708:Q728)/100&lt;=Q$706,Q727+1%,"")</f>
        <v>0.21000000000000005</v>
      </c>
      <c r="R728" s="37" t="str">
        <f t="shared" si="4147"/>
        <v/>
      </c>
      <c r="S728" s="37">
        <f t="shared" si="4147"/>
        <v>0.21000000000000005</v>
      </c>
      <c r="T728" s="37" t="str">
        <f t="shared" si="4147"/>
        <v/>
      </c>
      <c r="U728" t="str">
        <f t="shared" si="4030"/>
        <v/>
      </c>
      <c r="V728" s="37" t="str">
        <f t="shared" ref="V728:W728" si="4148">IF(ROWS(V$708:V728)/100&lt;=V$706,V727+1%,"")</f>
        <v/>
      </c>
      <c r="W728" s="37" t="str">
        <f t="shared" si="4148"/>
        <v/>
      </c>
      <c r="X728">
        <f t="shared" si="4032"/>
        <v>210</v>
      </c>
      <c r="Y728" s="37" t="str">
        <f t="shared" si="4033"/>
        <v/>
      </c>
      <c r="Z728">
        <f t="shared" ref="Z728:AA728" si="4149">IF(ROWS(Z$708:Z728)&lt;=Z$706,Z727+1,"")</f>
        <v>21</v>
      </c>
      <c r="AA728">
        <f t="shared" si="4149"/>
        <v>21</v>
      </c>
      <c r="AB728" s="37">
        <f t="shared" ref="AB728:AG728" si="4150">IF(ROWS(AB$708:AB728)/100&lt;=AB$706,AB727+1%,"")</f>
        <v>0.21000000000000005</v>
      </c>
      <c r="AC728" s="37">
        <f t="shared" si="4150"/>
        <v>0.21000000000000005</v>
      </c>
      <c r="AD728" s="37">
        <f t="shared" si="4150"/>
        <v>0.21000000000000005</v>
      </c>
      <c r="AE728" s="37">
        <f t="shared" si="4150"/>
        <v>0.21000000000000005</v>
      </c>
      <c r="AF728" s="37">
        <f t="shared" si="4150"/>
        <v>0.21000000000000005</v>
      </c>
      <c r="AG728" s="37">
        <f t="shared" si="4150"/>
        <v>0.21000000000000005</v>
      </c>
      <c r="AH728">
        <f t="shared" si="4036"/>
        <v>21</v>
      </c>
      <c r="AI728" s="37">
        <f t="shared" ref="AI728:AJ728" si="4151">IF(ROWS(AI$708:AI728)/100&lt;=AI$706,AI727+1%,"")</f>
        <v>0.21000000000000005</v>
      </c>
      <c r="AJ728" s="37">
        <f t="shared" si="4151"/>
        <v>0.21000000000000005</v>
      </c>
    </row>
    <row r="729" spans="2:36" ht="12.75">
      <c r="B729">
        <f t="shared" ref="B729:P729" si="4152">IF(ROWS(B$708:B729)&lt;=B$706,B728+1,"")</f>
        <v>22</v>
      </c>
      <c r="C729" t="str">
        <f t="shared" si="4152"/>
        <v/>
      </c>
      <c r="D729" t="str">
        <f t="shared" si="4152"/>
        <v/>
      </c>
      <c r="E729" t="str">
        <f t="shared" si="4152"/>
        <v/>
      </c>
      <c r="F729" t="str">
        <f t="shared" si="4152"/>
        <v/>
      </c>
      <c r="G729" t="str">
        <f t="shared" si="4152"/>
        <v/>
      </c>
      <c r="H729" t="str">
        <f t="shared" si="4152"/>
        <v/>
      </c>
      <c r="I729" t="str">
        <f t="shared" si="4152"/>
        <v/>
      </c>
      <c r="J729">
        <f t="shared" si="4152"/>
        <v>22</v>
      </c>
      <c r="K729">
        <f t="shared" si="4152"/>
        <v>22</v>
      </c>
      <c r="L729">
        <f t="shared" si="4152"/>
        <v>22</v>
      </c>
      <c r="M729">
        <f t="shared" si="4152"/>
        <v>22</v>
      </c>
      <c r="N729">
        <f t="shared" si="4152"/>
        <v>22</v>
      </c>
      <c r="O729">
        <f t="shared" si="4152"/>
        <v>22</v>
      </c>
      <c r="P729">
        <f t="shared" si="4152"/>
        <v>22</v>
      </c>
      <c r="Q729" s="37">
        <f t="shared" ref="Q729:T729" si="4153">IF(ROWS(Q$708:Q729)/100&lt;=Q$706,Q728+1%,"")</f>
        <v>0.22000000000000006</v>
      </c>
      <c r="R729" s="37" t="str">
        <f t="shared" si="4153"/>
        <v/>
      </c>
      <c r="S729" s="37">
        <f t="shared" si="4153"/>
        <v>0.22000000000000006</v>
      </c>
      <c r="T729" s="37" t="str">
        <f t="shared" si="4153"/>
        <v/>
      </c>
      <c r="U729" t="str">
        <f t="shared" si="4030"/>
        <v/>
      </c>
      <c r="V729" s="37" t="str">
        <f t="shared" ref="V729:W729" si="4154">IF(ROWS(V$708:V729)/100&lt;=V$706,V728+1%,"")</f>
        <v/>
      </c>
      <c r="W729" s="37" t="str">
        <f t="shared" si="4154"/>
        <v/>
      </c>
      <c r="X729">
        <f t="shared" si="4032"/>
        <v>220</v>
      </c>
      <c r="Y729" s="37" t="str">
        <f t="shared" si="4033"/>
        <v/>
      </c>
      <c r="Z729">
        <f t="shared" ref="Z729:AA729" si="4155">IF(ROWS(Z$708:Z729)&lt;=Z$706,Z728+1,"")</f>
        <v>22</v>
      </c>
      <c r="AA729">
        <f t="shared" si="4155"/>
        <v>22</v>
      </c>
      <c r="AB729" s="37">
        <f t="shared" ref="AB729:AG729" si="4156">IF(ROWS(AB$708:AB729)/100&lt;=AB$706,AB728+1%,"")</f>
        <v>0.22000000000000006</v>
      </c>
      <c r="AC729" s="37">
        <f t="shared" si="4156"/>
        <v>0.22000000000000006</v>
      </c>
      <c r="AD729" s="37">
        <f t="shared" si="4156"/>
        <v>0.22000000000000006</v>
      </c>
      <c r="AE729" s="37">
        <f t="shared" si="4156"/>
        <v>0.22000000000000006</v>
      </c>
      <c r="AF729" s="37">
        <f t="shared" si="4156"/>
        <v>0.22000000000000006</v>
      </c>
      <c r="AG729" s="37">
        <f t="shared" si="4156"/>
        <v>0.22000000000000006</v>
      </c>
      <c r="AH729">
        <f t="shared" si="4036"/>
        <v>22</v>
      </c>
      <c r="AI729" s="37">
        <f t="shared" ref="AI729:AJ729" si="4157">IF(ROWS(AI$708:AI729)/100&lt;=AI$706,AI728+1%,"")</f>
        <v>0.22000000000000006</v>
      </c>
      <c r="AJ729" s="37">
        <f t="shared" si="4157"/>
        <v>0.22000000000000006</v>
      </c>
    </row>
    <row r="730" spans="2:36" ht="12.75">
      <c r="B730">
        <f t="shared" ref="B730:P730" si="4158">IF(ROWS(B$708:B730)&lt;=B$706,B729+1,"")</f>
        <v>23</v>
      </c>
      <c r="C730" t="str">
        <f t="shared" si="4158"/>
        <v/>
      </c>
      <c r="D730" t="str">
        <f t="shared" si="4158"/>
        <v/>
      </c>
      <c r="E730" t="str">
        <f t="shared" si="4158"/>
        <v/>
      </c>
      <c r="F730" t="str">
        <f t="shared" si="4158"/>
        <v/>
      </c>
      <c r="G730" t="str">
        <f t="shared" si="4158"/>
        <v/>
      </c>
      <c r="H730" t="str">
        <f t="shared" si="4158"/>
        <v/>
      </c>
      <c r="I730" t="str">
        <f t="shared" si="4158"/>
        <v/>
      </c>
      <c r="J730">
        <f t="shared" si="4158"/>
        <v>23</v>
      </c>
      <c r="K730">
        <f t="shared" si="4158"/>
        <v>23</v>
      </c>
      <c r="L730">
        <f t="shared" si="4158"/>
        <v>23</v>
      </c>
      <c r="M730">
        <f t="shared" si="4158"/>
        <v>23</v>
      </c>
      <c r="N730">
        <f t="shared" si="4158"/>
        <v>23</v>
      </c>
      <c r="O730">
        <f t="shared" si="4158"/>
        <v>23</v>
      </c>
      <c r="P730">
        <f t="shared" si="4158"/>
        <v>23</v>
      </c>
      <c r="Q730" s="37">
        <f t="shared" ref="Q730:T730" si="4159">IF(ROWS(Q$708:Q730)/100&lt;=Q$706,Q729+1%,"")</f>
        <v>0.23000000000000007</v>
      </c>
      <c r="R730" s="37" t="str">
        <f t="shared" si="4159"/>
        <v/>
      </c>
      <c r="S730" s="37">
        <f t="shared" si="4159"/>
        <v>0.23000000000000007</v>
      </c>
      <c r="T730" s="37" t="str">
        <f t="shared" si="4159"/>
        <v/>
      </c>
      <c r="U730" t="str">
        <f t="shared" si="4030"/>
        <v/>
      </c>
      <c r="V730" s="37" t="str">
        <f t="shared" ref="V730:W730" si="4160">IF(ROWS(V$708:V730)/100&lt;=V$706,V729+1%,"")</f>
        <v/>
      </c>
      <c r="W730" s="37" t="str">
        <f t="shared" si="4160"/>
        <v/>
      </c>
      <c r="X730">
        <f t="shared" si="4032"/>
        <v>230</v>
      </c>
      <c r="Y730" s="37" t="str">
        <f t="shared" si="4033"/>
        <v/>
      </c>
      <c r="Z730">
        <f t="shared" ref="Z730:AA730" si="4161">IF(ROWS(Z$708:Z730)&lt;=Z$706,Z729+1,"")</f>
        <v>23</v>
      </c>
      <c r="AA730">
        <f t="shared" si="4161"/>
        <v>23</v>
      </c>
      <c r="AB730" s="37">
        <f t="shared" ref="AB730:AG730" si="4162">IF(ROWS(AB$708:AB730)/100&lt;=AB$706,AB729+1%,"")</f>
        <v>0.23000000000000007</v>
      </c>
      <c r="AC730" s="37">
        <f t="shared" si="4162"/>
        <v>0.23000000000000007</v>
      </c>
      <c r="AD730" s="37">
        <f t="shared" si="4162"/>
        <v>0.23000000000000007</v>
      </c>
      <c r="AE730" s="37">
        <f t="shared" si="4162"/>
        <v>0.23000000000000007</v>
      </c>
      <c r="AF730" s="37">
        <f t="shared" si="4162"/>
        <v>0.23000000000000007</v>
      </c>
      <c r="AG730" s="37">
        <f t="shared" si="4162"/>
        <v>0.23000000000000007</v>
      </c>
      <c r="AH730">
        <f t="shared" si="4036"/>
        <v>23</v>
      </c>
      <c r="AI730" s="37">
        <f t="shared" ref="AI730:AJ730" si="4163">IF(ROWS(AI$708:AI730)/100&lt;=AI$706,AI729+1%,"")</f>
        <v>0.23000000000000007</v>
      </c>
      <c r="AJ730" s="37">
        <f t="shared" si="4163"/>
        <v>0.23000000000000007</v>
      </c>
    </row>
    <row r="731" spans="2:36" ht="12.75">
      <c r="B731">
        <f t="shared" ref="B731:P731" si="4164">IF(ROWS(B$708:B731)&lt;=B$706,B730+1,"")</f>
        <v>24</v>
      </c>
      <c r="C731" t="str">
        <f t="shared" si="4164"/>
        <v/>
      </c>
      <c r="D731" t="str">
        <f t="shared" si="4164"/>
        <v/>
      </c>
      <c r="E731" t="str">
        <f t="shared" si="4164"/>
        <v/>
      </c>
      <c r="F731" t="str">
        <f t="shared" si="4164"/>
        <v/>
      </c>
      <c r="G731" t="str">
        <f t="shared" si="4164"/>
        <v/>
      </c>
      <c r="H731" t="str">
        <f t="shared" si="4164"/>
        <v/>
      </c>
      <c r="I731" t="str">
        <f t="shared" si="4164"/>
        <v/>
      </c>
      <c r="J731">
        <f t="shared" si="4164"/>
        <v>24</v>
      </c>
      <c r="K731">
        <f t="shared" si="4164"/>
        <v>24</v>
      </c>
      <c r="L731">
        <f t="shared" si="4164"/>
        <v>24</v>
      </c>
      <c r="M731">
        <f t="shared" si="4164"/>
        <v>24</v>
      </c>
      <c r="N731">
        <f t="shared" si="4164"/>
        <v>24</v>
      </c>
      <c r="O731">
        <f t="shared" si="4164"/>
        <v>24</v>
      </c>
      <c r="P731">
        <f t="shared" si="4164"/>
        <v>24</v>
      </c>
      <c r="Q731" s="37">
        <f t="shared" ref="Q731:T731" si="4165">IF(ROWS(Q$708:Q731)/100&lt;=Q$706,Q730+1%,"")</f>
        <v>0.24000000000000007</v>
      </c>
      <c r="R731" s="37" t="str">
        <f t="shared" si="4165"/>
        <v/>
      </c>
      <c r="S731" s="37">
        <f t="shared" si="4165"/>
        <v>0.24000000000000007</v>
      </c>
      <c r="T731" s="37" t="str">
        <f t="shared" si="4165"/>
        <v/>
      </c>
      <c r="U731" t="str">
        <f t="shared" si="4030"/>
        <v/>
      </c>
      <c r="V731" s="37" t="str">
        <f t="shared" ref="V731:W731" si="4166">IF(ROWS(V$708:V731)/100&lt;=V$706,V730+1%,"")</f>
        <v/>
      </c>
      <c r="W731" s="37" t="str">
        <f t="shared" si="4166"/>
        <v/>
      </c>
      <c r="X731">
        <f t="shared" si="4032"/>
        <v>240</v>
      </c>
      <c r="Y731" s="37" t="str">
        <f t="shared" si="4033"/>
        <v/>
      </c>
      <c r="Z731">
        <f t="shared" ref="Z731:AA731" si="4167">IF(ROWS(Z$708:Z731)&lt;=Z$706,Z730+1,"")</f>
        <v>24</v>
      </c>
      <c r="AA731">
        <f t="shared" si="4167"/>
        <v>24</v>
      </c>
      <c r="AB731" s="37">
        <f t="shared" ref="AB731:AG731" si="4168">IF(ROWS(AB$708:AB731)/100&lt;=AB$706,AB730+1%,"")</f>
        <v>0.24000000000000007</v>
      </c>
      <c r="AC731" s="37">
        <f t="shared" si="4168"/>
        <v>0.24000000000000007</v>
      </c>
      <c r="AD731" s="37">
        <f t="shared" si="4168"/>
        <v>0.24000000000000007</v>
      </c>
      <c r="AE731" s="37">
        <f t="shared" si="4168"/>
        <v>0.24000000000000007</v>
      </c>
      <c r="AF731" s="37">
        <f t="shared" si="4168"/>
        <v>0.24000000000000007</v>
      </c>
      <c r="AG731" s="37">
        <f t="shared" si="4168"/>
        <v>0.24000000000000007</v>
      </c>
      <c r="AH731">
        <f t="shared" si="4036"/>
        <v>24</v>
      </c>
      <c r="AI731" s="37">
        <f t="shared" ref="AI731:AJ731" si="4169">IF(ROWS(AI$708:AI731)/100&lt;=AI$706,AI730+1%,"")</f>
        <v>0.24000000000000007</v>
      </c>
      <c r="AJ731" s="37">
        <f t="shared" si="4169"/>
        <v>0.24000000000000007</v>
      </c>
    </row>
    <row r="732" spans="2:36" ht="12.75">
      <c r="B732">
        <f t="shared" ref="B732:P732" si="4170">IF(ROWS(B$708:B732)&lt;=B$706,B731+1,"")</f>
        <v>25</v>
      </c>
      <c r="C732" t="str">
        <f t="shared" si="4170"/>
        <v/>
      </c>
      <c r="D732" t="str">
        <f t="shared" si="4170"/>
        <v/>
      </c>
      <c r="E732" t="str">
        <f t="shared" si="4170"/>
        <v/>
      </c>
      <c r="F732" t="str">
        <f t="shared" si="4170"/>
        <v/>
      </c>
      <c r="G732" t="str">
        <f t="shared" si="4170"/>
        <v/>
      </c>
      <c r="H732" t="str">
        <f t="shared" si="4170"/>
        <v/>
      </c>
      <c r="I732" t="str">
        <f t="shared" si="4170"/>
        <v/>
      </c>
      <c r="J732">
        <f t="shared" si="4170"/>
        <v>25</v>
      </c>
      <c r="K732">
        <f t="shared" si="4170"/>
        <v>25</v>
      </c>
      <c r="L732">
        <f t="shared" si="4170"/>
        <v>25</v>
      </c>
      <c r="M732">
        <f t="shared" si="4170"/>
        <v>25</v>
      </c>
      <c r="N732">
        <f t="shared" si="4170"/>
        <v>25</v>
      </c>
      <c r="O732">
        <f t="shared" si="4170"/>
        <v>25</v>
      </c>
      <c r="P732">
        <f t="shared" si="4170"/>
        <v>25</v>
      </c>
      <c r="Q732" s="37">
        <f t="shared" ref="Q732:T732" si="4171">IF(ROWS(Q$708:Q732)/100&lt;=Q$706,Q731+1%,"")</f>
        <v>0.25000000000000006</v>
      </c>
      <c r="R732" s="37" t="str">
        <f t="shared" si="4171"/>
        <v/>
      </c>
      <c r="S732" s="37">
        <f t="shared" si="4171"/>
        <v>0.25000000000000006</v>
      </c>
      <c r="T732" s="37" t="str">
        <f t="shared" si="4171"/>
        <v/>
      </c>
      <c r="U732" t="str">
        <f t="shared" si="4030"/>
        <v/>
      </c>
      <c r="V732" s="37" t="str">
        <f t="shared" ref="V732:W732" si="4172">IF(ROWS(V$708:V732)/100&lt;=V$706,V731+1%,"")</f>
        <v/>
      </c>
      <c r="W732" s="37" t="str">
        <f t="shared" si="4172"/>
        <v/>
      </c>
      <c r="X732">
        <f t="shared" si="4032"/>
        <v>250</v>
      </c>
      <c r="Y732" s="37" t="str">
        <f t="shared" si="4033"/>
        <v/>
      </c>
      <c r="Z732">
        <f t="shared" ref="Z732:AA732" si="4173">IF(ROWS(Z$708:Z732)&lt;=Z$706,Z731+1,"")</f>
        <v>25</v>
      </c>
      <c r="AA732">
        <f t="shared" si="4173"/>
        <v>25</v>
      </c>
      <c r="AB732" s="37">
        <f t="shared" ref="AB732:AG732" si="4174">IF(ROWS(AB$708:AB732)/100&lt;=AB$706,AB731+1%,"")</f>
        <v>0.25000000000000006</v>
      </c>
      <c r="AC732" s="37">
        <f t="shared" si="4174"/>
        <v>0.25000000000000006</v>
      </c>
      <c r="AD732" s="37">
        <f t="shared" si="4174"/>
        <v>0.25000000000000006</v>
      </c>
      <c r="AE732" s="37">
        <f t="shared" si="4174"/>
        <v>0.25000000000000006</v>
      </c>
      <c r="AF732" s="37">
        <f t="shared" si="4174"/>
        <v>0.25000000000000006</v>
      </c>
      <c r="AG732" s="37">
        <f t="shared" si="4174"/>
        <v>0.25000000000000006</v>
      </c>
      <c r="AH732">
        <f t="shared" si="4036"/>
        <v>25</v>
      </c>
      <c r="AI732" s="37">
        <f t="shared" ref="AI732:AJ732" si="4175">IF(ROWS(AI$708:AI732)/100&lt;=AI$706,AI731+1%,"")</f>
        <v>0.25000000000000006</v>
      </c>
      <c r="AJ732" s="37">
        <f t="shared" si="4175"/>
        <v>0.25000000000000006</v>
      </c>
    </row>
    <row r="733" spans="2:36" ht="12.75">
      <c r="B733">
        <f t="shared" ref="B733:P733" si="4176">IF(ROWS(B$708:B733)&lt;=B$706,B732+1,"")</f>
        <v>26</v>
      </c>
      <c r="C733" t="str">
        <f t="shared" si="4176"/>
        <v/>
      </c>
      <c r="D733" t="str">
        <f t="shared" si="4176"/>
        <v/>
      </c>
      <c r="E733" t="str">
        <f t="shared" si="4176"/>
        <v/>
      </c>
      <c r="F733" t="str">
        <f t="shared" si="4176"/>
        <v/>
      </c>
      <c r="G733" t="str">
        <f t="shared" si="4176"/>
        <v/>
      </c>
      <c r="H733" t="str">
        <f t="shared" si="4176"/>
        <v/>
      </c>
      <c r="I733" t="str">
        <f t="shared" si="4176"/>
        <v/>
      </c>
      <c r="J733">
        <f t="shared" si="4176"/>
        <v>26</v>
      </c>
      <c r="K733">
        <f t="shared" si="4176"/>
        <v>26</v>
      </c>
      <c r="L733">
        <f t="shared" si="4176"/>
        <v>26</v>
      </c>
      <c r="M733">
        <f t="shared" si="4176"/>
        <v>26</v>
      </c>
      <c r="N733">
        <f t="shared" si="4176"/>
        <v>26</v>
      </c>
      <c r="O733">
        <f t="shared" si="4176"/>
        <v>26</v>
      </c>
      <c r="P733">
        <f t="shared" si="4176"/>
        <v>26</v>
      </c>
      <c r="Q733" s="37">
        <f t="shared" ref="Q733:T733" si="4177">IF(ROWS(Q$708:Q733)/100&lt;=Q$706,Q732+1%,"")</f>
        <v>0.26000000000000006</v>
      </c>
      <c r="R733" s="37" t="str">
        <f t="shared" si="4177"/>
        <v/>
      </c>
      <c r="S733" s="37">
        <f t="shared" si="4177"/>
        <v>0.26000000000000006</v>
      </c>
      <c r="T733" s="37" t="str">
        <f t="shared" si="4177"/>
        <v/>
      </c>
      <c r="U733" t="str">
        <f t="shared" si="4030"/>
        <v/>
      </c>
      <c r="V733" s="37" t="str">
        <f t="shared" ref="V733:W733" si="4178">IF(ROWS(V$708:V733)/100&lt;=V$706,V732+1%,"")</f>
        <v/>
      </c>
      <c r="W733" s="37" t="str">
        <f t="shared" si="4178"/>
        <v/>
      </c>
      <c r="X733">
        <f t="shared" si="4032"/>
        <v>260</v>
      </c>
      <c r="Y733" s="37" t="str">
        <f t="shared" si="4033"/>
        <v/>
      </c>
      <c r="Z733">
        <f t="shared" ref="Z733:AA733" si="4179">IF(ROWS(Z$708:Z733)&lt;=Z$706,Z732+1,"")</f>
        <v>26</v>
      </c>
      <c r="AA733">
        <f t="shared" si="4179"/>
        <v>26</v>
      </c>
      <c r="AB733" s="37">
        <f t="shared" ref="AB733:AG733" si="4180">IF(ROWS(AB$708:AB733)/100&lt;=AB$706,AB732+1%,"")</f>
        <v>0.26000000000000006</v>
      </c>
      <c r="AC733" s="37">
        <f t="shared" si="4180"/>
        <v>0.26000000000000006</v>
      </c>
      <c r="AD733" s="37">
        <f t="shared" si="4180"/>
        <v>0.26000000000000006</v>
      </c>
      <c r="AE733" s="37">
        <f t="shared" si="4180"/>
        <v>0.26000000000000006</v>
      </c>
      <c r="AF733" s="37">
        <f t="shared" si="4180"/>
        <v>0.26000000000000006</v>
      </c>
      <c r="AG733" s="37">
        <f t="shared" si="4180"/>
        <v>0.26000000000000006</v>
      </c>
      <c r="AH733">
        <f t="shared" si="4036"/>
        <v>26</v>
      </c>
      <c r="AI733" s="37">
        <f t="shared" ref="AI733:AJ733" si="4181">IF(ROWS(AI$708:AI733)/100&lt;=AI$706,AI732+1%,"")</f>
        <v>0.26000000000000006</v>
      </c>
      <c r="AJ733" s="37">
        <f t="shared" si="4181"/>
        <v>0.26000000000000006</v>
      </c>
    </row>
    <row r="734" spans="2:36" ht="12.75">
      <c r="B734">
        <f t="shared" ref="B734:P734" si="4182">IF(ROWS(B$708:B734)&lt;=B$706,B733+1,"")</f>
        <v>27</v>
      </c>
      <c r="C734" t="str">
        <f t="shared" si="4182"/>
        <v/>
      </c>
      <c r="D734" t="str">
        <f t="shared" si="4182"/>
        <v/>
      </c>
      <c r="E734" t="str">
        <f t="shared" si="4182"/>
        <v/>
      </c>
      <c r="F734" t="str">
        <f t="shared" si="4182"/>
        <v/>
      </c>
      <c r="G734" t="str">
        <f t="shared" si="4182"/>
        <v/>
      </c>
      <c r="H734" t="str">
        <f t="shared" si="4182"/>
        <v/>
      </c>
      <c r="I734" t="str">
        <f t="shared" si="4182"/>
        <v/>
      </c>
      <c r="J734">
        <f t="shared" si="4182"/>
        <v>27</v>
      </c>
      <c r="K734">
        <f t="shared" si="4182"/>
        <v>27</v>
      </c>
      <c r="L734">
        <f t="shared" si="4182"/>
        <v>27</v>
      </c>
      <c r="M734">
        <f t="shared" si="4182"/>
        <v>27</v>
      </c>
      <c r="N734">
        <f t="shared" si="4182"/>
        <v>27</v>
      </c>
      <c r="O734">
        <f t="shared" si="4182"/>
        <v>27</v>
      </c>
      <c r="P734">
        <f t="shared" si="4182"/>
        <v>27</v>
      </c>
      <c r="Q734" s="37">
        <f t="shared" ref="Q734:T734" si="4183">IF(ROWS(Q$708:Q734)/100&lt;=Q$706,Q733+1%,"")</f>
        <v>0.27000000000000007</v>
      </c>
      <c r="R734" s="37" t="str">
        <f t="shared" si="4183"/>
        <v/>
      </c>
      <c r="S734" s="37">
        <f t="shared" si="4183"/>
        <v>0.27000000000000007</v>
      </c>
      <c r="T734" s="37" t="str">
        <f t="shared" si="4183"/>
        <v/>
      </c>
      <c r="U734" t="str">
        <f t="shared" si="4030"/>
        <v/>
      </c>
      <c r="V734" s="37" t="str">
        <f t="shared" ref="V734:W734" si="4184">IF(ROWS(V$708:V734)/100&lt;=V$706,V733+1%,"")</f>
        <v/>
      </c>
      <c r="W734" s="37" t="str">
        <f t="shared" si="4184"/>
        <v/>
      </c>
      <c r="X734">
        <f t="shared" si="4032"/>
        <v>270</v>
      </c>
      <c r="Y734" s="37" t="str">
        <f t="shared" si="4033"/>
        <v/>
      </c>
      <c r="Z734">
        <f t="shared" ref="Z734:AA734" si="4185">IF(ROWS(Z$708:Z734)&lt;=Z$706,Z733+1,"")</f>
        <v>27</v>
      </c>
      <c r="AA734">
        <f t="shared" si="4185"/>
        <v>27</v>
      </c>
      <c r="AB734" s="37">
        <f t="shared" ref="AB734:AG734" si="4186">IF(ROWS(AB$708:AB734)/100&lt;=AB$706,AB733+1%,"")</f>
        <v>0.27000000000000007</v>
      </c>
      <c r="AC734" s="37">
        <f t="shared" si="4186"/>
        <v>0.27000000000000007</v>
      </c>
      <c r="AD734" s="37">
        <f t="shared" si="4186"/>
        <v>0.27000000000000007</v>
      </c>
      <c r="AE734" s="37">
        <f t="shared" si="4186"/>
        <v>0.27000000000000007</v>
      </c>
      <c r="AF734" s="37">
        <f t="shared" si="4186"/>
        <v>0.27000000000000007</v>
      </c>
      <c r="AG734" s="37">
        <f t="shared" si="4186"/>
        <v>0.27000000000000007</v>
      </c>
      <c r="AH734">
        <f t="shared" si="4036"/>
        <v>27</v>
      </c>
      <c r="AI734" s="37">
        <f t="shared" ref="AI734:AJ734" si="4187">IF(ROWS(AI$708:AI734)/100&lt;=AI$706,AI733+1%,"")</f>
        <v>0.27000000000000007</v>
      </c>
      <c r="AJ734" s="37">
        <f t="shared" si="4187"/>
        <v>0.27000000000000007</v>
      </c>
    </row>
    <row r="735" spans="2:36" ht="12.75">
      <c r="B735">
        <f t="shared" ref="B735:P735" si="4188">IF(ROWS(B$708:B735)&lt;=B$706,B734+1,"")</f>
        <v>28</v>
      </c>
      <c r="C735" t="str">
        <f t="shared" si="4188"/>
        <v/>
      </c>
      <c r="D735" t="str">
        <f t="shared" si="4188"/>
        <v/>
      </c>
      <c r="E735" t="str">
        <f t="shared" si="4188"/>
        <v/>
      </c>
      <c r="F735" t="str">
        <f t="shared" si="4188"/>
        <v/>
      </c>
      <c r="G735" t="str">
        <f t="shared" si="4188"/>
        <v/>
      </c>
      <c r="H735" t="str">
        <f t="shared" si="4188"/>
        <v/>
      </c>
      <c r="I735" t="str">
        <f t="shared" si="4188"/>
        <v/>
      </c>
      <c r="J735">
        <f t="shared" si="4188"/>
        <v>28</v>
      </c>
      <c r="K735">
        <f t="shared" si="4188"/>
        <v>28</v>
      </c>
      <c r="L735">
        <f t="shared" si="4188"/>
        <v>28</v>
      </c>
      <c r="M735">
        <f t="shared" si="4188"/>
        <v>28</v>
      </c>
      <c r="N735">
        <f t="shared" si="4188"/>
        <v>28</v>
      </c>
      <c r="O735">
        <f t="shared" si="4188"/>
        <v>28</v>
      </c>
      <c r="P735">
        <f t="shared" si="4188"/>
        <v>28</v>
      </c>
      <c r="Q735" s="37">
        <f t="shared" ref="Q735:T735" si="4189">IF(ROWS(Q$708:Q735)/100&lt;=Q$706,Q734+1%,"")</f>
        <v>0.28000000000000008</v>
      </c>
      <c r="R735" s="37" t="str">
        <f t="shared" si="4189"/>
        <v/>
      </c>
      <c r="S735" s="37">
        <f t="shared" si="4189"/>
        <v>0.28000000000000008</v>
      </c>
      <c r="T735" s="37" t="str">
        <f t="shared" si="4189"/>
        <v/>
      </c>
      <c r="U735" t="str">
        <f t="shared" si="4030"/>
        <v/>
      </c>
      <c r="V735" s="37" t="str">
        <f t="shared" ref="V735:W735" si="4190">IF(ROWS(V$708:V735)/100&lt;=V$706,V734+1%,"")</f>
        <v/>
      </c>
      <c r="W735" s="37" t="str">
        <f t="shared" si="4190"/>
        <v/>
      </c>
      <c r="X735">
        <f t="shared" si="4032"/>
        <v>280</v>
      </c>
      <c r="Y735" s="37" t="str">
        <f t="shared" si="4033"/>
        <v/>
      </c>
      <c r="Z735">
        <f t="shared" ref="Z735:AA735" si="4191">IF(ROWS(Z$708:Z735)&lt;=Z$706,Z734+1,"")</f>
        <v>28</v>
      </c>
      <c r="AA735">
        <f t="shared" si="4191"/>
        <v>28</v>
      </c>
      <c r="AB735" s="37">
        <f t="shared" ref="AB735:AG735" si="4192">IF(ROWS(AB$708:AB735)/100&lt;=AB$706,AB734+1%,"")</f>
        <v>0.28000000000000008</v>
      </c>
      <c r="AC735" s="37">
        <f t="shared" si="4192"/>
        <v>0.28000000000000008</v>
      </c>
      <c r="AD735" s="37">
        <f t="shared" si="4192"/>
        <v>0.28000000000000008</v>
      </c>
      <c r="AE735" s="37">
        <f t="shared" si="4192"/>
        <v>0.28000000000000008</v>
      </c>
      <c r="AF735" s="37">
        <f t="shared" si="4192"/>
        <v>0.28000000000000008</v>
      </c>
      <c r="AG735" s="37">
        <f t="shared" si="4192"/>
        <v>0.28000000000000008</v>
      </c>
      <c r="AH735">
        <f t="shared" si="4036"/>
        <v>28</v>
      </c>
      <c r="AI735" s="37">
        <f t="shared" ref="AI735:AJ735" si="4193">IF(ROWS(AI$708:AI735)/100&lt;=AI$706,AI734+1%,"")</f>
        <v>0.28000000000000008</v>
      </c>
      <c r="AJ735" s="37">
        <f t="shared" si="4193"/>
        <v>0.28000000000000008</v>
      </c>
    </row>
    <row r="736" spans="2:36" ht="12.75">
      <c r="B736">
        <f t="shared" ref="B736:P736" si="4194">IF(ROWS(B$708:B736)&lt;=B$706,B735+1,"")</f>
        <v>29</v>
      </c>
      <c r="C736" t="str">
        <f t="shared" si="4194"/>
        <v/>
      </c>
      <c r="D736" t="str">
        <f t="shared" si="4194"/>
        <v/>
      </c>
      <c r="E736" t="str">
        <f t="shared" si="4194"/>
        <v/>
      </c>
      <c r="F736" t="str">
        <f t="shared" si="4194"/>
        <v/>
      </c>
      <c r="G736" t="str">
        <f t="shared" si="4194"/>
        <v/>
      </c>
      <c r="H736" t="str">
        <f t="shared" si="4194"/>
        <v/>
      </c>
      <c r="I736" t="str">
        <f t="shared" si="4194"/>
        <v/>
      </c>
      <c r="J736">
        <f t="shared" si="4194"/>
        <v>29</v>
      </c>
      <c r="K736">
        <f t="shared" si="4194"/>
        <v>29</v>
      </c>
      <c r="L736">
        <f t="shared" si="4194"/>
        <v>29</v>
      </c>
      <c r="M736">
        <f t="shared" si="4194"/>
        <v>29</v>
      </c>
      <c r="N736">
        <f t="shared" si="4194"/>
        <v>29</v>
      </c>
      <c r="O736">
        <f t="shared" si="4194"/>
        <v>29</v>
      </c>
      <c r="P736">
        <f t="shared" si="4194"/>
        <v>29</v>
      </c>
      <c r="Q736" s="37">
        <f t="shared" ref="Q736:T736" si="4195">IF(ROWS(Q$708:Q736)/100&lt;=Q$706,Q735+1%,"")</f>
        <v>0.29000000000000009</v>
      </c>
      <c r="R736" s="37" t="str">
        <f t="shared" si="4195"/>
        <v/>
      </c>
      <c r="S736" s="37">
        <f t="shared" si="4195"/>
        <v>0.29000000000000009</v>
      </c>
      <c r="T736" s="37" t="str">
        <f t="shared" si="4195"/>
        <v/>
      </c>
      <c r="U736" t="str">
        <f t="shared" si="4030"/>
        <v/>
      </c>
      <c r="V736" s="37" t="str">
        <f t="shared" ref="V736:W736" si="4196">IF(ROWS(V$708:V736)/100&lt;=V$706,V735+1%,"")</f>
        <v/>
      </c>
      <c r="W736" s="37" t="str">
        <f t="shared" si="4196"/>
        <v/>
      </c>
      <c r="X736">
        <f t="shared" si="4032"/>
        <v>290</v>
      </c>
      <c r="Y736" s="37" t="str">
        <f t="shared" si="4033"/>
        <v/>
      </c>
      <c r="Z736">
        <f t="shared" ref="Z736:AA736" si="4197">IF(ROWS(Z$708:Z736)&lt;=Z$706,Z735+1,"")</f>
        <v>29</v>
      </c>
      <c r="AA736">
        <f t="shared" si="4197"/>
        <v>29</v>
      </c>
      <c r="AB736" s="37">
        <f t="shared" ref="AB736:AG736" si="4198">IF(ROWS(AB$708:AB736)/100&lt;=AB$706,AB735+1%,"")</f>
        <v>0.29000000000000009</v>
      </c>
      <c r="AC736" s="37">
        <f t="shared" si="4198"/>
        <v>0.29000000000000009</v>
      </c>
      <c r="AD736" s="37">
        <f t="shared" si="4198"/>
        <v>0.29000000000000009</v>
      </c>
      <c r="AE736" s="37">
        <f t="shared" si="4198"/>
        <v>0.29000000000000009</v>
      </c>
      <c r="AF736" s="37">
        <f t="shared" si="4198"/>
        <v>0.29000000000000009</v>
      </c>
      <c r="AG736" s="37">
        <f t="shared" si="4198"/>
        <v>0.29000000000000009</v>
      </c>
      <c r="AH736">
        <f t="shared" si="4036"/>
        <v>29</v>
      </c>
      <c r="AI736" s="37">
        <f t="shared" ref="AI736:AJ736" si="4199">IF(ROWS(AI$708:AI736)/100&lt;=AI$706,AI735+1%,"")</f>
        <v>0.29000000000000009</v>
      </c>
      <c r="AJ736" s="37">
        <f t="shared" si="4199"/>
        <v>0.29000000000000009</v>
      </c>
    </row>
    <row r="737" spans="2:36" ht="12.75">
      <c r="B737">
        <f t="shared" ref="B737:P737" si="4200">IF(ROWS(B$708:B737)&lt;=B$706,B736+1,"")</f>
        <v>30</v>
      </c>
      <c r="C737" t="str">
        <f t="shared" si="4200"/>
        <v/>
      </c>
      <c r="D737" t="str">
        <f t="shared" si="4200"/>
        <v/>
      </c>
      <c r="E737" t="str">
        <f t="shared" si="4200"/>
        <v/>
      </c>
      <c r="F737" t="str">
        <f t="shared" si="4200"/>
        <v/>
      </c>
      <c r="G737" t="str">
        <f t="shared" si="4200"/>
        <v/>
      </c>
      <c r="H737" t="str">
        <f t="shared" si="4200"/>
        <v/>
      </c>
      <c r="I737" t="str">
        <f t="shared" si="4200"/>
        <v/>
      </c>
      <c r="J737">
        <f t="shared" si="4200"/>
        <v>30</v>
      </c>
      <c r="K737">
        <f t="shared" si="4200"/>
        <v>30</v>
      </c>
      <c r="L737">
        <f t="shared" si="4200"/>
        <v>30</v>
      </c>
      <c r="M737">
        <f t="shared" si="4200"/>
        <v>30</v>
      </c>
      <c r="N737">
        <f t="shared" si="4200"/>
        <v>30</v>
      </c>
      <c r="O737">
        <f t="shared" si="4200"/>
        <v>30</v>
      </c>
      <c r="P737">
        <f t="shared" si="4200"/>
        <v>30</v>
      </c>
      <c r="Q737" s="37">
        <f t="shared" ref="Q737:T737" si="4201">IF(ROWS(Q$708:Q737)/100&lt;=Q$706,Q736+1%,"")</f>
        <v>0.3000000000000001</v>
      </c>
      <c r="R737" s="37" t="str">
        <f t="shared" si="4201"/>
        <v/>
      </c>
      <c r="S737" s="37">
        <f t="shared" si="4201"/>
        <v>0.3000000000000001</v>
      </c>
      <c r="T737" s="37" t="str">
        <f t="shared" si="4201"/>
        <v/>
      </c>
      <c r="U737" t="str">
        <f t="shared" si="4030"/>
        <v/>
      </c>
      <c r="V737" s="37" t="str">
        <f t="shared" ref="V737:W737" si="4202">IF(ROWS(V$708:V737)/100&lt;=V$706,V736+1%,"")</f>
        <v/>
      </c>
      <c r="W737" s="37" t="str">
        <f t="shared" si="4202"/>
        <v/>
      </c>
      <c r="X737">
        <f t="shared" si="4032"/>
        <v>300</v>
      </c>
      <c r="Y737" s="37" t="str">
        <f t="shared" si="4033"/>
        <v/>
      </c>
      <c r="Z737">
        <f t="shared" ref="Z737:AA737" si="4203">IF(ROWS(Z$708:Z737)&lt;=Z$706,Z736+1,"")</f>
        <v>30</v>
      </c>
      <c r="AA737">
        <f t="shared" si="4203"/>
        <v>30</v>
      </c>
      <c r="AB737" s="37">
        <f t="shared" ref="AB737:AG737" si="4204">IF(ROWS(AB$708:AB737)/100&lt;=AB$706,AB736+1%,"")</f>
        <v>0.3000000000000001</v>
      </c>
      <c r="AC737" s="37">
        <f t="shared" si="4204"/>
        <v>0.3000000000000001</v>
      </c>
      <c r="AD737" s="37">
        <f t="shared" si="4204"/>
        <v>0.3000000000000001</v>
      </c>
      <c r="AE737" s="37">
        <f t="shared" si="4204"/>
        <v>0.3000000000000001</v>
      </c>
      <c r="AF737" s="37">
        <f t="shared" si="4204"/>
        <v>0.3000000000000001</v>
      </c>
      <c r="AG737" s="37">
        <f t="shared" si="4204"/>
        <v>0.3000000000000001</v>
      </c>
      <c r="AH737">
        <f t="shared" si="4036"/>
        <v>30</v>
      </c>
      <c r="AI737" s="37">
        <f t="shared" ref="AI737:AJ737" si="4205">IF(ROWS(AI$708:AI737)/100&lt;=AI$706,AI736+1%,"")</f>
        <v>0.3000000000000001</v>
      </c>
      <c r="AJ737" s="37">
        <f t="shared" si="4205"/>
        <v>0.3000000000000001</v>
      </c>
    </row>
    <row r="738" spans="2:36" ht="12.75">
      <c r="B738">
        <f t="shared" ref="B738:P738" si="4206">IF(ROWS(B$708:B738)&lt;=B$706,B737+1,"")</f>
        <v>31</v>
      </c>
      <c r="C738" t="str">
        <f t="shared" si="4206"/>
        <v/>
      </c>
      <c r="D738" t="str">
        <f t="shared" si="4206"/>
        <v/>
      </c>
      <c r="E738" t="str">
        <f t="shared" si="4206"/>
        <v/>
      </c>
      <c r="F738" t="str">
        <f t="shared" si="4206"/>
        <v/>
      </c>
      <c r="G738" t="str">
        <f t="shared" si="4206"/>
        <v/>
      </c>
      <c r="H738" t="str">
        <f t="shared" si="4206"/>
        <v/>
      </c>
      <c r="I738" t="str">
        <f t="shared" si="4206"/>
        <v/>
      </c>
      <c r="J738">
        <f t="shared" si="4206"/>
        <v>31</v>
      </c>
      <c r="K738">
        <f t="shared" si="4206"/>
        <v>31</v>
      </c>
      <c r="L738">
        <f t="shared" si="4206"/>
        <v>31</v>
      </c>
      <c r="M738">
        <f t="shared" si="4206"/>
        <v>31</v>
      </c>
      <c r="N738">
        <f t="shared" si="4206"/>
        <v>31</v>
      </c>
      <c r="O738">
        <f t="shared" si="4206"/>
        <v>31</v>
      </c>
      <c r="P738">
        <f t="shared" si="4206"/>
        <v>31</v>
      </c>
      <c r="Q738" s="37">
        <f t="shared" ref="Q738:T738" si="4207">IF(ROWS(Q$708:Q738)/100&lt;=Q$706,Q737+1%,"")</f>
        <v>0.31000000000000011</v>
      </c>
      <c r="R738" s="37" t="str">
        <f t="shared" si="4207"/>
        <v/>
      </c>
      <c r="S738" s="37">
        <f t="shared" si="4207"/>
        <v>0.31000000000000011</v>
      </c>
      <c r="T738" s="37" t="str">
        <f t="shared" si="4207"/>
        <v/>
      </c>
      <c r="U738" t="str">
        <f t="shared" si="4030"/>
        <v/>
      </c>
      <c r="V738" s="37" t="str">
        <f t="shared" ref="V738:W738" si="4208">IF(ROWS(V$708:V738)/100&lt;=V$706,V737+1%,"")</f>
        <v/>
      </c>
      <c r="W738" s="37" t="str">
        <f t="shared" si="4208"/>
        <v/>
      </c>
      <c r="X738">
        <f t="shared" si="4032"/>
        <v>310</v>
      </c>
      <c r="Y738" s="37" t="str">
        <f t="shared" si="4033"/>
        <v/>
      </c>
      <c r="Z738">
        <f t="shared" ref="Z738:AA738" si="4209">IF(ROWS(Z$708:Z738)&lt;=Z$706,Z737+1,"")</f>
        <v>31</v>
      </c>
      <c r="AA738">
        <f t="shared" si="4209"/>
        <v>31</v>
      </c>
      <c r="AB738" s="37">
        <f t="shared" ref="AB738:AG738" si="4210">IF(ROWS(AB$708:AB738)/100&lt;=AB$706,AB737+1%,"")</f>
        <v>0.31000000000000011</v>
      </c>
      <c r="AC738" s="37">
        <f t="shared" si="4210"/>
        <v>0.31000000000000011</v>
      </c>
      <c r="AD738" s="37">
        <f t="shared" si="4210"/>
        <v>0.31000000000000011</v>
      </c>
      <c r="AE738" s="37">
        <f t="shared" si="4210"/>
        <v>0.31000000000000011</v>
      </c>
      <c r="AF738" s="37">
        <f t="shared" si="4210"/>
        <v>0.31000000000000011</v>
      </c>
      <c r="AG738" s="37">
        <f t="shared" si="4210"/>
        <v>0.31000000000000011</v>
      </c>
      <c r="AH738">
        <f t="shared" si="4036"/>
        <v>31</v>
      </c>
      <c r="AI738" s="37">
        <f t="shared" ref="AI738:AJ738" si="4211">IF(ROWS(AI$708:AI738)/100&lt;=AI$706,AI737+1%,"")</f>
        <v>0.31000000000000011</v>
      </c>
      <c r="AJ738" s="37">
        <f t="shared" si="4211"/>
        <v>0.31000000000000011</v>
      </c>
    </row>
    <row r="739" spans="2:36" ht="12.75">
      <c r="B739">
        <f t="shared" ref="B739:P739" si="4212">IF(ROWS(B$708:B739)&lt;=B$706,B738+1,"")</f>
        <v>32</v>
      </c>
      <c r="C739" t="str">
        <f t="shared" si="4212"/>
        <v/>
      </c>
      <c r="D739" t="str">
        <f t="shared" si="4212"/>
        <v/>
      </c>
      <c r="E739" t="str">
        <f t="shared" si="4212"/>
        <v/>
      </c>
      <c r="F739" t="str">
        <f t="shared" si="4212"/>
        <v/>
      </c>
      <c r="G739" t="str">
        <f t="shared" si="4212"/>
        <v/>
      </c>
      <c r="H739" t="str">
        <f t="shared" si="4212"/>
        <v/>
      </c>
      <c r="I739" t="str">
        <f t="shared" si="4212"/>
        <v/>
      </c>
      <c r="J739">
        <f t="shared" si="4212"/>
        <v>32</v>
      </c>
      <c r="K739">
        <f t="shared" si="4212"/>
        <v>32</v>
      </c>
      <c r="L739">
        <f t="shared" si="4212"/>
        <v>32</v>
      </c>
      <c r="M739">
        <f t="shared" si="4212"/>
        <v>32</v>
      </c>
      <c r="N739">
        <f t="shared" si="4212"/>
        <v>32</v>
      </c>
      <c r="O739">
        <f t="shared" si="4212"/>
        <v>32</v>
      </c>
      <c r="P739">
        <f t="shared" si="4212"/>
        <v>32</v>
      </c>
      <c r="Q739" s="37">
        <f t="shared" ref="Q739:T739" si="4213">IF(ROWS(Q$708:Q739)/100&lt;=Q$706,Q738+1%,"")</f>
        <v>0.32000000000000012</v>
      </c>
      <c r="R739" s="37" t="str">
        <f t="shared" si="4213"/>
        <v/>
      </c>
      <c r="S739" s="37">
        <f t="shared" si="4213"/>
        <v>0.32000000000000012</v>
      </c>
      <c r="T739" s="37" t="str">
        <f t="shared" si="4213"/>
        <v/>
      </c>
      <c r="U739" t="str">
        <f t="shared" si="4030"/>
        <v/>
      </c>
      <c r="V739" s="37" t="str">
        <f t="shared" ref="V739:W739" si="4214">IF(ROWS(V$708:V739)/100&lt;=V$706,V738+1%,"")</f>
        <v/>
      </c>
      <c r="W739" s="37" t="str">
        <f t="shared" si="4214"/>
        <v/>
      </c>
      <c r="X739">
        <f t="shared" si="4032"/>
        <v>320</v>
      </c>
      <c r="Y739" s="37" t="str">
        <f t="shared" si="4033"/>
        <v/>
      </c>
      <c r="Z739">
        <f t="shared" ref="Z739:AA739" si="4215">IF(ROWS(Z$708:Z739)&lt;=Z$706,Z738+1,"")</f>
        <v>32</v>
      </c>
      <c r="AA739">
        <f t="shared" si="4215"/>
        <v>32</v>
      </c>
      <c r="AB739" s="37">
        <f t="shared" ref="AB739:AG739" si="4216">IF(ROWS(AB$708:AB739)/100&lt;=AB$706,AB738+1%,"")</f>
        <v>0.32000000000000012</v>
      </c>
      <c r="AC739" s="37">
        <f t="shared" si="4216"/>
        <v>0.32000000000000012</v>
      </c>
      <c r="AD739" s="37">
        <f t="shared" si="4216"/>
        <v>0.32000000000000012</v>
      </c>
      <c r="AE739" s="37">
        <f t="shared" si="4216"/>
        <v>0.32000000000000012</v>
      </c>
      <c r="AF739" s="37">
        <f t="shared" si="4216"/>
        <v>0.32000000000000012</v>
      </c>
      <c r="AG739" s="37">
        <f t="shared" si="4216"/>
        <v>0.32000000000000012</v>
      </c>
      <c r="AH739">
        <f t="shared" si="4036"/>
        <v>32</v>
      </c>
      <c r="AI739" s="37">
        <f t="shared" ref="AI739:AJ739" si="4217">IF(ROWS(AI$708:AI739)/100&lt;=AI$706,AI738+1%,"")</f>
        <v>0.32000000000000012</v>
      </c>
      <c r="AJ739" s="37">
        <f t="shared" si="4217"/>
        <v>0.32000000000000012</v>
      </c>
    </row>
    <row r="740" spans="2:36" ht="12.75">
      <c r="B740">
        <f t="shared" ref="B740:P740" si="4218">IF(ROWS(B$708:B740)&lt;=B$706,B739+1,"")</f>
        <v>33</v>
      </c>
      <c r="C740" t="str">
        <f t="shared" si="4218"/>
        <v/>
      </c>
      <c r="D740" t="str">
        <f t="shared" si="4218"/>
        <v/>
      </c>
      <c r="E740" t="str">
        <f t="shared" si="4218"/>
        <v/>
      </c>
      <c r="F740" t="str">
        <f t="shared" si="4218"/>
        <v/>
      </c>
      <c r="G740" t="str">
        <f t="shared" si="4218"/>
        <v/>
      </c>
      <c r="H740" t="str">
        <f t="shared" si="4218"/>
        <v/>
      </c>
      <c r="I740" t="str">
        <f t="shared" si="4218"/>
        <v/>
      </c>
      <c r="J740">
        <f t="shared" si="4218"/>
        <v>33</v>
      </c>
      <c r="K740">
        <f t="shared" si="4218"/>
        <v>33</v>
      </c>
      <c r="L740">
        <f t="shared" si="4218"/>
        <v>33</v>
      </c>
      <c r="M740">
        <f t="shared" si="4218"/>
        <v>33</v>
      </c>
      <c r="N740">
        <f t="shared" si="4218"/>
        <v>33</v>
      </c>
      <c r="O740">
        <f t="shared" si="4218"/>
        <v>33</v>
      </c>
      <c r="P740">
        <f t="shared" si="4218"/>
        <v>33</v>
      </c>
      <c r="Q740" s="37">
        <f t="shared" ref="Q740:T740" si="4219">IF(ROWS(Q$708:Q740)/100&lt;=Q$706,Q739+1%,"")</f>
        <v>0.33000000000000013</v>
      </c>
      <c r="R740" s="37" t="str">
        <f t="shared" si="4219"/>
        <v/>
      </c>
      <c r="S740" s="37">
        <f t="shared" si="4219"/>
        <v>0.33000000000000013</v>
      </c>
      <c r="T740" s="37" t="str">
        <f t="shared" si="4219"/>
        <v/>
      </c>
      <c r="U740" t="str">
        <f t="shared" si="4030"/>
        <v/>
      </c>
      <c r="V740" s="37" t="str">
        <f t="shared" ref="V740:W740" si="4220">IF(ROWS(V$708:V740)/100&lt;=V$706,V739+1%,"")</f>
        <v/>
      </c>
      <c r="W740" s="37" t="str">
        <f t="shared" si="4220"/>
        <v/>
      </c>
      <c r="X740">
        <f t="shared" si="4032"/>
        <v>330</v>
      </c>
      <c r="Y740" s="37" t="str">
        <f t="shared" si="4033"/>
        <v/>
      </c>
      <c r="Z740">
        <f t="shared" ref="Z740:AA740" si="4221">IF(ROWS(Z$708:Z740)&lt;=Z$706,Z739+1,"")</f>
        <v>33</v>
      </c>
      <c r="AA740">
        <f t="shared" si="4221"/>
        <v>33</v>
      </c>
      <c r="AB740" s="37">
        <f t="shared" ref="AB740:AG740" si="4222">IF(ROWS(AB$708:AB740)/100&lt;=AB$706,AB739+1%,"")</f>
        <v>0.33000000000000013</v>
      </c>
      <c r="AC740" s="37">
        <f t="shared" si="4222"/>
        <v>0.33000000000000013</v>
      </c>
      <c r="AD740" s="37">
        <f t="shared" si="4222"/>
        <v>0.33000000000000013</v>
      </c>
      <c r="AE740" s="37">
        <f t="shared" si="4222"/>
        <v>0.33000000000000013</v>
      </c>
      <c r="AF740" s="37">
        <f t="shared" si="4222"/>
        <v>0.33000000000000013</v>
      </c>
      <c r="AG740" s="37">
        <f t="shared" si="4222"/>
        <v>0.33000000000000013</v>
      </c>
      <c r="AH740">
        <f t="shared" si="4036"/>
        <v>33</v>
      </c>
      <c r="AI740" s="37">
        <f t="shared" ref="AI740:AJ740" si="4223">IF(ROWS(AI$708:AI740)/100&lt;=AI$706,AI739+1%,"")</f>
        <v>0.33000000000000013</v>
      </c>
      <c r="AJ740" s="37">
        <f t="shared" si="4223"/>
        <v>0.33000000000000013</v>
      </c>
    </row>
    <row r="741" spans="2:36" ht="12.75">
      <c r="B741">
        <f t="shared" ref="B741:P741" si="4224">IF(ROWS(B$708:B741)&lt;=B$706,B740+1,"")</f>
        <v>34</v>
      </c>
      <c r="C741" t="str">
        <f t="shared" si="4224"/>
        <v/>
      </c>
      <c r="D741" t="str">
        <f t="shared" si="4224"/>
        <v/>
      </c>
      <c r="E741" t="str">
        <f t="shared" si="4224"/>
        <v/>
      </c>
      <c r="F741" t="str">
        <f t="shared" si="4224"/>
        <v/>
      </c>
      <c r="G741" t="str">
        <f t="shared" si="4224"/>
        <v/>
      </c>
      <c r="H741" t="str">
        <f t="shared" si="4224"/>
        <v/>
      </c>
      <c r="I741" t="str">
        <f t="shared" si="4224"/>
        <v/>
      </c>
      <c r="J741">
        <f t="shared" si="4224"/>
        <v>34</v>
      </c>
      <c r="K741">
        <f t="shared" si="4224"/>
        <v>34</v>
      </c>
      <c r="L741">
        <f t="shared" si="4224"/>
        <v>34</v>
      </c>
      <c r="M741">
        <f t="shared" si="4224"/>
        <v>34</v>
      </c>
      <c r="N741">
        <f t="shared" si="4224"/>
        <v>34</v>
      </c>
      <c r="O741">
        <f t="shared" si="4224"/>
        <v>34</v>
      </c>
      <c r="P741">
        <f t="shared" si="4224"/>
        <v>34</v>
      </c>
      <c r="Q741" s="37">
        <f t="shared" ref="Q741:T741" si="4225">IF(ROWS(Q$708:Q741)/100&lt;=Q$706,Q740+1%,"")</f>
        <v>0.34000000000000014</v>
      </c>
      <c r="R741" s="37" t="str">
        <f t="shared" si="4225"/>
        <v/>
      </c>
      <c r="S741" s="37">
        <f t="shared" si="4225"/>
        <v>0.34000000000000014</v>
      </c>
      <c r="T741" s="37" t="str">
        <f t="shared" si="4225"/>
        <v/>
      </c>
      <c r="U741" t="str">
        <f t="shared" si="4030"/>
        <v/>
      </c>
      <c r="V741" s="37" t="str">
        <f t="shared" ref="V741:W741" si="4226">IF(ROWS(V$708:V741)/100&lt;=V$706,V740+1%,"")</f>
        <v/>
      </c>
      <c r="W741" s="37" t="str">
        <f t="shared" si="4226"/>
        <v/>
      </c>
      <c r="X741">
        <f t="shared" si="4032"/>
        <v>340</v>
      </c>
      <c r="Y741" s="37" t="str">
        <f t="shared" si="4033"/>
        <v/>
      </c>
      <c r="Z741">
        <f t="shared" ref="Z741:AA741" si="4227">IF(ROWS(Z$708:Z741)&lt;=Z$706,Z740+1,"")</f>
        <v>34</v>
      </c>
      <c r="AA741">
        <f t="shared" si="4227"/>
        <v>34</v>
      </c>
      <c r="AB741" s="37">
        <f t="shared" ref="AB741:AG741" si="4228">IF(ROWS(AB$708:AB741)/100&lt;=AB$706,AB740+1%,"")</f>
        <v>0.34000000000000014</v>
      </c>
      <c r="AC741" s="37">
        <f t="shared" si="4228"/>
        <v>0.34000000000000014</v>
      </c>
      <c r="AD741" s="37">
        <f t="shared" si="4228"/>
        <v>0.34000000000000014</v>
      </c>
      <c r="AE741" s="37">
        <f t="shared" si="4228"/>
        <v>0.34000000000000014</v>
      </c>
      <c r="AF741" s="37">
        <f t="shared" si="4228"/>
        <v>0.34000000000000014</v>
      </c>
      <c r="AG741" s="37">
        <f t="shared" si="4228"/>
        <v>0.34000000000000014</v>
      </c>
      <c r="AH741">
        <f t="shared" si="4036"/>
        <v>34</v>
      </c>
      <c r="AI741" s="37">
        <f t="shared" ref="AI741:AJ741" si="4229">IF(ROWS(AI$708:AI741)/100&lt;=AI$706,AI740+1%,"")</f>
        <v>0.34000000000000014</v>
      </c>
      <c r="AJ741" s="37">
        <f t="shared" si="4229"/>
        <v>0.34000000000000014</v>
      </c>
    </row>
    <row r="742" spans="2:36" ht="12.75">
      <c r="B742">
        <f t="shared" ref="B742:P742" si="4230">IF(ROWS(B$708:B742)&lt;=B$706,B741+1,"")</f>
        <v>35</v>
      </c>
      <c r="C742" t="str">
        <f t="shared" si="4230"/>
        <v/>
      </c>
      <c r="D742" t="str">
        <f t="shared" si="4230"/>
        <v/>
      </c>
      <c r="E742" t="str">
        <f t="shared" si="4230"/>
        <v/>
      </c>
      <c r="F742" t="str">
        <f t="shared" si="4230"/>
        <v/>
      </c>
      <c r="G742" t="str">
        <f t="shared" si="4230"/>
        <v/>
      </c>
      <c r="H742" t="str">
        <f t="shared" si="4230"/>
        <v/>
      </c>
      <c r="I742" t="str">
        <f t="shared" si="4230"/>
        <v/>
      </c>
      <c r="J742">
        <f t="shared" si="4230"/>
        <v>35</v>
      </c>
      <c r="K742">
        <f t="shared" si="4230"/>
        <v>35</v>
      </c>
      <c r="L742">
        <f t="shared" si="4230"/>
        <v>35</v>
      </c>
      <c r="M742">
        <f t="shared" si="4230"/>
        <v>35</v>
      </c>
      <c r="N742">
        <f t="shared" si="4230"/>
        <v>35</v>
      </c>
      <c r="O742">
        <f t="shared" si="4230"/>
        <v>35</v>
      </c>
      <c r="P742">
        <f t="shared" si="4230"/>
        <v>35</v>
      </c>
      <c r="Q742" s="37">
        <f t="shared" ref="Q742:T742" si="4231">IF(ROWS(Q$708:Q742)/100&lt;=Q$706,Q741+1%,"")</f>
        <v>0.35000000000000014</v>
      </c>
      <c r="R742" s="37" t="str">
        <f t="shared" si="4231"/>
        <v/>
      </c>
      <c r="S742" s="37">
        <f t="shared" si="4231"/>
        <v>0.35000000000000014</v>
      </c>
      <c r="T742" s="37" t="str">
        <f t="shared" si="4231"/>
        <v/>
      </c>
      <c r="U742" t="str">
        <f t="shared" si="4030"/>
        <v/>
      </c>
      <c r="V742" s="37" t="str">
        <f t="shared" ref="V742:W742" si="4232">IF(ROWS(V$708:V742)/100&lt;=V$706,V741+1%,"")</f>
        <v/>
      </c>
      <c r="W742" s="37" t="str">
        <f t="shared" si="4232"/>
        <v/>
      </c>
      <c r="X742">
        <f t="shared" si="4032"/>
        <v>350</v>
      </c>
      <c r="Y742" s="37" t="str">
        <f t="shared" si="4033"/>
        <v/>
      </c>
      <c r="Z742">
        <f t="shared" ref="Z742:AA742" si="4233">IF(ROWS(Z$708:Z742)&lt;=Z$706,Z741+1,"")</f>
        <v>35</v>
      </c>
      <c r="AA742">
        <f t="shared" si="4233"/>
        <v>35</v>
      </c>
      <c r="AB742" s="37">
        <f t="shared" ref="AB742:AG742" si="4234">IF(ROWS(AB$708:AB742)/100&lt;=AB$706,AB741+1%,"")</f>
        <v>0.35000000000000014</v>
      </c>
      <c r="AC742" s="37">
        <f t="shared" si="4234"/>
        <v>0.35000000000000014</v>
      </c>
      <c r="AD742" s="37">
        <f t="shared" si="4234"/>
        <v>0.35000000000000014</v>
      </c>
      <c r="AE742" s="37">
        <f t="shared" si="4234"/>
        <v>0.35000000000000014</v>
      </c>
      <c r="AF742" s="37">
        <f t="shared" si="4234"/>
        <v>0.35000000000000014</v>
      </c>
      <c r="AG742" s="37">
        <f t="shared" si="4234"/>
        <v>0.35000000000000014</v>
      </c>
      <c r="AH742">
        <f t="shared" si="4036"/>
        <v>35</v>
      </c>
      <c r="AI742" s="37">
        <f t="shared" ref="AI742:AJ742" si="4235">IF(ROWS(AI$708:AI742)/100&lt;=AI$706,AI741+1%,"")</f>
        <v>0.35000000000000014</v>
      </c>
      <c r="AJ742" s="37">
        <f t="shared" si="4235"/>
        <v>0.35000000000000014</v>
      </c>
    </row>
    <row r="743" spans="2:36" ht="12.75">
      <c r="B743">
        <f t="shared" ref="B743:P743" si="4236">IF(ROWS(B$708:B743)&lt;=B$706,B742+1,"")</f>
        <v>36</v>
      </c>
      <c r="C743" t="str">
        <f t="shared" si="4236"/>
        <v/>
      </c>
      <c r="D743" t="str">
        <f t="shared" si="4236"/>
        <v/>
      </c>
      <c r="E743" t="str">
        <f t="shared" si="4236"/>
        <v/>
      </c>
      <c r="F743" t="str">
        <f t="shared" si="4236"/>
        <v/>
      </c>
      <c r="G743" t="str">
        <f t="shared" si="4236"/>
        <v/>
      </c>
      <c r="H743" t="str">
        <f t="shared" si="4236"/>
        <v/>
      </c>
      <c r="I743" t="str">
        <f t="shared" si="4236"/>
        <v/>
      </c>
      <c r="J743">
        <f t="shared" si="4236"/>
        <v>36</v>
      </c>
      <c r="K743">
        <f t="shared" si="4236"/>
        <v>36</v>
      </c>
      <c r="L743">
        <f t="shared" si="4236"/>
        <v>36</v>
      </c>
      <c r="M743">
        <f t="shared" si="4236"/>
        <v>36</v>
      </c>
      <c r="N743">
        <f t="shared" si="4236"/>
        <v>36</v>
      </c>
      <c r="O743">
        <f t="shared" si="4236"/>
        <v>36</v>
      </c>
      <c r="P743">
        <f t="shared" si="4236"/>
        <v>36</v>
      </c>
      <c r="Q743" s="37">
        <f t="shared" ref="Q743:T743" si="4237">IF(ROWS(Q$708:Q743)/100&lt;=Q$706,Q742+1%,"")</f>
        <v>0.36000000000000015</v>
      </c>
      <c r="R743" s="37" t="str">
        <f t="shared" si="4237"/>
        <v/>
      </c>
      <c r="S743" s="37">
        <f t="shared" si="4237"/>
        <v>0.36000000000000015</v>
      </c>
      <c r="T743" s="37" t="str">
        <f t="shared" si="4237"/>
        <v/>
      </c>
      <c r="U743" t="str">
        <f t="shared" si="4030"/>
        <v/>
      </c>
      <c r="V743" s="37" t="str">
        <f t="shared" ref="V743:W743" si="4238">IF(ROWS(V$708:V743)/100&lt;=V$706,V742+1%,"")</f>
        <v/>
      </c>
      <c r="W743" s="37" t="str">
        <f t="shared" si="4238"/>
        <v/>
      </c>
      <c r="X743">
        <f t="shared" si="4032"/>
        <v>360</v>
      </c>
      <c r="Y743" s="37" t="str">
        <f t="shared" si="4033"/>
        <v/>
      </c>
      <c r="Z743">
        <f t="shared" ref="Z743:AA743" si="4239">IF(ROWS(Z$708:Z743)&lt;=Z$706,Z742+1,"")</f>
        <v>36</v>
      </c>
      <c r="AA743">
        <f t="shared" si="4239"/>
        <v>36</v>
      </c>
      <c r="AB743" s="37">
        <f t="shared" ref="AB743:AG743" si="4240">IF(ROWS(AB$708:AB743)/100&lt;=AB$706,AB742+1%,"")</f>
        <v>0.36000000000000015</v>
      </c>
      <c r="AC743" s="37">
        <f t="shared" si="4240"/>
        <v>0.36000000000000015</v>
      </c>
      <c r="AD743" s="37">
        <f t="shared" si="4240"/>
        <v>0.36000000000000015</v>
      </c>
      <c r="AE743" s="37">
        <f t="shared" si="4240"/>
        <v>0.36000000000000015</v>
      </c>
      <c r="AF743" s="37">
        <f t="shared" si="4240"/>
        <v>0.36000000000000015</v>
      </c>
      <c r="AG743" s="37">
        <f t="shared" si="4240"/>
        <v>0.36000000000000015</v>
      </c>
      <c r="AH743">
        <f t="shared" si="4036"/>
        <v>36</v>
      </c>
      <c r="AI743" s="37">
        <f t="shared" ref="AI743:AJ743" si="4241">IF(ROWS(AI$708:AI743)/100&lt;=AI$706,AI742+1%,"")</f>
        <v>0.36000000000000015</v>
      </c>
      <c r="AJ743" s="37">
        <f t="shared" si="4241"/>
        <v>0.36000000000000015</v>
      </c>
    </row>
    <row r="744" spans="2:36" ht="12.75">
      <c r="B744">
        <f t="shared" ref="B744:P744" si="4242">IF(ROWS(B$708:B744)&lt;=B$706,B743+1,"")</f>
        <v>37</v>
      </c>
      <c r="C744" t="str">
        <f t="shared" si="4242"/>
        <v/>
      </c>
      <c r="D744" t="str">
        <f t="shared" si="4242"/>
        <v/>
      </c>
      <c r="E744" t="str">
        <f t="shared" si="4242"/>
        <v/>
      </c>
      <c r="F744" t="str">
        <f t="shared" si="4242"/>
        <v/>
      </c>
      <c r="G744" t="str">
        <f t="shared" si="4242"/>
        <v/>
      </c>
      <c r="H744" t="str">
        <f t="shared" si="4242"/>
        <v/>
      </c>
      <c r="I744" t="str">
        <f t="shared" si="4242"/>
        <v/>
      </c>
      <c r="J744">
        <f t="shared" si="4242"/>
        <v>37</v>
      </c>
      <c r="K744">
        <f t="shared" si="4242"/>
        <v>37</v>
      </c>
      <c r="L744">
        <f t="shared" si="4242"/>
        <v>37</v>
      </c>
      <c r="M744">
        <f t="shared" si="4242"/>
        <v>37</v>
      </c>
      <c r="N744">
        <f t="shared" si="4242"/>
        <v>37</v>
      </c>
      <c r="O744">
        <f t="shared" si="4242"/>
        <v>37</v>
      </c>
      <c r="P744">
        <f t="shared" si="4242"/>
        <v>37</v>
      </c>
      <c r="Q744" s="37">
        <f t="shared" ref="Q744:T744" si="4243">IF(ROWS(Q$708:Q744)/100&lt;=Q$706,Q743+1%,"")</f>
        <v>0.37000000000000016</v>
      </c>
      <c r="R744" s="37" t="str">
        <f t="shared" si="4243"/>
        <v/>
      </c>
      <c r="S744" s="37">
        <f t="shared" si="4243"/>
        <v>0.37000000000000016</v>
      </c>
      <c r="T744" s="37" t="str">
        <f t="shared" si="4243"/>
        <v/>
      </c>
      <c r="U744" t="str">
        <f t="shared" si="4030"/>
        <v/>
      </c>
      <c r="V744" s="37" t="str">
        <f t="shared" ref="V744:W744" si="4244">IF(ROWS(V$708:V744)/100&lt;=V$706,V743+1%,"")</f>
        <v/>
      </c>
      <c r="W744" s="37" t="str">
        <f t="shared" si="4244"/>
        <v/>
      </c>
      <c r="X744">
        <f t="shared" si="4032"/>
        <v>370</v>
      </c>
      <c r="Y744" s="37" t="str">
        <f t="shared" si="4033"/>
        <v/>
      </c>
      <c r="Z744">
        <f t="shared" ref="Z744:AA744" si="4245">IF(ROWS(Z$708:Z744)&lt;=Z$706,Z743+1,"")</f>
        <v>37</v>
      </c>
      <c r="AA744">
        <f t="shared" si="4245"/>
        <v>37</v>
      </c>
      <c r="AB744" s="37">
        <f t="shared" ref="AB744:AG744" si="4246">IF(ROWS(AB$708:AB744)/100&lt;=AB$706,AB743+1%,"")</f>
        <v>0.37000000000000016</v>
      </c>
      <c r="AC744" s="37">
        <f t="shared" si="4246"/>
        <v>0.37000000000000016</v>
      </c>
      <c r="AD744" s="37">
        <f t="shared" si="4246"/>
        <v>0.37000000000000016</v>
      </c>
      <c r="AE744" s="37">
        <f t="shared" si="4246"/>
        <v>0.37000000000000016</v>
      </c>
      <c r="AF744" s="37">
        <f t="shared" si="4246"/>
        <v>0.37000000000000016</v>
      </c>
      <c r="AG744" s="37">
        <f t="shared" si="4246"/>
        <v>0.37000000000000016</v>
      </c>
      <c r="AH744">
        <f t="shared" si="4036"/>
        <v>37</v>
      </c>
      <c r="AI744" s="37">
        <f t="shared" ref="AI744:AJ744" si="4247">IF(ROWS(AI$708:AI744)/100&lt;=AI$706,AI743+1%,"")</f>
        <v>0.37000000000000016</v>
      </c>
      <c r="AJ744" s="37">
        <f t="shared" si="4247"/>
        <v>0.37000000000000016</v>
      </c>
    </row>
    <row r="745" spans="2:36" ht="12.75">
      <c r="B745">
        <f t="shared" ref="B745:P745" si="4248">IF(ROWS(B$708:B745)&lt;=B$706,B744+1,"")</f>
        <v>38</v>
      </c>
      <c r="C745" t="str">
        <f t="shared" si="4248"/>
        <v/>
      </c>
      <c r="D745" t="str">
        <f t="shared" si="4248"/>
        <v/>
      </c>
      <c r="E745" t="str">
        <f t="shared" si="4248"/>
        <v/>
      </c>
      <c r="F745" t="str">
        <f t="shared" si="4248"/>
        <v/>
      </c>
      <c r="G745" t="str">
        <f t="shared" si="4248"/>
        <v/>
      </c>
      <c r="H745" t="str">
        <f t="shared" si="4248"/>
        <v/>
      </c>
      <c r="I745" t="str">
        <f t="shared" si="4248"/>
        <v/>
      </c>
      <c r="J745">
        <f t="shared" si="4248"/>
        <v>38</v>
      </c>
      <c r="K745">
        <f t="shared" si="4248"/>
        <v>38</v>
      </c>
      <c r="L745">
        <f t="shared" si="4248"/>
        <v>38</v>
      </c>
      <c r="M745">
        <f t="shared" si="4248"/>
        <v>38</v>
      </c>
      <c r="N745">
        <f t="shared" si="4248"/>
        <v>38</v>
      </c>
      <c r="O745">
        <f t="shared" si="4248"/>
        <v>38</v>
      </c>
      <c r="P745">
        <f t="shared" si="4248"/>
        <v>38</v>
      </c>
      <c r="Q745" s="37">
        <f t="shared" ref="Q745:T745" si="4249">IF(ROWS(Q$708:Q745)/100&lt;=Q$706,Q744+1%,"")</f>
        <v>0.38000000000000017</v>
      </c>
      <c r="R745" s="37" t="str">
        <f t="shared" si="4249"/>
        <v/>
      </c>
      <c r="S745" s="37">
        <f t="shared" si="4249"/>
        <v>0.38000000000000017</v>
      </c>
      <c r="T745" s="37" t="str">
        <f t="shared" si="4249"/>
        <v/>
      </c>
      <c r="U745" t="str">
        <f t="shared" si="4030"/>
        <v/>
      </c>
      <c r="V745" s="37" t="str">
        <f t="shared" ref="V745:W745" si="4250">IF(ROWS(V$708:V745)/100&lt;=V$706,V744+1%,"")</f>
        <v/>
      </c>
      <c r="W745" s="37" t="str">
        <f t="shared" si="4250"/>
        <v/>
      </c>
      <c r="X745">
        <f t="shared" si="4032"/>
        <v>380</v>
      </c>
      <c r="Y745" s="37" t="str">
        <f t="shared" si="4033"/>
        <v/>
      </c>
      <c r="Z745">
        <f t="shared" ref="Z745:AA745" si="4251">IF(ROWS(Z$708:Z745)&lt;=Z$706,Z744+1,"")</f>
        <v>38</v>
      </c>
      <c r="AA745">
        <f t="shared" si="4251"/>
        <v>38</v>
      </c>
      <c r="AB745" s="37">
        <f t="shared" ref="AB745:AG745" si="4252">IF(ROWS(AB$708:AB745)/100&lt;=AB$706,AB744+1%,"")</f>
        <v>0.38000000000000017</v>
      </c>
      <c r="AC745" s="37">
        <f t="shared" si="4252"/>
        <v>0.38000000000000017</v>
      </c>
      <c r="AD745" s="37">
        <f t="shared" si="4252"/>
        <v>0.38000000000000017</v>
      </c>
      <c r="AE745" s="37">
        <f t="shared" si="4252"/>
        <v>0.38000000000000017</v>
      </c>
      <c r="AF745" s="37">
        <f t="shared" si="4252"/>
        <v>0.38000000000000017</v>
      </c>
      <c r="AG745" s="37">
        <f t="shared" si="4252"/>
        <v>0.38000000000000017</v>
      </c>
      <c r="AH745">
        <f t="shared" si="4036"/>
        <v>38</v>
      </c>
      <c r="AI745" s="37">
        <f t="shared" ref="AI745:AJ745" si="4253">IF(ROWS(AI$708:AI745)/100&lt;=AI$706,AI744+1%,"")</f>
        <v>0.38000000000000017</v>
      </c>
      <c r="AJ745" s="37">
        <f t="shared" si="4253"/>
        <v>0.38000000000000017</v>
      </c>
    </row>
    <row r="746" spans="2:36" ht="12.75">
      <c r="B746">
        <f t="shared" ref="B746:P746" si="4254">IF(ROWS(B$708:B746)&lt;=B$706,B745+1,"")</f>
        <v>39</v>
      </c>
      <c r="C746" t="str">
        <f t="shared" si="4254"/>
        <v/>
      </c>
      <c r="D746" t="str">
        <f t="shared" si="4254"/>
        <v/>
      </c>
      <c r="E746" t="str">
        <f t="shared" si="4254"/>
        <v/>
      </c>
      <c r="F746" t="str">
        <f t="shared" si="4254"/>
        <v/>
      </c>
      <c r="G746" t="str">
        <f t="shared" si="4254"/>
        <v/>
      </c>
      <c r="H746" t="str">
        <f t="shared" si="4254"/>
        <v/>
      </c>
      <c r="I746" t="str">
        <f t="shared" si="4254"/>
        <v/>
      </c>
      <c r="J746">
        <f t="shared" si="4254"/>
        <v>39</v>
      </c>
      <c r="K746">
        <f t="shared" si="4254"/>
        <v>39</v>
      </c>
      <c r="L746">
        <f t="shared" si="4254"/>
        <v>39</v>
      </c>
      <c r="M746">
        <f t="shared" si="4254"/>
        <v>39</v>
      </c>
      <c r="N746">
        <f t="shared" si="4254"/>
        <v>39</v>
      </c>
      <c r="O746">
        <f t="shared" si="4254"/>
        <v>39</v>
      </c>
      <c r="P746">
        <f t="shared" si="4254"/>
        <v>39</v>
      </c>
      <c r="Q746" s="37">
        <f t="shared" ref="Q746:T746" si="4255">IF(ROWS(Q$708:Q746)/100&lt;=Q$706,Q745+1%,"")</f>
        <v>0.39000000000000018</v>
      </c>
      <c r="R746" s="37" t="str">
        <f t="shared" si="4255"/>
        <v/>
      </c>
      <c r="S746" s="37">
        <f t="shared" si="4255"/>
        <v>0.39000000000000018</v>
      </c>
      <c r="T746" s="37" t="str">
        <f t="shared" si="4255"/>
        <v/>
      </c>
      <c r="U746" t="str">
        <f t="shared" si="4030"/>
        <v/>
      </c>
      <c r="V746" s="37" t="str">
        <f t="shared" ref="V746:W746" si="4256">IF(ROWS(V$708:V746)/100&lt;=V$706,V745+1%,"")</f>
        <v/>
      </c>
      <c r="W746" s="37" t="str">
        <f t="shared" si="4256"/>
        <v/>
      </c>
      <c r="X746">
        <f t="shared" si="4032"/>
        <v>390</v>
      </c>
      <c r="Y746" s="37" t="str">
        <f t="shared" si="4033"/>
        <v/>
      </c>
      <c r="Z746">
        <f t="shared" ref="Z746:AA746" si="4257">IF(ROWS(Z$708:Z746)&lt;=Z$706,Z745+1,"")</f>
        <v>39</v>
      </c>
      <c r="AA746">
        <f t="shared" si="4257"/>
        <v>39</v>
      </c>
      <c r="AB746" s="37">
        <f t="shared" ref="AB746:AG746" si="4258">IF(ROWS(AB$708:AB746)/100&lt;=AB$706,AB745+1%,"")</f>
        <v>0.39000000000000018</v>
      </c>
      <c r="AC746" s="37">
        <f t="shared" si="4258"/>
        <v>0.39000000000000018</v>
      </c>
      <c r="AD746" s="37">
        <f t="shared" si="4258"/>
        <v>0.39000000000000018</v>
      </c>
      <c r="AE746" s="37">
        <f t="shared" si="4258"/>
        <v>0.39000000000000018</v>
      </c>
      <c r="AF746" s="37">
        <f t="shared" si="4258"/>
        <v>0.39000000000000018</v>
      </c>
      <c r="AG746" s="37">
        <f t="shared" si="4258"/>
        <v>0.39000000000000018</v>
      </c>
      <c r="AH746">
        <f t="shared" si="4036"/>
        <v>39</v>
      </c>
      <c r="AI746" s="37">
        <f t="shared" ref="AI746:AJ746" si="4259">IF(ROWS(AI$708:AI746)/100&lt;=AI$706,AI745+1%,"")</f>
        <v>0.39000000000000018</v>
      </c>
      <c r="AJ746" s="37">
        <f t="shared" si="4259"/>
        <v>0.39000000000000018</v>
      </c>
    </row>
    <row r="747" spans="2:36" ht="12.75">
      <c r="B747">
        <f t="shared" ref="B747:P747" si="4260">IF(ROWS(B$708:B747)&lt;=B$706,B746+1,"")</f>
        <v>40</v>
      </c>
      <c r="C747" t="str">
        <f t="shared" si="4260"/>
        <v/>
      </c>
      <c r="D747" t="str">
        <f t="shared" si="4260"/>
        <v/>
      </c>
      <c r="E747" t="str">
        <f t="shared" si="4260"/>
        <v/>
      </c>
      <c r="F747" t="str">
        <f t="shared" si="4260"/>
        <v/>
      </c>
      <c r="G747" t="str">
        <f t="shared" si="4260"/>
        <v/>
      </c>
      <c r="H747" t="str">
        <f t="shared" si="4260"/>
        <v/>
      </c>
      <c r="I747" t="str">
        <f t="shared" si="4260"/>
        <v/>
      </c>
      <c r="J747">
        <f t="shared" si="4260"/>
        <v>40</v>
      </c>
      <c r="K747">
        <f t="shared" si="4260"/>
        <v>40</v>
      </c>
      <c r="L747">
        <f t="shared" si="4260"/>
        <v>40</v>
      </c>
      <c r="M747">
        <f t="shared" si="4260"/>
        <v>40</v>
      </c>
      <c r="N747">
        <f t="shared" si="4260"/>
        <v>40</v>
      </c>
      <c r="O747">
        <f t="shared" si="4260"/>
        <v>40</v>
      </c>
      <c r="P747">
        <f t="shared" si="4260"/>
        <v>40</v>
      </c>
      <c r="Q747" s="37">
        <f t="shared" ref="Q747:T747" si="4261">IF(ROWS(Q$708:Q747)/100&lt;=Q$706,Q746+1%,"")</f>
        <v>0.40000000000000019</v>
      </c>
      <c r="R747" s="37" t="str">
        <f t="shared" si="4261"/>
        <v/>
      </c>
      <c r="S747" s="37">
        <f t="shared" si="4261"/>
        <v>0.40000000000000019</v>
      </c>
      <c r="T747" s="37" t="str">
        <f t="shared" si="4261"/>
        <v/>
      </c>
      <c r="U747" t="str">
        <f t="shared" si="4030"/>
        <v/>
      </c>
      <c r="V747" s="37" t="str">
        <f t="shared" ref="V747:W747" si="4262">IF(ROWS(V$708:V747)/100&lt;=V$706,V746+1%,"")</f>
        <v/>
      </c>
      <c r="W747" s="37" t="str">
        <f t="shared" si="4262"/>
        <v/>
      </c>
      <c r="X747">
        <f t="shared" si="4032"/>
        <v>400</v>
      </c>
      <c r="Y747" s="37" t="str">
        <f t="shared" si="4033"/>
        <v/>
      </c>
      <c r="Z747">
        <f t="shared" ref="Z747:AA747" si="4263">IF(ROWS(Z$708:Z747)&lt;=Z$706,Z746+1,"")</f>
        <v>40</v>
      </c>
      <c r="AA747">
        <f t="shared" si="4263"/>
        <v>40</v>
      </c>
      <c r="AB747" s="37">
        <f t="shared" ref="AB747:AG747" si="4264">IF(ROWS(AB$708:AB747)/100&lt;=AB$706,AB746+1%,"")</f>
        <v>0.40000000000000019</v>
      </c>
      <c r="AC747" s="37">
        <f t="shared" si="4264"/>
        <v>0.40000000000000019</v>
      </c>
      <c r="AD747" s="37">
        <f t="shared" si="4264"/>
        <v>0.40000000000000019</v>
      </c>
      <c r="AE747" s="37">
        <f t="shared" si="4264"/>
        <v>0.40000000000000019</v>
      </c>
      <c r="AF747" s="37">
        <f t="shared" si="4264"/>
        <v>0.40000000000000019</v>
      </c>
      <c r="AG747" s="37">
        <f t="shared" si="4264"/>
        <v>0.40000000000000019</v>
      </c>
      <c r="AH747">
        <f t="shared" si="4036"/>
        <v>40</v>
      </c>
      <c r="AI747" s="37">
        <f t="shared" ref="AI747:AJ747" si="4265">IF(ROWS(AI$708:AI747)/100&lt;=AI$706,AI746+1%,"")</f>
        <v>0.40000000000000019</v>
      </c>
      <c r="AJ747" s="37">
        <f t="shared" si="4265"/>
        <v>0.40000000000000019</v>
      </c>
    </row>
    <row r="748" spans="2:36" ht="12.75">
      <c r="B748">
        <f t="shared" ref="B748:P748" si="4266">IF(ROWS(B$708:B748)&lt;=B$706,B747+1,"")</f>
        <v>41</v>
      </c>
      <c r="C748" t="str">
        <f t="shared" si="4266"/>
        <v/>
      </c>
      <c r="D748" t="str">
        <f t="shared" si="4266"/>
        <v/>
      </c>
      <c r="E748" t="str">
        <f t="shared" si="4266"/>
        <v/>
      </c>
      <c r="F748" t="str">
        <f t="shared" si="4266"/>
        <v/>
      </c>
      <c r="G748" t="str">
        <f t="shared" si="4266"/>
        <v/>
      </c>
      <c r="H748" t="str">
        <f t="shared" si="4266"/>
        <v/>
      </c>
      <c r="I748" t="str">
        <f t="shared" si="4266"/>
        <v/>
      </c>
      <c r="J748" t="str">
        <f t="shared" si="4266"/>
        <v/>
      </c>
      <c r="K748" t="str">
        <f t="shared" si="4266"/>
        <v/>
      </c>
      <c r="L748">
        <f t="shared" si="4266"/>
        <v>41</v>
      </c>
      <c r="M748">
        <f t="shared" si="4266"/>
        <v>41</v>
      </c>
      <c r="N748">
        <f t="shared" si="4266"/>
        <v>41</v>
      </c>
      <c r="O748">
        <f t="shared" si="4266"/>
        <v>41</v>
      </c>
      <c r="P748">
        <f t="shared" si="4266"/>
        <v>41</v>
      </c>
      <c r="Q748" s="37">
        <f t="shared" ref="Q748:T748" si="4267">IF(ROWS(Q$708:Q748)/100&lt;=Q$706,Q747+1%,"")</f>
        <v>0.4100000000000002</v>
      </c>
      <c r="R748" s="37" t="str">
        <f t="shared" si="4267"/>
        <v/>
      </c>
      <c r="S748" s="37">
        <f t="shared" si="4267"/>
        <v>0.4100000000000002</v>
      </c>
      <c r="T748" s="37" t="str">
        <f t="shared" si="4267"/>
        <v/>
      </c>
      <c r="U748" t="str">
        <f t="shared" si="4030"/>
        <v/>
      </c>
      <c r="V748" s="37" t="str">
        <f t="shared" ref="V748:W748" si="4268">IF(ROWS(V$708:V748)/100&lt;=V$706,V747+1%,"")</f>
        <v/>
      </c>
      <c r="W748" s="37" t="str">
        <f t="shared" si="4268"/>
        <v/>
      </c>
      <c r="X748">
        <f t="shared" si="4032"/>
        <v>410</v>
      </c>
      <c r="Y748" s="37" t="str">
        <f t="shared" si="4033"/>
        <v/>
      </c>
      <c r="Z748">
        <f t="shared" ref="Z748:AA748" si="4269">IF(ROWS(Z$708:Z748)&lt;=Z$706,Z747+1,"")</f>
        <v>41</v>
      </c>
      <c r="AA748">
        <f t="shared" si="4269"/>
        <v>41</v>
      </c>
      <c r="AB748" s="37">
        <f t="shared" ref="AB748:AG748" si="4270">IF(ROWS(AB$708:AB748)/100&lt;=AB$706,AB747+1%,"")</f>
        <v>0.4100000000000002</v>
      </c>
      <c r="AC748" s="37">
        <f t="shared" si="4270"/>
        <v>0.4100000000000002</v>
      </c>
      <c r="AD748" s="37">
        <f t="shared" si="4270"/>
        <v>0.4100000000000002</v>
      </c>
      <c r="AE748" s="37">
        <f t="shared" si="4270"/>
        <v>0.4100000000000002</v>
      </c>
      <c r="AF748" s="37">
        <f t="shared" si="4270"/>
        <v>0.4100000000000002</v>
      </c>
      <c r="AG748" s="37">
        <f t="shared" si="4270"/>
        <v>0.4100000000000002</v>
      </c>
      <c r="AH748">
        <f t="shared" si="4036"/>
        <v>41</v>
      </c>
      <c r="AI748" s="37">
        <f t="shared" ref="AI748:AJ748" si="4271">IF(ROWS(AI$708:AI748)/100&lt;=AI$706,AI747+1%,"")</f>
        <v>0.4100000000000002</v>
      </c>
      <c r="AJ748" s="37">
        <f t="shared" si="4271"/>
        <v>0.4100000000000002</v>
      </c>
    </row>
    <row r="749" spans="2:36" ht="12.75">
      <c r="B749">
        <f t="shared" ref="B749:P749" si="4272">IF(ROWS(B$708:B749)&lt;=B$706,B748+1,"")</f>
        <v>42</v>
      </c>
      <c r="C749" t="str">
        <f t="shared" si="4272"/>
        <v/>
      </c>
      <c r="D749" t="str">
        <f t="shared" si="4272"/>
        <v/>
      </c>
      <c r="E749" t="str">
        <f t="shared" si="4272"/>
        <v/>
      </c>
      <c r="F749" t="str">
        <f t="shared" si="4272"/>
        <v/>
      </c>
      <c r="G749" t="str">
        <f t="shared" si="4272"/>
        <v/>
      </c>
      <c r="H749" t="str">
        <f t="shared" si="4272"/>
        <v/>
      </c>
      <c r="I749" t="str">
        <f t="shared" si="4272"/>
        <v/>
      </c>
      <c r="J749" t="str">
        <f t="shared" si="4272"/>
        <v/>
      </c>
      <c r="K749" t="str">
        <f t="shared" si="4272"/>
        <v/>
      </c>
      <c r="L749">
        <f t="shared" si="4272"/>
        <v>42</v>
      </c>
      <c r="M749">
        <f t="shared" si="4272"/>
        <v>42</v>
      </c>
      <c r="N749">
        <f t="shared" si="4272"/>
        <v>42</v>
      </c>
      <c r="O749">
        <f t="shared" si="4272"/>
        <v>42</v>
      </c>
      <c r="P749">
        <f t="shared" si="4272"/>
        <v>42</v>
      </c>
      <c r="Q749" s="37">
        <f t="shared" ref="Q749:T749" si="4273">IF(ROWS(Q$708:Q749)/100&lt;=Q$706,Q748+1%,"")</f>
        <v>0.42000000000000021</v>
      </c>
      <c r="R749" s="37" t="str">
        <f t="shared" si="4273"/>
        <v/>
      </c>
      <c r="S749" s="37">
        <f t="shared" si="4273"/>
        <v>0.42000000000000021</v>
      </c>
      <c r="T749" s="37" t="str">
        <f t="shared" si="4273"/>
        <v/>
      </c>
      <c r="U749" t="str">
        <f t="shared" si="4030"/>
        <v/>
      </c>
      <c r="V749" s="37" t="str">
        <f t="shared" ref="V749:W749" si="4274">IF(ROWS(V$708:V749)/100&lt;=V$706,V748+1%,"")</f>
        <v/>
      </c>
      <c r="W749" s="37" t="str">
        <f t="shared" si="4274"/>
        <v/>
      </c>
      <c r="X749">
        <f t="shared" si="4032"/>
        <v>420</v>
      </c>
      <c r="Y749" s="37" t="str">
        <f t="shared" si="4033"/>
        <v/>
      </c>
      <c r="Z749">
        <f t="shared" ref="Z749:AA749" si="4275">IF(ROWS(Z$708:Z749)&lt;=Z$706,Z748+1,"")</f>
        <v>42</v>
      </c>
      <c r="AA749">
        <f t="shared" si="4275"/>
        <v>42</v>
      </c>
      <c r="AB749" s="37">
        <f t="shared" ref="AB749:AG749" si="4276">IF(ROWS(AB$708:AB749)/100&lt;=AB$706,AB748+1%,"")</f>
        <v>0.42000000000000021</v>
      </c>
      <c r="AC749" s="37">
        <f t="shared" si="4276"/>
        <v>0.42000000000000021</v>
      </c>
      <c r="AD749" s="37">
        <f t="shared" si="4276"/>
        <v>0.42000000000000021</v>
      </c>
      <c r="AE749" s="37">
        <f t="shared" si="4276"/>
        <v>0.42000000000000021</v>
      </c>
      <c r="AF749" s="37">
        <f t="shared" si="4276"/>
        <v>0.42000000000000021</v>
      </c>
      <c r="AG749" s="37">
        <f t="shared" si="4276"/>
        <v>0.42000000000000021</v>
      </c>
      <c r="AH749">
        <f t="shared" si="4036"/>
        <v>42</v>
      </c>
      <c r="AI749" s="37">
        <f t="shared" ref="AI749:AJ749" si="4277">IF(ROWS(AI$708:AI749)/100&lt;=AI$706,AI748+1%,"")</f>
        <v>0.42000000000000021</v>
      </c>
      <c r="AJ749" s="37">
        <f t="shared" si="4277"/>
        <v>0.42000000000000021</v>
      </c>
    </row>
    <row r="750" spans="2:36" ht="12.75">
      <c r="B750">
        <f t="shared" ref="B750:P750" si="4278">IF(ROWS(B$708:B750)&lt;=B$706,B749+1,"")</f>
        <v>43</v>
      </c>
      <c r="C750" t="str">
        <f t="shared" si="4278"/>
        <v/>
      </c>
      <c r="D750" t="str">
        <f t="shared" si="4278"/>
        <v/>
      </c>
      <c r="E750" t="str">
        <f t="shared" si="4278"/>
        <v/>
      </c>
      <c r="F750" t="str">
        <f t="shared" si="4278"/>
        <v/>
      </c>
      <c r="G750" t="str">
        <f t="shared" si="4278"/>
        <v/>
      </c>
      <c r="H750" t="str">
        <f t="shared" si="4278"/>
        <v/>
      </c>
      <c r="I750" t="str">
        <f t="shared" si="4278"/>
        <v/>
      </c>
      <c r="J750" t="str">
        <f t="shared" si="4278"/>
        <v/>
      </c>
      <c r="K750" t="str">
        <f t="shared" si="4278"/>
        <v/>
      </c>
      <c r="L750">
        <f t="shared" si="4278"/>
        <v>43</v>
      </c>
      <c r="M750">
        <f t="shared" si="4278"/>
        <v>43</v>
      </c>
      <c r="N750">
        <f t="shared" si="4278"/>
        <v>43</v>
      </c>
      <c r="O750">
        <f t="shared" si="4278"/>
        <v>43</v>
      </c>
      <c r="P750">
        <f t="shared" si="4278"/>
        <v>43</v>
      </c>
      <c r="Q750" s="37">
        <f t="shared" ref="Q750:T750" si="4279">IF(ROWS(Q$708:Q750)/100&lt;=Q$706,Q749+1%,"")</f>
        <v>0.43000000000000022</v>
      </c>
      <c r="R750" s="37" t="str">
        <f t="shared" si="4279"/>
        <v/>
      </c>
      <c r="S750" s="37">
        <f t="shared" si="4279"/>
        <v>0.43000000000000022</v>
      </c>
      <c r="T750" s="37" t="str">
        <f t="shared" si="4279"/>
        <v/>
      </c>
      <c r="U750" t="str">
        <f t="shared" si="4030"/>
        <v/>
      </c>
      <c r="V750" s="37" t="str">
        <f t="shared" ref="V750:W750" si="4280">IF(ROWS(V$708:V750)/100&lt;=V$706,V749+1%,"")</f>
        <v/>
      </c>
      <c r="W750" s="37" t="str">
        <f t="shared" si="4280"/>
        <v/>
      </c>
      <c r="X750">
        <f t="shared" si="4032"/>
        <v>430</v>
      </c>
      <c r="Y750" s="37" t="str">
        <f t="shared" si="4033"/>
        <v/>
      </c>
      <c r="Z750">
        <f t="shared" ref="Z750:AA750" si="4281">IF(ROWS(Z$708:Z750)&lt;=Z$706,Z749+1,"")</f>
        <v>43</v>
      </c>
      <c r="AA750">
        <f t="shared" si="4281"/>
        <v>43</v>
      </c>
      <c r="AB750" s="37">
        <f t="shared" ref="AB750:AG750" si="4282">IF(ROWS(AB$708:AB750)/100&lt;=AB$706,AB749+1%,"")</f>
        <v>0.43000000000000022</v>
      </c>
      <c r="AC750" s="37">
        <f t="shared" si="4282"/>
        <v>0.43000000000000022</v>
      </c>
      <c r="AD750" s="37">
        <f t="shared" si="4282"/>
        <v>0.43000000000000022</v>
      </c>
      <c r="AE750" s="37">
        <f t="shared" si="4282"/>
        <v>0.43000000000000022</v>
      </c>
      <c r="AF750" s="37">
        <f t="shared" si="4282"/>
        <v>0.43000000000000022</v>
      </c>
      <c r="AG750" s="37">
        <f t="shared" si="4282"/>
        <v>0.43000000000000022</v>
      </c>
      <c r="AH750">
        <f t="shared" si="4036"/>
        <v>43</v>
      </c>
      <c r="AI750" s="37">
        <f t="shared" ref="AI750:AJ750" si="4283">IF(ROWS(AI$708:AI750)/100&lt;=AI$706,AI749+1%,"")</f>
        <v>0.43000000000000022</v>
      </c>
      <c r="AJ750" s="37">
        <f t="shared" si="4283"/>
        <v>0.43000000000000022</v>
      </c>
    </row>
    <row r="751" spans="2:36" ht="12.75">
      <c r="B751">
        <f t="shared" ref="B751:P751" si="4284">IF(ROWS(B$708:B751)&lt;=B$706,B750+1,"")</f>
        <v>44</v>
      </c>
      <c r="C751" t="str">
        <f t="shared" si="4284"/>
        <v/>
      </c>
      <c r="D751" t="str">
        <f t="shared" si="4284"/>
        <v/>
      </c>
      <c r="E751" t="str">
        <f t="shared" si="4284"/>
        <v/>
      </c>
      <c r="F751" t="str">
        <f t="shared" si="4284"/>
        <v/>
      </c>
      <c r="G751" t="str">
        <f t="shared" si="4284"/>
        <v/>
      </c>
      <c r="H751" t="str">
        <f t="shared" si="4284"/>
        <v/>
      </c>
      <c r="I751" t="str">
        <f t="shared" si="4284"/>
        <v/>
      </c>
      <c r="J751" t="str">
        <f t="shared" si="4284"/>
        <v/>
      </c>
      <c r="K751" t="str">
        <f t="shared" si="4284"/>
        <v/>
      </c>
      <c r="L751">
        <f t="shared" si="4284"/>
        <v>44</v>
      </c>
      <c r="M751">
        <f t="shared" si="4284"/>
        <v>44</v>
      </c>
      <c r="N751">
        <f t="shared" si="4284"/>
        <v>44</v>
      </c>
      <c r="O751">
        <f t="shared" si="4284"/>
        <v>44</v>
      </c>
      <c r="P751">
        <f t="shared" si="4284"/>
        <v>44</v>
      </c>
      <c r="Q751" s="37">
        <f t="shared" ref="Q751:T751" si="4285">IF(ROWS(Q$708:Q751)/100&lt;=Q$706,Q750+1%,"")</f>
        <v>0.44000000000000022</v>
      </c>
      <c r="R751" s="37" t="str">
        <f t="shared" si="4285"/>
        <v/>
      </c>
      <c r="S751" s="37">
        <f t="shared" si="4285"/>
        <v>0.44000000000000022</v>
      </c>
      <c r="T751" s="37" t="str">
        <f t="shared" si="4285"/>
        <v/>
      </c>
      <c r="U751" t="str">
        <f t="shared" si="4030"/>
        <v/>
      </c>
      <c r="V751" s="37" t="str">
        <f t="shared" ref="V751:W751" si="4286">IF(ROWS(V$708:V751)/100&lt;=V$706,V750+1%,"")</f>
        <v/>
      </c>
      <c r="W751" s="37" t="str">
        <f t="shared" si="4286"/>
        <v/>
      </c>
      <c r="X751">
        <f t="shared" si="4032"/>
        <v>440</v>
      </c>
      <c r="Y751" s="37" t="str">
        <f t="shared" si="4033"/>
        <v/>
      </c>
      <c r="Z751">
        <f t="shared" ref="Z751:AA751" si="4287">IF(ROWS(Z$708:Z751)&lt;=Z$706,Z750+1,"")</f>
        <v>44</v>
      </c>
      <c r="AA751">
        <f t="shared" si="4287"/>
        <v>44</v>
      </c>
      <c r="AB751" s="37">
        <f t="shared" ref="AB751:AG751" si="4288">IF(ROWS(AB$708:AB751)/100&lt;=AB$706,AB750+1%,"")</f>
        <v>0.44000000000000022</v>
      </c>
      <c r="AC751" s="37">
        <f t="shared" si="4288"/>
        <v>0.44000000000000022</v>
      </c>
      <c r="AD751" s="37">
        <f t="shared" si="4288"/>
        <v>0.44000000000000022</v>
      </c>
      <c r="AE751" s="37">
        <f t="shared" si="4288"/>
        <v>0.44000000000000022</v>
      </c>
      <c r="AF751" s="37">
        <f t="shared" si="4288"/>
        <v>0.44000000000000022</v>
      </c>
      <c r="AG751" s="37">
        <f t="shared" si="4288"/>
        <v>0.44000000000000022</v>
      </c>
      <c r="AH751">
        <f t="shared" si="4036"/>
        <v>44</v>
      </c>
      <c r="AI751" s="37">
        <f t="shared" ref="AI751:AJ751" si="4289">IF(ROWS(AI$708:AI751)/100&lt;=AI$706,AI750+1%,"")</f>
        <v>0.44000000000000022</v>
      </c>
      <c r="AJ751" s="37">
        <f t="shared" si="4289"/>
        <v>0.44000000000000022</v>
      </c>
    </row>
    <row r="752" spans="2:36" ht="12.75">
      <c r="B752">
        <f t="shared" ref="B752:P752" si="4290">IF(ROWS(B$708:B752)&lt;=B$706,B751+1,"")</f>
        <v>45</v>
      </c>
      <c r="C752" t="str">
        <f t="shared" si="4290"/>
        <v/>
      </c>
      <c r="D752" t="str">
        <f t="shared" si="4290"/>
        <v/>
      </c>
      <c r="E752" t="str">
        <f t="shared" si="4290"/>
        <v/>
      </c>
      <c r="F752" t="str">
        <f t="shared" si="4290"/>
        <v/>
      </c>
      <c r="G752" t="str">
        <f t="shared" si="4290"/>
        <v/>
      </c>
      <c r="H752" t="str">
        <f t="shared" si="4290"/>
        <v/>
      </c>
      <c r="I752" t="str">
        <f t="shared" si="4290"/>
        <v/>
      </c>
      <c r="J752" t="str">
        <f t="shared" si="4290"/>
        <v/>
      </c>
      <c r="K752" t="str">
        <f t="shared" si="4290"/>
        <v/>
      </c>
      <c r="L752">
        <f t="shared" si="4290"/>
        <v>45</v>
      </c>
      <c r="M752">
        <f t="shared" si="4290"/>
        <v>45</v>
      </c>
      <c r="N752">
        <f t="shared" si="4290"/>
        <v>45</v>
      </c>
      <c r="O752">
        <f t="shared" si="4290"/>
        <v>45</v>
      </c>
      <c r="P752">
        <f t="shared" si="4290"/>
        <v>45</v>
      </c>
      <c r="Q752" s="37">
        <f t="shared" ref="Q752:T752" si="4291">IF(ROWS(Q$708:Q752)/100&lt;=Q$706,Q751+1%,"")</f>
        <v>0.45000000000000023</v>
      </c>
      <c r="R752" s="37" t="str">
        <f t="shared" si="4291"/>
        <v/>
      </c>
      <c r="S752" s="37">
        <f t="shared" si="4291"/>
        <v>0.45000000000000023</v>
      </c>
      <c r="T752" s="37" t="str">
        <f t="shared" si="4291"/>
        <v/>
      </c>
      <c r="U752" t="str">
        <f t="shared" si="4030"/>
        <v/>
      </c>
      <c r="V752" s="37" t="str">
        <f t="shared" ref="V752:W752" si="4292">IF(ROWS(V$708:V752)/100&lt;=V$706,V751+1%,"")</f>
        <v/>
      </c>
      <c r="W752" s="37" t="str">
        <f t="shared" si="4292"/>
        <v/>
      </c>
      <c r="X752">
        <f t="shared" si="4032"/>
        <v>450</v>
      </c>
      <c r="Y752" s="37" t="str">
        <f t="shared" si="4033"/>
        <v/>
      </c>
      <c r="Z752">
        <f t="shared" ref="Z752:AA752" si="4293">IF(ROWS(Z$708:Z752)&lt;=Z$706,Z751+1,"")</f>
        <v>45</v>
      </c>
      <c r="AA752">
        <f t="shared" si="4293"/>
        <v>45</v>
      </c>
      <c r="AB752" s="37">
        <f t="shared" ref="AB752:AG752" si="4294">IF(ROWS(AB$708:AB752)/100&lt;=AB$706,AB751+1%,"")</f>
        <v>0.45000000000000023</v>
      </c>
      <c r="AC752" s="37">
        <f t="shared" si="4294"/>
        <v>0.45000000000000023</v>
      </c>
      <c r="AD752" s="37">
        <f t="shared" si="4294"/>
        <v>0.45000000000000023</v>
      </c>
      <c r="AE752" s="37">
        <f t="shared" si="4294"/>
        <v>0.45000000000000023</v>
      </c>
      <c r="AF752" s="37">
        <f t="shared" si="4294"/>
        <v>0.45000000000000023</v>
      </c>
      <c r="AG752" s="37">
        <f t="shared" si="4294"/>
        <v>0.45000000000000023</v>
      </c>
      <c r="AH752">
        <f t="shared" si="4036"/>
        <v>45</v>
      </c>
      <c r="AI752" s="37">
        <f t="shared" ref="AI752:AJ752" si="4295">IF(ROWS(AI$708:AI752)/100&lt;=AI$706,AI751+1%,"")</f>
        <v>0.45000000000000023</v>
      </c>
      <c r="AJ752" s="37">
        <f t="shared" si="4295"/>
        <v>0.45000000000000023</v>
      </c>
    </row>
    <row r="753" spans="1:38" ht="12.75">
      <c r="B753">
        <f t="shared" ref="B753:P753" si="4296">IF(ROWS(B$708:B753)&lt;=B$706,B752+1,"")</f>
        <v>46</v>
      </c>
      <c r="C753" t="str">
        <f t="shared" si="4296"/>
        <v/>
      </c>
      <c r="D753" t="str">
        <f t="shared" si="4296"/>
        <v/>
      </c>
      <c r="E753" t="str">
        <f t="shared" si="4296"/>
        <v/>
      </c>
      <c r="F753" t="str">
        <f t="shared" si="4296"/>
        <v/>
      </c>
      <c r="G753" t="str">
        <f t="shared" si="4296"/>
        <v/>
      </c>
      <c r="H753" t="str">
        <f t="shared" si="4296"/>
        <v/>
      </c>
      <c r="I753" t="str">
        <f t="shared" si="4296"/>
        <v/>
      </c>
      <c r="J753" t="str">
        <f t="shared" si="4296"/>
        <v/>
      </c>
      <c r="K753" t="str">
        <f t="shared" si="4296"/>
        <v/>
      </c>
      <c r="L753">
        <f t="shared" si="4296"/>
        <v>46</v>
      </c>
      <c r="M753">
        <f t="shared" si="4296"/>
        <v>46</v>
      </c>
      <c r="N753">
        <f t="shared" si="4296"/>
        <v>46</v>
      </c>
      <c r="O753">
        <f t="shared" si="4296"/>
        <v>46</v>
      </c>
      <c r="P753">
        <f t="shared" si="4296"/>
        <v>46</v>
      </c>
      <c r="Q753" s="37">
        <f t="shared" ref="Q753:T753" si="4297">IF(ROWS(Q$708:Q753)/100&lt;=Q$706,Q752+1%,"")</f>
        <v>0.46000000000000024</v>
      </c>
      <c r="R753" s="37" t="str">
        <f t="shared" si="4297"/>
        <v/>
      </c>
      <c r="S753" s="37">
        <f t="shared" si="4297"/>
        <v>0.46000000000000024</v>
      </c>
      <c r="T753" s="37" t="str">
        <f t="shared" si="4297"/>
        <v/>
      </c>
      <c r="U753" t="str">
        <f t="shared" si="4030"/>
        <v/>
      </c>
      <c r="V753" s="37" t="str">
        <f t="shared" ref="V753:W753" si="4298">IF(ROWS(V$708:V753)/100&lt;=V$706,V752+1%,"")</f>
        <v/>
      </c>
      <c r="W753" s="37" t="str">
        <f t="shared" si="4298"/>
        <v/>
      </c>
      <c r="X753">
        <f t="shared" si="4032"/>
        <v>460</v>
      </c>
      <c r="Y753" s="37" t="str">
        <f t="shared" si="4033"/>
        <v/>
      </c>
      <c r="Z753">
        <f t="shared" ref="Z753:AA753" si="4299">IF(ROWS(Z$708:Z753)&lt;=Z$706,Z752+1,"")</f>
        <v>46</v>
      </c>
      <c r="AA753">
        <f t="shared" si="4299"/>
        <v>46</v>
      </c>
      <c r="AB753" s="37">
        <f t="shared" ref="AB753:AG753" si="4300">IF(ROWS(AB$708:AB753)/100&lt;=AB$706,AB752+1%,"")</f>
        <v>0.46000000000000024</v>
      </c>
      <c r="AC753" s="37">
        <f t="shared" si="4300"/>
        <v>0.46000000000000024</v>
      </c>
      <c r="AD753" s="37">
        <f t="shared" si="4300"/>
        <v>0.46000000000000024</v>
      </c>
      <c r="AE753" s="37">
        <f t="shared" si="4300"/>
        <v>0.46000000000000024</v>
      </c>
      <c r="AF753" s="37">
        <f t="shared" si="4300"/>
        <v>0.46000000000000024</v>
      </c>
      <c r="AG753" s="37">
        <f t="shared" si="4300"/>
        <v>0.46000000000000024</v>
      </c>
      <c r="AH753">
        <f t="shared" si="4036"/>
        <v>46</v>
      </c>
      <c r="AI753" s="37">
        <f t="shared" ref="AI753:AJ753" si="4301">IF(ROWS(AI$708:AI753)/100&lt;=AI$706,AI752+1%,"")</f>
        <v>0.46000000000000024</v>
      </c>
      <c r="AJ753" s="37">
        <f t="shared" si="4301"/>
        <v>0.46000000000000024</v>
      </c>
    </row>
    <row r="754" spans="1:38" ht="12.75">
      <c r="B754">
        <f t="shared" ref="B754:P754" si="4302">IF(ROWS(B$708:B754)&lt;=B$706,B753+1,"")</f>
        <v>47</v>
      </c>
      <c r="C754" t="str">
        <f t="shared" si="4302"/>
        <v/>
      </c>
      <c r="D754" t="str">
        <f t="shared" si="4302"/>
        <v/>
      </c>
      <c r="E754" t="str">
        <f t="shared" si="4302"/>
        <v/>
      </c>
      <c r="F754" t="str">
        <f t="shared" si="4302"/>
        <v/>
      </c>
      <c r="G754" t="str">
        <f t="shared" si="4302"/>
        <v/>
      </c>
      <c r="H754" t="str">
        <f t="shared" si="4302"/>
        <v/>
      </c>
      <c r="I754" t="str">
        <f t="shared" si="4302"/>
        <v/>
      </c>
      <c r="J754" t="str">
        <f t="shared" si="4302"/>
        <v/>
      </c>
      <c r="K754" t="str">
        <f t="shared" si="4302"/>
        <v/>
      </c>
      <c r="L754">
        <f t="shared" si="4302"/>
        <v>47</v>
      </c>
      <c r="M754">
        <f t="shared" si="4302"/>
        <v>47</v>
      </c>
      <c r="N754">
        <f t="shared" si="4302"/>
        <v>47</v>
      </c>
      <c r="O754">
        <f t="shared" si="4302"/>
        <v>47</v>
      </c>
      <c r="P754">
        <f t="shared" si="4302"/>
        <v>47</v>
      </c>
      <c r="Q754" s="37">
        <f t="shared" ref="Q754:T754" si="4303">IF(ROWS(Q$708:Q754)/100&lt;=Q$706,Q753+1%,"")</f>
        <v>0.47000000000000025</v>
      </c>
      <c r="R754" s="37" t="str">
        <f t="shared" si="4303"/>
        <v/>
      </c>
      <c r="S754" s="37">
        <f t="shared" si="4303"/>
        <v>0.47000000000000025</v>
      </c>
      <c r="T754" s="37" t="str">
        <f t="shared" si="4303"/>
        <v/>
      </c>
      <c r="U754" t="str">
        <f t="shared" si="4030"/>
        <v/>
      </c>
      <c r="V754" s="37" t="str">
        <f t="shared" ref="V754:W754" si="4304">IF(ROWS(V$708:V754)/100&lt;=V$706,V753+1%,"")</f>
        <v/>
      </c>
      <c r="W754" s="37" t="str">
        <f t="shared" si="4304"/>
        <v/>
      </c>
      <c r="X754">
        <f t="shared" si="4032"/>
        <v>470</v>
      </c>
      <c r="Y754" s="37" t="str">
        <f t="shared" si="4033"/>
        <v/>
      </c>
      <c r="Z754">
        <f t="shared" ref="Z754:AA754" si="4305">IF(ROWS(Z$708:Z754)&lt;=Z$706,Z753+1,"")</f>
        <v>47</v>
      </c>
      <c r="AA754">
        <f t="shared" si="4305"/>
        <v>47</v>
      </c>
      <c r="AB754" s="37">
        <f t="shared" ref="AB754:AG754" si="4306">IF(ROWS(AB$708:AB754)/100&lt;=AB$706,AB753+1%,"")</f>
        <v>0.47000000000000025</v>
      </c>
      <c r="AC754" s="37">
        <f t="shared" si="4306"/>
        <v>0.47000000000000025</v>
      </c>
      <c r="AD754" s="37">
        <f t="shared" si="4306"/>
        <v>0.47000000000000025</v>
      </c>
      <c r="AE754" s="37">
        <f t="shared" si="4306"/>
        <v>0.47000000000000025</v>
      </c>
      <c r="AF754" s="37">
        <f t="shared" si="4306"/>
        <v>0.47000000000000025</v>
      </c>
      <c r="AG754" s="37">
        <f t="shared" si="4306"/>
        <v>0.47000000000000025</v>
      </c>
      <c r="AH754">
        <f t="shared" si="4036"/>
        <v>47</v>
      </c>
      <c r="AI754" s="37">
        <f t="shared" ref="AI754:AJ754" si="4307">IF(ROWS(AI$708:AI754)/100&lt;=AI$706,AI753+1%,"")</f>
        <v>0.47000000000000025</v>
      </c>
      <c r="AJ754" s="37">
        <f t="shared" si="4307"/>
        <v>0.47000000000000025</v>
      </c>
    </row>
    <row r="755" spans="1:38" ht="12.75">
      <c r="B755">
        <f t="shared" ref="B755:P755" si="4308">IF(ROWS(B$708:B755)&lt;=B$706,B754+1,"")</f>
        <v>48</v>
      </c>
      <c r="C755" t="str">
        <f t="shared" si="4308"/>
        <v/>
      </c>
      <c r="D755" t="str">
        <f t="shared" si="4308"/>
        <v/>
      </c>
      <c r="E755" t="str">
        <f t="shared" si="4308"/>
        <v/>
      </c>
      <c r="F755" t="str">
        <f t="shared" si="4308"/>
        <v/>
      </c>
      <c r="G755" t="str">
        <f t="shared" si="4308"/>
        <v/>
      </c>
      <c r="H755" t="str">
        <f t="shared" si="4308"/>
        <v/>
      </c>
      <c r="I755" t="str">
        <f t="shared" si="4308"/>
        <v/>
      </c>
      <c r="J755" t="str">
        <f t="shared" si="4308"/>
        <v/>
      </c>
      <c r="K755" t="str">
        <f t="shared" si="4308"/>
        <v/>
      </c>
      <c r="L755">
        <f t="shared" si="4308"/>
        <v>48</v>
      </c>
      <c r="M755">
        <f t="shared" si="4308"/>
        <v>48</v>
      </c>
      <c r="N755">
        <f t="shared" si="4308"/>
        <v>48</v>
      </c>
      <c r="O755">
        <f t="shared" si="4308"/>
        <v>48</v>
      </c>
      <c r="P755">
        <f t="shared" si="4308"/>
        <v>48</v>
      </c>
      <c r="Q755" s="37">
        <f t="shared" ref="Q755:T755" si="4309">IF(ROWS(Q$708:Q755)/100&lt;=Q$706,Q754+1%,"")</f>
        <v>0.48000000000000026</v>
      </c>
      <c r="R755" s="37" t="str">
        <f t="shared" si="4309"/>
        <v/>
      </c>
      <c r="S755" s="37">
        <f t="shared" si="4309"/>
        <v>0.48000000000000026</v>
      </c>
      <c r="T755" s="37" t="str">
        <f t="shared" si="4309"/>
        <v/>
      </c>
      <c r="U755" t="str">
        <f t="shared" si="4030"/>
        <v/>
      </c>
      <c r="V755" s="37" t="str">
        <f t="shared" ref="V755:W755" si="4310">IF(ROWS(V$708:V755)/100&lt;=V$706,V754+1%,"")</f>
        <v/>
      </c>
      <c r="W755" s="37" t="str">
        <f t="shared" si="4310"/>
        <v/>
      </c>
      <c r="X755">
        <f t="shared" si="4032"/>
        <v>480</v>
      </c>
      <c r="Y755" s="37" t="str">
        <f t="shared" si="4033"/>
        <v/>
      </c>
      <c r="Z755">
        <f t="shared" ref="Z755:AA755" si="4311">IF(ROWS(Z$708:Z755)&lt;=Z$706,Z754+1,"")</f>
        <v>48</v>
      </c>
      <c r="AA755">
        <f t="shared" si="4311"/>
        <v>48</v>
      </c>
      <c r="AB755" s="37">
        <f t="shared" ref="AB755:AG755" si="4312">IF(ROWS(AB$708:AB755)/100&lt;=AB$706,AB754+1%,"")</f>
        <v>0.48000000000000026</v>
      </c>
      <c r="AC755" s="37">
        <f t="shared" si="4312"/>
        <v>0.48000000000000026</v>
      </c>
      <c r="AD755" s="37">
        <f t="shared" si="4312"/>
        <v>0.48000000000000026</v>
      </c>
      <c r="AE755" s="37">
        <f t="shared" si="4312"/>
        <v>0.48000000000000026</v>
      </c>
      <c r="AF755" s="37">
        <f t="shared" si="4312"/>
        <v>0.48000000000000026</v>
      </c>
      <c r="AG755" s="37">
        <f t="shared" si="4312"/>
        <v>0.48000000000000026</v>
      </c>
      <c r="AH755">
        <f t="shared" si="4036"/>
        <v>48</v>
      </c>
      <c r="AI755" s="37">
        <f t="shared" ref="AI755:AJ755" si="4313">IF(ROWS(AI$708:AI755)/100&lt;=AI$706,AI754+1%,"")</f>
        <v>0.48000000000000026</v>
      </c>
      <c r="AJ755" s="37">
        <f t="shared" si="4313"/>
        <v>0.48000000000000026</v>
      </c>
    </row>
    <row r="756" spans="1:38" ht="12.75">
      <c r="B756">
        <f t="shared" ref="B756:P756" si="4314">IF(ROWS(B$708:B756)&lt;=B$706,B755+1,"")</f>
        <v>49</v>
      </c>
      <c r="C756" t="str">
        <f t="shared" si="4314"/>
        <v/>
      </c>
      <c r="D756" t="str">
        <f t="shared" si="4314"/>
        <v/>
      </c>
      <c r="E756" t="str">
        <f t="shared" si="4314"/>
        <v/>
      </c>
      <c r="F756" t="str">
        <f t="shared" si="4314"/>
        <v/>
      </c>
      <c r="G756" t="str">
        <f t="shared" si="4314"/>
        <v/>
      </c>
      <c r="H756" t="str">
        <f t="shared" si="4314"/>
        <v/>
      </c>
      <c r="I756" t="str">
        <f t="shared" si="4314"/>
        <v/>
      </c>
      <c r="J756" t="str">
        <f t="shared" si="4314"/>
        <v/>
      </c>
      <c r="K756" t="str">
        <f t="shared" si="4314"/>
        <v/>
      </c>
      <c r="L756">
        <f t="shared" si="4314"/>
        <v>49</v>
      </c>
      <c r="M756">
        <f t="shared" si="4314"/>
        <v>49</v>
      </c>
      <c r="N756">
        <f t="shared" si="4314"/>
        <v>49</v>
      </c>
      <c r="O756">
        <f t="shared" si="4314"/>
        <v>49</v>
      </c>
      <c r="P756">
        <f t="shared" si="4314"/>
        <v>49</v>
      </c>
      <c r="Q756" s="37">
        <f t="shared" ref="Q756:T756" si="4315">IF(ROWS(Q$708:Q756)/100&lt;=Q$706,Q755+1%,"")</f>
        <v>0.49000000000000027</v>
      </c>
      <c r="R756" s="37" t="str">
        <f t="shared" si="4315"/>
        <v/>
      </c>
      <c r="S756" s="37">
        <f t="shared" si="4315"/>
        <v>0.49000000000000027</v>
      </c>
      <c r="T756" s="37" t="str">
        <f t="shared" si="4315"/>
        <v/>
      </c>
      <c r="U756" t="str">
        <f t="shared" si="4030"/>
        <v/>
      </c>
      <c r="V756" s="37" t="str">
        <f t="shared" ref="V756:W756" si="4316">IF(ROWS(V$708:V756)/100&lt;=V$706,V755+1%,"")</f>
        <v/>
      </c>
      <c r="W756" s="37" t="str">
        <f t="shared" si="4316"/>
        <v/>
      </c>
      <c r="X756">
        <f t="shared" si="4032"/>
        <v>490</v>
      </c>
      <c r="Y756" s="37" t="str">
        <f t="shared" si="4033"/>
        <v/>
      </c>
      <c r="Z756">
        <f t="shared" ref="Z756:AA756" si="4317">IF(ROWS(Z$708:Z756)&lt;=Z$706,Z755+1,"")</f>
        <v>49</v>
      </c>
      <c r="AA756">
        <f t="shared" si="4317"/>
        <v>49</v>
      </c>
      <c r="AB756" s="37">
        <f t="shared" ref="AB756:AG756" si="4318">IF(ROWS(AB$708:AB756)/100&lt;=AB$706,AB755+1%,"")</f>
        <v>0.49000000000000027</v>
      </c>
      <c r="AC756" s="37">
        <f t="shared" si="4318"/>
        <v>0.49000000000000027</v>
      </c>
      <c r="AD756" s="37">
        <f t="shared" si="4318"/>
        <v>0.49000000000000027</v>
      </c>
      <c r="AE756" s="37">
        <f t="shared" si="4318"/>
        <v>0.49000000000000027</v>
      </c>
      <c r="AF756" s="37">
        <f t="shared" si="4318"/>
        <v>0.49000000000000027</v>
      </c>
      <c r="AG756" s="37">
        <f t="shared" si="4318"/>
        <v>0.49000000000000027</v>
      </c>
      <c r="AH756">
        <f t="shared" si="4036"/>
        <v>49</v>
      </c>
      <c r="AI756" s="37">
        <f t="shared" ref="AI756:AJ756" si="4319">IF(ROWS(AI$708:AI756)/100&lt;=AI$706,AI755+1%,"")</f>
        <v>0.49000000000000027</v>
      </c>
      <c r="AJ756" s="37">
        <f t="shared" si="4319"/>
        <v>0.49000000000000027</v>
      </c>
    </row>
    <row r="757" spans="1:38" ht="12.75">
      <c r="B757">
        <f t="shared" ref="B757:P757" si="4320">IF(ROWS(B$708:B757)&lt;=B$706,B756+1,"")</f>
        <v>50</v>
      </c>
      <c r="C757" t="str">
        <f t="shared" si="4320"/>
        <v/>
      </c>
      <c r="D757" t="str">
        <f t="shared" si="4320"/>
        <v/>
      </c>
      <c r="E757" t="str">
        <f t="shared" si="4320"/>
        <v/>
      </c>
      <c r="F757" t="str">
        <f t="shared" si="4320"/>
        <v/>
      </c>
      <c r="G757" t="str">
        <f t="shared" si="4320"/>
        <v/>
      </c>
      <c r="H757" t="str">
        <f t="shared" si="4320"/>
        <v/>
      </c>
      <c r="I757" t="str">
        <f t="shared" si="4320"/>
        <v/>
      </c>
      <c r="J757" t="str">
        <f t="shared" si="4320"/>
        <v/>
      </c>
      <c r="K757" t="str">
        <f t="shared" si="4320"/>
        <v/>
      </c>
      <c r="L757">
        <f t="shared" si="4320"/>
        <v>50</v>
      </c>
      <c r="M757">
        <f t="shared" si="4320"/>
        <v>50</v>
      </c>
      <c r="N757">
        <f t="shared" si="4320"/>
        <v>50</v>
      </c>
      <c r="O757">
        <f t="shared" si="4320"/>
        <v>50</v>
      </c>
      <c r="P757">
        <f t="shared" si="4320"/>
        <v>50</v>
      </c>
      <c r="Q757" s="37">
        <f t="shared" ref="Q757:T757" si="4321">IF(ROWS(Q$708:Q757)/100&lt;=Q$706,Q756+1%,"")</f>
        <v>0.50000000000000022</v>
      </c>
      <c r="R757" s="37" t="str">
        <f t="shared" si="4321"/>
        <v/>
      </c>
      <c r="S757" s="37">
        <f t="shared" si="4321"/>
        <v>0.50000000000000022</v>
      </c>
      <c r="T757" s="37" t="str">
        <f t="shared" si="4321"/>
        <v/>
      </c>
      <c r="U757" t="str">
        <f t="shared" si="4030"/>
        <v/>
      </c>
      <c r="V757" s="37" t="str">
        <f t="shared" ref="V757:W757" si="4322">IF(ROWS(V$708:V757)/100&lt;=V$706,V756+1%,"")</f>
        <v/>
      </c>
      <c r="W757" s="37" t="str">
        <f t="shared" si="4322"/>
        <v/>
      </c>
      <c r="X757">
        <f t="shared" si="4032"/>
        <v>500</v>
      </c>
      <c r="Y757" s="37" t="str">
        <f t="shared" si="4033"/>
        <v/>
      </c>
      <c r="Z757">
        <f t="shared" ref="Z757:AA757" si="4323">IF(ROWS(Z$708:Z757)&lt;=Z$706,Z756+1,"")</f>
        <v>50</v>
      </c>
      <c r="AA757">
        <f t="shared" si="4323"/>
        <v>50</v>
      </c>
      <c r="AB757" s="37">
        <f t="shared" ref="AB757:AG757" si="4324">IF(ROWS(AB$708:AB757)/100&lt;=AB$706,AB756+1%,"")</f>
        <v>0.50000000000000022</v>
      </c>
      <c r="AC757" s="37">
        <f t="shared" si="4324"/>
        <v>0.50000000000000022</v>
      </c>
      <c r="AD757" s="37">
        <f t="shared" si="4324"/>
        <v>0.50000000000000022</v>
      </c>
      <c r="AE757" s="37">
        <f t="shared" si="4324"/>
        <v>0.50000000000000022</v>
      </c>
      <c r="AF757" s="37">
        <f t="shared" si="4324"/>
        <v>0.50000000000000022</v>
      </c>
      <c r="AG757" s="37">
        <f t="shared" si="4324"/>
        <v>0.50000000000000022</v>
      </c>
      <c r="AH757">
        <f t="shared" si="4036"/>
        <v>50</v>
      </c>
      <c r="AI757" s="37">
        <f t="shared" ref="AI757:AJ757" si="4325">IF(ROWS(AI$708:AI757)/100&lt;=AI$706,AI756+1%,"")</f>
        <v>0.50000000000000022</v>
      </c>
      <c r="AJ757" s="37">
        <f t="shared" si="4325"/>
        <v>0.50000000000000022</v>
      </c>
    </row>
    <row r="758" spans="1:38" ht="12.75">
      <c r="Q758" s="37"/>
      <c r="R758" s="37"/>
      <c r="S758" s="37"/>
      <c r="T758" s="37"/>
      <c r="V758" s="37"/>
      <c r="W758" s="37"/>
      <c r="Y758" s="37"/>
      <c r="AB758" s="37"/>
      <c r="AC758" s="37"/>
      <c r="AD758" s="37"/>
      <c r="AE758" s="37"/>
      <c r="AF758" s="37"/>
      <c r="AG758" s="37"/>
      <c r="AI758" s="37"/>
      <c r="AJ758" s="37"/>
    </row>
    <row r="759" spans="1:38" ht="12.75">
      <c r="A759" s="10" t="s">
        <v>3</v>
      </c>
      <c r="B759" s="10" t="s">
        <v>1367</v>
      </c>
      <c r="C759" s="10" t="s">
        <v>1367</v>
      </c>
      <c r="D759" s="10" t="s">
        <v>1367</v>
      </c>
      <c r="E759" s="10" t="s">
        <v>1367</v>
      </c>
      <c r="F759" s="10" t="s">
        <v>1367</v>
      </c>
      <c r="G759" s="10" t="s">
        <v>1367</v>
      </c>
      <c r="H759" s="10" t="s">
        <v>1367</v>
      </c>
      <c r="I759" s="10" t="s">
        <v>1367</v>
      </c>
      <c r="J759" s="10" t="s">
        <v>1367</v>
      </c>
      <c r="K759" s="10" t="s">
        <v>1367</v>
      </c>
      <c r="L759" s="10" t="s">
        <v>1367</v>
      </c>
      <c r="M759" s="10" t="s">
        <v>1367</v>
      </c>
      <c r="N759" s="10" t="s">
        <v>1367</v>
      </c>
      <c r="O759" s="10" t="s">
        <v>1367</v>
      </c>
      <c r="P759" s="10" t="s">
        <v>1367</v>
      </c>
      <c r="Q759" s="157" t="s">
        <v>1367</v>
      </c>
      <c r="R759" s="157" t="s">
        <v>1367</v>
      </c>
      <c r="S759" s="157" t="s">
        <v>1367</v>
      </c>
      <c r="T759" s="157" t="s">
        <v>1367</v>
      </c>
      <c r="U759" s="10" t="s">
        <v>1367</v>
      </c>
      <c r="V759" s="157" t="s">
        <v>1367</v>
      </c>
      <c r="W759" s="157" t="s">
        <v>1367</v>
      </c>
      <c r="X759" s="10" t="s">
        <v>1367</v>
      </c>
      <c r="Y759" s="157" t="s">
        <v>1367</v>
      </c>
      <c r="Z759" s="10" t="s">
        <v>1367</v>
      </c>
      <c r="AA759" s="10" t="s">
        <v>1367</v>
      </c>
      <c r="AB759" s="157" t="s">
        <v>1367</v>
      </c>
      <c r="AC759" s="157" t="s">
        <v>1367</v>
      </c>
      <c r="AD759" s="157" t="s">
        <v>1367</v>
      </c>
      <c r="AE759" s="157" t="s">
        <v>1367</v>
      </c>
      <c r="AF759" s="157" t="s">
        <v>1367</v>
      </c>
      <c r="AG759" s="157" t="s">
        <v>1367</v>
      </c>
      <c r="AH759" s="10" t="s">
        <v>1367</v>
      </c>
      <c r="AI759" s="157" t="s">
        <v>1367</v>
      </c>
      <c r="AJ759" s="157" t="s">
        <v>1367</v>
      </c>
      <c r="AK759" s="10" t="s">
        <v>1367</v>
      </c>
      <c r="AL759" s="10" t="s">
        <v>1367</v>
      </c>
    </row>
    <row r="760" spans="1:38" ht="12.75">
      <c r="A760" s="10" t="s">
        <v>420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57">
        <v>0</v>
      </c>
      <c r="R760" s="157">
        <v>0</v>
      </c>
      <c r="S760" s="157">
        <v>0</v>
      </c>
      <c r="T760" s="157">
        <v>0</v>
      </c>
      <c r="U760" s="10">
        <v>0</v>
      </c>
      <c r="V760" s="157">
        <v>0</v>
      </c>
      <c r="W760" s="157">
        <v>0</v>
      </c>
      <c r="X760" s="10">
        <v>0</v>
      </c>
      <c r="Y760" s="157">
        <v>0</v>
      </c>
      <c r="Z760" s="10">
        <v>0</v>
      </c>
      <c r="AA760" s="10">
        <v>0</v>
      </c>
      <c r="AB760" s="157">
        <v>0</v>
      </c>
      <c r="AC760" s="157">
        <v>0</v>
      </c>
      <c r="AD760" s="157">
        <v>0</v>
      </c>
      <c r="AE760" s="157">
        <v>0</v>
      </c>
      <c r="AF760" s="157">
        <v>0</v>
      </c>
      <c r="AG760" s="157">
        <v>0</v>
      </c>
      <c r="AH760" s="10">
        <v>0</v>
      </c>
      <c r="AI760" s="157">
        <v>0</v>
      </c>
      <c r="AJ760" s="157">
        <v>0</v>
      </c>
      <c r="AK760" s="10">
        <v>0</v>
      </c>
      <c r="AL760" s="10">
        <v>0</v>
      </c>
    </row>
    <row r="761" spans="1:38" ht="12.75">
      <c r="A761" s="10" t="s">
        <v>1360</v>
      </c>
      <c r="B761">
        <f t="shared" ref="B761:P761" si="4326">IF(ROWS(B761)&lt;=B759,B760+1,"")</f>
        <v>1</v>
      </c>
      <c r="C761">
        <f t="shared" si="4326"/>
        <v>1</v>
      </c>
      <c r="D761">
        <f t="shared" si="4326"/>
        <v>1</v>
      </c>
      <c r="E761">
        <f t="shared" si="4326"/>
        <v>1</v>
      </c>
      <c r="F761">
        <f t="shared" si="4326"/>
        <v>1</v>
      </c>
      <c r="G761">
        <f t="shared" si="4326"/>
        <v>1</v>
      </c>
      <c r="H761">
        <f t="shared" si="4326"/>
        <v>1</v>
      </c>
      <c r="I761">
        <f t="shared" si="4326"/>
        <v>1</v>
      </c>
      <c r="J761">
        <f t="shared" si="4326"/>
        <v>1</v>
      </c>
      <c r="K761">
        <f t="shared" si="4326"/>
        <v>1</v>
      </c>
      <c r="L761">
        <f t="shared" si="4326"/>
        <v>1</v>
      </c>
      <c r="M761">
        <f t="shared" si="4326"/>
        <v>1</v>
      </c>
      <c r="N761">
        <f t="shared" si="4326"/>
        <v>1</v>
      </c>
      <c r="O761">
        <f t="shared" si="4326"/>
        <v>1</v>
      </c>
      <c r="P761">
        <f t="shared" si="4326"/>
        <v>1</v>
      </c>
      <c r="Q761" s="37">
        <f t="shared" ref="Q761:T761" si="4327">IF(ROWS(Q761)/100&lt;=Q759,Q760+1%,"")</f>
        <v>0.01</v>
      </c>
      <c r="R761" s="37">
        <f t="shared" si="4327"/>
        <v>0.01</v>
      </c>
      <c r="S761" s="37">
        <f t="shared" si="4327"/>
        <v>0.01</v>
      </c>
      <c r="T761" s="37">
        <f t="shared" si="4327"/>
        <v>0.01</v>
      </c>
      <c r="U761">
        <f>IF(ROWS(U761)&lt;=U759,U760+1,"")</f>
        <v>1</v>
      </c>
      <c r="V761" s="37">
        <f t="shared" ref="V761:W761" si="4328">IF(ROWS(V761)/100&lt;=V759,V760+1%,"")</f>
        <v>0.01</v>
      </c>
      <c r="W761" s="37">
        <f t="shared" si="4328"/>
        <v>0.01</v>
      </c>
      <c r="X761">
        <f>IF(ROWS(X761)&lt;=X759,X760+10,"")</f>
        <v>10</v>
      </c>
      <c r="Y761" s="37">
        <f>IF(ROWS(Y761)/100&lt;=Y759,Y760+1%,"")</f>
        <v>0.01</v>
      </c>
      <c r="Z761">
        <f>IF(ROWS(Z761)&lt;=Z759,Z760+1,"")</f>
        <v>1</v>
      </c>
      <c r="AA761">
        <f>IF(ROWS(AA761)&lt;=AA759,AA7+1,"")</f>
        <v>5</v>
      </c>
      <c r="AB761" s="37">
        <f t="shared" ref="AB761:AG761" si="4329">IF(ROWS(AB761)/100&lt;=AB759,AB760+1%,"")</f>
        <v>0.01</v>
      </c>
      <c r="AC761" s="37">
        <f t="shared" si="4329"/>
        <v>0.01</v>
      </c>
      <c r="AD761" s="37">
        <f t="shared" si="4329"/>
        <v>0.01</v>
      </c>
      <c r="AE761" s="37">
        <f t="shared" si="4329"/>
        <v>0.01</v>
      </c>
      <c r="AF761" s="37">
        <f t="shared" si="4329"/>
        <v>0.01</v>
      </c>
      <c r="AG761" s="37">
        <f t="shared" si="4329"/>
        <v>0.01</v>
      </c>
      <c r="AH761">
        <f>IF(ROWS(AH761)&lt;=AH759,AH760+1,"")</f>
        <v>1</v>
      </c>
      <c r="AI761" s="37">
        <f t="shared" ref="AI761:AJ761" si="4330">IF(ROWS(AI761)/100&lt;=AI759,AI760+1%,"")</f>
        <v>0.01</v>
      </c>
      <c r="AJ761" s="37">
        <f t="shared" si="4330"/>
        <v>0.01</v>
      </c>
      <c r="AK761">
        <f>IF(ROWS(AK761)&lt;=AK759,AK760+1,"")</f>
        <v>1</v>
      </c>
      <c r="AL761" t="e">
        <f>IF(ROWS(AL761)&lt;=ABS(AL759),AL760-1,"")</f>
        <v>#VALUE!</v>
      </c>
    </row>
    <row r="762" spans="1:38" ht="12.75">
      <c r="B762">
        <f t="shared" ref="B762:P762" si="4331">IF(ROWS(B$761:B762)&lt;=B$759,B761+1,"")</f>
        <v>2</v>
      </c>
      <c r="C762">
        <f t="shared" si="4331"/>
        <v>2</v>
      </c>
      <c r="D762">
        <f t="shared" si="4331"/>
        <v>2</v>
      </c>
      <c r="E762">
        <f t="shared" si="4331"/>
        <v>2</v>
      </c>
      <c r="F762">
        <f t="shared" si="4331"/>
        <v>2</v>
      </c>
      <c r="G762">
        <f t="shared" si="4331"/>
        <v>2</v>
      </c>
      <c r="H762">
        <f t="shared" si="4331"/>
        <v>2</v>
      </c>
      <c r="I762">
        <f t="shared" si="4331"/>
        <v>2</v>
      </c>
      <c r="J762">
        <f t="shared" si="4331"/>
        <v>2</v>
      </c>
      <c r="K762">
        <f t="shared" si="4331"/>
        <v>2</v>
      </c>
      <c r="L762">
        <f t="shared" si="4331"/>
        <v>2</v>
      </c>
      <c r="M762">
        <f t="shared" si="4331"/>
        <v>2</v>
      </c>
      <c r="N762">
        <f t="shared" si="4331"/>
        <v>2</v>
      </c>
      <c r="O762">
        <f t="shared" si="4331"/>
        <v>2</v>
      </c>
      <c r="P762">
        <f t="shared" si="4331"/>
        <v>2</v>
      </c>
      <c r="Q762" s="37">
        <f t="shared" ref="Q762:T762" si="4332">IF(ROWS(Q$761:Q762)/100&lt;=Q$759,Q761+1%,"")</f>
        <v>0.02</v>
      </c>
      <c r="R762" s="37">
        <f t="shared" si="4332"/>
        <v>0.02</v>
      </c>
      <c r="S762" s="37">
        <f t="shared" si="4332"/>
        <v>0.02</v>
      </c>
      <c r="T762" s="37">
        <f t="shared" si="4332"/>
        <v>0.02</v>
      </c>
      <c r="U762">
        <f t="shared" ref="U762:U810" si="4333">IF(ROWS(U$761:U762)&lt;=U$759,U761+1,"")</f>
        <v>2</v>
      </c>
      <c r="V762" s="37">
        <f t="shared" ref="V762:W762" si="4334">IF(ROWS(V$761:V762)/100&lt;=V$759,V761+1%,"")</f>
        <v>0.02</v>
      </c>
      <c r="W762" s="37">
        <f t="shared" si="4334"/>
        <v>0.02</v>
      </c>
      <c r="X762">
        <f t="shared" ref="X762:X810" si="4335">IF(ROWS(X$761:X762)&lt;=X$759,X761+1,"")</f>
        <v>11</v>
      </c>
      <c r="Y762" s="37">
        <f t="shared" ref="Y762:Y810" si="4336">IF(ROWS(Y$761:Y762)/100&lt;=Y$759,Y761+1%,"")</f>
        <v>0.02</v>
      </c>
      <c r="Z762">
        <f t="shared" ref="Z762:AA762" si="4337">IF(ROWS(Z$761:Z762)&lt;=Z$759,Z761+1,"")</f>
        <v>2</v>
      </c>
      <c r="AA762">
        <f t="shared" si="4337"/>
        <v>6</v>
      </c>
      <c r="AB762" s="37">
        <f t="shared" ref="AB762:AG762" si="4338">IF(ROWS(AB$761:AB762)/100&lt;=AB$759,AB761+1%,"")</f>
        <v>0.02</v>
      </c>
      <c r="AC762" s="37">
        <f t="shared" si="4338"/>
        <v>0.02</v>
      </c>
      <c r="AD762" s="37">
        <f t="shared" si="4338"/>
        <v>0.02</v>
      </c>
      <c r="AE762" s="37">
        <f t="shared" si="4338"/>
        <v>0.02</v>
      </c>
      <c r="AF762" s="37">
        <f t="shared" si="4338"/>
        <v>0.02</v>
      </c>
      <c r="AG762" s="37">
        <f t="shared" si="4338"/>
        <v>0.02</v>
      </c>
      <c r="AH762">
        <f t="shared" ref="AH762:AH810" si="4339">IF(ROWS(AH$761:AH762)&lt;=AH$759,AH761+1,"")</f>
        <v>2</v>
      </c>
      <c r="AI762" s="37">
        <f t="shared" ref="AI762:AJ762" si="4340">IF(ROWS(AI$761:AI762)/100&lt;=AI$759,AI761+1,"")</f>
        <v>1.01</v>
      </c>
      <c r="AJ762" s="37">
        <f t="shared" si="4340"/>
        <v>1.01</v>
      </c>
      <c r="AK762">
        <f t="shared" ref="AK762:AK810" si="4341">IF(ROWS(AK$761:AK762)&lt;=AK$759,AK761+1,"")</f>
        <v>2</v>
      </c>
      <c r="AL762" t="e">
        <f t="shared" ref="AL762:AL810" si="4342">IF(ROWS(AL$761:AL762)&lt;=AL$759,AL761-1,"")</f>
        <v>#VALUE!</v>
      </c>
    </row>
    <row r="763" spans="1:38" ht="12.75">
      <c r="B763">
        <f t="shared" ref="B763:P763" si="4343">IF(ROWS(B$761:B763)&lt;=B$759,B762+1,"")</f>
        <v>3</v>
      </c>
      <c r="C763">
        <f t="shared" si="4343"/>
        <v>3</v>
      </c>
      <c r="D763">
        <f t="shared" si="4343"/>
        <v>3</v>
      </c>
      <c r="E763">
        <f t="shared" si="4343"/>
        <v>3</v>
      </c>
      <c r="F763">
        <f t="shared" si="4343"/>
        <v>3</v>
      </c>
      <c r="G763">
        <f t="shared" si="4343"/>
        <v>3</v>
      </c>
      <c r="H763">
        <f t="shared" si="4343"/>
        <v>3</v>
      </c>
      <c r="I763">
        <f t="shared" si="4343"/>
        <v>3</v>
      </c>
      <c r="J763">
        <f t="shared" si="4343"/>
        <v>3</v>
      </c>
      <c r="K763">
        <f t="shared" si="4343"/>
        <v>3</v>
      </c>
      <c r="L763">
        <f t="shared" si="4343"/>
        <v>3</v>
      </c>
      <c r="M763">
        <f t="shared" si="4343"/>
        <v>3</v>
      </c>
      <c r="N763">
        <f t="shared" si="4343"/>
        <v>3</v>
      </c>
      <c r="O763">
        <f t="shared" si="4343"/>
        <v>3</v>
      </c>
      <c r="P763">
        <f t="shared" si="4343"/>
        <v>3</v>
      </c>
      <c r="Q763" s="37">
        <f t="shared" ref="Q763:T763" si="4344">IF(ROWS(Q$761:Q763)/100&lt;=Q$759,Q762+1%,"")</f>
        <v>0.03</v>
      </c>
      <c r="R763" s="37">
        <f t="shared" si="4344"/>
        <v>0.03</v>
      </c>
      <c r="S763" s="37">
        <f t="shared" si="4344"/>
        <v>0.03</v>
      </c>
      <c r="T763" s="37">
        <f t="shared" si="4344"/>
        <v>0.03</v>
      </c>
      <c r="U763">
        <f t="shared" si="4333"/>
        <v>3</v>
      </c>
      <c r="V763" s="37">
        <f t="shared" ref="V763:W763" si="4345">IF(ROWS(V$761:V763)/100&lt;=V$759,V762+1%,"")</f>
        <v>0.03</v>
      </c>
      <c r="W763" s="37">
        <f t="shared" si="4345"/>
        <v>0.03</v>
      </c>
      <c r="X763">
        <f t="shared" si="4335"/>
        <v>12</v>
      </c>
      <c r="Y763" s="37">
        <f t="shared" si="4336"/>
        <v>0.03</v>
      </c>
      <c r="Z763">
        <f t="shared" ref="Z763:AA763" si="4346">IF(ROWS(Z$761:Z763)&lt;=Z$759,Z762+1,"")</f>
        <v>3</v>
      </c>
      <c r="AA763">
        <f t="shared" si="4346"/>
        <v>7</v>
      </c>
      <c r="AB763" s="37">
        <f t="shared" ref="AB763:AG763" si="4347">IF(ROWS(AB$761:AB763)/100&lt;=AB$759,AB762+1%,"")</f>
        <v>0.03</v>
      </c>
      <c r="AC763" s="37">
        <f t="shared" si="4347"/>
        <v>0.03</v>
      </c>
      <c r="AD763" s="37">
        <f t="shared" si="4347"/>
        <v>0.03</v>
      </c>
      <c r="AE763" s="37">
        <f t="shared" si="4347"/>
        <v>0.03</v>
      </c>
      <c r="AF763" s="37">
        <f t="shared" si="4347"/>
        <v>0.03</v>
      </c>
      <c r="AG763" s="37">
        <f t="shared" si="4347"/>
        <v>0.03</v>
      </c>
      <c r="AH763">
        <f t="shared" si="4339"/>
        <v>3</v>
      </c>
      <c r="AI763" s="37">
        <f t="shared" ref="AI763:AJ763" si="4348">IF(ROWS(AI$761:AI763)/100&lt;=AI$759,AI762+1,"")</f>
        <v>2.0099999999999998</v>
      </c>
      <c r="AJ763" s="37">
        <f t="shared" si="4348"/>
        <v>2.0099999999999998</v>
      </c>
      <c r="AK763">
        <f t="shared" si="4341"/>
        <v>3</v>
      </c>
      <c r="AL763" t="e">
        <f t="shared" si="4342"/>
        <v>#VALUE!</v>
      </c>
    </row>
    <row r="764" spans="1:38" ht="12.75">
      <c r="B764">
        <f t="shared" ref="B764:P764" si="4349">IF(ROWS(B$761:B764)&lt;=B$759,B763+1,"")</f>
        <v>4</v>
      </c>
      <c r="C764">
        <f t="shared" si="4349"/>
        <v>4</v>
      </c>
      <c r="D764">
        <f t="shared" si="4349"/>
        <v>4</v>
      </c>
      <c r="E764">
        <f t="shared" si="4349"/>
        <v>4</v>
      </c>
      <c r="F764">
        <f t="shared" si="4349"/>
        <v>4</v>
      </c>
      <c r="G764">
        <f t="shared" si="4349"/>
        <v>4</v>
      </c>
      <c r="H764">
        <f t="shared" si="4349"/>
        <v>4</v>
      </c>
      <c r="I764">
        <f t="shared" si="4349"/>
        <v>4</v>
      </c>
      <c r="J764">
        <f t="shared" si="4349"/>
        <v>4</v>
      </c>
      <c r="K764">
        <f t="shared" si="4349"/>
        <v>4</v>
      </c>
      <c r="L764">
        <f t="shared" si="4349"/>
        <v>4</v>
      </c>
      <c r="M764">
        <f t="shared" si="4349"/>
        <v>4</v>
      </c>
      <c r="N764">
        <f t="shared" si="4349"/>
        <v>4</v>
      </c>
      <c r="O764">
        <f t="shared" si="4349"/>
        <v>4</v>
      </c>
      <c r="P764">
        <f t="shared" si="4349"/>
        <v>4</v>
      </c>
      <c r="Q764" s="37">
        <f t="shared" ref="Q764:T764" si="4350">IF(ROWS(Q$761:Q764)/100&lt;=Q$759,Q763+1%,"")</f>
        <v>0.04</v>
      </c>
      <c r="R764" s="37">
        <f t="shared" si="4350"/>
        <v>0.04</v>
      </c>
      <c r="S764" s="37">
        <f t="shared" si="4350"/>
        <v>0.04</v>
      </c>
      <c r="T764" s="37">
        <f t="shared" si="4350"/>
        <v>0.04</v>
      </c>
      <c r="U764">
        <f t="shared" si="4333"/>
        <v>4</v>
      </c>
      <c r="V764" s="37">
        <f t="shared" ref="V764:W764" si="4351">IF(ROWS(V$761:V764)/100&lt;=V$759,V763+1%,"")</f>
        <v>0.04</v>
      </c>
      <c r="W764" s="37">
        <f t="shared" si="4351"/>
        <v>0.04</v>
      </c>
      <c r="X764">
        <f t="shared" si="4335"/>
        <v>13</v>
      </c>
      <c r="Y764" s="37">
        <f t="shared" si="4336"/>
        <v>0.04</v>
      </c>
      <c r="Z764">
        <f t="shared" ref="Z764:AA764" si="4352">IF(ROWS(Z$761:Z764)&lt;=Z$759,Z763+1,"")</f>
        <v>4</v>
      </c>
      <c r="AA764">
        <f t="shared" si="4352"/>
        <v>8</v>
      </c>
      <c r="AB764" s="37">
        <f t="shared" ref="AB764:AG764" si="4353">IF(ROWS(AB$761:AB764)/100&lt;=AB$759,AB763+1%,"")</f>
        <v>0.04</v>
      </c>
      <c r="AC764" s="37">
        <f t="shared" si="4353"/>
        <v>0.04</v>
      </c>
      <c r="AD764" s="37">
        <f t="shared" si="4353"/>
        <v>0.04</v>
      </c>
      <c r="AE764" s="37">
        <f t="shared" si="4353"/>
        <v>0.04</v>
      </c>
      <c r="AF764" s="37">
        <f t="shared" si="4353"/>
        <v>0.04</v>
      </c>
      <c r="AG764" s="37">
        <f t="shared" si="4353"/>
        <v>0.04</v>
      </c>
      <c r="AH764">
        <f t="shared" si="4339"/>
        <v>4</v>
      </c>
      <c r="AI764" s="37">
        <f t="shared" ref="AI764:AJ764" si="4354">IF(ROWS(AI$761:AI764)/100&lt;=AI$759,AI763+1,"")</f>
        <v>3.01</v>
      </c>
      <c r="AJ764" s="37">
        <f t="shared" si="4354"/>
        <v>3.01</v>
      </c>
      <c r="AK764">
        <f t="shared" si="4341"/>
        <v>4</v>
      </c>
      <c r="AL764" t="e">
        <f t="shared" si="4342"/>
        <v>#VALUE!</v>
      </c>
    </row>
    <row r="765" spans="1:38" ht="12.75">
      <c r="B765">
        <f t="shared" ref="B765:P765" si="4355">IF(ROWS(B$761:B765)&lt;=B$759,B764+1,"")</f>
        <v>5</v>
      </c>
      <c r="C765">
        <f t="shared" si="4355"/>
        <v>5</v>
      </c>
      <c r="D765">
        <f t="shared" si="4355"/>
        <v>5</v>
      </c>
      <c r="E765">
        <f t="shared" si="4355"/>
        <v>5</v>
      </c>
      <c r="F765">
        <f t="shared" si="4355"/>
        <v>5</v>
      </c>
      <c r="G765">
        <f t="shared" si="4355"/>
        <v>5</v>
      </c>
      <c r="H765">
        <f t="shared" si="4355"/>
        <v>5</v>
      </c>
      <c r="I765">
        <f t="shared" si="4355"/>
        <v>5</v>
      </c>
      <c r="J765">
        <f t="shared" si="4355"/>
        <v>5</v>
      </c>
      <c r="K765">
        <f t="shared" si="4355"/>
        <v>5</v>
      </c>
      <c r="L765">
        <f t="shared" si="4355"/>
        <v>5</v>
      </c>
      <c r="M765">
        <f t="shared" si="4355"/>
        <v>5</v>
      </c>
      <c r="N765">
        <f t="shared" si="4355"/>
        <v>5</v>
      </c>
      <c r="O765">
        <f t="shared" si="4355"/>
        <v>5</v>
      </c>
      <c r="P765">
        <f t="shared" si="4355"/>
        <v>5</v>
      </c>
      <c r="Q765" s="37">
        <f t="shared" ref="Q765:T765" si="4356">IF(ROWS(Q$761:Q765)/100&lt;=Q$759,Q764+1%,"")</f>
        <v>0.05</v>
      </c>
      <c r="R765" s="37">
        <f t="shared" si="4356"/>
        <v>0.05</v>
      </c>
      <c r="S765" s="37">
        <f t="shared" si="4356"/>
        <v>0.05</v>
      </c>
      <c r="T765" s="37">
        <f t="shared" si="4356"/>
        <v>0.05</v>
      </c>
      <c r="U765">
        <f t="shared" si="4333"/>
        <v>5</v>
      </c>
      <c r="V765" s="37">
        <f t="shared" ref="V765:W765" si="4357">IF(ROWS(V$761:V765)/100&lt;=V$759,V764+1%,"")</f>
        <v>0.05</v>
      </c>
      <c r="W765" s="37">
        <f t="shared" si="4357"/>
        <v>0.05</v>
      </c>
      <c r="X765">
        <f t="shared" si="4335"/>
        <v>14</v>
      </c>
      <c r="Y765" s="37">
        <f t="shared" si="4336"/>
        <v>0.05</v>
      </c>
      <c r="Z765">
        <f t="shared" ref="Z765:AA765" si="4358">IF(ROWS(Z$761:Z765)&lt;=Z$759,Z764+1,"")</f>
        <v>5</v>
      </c>
      <c r="AA765">
        <f t="shared" si="4358"/>
        <v>9</v>
      </c>
      <c r="AB765" s="37">
        <f t="shared" ref="AB765:AG765" si="4359">IF(ROWS(AB$761:AB765)/100&lt;=AB$759,AB764+1%,"")</f>
        <v>0.05</v>
      </c>
      <c r="AC765" s="37">
        <f t="shared" si="4359"/>
        <v>0.05</v>
      </c>
      <c r="AD765" s="37">
        <f t="shared" si="4359"/>
        <v>0.05</v>
      </c>
      <c r="AE765" s="37">
        <f t="shared" si="4359"/>
        <v>0.05</v>
      </c>
      <c r="AF765" s="37">
        <f t="shared" si="4359"/>
        <v>0.05</v>
      </c>
      <c r="AG765" s="37">
        <f t="shared" si="4359"/>
        <v>0.05</v>
      </c>
      <c r="AH765">
        <f t="shared" si="4339"/>
        <v>5</v>
      </c>
      <c r="AI765" s="37">
        <f t="shared" ref="AI765:AJ765" si="4360">IF(ROWS(AI$761:AI765)/100&lt;=AI$759,AI764+1,"")</f>
        <v>4.01</v>
      </c>
      <c r="AJ765" s="37">
        <f t="shared" si="4360"/>
        <v>4.01</v>
      </c>
      <c r="AK765">
        <f t="shared" si="4341"/>
        <v>5</v>
      </c>
      <c r="AL765" t="e">
        <f t="shared" si="4342"/>
        <v>#VALUE!</v>
      </c>
    </row>
    <row r="766" spans="1:38" ht="12.75">
      <c r="B766">
        <f t="shared" ref="B766:P766" si="4361">IF(ROWS(B$761:B766)&lt;=B$759,B765+1,"")</f>
        <v>6</v>
      </c>
      <c r="C766">
        <f t="shared" si="4361"/>
        <v>6</v>
      </c>
      <c r="D766">
        <f t="shared" si="4361"/>
        <v>6</v>
      </c>
      <c r="E766">
        <f t="shared" si="4361"/>
        <v>6</v>
      </c>
      <c r="F766">
        <f t="shared" si="4361"/>
        <v>6</v>
      </c>
      <c r="G766">
        <f t="shared" si="4361"/>
        <v>6</v>
      </c>
      <c r="H766">
        <f t="shared" si="4361"/>
        <v>6</v>
      </c>
      <c r="I766">
        <f t="shared" si="4361"/>
        <v>6</v>
      </c>
      <c r="J766">
        <f t="shared" si="4361"/>
        <v>6</v>
      </c>
      <c r="K766">
        <f t="shared" si="4361"/>
        <v>6</v>
      </c>
      <c r="L766">
        <f t="shared" si="4361"/>
        <v>6</v>
      </c>
      <c r="M766">
        <f t="shared" si="4361"/>
        <v>6</v>
      </c>
      <c r="N766">
        <f t="shared" si="4361"/>
        <v>6</v>
      </c>
      <c r="O766">
        <f t="shared" si="4361"/>
        <v>6</v>
      </c>
      <c r="P766">
        <f t="shared" si="4361"/>
        <v>6</v>
      </c>
      <c r="Q766" s="37">
        <f t="shared" ref="Q766:T766" si="4362">IF(ROWS(Q$761:Q766)/100&lt;=Q$759,Q765+1%,"")</f>
        <v>6.0000000000000005E-2</v>
      </c>
      <c r="R766" s="37">
        <f t="shared" si="4362"/>
        <v>6.0000000000000005E-2</v>
      </c>
      <c r="S766" s="37">
        <f t="shared" si="4362"/>
        <v>6.0000000000000005E-2</v>
      </c>
      <c r="T766" s="37">
        <f t="shared" si="4362"/>
        <v>6.0000000000000005E-2</v>
      </c>
      <c r="U766">
        <f t="shared" si="4333"/>
        <v>6</v>
      </c>
      <c r="V766" s="37">
        <f t="shared" ref="V766:W766" si="4363">IF(ROWS(V$761:V766)/100&lt;=V$759,V765+1%,"")</f>
        <v>6.0000000000000005E-2</v>
      </c>
      <c r="W766" s="37">
        <f t="shared" si="4363"/>
        <v>6.0000000000000005E-2</v>
      </c>
      <c r="X766">
        <f t="shared" si="4335"/>
        <v>15</v>
      </c>
      <c r="Y766" s="37">
        <f t="shared" si="4336"/>
        <v>6.0000000000000005E-2</v>
      </c>
      <c r="Z766">
        <f t="shared" ref="Z766:AA766" si="4364">IF(ROWS(Z$761:Z766)&lt;=Z$759,Z765+1,"")</f>
        <v>6</v>
      </c>
      <c r="AA766">
        <f t="shared" si="4364"/>
        <v>10</v>
      </c>
      <c r="AB766" s="37">
        <f t="shared" ref="AB766:AG766" si="4365">IF(ROWS(AB$761:AB766)/100&lt;=AB$759,AB765+1%,"")</f>
        <v>6.0000000000000005E-2</v>
      </c>
      <c r="AC766" s="37">
        <f t="shared" si="4365"/>
        <v>6.0000000000000005E-2</v>
      </c>
      <c r="AD766" s="37">
        <f t="shared" si="4365"/>
        <v>6.0000000000000005E-2</v>
      </c>
      <c r="AE766" s="37">
        <f t="shared" si="4365"/>
        <v>6.0000000000000005E-2</v>
      </c>
      <c r="AF766" s="37">
        <f t="shared" si="4365"/>
        <v>6.0000000000000005E-2</v>
      </c>
      <c r="AG766" s="37">
        <f t="shared" si="4365"/>
        <v>6.0000000000000005E-2</v>
      </c>
      <c r="AH766">
        <f t="shared" si="4339"/>
        <v>6</v>
      </c>
      <c r="AI766" s="37">
        <f t="shared" ref="AI766:AJ766" si="4366">IF(ROWS(AI$761:AI766)/100&lt;=AI$759,AI765+1,"")</f>
        <v>5.01</v>
      </c>
      <c r="AJ766" s="37">
        <f t="shared" si="4366"/>
        <v>5.01</v>
      </c>
      <c r="AK766">
        <f t="shared" si="4341"/>
        <v>6</v>
      </c>
      <c r="AL766" t="e">
        <f t="shared" si="4342"/>
        <v>#VALUE!</v>
      </c>
    </row>
    <row r="767" spans="1:38" ht="12.75">
      <c r="B767">
        <f t="shared" ref="B767:P767" si="4367">IF(ROWS(B$761:B767)&lt;=B$759,B766+1,"")</f>
        <v>7</v>
      </c>
      <c r="C767">
        <f t="shared" si="4367"/>
        <v>7</v>
      </c>
      <c r="D767">
        <f t="shared" si="4367"/>
        <v>7</v>
      </c>
      <c r="E767">
        <f t="shared" si="4367"/>
        <v>7</v>
      </c>
      <c r="F767">
        <f t="shared" si="4367"/>
        <v>7</v>
      </c>
      <c r="G767">
        <f t="shared" si="4367"/>
        <v>7</v>
      </c>
      <c r="H767">
        <f t="shared" si="4367"/>
        <v>7</v>
      </c>
      <c r="I767">
        <f t="shared" si="4367"/>
        <v>7</v>
      </c>
      <c r="J767">
        <f t="shared" si="4367"/>
        <v>7</v>
      </c>
      <c r="K767">
        <f t="shared" si="4367"/>
        <v>7</v>
      </c>
      <c r="L767">
        <f t="shared" si="4367"/>
        <v>7</v>
      </c>
      <c r="M767">
        <f t="shared" si="4367"/>
        <v>7</v>
      </c>
      <c r="N767">
        <f t="shared" si="4367"/>
        <v>7</v>
      </c>
      <c r="O767">
        <f t="shared" si="4367"/>
        <v>7</v>
      </c>
      <c r="P767">
        <f t="shared" si="4367"/>
        <v>7</v>
      </c>
      <c r="Q767" s="37">
        <f t="shared" ref="Q767:T767" si="4368">IF(ROWS(Q$761:Q767)/100&lt;=Q$759,Q766+1%,"")</f>
        <v>7.0000000000000007E-2</v>
      </c>
      <c r="R767" s="37">
        <f t="shared" si="4368"/>
        <v>7.0000000000000007E-2</v>
      </c>
      <c r="S767" s="37">
        <f t="shared" si="4368"/>
        <v>7.0000000000000007E-2</v>
      </c>
      <c r="T767" s="37">
        <f t="shared" si="4368"/>
        <v>7.0000000000000007E-2</v>
      </c>
      <c r="U767">
        <f t="shared" si="4333"/>
        <v>7</v>
      </c>
      <c r="V767" s="37">
        <f t="shared" ref="V767:W767" si="4369">IF(ROWS(V$761:V767)/100&lt;=V$759,V766+1%,"")</f>
        <v>7.0000000000000007E-2</v>
      </c>
      <c r="W767" s="37">
        <f t="shared" si="4369"/>
        <v>7.0000000000000007E-2</v>
      </c>
      <c r="X767">
        <f t="shared" si="4335"/>
        <v>16</v>
      </c>
      <c r="Y767" s="37">
        <f t="shared" si="4336"/>
        <v>7.0000000000000007E-2</v>
      </c>
      <c r="Z767">
        <f t="shared" ref="Z767:AA767" si="4370">IF(ROWS(Z$761:Z767)&lt;=Z$759,Z766+1,"")</f>
        <v>7</v>
      </c>
      <c r="AA767">
        <f t="shared" si="4370"/>
        <v>11</v>
      </c>
      <c r="AB767" s="37">
        <f t="shared" ref="AB767:AG767" si="4371">IF(ROWS(AB$761:AB767)/100&lt;=AB$759,AB766+1%,"")</f>
        <v>7.0000000000000007E-2</v>
      </c>
      <c r="AC767" s="37">
        <f t="shared" si="4371"/>
        <v>7.0000000000000007E-2</v>
      </c>
      <c r="AD767" s="37">
        <f t="shared" si="4371"/>
        <v>7.0000000000000007E-2</v>
      </c>
      <c r="AE767" s="37">
        <f t="shared" si="4371"/>
        <v>7.0000000000000007E-2</v>
      </c>
      <c r="AF767" s="37">
        <f t="shared" si="4371"/>
        <v>7.0000000000000007E-2</v>
      </c>
      <c r="AG767" s="37">
        <f t="shared" si="4371"/>
        <v>7.0000000000000007E-2</v>
      </c>
      <c r="AH767">
        <f t="shared" si="4339"/>
        <v>7</v>
      </c>
      <c r="AI767" s="37">
        <f t="shared" ref="AI767:AJ767" si="4372">IF(ROWS(AI$761:AI767)/100&lt;=AI$759,AI766+1,"")</f>
        <v>6.01</v>
      </c>
      <c r="AJ767" s="37">
        <f t="shared" si="4372"/>
        <v>6.01</v>
      </c>
      <c r="AK767">
        <f t="shared" si="4341"/>
        <v>7</v>
      </c>
      <c r="AL767" t="e">
        <f t="shared" si="4342"/>
        <v>#VALUE!</v>
      </c>
    </row>
    <row r="768" spans="1:38" ht="12.75">
      <c r="B768">
        <f t="shared" ref="B768:P768" si="4373">IF(ROWS(B$761:B768)&lt;=B$759,B767+1,"")</f>
        <v>8</v>
      </c>
      <c r="C768">
        <f t="shared" si="4373"/>
        <v>8</v>
      </c>
      <c r="D768">
        <f t="shared" si="4373"/>
        <v>8</v>
      </c>
      <c r="E768">
        <f t="shared" si="4373"/>
        <v>8</v>
      </c>
      <c r="F768">
        <f t="shared" si="4373"/>
        <v>8</v>
      </c>
      <c r="G768">
        <f t="shared" si="4373"/>
        <v>8</v>
      </c>
      <c r="H768">
        <f t="shared" si="4373"/>
        <v>8</v>
      </c>
      <c r="I768">
        <f t="shared" si="4373"/>
        <v>8</v>
      </c>
      <c r="J768">
        <f t="shared" si="4373"/>
        <v>8</v>
      </c>
      <c r="K768">
        <f t="shared" si="4373"/>
        <v>8</v>
      </c>
      <c r="L768">
        <f t="shared" si="4373"/>
        <v>8</v>
      </c>
      <c r="M768">
        <f t="shared" si="4373"/>
        <v>8</v>
      </c>
      <c r="N768">
        <f t="shared" si="4373"/>
        <v>8</v>
      </c>
      <c r="O768">
        <f t="shared" si="4373"/>
        <v>8</v>
      </c>
      <c r="P768">
        <f t="shared" si="4373"/>
        <v>8</v>
      </c>
      <c r="Q768" s="37">
        <f t="shared" ref="Q768:T768" si="4374">IF(ROWS(Q$761:Q768)/100&lt;=Q$759,Q767+1%,"")</f>
        <v>0.08</v>
      </c>
      <c r="R768" s="37">
        <f t="shared" si="4374"/>
        <v>0.08</v>
      </c>
      <c r="S768" s="37">
        <f t="shared" si="4374"/>
        <v>0.08</v>
      </c>
      <c r="T768" s="37">
        <f t="shared" si="4374"/>
        <v>0.08</v>
      </c>
      <c r="U768">
        <f t="shared" si="4333"/>
        <v>8</v>
      </c>
      <c r="V768" s="37">
        <f t="shared" ref="V768:W768" si="4375">IF(ROWS(V$761:V768)/100&lt;=V$759,V767+1%,"")</f>
        <v>0.08</v>
      </c>
      <c r="W768" s="37">
        <f t="shared" si="4375"/>
        <v>0.08</v>
      </c>
      <c r="X768">
        <f t="shared" si="4335"/>
        <v>17</v>
      </c>
      <c r="Y768" s="37">
        <f t="shared" si="4336"/>
        <v>0.08</v>
      </c>
      <c r="Z768">
        <f t="shared" ref="Z768:AA768" si="4376">IF(ROWS(Z$761:Z768)&lt;=Z$759,Z767+1,"")</f>
        <v>8</v>
      </c>
      <c r="AA768">
        <f t="shared" si="4376"/>
        <v>12</v>
      </c>
      <c r="AB768" s="37">
        <f t="shared" ref="AB768:AG768" si="4377">IF(ROWS(AB$761:AB768)/100&lt;=AB$759,AB767+1%,"")</f>
        <v>0.08</v>
      </c>
      <c r="AC768" s="37">
        <f t="shared" si="4377"/>
        <v>0.08</v>
      </c>
      <c r="AD768" s="37">
        <f t="shared" si="4377"/>
        <v>0.08</v>
      </c>
      <c r="AE768" s="37">
        <f t="shared" si="4377"/>
        <v>0.08</v>
      </c>
      <c r="AF768" s="37">
        <f t="shared" si="4377"/>
        <v>0.08</v>
      </c>
      <c r="AG768" s="37">
        <f t="shared" si="4377"/>
        <v>0.08</v>
      </c>
      <c r="AH768">
        <f t="shared" si="4339"/>
        <v>8</v>
      </c>
      <c r="AI768" s="37">
        <f t="shared" ref="AI768:AJ768" si="4378">IF(ROWS(AI$761:AI768)/100&lt;=AI$759,AI767+1,"")</f>
        <v>7.01</v>
      </c>
      <c r="AJ768" s="37">
        <f t="shared" si="4378"/>
        <v>7.01</v>
      </c>
      <c r="AK768">
        <f t="shared" si="4341"/>
        <v>8</v>
      </c>
      <c r="AL768" t="e">
        <f t="shared" si="4342"/>
        <v>#VALUE!</v>
      </c>
    </row>
    <row r="769" spans="2:38" ht="12.75">
      <c r="B769">
        <f t="shared" ref="B769:P769" si="4379">IF(ROWS(B$761:B769)&lt;=B$759,B768+1,"")</f>
        <v>9</v>
      </c>
      <c r="C769">
        <f t="shared" si="4379"/>
        <v>9</v>
      </c>
      <c r="D769">
        <f t="shared" si="4379"/>
        <v>9</v>
      </c>
      <c r="E769">
        <f t="shared" si="4379"/>
        <v>9</v>
      </c>
      <c r="F769">
        <f t="shared" si="4379"/>
        <v>9</v>
      </c>
      <c r="G769">
        <f t="shared" si="4379"/>
        <v>9</v>
      </c>
      <c r="H769">
        <f t="shared" si="4379"/>
        <v>9</v>
      </c>
      <c r="I769">
        <f t="shared" si="4379"/>
        <v>9</v>
      </c>
      <c r="J769">
        <f t="shared" si="4379"/>
        <v>9</v>
      </c>
      <c r="K769">
        <f t="shared" si="4379"/>
        <v>9</v>
      </c>
      <c r="L769">
        <f t="shared" si="4379"/>
        <v>9</v>
      </c>
      <c r="M769">
        <f t="shared" si="4379"/>
        <v>9</v>
      </c>
      <c r="N769">
        <f t="shared" si="4379"/>
        <v>9</v>
      </c>
      <c r="O769">
        <f t="shared" si="4379"/>
        <v>9</v>
      </c>
      <c r="P769">
        <f t="shared" si="4379"/>
        <v>9</v>
      </c>
      <c r="Q769" s="37">
        <f t="shared" ref="Q769:T769" si="4380">IF(ROWS(Q$761:Q769)/100&lt;=Q$759,Q768+1%,"")</f>
        <v>0.09</v>
      </c>
      <c r="R769" s="37">
        <f t="shared" si="4380"/>
        <v>0.09</v>
      </c>
      <c r="S769" s="37">
        <f t="shared" si="4380"/>
        <v>0.09</v>
      </c>
      <c r="T769" s="37">
        <f t="shared" si="4380"/>
        <v>0.09</v>
      </c>
      <c r="U769">
        <f t="shared" si="4333"/>
        <v>9</v>
      </c>
      <c r="V769" s="37">
        <f t="shared" ref="V769:W769" si="4381">IF(ROWS(V$761:V769)/100&lt;=V$759,V768+1%,"")</f>
        <v>0.09</v>
      </c>
      <c r="W769" s="37">
        <f t="shared" si="4381"/>
        <v>0.09</v>
      </c>
      <c r="X769">
        <f t="shared" si="4335"/>
        <v>18</v>
      </c>
      <c r="Y769" s="37">
        <f t="shared" si="4336"/>
        <v>0.09</v>
      </c>
      <c r="Z769">
        <f t="shared" ref="Z769:AA769" si="4382">IF(ROWS(Z$761:Z769)&lt;=Z$759,Z768+1,"")</f>
        <v>9</v>
      </c>
      <c r="AA769">
        <f t="shared" si="4382"/>
        <v>13</v>
      </c>
      <c r="AB769" s="37">
        <f t="shared" ref="AB769:AG769" si="4383">IF(ROWS(AB$761:AB769)/100&lt;=AB$759,AB768+1%,"")</f>
        <v>0.09</v>
      </c>
      <c r="AC769" s="37">
        <f t="shared" si="4383"/>
        <v>0.09</v>
      </c>
      <c r="AD769" s="37">
        <f t="shared" si="4383"/>
        <v>0.09</v>
      </c>
      <c r="AE769" s="37">
        <f t="shared" si="4383"/>
        <v>0.09</v>
      </c>
      <c r="AF769" s="37">
        <f t="shared" si="4383"/>
        <v>0.09</v>
      </c>
      <c r="AG769" s="37">
        <f t="shared" si="4383"/>
        <v>0.09</v>
      </c>
      <c r="AH769">
        <f t="shared" si="4339"/>
        <v>9</v>
      </c>
      <c r="AI769" s="37">
        <f t="shared" ref="AI769:AJ769" si="4384">IF(ROWS(AI$761:AI769)/100&lt;=AI$759,AI768+1,"")</f>
        <v>8.01</v>
      </c>
      <c r="AJ769" s="37">
        <f t="shared" si="4384"/>
        <v>8.01</v>
      </c>
      <c r="AK769">
        <f t="shared" si="4341"/>
        <v>9</v>
      </c>
      <c r="AL769" t="e">
        <f t="shared" si="4342"/>
        <v>#VALUE!</v>
      </c>
    </row>
    <row r="770" spans="2:38" ht="12.75">
      <c r="B770">
        <f t="shared" ref="B770:P770" si="4385">IF(ROWS(B$761:B770)&lt;=B$759,B769+1,"")</f>
        <v>10</v>
      </c>
      <c r="C770">
        <f t="shared" si="4385"/>
        <v>10</v>
      </c>
      <c r="D770">
        <f t="shared" si="4385"/>
        <v>10</v>
      </c>
      <c r="E770">
        <f t="shared" si="4385"/>
        <v>10</v>
      </c>
      <c r="F770">
        <f t="shared" si="4385"/>
        <v>10</v>
      </c>
      <c r="G770">
        <f t="shared" si="4385"/>
        <v>10</v>
      </c>
      <c r="H770">
        <f t="shared" si="4385"/>
        <v>10</v>
      </c>
      <c r="I770">
        <f t="shared" si="4385"/>
        <v>10</v>
      </c>
      <c r="J770">
        <f t="shared" si="4385"/>
        <v>10</v>
      </c>
      <c r="K770">
        <f t="shared" si="4385"/>
        <v>10</v>
      </c>
      <c r="L770">
        <f t="shared" si="4385"/>
        <v>10</v>
      </c>
      <c r="M770">
        <f t="shared" si="4385"/>
        <v>10</v>
      </c>
      <c r="N770">
        <f t="shared" si="4385"/>
        <v>10</v>
      </c>
      <c r="O770">
        <f t="shared" si="4385"/>
        <v>10</v>
      </c>
      <c r="P770">
        <f t="shared" si="4385"/>
        <v>10</v>
      </c>
      <c r="Q770" s="37">
        <f t="shared" ref="Q770:T770" si="4386">IF(ROWS(Q$761:Q770)/100&lt;=Q$759,Q769+1%,"")</f>
        <v>9.9999999999999992E-2</v>
      </c>
      <c r="R770" s="37">
        <f t="shared" si="4386"/>
        <v>9.9999999999999992E-2</v>
      </c>
      <c r="S770" s="37">
        <f t="shared" si="4386"/>
        <v>9.9999999999999992E-2</v>
      </c>
      <c r="T770" s="37">
        <f t="shared" si="4386"/>
        <v>9.9999999999999992E-2</v>
      </c>
      <c r="U770">
        <f t="shared" si="4333"/>
        <v>10</v>
      </c>
      <c r="V770" s="37">
        <f t="shared" ref="V770:W770" si="4387">IF(ROWS(V$761:V770)/100&lt;=V$759,V769+1%,"")</f>
        <v>9.9999999999999992E-2</v>
      </c>
      <c r="W770" s="37">
        <f t="shared" si="4387"/>
        <v>9.9999999999999992E-2</v>
      </c>
      <c r="X770">
        <f t="shared" si="4335"/>
        <v>19</v>
      </c>
      <c r="Y770" s="37">
        <f t="shared" si="4336"/>
        <v>9.9999999999999992E-2</v>
      </c>
      <c r="Z770">
        <f t="shared" ref="Z770:AA770" si="4388">IF(ROWS(Z$761:Z770)&lt;=Z$759,Z769+1,"")</f>
        <v>10</v>
      </c>
      <c r="AA770">
        <f t="shared" si="4388"/>
        <v>14</v>
      </c>
      <c r="AB770" s="37">
        <f t="shared" ref="AB770:AG770" si="4389">IF(ROWS(AB$761:AB770)/100&lt;=AB$759,AB769+1%,"")</f>
        <v>9.9999999999999992E-2</v>
      </c>
      <c r="AC770" s="37">
        <f t="shared" si="4389"/>
        <v>9.9999999999999992E-2</v>
      </c>
      <c r="AD770" s="37">
        <f t="shared" si="4389"/>
        <v>9.9999999999999992E-2</v>
      </c>
      <c r="AE770" s="37">
        <f t="shared" si="4389"/>
        <v>9.9999999999999992E-2</v>
      </c>
      <c r="AF770" s="37">
        <f t="shared" si="4389"/>
        <v>9.9999999999999992E-2</v>
      </c>
      <c r="AG770" s="37">
        <f t="shared" si="4389"/>
        <v>9.9999999999999992E-2</v>
      </c>
      <c r="AH770">
        <f t="shared" si="4339"/>
        <v>10</v>
      </c>
      <c r="AI770" s="37">
        <f t="shared" ref="AI770:AJ770" si="4390">IF(ROWS(AI$761:AI770)/100&lt;=AI$759,AI769+1,"")</f>
        <v>9.01</v>
      </c>
      <c r="AJ770" s="37">
        <f t="shared" si="4390"/>
        <v>9.01</v>
      </c>
      <c r="AK770">
        <f t="shared" si="4341"/>
        <v>10</v>
      </c>
      <c r="AL770" t="e">
        <f t="shared" si="4342"/>
        <v>#VALUE!</v>
      </c>
    </row>
    <row r="771" spans="2:38" ht="12.75">
      <c r="B771">
        <f t="shared" ref="B771:P771" si="4391">IF(ROWS(B$761:B771)&lt;=B$759,B770+1,"")</f>
        <v>11</v>
      </c>
      <c r="C771">
        <f t="shared" si="4391"/>
        <v>11</v>
      </c>
      <c r="D771">
        <f t="shared" si="4391"/>
        <v>11</v>
      </c>
      <c r="E771">
        <f t="shared" si="4391"/>
        <v>11</v>
      </c>
      <c r="F771">
        <f t="shared" si="4391"/>
        <v>11</v>
      </c>
      <c r="G771">
        <f t="shared" si="4391"/>
        <v>11</v>
      </c>
      <c r="H771">
        <f t="shared" si="4391"/>
        <v>11</v>
      </c>
      <c r="I771">
        <f t="shared" si="4391"/>
        <v>11</v>
      </c>
      <c r="J771">
        <f t="shared" si="4391"/>
        <v>11</v>
      </c>
      <c r="K771">
        <f t="shared" si="4391"/>
        <v>11</v>
      </c>
      <c r="L771">
        <f t="shared" si="4391"/>
        <v>11</v>
      </c>
      <c r="M771">
        <f t="shared" si="4391"/>
        <v>11</v>
      </c>
      <c r="N771">
        <f t="shared" si="4391"/>
        <v>11</v>
      </c>
      <c r="O771">
        <f t="shared" si="4391"/>
        <v>11</v>
      </c>
      <c r="P771">
        <f t="shared" si="4391"/>
        <v>11</v>
      </c>
      <c r="Q771" s="37">
        <f t="shared" ref="Q771:T771" si="4392">IF(ROWS(Q$761:Q771)/100&lt;=Q$759,Q770+1%,"")</f>
        <v>0.10999999999999999</v>
      </c>
      <c r="R771" s="37">
        <f t="shared" si="4392"/>
        <v>0.10999999999999999</v>
      </c>
      <c r="S771" s="37">
        <f t="shared" si="4392"/>
        <v>0.10999999999999999</v>
      </c>
      <c r="T771" s="37">
        <f t="shared" si="4392"/>
        <v>0.10999999999999999</v>
      </c>
      <c r="U771">
        <f t="shared" si="4333"/>
        <v>11</v>
      </c>
      <c r="V771" s="37">
        <f t="shared" ref="V771:W771" si="4393">IF(ROWS(V$761:V771)/100&lt;=V$759,V770+1%,"")</f>
        <v>0.10999999999999999</v>
      </c>
      <c r="W771" s="37">
        <f t="shared" si="4393"/>
        <v>0.10999999999999999</v>
      </c>
      <c r="X771">
        <f t="shared" si="4335"/>
        <v>20</v>
      </c>
      <c r="Y771" s="37">
        <f t="shared" si="4336"/>
        <v>0.10999999999999999</v>
      </c>
      <c r="Z771">
        <f t="shared" ref="Z771:AA771" si="4394">IF(ROWS(Z$761:Z771)&lt;=Z$759,Z770+1,"")</f>
        <v>11</v>
      </c>
      <c r="AA771">
        <f t="shared" si="4394"/>
        <v>15</v>
      </c>
      <c r="AB771" s="37">
        <f t="shared" ref="AB771:AG771" si="4395">IF(ROWS(AB$761:AB771)/100&lt;=AB$759,AB770+1%,"")</f>
        <v>0.10999999999999999</v>
      </c>
      <c r="AC771" s="37">
        <f t="shared" si="4395"/>
        <v>0.10999999999999999</v>
      </c>
      <c r="AD771" s="37">
        <f t="shared" si="4395"/>
        <v>0.10999999999999999</v>
      </c>
      <c r="AE771" s="37">
        <f t="shared" si="4395"/>
        <v>0.10999999999999999</v>
      </c>
      <c r="AF771" s="37">
        <f t="shared" si="4395"/>
        <v>0.10999999999999999</v>
      </c>
      <c r="AG771" s="37">
        <f t="shared" si="4395"/>
        <v>0.10999999999999999</v>
      </c>
      <c r="AH771">
        <f t="shared" si="4339"/>
        <v>11</v>
      </c>
      <c r="AI771" s="37">
        <f t="shared" ref="AI771:AJ771" si="4396">IF(ROWS(AI$761:AI771)/100&lt;=AI$759,AI770+1,"")</f>
        <v>10.01</v>
      </c>
      <c r="AJ771" s="37">
        <f t="shared" si="4396"/>
        <v>10.01</v>
      </c>
      <c r="AK771">
        <f t="shared" si="4341"/>
        <v>11</v>
      </c>
      <c r="AL771" t="e">
        <f t="shared" si="4342"/>
        <v>#VALUE!</v>
      </c>
    </row>
    <row r="772" spans="2:38" ht="12.75">
      <c r="B772">
        <f t="shared" ref="B772:P772" si="4397">IF(ROWS(B$761:B772)&lt;=B$759,B771+1,"")</f>
        <v>12</v>
      </c>
      <c r="C772">
        <f t="shared" si="4397"/>
        <v>12</v>
      </c>
      <c r="D772">
        <f t="shared" si="4397"/>
        <v>12</v>
      </c>
      <c r="E772">
        <f t="shared" si="4397"/>
        <v>12</v>
      </c>
      <c r="F772">
        <f t="shared" si="4397"/>
        <v>12</v>
      </c>
      <c r="G772">
        <f t="shared" si="4397"/>
        <v>12</v>
      </c>
      <c r="H772">
        <f t="shared" si="4397"/>
        <v>12</v>
      </c>
      <c r="I772">
        <f t="shared" si="4397"/>
        <v>12</v>
      </c>
      <c r="J772">
        <f t="shared" si="4397"/>
        <v>12</v>
      </c>
      <c r="K772">
        <f t="shared" si="4397"/>
        <v>12</v>
      </c>
      <c r="L772">
        <f t="shared" si="4397"/>
        <v>12</v>
      </c>
      <c r="M772">
        <f t="shared" si="4397"/>
        <v>12</v>
      </c>
      <c r="N772">
        <f t="shared" si="4397"/>
        <v>12</v>
      </c>
      <c r="O772">
        <f t="shared" si="4397"/>
        <v>12</v>
      </c>
      <c r="P772">
        <f t="shared" si="4397"/>
        <v>12</v>
      </c>
      <c r="Q772" s="37">
        <f t="shared" ref="Q772:T772" si="4398">IF(ROWS(Q$761:Q772)/100&lt;=Q$759,Q771+1%,"")</f>
        <v>0.11999999999999998</v>
      </c>
      <c r="R772" s="37">
        <f t="shared" si="4398"/>
        <v>0.11999999999999998</v>
      </c>
      <c r="S772" s="37">
        <f t="shared" si="4398"/>
        <v>0.11999999999999998</v>
      </c>
      <c r="T772" s="37">
        <f t="shared" si="4398"/>
        <v>0.11999999999999998</v>
      </c>
      <c r="U772">
        <f t="shared" si="4333"/>
        <v>12</v>
      </c>
      <c r="V772" s="37">
        <f t="shared" ref="V772:W772" si="4399">IF(ROWS(V$761:V772)/100&lt;=V$759,V771+1%,"")</f>
        <v>0.11999999999999998</v>
      </c>
      <c r="W772" s="37">
        <f t="shared" si="4399"/>
        <v>0.11999999999999998</v>
      </c>
      <c r="X772">
        <f t="shared" si="4335"/>
        <v>21</v>
      </c>
      <c r="Y772" s="37">
        <f t="shared" si="4336"/>
        <v>0.11999999999999998</v>
      </c>
      <c r="Z772">
        <f t="shared" ref="Z772:AA772" si="4400">IF(ROWS(Z$761:Z772)&lt;=Z$759,Z771+1,"")</f>
        <v>12</v>
      </c>
      <c r="AA772">
        <f t="shared" si="4400"/>
        <v>16</v>
      </c>
      <c r="AB772" s="37">
        <f t="shared" ref="AB772:AG772" si="4401">IF(ROWS(AB$761:AB772)/100&lt;=AB$759,AB771+1%,"")</f>
        <v>0.11999999999999998</v>
      </c>
      <c r="AC772" s="37">
        <f t="shared" si="4401"/>
        <v>0.11999999999999998</v>
      </c>
      <c r="AD772" s="37">
        <f t="shared" si="4401"/>
        <v>0.11999999999999998</v>
      </c>
      <c r="AE772" s="37">
        <f t="shared" si="4401"/>
        <v>0.11999999999999998</v>
      </c>
      <c r="AF772" s="37">
        <f t="shared" si="4401"/>
        <v>0.11999999999999998</v>
      </c>
      <c r="AG772" s="37">
        <f t="shared" si="4401"/>
        <v>0.11999999999999998</v>
      </c>
      <c r="AH772">
        <f t="shared" si="4339"/>
        <v>12</v>
      </c>
      <c r="AI772" s="37">
        <f t="shared" ref="AI772:AJ772" si="4402">IF(ROWS(AI$761:AI772)/100&lt;=AI$759,AI771+1,"")</f>
        <v>11.01</v>
      </c>
      <c r="AJ772" s="37">
        <f t="shared" si="4402"/>
        <v>11.01</v>
      </c>
      <c r="AK772">
        <f t="shared" si="4341"/>
        <v>12</v>
      </c>
      <c r="AL772" t="e">
        <f t="shared" si="4342"/>
        <v>#VALUE!</v>
      </c>
    </row>
    <row r="773" spans="2:38" ht="12.75">
      <c r="B773">
        <f t="shared" ref="B773:P773" si="4403">IF(ROWS(B$761:B773)&lt;=B$759,B772+1,"")</f>
        <v>13</v>
      </c>
      <c r="C773">
        <f t="shared" si="4403"/>
        <v>13</v>
      </c>
      <c r="D773">
        <f t="shared" si="4403"/>
        <v>13</v>
      </c>
      <c r="E773">
        <f t="shared" si="4403"/>
        <v>13</v>
      </c>
      <c r="F773">
        <f t="shared" si="4403"/>
        <v>13</v>
      </c>
      <c r="G773">
        <f t="shared" si="4403"/>
        <v>13</v>
      </c>
      <c r="H773">
        <f t="shared" si="4403"/>
        <v>13</v>
      </c>
      <c r="I773">
        <f t="shared" si="4403"/>
        <v>13</v>
      </c>
      <c r="J773">
        <f t="shared" si="4403"/>
        <v>13</v>
      </c>
      <c r="K773">
        <f t="shared" si="4403"/>
        <v>13</v>
      </c>
      <c r="L773">
        <f t="shared" si="4403"/>
        <v>13</v>
      </c>
      <c r="M773">
        <f t="shared" si="4403"/>
        <v>13</v>
      </c>
      <c r="N773">
        <f t="shared" si="4403"/>
        <v>13</v>
      </c>
      <c r="O773">
        <f t="shared" si="4403"/>
        <v>13</v>
      </c>
      <c r="P773">
        <f t="shared" si="4403"/>
        <v>13</v>
      </c>
      <c r="Q773" s="37">
        <f t="shared" ref="Q773:T773" si="4404">IF(ROWS(Q$761:Q773)/100&lt;=Q$759,Q772+1%,"")</f>
        <v>0.12999999999999998</v>
      </c>
      <c r="R773" s="37">
        <f t="shared" si="4404"/>
        <v>0.12999999999999998</v>
      </c>
      <c r="S773" s="37">
        <f t="shared" si="4404"/>
        <v>0.12999999999999998</v>
      </c>
      <c r="T773" s="37">
        <f t="shared" si="4404"/>
        <v>0.12999999999999998</v>
      </c>
      <c r="U773">
        <f t="shared" si="4333"/>
        <v>13</v>
      </c>
      <c r="V773" s="37">
        <f t="shared" ref="V773:W773" si="4405">IF(ROWS(V$761:V773)/100&lt;=V$759,V772+1%,"")</f>
        <v>0.12999999999999998</v>
      </c>
      <c r="W773" s="37">
        <f t="shared" si="4405"/>
        <v>0.12999999999999998</v>
      </c>
      <c r="X773">
        <f t="shared" si="4335"/>
        <v>22</v>
      </c>
      <c r="Y773" s="37">
        <f t="shared" si="4336"/>
        <v>0.12999999999999998</v>
      </c>
      <c r="Z773">
        <f t="shared" ref="Z773:AA773" si="4406">IF(ROWS(Z$761:Z773)&lt;=Z$759,Z772+1,"")</f>
        <v>13</v>
      </c>
      <c r="AA773">
        <f t="shared" si="4406"/>
        <v>17</v>
      </c>
      <c r="AB773" s="37">
        <f t="shared" ref="AB773:AG773" si="4407">IF(ROWS(AB$761:AB773)/100&lt;=AB$759,AB772+1%,"")</f>
        <v>0.12999999999999998</v>
      </c>
      <c r="AC773" s="37">
        <f t="shared" si="4407"/>
        <v>0.12999999999999998</v>
      </c>
      <c r="AD773" s="37">
        <f t="shared" si="4407"/>
        <v>0.12999999999999998</v>
      </c>
      <c r="AE773" s="37">
        <f t="shared" si="4407"/>
        <v>0.12999999999999998</v>
      </c>
      <c r="AF773" s="37">
        <f t="shared" si="4407"/>
        <v>0.12999999999999998</v>
      </c>
      <c r="AG773" s="37">
        <f t="shared" si="4407"/>
        <v>0.12999999999999998</v>
      </c>
      <c r="AH773">
        <f t="shared" si="4339"/>
        <v>13</v>
      </c>
      <c r="AI773" s="37">
        <f t="shared" ref="AI773:AJ773" si="4408">IF(ROWS(AI$761:AI773)/100&lt;=AI$759,AI772+1,"")</f>
        <v>12.01</v>
      </c>
      <c r="AJ773" s="37">
        <f t="shared" si="4408"/>
        <v>12.01</v>
      </c>
      <c r="AK773">
        <f t="shared" si="4341"/>
        <v>13</v>
      </c>
      <c r="AL773" t="e">
        <f t="shared" si="4342"/>
        <v>#VALUE!</v>
      </c>
    </row>
    <row r="774" spans="2:38" ht="12.75">
      <c r="B774">
        <f t="shared" ref="B774:P774" si="4409">IF(ROWS(B$761:B774)&lt;=B$759,B773+1,"")</f>
        <v>14</v>
      </c>
      <c r="C774">
        <f t="shared" si="4409"/>
        <v>14</v>
      </c>
      <c r="D774">
        <f t="shared" si="4409"/>
        <v>14</v>
      </c>
      <c r="E774">
        <f t="shared" si="4409"/>
        <v>14</v>
      </c>
      <c r="F774">
        <f t="shared" si="4409"/>
        <v>14</v>
      </c>
      <c r="G774">
        <f t="shared" si="4409"/>
        <v>14</v>
      </c>
      <c r="H774">
        <f t="shared" si="4409"/>
        <v>14</v>
      </c>
      <c r="I774">
        <f t="shared" si="4409"/>
        <v>14</v>
      </c>
      <c r="J774">
        <f t="shared" si="4409"/>
        <v>14</v>
      </c>
      <c r="K774">
        <f t="shared" si="4409"/>
        <v>14</v>
      </c>
      <c r="L774">
        <f t="shared" si="4409"/>
        <v>14</v>
      </c>
      <c r="M774">
        <f t="shared" si="4409"/>
        <v>14</v>
      </c>
      <c r="N774">
        <f t="shared" si="4409"/>
        <v>14</v>
      </c>
      <c r="O774">
        <f t="shared" si="4409"/>
        <v>14</v>
      </c>
      <c r="P774">
        <f t="shared" si="4409"/>
        <v>14</v>
      </c>
      <c r="Q774" s="37">
        <f t="shared" ref="Q774:T774" si="4410">IF(ROWS(Q$761:Q774)/100&lt;=Q$759,Q773+1%,"")</f>
        <v>0.13999999999999999</v>
      </c>
      <c r="R774" s="37">
        <f t="shared" si="4410"/>
        <v>0.13999999999999999</v>
      </c>
      <c r="S774" s="37">
        <f t="shared" si="4410"/>
        <v>0.13999999999999999</v>
      </c>
      <c r="T774" s="37">
        <f t="shared" si="4410"/>
        <v>0.13999999999999999</v>
      </c>
      <c r="U774">
        <f t="shared" si="4333"/>
        <v>14</v>
      </c>
      <c r="V774" s="37">
        <f t="shared" ref="V774:W774" si="4411">IF(ROWS(V$761:V774)/100&lt;=V$759,V773+1%,"")</f>
        <v>0.13999999999999999</v>
      </c>
      <c r="W774" s="37">
        <f t="shared" si="4411"/>
        <v>0.13999999999999999</v>
      </c>
      <c r="X774">
        <f t="shared" si="4335"/>
        <v>23</v>
      </c>
      <c r="Y774" s="37">
        <f t="shared" si="4336"/>
        <v>0.13999999999999999</v>
      </c>
      <c r="Z774">
        <f t="shared" ref="Z774:AA774" si="4412">IF(ROWS(Z$761:Z774)&lt;=Z$759,Z773+1,"")</f>
        <v>14</v>
      </c>
      <c r="AA774">
        <f t="shared" si="4412"/>
        <v>18</v>
      </c>
      <c r="AB774" s="37">
        <f t="shared" ref="AB774:AG774" si="4413">IF(ROWS(AB$761:AB774)/100&lt;=AB$759,AB773+1%,"")</f>
        <v>0.13999999999999999</v>
      </c>
      <c r="AC774" s="37">
        <f t="shared" si="4413"/>
        <v>0.13999999999999999</v>
      </c>
      <c r="AD774" s="37">
        <f t="shared" si="4413"/>
        <v>0.13999999999999999</v>
      </c>
      <c r="AE774" s="37">
        <f t="shared" si="4413"/>
        <v>0.13999999999999999</v>
      </c>
      <c r="AF774" s="37">
        <f t="shared" si="4413"/>
        <v>0.13999999999999999</v>
      </c>
      <c r="AG774" s="37">
        <f t="shared" si="4413"/>
        <v>0.13999999999999999</v>
      </c>
      <c r="AH774">
        <f t="shared" si="4339"/>
        <v>14</v>
      </c>
      <c r="AI774" s="37">
        <f t="shared" ref="AI774:AJ774" si="4414">IF(ROWS(AI$761:AI774)/100&lt;=AI$759,AI773+1,"")</f>
        <v>13.01</v>
      </c>
      <c r="AJ774" s="37">
        <f t="shared" si="4414"/>
        <v>13.01</v>
      </c>
      <c r="AK774">
        <f t="shared" si="4341"/>
        <v>14</v>
      </c>
      <c r="AL774" t="e">
        <f t="shared" si="4342"/>
        <v>#VALUE!</v>
      </c>
    </row>
    <row r="775" spans="2:38" ht="12.75">
      <c r="B775">
        <f t="shared" ref="B775:P775" si="4415">IF(ROWS(B$761:B775)&lt;=B$759,B774+1,"")</f>
        <v>15</v>
      </c>
      <c r="C775">
        <f t="shared" si="4415"/>
        <v>15</v>
      </c>
      <c r="D775">
        <f t="shared" si="4415"/>
        <v>15</v>
      </c>
      <c r="E775">
        <f t="shared" si="4415"/>
        <v>15</v>
      </c>
      <c r="F775">
        <f t="shared" si="4415"/>
        <v>15</v>
      </c>
      <c r="G775">
        <f t="shared" si="4415"/>
        <v>15</v>
      </c>
      <c r="H775">
        <f t="shared" si="4415"/>
        <v>15</v>
      </c>
      <c r="I775">
        <f t="shared" si="4415"/>
        <v>15</v>
      </c>
      <c r="J775">
        <f t="shared" si="4415"/>
        <v>15</v>
      </c>
      <c r="K775">
        <f t="shared" si="4415"/>
        <v>15</v>
      </c>
      <c r="L775">
        <f t="shared" si="4415"/>
        <v>15</v>
      </c>
      <c r="M775">
        <f t="shared" si="4415"/>
        <v>15</v>
      </c>
      <c r="N775">
        <f t="shared" si="4415"/>
        <v>15</v>
      </c>
      <c r="O775">
        <f t="shared" si="4415"/>
        <v>15</v>
      </c>
      <c r="P775">
        <f t="shared" si="4415"/>
        <v>15</v>
      </c>
      <c r="Q775" s="37">
        <f t="shared" ref="Q775:T775" si="4416">IF(ROWS(Q$761:Q775)/100&lt;=Q$759,Q774+1%,"")</f>
        <v>0.15</v>
      </c>
      <c r="R775" s="37">
        <f t="shared" si="4416"/>
        <v>0.15</v>
      </c>
      <c r="S775" s="37">
        <f t="shared" si="4416"/>
        <v>0.15</v>
      </c>
      <c r="T775" s="37">
        <f t="shared" si="4416"/>
        <v>0.15</v>
      </c>
      <c r="U775">
        <f t="shared" si="4333"/>
        <v>15</v>
      </c>
      <c r="V775" s="37">
        <f t="shared" ref="V775:W775" si="4417">IF(ROWS(V$761:V775)/100&lt;=V$759,V774+1%,"")</f>
        <v>0.15</v>
      </c>
      <c r="W775" s="37">
        <f t="shared" si="4417"/>
        <v>0.15</v>
      </c>
      <c r="X775">
        <f t="shared" si="4335"/>
        <v>24</v>
      </c>
      <c r="Y775" s="37">
        <f t="shared" si="4336"/>
        <v>0.15</v>
      </c>
      <c r="Z775">
        <f t="shared" ref="Z775:AA775" si="4418">IF(ROWS(Z$761:Z775)&lt;=Z$759,Z774+1,"")</f>
        <v>15</v>
      </c>
      <c r="AA775">
        <f t="shared" si="4418"/>
        <v>19</v>
      </c>
      <c r="AB775" s="37">
        <f t="shared" ref="AB775:AG775" si="4419">IF(ROWS(AB$761:AB775)/100&lt;=AB$759,AB774+1%,"")</f>
        <v>0.15</v>
      </c>
      <c r="AC775" s="37">
        <f t="shared" si="4419"/>
        <v>0.15</v>
      </c>
      <c r="AD775" s="37">
        <f t="shared" si="4419"/>
        <v>0.15</v>
      </c>
      <c r="AE775" s="37">
        <f t="shared" si="4419"/>
        <v>0.15</v>
      </c>
      <c r="AF775" s="37">
        <f t="shared" si="4419"/>
        <v>0.15</v>
      </c>
      <c r="AG775" s="37">
        <f t="shared" si="4419"/>
        <v>0.15</v>
      </c>
      <c r="AH775">
        <f t="shared" si="4339"/>
        <v>15</v>
      </c>
      <c r="AI775" s="37">
        <f t="shared" ref="AI775:AJ775" si="4420">IF(ROWS(AI$761:AI775)/100&lt;=AI$759,AI774+1,"")</f>
        <v>14.01</v>
      </c>
      <c r="AJ775" s="37">
        <f t="shared" si="4420"/>
        <v>14.01</v>
      </c>
      <c r="AK775">
        <f t="shared" si="4341"/>
        <v>15</v>
      </c>
      <c r="AL775" t="e">
        <f t="shared" si="4342"/>
        <v>#VALUE!</v>
      </c>
    </row>
    <row r="776" spans="2:38" ht="12.75">
      <c r="B776">
        <f t="shared" ref="B776:P776" si="4421">IF(ROWS(B$761:B776)&lt;=B$759,B775+1,"")</f>
        <v>16</v>
      </c>
      <c r="C776">
        <f t="shared" si="4421"/>
        <v>16</v>
      </c>
      <c r="D776">
        <f t="shared" si="4421"/>
        <v>16</v>
      </c>
      <c r="E776">
        <f t="shared" si="4421"/>
        <v>16</v>
      </c>
      <c r="F776">
        <f t="shared" si="4421"/>
        <v>16</v>
      </c>
      <c r="G776">
        <f t="shared" si="4421"/>
        <v>16</v>
      </c>
      <c r="H776">
        <f t="shared" si="4421"/>
        <v>16</v>
      </c>
      <c r="I776">
        <f t="shared" si="4421"/>
        <v>16</v>
      </c>
      <c r="J776">
        <f t="shared" si="4421"/>
        <v>16</v>
      </c>
      <c r="K776">
        <f t="shared" si="4421"/>
        <v>16</v>
      </c>
      <c r="L776">
        <f t="shared" si="4421"/>
        <v>16</v>
      </c>
      <c r="M776">
        <f t="shared" si="4421"/>
        <v>16</v>
      </c>
      <c r="N776">
        <f t="shared" si="4421"/>
        <v>16</v>
      </c>
      <c r="O776">
        <f t="shared" si="4421"/>
        <v>16</v>
      </c>
      <c r="P776">
        <f t="shared" si="4421"/>
        <v>16</v>
      </c>
      <c r="Q776" s="37">
        <f t="shared" ref="Q776:T776" si="4422">IF(ROWS(Q$761:Q776)/100&lt;=Q$759,Q775+1%,"")</f>
        <v>0.16</v>
      </c>
      <c r="R776" s="37">
        <f t="shared" si="4422"/>
        <v>0.16</v>
      </c>
      <c r="S776" s="37">
        <f t="shared" si="4422"/>
        <v>0.16</v>
      </c>
      <c r="T776" s="37">
        <f t="shared" si="4422"/>
        <v>0.16</v>
      </c>
      <c r="U776">
        <f t="shared" si="4333"/>
        <v>16</v>
      </c>
      <c r="V776" s="37">
        <f t="shared" ref="V776:W776" si="4423">IF(ROWS(V$761:V776)/100&lt;=V$759,V775+1%,"")</f>
        <v>0.16</v>
      </c>
      <c r="W776" s="37">
        <f t="shared" si="4423"/>
        <v>0.16</v>
      </c>
      <c r="X776">
        <f t="shared" si="4335"/>
        <v>25</v>
      </c>
      <c r="Y776" s="37">
        <f t="shared" si="4336"/>
        <v>0.16</v>
      </c>
      <c r="Z776">
        <f t="shared" ref="Z776:AA776" si="4424">IF(ROWS(Z$761:Z776)&lt;=Z$759,Z775+1,"")</f>
        <v>16</v>
      </c>
      <c r="AA776">
        <f t="shared" si="4424"/>
        <v>20</v>
      </c>
      <c r="AB776" s="37">
        <f t="shared" ref="AB776:AG776" si="4425">IF(ROWS(AB$761:AB776)/100&lt;=AB$759,AB775+1%,"")</f>
        <v>0.16</v>
      </c>
      <c r="AC776" s="37">
        <f t="shared" si="4425"/>
        <v>0.16</v>
      </c>
      <c r="AD776" s="37">
        <f t="shared" si="4425"/>
        <v>0.16</v>
      </c>
      <c r="AE776" s="37">
        <f t="shared" si="4425"/>
        <v>0.16</v>
      </c>
      <c r="AF776" s="37">
        <f t="shared" si="4425"/>
        <v>0.16</v>
      </c>
      <c r="AG776" s="37">
        <f t="shared" si="4425"/>
        <v>0.16</v>
      </c>
      <c r="AH776">
        <f t="shared" si="4339"/>
        <v>16</v>
      </c>
      <c r="AI776" s="37">
        <f t="shared" ref="AI776:AJ776" si="4426">IF(ROWS(AI$761:AI776)/100&lt;=AI$759,AI775+1,"")</f>
        <v>15.01</v>
      </c>
      <c r="AJ776" s="37">
        <f t="shared" si="4426"/>
        <v>15.01</v>
      </c>
      <c r="AK776">
        <f t="shared" si="4341"/>
        <v>16</v>
      </c>
      <c r="AL776" t="e">
        <f t="shared" si="4342"/>
        <v>#VALUE!</v>
      </c>
    </row>
    <row r="777" spans="2:38" ht="12.75">
      <c r="B777">
        <f t="shared" ref="B777:P777" si="4427">IF(ROWS(B$761:B777)&lt;=B$759,B776+1,"")</f>
        <v>17</v>
      </c>
      <c r="C777">
        <f t="shared" si="4427"/>
        <v>17</v>
      </c>
      <c r="D777">
        <f t="shared" si="4427"/>
        <v>17</v>
      </c>
      <c r="E777">
        <f t="shared" si="4427"/>
        <v>17</v>
      </c>
      <c r="F777">
        <f t="shared" si="4427"/>
        <v>17</v>
      </c>
      <c r="G777">
        <f t="shared" si="4427"/>
        <v>17</v>
      </c>
      <c r="H777">
        <f t="shared" si="4427"/>
        <v>17</v>
      </c>
      <c r="I777">
        <f t="shared" si="4427"/>
        <v>17</v>
      </c>
      <c r="J777">
        <f t="shared" si="4427"/>
        <v>17</v>
      </c>
      <c r="K777">
        <f t="shared" si="4427"/>
        <v>17</v>
      </c>
      <c r="L777">
        <f t="shared" si="4427"/>
        <v>17</v>
      </c>
      <c r="M777">
        <f t="shared" si="4427"/>
        <v>17</v>
      </c>
      <c r="N777">
        <f t="shared" si="4427"/>
        <v>17</v>
      </c>
      <c r="O777">
        <f t="shared" si="4427"/>
        <v>17</v>
      </c>
      <c r="P777">
        <f t="shared" si="4427"/>
        <v>17</v>
      </c>
      <c r="Q777" s="37">
        <f t="shared" ref="Q777:T777" si="4428">IF(ROWS(Q$761:Q777)/100&lt;=Q$759,Q776+1%,"")</f>
        <v>0.17</v>
      </c>
      <c r="R777" s="37">
        <f t="shared" si="4428"/>
        <v>0.17</v>
      </c>
      <c r="S777" s="37">
        <f t="shared" si="4428"/>
        <v>0.17</v>
      </c>
      <c r="T777" s="37">
        <f t="shared" si="4428"/>
        <v>0.17</v>
      </c>
      <c r="U777">
        <f t="shared" si="4333"/>
        <v>17</v>
      </c>
      <c r="V777" s="37">
        <f t="shared" ref="V777:W777" si="4429">IF(ROWS(V$761:V777)/100&lt;=V$759,V776+1%,"")</f>
        <v>0.17</v>
      </c>
      <c r="W777" s="37">
        <f t="shared" si="4429"/>
        <v>0.17</v>
      </c>
      <c r="X777">
        <f t="shared" si="4335"/>
        <v>26</v>
      </c>
      <c r="Y777" s="37">
        <f t="shared" si="4336"/>
        <v>0.17</v>
      </c>
      <c r="Z777">
        <f t="shared" ref="Z777:AA777" si="4430">IF(ROWS(Z$761:Z777)&lt;=Z$759,Z776+1,"")</f>
        <v>17</v>
      </c>
      <c r="AA777">
        <f t="shared" si="4430"/>
        <v>21</v>
      </c>
      <c r="AB777" s="37">
        <f t="shared" ref="AB777:AG777" si="4431">IF(ROWS(AB$761:AB777)/100&lt;=AB$759,AB776+1%,"")</f>
        <v>0.17</v>
      </c>
      <c r="AC777" s="37">
        <f t="shared" si="4431"/>
        <v>0.17</v>
      </c>
      <c r="AD777" s="37">
        <f t="shared" si="4431"/>
        <v>0.17</v>
      </c>
      <c r="AE777" s="37">
        <f t="shared" si="4431"/>
        <v>0.17</v>
      </c>
      <c r="AF777" s="37">
        <f t="shared" si="4431"/>
        <v>0.17</v>
      </c>
      <c r="AG777" s="37">
        <f t="shared" si="4431"/>
        <v>0.17</v>
      </c>
      <c r="AH777">
        <f t="shared" si="4339"/>
        <v>17</v>
      </c>
      <c r="AI777" s="37">
        <f t="shared" ref="AI777:AJ777" si="4432">IF(ROWS(AI$761:AI777)/100&lt;=AI$759,AI776+1,"")</f>
        <v>16.009999999999998</v>
      </c>
      <c r="AJ777" s="37">
        <f t="shared" si="4432"/>
        <v>16.009999999999998</v>
      </c>
      <c r="AK777">
        <f t="shared" si="4341"/>
        <v>17</v>
      </c>
      <c r="AL777" t="e">
        <f t="shared" si="4342"/>
        <v>#VALUE!</v>
      </c>
    </row>
    <row r="778" spans="2:38" ht="12.75">
      <c r="B778">
        <f t="shared" ref="B778:P778" si="4433">IF(ROWS(B$761:B778)&lt;=B$759,B777+1,"")</f>
        <v>18</v>
      </c>
      <c r="C778">
        <f t="shared" si="4433"/>
        <v>18</v>
      </c>
      <c r="D778">
        <f t="shared" si="4433"/>
        <v>18</v>
      </c>
      <c r="E778">
        <f t="shared" si="4433"/>
        <v>18</v>
      </c>
      <c r="F778">
        <f t="shared" si="4433"/>
        <v>18</v>
      </c>
      <c r="G778">
        <f t="shared" si="4433"/>
        <v>18</v>
      </c>
      <c r="H778">
        <f t="shared" si="4433"/>
        <v>18</v>
      </c>
      <c r="I778">
        <f t="shared" si="4433"/>
        <v>18</v>
      </c>
      <c r="J778">
        <f t="shared" si="4433"/>
        <v>18</v>
      </c>
      <c r="K778">
        <f t="shared" si="4433"/>
        <v>18</v>
      </c>
      <c r="L778">
        <f t="shared" si="4433"/>
        <v>18</v>
      </c>
      <c r="M778">
        <f t="shared" si="4433"/>
        <v>18</v>
      </c>
      <c r="N778">
        <f t="shared" si="4433"/>
        <v>18</v>
      </c>
      <c r="O778">
        <f t="shared" si="4433"/>
        <v>18</v>
      </c>
      <c r="P778">
        <f t="shared" si="4433"/>
        <v>18</v>
      </c>
      <c r="Q778" s="37">
        <f t="shared" ref="Q778:T778" si="4434">IF(ROWS(Q$761:Q778)/100&lt;=Q$759,Q777+1%,"")</f>
        <v>0.18000000000000002</v>
      </c>
      <c r="R778" s="37">
        <f t="shared" si="4434"/>
        <v>0.18000000000000002</v>
      </c>
      <c r="S778" s="37">
        <f t="shared" si="4434"/>
        <v>0.18000000000000002</v>
      </c>
      <c r="T778" s="37">
        <f t="shared" si="4434"/>
        <v>0.18000000000000002</v>
      </c>
      <c r="U778">
        <f t="shared" si="4333"/>
        <v>18</v>
      </c>
      <c r="V778" s="37">
        <f t="shared" ref="V778:W778" si="4435">IF(ROWS(V$761:V778)/100&lt;=V$759,V777+1%,"")</f>
        <v>0.18000000000000002</v>
      </c>
      <c r="W778" s="37">
        <f t="shared" si="4435"/>
        <v>0.18000000000000002</v>
      </c>
      <c r="X778">
        <f t="shared" si="4335"/>
        <v>27</v>
      </c>
      <c r="Y778" s="37">
        <f t="shared" si="4336"/>
        <v>0.18000000000000002</v>
      </c>
      <c r="Z778">
        <f t="shared" ref="Z778:AA778" si="4436">IF(ROWS(Z$761:Z778)&lt;=Z$759,Z777+1,"")</f>
        <v>18</v>
      </c>
      <c r="AA778">
        <f t="shared" si="4436"/>
        <v>22</v>
      </c>
      <c r="AB778" s="37">
        <f t="shared" ref="AB778:AG778" si="4437">IF(ROWS(AB$761:AB778)/100&lt;=AB$759,AB777+1%,"")</f>
        <v>0.18000000000000002</v>
      </c>
      <c r="AC778" s="37">
        <f t="shared" si="4437"/>
        <v>0.18000000000000002</v>
      </c>
      <c r="AD778" s="37">
        <f t="shared" si="4437"/>
        <v>0.18000000000000002</v>
      </c>
      <c r="AE778" s="37">
        <f t="shared" si="4437"/>
        <v>0.18000000000000002</v>
      </c>
      <c r="AF778" s="37">
        <f t="shared" si="4437"/>
        <v>0.18000000000000002</v>
      </c>
      <c r="AG778" s="37">
        <f t="shared" si="4437"/>
        <v>0.18000000000000002</v>
      </c>
      <c r="AH778">
        <f t="shared" si="4339"/>
        <v>18</v>
      </c>
      <c r="AI778" s="37">
        <f t="shared" ref="AI778:AJ778" si="4438">IF(ROWS(AI$761:AI778)/100&lt;=AI$759,AI777+1,"")</f>
        <v>17.009999999999998</v>
      </c>
      <c r="AJ778" s="37">
        <f t="shared" si="4438"/>
        <v>17.009999999999998</v>
      </c>
      <c r="AK778">
        <f t="shared" si="4341"/>
        <v>18</v>
      </c>
      <c r="AL778" t="e">
        <f t="shared" si="4342"/>
        <v>#VALUE!</v>
      </c>
    </row>
    <row r="779" spans="2:38" ht="12.75">
      <c r="B779">
        <f t="shared" ref="B779:P779" si="4439">IF(ROWS(B$761:B779)&lt;=B$759,B778+1,"")</f>
        <v>19</v>
      </c>
      <c r="C779">
        <f t="shared" si="4439"/>
        <v>19</v>
      </c>
      <c r="D779">
        <f t="shared" si="4439"/>
        <v>19</v>
      </c>
      <c r="E779">
        <f t="shared" si="4439"/>
        <v>19</v>
      </c>
      <c r="F779">
        <f t="shared" si="4439"/>
        <v>19</v>
      </c>
      <c r="G779">
        <f t="shared" si="4439"/>
        <v>19</v>
      </c>
      <c r="H779">
        <f t="shared" si="4439"/>
        <v>19</v>
      </c>
      <c r="I779">
        <f t="shared" si="4439"/>
        <v>19</v>
      </c>
      <c r="J779">
        <f t="shared" si="4439"/>
        <v>19</v>
      </c>
      <c r="K779">
        <f t="shared" si="4439"/>
        <v>19</v>
      </c>
      <c r="L779">
        <f t="shared" si="4439"/>
        <v>19</v>
      </c>
      <c r="M779">
        <f t="shared" si="4439"/>
        <v>19</v>
      </c>
      <c r="N779">
        <f t="shared" si="4439"/>
        <v>19</v>
      </c>
      <c r="O779">
        <f t="shared" si="4439"/>
        <v>19</v>
      </c>
      <c r="P779">
        <f t="shared" si="4439"/>
        <v>19</v>
      </c>
      <c r="Q779" s="37">
        <f t="shared" ref="Q779:T779" si="4440">IF(ROWS(Q$761:Q779)/100&lt;=Q$759,Q778+1%,"")</f>
        <v>0.19000000000000003</v>
      </c>
      <c r="R779" s="37">
        <f t="shared" si="4440"/>
        <v>0.19000000000000003</v>
      </c>
      <c r="S779" s="37">
        <f t="shared" si="4440"/>
        <v>0.19000000000000003</v>
      </c>
      <c r="T779" s="37">
        <f t="shared" si="4440"/>
        <v>0.19000000000000003</v>
      </c>
      <c r="U779">
        <f t="shared" si="4333"/>
        <v>19</v>
      </c>
      <c r="V779" s="37">
        <f t="shared" ref="V779:W779" si="4441">IF(ROWS(V$761:V779)/100&lt;=V$759,V778+1%,"")</f>
        <v>0.19000000000000003</v>
      </c>
      <c r="W779" s="37">
        <f t="shared" si="4441"/>
        <v>0.19000000000000003</v>
      </c>
      <c r="X779">
        <f t="shared" si="4335"/>
        <v>28</v>
      </c>
      <c r="Y779" s="37">
        <f t="shared" si="4336"/>
        <v>0.19000000000000003</v>
      </c>
      <c r="Z779">
        <f t="shared" ref="Z779:AA779" si="4442">IF(ROWS(Z$761:Z779)&lt;=Z$759,Z778+1,"")</f>
        <v>19</v>
      </c>
      <c r="AA779">
        <f t="shared" si="4442"/>
        <v>23</v>
      </c>
      <c r="AB779" s="37">
        <f t="shared" ref="AB779:AG779" si="4443">IF(ROWS(AB$761:AB779)/100&lt;=AB$759,AB778+1%,"")</f>
        <v>0.19000000000000003</v>
      </c>
      <c r="AC779" s="37">
        <f t="shared" si="4443"/>
        <v>0.19000000000000003</v>
      </c>
      <c r="AD779" s="37">
        <f t="shared" si="4443"/>
        <v>0.19000000000000003</v>
      </c>
      <c r="AE779" s="37">
        <f t="shared" si="4443"/>
        <v>0.19000000000000003</v>
      </c>
      <c r="AF779" s="37">
        <f t="shared" si="4443"/>
        <v>0.19000000000000003</v>
      </c>
      <c r="AG779" s="37">
        <f t="shared" si="4443"/>
        <v>0.19000000000000003</v>
      </c>
      <c r="AH779">
        <f t="shared" si="4339"/>
        <v>19</v>
      </c>
      <c r="AI779" s="37">
        <f t="shared" ref="AI779:AJ779" si="4444">IF(ROWS(AI$761:AI779)/100&lt;=AI$759,AI778+1,"")</f>
        <v>18.009999999999998</v>
      </c>
      <c r="AJ779" s="37">
        <f t="shared" si="4444"/>
        <v>18.009999999999998</v>
      </c>
      <c r="AK779">
        <f t="shared" si="4341"/>
        <v>19</v>
      </c>
      <c r="AL779" t="e">
        <f t="shared" si="4342"/>
        <v>#VALUE!</v>
      </c>
    </row>
    <row r="780" spans="2:38" ht="12.75">
      <c r="B780">
        <f t="shared" ref="B780:P780" si="4445">IF(ROWS(B$761:B780)&lt;=B$759,B779+1,"")</f>
        <v>20</v>
      </c>
      <c r="C780">
        <f t="shared" si="4445"/>
        <v>20</v>
      </c>
      <c r="D780">
        <f t="shared" si="4445"/>
        <v>20</v>
      </c>
      <c r="E780">
        <f t="shared" si="4445"/>
        <v>20</v>
      </c>
      <c r="F780">
        <f t="shared" si="4445"/>
        <v>20</v>
      </c>
      <c r="G780">
        <f t="shared" si="4445"/>
        <v>20</v>
      </c>
      <c r="H780">
        <f t="shared" si="4445"/>
        <v>20</v>
      </c>
      <c r="I780">
        <f t="shared" si="4445"/>
        <v>20</v>
      </c>
      <c r="J780">
        <f t="shared" si="4445"/>
        <v>20</v>
      </c>
      <c r="K780">
        <f t="shared" si="4445"/>
        <v>20</v>
      </c>
      <c r="L780">
        <f t="shared" si="4445"/>
        <v>20</v>
      </c>
      <c r="M780">
        <f t="shared" si="4445"/>
        <v>20</v>
      </c>
      <c r="N780">
        <f t="shared" si="4445"/>
        <v>20</v>
      </c>
      <c r="O780">
        <f t="shared" si="4445"/>
        <v>20</v>
      </c>
      <c r="P780">
        <f t="shared" si="4445"/>
        <v>20</v>
      </c>
      <c r="Q780" s="37">
        <f t="shared" ref="Q780:T780" si="4446">IF(ROWS(Q$761:Q780)/100&lt;=Q$759,Q779+1%,"")</f>
        <v>0.20000000000000004</v>
      </c>
      <c r="R780" s="37">
        <f t="shared" si="4446"/>
        <v>0.20000000000000004</v>
      </c>
      <c r="S780" s="37">
        <f t="shared" si="4446"/>
        <v>0.20000000000000004</v>
      </c>
      <c r="T780" s="37">
        <f t="shared" si="4446"/>
        <v>0.20000000000000004</v>
      </c>
      <c r="U780">
        <f t="shared" si="4333"/>
        <v>20</v>
      </c>
      <c r="V780" s="37">
        <f t="shared" ref="V780:W780" si="4447">IF(ROWS(V$761:V780)/100&lt;=V$759,V779+1%,"")</f>
        <v>0.20000000000000004</v>
      </c>
      <c r="W780" s="37">
        <f t="shared" si="4447"/>
        <v>0.20000000000000004</v>
      </c>
      <c r="X780">
        <f t="shared" si="4335"/>
        <v>29</v>
      </c>
      <c r="Y780" s="37">
        <f t="shared" si="4336"/>
        <v>0.20000000000000004</v>
      </c>
      <c r="Z780">
        <f t="shared" ref="Z780:AA780" si="4448">IF(ROWS(Z$761:Z780)&lt;=Z$759,Z779+1,"")</f>
        <v>20</v>
      </c>
      <c r="AA780">
        <f t="shared" si="4448"/>
        <v>24</v>
      </c>
      <c r="AB780" s="37">
        <f t="shared" ref="AB780:AG780" si="4449">IF(ROWS(AB$761:AB780)/100&lt;=AB$759,AB779+1%,"")</f>
        <v>0.20000000000000004</v>
      </c>
      <c r="AC780" s="37">
        <f t="shared" si="4449"/>
        <v>0.20000000000000004</v>
      </c>
      <c r="AD780" s="37">
        <f t="shared" si="4449"/>
        <v>0.20000000000000004</v>
      </c>
      <c r="AE780" s="37">
        <f t="shared" si="4449"/>
        <v>0.20000000000000004</v>
      </c>
      <c r="AF780" s="37">
        <f t="shared" si="4449"/>
        <v>0.20000000000000004</v>
      </c>
      <c r="AG780" s="37">
        <f t="shared" si="4449"/>
        <v>0.20000000000000004</v>
      </c>
      <c r="AH780">
        <f t="shared" si="4339"/>
        <v>20</v>
      </c>
      <c r="AI780" s="37">
        <f t="shared" ref="AI780:AJ780" si="4450">IF(ROWS(AI$761:AI780)/100&lt;=AI$759,AI779+1,"")</f>
        <v>19.009999999999998</v>
      </c>
      <c r="AJ780" s="37">
        <f t="shared" si="4450"/>
        <v>19.009999999999998</v>
      </c>
      <c r="AK780">
        <f t="shared" si="4341"/>
        <v>20</v>
      </c>
      <c r="AL780" t="e">
        <f t="shared" si="4342"/>
        <v>#VALUE!</v>
      </c>
    </row>
    <row r="781" spans="2:38" ht="12.75">
      <c r="B781">
        <f t="shared" ref="B781:P781" si="4451">IF(ROWS(B$761:B781)&lt;=B$759,B780+1,"")</f>
        <v>21</v>
      </c>
      <c r="C781">
        <f t="shared" si="4451"/>
        <v>21</v>
      </c>
      <c r="D781">
        <f t="shared" si="4451"/>
        <v>21</v>
      </c>
      <c r="E781">
        <f t="shared" si="4451"/>
        <v>21</v>
      </c>
      <c r="F781">
        <f t="shared" si="4451"/>
        <v>21</v>
      </c>
      <c r="G781">
        <f t="shared" si="4451"/>
        <v>21</v>
      </c>
      <c r="H781">
        <f t="shared" si="4451"/>
        <v>21</v>
      </c>
      <c r="I781">
        <f t="shared" si="4451"/>
        <v>21</v>
      </c>
      <c r="J781">
        <f t="shared" si="4451"/>
        <v>21</v>
      </c>
      <c r="K781">
        <f t="shared" si="4451"/>
        <v>21</v>
      </c>
      <c r="L781">
        <f t="shared" si="4451"/>
        <v>21</v>
      </c>
      <c r="M781">
        <f t="shared" si="4451"/>
        <v>21</v>
      </c>
      <c r="N781">
        <f t="shared" si="4451"/>
        <v>21</v>
      </c>
      <c r="O781">
        <f t="shared" si="4451"/>
        <v>21</v>
      </c>
      <c r="P781">
        <f t="shared" si="4451"/>
        <v>21</v>
      </c>
      <c r="Q781" s="37">
        <f t="shared" ref="Q781:T781" si="4452">IF(ROWS(Q$761:Q781)/100&lt;=Q$759,Q780+1%,"")</f>
        <v>0.21000000000000005</v>
      </c>
      <c r="R781" s="37">
        <f t="shared" si="4452"/>
        <v>0.21000000000000005</v>
      </c>
      <c r="S781" s="37">
        <f t="shared" si="4452"/>
        <v>0.21000000000000005</v>
      </c>
      <c r="T781" s="37">
        <f t="shared" si="4452"/>
        <v>0.21000000000000005</v>
      </c>
      <c r="U781">
        <f t="shared" si="4333"/>
        <v>21</v>
      </c>
      <c r="V781" s="37">
        <f t="shared" ref="V781:W781" si="4453">IF(ROWS(V$761:V781)/100&lt;=V$759,V780+1%,"")</f>
        <v>0.21000000000000005</v>
      </c>
      <c r="W781" s="37">
        <f t="shared" si="4453"/>
        <v>0.21000000000000005</v>
      </c>
      <c r="X781">
        <f t="shared" si="4335"/>
        <v>30</v>
      </c>
      <c r="Y781" s="37">
        <f t="shared" si="4336"/>
        <v>0.21000000000000005</v>
      </c>
      <c r="Z781">
        <f t="shared" ref="Z781:AA781" si="4454">IF(ROWS(Z$761:Z781)&lt;=Z$759,Z780+1,"")</f>
        <v>21</v>
      </c>
      <c r="AA781">
        <f t="shared" si="4454"/>
        <v>25</v>
      </c>
      <c r="AB781" s="37">
        <f t="shared" ref="AB781:AG781" si="4455">IF(ROWS(AB$761:AB781)/100&lt;=AB$759,AB780+1%,"")</f>
        <v>0.21000000000000005</v>
      </c>
      <c r="AC781" s="37">
        <f t="shared" si="4455"/>
        <v>0.21000000000000005</v>
      </c>
      <c r="AD781" s="37">
        <f t="shared" si="4455"/>
        <v>0.21000000000000005</v>
      </c>
      <c r="AE781" s="37">
        <f t="shared" si="4455"/>
        <v>0.21000000000000005</v>
      </c>
      <c r="AF781" s="37">
        <f t="shared" si="4455"/>
        <v>0.21000000000000005</v>
      </c>
      <c r="AG781" s="37">
        <f t="shared" si="4455"/>
        <v>0.21000000000000005</v>
      </c>
      <c r="AH781">
        <f t="shared" si="4339"/>
        <v>21</v>
      </c>
      <c r="AI781" s="37">
        <f t="shared" ref="AI781:AJ781" si="4456">IF(ROWS(AI$761:AI781)/100&lt;=AI$759,AI780+1,"")</f>
        <v>20.009999999999998</v>
      </c>
      <c r="AJ781" s="37">
        <f t="shared" si="4456"/>
        <v>20.009999999999998</v>
      </c>
      <c r="AK781">
        <f t="shared" si="4341"/>
        <v>21</v>
      </c>
      <c r="AL781" t="e">
        <f t="shared" si="4342"/>
        <v>#VALUE!</v>
      </c>
    </row>
    <row r="782" spans="2:38" ht="12.75">
      <c r="B782">
        <f t="shared" ref="B782:P782" si="4457">IF(ROWS(B$761:B782)&lt;=B$759,B781+1,"")</f>
        <v>22</v>
      </c>
      <c r="C782">
        <f t="shared" si="4457"/>
        <v>22</v>
      </c>
      <c r="D782">
        <f t="shared" si="4457"/>
        <v>22</v>
      </c>
      <c r="E782">
        <f t="shared" si="4457"/>
        <v>22</v>
      </c>
      <c r="F782">
        <f t="shared" si="4457"/>
        <v>22</v>
      </c>
      <c r="G782">
        <f t="shared" si="4457"/>
        <v>22</v>
      </c>
      <c r="H782">
        <f t="shared" si="4457"/>
        <v>22</v>
      </c>
      <c r="I782">
        <f t="shared" si="4457"/>
        <v>22</v>
      </c>
      <c r="J782">
        <f t="shared" si="4457"/>
        <v>22</v>
      </c>
      <c r="K782">
        <f t="shared" si="4457"/>
        <v>22</v>
      </c>
      <c r="L782">
        <f t="shared" si="4457"/>
        <v>22</v>
      </c>
      <c r="M782">
        <f t="shared" si="4457"/>
        <v>22</v>
      </c>
      <c r="N782">
        <f t="shared" si="4457"/>
        <v>22</v>
      </c>
      <c r="O782">
        <f t="shared" si="4457"/>
        <v>22</v>
      </c>
      <c r="P782">
        <f t="shared" si="4457"/>
        <v>22</v>
      </c>
      <c r="Q782" s="37">
        <f t="shared" ref="Q782:T782" si="4458">IF(ROWS(Q$761:Q782)/100&lt;=Q$759,Q781+1%,"")</f>
        <v>0.22000000000000006</v>
      </c>
      <c r="R782" s="37">
        <f t="shared" si="4458"/>
        <v>0.22000000000000006</v>
      </c>
      <c r="S782" s="37">
        <f t="shared" si="4458"/>
        <v>0.22000000000000006</v>
      </c>
      <c r="T782" s="37">
        <f t="shared" si="4458"/>
        <v>0.22000000000000006</v>
      </c>
      <c r="U782">
        <f t="shared" si="4333"/>
        <v>22</v>
      </c>
      <c r="V782" s="37">
        <f t="shared" ref="V782:W782" si="4459">IF(ROWS(V$761:V782)/100&lt;=V$759,V781+1%,"")</f>
        <v>0.22000000000000006</v>
      </c>
      <c r="W782" s="37">
        <f t="shared" si="4459"/>
        <v>0.22000000000000006</v>
      </c>
      <c r="X782">
        <f t="shared" si="4335"/>
        <v>31</v>
      </c>
      <c r="Y782" s="37">
        <f t="shared" si="4336"/>
        <v>0.22000000000000006</v>
      </c>
      <c r="Z782">
        <f t="shared" ref="Z782:AA782" si="4460">IF(ROWS(Z$761:Z782)&lt;=Z$759,Z781+1,"")</f>
        <v>22</v>
      </c>
      <c r="AA782">
        <f t="shared" si="4460"/>
        <v>26</v>
      </c>
      <c r="AB782" s="37">
        <f t="shared" ref="AB782:AG782" si="4461">IF(ROWS(AB$761:AB782)/100&lt;=AB$759,AB781+1%,"")</f>
        <v>0.22000000000000006</v>
      </c>
      <c r="AC782" s="37">
        <f t="shared" si="4461"/>
        <v>0.22000000000000006</v>
      </c>
      <c r="AD782" s="37">
        <f t="shared" si="4461"/>
        <v>0.22000000000000006</v>
      </c>
      <c r="AE782" s="37">
        <f t="shared" si="4461"/>
        <v>0.22000000000000006</v>
      </c>
      <c r="AF782" s="37">
        <f t="shared" si="4461"/>
        <v>0.22000000000000006</v>
      </c>
      <c r="AG782" s="37">
        <f t="shared" si="4461"/>
        <v>0.22000000000000006</v>
      </c>
      <c r="AH782">
        <f t="shared" si="4339"/>
        <v>22</v>
      </c>
      <c r="AI782" s="37">
        <f t="shared" ref="AI782:AJ782" si="4462">IF(ROWS(AI$761:AI782)/100&lt;=AI$759,AI781+1,"")</f>
        <v>21.009999999999998</v>
      </c>
      <c r="AJ782" s="37">
        <f t="shared" si="4462"/>
        <v>21.009999999999998</v>
      </c>
      <c r="AK782">
        <f t="shared" si="4341"/>
        <v>22</v>
      </c>
      <c r="AL782" t="e">
        <f t="shared" si="4342"/>
        <v>#VALUE!</v>
      </c>
    </row>
    <row r="783" spans="2:38" ht="12.75">
      <c r="B783">
        <f t="shared" ref="B783:P783" si="4463">IF(ROWS(B$761:B783)&lt;=B$759,B782+1,"")</f>
        <v>23</v>
      </c>
      <c r="C783">
        <f t="shared" si="4463"/>
        <v>23</v>
      </c>
      <c r="D783">
        <f t="shared" si="4463"/>
        <v>23</v>
      </c>
      <c r="E783">
        <f t="shared" si="4463"/>
        <v>23</v>
      </c>
      <c r="F783">
        <f t="shared" si="4463"/>
        <v>23</v>
      </c>
      <c r="G783">
        <f t="shared" si="4463"/>
        <v>23</v>
      </c>
      <c r="H783">
        <f t="shared" si="4463"/>
        <v>23</v>
      </c>
      <c r="I783">
        <f t="shared" si="4463"/>
        <v>23</v>
      </c>
      <c r="J783">
        <f t="shared" si="4463"/>
        <v>23</v>
      </c>
      <c r="K783">
        <f t="shared" si="4463"/>
        <v>23</v>
      </c>
      <c r="L783">
        <f t="shared" si="4463"/>
        <v>23</v>
      </c>
      <c r="M783">
        <f t="shared" si="4463"/>
        <v>23</v>
      </c>
      <c r="N783">
        <f t="shared" si="4463"/>
        <v>23</v>
      </c>
      <c r="O783">
        <f t="shared" si="4463"/>
        <v>23</v>
      </c>
      <c r="P783">
        <f t="shared" si="4463"/>
        <v>23</v>
      </c>
      <c r="Q783" s="37">
        <f t="shared" ref="Q783:T783" si="4464">IF(ROWS(Q$761:Q783)/100&lt;=Q$759,Q782+1%,"")</f>
        <v>0.23000000000000007</v>
      </c>
      <c r="R783" s="37">
        <f t="shared" si="4464"/>
        <v>0.23000000000000007</v>
      </c>
      <c r="S783" s="37">
        <f t="shared" si="4464"/>
        <v>0.23000000000000007</v>
      </c>
      <c r="T783" s="37">
        <f t="shared" si="4464"/>
        <v>0.23000000000000007</v>
      </c>
      <c r="U783">
        <f t="shared" si="4333"/>
        <v>23</v>
      </c>
      <c r="V783" s="37">
        <f t="shared" ref="V783:W783" si="4465">IF(ROWS(V$761:V783)/100&lt;=V$759,V782+1%,"")</f>
        <v>0.23000000000000007</v>
      </c>
      <c r="W783" s="37">
        <f t="shared" si="4465"/>
        <v>0.23000000000000007</v>
      </c>
      <c r="X783">
        <f t="shared" si="4335"/>
        <v>32</v>
      </c>
      <c r="Y783" s="37">
        <f t="shared" si="4336"/>
        <v>0.23000000000000007</v>
      </c>
      <c r="Z783">
        <f t="shared" ref="Z783:AA783" si="4466">IF(ROWS(Z$761:Z783)&lt;=Z$759,Z782+1,"")</f>
        <v>23</v>
      </c>
      <c r="AA783">
        <f t="shared" si="4466"/>
        <v>27</v>
      </c>
      <c r="AB783" s="37">
        <f t="shared" ref="AB783:AG783" si="4467">IF(ROWS(AB$761:AB783)/100&lt;=AB$759,AB782+1%,"")</f>
        <v>0.23000000000000007</v>
      </c>
      <c r="AC783" s="37">
        <f t="shared" si="4467"/>
        <v>0.23000000000000007</v>
      </c>
      <c r="AD783" s="37">
        <f t="shared" si="4467"/>
        <v>0.23000000000000007</v>
      </c>
      <c r="AE783" s="37">
        <f t="shared" si="4467"/>
        <v>0.23000000000000007</v>
      </c>
      <c r="AF783" s="37">
        <f t="shared" si="4467"/>
        <v>0.23000000000000007</v>
      </c>
      <c r="AG783" s="37">
        <f t="shared" si="4467"/>
        <v>0.23000000000000007</v>
      </c>
      <c r="AH783">
        <f t="shared" si="4339"/>
        <v>23</v>
      </c>
      <c r="AI783" s="37">
        <f t="shared" ref="AI783:AJ783" si="4468">IF(ROWS(AI$761:AI783)/100&lt;=AI$759,AI782+1,"")</f>
        <v>22.009999999999998</v>
      </c>
      <c r="AJ783" s="37">
        <f t="shared" si="4468"/>
        <v>22.009999999999998</v>
      </c>
      <c r="AK783">
        <f t="shared" si="4341"/>
        <v>23</v>
      </c>
      <c r="AL783" t="e">
        <f t="shared" si="4342"/>
        <v>#VALUE!</v>
      </c>
    </row>
    <row r="784" spans="2:38" ht="12.75">
      <c r="B784">
        <f t="shared" ref="B784:P784" si="4469">IF(ROWS(B$761:B784)&lt;=B$759,B783+1,"")</f>
        <v>24</v>
      </c>
      <c r="C784">
        <f t="shared" si="4469"/>
        <v>24</v>
      </c>
      <c r="D784">
        <f t="shared" si="4469"/>
        <v>24</v>
      </c>
      <c r="E784">
        <f t="shared" si="4469"/>
        <v>24</v>
      </c>
      <c r="F784">
        <f t="shared" si="4469"/>
        <v>24</v>
      </c>
      <c r="G784">
        <f t="shared" si="4469"/>
        <v>24</v>
      </c>
      <c r="H784">
        <f t="shared" si="4469"/>
        <v>24</v>
      </c>
      <c r="I784">
        <f t="shared" si="4469"/>
        <v>24</v>
      </c>
      <c r="J784">
        <f t="shared" si="4469"/>
        <v>24</v>
      </c>
      <c r="K784">
        <f t="shared" si="4469"/>
        <v>24</v>
      </c>
      <c r="L784">
        <f t="shared" si="4469"/>
        <v>24</v>
      </c>
      <c r="M784">
        <f t="shared" si="4469"/>
        <v>24</v>
      </c>
      <c r="N784">
        <f t="shared" si="4469"/>
        <v>24</v>
      </c>
      <c r="O784">
        <f t="shared" si="4469"/>
        <v>24</v>
      </c>
      <c r="P784">
        <f t="shared" si="4469"/>
        <v>24</v>
      </c>
      <c r="Q784" s="37">
        <f t="shared" ref="Q784:T784" si="4470">IF(ROWS(Q$761:Q784)/100&lt;=Q$759,Q783+1%,"")</f>
        <v>0.24000000000000007</v>
      </c>
      <c r="R784" s="37">
        <f t="shared" si="4470"/>
        <v>0.24000000000000007</v>
      </c>
      <c r="S784" s="37">
        <f t="shared" si="4470"/>
        <v>0.24000000000000007</v>
      </c>
      <c r="T784" s="37">
        <f t="shared" si="4470"/>
        <v>0.24000000000000007</v>
      </c>
      <c r="U784">
        <f t="shared" si="4333"/>
        <v>24</v>
      </c>
      <c r="V784" s="37">
        <f t="shared" ref="V784:W784" si="4471">IF(ROWS(V$761:V784)/100&lt;=V$759,V783+1%,"")</f>
        <v>0.24000000000000007</v>
      </c>
      <c r="W784" s="37">
        <f t="shared" si="4471"/>
        <v>0.24000000000000007</v>
      </c>
      <c r="X784">
        <f t="shared" si="4335"/>
        <v>33</v>
      </c>
      <c r="Y784" s="37">
        <f t="shared" si="4336"/>
        <v>0.24000000000000007</v>
      </c>
      <c r="Z784">
        <f t="shared" ref="Z784:AA784" si="4472">IF(ROWS(Z$761:Z784)&lt;=Z$759,Z783+1,"")</f>
        <v>24</v>
      </c>
      <c r="AA784">
        <f t="shared" si="4472"/>
        <v>28</v>
      </c>
      <c r="AB784" s="37">
        <f t="shared" ref="AB784:AG784" si="4473">IF(ROWS(AB$761:AB784)/100&lt;=AB$759,AB783+1%,"")</f>
        <v>0.24000000000000007</v>
      </c>
      <c r="AC784" s="37">
        <f t="shared" si="4473"/>
        <v>0.24000000000000007</v>
      </c>
      <c r="AD784" s="37">
        <f t="shared" si="4473"/>
        <v>0.24000000000000007</v>
      </c>
      <c r="AE784" s="37">
        <f t="shared" si="4473"/>
        <v>0.24000000000000007</v>
      </c>
      <c r="AF784" s="37">
        <f t="shared" si="4473"/>
        <v>0.24000000000000007</v>
      </c>
      <c r="AG784" s="37">
        <f t="shared" si="4473"/>
        <v>0.24000000000000007</v>
      </c>
      <c r="AH784">
        <f t="shared" si="4339"/>
        <v>24</v>
      </c>
      <c r="AI784" s="37">
        <f t="shared" ref="AI784:AJ784" si="4474">IF(ROWS(AI$761:AI784)/100&lt;=AI$759,AI783+1,"")</f>
        <v>23.009999999999998</v>
      </c>
      <c r="AJ784" s="37">
        <f t="shared" si="4474"/>
        <v>23.009999999999998</v>
      </c>
      <c r="AK784">
        <f t="shared" si="4341"/>
        <v>24</v>
      </c>
      <c r="AL784" t="e">
        <f t="shared" si="4342"/>
        <v>#VALUE!</v>
      </c>
    </row>
    <row r="785" spans="2:38" ht="12.75">
      <c r="B785">
        <f t="shared" ref="B785:P785" si="4475">IF(ROWS(B$761:B785)&lt;=B$759,B784+1,"")</f>
        <v>25</v>
      </c>
      <c r="C785">
        <f t="shared" si="4475"/>
        <v>25</v>
      </c>
      <c r="D785">
        <f t="shared" si="4475"/>
        <v>25</v>
      </c>
      <c r="E785">
        <f t="shared" si="4475"/>
        <v>25</v>
      </c>
      <c r="F785">
        <f t="shared" si="4475"/>
        <v>25</v>
      </c>
      <c r="G785">
        <f t="shared" si="4475"/>
        <v>25</v>
      </c>
      <c r="H785">
        <f t="shared" si="4475"/>
        <v>25</v>
      </c>
      <c r="I785">
        <f t="shared" si="4475"/>
        <v>25</v>
      </c>
      <c r="J785">
        <f t="shared" si="4475"/>
        <v>25</v>
      </c>
      <c r="K785">
        <f t="shared" si="4475"/>
        <v>25</v>
      </c>
      <c r="L785">
        <f t="shared" si="4475"/>
        <v>25</v>
      </c>
      <c r="M785">
        <f t="shared" si="4475"/>
        <v>25</v>
      </c>
      <c r="N785">
        <f t="shared" si="4475"/>
        <v>25</v>
      </c>
      <c r="O785">
        <f t="shared" si="4475"/>
        <v>25</v>
      </c>
      <c r="P785">
        <f t="shared" si="4475"/>
        <v>25</v>
      </c>
      <c r="Q785" s="37">
        <f t="shared" ref="Q785:T785" si="4476">IF(ROWS(Q$761:Q785)/100&lt;=Q$759,Q784+1%,"")</f>
        <v>0.25000000000000006</v>
      </c>
      <c r="R785" s="37">
        <f t="shared" si="4476"/>
        <v>0.25000000000000006</v>
      </c>
      <c r="S785" s="37">
        <f t="shared" si="4476"/>
        <v>0.25000000000000006</v>
      </c>
      <c r="T785" s="37">
        <f t="shared" si="4476"/>
        <v>0.25000000000000006</v>
      </c>
      <c r="U785">
        <f t="shared" si="4333"/>
        <v>25</v>
      </c>
      <c r="V785" s="37">
        <f t="shared" ref="V785:W785" si="4477">IF(ROWS(V$761:V785)/100&lt;=V$759,V784+1%,"")</f>
        <v>0.25000000000000006</v>
      </c>
      <c r="W785" s="37">
        <f t="shared" si="4477"/>
        <v>0.25000000000000006</v>
      </c>
      <c r="X785">
        <f t="shared" si="4335"/>
        <v>34</v>
      </c>
      <c r="Y785" s="37">
        <f t="shared" si="4336"/>
        <v>0.25000000000000006</v>
      </c>
      <c r="Z785">
        <f t="shared" ref="Z785:AA785" si="4478">IF(ROWS(Z$761:Z785)&lt;=Z$759,Z784+1,"")</f>
        <v>25</v>
      </c>
      <c r="AA785">
        <f t="shared" si="4478"/>
        <v>29</v>
      </c>
      <c r="AB785" s="37">
        <f t="shared" ref="AB785:AG785" si="4479">IF(ROWS(AB$761:AB785)/100&lt;=AB$759,AB784+1%,"")</f>
        <v>0.25000000000000006</v>
      </c>
      <c r="AC785" s="37">
        <f t="shared" si="4479"/>
        <v>0.25000000000000006</v>
      </c>
      <c r="AD785" s="37">
        <f t="shared" si="4479"/>
        <v>0.25000000000000006</v>
      </c>
      <c r="AE785" s="37">
        <f t="shared" si="4479"/>
        <v>0.25000000000000006</v>
      </c>
      <c r="AF785" s="37">
        <f t="shared" si="4479"/>
        <v>0.25000000000000006</v>
      </c>
      <c r="AG785" s="37">
        <f t="shared" si="4479"/>
        <v>0.25000000000000006</v>
      </c>
      <c r="AH785">
        <f t="shared" si="4339"/>
        <v>25</v>
      </c>
      <c r="AI785" s="37">
        <f t="shared" ref="AI785:AJ785" si="4480">IF(ROWS(AI$761:AI785)/100&lt;=AI$759,AI784+1,"")</f>
        <v>24.009999999999998</v>
      </c>
      <c r="AJ785" s="37">
        <f t="shared" si="4480"/>
        <v>24.009999999999998</v>
      </c>
      <c r="AK785">
        <f t="shared" si="4341"/>
        <v>25</v>
      </c>
      <c r="AL785" t="e">
        <f t="shared" si="4342"/>
        <v>#VALUE!</v>
      </c>
    </row>
    <row r="786" spans="2:38" ht="12.75">
      <c r="B786">
        <f t="shared" ref="B786:P786" si="4481">IF(ROWS(B$761:B786)&lt;=B$759,B785+1,"")</f>
        <v>26</v>
      </c>
      <c r="C786">
        <f t="shared" si="4481"/>
        <v>26</v>
      </c>
      <c r="D786">
        <f t="shared" si="4481"/>
        <v>26</v>
      </c>
      <c r="E786">
        <f t="shared" si="4481"/>
        <v>26</v>
      </c>
      <c r="F786">
        <f t="shared" si="4481"/>
        <v>26</v>
      </c>
      <c r="G786">
        <f t="shared" si="4481"/>
        <v>26</v>
      </c>
      <c r="H786">
        <f t="shared" si="4481"/>
        <v>26</v>
      </c>
      <c r="I786">
        <f t="shared" si="4481"/>
        <v>26</v>
      </c>
      <c r="J786">
        <f t="shared" si="4481"/>
        <v>26</v>
      </c>
      <c r="K786">
        <f t="shared" si="4481"/>
        <v>26</v>
      </c>
      <c r="L786">
        <f t="shared" si="4481"/>
        <v>26</v>
      </c>
      <c r="M786">
        <f t="shared" si="4481"/>
        <v>26</v>
      </c>
      <c r="N786">
        <f t="shared" si="4481"/>
        <v>26</v>
      </c>
      <c r="O786">
        <f t="shared" si="4481"/>
        <v>26</v>
      </c>
      <c r="P786">
        <f t="shared" si="4481"/>
        <v>26</v>
      </c>
      <c r="Q786" s="37">
        <f t="shared" ref="Q786:T786" si="4482">IF(ROWS(Q$761:Q786)/100&lt;=Q$759,Q785+1%,"")</f>
        <v>0.26000000000000006</v>
      </c>
      <c r="R786" s="37">
        <f t="shared" si="4482"/>
        <v>0.26000000000000006</v>
      </c>
      <c r="S786" s="37">
        <f t="shared" si="4482"/>
        <v>0.26000000000000006</v>
      </c>
      <c r="T786" s="37">
        <f t="shared" si="4482"/>
        <v>0.26000000000000006</v>
      </c>
      <c r="U786">
        <f t="shared" si="4333"/>
        <v>26</v>
      </c>
      <c r="V786" s="37">
        <f t="shared" ref="V786:W786" si="4483">IF(ROWS(V$761:V786)/100&lt;=V$759,V785+1%,"")</f>
        <v>0.26000000000000006</v>
      </c>
      <c r="W786" s="37">
        <f t="shared" si="4483"/>
        <v>0.26000000000000006</v>
      </c>
      <c r="X786">
        <f t="shared" si="4335"/>
        <v>35</v>
      </c>
      <c r="Y786" s="37">
        <f t="shared" si="4336"/>
        <v>0.26000000000000006</v>
      </c>
      <c r="Z786">
        <f t="shared" ref="Z786:AA786" si="4484">IF(ROWS(Z$761:Z786)&lt;=Z$759,Z785+1,"")</f>
        <v>26</v>
      </c>
      <c r="AA786">
        <f t="shared" si="4484"/>
        <v>30</v>
      </c>
      <c r="AB786" s="37">
        <f t="shared" ref="AB786:AG786" si="4485">IF(ROWS(AB$761:AB786)/100&lt;=AB$759,AB785+1%,"")</f>
        <v>0.26000000000000006</v>
      </c>
      <c r="AC786" s="37">
        <f t="shared" si="4485"/>
        <v>0.26000000000000006</v>
      </c>
      <c r="AD786" s="37">
        <f t="shared" si="4485"/>
        <v>0.26000000000000006</v>
      </c>
      <c r="AE786" s="37">
        <f t="shared" si="4485"/>
        <v>0.26000000000000006</v>
      </c>
      <c r="AF786" s="37">
        <f t="shared" si="4485"/>
        <v>0.26000000000000006</v>
      </c>
      <c r="AG786" s="37">
        <f t="shared" si="4485"/>
        <v>0.26000000000000006</v>
      </c>
      <c r="AH786">
        <f t="shared" si="4339"/>
        <v>26</v>
      </c>
      <c r="AI786" s="37">
        <f t="shared" ref="AI786:AJ786" si="4486">IF(ROWS(AI$761:AI786)/100&lt;=AI$759,AI785+1,"")</f>
        <v>25.009999999999998</v>
      </c>
      <c r="AJ786" s="37">
        <f t="shared" si="4486"/>
        <v>25.009999999999998</v>
      </c>
      <c r="AK786">
        <f t="shared" si="4341"/>
        <v>26</v>
      </c>
      <c r="AL786" t="e">
        <f t="shared" si="4342"/>
        <v>#VALUE!</v>
      </c>
    </row>
    <row r="787" spans="2:38" ht="12.75">
      <c r="B787">
        <f t="shared" ref="B787:P787" si="4487">IF(ROWS(B$761:B787)&lt;=B$759,B786+1,"")</f>
        <v>27</v>
      </c>
      <c r="C787">
        <f t="shared" si="4487"/>
        <v>27</v>
      </c>
      <c r="D787">
        <f t="shared" si="4487"/>
        <v>27</v>
      </c>
      <c r="E787">
        <f t="shared" si="4487"/>
        <v>27</v>
      </c>
      <c r="F787">
        <f t="shared" si="4487"/>
        <v>27</v>
      </c>
      <c r="G787">
        <f t="shared" si="4487"/>
        <v>27</v>
      </c>
      <c r="H787">
        <f t="shared" si="4487"/>
        <v>27</v>
      </c>
      <c r="I787">
        <f t="shared" si="4487"/>
        <v>27</v>
      </c>
      <c r="J787">
        <f t="shared" si="4487"/>
        <v>27</v>
      </c>
      <c r="K787">
        <f t="shared" si="4487"/>
        <v>27</v>
      </c>
      <c r="L787">
        <f t="shared" si="4487"/>
        <v>27</v>
      </c>
      <c r="M787">
        <f t="shared" si="4487"/>
        <v>27</v>
      </c>
      <c r="N787">
        <f t="shared" si="4487"/>
        <v>27</v>
      </c>
      <c r="O787">
        <f t="shared" si="4487"/>
        <v>27</v>
      </c>
      <c r="P787">
        <f t="shared" si="4487"/>
        <v>27</v>
      </c>
      <c r="Q787" s="37">
        <f t="shared" ref="Q787:T787" si="4488">IF(ROWS(Q$761:Q787)/100&lt;=Q$759,Q786+1%,"")</f>
        <v>0.27000000000000007</v>
      </c>
      <c r="R787" s="37">
        <f t="shared" si="4488"/>
        <v>0.27000000000000007</v>
      </c>
      <c r="S787" s="37">
        <f t="shared" si="4488"/>
        <v>0.27000000000000007</v>
      </c>
      <c r="T787" s="37">
        <f t="shared" si="4488"/>
        <v>0.27000000000000007</v>
      </c>
      <c r="U787">
        <f t="shared" si="4333"/>
        <v>27</v>
      </c>
      <c r="V787" s="37">
        <f t="shared" ref="V787:W787" si="4489">IF(ROWS(V$761:V787)/100&lt;=V$759,V786+1%,"")</f>
        <v>0.27000000000000007</v>
      </c>
      <c r="W787" s="37">
        <f t="shared" si="4489"/>
        <v>0.27000000000000007</v>
      </c>
      <c r="X787">
        <f t="shared" si="4335"/>
        <v>36</v>
      </c>
      <c r="Y787" s="37">
        <f t="shared" si="4336"/>
        <v>0.27000000000000007</v>
      </c>
      <c r="Z787">
        <f t="shared" ref="Z787:AA787" si="4490">IF(ROWS(Z$761:Z787)&lt;=Z$759,Z786+1,"")</f>
        <v>27</v>
      </c>
      <c r="AA787">
        <f t="shared" si="4490"/>
        <v>31</v>
      </c>
      <c r="AB787" s="37">
        <f t="shared" ref="AB787:AG787" si="4491">IF(ROWS(AB$761:AB787)/100&lt;=AB$759,AB786+1%,"")</f>
        <v>0.27000000000000007</v>
      </c>
      <c r="AC787" s="37">
        <f t="shared" si="4491"/>
        <v>0.27000000000000007</v>
      </c>
      <c r="AD787" s="37">
        <f t="shared" si="4491"/>
        <v>0.27000000000000007</v>
      </c>
      <c r="AE787" s="37">
        <f t="shared" si="4491"/>
        <v>0.27000000000000007</v>
      </c>
      <c r="AF787" s="37">
        <f t="shared" si="4491"/>
        <v>0.27000000000000007</v>
      </c>
      <c r="AG787" s="37">
        <f t="shared" si="4491"/>
        <v>0.27000000000000007</v>
      </c>
      <c r="AH787">
        <f t="shared" si="4339"/>
        <v>27</v>
      </c>
      <c r="AI787" s="37">
        <f t="shared" ref="AI787:AJ787" si="4492">IF(ROWS(AI$761:AI787)/100&lt;=AI$759,AI786+1,"")</f>
        <v>26.009999999999998</v>
      </c>
      <c r="AJ787" s="37">
        <f t="shared" si="4492"/>
        <v>26.009999999999998</v>
      </c>
      <c r="AK787">
        <f t="shared" si="4341"/>
        <v>27</v>
      </c>
      <c r="AL787" t="e">
        <f t="shared" si="4342"/>
        <v>#VALUE!</v>
      </c>
    </row>
    <row r="788" spans="2:38" ht="12.75">
      <c r="B788">
        <f t="shared" ref="B788:P788" si="4493">IF(ROWS(B$761:B788)&lt;=B$759,B787+1,"")</f>
        <v>28</v>
      </c>
      <c r="C788">
        <f t="shared" si="4493"/>
        <v>28</v>
      </c>
      <c r="D788">
        <f t="shared" si="4493"/>
        <v>28</v>
      </c>
      <c r="E788">
        <f t="shared" si="4493"/>
        <v>28</v>
      </c>
      <c r="F788">
        <f t="shared" si="4493"/>
        <v>28</v>
      </c>
      <c r="G788">
        <f t="shared" si="4493"/>
        <v>28</v>
      </c>
      <c r="H788">
        <f t="shared" si="4493"/>
        <v>28</v>
      </c>
      <c r="I788">
        <f t="shared" si="4493"/>
        <v>28</v>
      </c>
      <c r="J788">
        <f t="shared" si="4493"/>
        <v>28</v>
      </c>
      <c r="K788">
        <f t="shared" si="4493"/>
        <v>28</v>
      </c>
      <c r="L788">
        <f t="shared" si="4493"/>
        <v>28</v>
      </c>
      <c r="M788">
        <f t="shared" si="4493"/>
        <v>28</v>
      </c>
      <c r="N788">
        <f t="shared" si="4493"/>
        <v>28</v>
      </c>
      <c r="O788">
        <f t="shared" si="4493"/>
        <v>28</v>
      </c>
      <c r="P788">
        <f t="shared" si="4493"/>
        <v>28</v>
      </c>
      <c r="Q788" s="37">
        <f t="shared" ref="Q788:T788" si="4494">IF(ROWS(Q$761:Q788)/100&lt;=Q$759,Q787+1%,"")</f>
        <v>0.28000000000000008</v>
      </c>
      <c r="R788" s="37">
        <f t="shared" si="4494"/>
        <v>0.28000000000000008</v>
      </c>
      <c r="S788" s="37">
        <f t="shared" si="4494"/>
        <v>0.28000000000000008</v>
      </c>
      <c r="T788" s="37">
        <f t="shared" si="4494"/>
        <v>0.28000000000000008</v>
      </c>
      <c r="U788">
        <f t="shared" si="4333"/>
        <v>28</v>
      </c>
      <c r="V788" s="37">
        <f t="shared" ref="V788:W788" si="4495">IF(ROWS(V$761:V788)/100&lt;=V$759,V787+1%,"")</f>
        <v>0.28000000000000008</v>
      </c>
      <c r="W788" s="37">
        <f t="shared" si="4495"/>
        <v>0.28000000000000008</v>
      </c>
      <c r="X788">
        <f t="shared" si="4335"/>
        <v>37</v>
      </c>
      <c r="Y788" s="37">
        <f t="shared" si="4336"/>
        <v>0.28000000000000008</v>
      </c>
      <c r="Z788">
        <f t="shared" ref="Z788:AA788" si="4496">IF(ROWS(Z$761:Z788)&lt;=Z$759,Z787+1,"")</f>
        <v>28</v>
      </c>
      <c r="AA788">
        <f t="shared" si="4496"/>
        <v>32</v>
      </c>
      <c r="AB788" s="37">
        <f t="shared" ref="AB788:AG788" si="4497">IF(ROWS(AB$761:AB788)/100&lt;=AB$759,AB787+1%,"")</f>
        <v>0.28000000000000008</v>
      </c>
      <c r="AC788" s="37">
        <f t="shared" si="4497"/>
        <v>0.28000000000000008</v>
      </c>
      <c r="AD788" s="37">
        <f t="shared" si="4497"/>
        <v>0.28000000000000008</v>
      </c>
      <c r="AE788" s="37">
        <f t="shared" si="4497"/>
        <v>0.28000000000000008</v>
      </c>
      <c r="AF788" s="37">
        <f t="shared" si="4497"/>
        <v>0.28000000000000008</v>
      </c>
      <c r="AG788" s="37">
        <f t="shared" si="4497"/>
        <v>0.28000000000000008</v>
      </c>
      <c r="AH788">
        <f t="shared" si="4339"/>
        <v>28</v>
      </c>
      <c r="AI788" s="37">
        <f t="shared" ref="AI788:AJ788" si="4498">IF(ROWS(AI$761:AI788)/100&lt;=AI$759,AI787+1,"")</f>
        <v>27.009999999999998</v>
      </c>
      <c r="AJ788" s="37">
        <f t="shared" si="4498"/>
        <v>27.009999999999998</v>
      </c>
      <c r="AK788">
        <f t="shared" si="4341"/>
        <v>28</v>
      </c>
      <c r="AL788" t="e">
        <f t="shared" si="4342"/>
        <v>#VALUE!</v>
      </c>
    </row>
    <row r="789" spans="2:38" ht="12.75">
      <c r="B789">
        <f t="shared" ref="B789:P789" si="4499">IF(ROWS(B$761:B789)&lt;=B$759,B788+1,"")</f>
        <v>29</v>
      </c>
      <c r="C789">
        <f t="shared" si="4499"/>
        <v>29</v>
      </c>
      <c r="D789">
        <f t="shared" si="4499"/>
        <v>29</v>
      </c>
      <c r="E789">
        <f t="shared" si="4499"/>
        <v>29</v>
      </c>
      <c r="F789">
        <f t="shared" si="4499"/>
        <v>29</v>
      </c>
      <c r="G789">
        <f t="shared" si="4499"/>
        <v>29</v>
      </c>
      <c r="H789">
        <f t="shared" si="4499"/>
        <v>29</v>
      </c>
      <c r="I789">
        <f t="shared" si="4499"/>
        <v>29</v>
      </c>
      <c r="J789">
        <f t="shared" si="4499"/>
        <v>29</v>
      </c>
      <c r="K789">
        <f t="shared" si="4499"/>
        <v>29</v>
      </c>
      <c r="L789">
        <f t="shared" si="4499"/>
        <v>29</v>
      </c>
      <c r="M789">
        <f t="shared" si="4499"/>
        <v>29</v>
      </c>
      <c r="N789">
        <f t="shared" si="4499"/>
        <v>29</v>
      </c>
      <c r="O789">
        <f t="shared" si="4499"/>
        <v>29</v>
      </c>
      <c r="P789">
        <f t="shared" si="4499"/>
        <v>29</v>
      </c>
      <c r="Q789" s="37">
        <f t="shared" ref="Q789:T789" si="4500">IF(ROWS(Q$761:Q789)/100&lt;=Q$759,Q788+1%,"")</f>
        <v>0.29000000000000009</v>
      </c>
      <c r="R789" s="37">
        <f t="shared" si="4500"/>
        <v>0.29000000000000009</v>
      </c>
      <c r="S789" s="37">
        <f t="shared" si="4500"/>
        <v>0.29000000000000009</v>
      </c>
      <c r="T789" s="37">
        <f t="shared" si="4500"/>
        <v>0.29000000000000009</v>
      </c>
      <c r="U789">
        <f t="shared" si="4333"/>
        <v>29</v>
      </c>
      <c r="V789" s="37">
        <f t="shared" ref="V789:W789" si="4501">IF(ROWS(V$761:V789)/100&lt;=V$759,V788+1%,"")</f>
        <v>0.29000000000000009</v>
      </c>
      <c r="W789" s="37">
        <f t="shared" si="4501"/>
        <v>0.29000000000000009</v>
      </c>
      <c r="X789">
        <f t="shared" si="4335"/>
        <v>38</v>
      </c>
      <c r="Y789" s="37">
        <f t="shared" si="4336"/>
        <v>0.29000000000000009</v>
      </c>
      <c r="Z789">
        <f t="shared" ref="Z789:AA789" si="4502">IF(ROWS(Z$761:Z789)&lt;=Z$759,Z788+1,"")</f>
        <v>29</v>
      </c>
      <c r="AA789">
        <f t="shared" si="4502"/>
        <v>33</v>
      </c>
      <c r="AB789" s="37">
        <f t="shared" ref="AB789:AG789" si="4503">IF(ROWS(AB$761:AB789)/100&lt;=AB$759,AB788+1%,"")</f>
        <v>0.29000000000000009</v>
      </c>
      <c r="AC789" s="37">
        <f t="shared" si="4503"/>
        <v>0.29000000000000009</v>
      </c>
      <c r="AD789" s="37">
        <f t="shared" si="4503"/>
        <v>0.29000000000000009</v>
      </c>
      <c r="AE789" s="37">
        <f t="shared" si="4503"/>
        <v>0.29000000000000009</v>
      </c>
      <c r="AF789" s="37">
        <f t="shared" si="4503"/>
        <v>0.29000000000000009</v>
      </c>
      <c r="AG789" s="37">
        <f t="shared" si="4503"/>
        <v>0.29000000000000009</v>
      </c>
      <c r="AH789">
        <f t="shared" si="4339"/>
        <v>29</v>
      </c>
      <c r="AI789" s="37">
        <f t="shared" ref="AI789:AJ789" si="4504">IF(ROWS(AI$761:AI789)/100&lt;=AI$759,AI788+1,"")</f>
        <v>28.009999999999998</v>
      </c>
      <c r="AJ789" s="37">
        <f t="shared" si="4504"/>
        <v>28.009999999999998</v>
      </c>
      <c r="AK789">
        <f t="shared" si="4341"/>
        <v>29</v>
      </c>
      <c r="AL789" t="e">
        <f t="shared" si="4342"/>
        <v>#VALUE!</v>
      </c>
    </row>
    <row r="790" spans="2:38" ht="12.75">
      <c r="B790">
        <f t="shared" ref="B790:P790" si="4505">IF(ROWS(B$761:B790)&lt;=B$759,B789+1,"")</f>
        <v>30</v>
      </c>
      <c r="C790">
        <f t="shared" si="4505"/>
        <v>30</v>
      </c>
      <c r="D790">
        <f t="shared" si="4505"/>
        <v>30</v>
      </c>
      <c r="E790">
        <f t="shared" si="4505"/>
        <v>30</v>
      </c>
      <c r="F790">
        <f t="shared" si="4505"/>
        <v>30</v>
      </c>
      <c r="G790">
        <f t="shared" si="4505"/>
        <v>30</v>
      </c>
      <c r="H790">
        <f t="shared" si="4505"/>
        <v>30</v>
      </c>
      <c r="I790">
        <f t="shared" si="4505"/>
        <v>30</v>
      </c>
      <c r="J790">
        <f t="shared" si="4505"/>
        <v>30</v>
      </c>
      <c r="K790">
        <f t="shared" si="4505"/>
        <v>30</v>
      </c>
      <c r="L790">
        <f t="shared" si="4505"/>
        <v>30</v>
      </c>
      <c r="M790">
        <f t="shared" si="4505"/>
        <v>30</v>
      </c>
      <c r="N790">
        <f t="shared" si="4505"/>
        <v>30</v>
      </c>
      <c r="O790">
        <f t="shared" si="4505"/>
        <v>30</v>
      </c>
      <c r="P790">
        <f t="shared" si="4505"/>
        <v>30</v>
      </c>
      <c r="Q790" s="37">
        <f t="shared" ref="Q790:T790" si="4506">IF(ROWS(Q$761:Q790)/100&lt;=Q$759,Q789+1%,"")</f>
        <v>0.3000000000000001</v>
      </c>
      <c r="R790" s="37">
        <f t="shared" si="4506"/>
        <v>0.3000000000000001</v>
      </c>
      <c r="S790" s="37">
        <f t="shared" si="4506"/>
        <v>0.3000000000000001</v>
      </c>
      <c r="T790" s="37">
        <f t="shared" si="4506"/>
        <v>0.3000000000000001</v>
      </c>
      <c r="U790">
        <f t="shared" si="4333"/>
        <v>30</v>
      </c>
      <c r="V790" s="37">
        <f t="shared" ref="V790:W790" si="4507">IF(ROWS(V$761:V790)/100&lt;=V$759,V789+1%,"")</f>
        <v>0.3000000000000001</v>
      </c>
      <c r="W790" s="37">
        <f t="shared" si="4507"/>
        <v>0.3000000000000001</v>
      </c>
      <c r="X790">
        <f t="shared" si="4335"/>
        <v>39</v>
      </c>
      <c r="Y790" s="37">
        <f t="shared" si="4336"/>
        <v>0.3000000000000001</v>
      </c>
      <c r="Z790">
        <f t="shared" ref="Z790:AA790" si="4508">IF(ROWS(Z$761:Z790)&lt;=Z$759,Z789+1,"")</f>
        <v>30</v>
      </c>
      <c r="AA790">
        <f t="shared" si="4508"/>
        <v>34</v>
      </c>
      <c r="AB790" s="37">
        <f t="shared" ref="AB790:AG790" si="4509">IF(ROWS(AB$761:AB790)/100&lt;=AB$759,AB789+1%,"")</f>
        <v>0.3000000000000001</v>
      </c>
      <c r="AC790" s="37">
        <f t="shared" si="4509"/>
        <v>0.3000000000000001</v>
      </c>
      <c r="AD790" s="37">
        <f t="shared" si="4509"/>
        <v>0.3000000000000001</v>
      </c>
      <c r="AE790" s="37">
        <f t="shared" si="4509"/>
        <v>0.3000000000000001</v>
      </c>
      <c r="AF790" s="37">
        <f t="shared" si="4509"/>
        <v>0.3000000000000001</v>
      </c>
      <c r="AG790" s="37">
        <f t="shared" si="4509"/>
        <v>0.3000000000000001</v>
      </c>
      <c r="AH790">
        <f t="shared" si="4339"/>
        <v>30</v>
      </c>
      <c r="AI790" s="37">
        <f t="shared" ref="AI790:AJ790" si="4510">IF(ROWS(AI$761:AI790)/100&lt;=AI$759,AI789+1,"")</f>
        <v>29.009999999999998</v>
      </c>
      <c r="AJ790" s="37">
        <f t="shared" si="4510"/>
        <v>29.009999999999998</v>
      </c>
      <c r="AK790">
        <f t="shared" si="4341"/>
        <v>30</v>
      </c>
      <c r="AL790" t="e">
        <f t="shared" si="4342"/>
        <v>#VALUE!</v>
      </c>
    </row>
    <row r="791" spans="2:38" ht="12.75">
      <c r="B791">
        <f t="shared" ref="B791:P791" si="4511">IF(ROWS(B$761:B791)&lt;=B$759,B790+1,"")</f>
        <v>31</v>
      </c>
      <c r="C791">
        <f t="shared" si="4511"/>
        <v>31</v>
      </c>
      <c r="D791">
        <f t="shared" si="4511"/>
        <v>31</v>
      </c>
      <c r="E791">
        <f t="shared" si="4511"/>
        <v>31</v>
      </c>
      <c r="F791">
        <f t="shared" si="4511"/>
        <v>31</v>
      </c>
      <c r="G791">
        <f t="shared" si="4511"/>
        <v>31</v>
      </c>
      <c r="H791">
        <f t="shared" si="4511"/>
        <v>31</v>
      </c>
      <c r="I791">
        <f t="shared" si="4511"/>
        <v>31</v>
      </c>
      <c r="J791">
        <f t="shared" si="4511"/>
        <v>31</v>
      </c>
      <c r="K791">
        <f t="shared" si="4511"/>
        <v>31</v>
      </c>
      <c r="L791">
        <f t="shared" si="4511"/>
        <v>31</v>
      </c>
      <c r="M791">
        <f t="shared" si="4511"/>
        <v>31</v>
      </c>
      <c r="N791">
        <f t="shared" si="4511"/>
        <v>31</v>
      </c>
      <c r="O791">
        <f t="shared" si="4511"/>
        <v>31</v>
      </c>
      <c r="P791">
        <f t="shared" si="4511"/>
        <v>31</v>
      </c>
      <c r="Q791" s="37">
        <f t="shared" ref="Q791:T791" si="4512">IF(ROWS(Q$761:Q791)/100&lt;=Q$759,Q790+1%,"")</f>
        <v>0.31000000000000011</v>
      </c>
      <c r="R791" s="37">
        <f t="shared" si="4512"/>
        <v>0.31000000000000011</v>
      </c>
      <c r="S791" s="37">
        <f t="shared" si="4512"/>
        <v>0.31000000000000011</v>
      </c>
      <c r="T791" s="37">
        <f t="shared" si="4512"/>
        <v>0.31000000000000011</v>
      </c>
      <c r="U791">
        <f t="shared" si="4333"/>
        <v>31</v>
      </c>
      <c r="V791" s="37">
        <f t="shared" ref="V791:W791" si="4513">IF(ROWS(V$761:V791)/100&lt;=V$759,V790+1%,"")</f>
        <v>0.31000000000000011</v>
      </c>
      <c r="W791" s="37">
        <f t="shared" si="4513"/>
        <v>0.31000000000000011</v>
      </c>
      <c r="X791">
        <f t="shared" si="4335"/>
        <v>40</v>
      </c>
      <c r="Y791" s="37">
        <f t="shared" si="4336"/>
        <v>0.31000000000000011</v>
      </c>
      <c r="Z791">
        <f t="shared" ref="Z791:AA791" si="4514">IF(ROWS(Z$761:Z791)&lt;=Z$759,Z790+1,"")</f>
        <v>31</v>
      </c>
      <c r="AA791">
        <f t="shared" si="4514"/>
        <v>35</v>
      </c>
      <c r="AB791" s="37">
        <f t="shared" ref="AB791:AG791" si="4515">IF(ROWS(AB$761:AB791)/100&lt;=AB$759,AB790+1%,"")</f>
        <v>0.31000000000000011</v>
      </c>
      <c r="AC791" s="37">
        <f t="shared" si="4515"/>
        <v>0.31000000000000011</v>
      </c>
      <c r="AD791" s="37">
        <f t="shared" si="4515"/>
        <v>0.31000000000000011</v>
      </c>
      <c r="AE791" s="37">
        <f t="shared" si="4515"/>
        <v>0.31000000000000011</v>
      </c>
      <c r="AF791" s="37">
        <f t="shared" si="4515"/>
        <v>0.31000000000000011</v>
      </c>
      <c r="AG791" s="37">
        <f t="shared" si="4515"/>
        <v>0.31000000000000011</v>
      </c>
      <c r="AH791">
        <f t="shared" si="4339"/>
        <v>31</v>
      </c>
      <c r="AI791" s="37">
        <f t="shared" ref="AI791:AJ791" si="4516">IF(ROWS(AI$761:AI791)/100&lt;=AI$759,AI790+1,"")</f>
        <v>30.009999999999998</v>
      </c>
      <c r="AJ791" s="37">
        <f t="shared" si="4516"/>
        <v>30.009999999999998</v>
      </c>
      <c r="AK791">
        <f t="shared" si="4341"/>
        <v>31</v>
      </c>
      <c r="AL791" t="e">
        <f t="shared" si="4342"/>
        <v>#VALUE!</v>
      </c>
    </row>
    <row r="792" spans="2:38" ht="12.75">
      <c r="B792">
        <f t="shared" ref="B792:P792" si="4517">IF(ROWS(B$761:B792)&lt;=B$759,B791+1,"")</f>
        <v>32</v>
      </c>
      <c r="C792">
        <f t="shared" si="4517"/>
        <v>32</v>
      </c>
      <c r="D792">
        <f t="shared" si="4517"/>
        <v>32</v>
      </c>
      <c r="E792">
        <f t="shared" si="4517"/>
        <v>32</v>
      </c>
      <c r="F792">
        <f t="shared" si="4517"/>
        <v>32</v>
      </c>
      <c r="G792">
        <f t="shared" si="4517"/>
        <v>32</v>
      </c>
      <c r="H792">
        <f t="shared" si="4517"/>
        <v>32</v>
      </c>
      <c r="I792">
        <f t="shared" si="4517"/>
        <v>32</v>
      </c>
      <c r="J792">
        <f t="shared" si="4517"/>
        <v>32</v>
      </c>
      <c r="K792">
        <f t="shared" si="4517"/>
        <v>32</v>
      </c>
      <c r="L792">
        <f t="shared" si="4517"/>
        <v>32</v>
      </c>
      <c r="M792">
        <f t="shared" si="4517"/>
        <v>32</v>
      </c>
      <c r="N792">
        <f t="shared" si="4517"/>
        <v>32</v>
      </c>
      <c r="O792">
        <f t="shared" si="4517"/>
        <v>32</v>
      </c>
      <c r="P792">
        <f t="shared" si="4517"/>
        <v>32</v>
      </c>
      <c r="Q792" s="37">
        <f t="shared" ref="Q792:T792" si="4518">IF(ROWS(Q$761:Q792)/100&lt;=Q$759,Q791+1%,"")</f>
        <v>0.32000000000000012</v>
      </c>
      <c r="R792" s="37">
        <f t="shared" si="4518"/>
        <v>0.32000000000000012</v>
      </c>
      <c r="S792" s="37">
        <f t="shared" si="4518"/>
        <v>0.32000000000000012</v>
      </c>
      <c r="T792" s="37">
        <f t="shared" si="4518"/>
        <v>0.32000000000000012</v>
      </c>
      <c r="U792">
        <f t="shared" si="4333"/>
        <v>32</v>
      </c>
      <c r="V792" s="37">
        <f t="shared" ref="V792:W792" si="4519">IF(ROWS(V$761:V792)/100&lt;=V$759,V791+1%,"")</f>
        <v>0.32000000000000012</v>
      </c>
      <c r="W792" s="37">
        <f t="shared" si="4519"/>
        <v>0.32000000000000012</v>
      </c>
      <c r="X792">
        <f t="shared" si="4335"/>
        <v>41</v>
      </c>
      <c r="Y792" s="37">
        <f t="shared" si="4336"/>
        <v>0.32000000000000012</v>
      </c>
      <c r="Z792">
        <f t="shared" ref="Z792:AA792" si="4520">IF(ROWS(Z$761:Z792)&lt;=Z$759,Z791+1,"")</f>
        <v>32</v>
      </c>
      <c r="AA792">
        <f t="shared" si="4520"/>
        <v>36</v>
      </c>
      <c r="AB792" s="37">
        <f t="shared" ref="AB792:AG792" si="4521">IF(ROWS(AB$761:AB792)/100&lt;=AB$759,AB791+1%,"")</f>
        <v>0.32000000000000012</v>
      </c>
      <c r="AC792" s="37">
        <f t="shared" si="4521"/>
        <v>0.32000000000000012</v>
      </c>
      <c r="AD792" s="37">
        <f t="shared" si="4521"/>
        <v>0.32000000000000012</v>
      </c>
      <c r="AE792" s="37">
        <f t="shared" si="4521"/>
        <v>0.32000000000000012</v>
      </c>
      <c r="AF792" s="37">
        <f t="shared" si="4521"/>
        <v>0.32000000000000012</v>
      </c>
      <c r="AG792" s="37">
        <f t="shared" si="4521"/>
        <v>0.32000000000000012</v>
      </c>
      <c r="AH792">
        <f t="shared" si="4339"/>
        <v>32</v>
      </c>
      <c r="AI792" s="37">
        <f t="shared" ref="AI792:AJ792" si="4522">IF(ROWS(AI$761:AI792)/100&lt;=AI$759,AI791+1,"")</f>
        <v>31.009999999999998</v>
      </c>
      <c r="AJ792" s="37">
        <f t="shared" si="4522"/>
        <v>31.009999999999998</v>
      </c>
      <c r="AK792">
        <f t="shared" si="4341"/>
        <v>32</v>
      </c>
      <c r="AL792" t="e">
        <f t="shared" si="4342"/>
        <v>#VALUE!</v>
      </c>
    </row>
    <row r="793" spans="2:38" ht="12.75">
      <c r="B793">
        <f t="shared" ref="B793:P793" si="4523">IF(ROWS(B$761:B793)&lt;=B$759,B792+1,"")</f>
        <v>33</v>
      </c>
      <c r="C793">
        <f t="shared" si="4523"/>
        <v>33</v>
      </c>
      <c r="D793">
        <f t="shared" si="4523"/>
        <v>33</v>
      </c>
      <c r="E793">
        <f t="shared" si="4523"/>
        <v>33</v>
      </c>
      <c r="F793">
        <f t="shared" si="4523"/>
        <v>33</v>
      </c>
      <c r="G793">
        <f t="shared" si="4523"/>
        <v>33</v>
      </c>
      <c r="H793">
        <f t="shared" si="4523"/>
        <v>33</v>
      </c>
      <c r="I793">
        <f t="shared" si="4523"/>
        <v>33</v>
      </c>
      <c r="J793">
        <f t="shared" si="4523"/>
        <v>33</v>
      </c>
      <c r="K793">
        <f t="shared" si="4523"/>
        <v>33</v>
      </c>
      <c r="L793">
        <f t="shared" si="4523"/>
        <v>33</v>
      </c>
      <c r="M793">
        <f t="shared" si="4523"/>
        <v>33</v>
      </c>
      <c r="N793">
        <f t="shared" si="4523"/>
        <v>33</v>
      </c>
      <c r="O793">
        <f t="shared" si="4523"/>
        <v>33</v>
      </c>
      <c r="P793">
        <f t="shared" si="4523"/>
        <v>33</v>
      </c>
      <c r="Q793" s="37">
        <f t="shared" ref="Q793:T793" si="4524">IF(ROWS(Q$761:Q793)/100&lt;=Q$759,Q792+1%,"")</f>
        <v>0.33000000000000013</v>
      </c>
      <c r="R793" s="37">
        <f t="shared" si="4524"/>
        <v>0.33000000000000013</v>
      </c>
      <c r="S793" s="37">
        <f t="shared" si="4524"/>
        <v>0.33000000000000013</v>
      </c>
      <c r="T793" s="37">
        <f t="shared" si="4524"/>
        <v>0.33000000000000013</v>
      </c>
      <c r="U793">
        <f t="shared" si="4333"/>
        <v>33</v>
      </c>
      <c r="V793" s="37">
        <f t="shared" ref="V793:W793" si="4525">IF(ROWS(V$761:V793)/100&lt;=V$759,V792+1%,"")</f>
        <v>0.33000000000000013</v>
      </c>
      <c r="W793" s="37">
        <f t="shared" si="4525"/>
        <v>0.33000000000000013</v>
      </c>
      <c r="X793">
        <f t="shared" si="4335"/>
        <v>42</v>
      </c>
      <c r="Y793" s="37">
        <f t="shared" si="4336"/>
        <v>0.33000000000000013</v>
      </c>
      <c r="Z793">
        <f t="shared" ref="Z793:AA793" si="4526">IF(ROWS(Z$761:Z793)&lt;=Z$759,Z792+1,"")</f>
        <v>33</v>
      </c>
      <c r="AA793">
        <f t="shared" si="4526"/>
        <v>37</v>
      </c>
      <c r="AB793" s="37">
        <f t="shared" ref="AB793:AG793" si="4527">IF(ROWS(AB$761:AB793)/100&lt;=AB$759,AB792+1%,"")</f>
        <v>0.33000000000000013</v>
      </c>
      <c r="AC793" s="37">
        <f t="shared" si="4527"/>
        <v>0.33000000000000013</v>
      </c>
      <c r="AD793" s="37">
        <f t="shared" si="4527"/>
        <v>0.33000000000000013</v>
      </c>
      <c r="AE793" s="37">
        <f t="shared" si="4527"/>
        <v>0.33000000000000013</v>
      </c>
      <c r="AF793" s="37">
        <f t="shared" si="4527"/>
        <v>0.33000000000000013</v>
      </c>
      <c r="AG793" s="37">
        <f t="shared" si="4527"/>
        <v>0.33000000000000013</v>
      </c>
      <c r="AH793">
        <f t="shared" si="4339"/>
        <v>33</v>
      </c>
      <c r="AI793" s="37">
        <f t="shared" ref="AI793:AJ793" si="4528">IF(ROWS(AI$761:AI793)/100&lt;=AI$759,AI792+1,"")</f>
        <v>32.01</v>
      </c>
      <c r="AJ793" s="37">
        <f t="shared" si="4528"/>
        <v>32.01</v>
      </c>
      <c r="AK793">
        <f t="shared" si="4341"/>
        <v>33</v>
      </c>
      <c r="AL793" t="e">
        <f t="shared" si="4342"/>
        <v>#VALUE!</v>
      </c>
    </row>
    <row r="794" spans="2:38" ht="12.75">
      <c r="B794">
        <f t="shared" ref="B794:P794" si="4529">IF(ROWS(B$761:B794)&lt;=B$759,B793+1,"")</f>
        <v>34</v>
      </c>
      <c r="C794">
        <f t="shared" si="4529"/>
        <v>34</v>
      </c>
      <c r="D794">
        <f t="shared" si="4529"/>
        <v>34</v>
      </c>
      <c r="E794">
        <f t="shared" si="4529"/>
        <v>34</v>
      </c>
      <c r="F794">
        <f t="shared" si="4529"/>
        <v>34</v>
      </c>
      <c r="G794">
        <f t="shared" si="4529"/>
        <v>34</v>
      </c>
      <c r="H794">
        <f t="shared" si="4529"/>
        <v>34</v>
      </c>
      <c r="I794">
        <f t="shared" si="4529"/>
        <v>34</v>
      </c>
      <c r="J794">
        <f t="shared" si="4529"/>
        <v>34</v>
      </c>
      <c r="K794">
        <f t="shared" si="4529"/>
        <v>34</v>
      </c>
      <c r="L794">
        <f t="shared" si="4529"/>
        <v>34</v>
      </c>
      <c r="M794">
        <f t="shared" si="4529"/>
        <v>34</v>
      </c>
      <c r="N794">
        <f t="shared" si="4529"/>
        <v>34</v>
      </c>
      <c r="O794">
        <f t="shared" si="4529"/>
        <v>34</v>
      </c>
      <c r="P794">
        <f t="shared" si="4529"/>
        <v>34</v>
      </c>
      <c r="Q794" s="37">
        <f t="shared" ref="Q794:T794" si="4530">IF(ROWS(Q$761:Q794)/100&lt;=Q$759,Q793+1%,"")</f>
        <v>0.34000000000000014</v>
      </c>
      <c r="R794" s="37">
        <f t="shared" si="4530"/>
        <v>0.34000000000000014</v>
      </c>
      <c r="S794" s="37">
        <f t="shared" si="4530"/>
        <v>0.34000000000000014</v>
      </c>
      <c r="T794" s="37">
        <f t="shared" si="4530"/>
        <v>0.34000000000000014</v>
      </c>
      <c r="U794">
        <f t="shared" si="4333"/>
        <v>34</v>
      </c>
      <c r="V794" s="37">
        <f t="shared" ref="V794:W794" si="4531">IF(ROWS(V$761:V794)/100&lt;=V$759,V793+1%,"")</f>
        <v>0.34000000000000014</v>
      </c>
      <c r="W794" s="37">
        <f t="shared" si="4531"/>
        <v>0.34000000000000014</v>
      </c>
      <c r="X794">
        <f t="shared" si="4335"/>
        <v>43</v>
      </c>
      <c r="Y794" s="37">
        <f t="shared" si="4336"/>
        <v>0.34000000000000014</v>
      </c>
      <c r="Z794">
        <f t="shared" ref="Z794:AA794" si="4532">IF(ROWS(Z$761:Z794)&lt;=Z$759,Z793+1,"")</f>
        <v>34</v>
      </c>
      <c r="AA794">
        <f t="shared" si="4532"/>
        <v>38</v>
      </c>
      <c r="AB794" s="37">
        <f t="shared" ref="AB794:AG794" si="4533">IF(ROWS(AB$761:AB794)/100&lt;=AB$759,AB793+1%,"")</f>
        <v>0.34000000000000014</v>
      </c>
      <c r="AC794" s="37">
        <f t="shared" si="4533"/>
        <v>0.34000000000000014</v>
      </c>
      <c r="AD794" s="37">
        <f t="shared" si="4533"/>
        <v>0.34000000000000014</v>
      </c>
      <c r="AE794" s="37">
        <f t="shared" si="4533"/>
        <v>0.34000000000000014</v>
      </c>
      <c r="AF794" s="37">
        <f t="shared" si="4533"/>
        <v>0.34000000000000014</v>
      </c>
      <c r="AG794" s="37">
        <f t="shared" si="4533"/>
        <v>0.34000000000000014</v>
      </c>
      <c r="AH794">
        <f t="shared" si="4339"/>
        <v>34</v>
      </c>
      <c r="AI794" s="37">
        <f t="shared" ref="AI794:AJ794" si="4534">IF(ROWS(AI$761:AI794)/100&lt;=AI$759,AI793+1,"")</f>
        <v>33.01</v>
      </c>
      <c r="AJ794" s="37">
        <f t="shared" si="4534"/>
        <v>33.01</v>
      </c>
      <c r="AK794">
        <f t="shared" si="4341"/>
        <v>34</v>
      </c>
      <c r="AL794" t="e">
        <f t="shared" si="4342"/>
        <v>#VALUE!</v>
      </c>
    </row>
    <row r="795" spans="2:38" ht="12.75">
      <c r="B795">
        <f t="shared" ref="B795:P795" si="4535">IF(ROWS(B$761:B795)&lt;=B$759,B794+1,"")</f>
        <v>35</v>
      </c>
      <c r="C795">
        <f t="shared" si="4535"/>
        <v>35</v>
      </c>
      <c r="D795">
        <f t="shared" si="4535"/>
        <v>35</v>
      </c>
      <c r="E795">
        <f t="shared" si="4535"/>
        <v>35</v>
      </c>
      <c r="F795">
        <f t="shared" si="4535"/>
        <v>35</v>
      </c>
      <c r="G795">
        <f t="shared" si="4535"/>
        <v>35</v>
      </c>
      <c r="H795">
        <f t="shared" si="4535"/>
        <v>35</v>
      </c>
      <c r="I795">
        <f t="shared" si="4535"/>
        <v>35</v>
      </c>
      <c r="J795">
        <f t="shared" si="4535"/>
        <v>35</v>
      </c>
      <c r="K795">
        <f t="shared" si="4535"/>
        <v>35</v>
      </c>
      <c r="L795">
        <f t="shared" si="4535"/>
        <v>35</v>
      </c>
      <c r="M795">
        <f t="shared" si="4535"/>
        <v>35</v>
      </c>
      <c r="N795">
        <f t="shared" si="4535"/>
        <v>35</v>
      </c>
      <c r="O795">
        <f t="shared" si="4535"/>
        <v>35</v>
      </c>
      <c r="P795">
        <f t="shared" si="4535"/>
        <v>35</v>
      </c>
      <c r="Q795" s="37">
        <f t="shared" ref="Q795:T795" si="4536">IF(ROWS(Q$761:Q795)/100&lt;=Q$759,Q794+1%,"")</f>
        <v>0.35000000000000014</v>
      </c>
      <c r="R795" s="37">
        <f t="shared" si="4536"/>
        <v>0.35000000000000014</v>
      </c>
      <c r="S795" s="37">
        <f t="shared" si="4536"/>
        <v>0.35000000000000014</v>
      </c>
      <c r="T795" s="37">
        <f t="shared" si="4536"/>
        <v>0.35000000000000014</v>
      </c>
      <c r="U795">
        <f t="shared" si="4333"/>
        <v>35</v>
      </c>
      <c r="V795" s="37">
        <f t="shared" ref="V795:W795" si="4537">IF(ROWS(V$761:V795)/100&lt;=V$759,V794+1%,"")</f>
        <v>0.35000000000000014</v>
      </c>
      <c r="W795" s="37">
        <f t="shared" si="4537"/>
        <v>0.35000000000000014</v>
      </c>
      <c r="X795">
        <f t="shared" si="4335"/>
        <v>44</v>
      </c>
      <c r="Y795" s="37">
        <f t="shared" si="4336"/>
        <v>0.35000000000000014</v>
      </c>
      <c r="Z795">
        <f t="shared" ref="Z795:AA795" si="4538">IF(ROWS(Z$761:Z795)&lt;=Z$759,Z794+1,"")</f>
        <v>35</v>
      </c>
      <c r="AA795">
        <f t="shared" si="4538"/>
        <v>39</v>
      </c>
      <c r="AB795" s="37">
        <f t="shared" ref="AB795:AG795" si="4539">IF(ROWS(AB$761:AB795)/100&lt;=AB$759,AB794+1%,"")</f>
        <v>0.35000000000000014</v>
      </c>
      <c r="AC795" s="37">
        <f t="shared" si="4539"/>
        <v>0.35000000000000014</v>
      </c>
      <c r="AD795" s="37">
        <f t="shared" si="4539"/>
        <v>0.35000000000000014</v>
      </c>
      <c r="AE795" s="37">
        <f t="shared" si="4539"/>
        <v>0.35000000000000014</v>
      </c>
      <c r="AF795" s="37">
        <f t="shared" si="4539"/>
        <v>0.35000000000000014</v>
      </c>
      <c r="AG795" s="37">
        <f t="shared" si="4539"/>
        <v>0.35000000000000014</v>
      </c>
      <c r="AH795">
        <f t="shared" si="4339"/>
        <v>35</v>
      </c>
      <c r="AI795" s="37">
        <f t="shared" ref="AI795:AJ795" si="4540">IF(ROWS(AI$761:AI795)/100&lt;=AI$759,AI794+1,"")</f>
        <v>34.01</v>
      </c>
      <c r="AJ795" s="37">
        <f t="shared" si="4540"/>
        <v>34.01</v>
      </c>
      <c r="AK795">
        <f t="shared" si="4341"/>
        <v>35</v>
      </c>
      <c r="AL795" t="e">
        <f t="shared" si="4342"/>
        <v>#VALUE!</v>
      </c>
    </row>
    <row r="796" spans="2:38" ht="12.75">
      <c r="B796">
        <f t="shared" ref="B796:P796" si="4541">IF(ROWS(B$761:B796)&lt;=B$759,B795+1,"")</f>
        <v>36</v>
      </c>
      <c r="C796">
        <f t="shared" si="4541"/>
        <v>36</v>
      </c>
      <c r="D796">
        <f t="shared" si="4541"/>
        <v>36</v>
      </c>
      <c r="E796">
        <f t="shared" si="4541"/>
        <v>36</v>
      </c>
      <c r="F796">
        <f t="shared" si="4541"/>
        <v>36</v>
      </c>
      <c r="G796">
        <f t="shared" si="4541"/>
        <v>36</v>
      </c>
      <c r="H796">
        <f t="shared" si="4541"/>
        <v>36</v>
      </c>
      <c r="I796">
        <f t="shared" si="4541"/>
        <v>36</v>
      </c>
      <c r="J796">
        <f t="shared" si="4541"/>
        <v>36</v>
      </c>
      <c r="K796">
        <f t="shared" si="4541"/>
        <v>36</v>
      </c>
      <c r="L796">
        <f t="shared" si="4541"/>
        <v>36</v>
      </c>
      <c r="M796">
        <f t="shared" si="4541"/>
        <v>36</v>
      </c>
      <c r="N796">
        <f t="shared" si="4541"/>
        <v>36</v>
      </c>
      <c r="O796">
        <f t="shared" si="4541"/>
        <v>36</v>
      </c>
      <c r="P796">
        <f t="shared" si="4541"/>
        <v>36</v>
      </c>
      <c r="Q796" s="37">
        <f t="shared" ref="Q796:T796" si="4542">IF(ROWS(Q$761:Q796)/100&lt;=Q$759,Q795+1%,"")</f>
        <v>0.36000000000000015</v>
      </c>
      <c r="R796" s="37">
        <f t="shared" si="4542"/>
        <v>0.36000000000000015</v>
      </c>
      <c r="S796" s="37">
        <f t="shared" si="4542"/>
        <v>0.36000000000000015</v>
      </c>
      <c r="T796" s="37">
        <f t="shared" si="4542"/>
        <v>0.36000000000000015</v>
      </c>
      <c r="U796">
        <f t="shared" si="4333"/>
        <v>36</v>
      </c>
      <c r="V796" s="37">
        <f t="shared" ref="V796:W796" si="4543">IF(ROWS(V$761:V796)/100&lt;=V$759,V795+1%,"")</f>
        <v>0.36000000000000015</v>
      </c>
      <c r="W796" s="37">
        <f t="shared" si="4543"/>
        <v>0.36000000000000015</v>
      </c>
      <c r="X796">
        <f t="shared" si="4335"/>
        <v>45</v>
      </c>
      <c r="Y796" s="37">
        <f t="shared" si="4336"/>
        <v>0.36000000000000015</v>
      </c>
      <c r="Z796">
        <f t="shared" ref="Z796:AA796" si="4544">IF(ROWS(Z$761:Z796)&lt;=Z$759,Z795+1,"")</f>
        <v>36</v>
      </c>
      <c r="AA796">
        <f t="shared" si="4544"/>
        <v>40</v>
      </c>
      <c r="AB796" s="37">
        <f t="shared" ref="AB796:AG796" si="4545">IF(ROWS(AB$761:AB796)/100&lt;=AB$759,AB795+1%,"")</f>
        <v>0.36000000000000015</v>
      </c>
      <c r="AC796" s="37">
        <f t="shared" si="4545"/>
        <v>0.36000000000000015</v>
      </c>
      <c r="AD796" s="37">
        <f t="shared" si="4545"/>
        <v>0.36000000000000015</v>
      </c>
      <c r="AE796" s="37">
        <f t="shared" si="4545"/>
        <v>0.36000000000000015</v>
      </c>
      <c r="AF796" s="37">
        <f t="shared" si="4545"/>
        <v>0.36000000000000015</v>
      </c>
      <c r="AG796" s="37">
        <f t="shared" si="4545"/>
        <v>0.36000000000000015</v>
      </c>
      <c r="AH796">
        <f t="shared" si="4339"/>
        <v>36</v>
      </c>
      <c r="AI796" s="37">
        <f t="shared" ref="AI796:AJ796" si="4546">IF(ROWS(AI$761:AI796)/100&lt;=AI$759,AI795+1,"")</f>
        <v>35.01</v>
      </c>
      <c r="AJ796" s="37">
        <f t="shared" si="4546"/>
        <v>35.01</v>
      </c>
      <c r="AK796">
        <f t="shared" si="4341"/>
        <v>36</v>
      </c>
      <c r="AL796" t="e">
        <f t="shared" si="4342"/>
        <v>#VALUE!</v>
      </c>
    </row>
    <row r="797" spans="2:38" ht="12.75">
      <c r="B797">
        <f t="shared" ref="B797:P797" si="4547">IF(ROWS(B$761:B797)&lt;=B$759,B796+1,"")</f>
        <v>37</v>
      </c>
      <c r="C797">
        <f t="shared" si="4547"/>
        <v>37</v>
      </c>
      <c r="D797">
        <f t="shared" si="4547"/>
        <v>37</v>
      </c>
      <c r="E797">
        <f t="shared" si="4547"/>
        <v>37</v>
      </c>
      <c r="F797">
        <f t="shared" si="4547"/>
        <v>37</v>
      </c>
      <c r="G797">
        <f t="shared" si="4547"/>
        <v>37</v>
      </c>
      <c r="H797">
        <f t="shared" si="4547"/>
        <v>37</v>
      </c>
      <c r="I797">
        <f t="shared" si="4547"/>
        <v>37</v>
      </c>
      <c r="J797">
        <f t="shared" si="4547"/>
        <v>37</v>
      </c>
      <c r="K797">
        <f t="shared" si="4547"/>
        <v>37</v>
      </c>
      <c r="L797">
        <f t="shared" si="4547"/>
        <v>37</v>
      </c>
      <c r="M797">
        <f t="shared" si="4547"/>
        <v>37</v>
      </c>
      <c r="N797">
        <f t="shared" si="4547"/>
        <v>37</v>
      </c>
      <c r="O797">
        <f t="shared" si="4547"/>
        <v>37</v>
      </c>
      <c r="P797">
        <f t="shared" si="4547"/>
        <v>37</v>
      </c>
      <c r="Q797" s="37">
        <f t="shared" ref="Q797:T797" si="4548">IF(ROWS(Q$761:Q797)/100&lt;=Q$759,Q796+1%,"")</f>
        <v>0.37000000000000016</v>
      </c>
      <c r="R797" s="37">
        <f t="shared" si="4548"/>
        <v>0.37000000000000016</v>
      </c>
      <c r="S797" s="37">
        <f t="shared" si="4548"/>
        <v>0.37000000000000016</v>
      </c>
      <c r="T797" s="37">
        <f t="shared" si="4548"/>
        <v>0.37000000000000016</v>
      </c>
      <c r="U797">
        <f t="shared" si="4333"/>
        <v>37</v>
      </c>
      <c r="V797" s="37">
        <f t="shared" ref="V797:W797" si="4549">IF(ROWS(V$761:V797)/100&lt;=V$759,V796+1%,"")</f>
        <v>0.37000000000000016</v>
      </c>
      <c r="W797" s="37">
        <f t="shared" si="4549"/>
        <v>0.37000000000000016</v>
      </c>
      <c r="X797">
        <f t="shared" si="4335"/>
        <v>46</v>
      </c>
      <c r="Y797" s="37">
        <f t="shared" si="4336"/>
        <v>0.37000000000000016</v>
      </c>
      <c r="Z797">
        <f t="shared" ref="Z797:AA797" si="4550">IF(ROWS(Z$761:Z797)&lt;=Z$759,Z796+1,"")</f>
        <v>37</v>
      </c>
      <c r="AA797">
        <f t="shared" si="4550"/>
        <v>41</v>
      </c>
      <c r="AB797" s="37">
        <f t="shared" ref="AB797:AG797" si="4551">IF(ROWS(AB$761:AB797)/100&lt;=AB$759,AB796+1%,"")</f>
        <v>0.37000000000000016</v>
      </c>
      <c r="AC797" s="37">
        <f t="shared" si="4551"/>
        <v>0.37000000000000016</v>
      </c>
      <c r="AD797" s="37">
        <f t="shared" si="4551"/>
        <v>0.37000000000000016</v>
      </c>
      <c r="AE797" s="37">
        <f t="shared" si="4551"/>
        <v>0.37000000000000016</v>
      </c>
      <c r="AF797" s="37">
        <f t="shared" si="4551"/>
        <v>0.37000000000000016</v>
      </c>
      <c r="AG797" s="37">
        <f t="shared" si="4551"/>
        <v>0.37000000000000016</v>
      </c>
      <c r="AH797">
        <f t="shared" si="4339"/>
        <v>37</v>
      </c>
      <c r="AI797" s="37">
        <f t="shared" ref="AI797:AJ797" si="4552">IF(ROWS(AI$761:AI797)/100&lt;=AI$759,AI796+1,"")</f>
        <v>36.01</v>
      </c>
      <c r="AJ797" s="37">
        <f t="shared" si="4552"/>
        <v>36.01</v>
      </c>
      <c r="AK797">
        <f t="shared" si="4341"/>
        <v>37</v>
      </c>
      <c r="AL797" t="e">
        <f t="shared" si="4342"/>
        <v>#VALUE!</v>
      </c>
    </row>
    <row r="798" spans="2:38" ht="12.75">
      <c r="B798">
        <f t="shared" ref="B798:P798" si="4553">IF(ROWS(B$761:B798)&lt;=B$759,B797+1,"")</f>
        <v>38</v>
      </c>
      <c r="C798">
        <f t="shared" si="4553"/>
        <v>38</v>
      </c>
      <c r="D798">
        <f t="shared" si="4553"/>
        <v>38</v>
      </c>
      <c r="E798">
        <f t="shared" si="4553"/>
        <v>38</v>
      </c>
      <c r="F798">
        <f t="shared" si="4553"/>
        <v>38</v>
      </c>
      <c r="G798">
        <f t="shared" si="4553"/>
        <v>38</v>
      </c>
      <c r="H798">
        <f t="shared" si="4553"/>
        <v>38</v>
      </c>
      <c r="I798">
        <f t="shared" si="4553"/>
        <v>38</v>
      </c>
      <c r="J798">
        <f t="shared" si="4553"/>
        <v>38</v>
      </c>
      <c r="K798">
        <f t="shared" si="4553"/>
        <v>38</v>
      </c>
      <c r="L798">
        <f t="shared" si="4553"/>
        <v>38</v>
      </c>
      <c r="M798">
        <f t="shared" si="4553"/>
        <v>38</v>
      </c>
      <c r="N798">
        <f t="shared" si="4553"/>
        <v>38</v>
      </c>
      <c r="O798">
        <f t="shared" si="4553"/>
        <v>38</v>
      </c>
      <c r="P798">
        <f t="shared" si="4553"/>
        <v>38</v>
      </c>
      <c r="Q798" s="37">
        <f t="shared" ref="Q798:T798" si="4554">IF(ROWS(Q$761:Q798)/100&lt;=Q$759,Q797+1%,"")</f>
        <v>0.38000000000000017</v>
      </c>
      <c r="R798" s="37">
        <f t="shared" si="4554"/>
        <v>0.38000000000000017</v>
      </c>
      <c r="S798" s="37">
        <f t="shared" si="4554"/>
        <v>0.38000000000000017</v>
      </c>
      <c r="T798" s="37">
        <f t="shared" si="4554"/>
        <v>0.38000000000000017</v>
      </c>
      <c r="U798">
        <f t="shared" si="4333"/>
        <v>38</v>
      </c>
      <c r="V798" s="37">
        <f t="shared" ref="V798:W798" si="4555">IF(ROWS(V$761:V798)/100&lt;=V$759,V797+1%,"")</f>
        <v>0.38000000000000017</v>
      </c>
      <c r="W798" s="37">
        <f t="shared" si="4555"/>
        <v>0.38000000000000017</v>
      </c>
      <c r="X798">
        <f t="shared" si="4335"/>
        <v>47</v>
      </c>
      <c r="Y798" s="37">
        <f t="shared" si="4336"/>
        <v>0.38000000000000017</v>
      </c>
      <c r="Z798">
        <f t="shared" ref="Z798:AA798" si="4556">IF(ROWS(Z$761:Z798)&lt;=Z$759,Z797+1,"")</f>
        <v>38</v>
      </c>
      <c r="AA798">
        <f t="shared" si="4556"/>
        <v>42</v>
      </c>
      <c r="AB798" s="37">
        <f t="shared" ref="AB798:AG798" si="4557">IF(ROWS(AB$761:AB798)/100&lt;=AB$759,AB797+1%,"")</f>
        <v>0.38000000000000017</v>
      </c>
      <c r="AC798" s="37">
        <f t="shared" si="4557"/>
        <v>0.38000000000000017</v>
      </c>
      <c r="AD798" s="37">
        <f t="shared" si="4557"/>
        <v>0.38000000000000017</v>
      </c>
      <c r="AE798" s="37">
        <f t="shared" si="4557"/>
        <v>0.38000000000000017</v>
      </c>
      <c r="AF798" s="37">
        <f t="shared" si="4557"/>
        <v>0.38000000000000017</v>
      </c>
      <c r="AG798" s="37">
        <f t="shared" si="4557"/>
        <v>0.38000000000000017</v>
      </c>
      <c r="AH798">
        <f t="shared" si="4339"/>
        <v>38</v>
      </c>
      <c r="AI798" s="37">
        <f t="shared" ref="AI798:AJ798" si="4558">IF(ROWS(AI$761:AI798)/100&lt;=AI$759,AI797+1,"")</f>
        <v>37.01</v>
      </c>
      <c r="AJ798" s="37">
        <f t="shared" si="4558"/>
        <v>37.01</v>
      </c>
      <c r="AK798">
        <f t="shared" si="4341"/>
        <v>38</v>
      </c>
      <c r="AL798" t="e">
        <f t="shared" si="4342"/>
        <v>#VALUE!</v>
      </c>
    </row>
    <row r="799" spans="2:38" ht="12.75">
      <c r="B799">
        <f t="shared" ref="B799:P799" si="4559">IF(ROWS(B$761:B799)&lt;=B$759,B798+1,"")</f>
        <v>39</v>
      </c>
      <c r="C799">
        <f t="shared" si="4559"/>
        <v>39</v>
      </c>
      <c r="D799">
        <f t="shared" si="4559"/>
        <v>39</v>
      </c>
      <c r="E799">
        <f t="shared" si="4559"/>
        <v>39</v>
      </c>
      <c r="F799">
        <f t="shared" si="4559"/>
        <v>39</v>
      </c>
      <c r="G799">
        <f t="shared" si="4559"/>
        <v>39</v>
      </c>
      <c r="H799">
        <f t="shared" si="4559"/>
        <v>39</v>
      </c>
      <c r="I799">
        <f t="shared" si="4559"/>
        <v>39</v>
      </c>
      <c r="J799">
        <f t="shared" si="4559"/>
        <v>39</v>
      </c>
      <c r="K799">
        <f t="shared" si="4559"/>
        <v>39</v>
      </c>
      <c r="L799">
        <f t="shared" si="4559"/>
        <v>39</v>
      </c>
      <c r="M799">
        <f t="shared" si="4559"/>
        <v>39</v>
      </c>
      <c r="N799">
        <f t="shared" si="4559"/>
        <v>39</v>
      </c>
      <c r="O799">
        <f t="shared" si="4559"/>
        <v>39</v>
      </c>
      <c r="P799">
        <f t="shared" si="4559"/>
        <v>39</v>
      </c>
      <c r="Q799" s="37">
        <f t="shared" ref="Q799:T799" si="4560">IF(ROWS(Q$761:Q799)/100&lt;=Q$759,Q798+1%,"")</f>
        <v>0.39000000000000018</v>
      </c>
      <c r="R799" s="37">
        <f t="shared" si="4560"/>
        <v>0.39000000000000018</v>
      </c>
      <c r="S799" s="37">
        <f t="shared" si="4560"/>
        <v>0.39000000000000018</v>
      </c>
      <c r="T799" s="37">
        <f t="shared" si="4560"/>
        <v>0.39000000000000018</v>
      </c>
      <c r="U799">
        <f t="shared" si="4333"/>
        <v>39</v>
      </c>
      <c r="V799" s="37">
        <f t="shared" ref="V799:W799" si="4561">IF(ROWS(V$761:V799)/100&lt;=V$759,V798+1%,"")</f>
        <v>0.39000000000000018</v>
      </c>
      <c r="W799" s="37">
        <f t="shared" si="4561"/>
        <v>0.39000000000000018</v>
      </c>
      <c r="X799">
        <f t="shared" si="4335"/>
        <v>48</v>
      </c>
      <c r="Y799" s="37">
        <f t="shared" si="4336"/>
        <v>0.39000000000000018</v>
      </c>
      <c r="Z799">
        <f t="shared" ref="Z799:AA799" si="4562">IF(ROWS(Z$761:Z799)&lt;=Z$759,Z798+1,"")</f>
        <v>39</v>
      </c>
      <c r="AA799">
        <f t="shared" si="4562"/>
        <v>43</v>
      </c>
      <c r="AB799" s="37">
        <f t="shared" ref="AB799:AG799" si="4563">IF(ROWS(AB$761:AB799)/100&lt;=AB$759,AB798+1%,"")</f>
        <v>0.39000000000000018</v>
      </c>
      <c r="AC799" s="37">
        <f t="shared" si="4563"/>
        <v>0.39000000000000018</v>
      </c>
      <c r="AD799" s="37">
        <f t="shared" si="4563"/>
        <v>0.39000000000000018</v>
      </c>
      <c r="AE799" s="37">
        <f t="shared" si="4563"/>
        <v>0.39000000000000018</v>
      </c>
      <c r="AF799" s="37">
        <f t="shared" si="4563"/>
        <v>0.39000000000000018</v>
      </c>
      <c r="AG799" s="37">
        <f t="shared" si="4563"/>
        <v>0.39000000000000018</v>
      </c>
      <c r="AH799">
        <f t="shared" si="4339"/>
        <v>39</v>
      </c>
      <c r="AI799" s="37">
        <f t="shared" ref="AI799:AJ799" si="4564">IF(ROWS(AI$761:AI799)/100&lt;=AI$759,AI798+1,"")</f>
        <v>38.01</v>
      </c>
      <c r="AJ799" s="37">
        <f t="shared" si="4564"/>
        <v>38.01</v>
      </c>
      <c r="AK799">
        <f t="shared" si="4341"/>
        <v>39</v>
      </c>
      <c r="AL799" t="e">
        <f t="shared" si="4342"/>
        <v>#VALUE!</v>
      </c>
    </row>
    <row r="800" spans="2:38" ht="12.75">
      <c r="B800">
        <f t="shared" ref="B800:P800" si="4565">IF(ROWS(B$761:B800)&lt;=B$759,B799+1,"")</f>
        <v>40</v>
      </c>
      <c r="C800">
        <f t="shared" si="4565"/>
        <v>40</v>
      </c>
      <c r="D800">
        <f t="shared" si="4565"/>
        <v>40</v>
      </c>
      <c r="E800">
        <f t="shared" si="4565"/>
        <v>40</v>
      </c>
      <c r="F800">
        <f t="shared" si="4565"/>
        <v>40</v>
      </c>
      <c r="G800">
        <f t="shared" si="4565"/>
        <v>40</v>
      </c>
      <c r="H800">
        <f t="shared" si="4565"/>
        <v>40</v>
      </c>
      <c r="I800">
        <f t="shared" si="4565"/>
        <v>40</v>
      </c>
      <c r="J800">
        <f t="shared" si="4565"/>
        <v>40</v>
      </c>
      <c r="K800">
        <f t="shared" si="4565"/>
        <v>40</v>
      </c>
      <c r="L800">
        <f t="shared" si="4565"/>
        <v>40</v>
      </c>
      <c r="M800">
        <f t="shared" si="4565"/>
        <v>40</v>
      </c>
      <c r="N800">
        <f t="shared" si="4565"/>
        <v>40</v>
      </c>
      <c r="O800">
        <f t="shared" si="4565"/>
        <v>40</v>
      </c>
      <c r="P800">
        <f t="shared" si="4565"/>
        <v>40</v>
      </c>
      <c r="Q800" s="37">
        <f t="shared" ref="Q800:T800" si="4566">IF(ROWS(Q$761:Q800)/100&lt;=Q$759,Q799+1%,"")</f>
        <v>0.40000000000000019</v>
      </c>
      <c r="R800" s="37">
        <f t="shared" si="4566"/>
        <v>0.40000000000000019</v>
      </c>
      <c r="S800" s="37">
        <f t="shared" si="4566"/>
        <v>0.40000000000000019</v>
      </c>
      <c r="T800" s="37">
        <f t="shared" si="4566"/>
        <v>0.40000000000000019</v>
      </c>
      <c r="U800">
        <f t="shared" si="4333"/>
        <v>40</v>
      </c>
      <c r="V800" s="37">
        <f t="shared" ref="V800:W800" si="4567">IF(ROWS(V$761:V800)/100&lt;=V$759,V799+1%,"")</f>
        <v>0.40000000000000019</v>
      </c>
      <c r="W800" s="37">
        <f t="shared" si="4567"/>
        <v>0.40000000000000019</v>
      </c>
      <c r="X800">
        <f t="shared" si="4335"/>
        <v>49</v>
      </c>
      <c r="Y800" s="37">
        <f t="shared" si="4336"/>
        <v>0.40000000000000019</v>
      </c>
      <c r="Z800">
        <f t="shared" ref="Z800:AA800" si="4568">IF(ROWS(Z$761:Z800)&lt;=Z$759,Z799+1,"")</f>
        <v>40</v>
      </c>
      <c r="AA800">
        <f t="shared" si="4568"/>
        <v>44</v>
      </c>
      <c r="AB800" s="37">
        <f t="shared" ref="AB800:AG800" si="4569">IF(ROWS(AB$761:AB800)/100&lt;=AB$759,AB799+1%,"")</f>
        <v>0.40000000000000019</v>
      </c>
      <c r="AC800" s="37">
        <f t="shared" si="4569"/>
        <v>0.40000000000000019</v>
      </c>
      <c r="AD800" s="37">
        <f t="shared" si="4569"/>
        <v>0.40000000000000019</v>
      </c>
      <c r="AE800" s="37">
        <f t="shared" si="4569"/>
        <v>0.40000000000000019</v>
      </c>
      <c r="AF800" s="37">
        <f t="shared" si="4569"/>
        <v>0.40000000000000019</v>
      </c>
      <c r="AG800" s="37">
        <f t="shared" si="4569"/>
        <v>0.40000000000000019</v>
      </c>
      <c r="AH800">
        <f t="shared" si="4339"/>
        <v>40</v>
      </c>
      <c r="AI800" s="37">
        <f t="shared" ref="AI800:AJ800" si="4570">IF(ROWS(AI$761:AI800)/100&lt;=AI$759,AI799+1,"")</f>
        <v>39.01</v>
      </c>
      <c r="AJ800" s="37">
        <f t="shared" si="4570"/>
        <v>39.01</v>
      </c>
      <c r="AK800">
        <f t="shared" si="4341"/>
        <v>40</v>
      </c>
      <c r="AL800" t="e">
        <f t="shared" si="4342"/>
        <v>#VALUE!</v>
      </c>
    </row>
    <row r="801" spans="1:38" ht="12.75">
      <c r="B801">
        <f t="shared" ref="B801:P801" si="4571">IF(ROWS(B$761:B801)&lt;=B$759,B800+1,"")</f>
        <v>41</v>
      </c>
      <c r="C801">
        <f t="shared" si="4571"/>
        <v>41</v>
      </c>
      <c r="D801">
        <f t="shared" si="4571"/>
        <v>41</v>
      </c>
      <c r="E801">
        <f t="shared" si="4571"/>
        <v>41</v>
      </c>
      <c r="F801">
        <f t="shared" si="4571"/>
        <v>41</v>
      </c>
      <c r="G801">
        <f t="shared" si="4571"/>
        <v>41</v>
      </c>
      <c r="H801">
        <f t="shared" si="4571"/>
        <v>41</v>
      </c>
      <c r="I801">
        <f t="shared" si="4571"/>
        <v>41</v>
      </c>
      <c r="J801">
        <f t="shared" si="4571"/>
        <v>41</v>
      </c>
      <c r="K801">
        <f t="shared" si="4571"/>
        <v>41</v>
      </c>
      <c r="L801">
        <f t="shared" si="4571"/>
        <v>41</v>
      </c>
      <c r="M801">
        <f t="shared" si="4571"/>
        <v>41</v>
      </c>
      <c r="N801">
        <f t="shared" si="4571"/>
        <v>41</v>
      </c>
      <c r="O801">
        <f t="shared" si="4571"/>
        <v>41</v>
      </c>
      <c r="P801">
        <f t="shared" si="4571"/>
        <v>41</v>
      </c>
      <c r="Q801" s="37">
        <f t="shared" ref="Q801:T801" si="4572">IF(ROWS(Q$761:Q801)/100&lt;=Q$759,Q800+1%,"")</f>
        <v>0.4100000000000002</v>
      </c>
      <c r="R801" s="37">
        <f t="shared" si="4572"/>
        <v>0.4100000000000002</v>
      </c>
      <c r="S801" s="37">
        <f t="shared" si="4572"/>
        <v>0.4100000000000002</v>
      </c>
      <c r="T801" s="37">
        <f t="shared" si="4572"/>
        <v>0.4100000000000002</v>
      </c>
      <c r="U801">
        <f t="shared" si="4333"/>
        <v>41</v>
      </c>
      <c r="V801" s="37">
        <f t="shared" ref="V801:W801" si="4573">IF(ROWS(V$761:V801)/100&lt;=V$759,V800+1%,"")</f>
        <v>0.4100000000000002</v>
      </c>
      <c r="W801" s="37">
        <f t="shared" si="4573"/>
        <v>0.4100000000000002</v>
      </c>
      <c r="X801">
        <f t="shared" si="4335"/>
        <v>50</v>
      </c>
      <c r="Y801" s="37">
        <f t="shared" si="4336"/>
        <v>0.4100000000000002</v>
      </c>
      <c r="Z801">
        <f t="shared" ref="Z801:AA801" si="4574">IF(ROWS(Z$761:Z801)&lt;=Z$759,Z800+1,"")</f>
        <v>41</v>
      </c>
      <c r="AA801">
        <f t="shared" si="4574"/>
        <v>45</v>
      </c>
      <c r="AB801" s="37">
        <f t="shared" ref="AB801:AG801" si="4575">IF(ROWS(AB$761:AB801)/100&lt;=AB$759,AB800+1%,"")</f>
        <v>0.4100000000000002</v>
      </c>
      <c r="AC801" s="37">
        <f t="shared" si="4575"/>
        <v>0.4100000000000002</v>
      </c>
      <c r="AD801" s="37">
        <f t="shared" si="4575"/>
        <v>0.4100000000000002</v>
      </c>
      <c r="AE801" s="37">
        <f t="shared" si="4575"/>
        <v>0.4100000000000002</v>
      </c>
      <c r="AF801" s="37">
        <f t="shared" si="4575"/>
        <v>0.4100000000000002</v>
      </c>
      <c r="AG801" s="37">
        <f t="shared" si="4575"/>
        <v>0.4100000000000002</v>
      </c>
      <c r="AH801">
        <f t="shared" si="4339"/>
        <v>41</v>
      </c>
      <c r="AI801" s="37">
        <f t="shared" ref="AI801:AJ801" si="4576">IF(ROWS(AI$761:AI801)/100&lt;=AI$759,AI800+1,"")</f>
        <v>40.01</v>
      </c>
      <c r="AJ801" s="37">
        <f t="shared" si="4576"/>
        <v>40.01</v>
      </c>
      <c r="AK801">
        <f t="shared" si="4341"/>
        <v>41</v>
      </c>
      <c r="AL801" t="e">
        <f t="shared" si="4342"/>
        <v>#VALUE!</v>
      </c>
    </row>
    <row r="802" spans="1:38" ht="12.75">
      <c r="B802">
        <f t="shared" ref="B802:P802" si="4577">IF(ROWS(B$761:B802)&lt;=B$759,B801+1,"")</f>
        <v>42</v>
      </c>
      <c r="C802">
        <f t="shared" si="4577"/>
        <v>42</v>
      </c>
      <c r="D802">
        <f t="shared" si="4577"/>
        <v>42</v>
      </c>
      <c r="E802">
        <f t="shared" si="4577"/>
        <v>42</v>
      </c>
      <c r="F802">
        <f t="shared" si="4577"/>
        <v>42</v>
      </c>
      <c r="G802">
        <f t="shared" si="4577"/>
        <v>42</v>
      </c>
      <c r="H802">
        <f t="shared" si="4577"/>
        <v>42</v>
      </c>
      <c r="I802">
        <f t="shared" si="4577"/>
        <v>42</v>
      </c>
      <c r="J802">
        <f t="shared" si="4577"/>
        <v>42</v>
      </c>
      <c r="K802">
        <f t="shared" si="4577"/>
        <v>42</v>
      </c>
      <c r="L802">
        <f t="shared" si="4577"/>
        <v>42</v>
      </c>
      <c r="M802">
        <f t="shared" si="4577"/>
        <v>42</v>
      </c>
      <c r="N802">
        <f t="shared" si="4577"/>
        <v>42</v>
      </c>
      <c r="O802">
        <f t="shared" si="4577"/>
        <v>42</v>
      </c>
      <c r="P802">
        <f t="shared" si="4577"/>
        <v>42</v>
      </c>
      <c r="Q802" s="37">
        <f t="shared" ref="Q802:T802" si="4578">IF(ROWS(Q$761:Q802)/100&lt;=Q$759,Q801+1%,"")</f>
        <v>0.42000000000000021</v>
      </c>
      <c r="R802" s="37">
        <f t="shared" si="4578"/>
        <v>0.42000000000000021</v>
      </c>
      <c r="S802" s="37">
        <f t="shared" si="4578"/>
        <v>0.42000000000000021</v>
      </c>
      <c r="T802" s="37">
        <f t="shared" si="4578"/>
        <v>0.42000000000000021</v>
      </c>
      <c r="U802">
        <f t="shared" si="4333"/>
        <v>42</v>
      </c>
      <c r="V802" s="37">
        <f t="shared" ref="V802:W802" si="4579">IF(ROWS(V$761:V802)/100&lt;=V$759,V801+1%,"")</f>
        <v>0.42000000000000021</v>
      </c>
      <c r="W802" s="37">
        <f t="shared" si="4579"/>
        <v>0.42000000000000021</v>
      </c>
      <c r="X802">
        <f t="shared" si="4335"/>
        <v>51</v>
      </c>
      <c r="Y802" s="37">
        <f t="shared" si="4336"/>
        <v>0.42000000000000021</v>
      </c>
      <c r="Z802">
        <f t="shared" ref="Z802:AA802" si="4580">IF(ROWS(Z$761:Z802)&lt;=Z$759,Z801+1,"")</f>
        <v>42</v>
      </c>
      <c r="AA802">
        <f t="shared" si="4580"/>
        <v>46</v>
      </c>
      <c r="AB802" s="37">
        <f t="shared" ref="AB802:AG802" si="4581">IF(ROWS(AB$761:AB802)/100&lt;=AB$759,AB801+1%,"")</f>
        <v>0.42000000000000021</v>
      </c>
      <c r="AC802" s="37">
        <f t="shared" si="4581"/>
        <v>0.42000000000000021</v>
      </c>
      <c r="AD802" s="37">
        <f t="shared" si="4581"/>
        <v>0.42000000000000021</v>
      </c>
      <c r="AE802" s="37">
        <f t="shared" si="4581"/>
        <v>0.42000000000000021</v>
      </c>
      <c r="AF802" s="37">
        <f t="shared" si="4581"/>
        <v>0.42000000000000021</v>
      </c>
      <c r="AG802" s="37">
        <f t="shared" si="4581"/>
        <v>0.42000000000000021</v>
      </c>
      <c r="AH802">
        <f t="shared" si="4339"/>
        <v>42</v>
      </c>
      <c r="AI802" s="37">
        <f t="shared" ref="AI802:AJ802" si="4582">IF(ROWS(AI$761:AI802)/100&lt;=AI$759,AI801+1,"")</f>
        <v>41.01</v>
      </c>
      <c r="AJ802" s="37">
        <f t="shared" si="4582"/>
        <v>41.01</v>
      </c>
      <c r="AK802">
        <f t="shared" si="4341"/>
        <v>42</v>
      </c>
      <c r="AL802" t="e">
        <f t="shared" si="4342"/>
        <v>#VALUE!</v>
      </c>
    </row>
    <row r="803" spans="1:38" ht="12.75">
      <c r="B803">
        <f t="shared" ref="B803:P803" si="4583">IF(ROWS(B$761:B803)&lt;=B$759,B802+1,"")</f>
        <v>43</v>
      </c>
      <c r="C803">
        <f t="shared" si="4583"/>
        <v>43</v>
      </c>
      <c r="D803">
        <f t="shared" si="4583"/>
        <v>43</v>
      </c>
      <c r="E803">
        <f t="shared" si="4583"/>
        <v>43</v>
      </c>
      <c r="F803">
        <f t="shared" si="4583"/>
        <v>43</v>
      </c>
      <c r="G803">
        <f t="shared" si="4583"/>
        <v>43</v>
      </c>
      <c r="H803">
        <f t="shared" si="4583"/>
        <v>43</v>
      </c>
      <c r="I803">
        <f t="shared" si="4583"/>
        <v>43</v>
      </c>
      <c r="J803">
        <f t="shared" si="4583"/>
        <v>43</v>
      </c>
      <c r="K803">
        <f t="shared" si="4583"/>
        <v>43</v>
      </c>
      <c r="L803">
        <f t="shared" si="4583"/>
        <v>43</v>
      </c>
      <c r="M803">
        <f t="shared" si="4583"/>
        <v>43</v>
      </c>
      <c r="N803">
        <f t="shared" si="4583"/>
        <v>43</v>
      </c>
      <c r="O803">
        <f t="shared" si="4583"/>
        <v>43</v>
      </c>
      <c r="P803">
        <f t="shared" si="4583"/>
        <v>43</v>
      </c>
      <c r="Q803" s="37">
        <f t="shared" ref="Q803:T803" si="4584">IF(ROWS(Q$761:Q803)/100&lt;=Q$759,Q802+1%,"")</f>
        <v>0.43000000000000022</v>
      </c>
      <c r="R803" s="37">
        <f t="shared" si="4584"/>
        <v>0.43000000000000022</v>
      </c>
      <c r="S803" s="37">
        <f t="shared" si="4584"/>
        <v>0.43000000000000022</v>
      </c>
      <c r="T803" s="37">
        <f t="shared" si="4584"/>
        <v>0.43000000000000022</v>
      </c>
      <c r="U803">
        <f t="shared" si="4333"/>
        <v>43</v>
      </c>
      <c r="V803" s="37">
        <f t="shared" ref="V803:W803" si="4585">IF(ROWS(V$761:V803)/100&lt;=V$759,V802+1%,"")</f>
        <v>0.43000000000000022</v>
      </c>
      <c r="W803" s="37">
        <f t="shared" si="4585"/>
        <v>0.43000000000000022</v>
      </c>
      <c r="X803">
        <f t="shared" si="4335"/>
        <v>52</v>
      </c>
      <c r="Y803" s="37">
        <f t="shared" si="4336"/>
        <v>0.43000000000000022</v>
      </c>
      <c r="Z803">
        <f t="shared" ref="Z803:AA803" si="4586">IF(ROWS(Z$761:Z803)&lt;=Z$759,Z802+1,"")</f>
        <v>43</v>
      </c>
      <c r="AA803">
        <f t="shared" si="4586"/>
        <v>47</v>
      </c>
      <c r="AB803" s="37">
        <f t="shared" ref="AB803:AG803" si="4587">IF(ROWS(AB$761:AB803)/100&lt;=AB$759,AB802+1%,"")</f>
        <v>0.43000000000000022</v>
      </c>
      <c r="AC803" s="37">
        <f t="shared" si="4587"/>
        <v>0.43000000000000022</v>
      </c>
      <c r="AD803" s="37">
        <f t="shared" si="4587"/>
        <v>0.43000000000000022</v>
      </c>
      <c r="AE803" s="37">
        <f t="shared" si="4587"/>
        <v>0.43000000000000022</v>
      </c>
      <c r="AF803" s="37">
        <f t="shared" si="4587"/>
        <v>0.43000000000000022</v>
      </c>
      <c r="AG803" s="37">
        <f t="shared" si="4587"/>
        <v>0.43000000000000022</v>
      </c>
      <c r="AH803">
        <f t="shared" si="4339"/>
        <v>43</v>
      </c>
      <c r="AI803" s="37">
        <f t="shared" ref="AI803:AJ803" si="4588">IF(ROWS(AI$761:AI803)/100&lt;=AI$759,AI802+1,"")</f>
        <v>42.01</v>
      </c>
      <c r="AJ803" s="37">
        <f t="shared" si="4588"/>
        <v>42.01</v>
      </c>
      <c r="AK803">
        <f t="shared" si="4341"/>
        <v>43</v>
      </c>
      <c r="AL803" t="e">
        <f t="shared" si="4342"/>
        <v>#VALUE!</v>
      </c>
    </row>
    <row r="804" spans="1:38" ht="12.75">
      <c r="B804">
        <f t="shared" ref="B804:P804" si="4589">IF(ROWS(B$761:B804)&lt;=B$759,B803+1,"")</f>
        <v>44</v>
      </c>
      <c r="C804">
        <f t="shared" si="4589"/>
        <v>44</v>
      </c>
      <c r="D804">
        <f t="shared" si="4589"/>
        <v>44</v>
      </c>
      <c r="E804">
        <f t="shared" si="4589"/>
        <v>44</v>
      </c>
      <c r="F804">
        <f t="shared" si="4589"/>
        <v>44</v>
      </c>
      <c r="G804">
        <f t="shared" si="4589"/>
        <v>44</v>
      </c>
      <c r="H804">
        <f t="shared" si="4589"/>
        <v>44</v>
      </c>
      <c r="I804">
        <f t="shared" si="4589"/>
        <v>44</v>
      </c>
      <c r="J804">
        <f t="shared" si="4589"/>
        <v>44</v>
      </c>
      <c r="K804">
        <f t="shared" si="4589"/>
        <v>44</v>
      </c>
      <c r="L804">
        <f t="shared" si="4589"/>
        <v>44</v>
      </c>
      <c r="M804">
        <f t="shared" si="4589"/>
        <v>44</v>
      </c>
      <c r="N804">
        <f t="shared" si="4589"/>
        <v>44</v>
      </c>
      <c r="O804">
        <f t="shared" si="4589"/>
        <v>44</v>
      </c>
      <c r="P804">
        <f t="shared" si="4589"/>
        <v>44</v>
      </c>
      <c r="Q804" s="37">
        <f t="shared" ref="Q804:T804" si="4590">IF(ROWS(Q$761:Q804)/100&lt;=Q$759,Q803+1%,"")</f>
        <v>0.44000000000000022</v>
      </c>
      <c r="R804" s="37">
        <f t="shared" si="4590"/>
        <v>0.44000000000000022</v>
      </c>
      <c r="S804" s="37">
        <f t="shared" si="4590"/>
        <v>0.44000000000000022</v>
      </c>
      <c r="T804" s="37">
        <f t="shared" si="4590"/>
        <v>0.44000000000000022</v>
      </c>
      <c r="U804">
        <f t="shared" si="4333"/>
        <v>44</v>
      </c>
      <c r="V804" s="37">
        <f t="shared" ref="V804:W804" si="4591">IF(ROWS(V$761:V804)/100&lt;=V$759,V803+1%,"")</f>
        <v>0.44000000000000022</v>
      </c>
      <c r="W804" s="37">
        <f t="shared" si="4591"/>
        <v>0.44000000000000022</v>
      </c>
      <c r="X804">
        <f t="shared" si="4335"/>
        <v>53</v>
      </c>
      <c r="Y804" s="37">
        <f t="shared" si="4336"/>
        <v>0.44000000000000022</v>
      </c>
      <c r="Z804">
        <f t="shared" ref="Z804:AA804" si="4592">IF(ROWS(Z$761:Z804)&lt;=Z$759,Z803+1,"")</f>
        <v>44</v>
      </c>
      <c r="AA804">
        <f t="shared" si="4592"/>
        <v>48</v>
      </c>
      <c r="AB804" s="37">
        <f t="shared" ref="AB804:AG804" si="4593">IF(ROWS(AB$761:AB804)/100&lt;=AB$759,AB803+1%,"")</f>
        <v>0.44000000000000022</v>
      </c>
      <c r="AC804" s="37">
        <f t="shared" si="4593"/>
        <v>0.44000000000000022</v>
      </c>
      <c r="AD804" s="37">
        <f t="shared" si="4593"/>
        <v>0.44000000000000022</v>
      </c>
      <c r="AE804" s="37">
        <f t="shared" si="4593"/>
        <v>0.44000000000000022</v>
      </c>
      <c r="AF804" s="37">
        <f t="shared" si="4593"/>
        <v>0.44000000000000022</v>
      </c>
      <c r="AG804" s="37">
        <f t="shared" si="4593"/>
        <v>0.44000000000000022</v>
      </c>
      <c r="AH804">
        <f t="shared" si="4339"/>
        <v>44</v>
      </c>
      <c r="AI804" s="37">
        <f t="shared" ref="AI804:AJ804" si="4594">IF(ROWS(AI$761:AI804)/100&lt;=AI$759,AI803+1,"")</f>
        <v>43.01</v>
      </c>
      <c r="AJ804" s="37">
        <f t="shared" si="4594"/>
        <v>43.01</v>
      </c>
      <c r="AK804">
        <f t="shared" si="4341"/>
        <v>44</v>
      </c>
      <c r="AL804" t="e">
        <f t="shared" si="4342"/>
        <v>#VALUE!</v>
      </c>
    </row>
    <row r="805" spans="1:38" ht="12.75">
      <c r="B805">
        <f t="shared" ref="B805:P805" si="4595">IF(ROWS(B$761:B805)&lt;=B$759,B804+1,"")</f>
        <v>45</v>
      </c>
      <c r="C805">
        <f t="shared" si="4595"/>
        <v>45</v>
      </c>
      <c r="D805">
        <f t="shared" si="4595"/>
        <v>45</v>
      </c>
      <c r="E805">
        <f t="shared" si="4595"/>
        <v>45</v>
      </c>
      <c r="F805">
        <f t="shared" si="4595"/>
        <v>45</v>
      </c>
      <c r="G805">
        <f t="shared" si="4595"/>
        <v>45</v>
      </c>
      <c r="H805">
        <f t="shared" si="4595"/>
        <v>45</v>
      </c>
      <c r="I805">
        <f t="shared" si="4595"/>
        <v>45</v>
      </c>
      <c r="J805">
        <f t="shared" si="4595"/>
        <v>45</v>
      </c>
      <c r="K805">
        <f t="shared" si="4595"/>
        <v>45</v>
      </c>
      <c r="L805">
        <f t="shared" si="4595"/>
        <v>45</v>
      </c>
      <c r="M805">
        <f t="shared" si="4595"/>
        <v>45</v>
      </c>
      <c r="N805">
        <f t="shared" si="4595"/>
        <v>45</v>
      </c>
      <c r="O805">
        <f t="shared" si="4595"/>
        <v>45</v>
      </c>
      <c r="P805">
        <f t="shared" si="4595"/>
        <v>45</v>
      </c>
      <c r="Q805" s="37">
        <f t="shared" ref="Q805:T805" si="4596">IF(ROWS(Q$761:Q805)/100&lt;=Q$759,Q804+1%,"")</f>
        <v>0.45000000000000023</v>
      </c>
      <c r="R805" s="37">
        <f t="shared" si="4596"/>
        <v>0.45000000000000023</v>
      </c>
      <c r="S805" s="37">
        <f t="shared" si="4596"/>
        <v>0.45000000000000023</v>
      </c>
      <c r="T805" s="37">
        <f t="shared" si="4596"/>
        <v>0.45000000000000023</v>
      </c>
      <c r="U805">
        <f t="shared" si="4333"/>
        <v>45</v>
      </c>
      <c r="V805" s="37">
        <f t="shared" ref="V805:W805" si="4597">IF(ROWS(V$761:V805)/100&lt;=V$759,V804+1%,"")</f>
        <v>0.45000000000000023</v>
      </c>
      <c r="W805" s="37">
        <f t="shared" si="4597"/>
        <v>0.45000000000000023</v>
      </c>
      <c r="X805">
        <f t="shared" si="4335"/>
        <v>54</v>
      </c>
      <c r="Y805" s="37">
        <f t="shared" si="4336"/>
        <v>0.45000000000000023</v>
      </c>
      <c r="Z805">
        <f t="shared" ref="Z805:AA805" si="4598">IF(ROWS(Z$761:Z805)&lt;=Z$759,Z804+1,"")</f>
        <v>45</v>
      </c>
      <c r="AA805">
        <f t="shared" si="4598"/>
        <v>49</v>
      </c>
      <c r="AB805" s="37">
        <f t="shared" ref="AB805:AG805" si="4599">IF(ROWS(AB$761:AB805)/100&lt;=AB$759,AB804+1%,"")</f>
        <v>0.45000000000000023</v>
      </c>
      <c r="AC805" s="37">
        <f t="shared" si="4599"/>
        <v>0.45000000000000023</v>
      </c>
      <c r="AD805" s="37">
        <f t="shared" si="4599"/>
        <v>0.45000000000000023</v>
      </c>
      <c r="AE805" s="37">
        <f t="shared" si="4599"/>
        <v>0.45000000000000023</v>
      </c>
      <c r="AF805" s="37">
        <f t="shared" si="4599"/>
        <v>0.45000000000000023</v>
      </c>
      <c r="AG805" s="37">
        <f t="shared" si="4599"/>
        <v>0.45000000000000023</v>
      </c>
      <c r="AH805">
        <f t="shared" si="4339"/>
        <v>45</v>
      </c>
      <c r="AI805" s="37">
        <f t="shared" ref="AI805:AJ805" si="4600">IF(ROWS(AI$761:AI805)/100&lt;=AI$759,AI804+1,"")</f>
        <v>44.01</v>
      </c>
      <c r="AJ805" s="37">
        <f t="shared" si="4600"/>
        <v>44.01</v>
      </c>
      <c r="AK805">
        <f t="shared" si="4341"/>
        <v>45</v>
      </c>
      <c r="AL805" t="e">
        <f t="shared" si="4342"/>
        <v>#VALUE!</v>
      </c>
    </row>
    <row r="806" spans="1:38" ht="12.75">
      <c r="B806">
        <f t="shared" ref="B806:P806" si="4601">IF(ROWS(B$761:B806)&lt;=B$759,B805+1,"")</f>
        <v>46</v>
      </c>
      <c r="C806">
        <f t="shared" si="4601"/>
        <v>46</v>
      </c>
      <c r="D806">
        <f t="shared" si="4601"/>
        <v>46</v>
      </c>
      <c r="E806">
        <f t="shared" si="4601"/>
        <v>46</v>
      </c>
      <c r="F806">
        <f t="shared" si="4601"/>
        <v>46</v>
      </c>
      <c r="G806">
        <f t="shared" si="4601"/>
        <v>46</v>
      </c>
      <c r="H806">
        <f t="shared" si="4601"/>
        <v>46</v>
      </c>
      <c r="I806">
        <f t="shared" si="4601"/>
        <v>46</v>
      </c>
      <c r="J806">
        <f t="shared" si="4601"/>
        <v>46</v>
      </c>
      <c r="K806">
        <f t="shared" si="4601"/>
        <v>46</v>
      </c>
      <c r="L806">
        <f t="shared" si="4601"/>
        <v>46</v>
      </c>
      <c r="M806">
        <f t="shared" si="4601"/>
        <v>46</v>
      </c>
      <c r="N806">
        <f t="shared" si="4601"/>
        <v>46</v>
      </c>
      <c r="O806">
        <f t="shared" si="4601"/>
        <v>46</v>
      </c>
      <c r="P806">
        <f t="shared" si="4601"/>
        <v>46</v>
      </c>
      <c r="Q806" s="37">
        <f t="shared" ref="Q806:T806" si="4602">IF(ROWS(Q$761:Q806)/100&lt;=Q$759,Q805+1%,"")</f>
        <v>0.46000000000000024</v>
      </c>
      <c r="R806" s="37">
        <f t="shared" si="4602"/>
        <v>0.46000000000000024</v>
      </c>
      <c r="S806" s="37">
        <f t="shared" si="4602"/>
        <v>0.46000000000000024</v>
      </c>
      <c r="T806" s="37">
        <f t="shared" si="4602"/>
        <v>0.46000000000000024</v>
      </c>
      <c r="U806">
        <f t="shared" si="4333"/>
        <v>46</v>
      </c>
      <c r="V806" s="37">
        <f t="shared" ref="V806:W806" si="4603">IF(ROWS(V$761:V806)/100&lt;=V$759,V805+1%,"")</f>
        <v>0.46000000000000024</v>
      </c>
      <c r="W806" s="37">
        <f t="shared" si="4603"/>
        <v>0.46000000000000024</v>
      </c>
      <c r="X806">
        <f t="shared" si="4335"/>
        <v>55</v>
      </c>
      <c r="Y806" s="37">
        <f t="shared" si="4336"/>
        <v>0.46000000000000024</v>
      </c>
      <c r="Z806">
        <f t="shared" ref="Z806:AA806" si="4604">IF(ROWS(Z$761:Z806)&lt;=Z$759,Z805+1,"")</f>
        <v>46</v>
      </c>
      <c r="AA806">
        <f t="shared" si="4604"/>
        <v>50</v>
      </c>
      <c r="AB806" s="37">
        <f t="shared" ref="AB806:AG806" si="4605">IF(ROWS(AB$761:AB806)/100&lt;=AB$759,AB805+1%,"")</f>
        <v>0.46000000000000024</v>
      </c>
      <c r="AC806" s="37">
        <f t="shared" si="4605"/>
        <v>0.46000000000000024</v>
      </c>
      <c r="AD806" s="37">
        <f t="shared" si="4605"/>
        <v>0.46000000000000024</v>
      </c>
      <c r="AE806" s="37">
        <f t="shared" si="4605"/>
        <v>0.46000000000000024</v>
      </c>
      <c r="AF806" s="37">
        <f t="shared" si="4605"/>
        <v>0.46000000000000024</v>
      </c>
      <c r="AG806" s="37">
        <f t="shared" si="4605"/>
        <v>0.46000000000000024</v>
      </c>
      <c r="AH806">
        <f t="shared" si="4339"/>
        <v>46</v>
      </c>
      <c r="AI806" s="37">
        <f t="shared" ref="AI806:AJ806" si="4606">IF(ROWS(AI$761:AI806)/100&lt;=AI$759,AI805+1,"")</f>
        <v>45.01</v>
      </c>
      <c r="AJ806" s="37">
        <f t="shared" si="4606"/>
        <v>45.01</v>
      </c>
      <c r="AK806">
        <f t="shared" si="4341"/>
        <v>46</v>
      </c>
      <c r="AL806" t="e">
        <f t="shared" si="4342"/>
        <v>#VALUE!</v>
      </c>
    </row>
    <row r="807" spans="1:38" ht="12.75">
      <c r="B807">
        <f t="shared" ref="B807:P807" si="4607">IF(ROWS(B$761:B807)&lt;=B$759,B806+1,"")</f>
        <v>47</v>
      </c>
      <c r="C807">
        <f t="shared" si="4607"/>
        <v>47</v>
      </c>
      <c r="D807">
        <f t="shared" si="4607"/>
        <v>47</v>
      </c>
      <c r="E807">
        <f t="shared" si="4607"/>
        <v>47</v>
      </c>
      <c r="F807">
        <f t="shared" si="4607"/>
        <v>47</v>
      </c>
      <c r="G807">
        <f t="shared" si="4607"/>
        <v>47</v>
      </c>
      <c r="H807">
        <f t="shared" si="4607"/>
        <v>47</v>
      </c>
      <c r="I807">
        <f t="shared" si="4607"/>
        <v>47</v>
      </c>
      <c r="J807">
        <f t="shared" si="4607"/>
        <v>47</v>
      </c>
      <c r="K807">
        <f t="shared" si="4607"/>
        <v>47</v>
      </c>
      <c r="L807">
        <f t="shared" si="4607"/>
        <v>47</v>
      </c>
      <c r="M807">
        <f t="shared" si="4607"/>
        <v>47</v>
      </c>
      <c r="N807">
        <f t="shared" si="4607"/>
        <v>47</v>
      </c>
      <c r="O807">
        <f t="shared" si="4607"/>
        <v>47</v>
      </c>
      <c r="P807">
        <f t="shared" si="4607"/>
        <v>47</v>
      </c>
      <c r="Q807" s="37">
        <f t="shared" ref="Q807:T807" si="4608">IF(ROWS(Q$761:Q807)/100&lt;=Q$759,Q806+1%,"")</f>
        <v>0.47000000000000025</v>
      </c>
      <c r="R807" s="37">
        <f t="shared" si="4608"/>
        <v>0.47000000000000025</v>
      </c>
      <c r="S807" s="37">
        <f t="shared" si="4608"/>
        <v>0.47000000000000025</v>
      </c>
      <c r="T807" s="37">
        <f t="shared" si="4608"/>
        <v>0.47000000000000025</v>
      </c>
      <c r="U807">
        <f t="shared" si="4333"/>
        <v>47</v>
      </c>
      <c r="V807" s="37">
        <f t="shared" ref="V807:W807" si="4609">IF(ROWS(V$761:V807)/100&lt;=V$759,V806+1%,"")</f>
        <v>0.47000000000000025</v>
      </c>
      <c r="W807" s="37">
        <f t="shared" si="4609"/>
        <v>0.47000000000000025</v>
      </c>
      <c r="X807">
        <f t="shared" si="4335"/>
        <v>56</v>
      </c>
      <c r="Y807" s="37">
        <f t="shared" si="4336"/>
        <v>0.47000000000000025</v>
      </c>
      <c r="Z807">
        <f t="shared" ref="Z807:AA807" si="4610">IF(ROWS(Z$761:Z807)&lt;=Z$759,Z806+1,"")</f>
        <v>47</v>
      </c>
      <c r="AA807">
        <f t="shared" si="4610"/>
        <v>51</v>
      </c>
      <c r="AB807" s="37">
        <f t="shared" ref="AB807:AG807" si="4611">IF(ROWS(AB$761:AB807)/100&lt;=AB$759,AB806+1%,"")</f>
        <v>0.47000000000000025</v>
      </c>
      <c r="AC807" s="37">
        <f t="shared" si="4611"/>
        <v>0.47000000000000025</v>
      </c>
      <c r="AD807" s="37">
        <f t="shared" si="4611"/>
        <v>0.47000000000000025</v>
      </c>
      <c r="AE807" s="37">
        <f t="shared" si="4611"/>
        <v>0.47000000000000025</v>
      </c>
      <c r="AF807" s="37">
        <f t="shared" si="4611"/>
        <v>0.47000000000000025</v>
      </c>
      <c r="AG807" s="37">
        <f t="shared" si="4611"/>
        <v>0.47000000000000025</v>
      </c>
      <c r="AH807">
        <f t="shared" si="4339"/>
        <v>47</v>
      </c>
      <c r="AI807" s="37">
        <f t="shared" ref="AI807:AJ807" si="4612">IF(ROWS(AI$761:AI807)/100&lt;=AI$759,AI806+1,"")</f>
        <v>46.01</v>
      </c>
      <c r="AJ807" s="37">
        <f t="shared" si="4612"/>
        <v>46.01</v>
      </c>
      <c r="AK807">
        <f t="shared" si="4341"/>
        <v>47</v>
      </c>
      <c r="AL807" t="e">
        <f t="shared" si="4342"/>
        <v>#VALUE!</v>
      </c>
    </row>
    <row r="808" spans="1:38" ht="12.75">
      <c r="B808">
        <f t="shared" ref="B808:P808" si="4613">IF(ROWS(B$761:B808)&lt;=B$759,B807+1,"")</f>
        <v>48</v>
      </c>
      <c r="C808">
        <f t="shared" si="4613"/>
        <v>48</v>
      </c>
      <c r="D808">
        <f t="shared" si="4613"/>
        <v>48</v>
      </c>
      <c r="E808">
        <f t="shared" si="4613"/>
        <v>48</v>
      </c>
      <c r="F808">
        <f t="shared" si="4613"/>
        <v>48</v>
      </c>
      <c r="G808">
        <f t="shared" si="4613"/>
        <v>48</v>
      </c>
      <c r="H808">
        <f t="shared" si="4613"/>
        <v>48</v>
      </c>
      <c r="I808">
        <f t="shared" si="4613"/>
        <v>48</v>
      </c>
      <c r="J808">
        <f t="shared" si="4613"/>
        <v>48</v>
      </c>
      <c r="K808">
        <f t="shared" si="4613"/>
        <v>48</v>
      </c>
      <c r="L808">
        <f t="shared" si="4613"/>
        <v>48</v>
      </c>
      <c r="M808">
        <f t="shared" si="4613"/>
        <v>48</v>
      </c>
      <c r="N808">
        <f t="shared" si="4613"/>
        <v>48</v>
      </c>
      <c r="O808">
        <f t="shared" si="4613"/>
        <v>48</v>
      </c>
      <c r="P808">
        <f t="shared" si="4613"/>
        <v>48</v>
      </c>
      <c r="Q808" s="37">
        <f t="shared" ref="Q808:T808" si="4614">IF(ROWS(Q$761:Q808)/100&lt;=Q$759,Q807+1%,"")</f>
        <v>0.48000000000000026</v>
      </c>
      <c r="R808" s="37">
        <f t="shared" si="4614"/>
        <v>0.48000000000000026</v>
      </c>
      <c r="S808" s="37">
        <f t="shared" si="4614"/>
        <v>0.48000000000000026</v>
      </c>
      <c r="T808" s="37">
        <f t="shared" si="4614"/>
        <v>0.48000000000000026</v>
      </c>
      <c r="U808">
        <f t="shared" si="4333"/>
        <v>48</v>
      </c>
      <c r="V808" s="37">
        <f t="shared" ref="V808:W808" si="4615">IF(ROWS(V$761:V808)/100&lt;=V$759,V807+1%,"")</f>
        <v>0.48000000000000026</v>
      </c>
      <c r="W808" s="37">
        <f t="shared" si="4615"/>
        <v>0.48000000000000026</v>
      </c>
      <c r="X808">
        <f t="shared" si="4335"/>
        <v>57</v>
      </c>
      <c r="Y808" s="37">
        <f t="shared" si="4336"/>
        <v>0.48000000000000026</v>
      </c>
      <c r="Z808">
        <f t="shared" ref="Z808:AA808" si="4616">IF(ROWS(Z$761:Z808)&lt;=Z$759,Z807+1,"")</f>
        <v>48</v>
      </c>
      <c r="AA808">
        <f t="shared" si="4616"/>
        <v>52</v>
      </c>
      <c r="AB808" s="37">
        <f t="shared" ref="AB808:AG808" si="4617">IF(ROWS(AB$761:AB808)/100&lt;=AB$759,AB807+1%,"")</f>
        <v>0.48000000000000026</v>
      </c>
      <c r="AC808" s="37">
        <f t="shared" si="4617"/>
        <v>0.48000000000000026</v>
      </c>
      <c r="AD808" s="37">
        <f t="shared" si="4617"/>
        <v>0.48000000000000026</v>
      </c>
      <c r="AE808" s="37">
        <f t="shared" si="4617"/>
        <v>0.48000000000000026</v>
      </c>
      <c r="AF808" s="37">
        <f t="shared" si="4617"/>
        <v>0.48000000000000026</v>
      </c>
      <c r="AG808" s="37">
        <f t="shared" si="4617"/>
        <v>0.48000000000000026</v>
      </c>
      <c r="AH808">
        <f t="shared" si="4339"/>
        <v>48</v>
      </c>
      <c r="AI808" s="37">
        <f t="shared" ref="AI808:AJ808" si="4618">IF(ROWS(AI$761:AI808)/100&lt;=AI$759,AI807+1,"")</f>
        <v>47.01</v>
      </c>
      <c r="AJ808" s="37">
        <f t="shared" si="4618"/>
        <v>47.01</v>
      </c>
      <c r="AK808">
        <f t="shared" si="4341"/>
        <v>48</v>
      </c>
      <c r="AL808" t="e">
        <f t="shared" si="4342"/>
        <v>#VALUE!</v>
      </c>
    </row>
    <row r="809" spans="1:38" ht="12.75">
      <c r="B809">
        <f t="shared" ref="B809:P809" si="4619">IF(ROWS(B$761:B809)&lt;=B$759,B808+1,"")</f>
        <v>49</v>
      </c>
      <c r="C809">
        <f t="shared" si="4619"/>
        <v>49</v>
      </c>
      <c r="D809">
        <f t="shared" si="4619"/>
        <v>49</v>
      </c>
      <c r="E809">
        <f t="shared" si="4619"/>
        <v>49</v>
      </c>
      <c r="F809">
        <f t="shared" si="4619"/>
        <v>49</v>
      </c>
      <c r="G809">
        <f t="shared" si="4619"/>
        <v>49</v>
      </c>
      <c r="H809">
        <f t="shared" si="4619"/>
        <v>49</v>
      </c>
      <c r="I809">
        <f t="shared" si="4619"/>
        <v>49</v>
      </c>
      <c r="J809">
        <f t="shared" si="4619"/>
        <v>49</v>
      </c>
      <c r="K809">
        <f t="shared" si="4619"/>
        <v>49</v>
      </c>
      <c r="L809">
        <f t="shared" si="4619"/>
        <v>49</v>
      </c>
      <c r="M809">
        <f t="shared" si="4619"/>
        <v>49</v>
      </c>
      <c r="N809">
        <f t="shared" si="4619"/>
        <v>49</v>
      </c>
      <c r="O809">
        <f t="shared" si="4619"/>
        <v>49</v>
      </c>
      <c r="P809">
        <f t="shared" si="4619"/>
        <v>49</v>
      </c>
      <c r="Q809" s="37">
        <f t="shared" ref="Q809:T809" si="4620">IF(ROWS(Q$761:Q809)/100&lt;=Q$759,Q808+1%,"")</f>
        <v>0.49000000000000027</v>
      </c>
      <c r="R809" s="37">
        <f t="shared" si="4620"/>
        <v>0.49000000000000027</v>
      </c>
      <c r="S809" s="37">
        <f t="shared" si="4620"/>
        <v>0.49000000000000027</v>
      </c>
      <c r="T809" s="37">
        <f t="shared" si="4620"/>
        <v>0.49000000000000027</v>
      </c>
      <c r="U809">
        <f t="shared" si="4333"/>
        <v>49</v>
      </c>
      <c r="V809" s="37">
        <f t="shared" ref="V809:W809" si="4621">IF(ROWS(V$761:V809)/100&lt;=V$759,V808+1%,"")</f>
        <v>0.49000000000000027</v>
      </c>
      <c r="W809" s="37">
        <f t="shared" si="4621"/>
        <v>0.49000000000000027</v>
      </c>
      <c r="X809">
        <f t="shared" si="4335"/>
        <v>58</v>
      </c>
      <c r="Y809" s="37">
        <f t="shared" si="4336"/>
        <v>0.49000000000000027</v>
      </c>
      <c r="Z809">
        <f t="shared" ref="Z809:AA809" si="4622">IF(ROWS(Z$761:Z809)&lt;=Z$759,Z808+1,"")</f>
        <v>49</v>
      </c>
      <c r="AA809">
        <f t="shared" si="4622"/>
        <v>53</v>
      </c>
      <c r="AB809" s="37">
        <f t="shared" ref="AB809:AG809" si="4623">IF(ROWS(AB$761:AB809)/100&lt;=AB$759,AB808+1%,"")</f>
        <v>0.49000000000000027</v>
      </c>
      <c r="AC809" s="37">
        <f t="shared" si="4623"/>
        <v>0.49000000000000027</v>
      </c>
      <c r="AD809" s="37">
        <f t="shared" si="4623"/>
        <v>0.49000000000000027</v>
      </c>
      <c r="AE809" s="37">
        <f t="shared" si="4623"/>
        <v>0.49000000000000027</v>
      </c>
      <c r="AF809" s="37">
        <f t="shared" si="4623"/>
        <v>0.49000000000000027</v>
      </c>
      <c r="AG809" s="37">
        <f t="shared" si="4623"/>
        <v>0.49000000000000027</v>
      </c>
      <c r="AH809">
        <f t="shared" si="4339"/>
        <v>49</v>
      </c>
      <c r="AI809" s="37">
        <f t="shared" ref="AI809:AJ809" si="4624">IF(ROWS(AI$761:AI809)/100&lt;=AI$759,AI808+1,"")</f>
        <v>48.01</v>
      </c>
      <c r="AJ809" s="37">
        <f t="shared" si="4624"/>
        <v>48.01</v>
      </c>
      <c r="AK809">
        <f t="shared" si="4341"/>
        <v>49</v>
      </c>
      <c r="AL809" t="e">
        <f t="shared" si="4342"/>
        <v>#VALUE!</v>
      </c>
    </row>
    <row r="810" spans="1:38" ht="12.75">
      <c r="B810">
        <f t="shared" ref="B810:P810" si="4625">IF(ROWS(B$761:B810)&lt;=B$759,B809+1,"")</f>
        <v>50</v>
      </c>
      <c r="C810">
        <f t="shared" si="4625"/>
        <v>50</v>
      </c>
      <c r="D810">
        <f t="shared" si="4625"/>
        <v>50</v>
      </c>
      <c r="E810">
        <f t="shared" si="4625"/>
        <v>50</v>
      </c>
      <c r="F810">
        <f t="shared" si="4625"/>
        <v>50</v>
      </c>
      <c r="G810">
        <f t="shared" si="4625"/>
        <v>50</v>
      </c>
      <c r="H810">
        <f t="shared" si="4625"/>
        <v>50</v>
      </c>
      <c r="I810">
        <f t="shared" si="4625"/>
        <v>50</v>
      </c>
      <c r="J810">
        <f t="shared" si="4625"/>
        <v>50</v>
      </c>
      <c r="K810">
        <f t="shared" si="4625"/>
        <v>50</v>
      </c>
      <c r="L810">
        <f t="shared" si="4625"/>
        <v>50</v>
      </c>
      <c r="M810">
        <f t="shared" si="4625"/>
        <v>50</v>
      </c>
      <c r="N810">
        <f t="shared" si="4625"/>
        <v>50</v>
      </c>
      <c r="O810">
        <f t="shared" si="4625"/>
        <v>50</v>
      </c>
      <c r="P810">
        <f t="shared" si="4625"/>
        <v>50</v>
      </c>
      <c r="Q810" s="37">
        <f t="shared" ref="Q810:T810" si="4626">IF(ROWS(Q$761:Q810)/100&lt;=Q$759,Q809+1%,"")</f>
        <v>0.50000000000000022</v>
      </c>
      <c r="R810" s="37">
        <f t="shared" si="4626"/>
        <v>0.50000000000000022</v>
      </c>
      <c r="S810" s="37">
        <f t="shared" si="4626"/>
        <v>0.50000000000000022</v>
      </c>
      <c r="T810" s="37">
        <f t="shared" si="4626"/>
        <v>0.50000000000000022</v>
      </c>
      <c r="U810">
        <f t="shared" si="4333"/>
        <v>50</v>
      </c>
      <c r="V810" s="37">
        <f t="shared" ref="V810:W810" si="4627">IF(ROWS(V$761:V810)/100&lt;=V$759,V809+1%,"")</f>
        <v>0.50000000000000022</v>
      </c>
      <c r="W810" s="37">
        <f t="shared" si="4627"/>
        <v>0.50000000000000022</v>
      </c>
      <c r="X810">
        <f t="shared" si="4335"/>
        <v>59</v>
      </c>
      <c r="Y810" s="37">
        <f t="shared" si="4336"/>
        <v>0.50000000000000022</v>
      </c>
      <c r="Z810">
        <f t="shared" ref="Z810:AA810" si="4628">IF(ROWS(Z$761:Z810)&lt;=Z$759,Z809+1,"")</f>
        <v>50</v>
      </c>
      <c r="AA810">
        <f t="shared" si="4628"/>
        <v>54</v>
      </c>
      <c r="AB810" s="37">
        <f t="shared" ref="AB810:AG810" si="4629">IF(ROWS(AB$761:AB810)/100&lt;=AB$759,AB809+1%,"")</f>
        <v>0.50000000000000022</v>
      </c>
      <c r="AC810" s="37">
        <f t="shared" si="4629"/>
        <v>0.50000000000000022</v>
      </c>
      <c r="AD810" s="37">
        <f t="shared" si="4629"/>
        <v>0.50000000000000022</v>
      </c>
      <c r="AE810" s="37">
        <f t="shared" si="4629"/>
        <v>0.50000000000000022</v>
      </c>
      <c r="AF810" s="37">
        <f t="shared" si="4629"/>
        <v>0.50000000000000022</v>
      </c>
      <c r="AG810" s="37">
        <f t="shared" si="4629"/>
        <v>0.50000000000000022</v>
      </c>
      <c r="AH810">
        <f t="shared" si="4339"/>
        <v>50</v>
      </c>
      <c r="AI810" s="37">
        <f t="shared" ref="AI810:AJ810" si="4630">IF(ROWS(AI$761:AI810)/100&lt;=AI$759,AI809+1,"")</f>
        <v>49.01</v>
      </c>
      <c r="AJ810" s="37">
        <f t="shared" si="4630"/>
        <v>49.01</v>
      </c>
      <c r="AK810">
        <f t="shared" si="4341"/>
        <v>50</v>
      </c>
      <c r="AL810" t="e">
        <f t="shared" si="4342"/>
        <v>#VALUE!</v>
      </c>
    </row>
    <row r="811" spans="1:38" ht="12.75">
      <c r="Q811" s="37"/>
      <c r="R811" s="37"/>
      <c r="S811" s="37"/>
      <c r="T811" s="37"/>
      <c r="V811" s="37"/>
      <c r="W811" s="37"/>
      <c r="Y811" s="37"/>
      <c r="AB811" s="37"/>
      <c r="AC811" s="37"/>
      <c r="AD811" s="37"/>
      <c r="AE811" s="37"/>
      <c r="AF811" s="37"/>
      <c r="AG811" s="37"/>
      <c r="AI811" s="37"/>
      <c r="AJ811" s="37"/>
      <c r="AL811" t="e">
        <f>IF(ROWS(AL$4:AL811)&lt;=ABS(AL$2),AL810-1,"")</f>
        <v>#VALUE!</v>
      </c>
    </row>
    <row r="812" spans="1:38" ht="12.75">
      <c r="A812" s="10" t="s">
        <v>3</v>
      </c>
      <c r="B812" s="10" t="s">
        <v>1367</v>
      </c>
      <c r="C812" s="10" t="s">
        <v>1367</v>
      </c>
      <c r="D812" s="10" t="s">
        <v>1367</v>
      </c>
      <c r="E812" s="10" t="s">
        <v>1367</v>
      </c>
      <c r="F812" s="10" t="s">
        <v>1367</v>
      </c>
      <c r="G812" s="10" t="s">
        <v>1367</v>
      </c>
      <c r="H812" s="10" t="s">
        <v>1367</v>
      </c>
      <c r="I812" s="10" t="s">
        <v>1367</v>
      </c>
      <c r="J812" s="10" t="s">
        <v>1367</v>
      </c>
      <c r="K812" s="10" t="s">
        <v>1367</v>
      </c>
      <c r="L812" s="10" t="s">
        <v>1367</v>
      </c>
      <c r="M812" s="10" t="s">
        <v>1367</v>
      </c>
      <c r="N812" s="10" t="s">
        <v>1367</v>
      </c>
      <c r="O812" s="10" t="s">
        <v>1367</v>
      </c>
      <c r="P812" s="10" t="s">
        <v>1367</v>
      </c>
      <c r="Q812" s="157" t="s">
        <v>1367</v>
      </c>
      <c r="R812" s="157" t="s">
        <v>1367</v>
      </c>
      <c r="S812" s="157" t="s">
        <v>1367</v>
      </c>
      <c r="T812" s="157" t="s">
        <v>1367</v>
      </c>
      <c r="U812" s="10" t="s">
        <v>1367</v>
      </c>
      <c r="V812" s="157" t="s">
        <v>1367</v>
      </c>
      <c r="W812" s="157" t="s">
        <v>1367</v>
      </c>
      <c r="X812" s="10" t="s">
        <v>1367</v>
      </c>
      <c r="Y812" s="157" t="s">
        <v>1367</v>
      </c>
      <c r="Z812" s="10" t="s">
        <v>1367</v>
      </c>
      <c r="AA812" s="10" t="s">
        <v>1367</v>
      </c>
      <c r="AB812" s="157" t="s">
        <v>1367</v>
      </c>
      <c r="AC812" s="157" t="s">
        <v>1367</v>
      </c>
      <c r="AD812" s="157" t="s">
        <v>1367</v>
      </c>
      <c r="AE812" s="157" t="s">
        <v>1367</v>
      </c>
      <c r="AF812" s="157" t="s">
        <v>1367</v>
      </c>
      <c r="AG812" s="157" t="s">
        <v>1367</v>
      </c>
      <c r="AH812" s="10" t="s">
        <v>1367</v>
      </c>
      <c r="AI812" s="157" t="s">
        <v>1367</v>
      </c>
      <c r="AJ812" s="157" t="s">
        <v>1367</v>
      </c>
      <c r="AK812" s="10" t="s">
        <v>1367</v>
      </c>
      <c r="AL812" s="10" t="s">
        <v>1367</v>
      </c>
    </row>
    <row r="813" spans="1:38" ht="12.75">
      <c r="A813" s="10" t="s">
        <v>420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57">
        <v>0</v>
      </c>
      <c r="R813" s="157">
        <v>0</v>
      </c>
      <c r="S813" s="157">
        <v>0</v>
      </c>
      <c r="T813" s="157">
        <v>0</v>
      </c>
      <c r="U813" s="10">
        <v>0</v>
      </c>
      <c r="V813" s="157">
        <v>0</v>
      </c>
      <c r="W813" s="157">
        <v>0</v>
      </c>
      <c r="X813" s="10">
        <v>0</v>
      </c>
      <c r="Y813" s="157">
        <v>0</v>
      </c>
      <c r="Z813" s="10">
        <v>0</v>
      </c>
      <c r="AA813" s="10">
        <v>0</v>
      </c>
      <c r="AB813" s="157">
        <v>0</v>
      </c>
      <c r="AC813" s="157">
        <v>0</v>
      </c>
      <c r="AD813" s="157">
        <v>0</v>
      </c>
      <c r="AE813" s="157">
        <v>0</v>
      </c>
      <c r="AF813" s="157">
        <v>0</v>
      </c>
      <c r="AG813" s="157">
        <v>0</v>
      </c>
      <c r="AH813" s="10">
        <v>0</v>
      </c>
      <c r="AI813" s="157">
        <v>0</v>
      </c>
      <c r="AJ813" s="157">
        <v>0</v>
      </c>
      <c r="AK813" s="10">
        <v>0</v>
      </c>
      <c r="AL813" s="10">
        <v>0</v>
      </c>
    </row>
    <row r="814" spans="1:38" ht="12.75">
      <c r="A814" s="10" t="s">
        <v>1362</v>
      </c>
      <c r="B814">
        <f t="shared" ref="B814:P814" si="4631">IF(ROWS(B814)&lt;=B812,B813+1,"")</f>
        <v>1</v>
      </c>
      <c r="C814">
        <f t="shared" si="4631"/>
        <v>1</v>
      </c>
      <c r="D814">
        <f t="shared" si="4631"/>
        <v>1</v>
      </c>
      <c r="E814">
        <f t="shared" si="4631"/>
        <v>1</v>
      </c>
      <c r="F814">
        <f t="shared" si="4631"/>
        <v>1</v>
      </c>
      <c r="G814">
        <f t="shared" si="4631"/>
        <v>1</v>
      </c>
      <c r="H814">
        <f t="shared" si="4631"/>
        <v>1</v>
      </c>
      <c r="I814">
        <f t="shared" si="4631"/>
        <v>1</v>
      </c>
      <c r="J814">
        <f t="shared" si="4631"/>
        <v>1</v>
      </c>
      <c r="K814">
        <f t="shared" si="4631"/>
        <v>1</v>
      </c>
      <c r="L814">
        <f t="shared" si="4631"/>
        <v>1</v>
      </c>
      <c r="M814">
        <f t="shared" si="4631"/>
        <v>1</v>
      </c>
      <c r="N814">
        <f t="shared" si="4631"/>
        <v>1</v>
      </c>
      <c r="O814">
        <f t="shared" si="4631"/>
        <v>1</v>
      </c>
      <c r="P814">
        <f t="shared" si="4631"/>
        <v>1</v>
      </c>
      <c r="Q814" s="37">
        <f t="shared" ref="Q814:T814" si="4632">IF(ROWS(Q814)/100&lt;=Q812,Q813+1%,"")</f>
        <v>0.01</v>
      </c>
      <c r="R814" s="37">
        <f t="shared" si="4632"/>
        <v>0.01</v>
      </c>
      <c r="S814" s="37">
        <f t="shared" si="4632"/>
        <v>0.01</v>
      </c>
      <c r="T814" s="37">
        <f t="shared" si="4632"/>
        <v>0.01</v>
      </c>
      <c r="U814">
        <f>IF(ROWS(U814)&lt;=U812,U813+1,"")</f>
        <v>1</v>
      </c>
      <c r="V814" s="37">
        <f t="shared" ref="V814:W814" si="4633">IF(ROWS(V814)/100&lt;=V812,V813+1%,"")</f>
        <v>0.01</v>
      </c>
      <c r="W814" s="37">
        <f t="shared" si="4633"/>
        <v>0.01</v>
      </c>
      <c r="X814">
        <f>IF(ROWS(X814)&lt;=X812,X813+10,"")</f>
        <v>10</v>
      </c>
      <c r="Y814" s="37">
        <f>IF(ROWS(Y814)/100&lt;=Y812,Y813+1%,"")</f>
        <v>0.01</v>
      </c>
      <c r="Z814">
        <f t="shared" ref="Z814:AA814" si="4634">IF(ROWS(Z814)&lt;=Z812,Z813+1,"")</f>
        <v>1</v>
      </c>
      <c r="AA814">
        <f t="shared" si="4634"/>
        <v>1</v>
      </c>
      <c r="AB814" s="37">
        <f t="shared" ref="AB814:AG814" si="4635">IF(ROWS(AB814)/100&lt;=AB812,AB813+1%,"")</f>
        <v>0.01</v>
      </c>
      <c r="AC814" s="37">
        <f t="shared" si="4635"/>
        <v>0.01</v>
      </c>
      <c r="AD814" s="37">
        <f t="shared" si="4635"/>
        <v>0.01</v>
      </c>
      <c r="AE814" s="37">
        <f t="shared" si="4635"/>
        <v>0.01</v>
      </c>
      <c r="AF814" s="37">
        <f t="shared" si="4635"/>
        <v>0.01</v>
      </c>
      <c r="AG814" s="37">
        <f t="shared" si="4635"/>
        <v>0.01</v>
      </c>
      <c r="AH814">
        <f>IF(ROWS(AH814)&lt;=AH812,AH813+1,"")</f>
        <v>1</v>
      </c>
      <c r="AI814" s="37">
        <f t="shared" ref="AI814:AJ814" si="4636">IF(ROWS(AI814)/100&lt;=AI812,AI813+1%,"")</f>
        <v>0.01</v>
      </c>
      <c r="AJ814" s="37">
        <f t="shared" si="4636"/>
        <v>0.01</v>
      </c>
      <c r="AK814">
        <f>IF(ROWS(AK814)&lt;=AK812,AK813+1,"")</f>
        <v>1</v>
      </c>
      <c r="AL814" t="e">
        <f>IF(ROWS(AL814)&lt;=ABS(AL812),AL813-1,"")</f>
        <v>#VALUE!</v>
      </c>
    </row>
    <row r="815" spans="1:38" ht="12.75">
      <c r="B815">
        <f t="shared" ref="B815:P815" si="4637">IF(ROWS(B$814:B815)&lt;=B$812,B814+1,"")</f>
        <v>2</v>
      </c>
      <c r="C815">
        <f t="shared" si="4637"/>
        <v>2</v>
      </c>
      <c r="D815">
        <f t="shared" si="4637"/>
        <v>2</v>
      </c>
      <c r="E815">
        <f t="shared" si="4637"/>
        <v>2</v>
      </c>
      <c r="F815">
        <f t="shared" si="4637"/>
        <v>2</v>
      </c>
      <c r="G815">
        <f t="shared" si="4637"/>
        <v>2</v>
      </c>
      <c r="H815">
        <f t="shared" si="4637"/>
        <v>2</v>
      </c>
      <c r="I815">
        <f t="shared" si="4637"/>
        <v>2</v>
      </c>
      <c r="J815">
        <f t="shared" si="4637"/>
        <v>2</v>
      </c>
      <c r="K815">
        <f t="shared" si="4637"/>
        <v>2</v>
      </c>
      <c r="L815">
        <f t="shared" si="4637"/>
        <v>2</v>
      </c>
      <c r="M815">
        <f t="shared" si="4637"/>
        <v>2</v>
      </c>
      <c r="N815">
        <f t="shared" si="4637"/>
        <v>2</v>
      </c>
      <c r="O815">
        <f t="shared" si="4637"/>
        <v>2</v>
      </c>
      <c r="P815">
        <f t="shared" si="4637"/>
        <v>2</v>
      </c>
      <c r="Q815" s="37">
        <f t="shared" ref="Q815:T815" si="4638">IF(ROWS(Q$814:Q815)/100&lt;=Q$812,Q814+1%,"")</f>
        <v>0.02</v>
      </c>
      <c r="R815" s="37">
        <f t="shared" si="4638"/>
        <v>0.02</v>
      </c>
      <c r="S815" s="37">
        <f t="shared" si="4638"/>
        <v>0.02</v>
      </c>
      <c r="T815" s="37">
        <f t="shared" si="4638"/>
        <v>0.02</v>
      </c>
      <c r="U815">
        <f t="shared" ref="U815:U863" si="4639">IF(ROWS(U$814:U815)&lt;=U$812,U814+1,"")</f>
        <v>2</v>
      </c>
      <c r="V815" s="37">
        <f t="shared" ref="V815:W815" si="4640">IF(ROWS(V$814:V815)/100&lt;=V$812,V814+1%,"")</f>
        <v>0.02</v>
      </c>
      <c r="W815" s="37">
        <f t="shared" si="4640"/>
        <v>0.02</v>
      </c>
      <c r="X815">
        <f t="shared" ref="X815:X863" si="4641">IF(ROWS(X$814:X815)&lt;=X$812,X814+1,"")</f>
        <v>11</v>
      </c>
      <c r="Y815" s="37">
        <f t="shared" ref="Y815:Y863" si="4642">IF(ROWS(Y$814:Y815)/100&lt;=Y$812,Y814+1%,"")</f>
        <v>0.02</v>
      </c>
      <c r="Z815">
        <f t="shared" ref="Z815:AA815" si="4643">IF(ROWS(Z$814:Z815)&lt;=Z$812,Z814+1,"")</f>
        <v>2</v>
      </c>
      <c r="AA815">
        <f t="shared" si="4643"/>
        <v>2</v>
      </c>
      <c r="AB815" s="37">
        <f t="shared" ref="AB815:AG815" si="4644">IF(ROWS(AB$814:AB815)/100&lt;=AB$812,AB814+1%,"")</f>
        <v>0.02</v>
      </c>
      <c r="AC815" s="37">
        <f t="shared" si="4644"/>
        <v>0.02</v>
      </c>
      <c r="AD815" s="37">
        <f t="shared" si="4644"/>
        <v>0.02</v>
      </c>
      <c r="AE815" s="37">
        <f t="shared" si="4644"/>
        <v>0.02</v>
      </c>
      <c r="AF815" s="37">
        <f t="shared" si="4644"/>
        <v>0.02</v>
      </c>
      <c r="AG815" s="37">
        <f t="shared" si="4644"/>
        <v>0.02</v>
      </c>
      <c r="AH815">
        <f t="shared" ref="AH815:AH863" si="4645">IF(ROWS(AH$814:AH815)&lt;=AH$812,AH814+1,"")</f>
        <v>2</v>
      </c>
      <c r="AI815" s="37">
        <f t="shared" ref="AI815:AJ815" si="4646">IF(ROWS(AI$814:AI815)/100&lt;=AI$812,AI814+1,"")</f>
        <v>1.01</v>
      </c>
      <c r="AJ815" s="37">
        <f t="shared" si="4646"/>
        <v>1.01</v>
      </c>
      <c r="AK815">
        <f t="shared" ref="AK815:AK863" si="4647">IF(ROWS(AK$814:AK815)&lt;=AK$812,AK814+1,"")</f>
        <v>2</v>
      </c>
      <c r="AL815" t="e">
        <f t="shared" ref="AL815:AL863" si="4648">IF(ROWS(AL$814:AL815)&lt;=AL$812,AL814-1,"")</f>
        <v>#VALUE!</v>
      </c>
    </row>
    <row r="816" spans="1:38" ht="12.75">
      <c r="B816">
        <f t="shared" ref="B816:P816" si="4649">IF(ROWS(B$814:B816)&lt;=B$812,B815+1,"")</f>
        <v>3</v>
      </c>
      <c r="C816">
        <f t="shared" si="4649"/>
        <v>3</v>
      </c>
      <c r="D816">
        <f t="shared" si="4649"/>
        <v>3</v>
      </c>
      <c r="E816">
        <f t="shared" si="4649"/>
        <v>3</v>
      </c>
      <c r="F816">
        <f t="shared" si="4649"/>
        <v>3</v>
      </c>
      <c r="G816">
        <f t="shared" si="4649"/>
        <v>3</v>
      </c>
      <c r="H816">
        <f t="shared" si="4649"/>
        <v>3</v>
      </c>
      <c r="I816">
        <f t="shared" si="4649"/>
        <v>3</v>
      </c>
      <c r="J816">
        <f t="shared" si="4649"/>
        <v>3</v>
      </c>
      <c r="K816">
        <f t="shared" si="4649"/>
        <v>3</v>
      </c>
      <c r="L816">
        <f t="shared" si="4649"/>
        <v>3</v>
      </c>
      <c r="M816">
        <f t="shared" si="4649"/>
        <v>3</v>
      </c>
      <c r="N816">
        <f t="shared" si="4649"/>
        <v>3</v>
      </c>
      <c r="O816">
        <f t="shared" si="4649"/>
        <v>3</v>
      </c>
      <c r="P816">
        <f t="shared" si="4649"/>
        <v>3</v>
      </c>
      <c r="Q816" s="37">
        <f t="shared" ref="Q816:T816" si="4650">IF(ROWS(Q$814:Q816)/100&lt;=Q$812,Q815+1%,"")</f>
        <v>0.03</v>
      </c>
      <c r="R816" s="37">
        <f t="shared" si="4650"/>
        <v>0.03</v>
      </c>
      <c r="S816" s="37">
        <f t="shared" si="4650"/>
        <v>0.03</v>
      </c>
      <c r="T816" s="37">
        <f t="shared" si="4650"/>
        <v>0.03</v>
      </c>
      <c r="U816">
        <f t="shared" si="4639"/>
        <v>3</v>
      </c>
      <c r="V816" s="37">
        <f t="shared" ref="V816:W816" si="4651">IF(ROWS(V$814:V816)/100&lt;=V$812,V815+1%,"")</f>
        <v>0.03</v>
      </c>
      <c r="W816" s="37">
        <f t="shared" si="4651"/>
        <v>0.03</v>
      </c>
      <c r="X816">
        <f t="shared" si="4641"/>
        <v>12</v>
      </c>
      <c r="Y816" s="37">
        <f t="shared" si="4642"/>
        <v>0.03</v>
      </c>
      <c r="Z816">
        <f t="shared" ref="Z816:AA816" si="4652">IF(ROWS(Z$814:Z816)&lt;=Z$812,Z815+1,"")</f>
        <v>3</v>
      </c>
      <c r="AA816">
        <f t="shared" si="4652"/>
        <v>3</v>
      </c>
      <c r="AB816" s="37">
        <f t="shared" ref="AB816:AG816" si="4653">IF(ROWS(AB$814:AB816)/100&lt;=AB$812,AB815+1%,"")</f>
        <v>0.03</v>
      </c>
      <c r="AC816" s="37">
        <f t="shared" si="4653"/>
        <v>0.03</v>
      </c>
      <c r="AD816" s="37">
        <f t="shared" si="4653"/>
        <v>0.03</v>
      </c>
      <c r="AE816" s="37">
        <f t="shared" si="4653"/>
        <v>0.03</v>
      </c>
      <c r="AF816" s="37">
        <f t="shared" si="4653"/>
        <v>0.03</v>
      </c>
      <c r="AG816" s="37">
        <f t="shared" si="4653"/>
        <v>0.03</v>
      </c>
      <c r="AH816">
        <f t="shared" si="4645"/>
        <v>3</v>
      </c>
      <c r="AI816" s="37">
        <f t="shared" ref="AI816:AJ816" si="4654">IF(ROWS(AI$814:AI816)/100&lt;=AI$812,AI815+1,"")</f>
        <v>2.0099999999999998</v>
      </c>
      <c r="AJ816" s="37">
        <f t="shared" si="4654"/>
        <v>2.0099999999999998</v>
      </c>
      <c r="AK816">
        <f t="shared" si="4647"/>
        <v>3</v>
      </c>
      <c r="AL816" t="e">
        <f t="shared" si="4648"/>
        <v>#VALUE!</v>
      </c>
    </row>
    <row r="817" spans="2:38" ht="12.75">
      <c r="B817">
        <f t="shared" ref="B817:P817" si="4655">IF(ROWS(B$814:B817)&lt;=B$812,B816+1,"")</f>
        <v>4</v>
      </c>
      <c r="C817">
        <f t="shared" si="4655"/>
        <v>4</v>
      </c>
      <c r="D817">
        <f t="shared" si="4655"/>
        <v>4</v>
      </c>
      <c r="E817">
        <f t="shared" si="4655"/>
        <v>4</v>
      </c>
      <c r="F817">
        <f t="shared" si="4655"/>
        <v>4</v>
      </c>
      <c r="G817">
        <f t="shared" si="4655"/>
        <v>4</v>
      </c>
      <c r="H817">
        <f t="shared" si="4655"/>
        <v>4</v>
      </c>
      <c r="I817">
        <f t="shared" si="4655"/>
        <v>4</v>
      </c>
      <c r="J817">
        <f t="shared" si="4655"/>
        <v>4</v>
      </c>
      <c r="K817">
        <f t="shared" si="4655"/>
        <v>4</v>
      </c>
      <c r="L817">
        <f t="shared" si="4655"/>
        <v>4</v>
      </c>
      <c r="M817">
        <f t="shared" si="4655"/>
        <v>4</v>
      </c>
      <c r="N817">
        <f t="shared" si="4655"/>
        <v>4</v>
      </c>
      <c r="O817">
        <f t="shared" si="4655"/>
        <v>4</v>
      </c>
      <c r="P817">
        <f t="shared" si="4655"/>
        <v>4</v>
      </c>
      <c r="Q817" s="37">
        <f t="shared" ref="Q817:T817" si="4656">IF(ROWS(Q$814:Q817)/100&lt;=Q$812,Q816+1%,"")</f>
        <v>0.04</v>
      </c>
      <c r="R817" s="37">
        <f t="shared" si="4656"/>
        <v>0.04</v>
      </c>
      <c r="S817" s="37">
        <f t="shared" si="4656"/>
        <v>0.04</v>
      </c>
      <c r="T817" s="37">
        <f t="shared" si="4656"/>
        <v>0.04</v>
      </c>
      <c r="U817">
        <f t="shared" si="4639"/>
        <v>4</v>
      </c>
      <c r="V817" s="37">
        <f t="shared" ref="V817:W817" si="4657">IF(ROWS(V$814:V817)/100&lt;=V$812,V816+1%,"")</f>
        <v>0.04</v>
      </c>
      <c r="W817" s="37">
        <f t="shared" si="4657"/>
        <v>0.04</v>
      </c>
      <c r="X817">
        <f t="shared" si="4641"/>
        <v>13</v>
      </c>
      <c r="Y817" s="37">
        <f t="shared" si="4642"/>
        <v>0.04</v>
      </c>
      <c r="Z817">
        <f t="shared" ref="Z817:AA817" si="4658">IF(ROWS(Z$814:Z817)&lt;=Z$812,Z816+1,"")</f>
        <v>4</v>
      </c>
      <c r="AA817">
        <f t="shared" si="4658"/>
        <v>4</v>
      </c>
      <c r="AB817" s="37">
        <f t="shared" ref="AB817:AG817" si="4659">IF(ROWS(AB$814:AB817)/100&lt;=AB$812,AB816+1%,"")</f>
        <v>0.04</v>
      </c>
      <c r="AC817" s="37">
        <f t="shared" si="4659"/>
        <v>0.04</v>
      </c>
      <c r="AD817" s="37">
        <f t="shared" si="4659"/>
        <v>0.04</v>
      </c>
      <c r="AE817" s="37">
        <f t="shared" si="4659"/>
        <v>0.04</v>
      </c>
      <c r="AF817" s="37">
        <f t="shared" si="4659"/>
        <v>0.04</v>
      </c>
      <c r="AG817" s="37">
        <f t="shared" si="4659"/>
        <v>0.04</v>
      </c>
      <c r="AH817">
        <f t="shared" si="4645"/>
        <v>4</v>
      </c>
      <c r="AI817" s="37">
        <f t="shared" ref="AI817:AJ817" si="4660">IF(ROWS(AI$814:AI817)/100&lt;=AI$812,AI816+1,"")</f>
        <v>3.01</v>
      </c>
      <c r="AJ817" s="37">
        <f t="shared" si="4660"/>
        <v>3.01</v>
      </c>
      <c r="AK817">
        <f t="shared" si="4647"/>
        <v>4</v>
      </c>
      <c r="AL817" t="e">
        <f t="shared" si="4648"/>
        <v>#VALUE!</v>
      </c>
    </row>
    <row r="818" spans="2:38" ht="12.75">
      <c r="B818">
        <f t="shared" ref="B818:P818" si="4661">IF(ROWS(B$814:B818)&lt;=B$812,B817+1,"")</f>
        <v>5</v>
      </c>
      <c r="C818">
        <f t="shared" si="4661"/>
        <v>5</v>
      </c>
      <c r="D818">
        <f t="shared" si="4661"/>
        <v>5</v>
      </c>
      <c r="E818">
        <f t="shared" si="4661"/>
        <v>5</v>
      </c>
      <c r="F818">
        <f t="shared" si="4661"/>
        <v>5</v>
      </c>
      <c r="G818">
        <f t="shared" si="4661"/>
        <v>5</v>
      </c>
      <c r="H818">
        <f t="shared" si="4661"/>
        <v>5</v>
      </c>
      <c r="I818">
        <f t="shared" si="4661"/>
        <v>5</v>
      </c>
      <c r="J818">
        <f t="shared" si="4661"/>
        <v>5</v>
      </c>
      <c r="K818">
        <f t="shared" si="4661"/>
        <v>5</v>
      </c>
      <c r="L818">
        <f t="shared" si="4661"/>
        <v>5</v>
      </c>
      <c r="M818">
        <f t="shared" si="4661"/>
        <v>5</v>
      </c>
      <c r="N818">
        <f t="shared" si="4661"/>
        <v>5</v>
      </c>
      <c r="O818">
        <f t="shared" si="4661"/>
        <v>5</v>
      </c>
      <c r="P818">
        <f t="shared" si="4661"/>
        <v>5</v>
      </c>
      <c r="Q818" s="37">
        <f t="shared" ref="Q818:T818" si="4662">IF(ROWS(Q$814:Q818)/100&lt;=Q$812,Q817+1%,"")</f>
        <v>0.05</v>
      </c>
      <c r="R818" s="37">
        <f t="shared" si="4662"/>
        <v>0.05</v>
      </c>
      <c r="S818" s="37">
        <f t="shared" si="4662"/>
        <v>0.05</v>
      </c>
      <c r="T818" s="37">
        <f t="shared" si="4662"/>
        <v>0.05</v>
      </c>
      <c r="U818">
        <f t="shared" si="4639"/>
        <v>5</v>
      </c>
      <c r="V818" s="37">
        <f t="shared" ref="V818:W818" si="4663">IF(ROWS(V$814:V818)/100&lt;=V$812,V817+1%,"")</f>
        <v>0.05</v>
      </c>
      <c r="W818" s="37">
        <f t="shared" si="4663"/>
        <v>0.05</v>
      </c>
      <c r="X818">
        <f t="shared" si="4641"/>
        <v>14</v>
      </c>
      <c r="Y818" s="37">
        <f t="shared" si="4642"/>
        <v>0.05</v>
      </c>
      <c r="Z818">
        <f t="shared" ref="Z818:AA818" si="4664">IF(ROWS(Z$814:Z818)&lt;=Z$812,Z817+1,"")</f>
        <v>5</v>
      </c>
      <c r="AA818">
        <f t="shared" si="4664"/>
        <v>5</v>
      </c>
      <c r="AB818" s="37">
        <f t="shared" ref="AB818:AG818" si="4665">IF(ROWS(AB$814:AB818)/100&lt;=AB$812,AB817+1%,"")</f>
        <v>0.05</v>
      </c>
      <c r="AC818" s="37">
        <f t="shared" si="4665"/>
        <v>0.05</v>
      </c>
      <c r="AD818" s="37">
        <f t="shared" si="4665"/>
        <v>0.05</v>
      </c>
      <c r="AE818" s="37">
        <f t="shared" si="4665"/>
        <v>0.05</v>
      </c>
      <c r="AF818" s="37">
        <f t="shared" si="4665"/>
        <v>0.05</v>
      </c>
      <c r="AG818" s="37">
        <f t="shared" si="4665"/>
        <v>0.05</v>
      </c>
      <c r="AH818">
        <f t="shared" si="4645"/>
        <v>5</v>
      </c>
      <c r="AI818" s="37">
        <f t="shared" ref="AI818:AJ818" si="4666">IF(ROWS(AI$814:AI818)/100&lt;=AI$812,AI817+1,"")</f>
        <v>4.01</v>
      </c>
      <c r="AJ818" s="37">
        <f t="shared" si="4666"/>
        <v>4.01</v>
      </c>
      <c r="AK818">
        <f t="shared" si="4647"/>
        <v>5</v>
      </c>
      <c r="AL818" t="e">
        <f t="shared" si="4648"/>
        <v>#VALUE!</v>
      </c>
    </row>
    <row r="819" spans="2:38" ht="12.75">
      <c r="B819">
        <f t="shared" ref="B819:P819" si="4667">IF(ROWS(B$814:B819)&lt;=B$812,B818+1,"")</f>
        <v>6</v>
      </c>
      <c r="C819">
        <f t="shared" si="4667"/>
        <v>6</v>
      </c>
      <c r="D819">
        <f t="shared" si="4667"/>
        <v>6</v>
      </c>
      <c r="E819">
        <f t="shared" si="4667"/>
        <v>6</v>
      </c>
      <c r="F819">
        <f t="shared" si="4667"/>
        <v>6</v>
      </c>
      <c r="G819">
        <f t="shared" si="4667"/>
        <v>6</v>
      </c>
      <c r="H819">
        <f t="shared" si="4667"/>
        <v>6</v>
      </c>
      <c r="I819">
        <f t="shared" si="4667"/>
        <v>6</v>
      </c>
      <c r="J819">
        <f t="shared" si="4667"/>
        <v>6</v>
      </c>
      <c r="K819">
        <f t="shared" si="4667"/>
        <v>6</v>
      </c>
      <c r="L819">
        <f t="shared" si="4667"/>
        <v>6</v>
      </c>
      <c r="M819">
        <f t="shared" si="4667"/>
        <v>6</v>
      </c>
      <c r="N819">
        <f t="shared" si="4667"/>
        <v>6</v>
      </c>
      <c r="O819">
        <f t="shared" si="4667"/>
        <v>6</v>
      </c>
      <c r="P819">
        <f t="shared" si="4667"/>
        <v>6</v>
      </c>
      <c r="Q819" s="37">
        <f t="shared" ref="Q819:T819" si="4668">IF(ROWS(Q$814:Q819)/100&lt;=Q$812,Q818+1%,"")</f>
        <v>6.0000000000000005E-2</v>
      </c>
      <c r="R819" s="37">
        <f t="shared" si="4668"/>
        <v>6.0000000000000005E-2</v>
      </c>
      <c r="S819" s="37">
        <f t="shared" si="4668"/>
        <v>6.0000000000000005E-2</v>
      </c>
      <c r="T819" s="37">
        <f t="shared" si="4668"/>
        <v>6.0000000000000005E-2</v>
      </c>
      <c r="U819">
        <f t="shared" si="4639"/>
        <v>6</v>
      </c>
      <c r="V819" s="37">
        <f t="shared" ref="V819:W819" si="4669">IF(ROWS(V$814:V819)/100&lt;=V$812,V818+1%,"")</f>
        <v>6.0000000000000005E-2</v>
      </c>
      <c r="W819" s="37">
        <f t="shared" si="4669"/>
        <v>6.0000000000000005E-2</v>
      </c>
      <c r="X819">
        <f t="shared" si="4641"/>
        <v>15</v>
      </c>
      <c r="Y819" s="37">
        <f t="shared" si="4642"/>
        <v>6.0000000000000005E-2</v>
      </c>
      <c r="Z819">
        <f t="shared" ref="Z819:AA819" si="4670">IF(ROWS(Z$814:Z819)&lt;=Z$812,Z818+1,"")</f>
        <v>6</v>
      </c>
      <c r="AA819">
        <f t="shared" si="4670"/>
        <v>6</v>
      </c>
      <c r="AB819" s="37">
        <f t="shared" ref="AB819:AG819" si="4671">IF(ROWS(AB$814:AB819)/100&lt;=AB$812,AB818+1%,"")</f>
        <v>6.0000000000000005E-2</v>
      </c>
      <c r="AC819" s="37">
        <f t="shared" si="4671"/>
        <v>6.0000000000000005E-2</v>
      </c>
      <c r="AD819" s="37">
        <f t="shared" si="4671"/>
        <v>6.0000000000000005E-2</v>
      </c>
      <c r="AE819" s="37">
        <f t="shared" si="4671"/>
        <v>6.0000000000000005E-2</v>
      </c>
      <c r="AF819" s="37">
        <f t="shared" si="4671"/>
        <v>6.0000000000000005E-2</v>
      </c>
      <c r="AG819" s="37">
        <f t="shared" si="4671"/>
        <v>6.0000000000000005E-2</v>
      </c>
      <c r="AH819">
        <f t="shared" si="4645"/>
        <v>6</v>
      </c>
      <c r="AI819" s="37">
        <f t="shared" ref="AI819:AJ819" si="4672">IF(ROWS(AI$814:AI819)/100&lt;=AI$812,AI818+1,"")</f>
        <v>5.01</v>
      </c>
      <c r="AJ819" s="37">
        <f t="shared" si="4672"/>
        <v>5.01</v>
      </c>
      <c r="AK819">
        <f t="shared" si="4647"/>
        <v>6</v>
      </c>
      <c r="AL819" t="e">
        <f t="shared" si="4648"/>
        <v>#VALUE!</v>
      </c>
    </row>
    <row r="820" spans="2:38" ht="12.75">
      <c r="B820">
        <f t="shared" ref="B820:P820" si="4673">IF(ROWS(B$814:B820)&lt;=B$812,B819+1,"")</f>
        <v>7</v>
      </c>
      <c r="C820">
        <f t="shared" si="4673"/>
        <v>7</v>
      </c>
      <c r="D820">
        <f t="shared" si="4673"/>
        <v>7</v>
      </c>
      <c r="E820">
        <f t="shared" si="4673"/>
        <v>7</v>
      </c>
      <c r="F820">
        <f t="shared" si="4673"/>
        <v>7</v>
      </c>
      <c r="G820">
        <f t="shared" si="4673"/>
        <v>7</v>
      </c>
      <c r="H820">
        <f t="shared" si="4673"/>
        <v>7</v>
      </c>
      <c r="I820">
        <f t="shared" si="4673"/>
        <v>7</v>
      </c>
      <c r="J820">
        <f t="shared" si="4673"/>
        <v>7</v>
      </c>
      <c r="K820">
        <f t="shared" si="4673"/>
        <v>7</v>
      </c>
      <c r="L820">
        <f t="shared" si="4673"/>
        <v>7</v>
      </c>
      <c r="M820">
        <f t="shared" si="4673"/>
        <v>7</v>
      </c>
      <c r="N820">
        <f t="shared" si="4673"/>
        <v>7</v>
      </c>
      <c r="O820">
        <f t="shared" si="4673"/>
        <v>7</v>
      </c>
      <c r="P820">
        <f t="shared" si="4673"/>
        <v>7</v>
      </c>
      <c r="Q820" s="37">
        <f t="shared" ref="Q820:T820" si="4674">IF(ROWS(Q$814:Q820)/100&lt;=Q$812,Q819+1%,"")</f>
        <v>7.0000000000000007E-2</v>
      </c>
      <c r="R820" s="37">
        <f t="shared" si="4674"/>
        <v>7.0000000000000007E-2</v>
      </c>
      <c r="S820" s="37">
        <f t="shared" si="4674"/>
        <v>7.0000000000000007E-2</v>
      </c>
      <c r="T820" s="37">
        <f t="shared" si="4674"/>
        <v>7.0000000000000007E-2</v>
      </c>
      <c r="U820">
        <f t="shared" si="4639"/>
        <v>7</v>
      </c>
      <c r="V820" s="37">
        <f t="shared" ref="V820:W820" si="4675">IF(ROWS(V$814:V820)/100&lt;=V$812,V819+1%,"")</f>
        <v>7.0000000000000007E-2</v>
      </c>
      <c r="W820" s="37">
        <f t="shared" si="4675"/>
        <v>7.0000000000000007E-2</v>
      </c>
      <c r="X820">
        <f t="shared" si="4641"/>
        <v>16</v>
      </c>
      <c r="Y820" s="37">
        <f t="shared" si="4642"/>
        <v>7.0000000000000007E-2</v>
      </c>
      <c r="Z820">
        <f t="shared" ref="Z820:AA820" si="4676">IF(ROWS(Z$814:Z820)&lt;=Z$812,Z819+1,"")</f>
        <v>7</v>
      </c>
      <c r="AA820">
        <f t="shared" si="4676"/>
        <v>7</v>
      </c>
      <c r="AB820" s="37">
        <f t="shared" ref="AB820:AG820" si="4677">IF(ROWS(AB$814:AB820)/100&lt;=AB$812,AB819+1%,"")</f>
        <v>7.0000000000000007E-2</v>
      </c>
      <c r="AC820" s="37">
        <f t="shared" si="4677"/>
        <v>7.0000000000000007E-2</v>
      </c>
      <c r="AD820" s="37">
        <f t="shared" si="4677"/>
        <v>7.0000000000000007E-2</v>
      </c>
      <c r="AE820" s="37">
        <f t="shared" si="4677"/>
        <v>7.0000000000000007E-2</v>
      </c>
      <c r="AF820" s="37">
        <f t="shared" si="4677"/>
        <v>7.0000000000000007E-2</v>
      </c>
      <c r="AG820" s="37">
        <f t="shared" si="4677"/>
        <v>7.0000000000000007E-2</v>
      </c>
      <c r="AH820">
        <f t="shared" si="4645"/>
        <v>7</v>
      </c>
      <c r="AI820" s="37">
        <f t="shared" ref="AI820:AJ820" si="4678">IF(ROWS(AI$814:AI820)/100&lt;=AI$812,AI819+1,"")</f>
        <v>6.01</v>
      </c>
      <c r="AJ820" s="37">
        <f t="shared" si="4678"/>
        <v>6.01</v>
      </c>
      <c r="AK820">
        <f t="shared" si="4647"/>
        <v>7</v>
      </c>
      <c r="AL820" t="e">
        <f t="shared" si="4648"/>
        <v>#VALUE!</v>
      </c>
    </row>
    <row r="821" spans="2:38" ht="12.75">
      <c r="B821">
        <f t="shared" ref="B821:P821" si="4679">IF(ROWS(B$814:B821)&lt;=B$812,B820+1,"")</f>
        <v>8</v>
      </c>
      <c r="C821">
        <f t="shared" si="4679"/>
        <v>8</v>
      </c>
      <c r="D821">
        <f t="shared" si="4679"/>
        <v>8</v>
      </c>
      <c r="E821">
        <f t="shared" si="4679"/>
        <v>8</v>
      </c>
      <c r="F821">
        <f t="shared" si="4679"/>
        <v>8</v>
      </c>
      <c r="G821">
        <f t="shared" si="4679"/>
        <v>8</v>
      </c>
      <c r="H821">
        <f t="shared" si="4679"/>
        <v>8</v>
      </c>
      <c r="I821">
        <f t="shared" si="4679"/>
        <v>8</v>
      </c>
      <c r="J821">
        <f t="shared" si="4679"/>
        <v>8</v>
      </c>
      <c r="K821">
        <f t="shared" si="4679"/>
        <v>8</v>
      </c>
      <c r="L821">
        <f t="shared" si="4679"/>
        <v>8</v>
      </c>
      <c r="M821">
        <f t="shared" si="4679"/>
        <v>8</v>
      </c>
      <c r="N821">
        <f t="shared" si="4679"/>
        <v>8</v>
      </c>
      <c r="O821">
        <f t="shared" si="4679"/>
        <v>8</v>
      </c>
      <c r="P821">
        <f t="shared" si="4679"/>
        <v>8</v>
      </c>
      <c r="Q821" s="37">
        <f t="shared" ref="Q821:T821" si="4680">IF(ROWS(Q$814:Q821)/100&lt;=Q$812,Q820+1%,"")</f>
        <v>0.08</v>
      </c>
      <c r="R821" s="37">
        <f t="shared" si="4680"/>
        <v>0.08</v>
      </c>
      <c r="S821" s="37">
        <f t="shared" si="4680"/>
        <v>0.08</v>
      </c>
      <c r="T821" s="37">
        <f t="shared" si="4680"/>
        <v>0.08</v>
      </c>
      <c r="U821">
        <f t="shared" si="4639"/>
        <v>8</v>
      </c>
      <c r="V821" s="37">
        <f t="shared" ref="V821:W821" si="4681">IF(ROWS(V$814:V821)/100&lt;=V$812,V820+1%,"")</f>
        <v>0.08</v>
      </c>
      <c r="W821" s="37">
        <f t="shared" si="4681"/>
        <v>0.08</v>
      </c>
      <c r="X821">
        <f t="shared" si="4641"/>
        <v>17</v>
      </c>
      <c r="Y821" s="37">
        <f t="shared" si="4642"/>
        <v>0.08</v>
      </c>
      <c r="Z821">
        <f t="shared" ref="Z821:AA821" si="4682">IF(ROWS(Z$814:Z821)&lt;=Z$812,Z820+1,"")</f>
        <v>8</v>
      </c>
      <c r="AA821">
        <f t="shared" si="4682"/>
        <v>8</v>
      </c>
      <c r="AB821" s="37">
        <f t="shared" ref="AB821:AG821" si="4683">IF(ROWS(AB$814:AB821)/100&lt;=AB$812,AB820+1%,"")</f>
        <v>0.08</v>
      </c>
      <c r="AC821" s="37">
        <f t="shared" si="4683"/>
        <v>0.08</v>
      </c>
      <c r="AD821" s="37">
        <f t="shared" si="4683"/>
        <v>0.08</v>
      </c>
      <c r="AE821" s="37">
        <f t="shared" si="4683"/>
        <v>0.08</v>
      </c>
      <c r="AF821" s="37">
        <f t="shared" si="4683"/>
        <v>0.08</v>
      </c>
      <c r="AG821" s="37">
        <f t="shared" si="4683"/>
        <v>0.08</v>
      </c>
      <c r="AH821">
        <f t="shared" si="4645"/>
        <v>8</v>
      </c>
      <c r="AI821" s="37">
        <f t="shared" ref="AI821:AJ821" si="4684">IF(ROWS(AI$814:AI821)/100&lt;=AI$812,AI820+1,"")</f>
        <v>7.01</v>
      </c>
      <c r="AJ821" s="37">
        <f t="shared" si="4684"/>
        <v>7.01</v>
      </c>
      <c r="AK821">
        <f t="shared" si="4647"/>
        <v>8</v>
      </c>
      <c r="AL821" t="e">
        <f t="shared" si="4648"/>
        <v>#VALUE!</v>
      </c>
    </row>
    <row r="822" spans="2:38" ht="12.75">
      <c r="B822">
        <f t="shared" ref="B822:P822" si="4685">IF(ROWS(B$814:B822)&lt;=B$812,B821+1,"")</f>
        <v>9</v>
      </c>
      <c r="C822">
        <f t="shared" si="4685"/>
        <v>9</v>
      </c>
      <c r="D822">
        <f t="shared" si="4685"/>
        <v>9</v>
      </c>
      <c r="E822">
        <f t="shared" si="4685"/>
        <v>9</v>
      </c>
      <c r="F822">
        <f t="shared" si="4685"/>
        <v>9</v>
      </c>
      <c r="G822">
        <f t="shared" si="4685"/>
        <v>9</v>
      </c>
      <c r="H822">
        <f t="shared" si="4685"/>
        <v>9</v>
      </c>
      <c r="I822">
        <f t="shared" si="4685"/>
        <v>9</v>
      </c>
      <c r="J822">
        <f t="shared" si="4685"/>
        <v>9</v>
      </c>
      <c r="K822">
        <f t="shared" si="4685"/>
        <v>9</v>
      </c>
      <c r="L822">
        <f t="shared" si="4685"/>
        <v>9</v>
      </c>
      <c r="M822">
        <f t="shared" si="4685"/>
        <v>9</v>
      </c>
      <c r="N822">
        <f t="shared" si="4685"/>
        <v>9</v>
      </c>
      <c r="O822">
        <f t="shared" si="4685"/>
        <v>9</v>
      </c>
      <c r="P822">
        <f t="shared" si="4685"/>
        <v>9</v>
      </c>
      <c r="Q822" s="37">
        <f t="shared" ref="Q822:T822" si="4686">IF(ROWS(Q$814:Q822)/100&lt;=Q$812,Q821+1%,"")</f>
        <v>0.09</v>
      </c>
      <c r="R822" s="37">
        <f t="shared" si="4686"/>
        <v>0.09</v>
      </c>
      <c r="S822" s="37">
        <f t="shared" si="4686"/>
        <v>0.09</v>
      </c>
      <c r="T822" s="37">
        <f t="shared" si="4686"/>
        <v>0.09</v>
      </c>
      <c r="U822">
        <f t="shared" si="4639"/>
        <v>9</v>
      </c>
      <c r="V822" s="37">
        <f t="shared" ref="V822:W822" si="4687">IF(ROWS(V$814:V822)/100&lt;=V$812,V821+1%,"")</f>
        <v>0.09</v>
      </c>
      <c r="W822" s="37">
        <f t="shared" si="4687"/>
        <v>0.09</v>
      </c>
      <c r="X822">
        <f t="shared" si="4641"/>
        <v>18</v>
      </c>
      <c r="Y822" s="37">
        <f t="shared" si="4642"/>
        <v>0.09</v>
      </c>
      <c r="Z822">
        <f t="shared" ref="Z822:AA822" si="4688">IF(ROWS(Z$814:Z822)&lt;=Z$812,Z821+1,"")</f>
        <v>9</v>
      </c>
      <c r="AA822">
        <f t="shared" si="4688"/>
        <v>9</v>
      </c>
      <c r="AB822" s="37">
        <f t="shared" ref="AB822:AG822" si="4689">IF(ROWS(AB$814:AB822)/100&lt;=AB$812,AB821+1%,"")</f>
        <v>0.09</v>
      </c>
      <c r="AC822" s="37">
        <f t="shared" si="4689"/>
        <v>0.09</v>
      </c>
      <c r="AD822" s="37">
        <f t="shared" si="4689"/>
        <v>0.09</v>
      </c>
      <c r="AE822" s="37">
        <f t="shared" si="4689"/>
        <v>0.09</v>
      </c>
      <c r="AF822" s="37">
        <f t="shared" si="4689"/>
        <v>0.09</v>
      </c>
      <c r="AG822" s="37">
        <f t="shared" si="4689"/>
        <v>0.09</v>
      </c>
      <c r="AH822">
        <f t="shared" si="4645"/>
        <v>9</v>
      </c>
      <c r="AI822" s="37">
        <f t="shared" ref="AI822:AJ822" si="4690">IF(ROWS(AI$814:AI822)/100&lt;=AI$812,AI821+1,"")</f>
        <v>8.01</v>
      </c>
      <c r="AJ822" s="37">
        <f t="shared" si="4690"/>
        <v>8.01</v>
      </c>
      <c r="AK822">
        <f t="shared" si="4647"/>
        <v>9</v>
      </c>
      <c r="AL822" t="e">
        <f t="shared" si="4648"/>
        <v>#VALUE!</v>
      </c>
    </row>
    <row r="823" spans="2:38" ht="12.75">
      <c r="B823">
        <f t="shared" ref="B823:P823" si="4691">IF(ROWS(B$814:B823)&lt;=B$812,B822+1,"")</f>
        <v>10</v>
      </c>
      <c r="C823">
        <f t="shared" si="4691"/>
        <v>10</v>
      </c>
      <c r="D823">
        <f t="shared" si="4691"/>
        <v>10</v>
      </c>
      <c r="E823">
        <f t="shared" si="4691"/>
        <v>10</v>
      </c>
      <c r="F823">
        <f t="shared" si="4691"/>
        <v>10</v>
      </c>
      <c r="G823">
        <f t="shared" si="4691"/>
        <v>10</v>
      </c>
      <c r="H823">
        <f t="shared" si="4691"/>
        <v>10</v>
      </c>
      <c r="I823">
        <f t="shared" si="4691"/>
        <v>10</v>
      </c>
      <c r="J823">
        <f t="shared" si="4691"/>
        <v>10</v>
      </c>
      <c r="K823">
        <f t="shared" si="4691"/>
        <v>10</v>
      </c>
      <c r="L823">
        <f t="shared" si="4691"/>
        <v>10</v>
      </c>
      <c r="M823">
        <f t="shared" si="4691"/>
        <v>10</v>
      </c>
      <c r="N823">
        <f t="shared" si="4691"/>
        <v>10</v>
      </c>
      <c r="O823">
        <f t="shared" si="4691"/>
        <v>10</v>
      </c>
      <c r="P823">
        <f t="shared" si="4691"/>
        <v>10</v>
      </c>
      <c r="Q823" s="37">
        <f t="shared" ref="Q823:T823" si="4692">IF(ROWS(Q$814:Q823)/100&lt;=Q$812,Q822+1%,"")</f>
        <v>9.9999999999999992E-2</v>
      </c>
      <c r="R823" s="37">
        <f t="shared" si="4692"/>
        <v>9.9999999999999992E-2</v>
      </c>
      <c r="S823" s="37">
        <f t="shared" si="4692"/>
        <v>9.9999999999999992E-2</v>
      </c>
      <c r="T823" s="37">
        <f t="shared" si="4692"/>
        <v>9.9999999999999992E-2</v>
      </c>
      <c r="U823">
        <f t="shared" si="4639"/>
        <v>10</v>
      </c>
      <c r="V823" s="37">
        <f t="shared" ref="V823:W823" si="4693">IF(ROWS(V$814:V823)/100&lt;=V$812,V822+1%,"")</f>
        <v>9.9999999999999992E-2</v>
      </c>
      <c r="W823" s="37">
        <f t="shared" si="4693"/>
        <v>9.9999999999999992E-2</v>
      </c>
      <c r="X823">
        <f t="shared" si="4641"/>
        <v>19</v>
      </c>
      <c r="Y823" s="37">
        <f t="shared" si="4642"/>
        <v>9.9999999999999992E-2</v>
      </c>
      <c r="Z823">
        <f t="shared" ref="Z823:AA823" si="4694">IF(ROWS(Z$814:Z823)&lt;=Z$812,Z822+1,"")</f>
        <v>10</v>
      </c>
      <c r="AA823">
        <f t="shared" si="4694"/>
        <v>10</v>
      </c>
      <c r="AB823" s="37">
        <f t="shared" ref="AB823:AG823" si="4695">IF(ROWS(AB$814:AB823)/100&lt;=AB$812,AB822+1%,"")</f>
        <v>9.9999999999999992E-2</v>
      </c>
      <c r="AC823" s="37">
        <f t="shared" si="4695"/>
        <v>9.9999999999999992E-2</v>
      </c>
      <c r="AD823" s="37">
        <f t="shared" si="4695"/>
        <v>9.9999999999999992E-2</v>
      </c>
      <c r="AE823" s="37">
        <f t="shared" si="4695"/>
        <v>9.9999999999999992E-2</v>
      </c>
      <c r="AF823" s="37">
        <f t="shared" si="4695"/>
        <v>9.9999999999999992E-2</v>
      </c>
      <c r="AG823" s="37">
        <f t="shared" si="4695"/>
        <v>9.9999999999999992E-2</v>
      </c>
      <c r="AH823">
        <f t="shared" si="4645"/>
        <v>10</v>
      </c>
      <c r="AI823" s="37">
        <f t="shared" ref="AI823:AJ823" si="4696">IF(ROWS(AI$814:AI823)/100&lt;=AI$812,AI822+1,"")</f>
        <v>9.01</v>
      </c>
      <c r="AJ823" s="37">
        <f t="shared" si="4696"/>
        <v>9.01</v>
      </c>
      <c r="AK823">
        <f t="shared" si="4647"/>
        <v>10</v>
      </c>
      <c r="AL823" t="e">
        <f t="shared" si="4648"/>
        <v>#VALUE!</v>
      </c>
    </row>
    <row r="824" spans="2:38" ht="12.75">
      <c r="B824">
        <f t="shared" ref="B824:P824" si="4697">IF(ROWS(B$814:B824)&lt;=B$812,B823+1,"")</f>
        <v>11</v>
      </c>
      <c r="C824">
        <f t="shared" si="4697"/>
        <v>11</v>
      </c>
      <c r="D824">
        <f t="shared" si="4697"/>
        <v>11</v>
      </c>
      <c r="E824">
        <f t="shared" si="4697"/>
        <v>11</v>
      </c>
      <c r="F824">
        <f t="shared" si="4697"/>
        <v>11</v>
      </c>
      <c r="G824">
        <f t="shared" si="4697"/>
        <v>11</v>
      </c>
      <c r="H824">
        <f t="shared" si="4697"/>
        <v>11</v>
      </c>
      <c r="I824">
        <f t="shared" si="4697"/>
        <v>11</v>
      </c>
      <c r="J824">
        <f t="shared" si="4697"/>
        <v>11</v>
      </c>
      <c r="K824">
        <f t="shared" si="4697"/>
        <v>11</v>
      </c>
      <c r="L824">
        <f t="shared" si="4697"/>
        <v>11</v>
      </c>
      <c r="M824">
        <f t="shared" si="4697"/>
        <v>11</v>
      </c>
      <c r="N824">
        <f t="shared" si="4697"/>
        <v>11</v>
      </c>
      <c r="O824">
        <f t="shared" si="4697"/>
        <v>11</v>
      </c>
      <c r="P824">
        <f t="shared" si="4697"/>
        <v>11</v>
      </c>
      <c r="Q824" s="37">
        <f t="shared" ref="Q824:T824" si="4698">IF(ROWS(Q$814:Q824)/100&lt;=Q$812,Q823+1%,"")</f>
        <v>0.10999999999999999</v>
      </c>
      <c r="R824" s="37">
        <f t="shared" si="4698"/>
        <v>0.10999999999999999</v>
      </c>
      <c r="S824" s="37">
        <f t="shared" si="4698"/>
        <v>0.10999999999999999</v>
      </c>
      <c r="T824" s="37">
        <f t="shared" si="4698"/>
        <v>0.10999999999999999</v>
      </c>
      <c r="U824">
        <f t="shared" si="4639"/>
        <v>11</v>
      </c>
      <c r="V824" s="37">
        <f t="shared" ref="V824:W824" si="4699">IF(ROWS(V$814:V824)/100&lt;=V$812,V823+1%,"")</f>
        <v>0.10999999999999999</v>
      </c>
      <c r="W824" s="37">
        <f t="shared" si="4699"/>
        <v>0.10999999999999999</v>
      </c>
      <c r="X824">
        <f t="shared" si="4641"/>
        <v>20</v>
      </c>
      <c r="Y824" s="37">
        <f t="shared" si="4642"/>
        <v>0.10999999999999999</v>
      </c>
      <c r="Z824">
        <f t="shared" ref="Z824:AA824" si="4700">IF(ROWS(Z$814:Z824)&lt;=Z$812,Z823+1,"")</f>
        <v>11</v>
      </c>
      <c r="AA824">
        <f t="shared" si="4700"/>
        <v>11</v>
      </c>
      <c r="AB824" s="37">
        <f t="shared" ref="AB824:AG824" si="4701">IF(ROWS(AB$814:AB824)/100&lt;=AB$812,AB823+1%,"")</f>
        <v>0.10999999999999999</v>
      </c>
      <c r="AC824" s="37">
        <f t="shared" si="4701"/>
        <v>0.10999999999999999</v>
      </c>
      <c r="AD824" s="37">
        <f t="shared" si="4701"/>
        <v>0.10999999999999999</v>
      </c>
      <c r="AE824" s="37">
        <f t="shared" si="4701"/>
        <v>0.10999999999999999</v>
      </c>
      <c r="AF824" s="37">
        <f t="shared" si="4701"/>
        <v>0.10999999999999999</v>
      </c>
      <c r="AG824" s="37">
        <f t="shared" si="4701"/>
        <v>0.10999999999999999</v>
      </c>
      <c r="AH824">
        <f t="shared" si="4645"/>
        <v>11</v>
      </c>
      <c r="AI824" s="37">
        <f t="shared" ref="AI824:AJ824" si="4702">IF(ROWS(AI$814:AI824)/100&lt;=AI$812,AI823+1,"")</f>
        <v>10.01</v>
      </c>
      <c r="AJ824" s="37">
        <f t="shared" si="4702"/>
        <v>10.01</v>
      </c>
      <c r="AK824">
        <f t="shared" si="4647"/>
        <v>11</v>
      </c>
      <c r="AL824" t="e">
        <f t="shared" si="4648"/>
        <v>#VALUE!</v>
      </c>
    </row>
    <row r="825" spans="2:38" ht="12.75">
      <c r="B825">
        <f t="shared" ref="B825:P825" si="4703">IF(ROWS(B$814:B825)&lt;=B$812,B824+1,"")</f>
        <v>12</v>
      </c>
      <c r="C825">
        <f t="shared" si="4703"/>
        <v>12</v>
      </c>
      <c r="D825">
        <f t="shared" si="4703"/>
        <v>12</v>
      </c>
      <c r="E825">
        <f t="shared" si="4703"/>
        <v>12</v>
      </c>
      <c r="F825">
        <f t="shared" si="4703"/>
        <v>12</v>
      </c>
      <c r="G825">
        <f t="shared" si="4703"/>
        <v>12</v>
      </c>
      <c r="H825">
        <f t="shared" si="4703"/>
        <v>12</v>
      </c>
      <c r="I825">
        <f t="shared" si="4703"/>
        <v>12</v>
      </c>
      <c r="J825">
        <f t="shared" si="4703"/>
        <v>12</v>
      </c>
      <c r="K825">
        <f t="shared" si="4703"/>
        <v>12</v>
      </c>
      <c r="L825">
        <f t="shared" si="4703"/>
        <v>12</v>
      </c>
      <c r="M825">
        <f t="shared" si="4703"/>
        <v>12</v>
      </c>
      <c r="N825">
        <f t="shared" si="4703"/>
        <v>12</v>
      </c>
      <c r="O825">
        <f t="shared" si="4703"/>
        <v>12</v>
      </c>
      <c r="P825">
        <f t="shared" si="4703"/>
        <v>12</v>
      </c>
      <c r="Q825" s="37">
        <f t="shared" ref="Q825:T825" si="4704">IF(ROWS(Q$814:Q825)/100&lt;=Q$812,Q824+1%,"")</f>
        <v>0.11999999999999998</v>
      </c>
      <c r="R825" s="37">
        <f t="shared" si="4704"/>
        <v>0.11999999999999998</v>
      </c>
      <c r="S825" s="37">
        <f t="shared" si="4704"/>
        <v>0.11999999999999998</v>
      </c>
      <c r="T825" s="37">
        <f t="shared" si="4704"/>
        <v>0.11999999999999998</v>
      </c>
      <c r="U825">
        <f t="shared" si="4639"/>
        <v>12</v>
      </c>
      <c r="V825" s="37">
        <f t="shared" ref="V825:W825" si="4705">IF(ROWS(V$814:V825)/100&lt;=V$812,V824+1%,"")</f>
        <v>0.11999999999999998</v>
      </c>
      <c r="W825" s="37">
        <f t="shared" si="4705"/>
        <v>0.11999999999999998</v>
      </c>
      <c r="X825">
        <f t="shared" si="4641"/>
        <v>21</v>
      </c>
      <c r="Y825" s="37">
        <f t="shared" si="4642"/>
        <v>0.11999999999999998</v>
      </c>
      <c r="Z825">
        <f t="shared" ref="Z825:AA825" si="4706">IF(ROWS(Z$814:Z825)&lt;=Z$812,Z824+1,"")</f>
        <v>12</v>
      </c>
      <c r="AA825">
        <f t="shared" si="4706"/>
        <v>12</v>
      </c>
      <c r="AB825" s="37">
        <f t="shared" ref="AB825:AG825" si="4707">IF(ROWS(AB$814:AB825)/100&lt;=AB$812,AB824+1%,"")</f>
        <v>0.11999999999999998</v>
      </c>
      <c r="AC825" s="37">
        <f t="shared" si="4707"/>
        <v>0.11999999999999998</v>
      </c>
      <c r="AD825" s="37">
        <f t="shared" si="4707"/>
        <v>0.11999999999999998</v>
      </c>
      <c r="AE825" s="37">
        <f t="shared" si="4707"/>
        <v>0.11999999999999998</v>
      </c>
      <c r="AF825" s="37">
        <f t="shared" si="4707"/>
        <v>0.11999999999999998</v>
      </c>
      <c r="AG825" s="37">
        <f t="shared" si="4707"/>
        <v>0.11999999999999998</v>
      </c>
      <c r="AH825">
        <f t="shared" si="4645"/>
        <v>12</v>
      </c>
      <c r="AI825" s="37">
        <f t="shared" ref="AI825:AJ825" si="4708">IF(ROWS(AI$814:AI825)/100&lt;=AI$812,AI824+1,"")</f>
        <v>11.01</v>
      </c>
      <c r="AJ825" s="37">
        <f t="shared" si="4708"/>
        <v>11.01</v>
      </c>
      <c r="AK825">
        <f t="shared" si="4647"/>
        <v>12</v>
      </c>
      <c r="AL825" t="e">
        <f t="shared" si="4648"/>
        <v>#VALUE!</v>
      </c>
    </row>
    <row r="826" spans="2:38" ht="12.75">
      <c r="B826">
        <f t="shared" ref="B826:P826" si="4709">IF(ROWS(B$814:B826)&lt;=B$812,B825+1,"")</f>
        <v>13</v>
      </c>
      <c r="C826">
        <f t="shared" si="4709"/>
        <v>13</v>
      </c>
      <c r="D826">
        <f t="shared" si="4709"/>
        <v>13</v>
      </c>
      <c r="E826">
        <f t="shared" si="4709"/>
        <v>13</v>
      </c>
      <c r="F826">
        <f t="shared" si="4709"/>
        <v>13</v>
      </c>
      <c r="G826">
        <f t="shared" si="4709"/>
        <v>13</v>
      </c>
      <c r="H826">
        <f t="shared" si="4709"/>
        <v>13</v>
      </c>
      <c r="I826">
        <f t="shared" si="4709"/>
        <v>13</v>
      </c>
      <c r="J826">
        <f t="shared" si="4709"/>
        <v>13</v>
      </c>
      <c r="K826">
        <f t="shared" si="4709"/>
        <v>13</v>
      </c>
      <c r="L826">
        <f t="shared" si="4709"/>
        <v>13</v>
      </c>
      <c r="M826">
        <f t="shared" si="4709"/>
        <v>13</v>
      </c>
      <c r="N826">
        <f t="shared" si="4709"/>
        <v>13</v>
      </c>
      <c r="O826">
        <f t="shared" si="4709"/>
        <v>13</v>
      </c>
      <c r="P826">
        <f t="shared" si="4709"/>
        <v>13</v>
      </c>
      <c r="Q826" s="37">
        <f t="shared" ref="Q826:T826" si="4710">IF(ROWS(Q$814:Q826)/100&lt;=Q$812,Q825+1%,"")</f>
        <v>0.12999999999999998</v>
      </c>
      <c r="R826" s="37">
        <f t="shared" si="4710"/>
        <v>0.12999999999999998</v>
      </c>
      <c r="S826" s="37">
        <f t="shared" si="4710"/>
        <v>0.12999999999999998</v>
      </c>
      <c r="T826" s="37">
        <f t="shared" si="4710"/>
        <v>0.12999999999999998</v>
      </c>
      <c r="U826">
        <f t="shared" si="4639"/>
        <v>13</v>
      </c>
      <c r="V826" s="37">
        <f t="shared" ref="V826:W826" si="4711">IF(ROWS(V$814:V826)/100&lt;=V$812,V825+1%,"")</f>
        <v>0.12999999999999998</v>
      </c>
      <c r="W826" s="37">
        <f t="shared" si="4711"/>
        <v>0.12999999999999998</v>
      </c>
      <c r="X826">
        <f t="shared" si="4641"/>
        <v>22</v>
      </c>
      <c r="Y826" s="37">
        <f t="shared" si="4642"/>
        <v>0.12999999999999998</v>
      </c>
      <c r="Z826">
        <f t="shared" ref="Z826:AA826" si="4712">IF(ROWS(Z$814:Z826)&lt;=Z$812,Z825+1,"")</f>
        <v>13</v>
      </c>
      <c r="AA826">
        <f t="shared" si="4712"/>
        <v>13</v>
      </c>
      <c r="AB826" s="37">
        <f t="shared" ref="AB826:AG826" si="4713">IF(ROWS(AB$814:AB826)/100&lt;=AB$812,AB825+1%,"")</f>
        <v>0.12999999999999998</v>
      </c>
      <c r="AC826" s="37">
        <f t="shared" si="4713"/>
        <v>0.12999999999999998</v>
      </c>
      <c r="AD826" s="37">
        <f t="shared" si="4713"/>
        <v>0.12999999999999998</v>
      </c>
      <c r="AE826" s="37">
        <f t="shared" si="4713"/>
        <v>0.12999999999999998</v>
      </c>
      <c r="AF826" s="37">
        <f t="shared" si="4713"/>
        <v>0.12999999999999998</v>
      </c>
      <c r="AG826" s="37">
        <f t="shared" si="4713"/>
        <v>0.12999999999999998</v>
      </c>
      <c r="AH826">
        <f t="shared" si="4645"/>
        <v>13</v>
      </c>
      <c r="AI826" s="37">
        <f t="shared" ref="AI826:AJ826" si="4714">IF(ROWS(AI$814:AI826)/100&lt;=AI$812,AI825+1,"")</f>
        <v>12.01</v>
      </c>
      <c r="AJ826" s="37">
        <f t="shared" si="4714"/>
        <v>12.01</v>
      </c>
      <c r="AK826">
        <f t="shared" si="4647"/>
        <v>13</v>
      </c>
      <c r="AL826" t="e">
        <f t="shared" si="4648"/>
        <v>#VALUE!</v>
      </c>
    </row>
    <row r="827" spans="2:38" ht="12.75">
      <c r="B827">
        <f t="shared" ref="B827:P827" si="4715">IF(ROWS(B$814:B827)&lt;=B$812,B826+1,"")</f>
        <v>14</v>
      </c>
      <c r="C827">
        <f t="shared" si="4715"/>
        <v>14</v>
      </c>
      <c r="D827">
        <f t="shared" si="4715"/>
        <v>14</v>
      </c>
      <c r="E827">
        <f t="shared" si="4715"/>
        <v>14</v>
      </c>
      <c r="F827">
        <f t="shared" si="4715"/>
        <v>14</v>
      </c>
      <c r="G827">
        <f t="shared" si="4715"/>
        <v>14</v>
      </c>
      <c r="H827">
        <f t="shared" si="4715"/>
        <v>14</v>
      </c>
      <c r="I827">
        <f t="shared" si="4715"/>
        <v>14</v>
      </c>
      <c r="J827">
        <f t="shared" si="4715"/>
        <v>14</v>
      </c>
      <c r="K827">
        <f t="shared" si="4715"/>
        <v>14</v>
      </c>
      <c r="L827">
        <f t="shared" si="4715"/>
        <v>14</v>
      </c>
      <c r="M827">
        <f t="shared" si="4715"/>
        <v>14</v>
      </c>
      <c r="N827">
        <f t="shared" si="4715"/>
        <v>14</v>
      </c>
      <c r="O827">
        <f t="shared" si="4715"/>
        <v>14</v>
      </c>
      <c r="P827">
        <f t="shared" si="4715"/>
        <v>14</v>
      </c>
      <c r="Q827" s="37">
        <f t="shared" ref="Q827:T827" si="4716">IF(ROWS(Q$814:Q827)/100&lt;=Q$812,Q826+1%,"")</f>
        <v>0.13999999999999999</v>
      </c>
      <c r="R827" s="37">
        <f t="shared" si="4716"/>
        <v>0.13999999999999999</v>
      </c>
      <c r="S827" s="37">
        <f t="shared" si="4716"/>
        <v>0.13999999999999999</v>
      </c>
      <c r="T827" s="37">
        <f t="shared" si="4716"/>
        <v>0.13999999999999999</v>
      </c>
      <c r="U827">
        <f t="shared" si="4639"/>
        <v>14</v>
      </c>
      <c r="V827" s="37">
        <f t="shared" ref="V827:W827" si="4717">IF(ROWS(V$814:V827)/100&lt;=V$812,V826+1%,"")</f>
        <v>0.13999999999999999</v>
      </c>
      <c r="W827" s="37">
        <f t="shared" si="4717"/>
        <v>0.13999999999999999</v>
      </c>
      <c r="X827">
        <f t="shared" si="4641"/>
        <v>23</v>
      </c>
      <c r="Y827" s="37">
        <f t="shared" si="4642"/>
        <v>0.13999999999999999</v>
      </c>
      <c r="Z827">
        <f t="shared" ref="Z827:AA827" si="4718">IF(ROWS(Z$814:Z827)&lt;=Z$812,Z826+1,"")</f>
        <v>14</v>
      </c>
      <c r="AA827">
        <f t="shared" si="4718"/>
        <v>14</v>
      </c>
      <c r="AB827" s="37">
        <f t="shared" ref="AB827:AG827" si="4719">IF(ROWS(AB$814:AB827)/100&lt;=AB$812,AB826+1%,"")</f>
        <v>0.13999999999999999</v>
      </c>
      <c r="AC827" s="37">
        <f t="shared" si="4719"/>
        <v>0.13999999999999999</v>
      </c>
      <c r="AD827" s="37">
        <f t="shared" si="4719"/>
        <v>0.13999999999999999</v>
      </c>
      <c r="AE827" s="37">
        <f t="shared" si="4719"/>
        <v>0.13999999999999999</v>
      </c>
      <c r="AF827" s="37">
        <f t="shared" si="4719"/>
        <v>0.13999999999999999</v>
      </c>
      <c r="AG827" s="37">
        <f t="shared" si="4719"/>
        <v>0.13999999999999999</v>
      </c>
      <c r="AH827">
        <f t="shared" si="4645"/>
        <v>14</v>
      </c>
      <c r="AI827" s="37">
        <f t="shared" ref="AI827:AJ827" si="4720">IF(ROWS(AI$814:AI827)/100&lt;=AI$812,AI826+1,"")</f>
        <v>13.01</v>
      </c>
      <c r="AJ827" s="37">
        <f t="shared" si="4720"/>
        <v>13.01</v>
      </c>
      <c r="AK827">
        <f t="shared" si="4647"/>
        <v>14</v>
      </c>
      <c r="AL827" t="e">
        <f t="shared" si="4648"/>
        <v>#VALUE!</v>
      </c>
    </row>
    <row r="828" spans="2:38" ht="12.75">
      <c r="B828">
        <f t="shared" ref="B828:P828" si="4721">IF(ROWS(B$814:B828)&lt;=B$812,B827+1,"")</f>
        <v>15</v>
      </c>
      <c r="C828">
        <f t="shared" si="4721"/>
        <v>15</v>
      </c>
      <c r="D828">
        <f t="shared" si="4721"/>
        <v>15</v>
      </c>
      <c r="E828">
        <f t="shared" si="4721"/>
        <v>15</v>
      </c>
      <c r="F828">
        <f t="shared" si="4721"/>
        <v>15</v>
      </c>
      <c r="G828">
        <f t="shared" si="4721"/>
        <v>15</v>
      </c>
      <c r="H828">
        <f t="shared" si="4721"/>
        <v>15</v>
      </c>
      <c r="I828">
        <f t="shared" si="4721"/>
        <v>15</v>
      </c>
      <c r="J828">
        <f t="shared" si="4721"/>
        <v>15</v>
      </c>
      <c r="K828">
        <f t="shared" si="4721"/>
        <v>15</v>
      </c>
      <c r="L828">
        <f t="shared" si="4721"/>
        <v>15</v>
      </c>
      <c r="M828">
        <f t="shared" si="4721"/>
        <v>15</v>
      </c>
      <c r="N828">
        <f t="shared" si="4721"/>
        <v>15</v>
      </c>
      <c r="O828">
        <f t="shared" si="4721"/>
        <v>15</v>
      </c>
      <c r="P828">
        <f t="shared" si="4721"/>
        <v>15</v>
      </c>
      <c r="Q828" s="37">
        <f t="shared" ref="Q828:T828" si="4722">IF(ROWS(Q$814:Q828)/100&lt;=Q$812,Q827+1%,"")</f>
        <v>0.15</v>
      </c>
      <c r="R828" s="37">
        <f t="shared" si="4722"/>
        <v>0.15</v>
      </c>
      <c r="S828" s="37">
        <f t="shared" si="4722"/>
        <v>0.15</v>
      </c>
      <c r="T828" s="37">
        <f t="shared" si="4722"/>
        <v>0.15</v>
      </c>
      <c r="U828">
        <f t="shared" si="4639"/>
        <v>15</v>
      </c>
      <c r="V828" s="37">
        <f t="shared" ref="V828:W828" si="4723">IF(ROWS(V$814:V828)/100&lt;=V$812,V827+1%,"")</f>
        <v>0.15</v>
      </c>
      <c r="W828" s="37">
        <f t="shared" si="4723"/>
        <v>0.15</v>
      </c>
      <c r="X828">
        <f t="shared" si="4641"/>
        <v>24</v>
      </c>
      <c r="Y828" s="37">
        <f t="shared" si="4642"/>
        <v>0.15</v>
      </c>
      <c r="Z828">
        <f t="shared" ref="Z828:AA828" si="4724">IF(ROWS(Z$814:Z828)&lt;=Z$812,Z827+1,"")</f>
        <v>15</v>
      </c>
      <c r="AA828">
        <f t="shared" si="4724"/>
        <v>15</v>
      </c>
      <c r="AB828" s="37">
        <f t="shared" ref="AB828:AG828" si="4725">IF(ROWS(AB$814:AB828)/100&lt;=AB$812,AB827+1%,"")</f>
        <v>0.15</v>
      </c>
      <c r="AC828" s="37">
        <f t="shared" si="4725"/>
        <v>0.15</v>
      </c>
      <c r="AD828" s="37">
        <f t="shared" si="4725"/>
        <v>0.15</v>
      </c>
      <c r="AE828" s="37">
        <f t="shared" si="4725"/>
        <v>0.15</v>
      </c>
      <c r="AF828" s="37">
        <f t="shared" si="4725"/>
        <v>0.15</v>
      </c>
      <c r="AG828" s="37">
        <f t="shared" si="4725"/>
        <v>0.15</v>
      </c>
      <c r="AH828">
        <f t="shared" si="4645"/>
        <v>15</v>
      </c>
      <c r="AI828" s="37">
        <f t="shared" ref="AI828:AJ828" si="4726">IF(ROWS(AI$814:AI828)/100&lt;=AI$812,AI827+1,"")</f>
        <v>14.01</v>
      </c>
      <c r="AJ828" s="37">
        <f t="shared" si="4726"/>
        <v>14.01</v>
      </c>
      <c r="AK828">
        <f t="shared" si="4647"/>
        <v>15</v>
      </c>
      <c r="AL828" t="e">
        <f t="shared" si="4648"/>
        <v>#VALUE!</v>
      </c>
    </row>
    <row r="829" spans="2:38" ht="12.75">
      <c r="B829">
        <f t="shared" ref="B829:P829" si="4727">IF(ROWS(B$814:B829)&lt;=B$812,B828+1,"")</f>
        <v>16</v>
      </c>
      <c r="C829">
        <f t="shared" si="4727"/>
        <v>16</v>
      </c>
      <c r="D829">
        <f t="shared" si="4727"/>
        <v>16</v>
      </c>
      <c r="E829">
        <f t="shared" si="4727"/>
        <v>16</v>
      </c>
      <c r="F829">
        <f t="shared" si="4727"/>
        <v>16</v>
      </c>
      <c r="G829">
        <f t="shared" si="4727"/>
        <v>16</v>
      </c>
      <c r="H829">
        <f t="shared" si="4727"/>
        <v>16</v>
      </c>
      <c r="I829">
        <f t="shared" si="4727"/>
        <v>16</v>
      </c>
      <c r="J829">
        <f t="shared" si="4727"/>
        <v>16</v>
      </c>
      <c r="K829">
        <f t="shared" si="4727"/>
        <v>16</v>
      </c>
      <c r="L829">
        <f t="shared" si="4727"/>
        <v>16</v>
      </c>
      <c r="M829">
        <f t="shared" si="4727"/>
        <v>16</v>
      </c>
      <c r="N829">
        <f t="shared" si="4727"/>
        <v>16</v>
      </c>
      <c r="O829">
        <f t="shared" si="4727"/>
        <v>16</v>
      </c>
      <c r="P829">
        <f t="shared" si="4727"/>
        <v>16</v>
      </c>
      <c r="Q829" s="37">
        <f t="shared" ref="Q829:T829" si="4728">IF(ROWS(Q$814:Q829)/100&lt;=Q$812,Q828+1%,"")</f>
        <v>0.16</v>
      </c>
      <c r="R829" s="37">
        <f t="shared" si="4728"/>
        <v>0.16</v>
      </c>
      <c r="S829" s="37">
        <f t="shared" si="4728"/>
        <v>0.16</v>
      </c>
      <c r="T829" s="37">
        <f t="shared" si="4728"/>
        <v>0.16</v>
      </c>
      <c r="U829">
        <f t="shared" si="4639"/>
        <v>16</v>
      </c>
      <c r="V829" s="37">
        <f t="shared" ref="V829:W829" si="4729">IF(ROWS(V$814:V829)/100&lt;=V$812,V828+1%,"")</f>
        <v>0.16</v>
      </c>
      <c r="W829" s="37">
        <f t="shared" si="4729"/>
        <v>0.16</v>
      </c>
      <c r="X829">
        <f t="shared" si="4641"/>
        <v>25</v>
      </c>
      <c r="Y829" s="37">
        <f t="shared" si="4642"/>
        <v>0.16</v>
      </c>
      <c r="Z829">
        <f t="shared" ref="Z829:AA829" si="4730">IF(ROWS(Z$814:Z829)&lt;=Z$812,Z828+1,"")</f>
        <v>16</v>
      </c>
      <c r="AA829">
        <f t="shared" si="4730"/>
        <v>16</v>
      </c>
      <c r="AB829" s="37">
        <f t="shared" ref="AB829:AG829" si="4731">IF(ROWS(AB$814:AB829)/100&lt;=AB$812,AB828+1%,"")</f>
        <v>0.16</v>
      </c>
      <c r="AC829" s="37">
        <f t="shared" si="4731"/>
        <v>0.16</v>
      </c>
      <c r="AD829" s="37">
        <f t="shared" si="4731"/>
        <v>0.16</v>
      </c>
      <c r="AE829" s="37">
        <f t="shared" si="4731"/>
        <v>0.16</v>
      </c>
      <c r="AF829" s="37">
        <f t="shared" si="4731"/>
        <v>0.16</v>
      </c>
      <c r="AG829" s="37">
        <f t="shared" si="4731"/>
        <v>0.16</v>
      </c>
      <c r="AH829">
        <f t="shared" si="4645"/>
        <v>16</v>
      </c>
      <c r="AI829" s="37">
        <f t="shared" ref="AI829:AJ829" si="4732">IF(ROWS(AI$814:AI829)/100&lt;=AI$812,AI828+1,"")</f>
        <v>15.01</v>
      </c>
      <c r="AJ829" s="37">
        <f t="shared" si="4732"/>
        <v>15.01</v>
      </c>
      <c r="AK829">
        <f t="shared" si="4647"/>
        <v>16</v>
      </c>
      <c r="AL829" t="e">
        <f t="shared" si="4648"/>
        <v>#VALUE!</v>
      </c>
    </row>
    <row r="830" spans="2:38" ht="12.75">
      <c r="B830">
        <f t="shared" ref="B830:P830" si="4733">IF(ROWS(B$814:B830)&lt;=B$812,B829+1,"")</f>
        <v>17</v>
      </c>
      <c r="C830">
        <f t="shared" si="4733"/>
        <v>17</v>
      </c>
      <c r="D830">
        <f t="shared" si="4733"/>
        <v>17</v>
      </c>
      <c r="E830">
        <f t="shared" si="4733"/>
        <v>17</v>
      </c>
      <c r="F830">
        <f t="shared" si="4733"/>
        <v>17</v>
      </c>
      <c r="G830">
        <f t="shared" si="4733"/>
        <v>17</v>
      </c>
      <c r="H830">
        <f t="shared" si="4733"/>
        <v>17</v>
      </c>
      <c r="I830">
        <f t="shared" si="4733"/>
        <v>17</v>
      </c>
      <c r="J830">
        <f t="shared" si="4733"/>
        <v>17</v>
      </c>
      <c r="K830">
        <f t="shared" si="4733"/>
        <v>17</v>
      </c>
      <c r="L830">
        <f t="shared" si="4733"/>
        <v>17</v>
      </c>
      <c r="M830">
        <f t="shared" si="4733"/>
        <v>17</v>
      </c>
      <c r="N830">
        <f t="shared" si="4733"/>
        <v>17</v>
      </c>
      <c r="O830">
        <f t="shared" si="4733"/>
        <v>17</v>
      </c>
      <c r="P830">
        <f t="shared" si="4733"/>
        <v>17</v>
      </c>
      <c r="Q830" s="37">
        <f t="shared" ref="Q830:T830" si="4734">IF(ROWS(Q$814:Q830)/100&lt;=Q$812,Q829+1%,"")</f>
        <v>0.17</v>
      </c>
      <c r="R830" s="37">
        <f t="shared" si="4734"/>
        <v>0.17</v>
      </c>
      <c r="S830" s="37">
        <f t="shared" si="4734"/>
        <v>0.17</v>
      </c>
      <c r="T830" s="37">
        <f t="shared" si="4734"/>
        <v>0.17</v>
      </c>
      <c r="U830">
        <f t="shared" si="4639"/>
        <v>17</v>
      </c>
      <c r="V830" s="37">
        <f t="shared" ref="V830:W830" si="4735">IF(ROWS(V$814:V830)/100&lt;=V$812,V829+1%,"")</f>
        <v>0.17</v>
      </c>
      <c r="W830" s="37">
        <f t="shared" si="4735"/>
        <v>0.17</v>
      </c>
      <c r="X830">
        <f t="shared" si="4641"/>
        <v>26</v>
      </c>
      <c r="Y830" s="37">
        <f t="shared" si="4642"/>
        <v>0.17</v>
      </c>
      <c r="Z830">
        <f t="shared" ref="Z830:AA830" si="4736">IF(ROWS(Z$814:Z830)&lt;=Z$812,Z829+1,"")</f>
        <v>17</v>
      </c>
      <c r="AA830">
        <f t="shared" si="4736"/>
        <v>17</v>
      </c>
      <c r="AB830" s="37">
        <f t="shared" ref="AB830:AG830" si="4737">IF(ROWS(AB$814:AB830)/100&lt;=AB$812,AB829+1%,"")</f>
        <v>0.17</v>
      </c>
      <c r="AC830" s="37">
        <f t="shared" si="4737"/>
        <v>0.17</v>
      </c>
      <c r="AD830" s="37">
        <f t="shared" si="4737"/>
        <v>0.17</v>
      </c>
      <c r="AE830" s="37">
        <f t="shared" si="4737"/>
        <v>0.17</v>
      </c>
      <c r="AF830" s="37">
        <f t="shared" si="4737"/>
        <v>0.17</v>
      </c>
      <c r="AG830" s="37">
        <f t="shared" si="4737"/>
        <v>0.17</v>
      </c>
      <c r="AH830">
        <f t="shared" si="4645"/>
        <v>17</v>
      </c>
      <c r="AI830" s="37">
        <f t="shared" ref="AI830:AJ830" si="4738">IF(ROWS(AI$814:AI830)/100&lt;=AI$812,AI829+1,"")</f>
        <v>16.009999999999998</v>
      </c>
      <c r="AJ830" s="37">
        <f t="shared" si="4738"/>
        <v>16.009999999999998</v>
      </c>
      <c r="AK830">
        <f t="shared" si="4647"/>
        <v>17</v>
      </c>
      <c r="AL830" t="e">
        <f t="shared" si="4648"/>
        <v>#VALUE!</v>
      </c>
    </row>
    <row r="831" spans="2:38" ht="12.75">
      <c r="B831">
        <f t="shared" ref="B831:P831" si="4739">IF(ROWS(B$814:B831)&lt;=B$812,B830+1,"")</f>
        <v>18</v>
      </c>
      <c r="C831">
        <f t="shared" si="4739"/>
        <v>18</v>
      </c>
      <c r="D831">
        <f t="shared" si="4739"/>
        <v>18</v>
      </c>
      <c r="E831">
        <f t="shared" si="4739"/>
        <v>18</v>
      </c>
      <c r="F831">
        <f t="shared" si="4739"/>
        <v>18</v>
      </c>
      <c r="G831">
        <f t="shared" si="4739"/>
        <v>18</v>
      </c>
      <c r="H831">
        <f t="shared" si="4739"/>
        <v>18</v>
      </c>
      <c r="I831">
        <f t="shared" si="4739"/>
        <v>18</v>
      </c>
      <c r="J831">
        <f t="shared" si="4739"/>
        <v>18</v>
      </c>
      <c r="K831">
        <f t="shared" si="4739"/>
        <v>18</v>
      </c>
      <c r="L831">
        <f t="shared" si="4739"/>
        <v>18</v>
      </c>
      <c r="M831">
        <f t="shared" si="4739"/>
        <v>18</v>
      </c>
      <c r="N831">
        <f t="shared" si="4739"/>
        <v>18</v>
      </c>
      <c r="O831">
        <f t="shared" si="4739"/>
        <v>18</v>
      </c>
      <c r="P831">
        <f t="shared" si="4739"/>
        <v>18</v>
      </c>
      <c r="Q831" s="37">
        <f t="shared" ref="Q831:T831" si="4740">IF(ROWS(Q$814:Q831)/100&lt;=Q$812,Q830+1%,"")</f>
        <v>0.18000000000000002</v>
      </c>
      <c r="R831" s="37">
        <f t="shared" si="4740"/>
        <v>0.18000000000000002</v>
      </c>
      <c r="S831" s="37">
        <f t="shared" si="4740"/>
        <v>0.18000000000000002</v>
      </c>
      <c r="T831" s="37">
        <f t="shared" si="4740"/>
        <v>0.18000000000000002</v>
      </c>
      <c r="U831">
        <f t="shared" si="4639"/>
        <v>18</v>
      </c>
      <c r="V831" s="37">
        <f t="shared" ref="V831:W831" si="4741">IF(ROWS(V$814:V831)/100&lt;=V$812,V830+1%,"")</f>
        <v>0.18000000000000002</v>
      </c>
      <c r="W831" s="37">
        <f t="shared" si="4741"/>
        <v>0.18000000000000002</v>
      </c>
      <c r="X831">
        <f t="shared" si="4641"/>
        <v>27</v>
      </c>
      <c r="Y831" s="37">
        <f t="shared" si="4642"/>
        <v>0.18000000000000002</v>
      </c>
      <c r="Z831">
        <f t="shared" ref="Z831:AA831" si="4742">IF(ROWS(Z$814:Z831)&lt;=Z$812,Z830+1,"")</f>
        <v>18</v>
      </c>
      <c r="AA831">
        <f t="shared" si="4742"/>
        <v>18</v>
      </c>
      <c r="AB831" s="37">
        <f t="shared" ref="AB831:AG831" si="4743">IF(ROWS(AB$814:AB831)/100&lt;=AB$812,AB830+1%,"")</f>
        <v>0.18000000000000002</v>
      </c>
      <c r="AC831" s="37">
        <f t="shared" si="4743"/>
        <v>0.18000000000000002</v>
      </c>
      <c r="AD831" s="37">
        <f t="shared" si="4743"/>
        <v>0.18000000000000002</v>
      </c>
      <c r="AE831" s="37">
        <f t="shared" si="4743"/>
        <v>0.18000000000000002</v>
      </c>
      <c r="AF831" s="37">
        <f t="shared" si="4743"/>
        <v>0.18000000000000002</v>
      </c>
      <c r="AG831" s="37">
        <f t="shared" si="4743"/>
        <v>0.18000000000000002</v>
      </c>
      <c r="AH831">
        <f t="shared" si="4645"/>
        <v>18</v>
      </c>
      <c r="AI831" s="37">
        <f t="shared" ref="AI831:AJ831" si="4744">IF(ROWS(AI$814:AI831)/100&lt;=AI$812,AI830+1,"")</f>
        <v>17.009999999999998</v>
      </c>
      <c r="AJ831" s="37">
        <f t="shared" si="4744"/>
        <v>17.009999999999998</v>
      </c>
      <c r="AK831">
        <f t="shared" si="4647"/>
        <v>18</v>
      </c>
      <c r="AL831" t="e">
        <f t="shared" si="4648"/>
        <v>#VALUE!</v>
      </c>
    </row>
    <row r="832" spans="2:38" ht="12.75">
      <c r="B832">
        <f t="shared" ref="B832:P832" si="4745">IF(ROWS(B$814:B832)&lt;=B$812,B831+1,"")</f>
        <v>19</v>
      </c>
      <c r="C832">
        <f t="shared" si="4745"/>
        <v>19</v>
      </c>
      <c r="D832">
        <f t="shared" si="4745"/>
        <v>19</v>
      </c>
      <c r="E832">
        <f t="shared" si="4745"/>
        <v>19</v>
      </c>
      <c r="F832">
        <f t="shared" si="4745"/>
        <v>19</v>
      </c>
      <c r="G832">
        <f t="shared" si="4745"/>
        <v>19</v>
      </c>
      <c r="H832">
        <f t="shared" si="4745"/>
        <v>19</v>
      </c>
      <c r="I832">
        <f t="shared" si="4745"/>
        <v>19</v>
      </c>
      <c r="J832">
        <f t="shared" si="4745"/>
        <v>19</v>
      </c>
      <c r="K832">
        <f t="shared" si="4745"/>
        <v>19</v>
      </c>
      <c r="L832">
        <f t="shared" si="4745"/>
        <v>19</v>
      </c>
      <c r="M832">
        <f t="shared" si="4745"/>
        <v>19</v>
      </c>
      <c r="N832">
        <f t="shared" si="4745"/>
        <v>19</v>
      </c>
      <c r="O832">
        <f t="shared" si="4745"/>
        <v>19</v>
      </c>
      <c r="P832">
        <f t="shared" si="4745"/>
        <v>19</v>
      </c>
      <c r="Q832" s="37">
        <f t="shared" ref="Q832:T832" si="4746">IF(ROWS(Q$814:Q832)/100&lt;=Q$812,Q831+1%,"")</f>
        <v>0.19000000000000003</v>
      </c>
      <c r="R832" s="37">
        <f t="shared" si="4746"/>
        <v>0.19000000000000003</v>
      </c>
      <c r="S832" s="37">
        <f t="shared" si="4746"/>
        <v>0.19000000000000003</v>
      </c>
      <c r="T832" s="37">
        <f t="shared" si="4746"/>
        <v>0.19000000000000003</v>
      </c>
      <c r="U832">
        <f t="shared" si="4639"/>
        <v>19</v>
      </c>
      <c r="V832" s="37">
        <f t="shared" ref="V832:W832" si="4747">IF(ROWS(V$814:V832)/100&lt;=V$812,V831+1%,"")</f>
        <v>0.19000000000000003</v>
      </c>
      <c r="W832" s="37">
        <f t="shared" si="4747"/>
        <v>0.19000000000000003</v>
      </c>
      <c r="X832">
        <f t="shared" si="4641"/>
        <v>28</v>
      </c>
      <c r="Y832" s="37">
        <f t="shared" si="4642"/>
        <v>0.19000000000000003</v>
      </c>
      <c r="Z832">
        <f t="shared" ref="Z832:AA832" si="4748">IF(ROWS(Z$814:Z832)&lt;=Z$812,Z831+1,"")</f>
        <v>19</v>
      </c>
      <c r="AA832">
        <f t="shared" si="4748"/>
        <v>19</v>
      </c>
      <c r="AB832" s="37">
        <f t="shared" ref="AB832:AG832" si="4749">IF(ROWS(AB$814:AB832)/100&lt;=AB$812,AB831+1%,"")</f>
        <v>0.19000000000000003</v>
      </c>
      <c r="AC832" s="37">
        <f t="shared" si="4749"/>
        <v>0.19000000000000003</v>
      </c>
      <c r="AD832" s="37">
        <f t="shared" si="4749"/>
        <v>0.19000000000000003</v>
      </c>
      <c r="AE832" s="37">
        <f t="shared" si="4749"/>
        <v>0.19000000000000003</v>
      </c>
      <c r="AF832" s="37">
        <f t="shared" si="4749"/>
        <v>0.19000000000000003</v>
      </c>
      <c r="AG832" s="37">
        <f t="shared" si="4749"/>
        <v>0.19000000000000003</v>
      </c>
      <c r="AH832">
        <f t="shared" si="4645"/>
        <v>19</v>
      </c>
      <c r="AI832" s="37">
        <f t="shared" ref="AI832:AJ832" si="4750">IF(ROWS(AI$814:AI832)/100&lt;=AI$812,AI831+1,"")</f>
        <v>18.009999999999998</v>
      </c>
      <c r="AJ832" s="37">
        <f t="shared" si="4750"/>
        <v>18.009999999999998</v>
      </c>
      <c r="AK832">
        <f t="shared" si="4647"/>
        <v>19</v>
      </c>
      <c r="AL832" t="e">
        <f t="shared" si="4648"/>
        <v>#VALUE!</v>
      </c>
    </row>
    <row r="833" spans="2:38" ht="12.75">
      <c r="B833">
        <f t="shared" ref="B833:P833" si="4751">IF(ROWS(B$814:B833)&lt;=B$812,B832+1,"")</f>
        <v>20</v>
      </c>
      <c r="C833">
        <f t="shared" si="4751"/>
        <v>20</v>
      </c>
      <c r="D833">
        <f t="shared" si="4751"/>
        <v>20</v>
      </c>
      <c r="E833">
        <f t="shared" si="4751"/>
        <v>20</v>
      </c>
      <c r="F833">
        <f t="shared" si="4751"/>
        <v>20</v>
      </c>
      <c r="G833">
        <f t="shared" si="4751"/>
        <v>20</v>
      </c>
      <c r="H833">
        <f t="shared" si="4751"/>
        <v>20</v>
      </c>
      <c r="I833">
        <f t="shared" si="4751"/>
        <v>20</v>
      </c>
      <c r="J833">
        <f t="shared" si="4751"/>
        <v>20</v>
      </c>
      <c r="K833">
        <f t="shared" si="4751"/>
        <v>20</v>
      </c>
      <c r="L833">
        <f t="shared" si="4751"/>
        <v>20</v>
      </c>
      <c r="M833">
        <f t="shared" si="4751"/>
        <v>20</v>
      </c>
      <c r="N833">
        <f t="shared" si="4751"/>
        <v>20</v>
      </c>
      <c r="O833">
        <f t="shared" si="4751"/>
        <v>20</v>
      </c>
      <c r="P833">
        <f t="shared" si="4751"/>
        <v>20</v>
      </c>
      <c r="Q833" s="37">
        <f t="shared" ref="Q833:T833" si="4752">IF(ROWS(Q$814:Q833)/100&lt;=Q$812,Q832+1%,"")</f>
        <v>0.20000000000000004</v>
      </c>
      <c r="R833" s="37">
        <f t="shared" si="4752"/>
        <v>0.20000000000000004</v>
      </c>
      <c r="S833" s="37">
        <f t="shared" si="4752"/>
        <v>0.20000000000000004</v>
      </c>
      <c r="T833" s="37">
        <f t="shared" si="4752"/>
        <v>0.20000000000000004</v>
      </c>
      <c r="U833">
        <f t="shared" si="4639"/>
        <v>20</v>
      </c>
      <c r="V833" s="37">
        <f t="shared" ref="V833:W833" si="4753">IF(ROWS(V$814:V833)/100&lt;=V$812,V832+1%,"")</f>
        <v>0.20000000000000004</v>
      </c>
      <c r="W833" s="37">
        <f t="shared" si="4753"/>
        <v>0.20000000000000004</v>
      </c>
      <c r="X833">
        <f t="shared" si="4641"/>
        <v>29</v>
      </c>
      <c r="Y833" s="37">
        <f t="shared" si="4642"/>
        <v>0.20000000000000004</v>
      </c>
      <c r="Z833">
        <f t="shared" ref="Z833:AA833" si="4754">IF(ROWS(Z$814:Z833)&lt;=Z$812,Z832+1,"")</f>
        <v>20</v>
      </c>
      <c r="AA833">
        <f t="shared" si="4754"/>
        <v>20</v>
      </c>
      <c r="AB833" s="37">
        <f t="shared" ref="AB833:AG833" si="4755">IF(ROWS(AB$814:AB833)/100&lt;=AB$812,AB832+1%,"")</f>
        <v>0.20000000000000004</v>
      </c>
      <c r="AC833" s="37">
        <f t="shared" si="4755"/>
        <v>0.20000000000000004</v>
      </c>
      <c r="AD833" s="37">
        <f t="shared" si="4755"/>
        <v>0.20000000000000004</v>
      </c>
      <c r="AE833" s="37">
        <f t="shared" si="4755"/>
        <v>0.20000000000000004</v>
      </c>
      <c r="AF833" s="37">
        <f t="shared" si="4755"/>
        <v>0.20000000000000004</v>
      </c>
      <c r="AG833" s="37">
        <f t="shared" si="4755"/>
        <v>0.20000000000000004</v>
      </c>
      <c r="AH833">
        <f t="shared" si="4645"/>
        <v>20</v>
      </c>
      <c r="AI833" s="37">
        <f t="shared" ref="AI833:AJ833" si="4756">IF(ROWS(AI$814:AI833)/100&lt;=AI$812,AI832+1,"")</f>
        <v>19.009999999999998</v>
      </c>
      <c r="AJ833" s="37">
        <f t="shared" si="4756"/>
        <v>19.009999999999998</v>
      </c>
      <c r="AK833">
        <f t="shared" si="4647"/>
        <v>20</v>
      </c>
      <c r="AL833" t="e">
        <f t="shared" si="4648"/>
        <v>#VALUE!</v>
      </c>
    </row>
    <row r="834" spans="2:38" ht="12.75">
      <c r="B834">
        <f t="shared" ref="B834:P834" si="4757">IF(ROWS(B$814:B834)&lt;=B$812,B833+1,"")</f>
        <v>21</v>
      </c>
      <c r="C834">
        <f t="shared" si="4757"/>
        <v>21</v>
      </c>
      <c r="D834">
        <f t="shared" si="4757"/>
        <v>21</v>
      </c>
      <c r="E834">
        <f t="shared" si="4757"/>
        <v>21</v>
      </c>
      <c r="F834">
        <f t="shared" si="4757"/>
        <v>21</v>
      </c>
      <c r="G834">
        <f t="shared" si="4757"/>
        <v>21</v>
      </c>
      <c r="H834">
        <f t="shared" si="4757"/>
        <v>21</v>
      </c>
      <c r="I834">
        <f t="shared" si="4757"/>
        <v>21</v>
      </c>
      <c r="J834">
        <f t="shared" si="4757"/>
        <v>21</v>
      </c>
      <c r="K834">
        <f t="shared" si="4757"/>
        <v>21</v>
      </c>
      <c r="L834">
        <f t="shared" si="4757"/>
        <v>21</v>
      </c>
      <c r="M834">
        <f t="shared" si="4757"/>
        <v>21</v>
      </c>
      <c r="N834">
        <f t="shared" si="4757"/>
        <v>21</v>
      </c>
      <c r="O834">
        <f t="shared" si="4757"/>
        <v>21</v>
      </c>
      <c r="P834">
        <f t="shared" si="4757"/>
        <v>21</v>
      </c>
      <c r="Q834" s="37">
        <f t="shared" ref="Q834:T834" si="4758">IF(ROWS(Q$814:Q834)/100&lt;=Q$812,Q833+1%,"")</f>
        <v>0.21000000000000005</v>
      </c>
      <c r="R834" s="37">
        <f t="shared" si="4758"/>
        <v>0.21000000000000005</v>
      </c>
      <c r="S834" s="37">
        <f t="shared" si="4758"/>
        <v>0.21000000000000005</v>
      </c>
      <c r="T834" s="37">
        <f t="shared" si="4758"/>
        <v>0.21000000000000005</v>
      </c>
      <c r="U834">
        <f t="shared" si="4639"/>
        <v>21</v>
      </c>
      <c r="V834" s="37">
        <f t="shared" ref="V834:W834" si="4759">IF(ROWS(V$814:V834)/100&lt;=V$812,V833+1%,"")</f>
        <v>0.21000000000000005</v>
      </c>
      <c r="W834" s="37">
        <f t="shared" si="4759"/>
        <v>0.21000000000000005</v>
      </c>
      <c r="X834">
        <f t="shared" si="4641"/>
        <v>30</v>
      </c>
      <c r="Y834" s="37">
        <f t="shared" si="4642"/>
        <v>0.21000000000000005</v>
      </c>
      <c r="Z834">
        <f t="shared" ref="Z834:AA834" si="4760">IF(ROWS(Z$814:Z834)&lt;=Z$812,Z833+1,"")</f>
        <v>21</v>
      </c>
      <c r="AA834">
        <f t="shared" si="4760"/>
        <v>21</v>
      </c>
      <c r="AB834" s="37">
        <f t="shared" ref="AB834:AG834" si="4761">IF(ROWS(AB$814:AB834)/100&lt;=AB$812,AB833+1%,"")</f>
        <v>0.21000000000000005</v>
      </c>
      <c r="AC834" s="37">
        <f t="shared" si="4761"/>
        <v>0.21000000000000005</v>
      </c>
      <c r="AD834" s="37">
        <f t="shared" si="4761"/>
        <v>0.21000000000000005</v>
      </c>
      <c r="AE834" s="37">
        <f t="shared" si="4761"/>
        <v>0.21000000000000005</v>
      </c>
      <c r="AF834" s="37">
        <f t="shared" si="4761"/>
        <v>0.21000000000000005</v>
      </c>
      <c r="AG834" s="37">
        <f t="shared" si="4761"/>
        <v>0.21000000000000005</v>
      </c>
      <c r="AH834">
        <f t="shared" si="4645"/>
        <v>21</v>
      </c>
      <c r="AI834" s="37">
        <f t="shared" ref="AI834:AJ834" si="4762">IF(ROWS(AI$814:AI834)/100&lt;=AI$812,AI833+1,"")</f>
        <v>20.009999999999998</v>
      </c>
      <c r="AJ834" s="37">
        <f t="shared" si="4762"/>
        <v>20.009999999999998</v>
      </c>
      <c r="AK834">
        <f t="shared" si="4647"/>
        <v>21</v>
      </c>
      <c r="AL834" t="e">
        <f t="shared" si="4648"/>
        <v>#VALUE!</v>
      </c>
    </row>
    <row r="835" spans="2:38" ht="12.75">
      <c r="B835">
        <f t="shared" ref="B835:P835" si="4763">IF(ROWS(B$814:B835)&lt;=B$812,B834+1,"")</f>
        <v>22</v>
      </c>
      <c r="C835">
        <f t="shared" si="4763"/>
        <v>22</v>
      </c>
      <c r="D835">
        <f t="shared" si="4763"/>
        <v>22</v>
      </c>
      <c r="E835">
        <f t="shared" si="4763"/>
        <v>22</v>
      </c>
      <c r="F835">
        <f t="shared" si="4763"/>
        <v>22</v>
      </c>
      <c r="G835">
        <f t="shared" si="4763"/>
        <v>22</v>
      </c>
      <c r="H835">
        <f t="shared" si="4763"/>
        <v>22</v>
      </c>
      <c r="I835">
        <f t="shared" si="4763"/>
        <v>22</v>
      </c>
      <c r="J835">
        <f t="shared" si="4763"/>
        <v>22</v>
      </c>
      <c r="K835">
        <f t="shared" si="4763"/>
        <v>22</v>
      </c>
      <c r="L835">
        <f t="shared" si="4763"/>
        <v>22</v>
      </c>
      <c r="M835">
        <f t="shared" si="4763"/>
        <v>22</v>
      </c>
      <c r="N835">
        <f t="shared" si="4763"/>
        <v>22</v>
      </c>
      <c r="O835">
        <f t="shared" si="4763"/>
        <v>22</v>
      </c>
      <c r="P835">
        <f t="shared" si="4763"/>
        <v>22</v>
      </c>
      <c r="Q835" s="37">
        <f t="shared" ref="Q835:T835" si="4764">IF(ROWS(Q$814:Q835)/100&lt;=Q$812,Q834+1%,"")</f>
        <v>0.22000000000000006</v>
      </c>
      <c r="R835" s="37">
        <f t="shared" si="4764"/>
        <v>0.22000000000000006</v>
      </c>
      <c r="S835" s="37">
        <f t="shared" si="4764"/>
        <v>0.22000000000000006</v>
      </c>
      <c r="T835" s="37">
        <f t="shared" si="4764"/>
        <v>0.22000000000000006</v>
      </c>
      <c r="U835">
        <f t="shared" si="4639"/>
        <v>22</v>
      </c>
      <c r="V835" s="37">
        <f t="shared" ref="V835:W835" si="4765">IF(ROWS(V$814:V835)/100&lt;=V$812,V834+1%,"")</f>
        <v>0.22000000000000006</v>
      </c>
      <c r="W835" s="37">
        <f t="shared" si="4765"/>
        <v>0.22000000000000006</v>
      </c>
      <c r="X835">
        <f t="shared" si="4641"/>
        <v>31</v>
      </c>
      <c r="Y835" s="37">
        <f t="shared" si="4642"/>
        <v>0.22000000000000006</v>
      </c>
      <c r="Z835">
        <f t="shared" ref="Z835:AA835" si="4766">IF(ROWS(Z$814:Z835)&lt;=Z$812,Z834+1,"")</f>
        <v>22</v>
      </c>
      <c r="AA835">
        <f t="shared" si="4766"/>
        <v>22</v>
      </c>
      <c r="AB835" s="37">
        <f t="shared" ref="AB835:AG835" si="4767">IF(ROWS(AB$814:AB835)/100&lt;=AB$812,AB834+1%,"")</f>
        <v>0.22000000000000006</v>
      </c>
      <c r="AC835" s="37">
        <f t="shared" si="4767"/>
        <v>0.22000000000000006</v>
      </c>
      <c r="AD835" s="37">
        <f t="shared" si="4767"/>
        <v>0.22000000000000006</v>
      </c>
      <c r="AE835" s="37">
        <f t="shared" si="4767"/>
        <v>0.22000000000000006</v>
      </c>
      <c r="AF835" s="37">
        <f t="shared" si="4767"/>
        <v>0.22000000000000006</v>
      </c>
      <c r="AG835" s="37">
        <f t="shared" si="4767"/>
        <v>0.22000000000000006</v>
      </c>
      <c r="AH835">
        <f t="shared" si="4645"/>
        <v>22</v>
      </c>
      <c r="AI835" s="37">
        <f t="shared" ref="AI835:AJ835" si="4768">IF(ROWS(AI$814:AI835)/100&lt;=AI$812,AI834+1,"")</f>
        <v>21.009999999999998</v>
      </c>
      <c r="AJ835" s="37">
        <f t="shared" si="4768"/>
        <v>21.009999999999998</v>
      </c>
      <c r="AK835">
        <f t="shared" si="4647"/>
        <v>22</v>
      </c>
      <c r="AL835" t="e">
        <f t="shared" si="4648"/>
        <v>#VALUE!</v>
      </c>
    </row>
    <row r="836" spans="2:38" ht="12.75">
      <c r="B836">
        <f t="shared" ref="B836:P836" si="4769">IF(ROWS(B$814:B836)&lt;=B$812,B835+1,"")</f>
        <v>23</v>
      </c>
      <c r="C836">
        <f t="shared" si="4769"/>
        <v>23</v>
      </c>
      <c r="D836">
        <f t="shared" si="4769"/>
        <v>23</v>
      </c>
      <c r="E836">
        <f t="shared" si="4769"/>
        <v>23</v>
      </c>
      <c r="F836">
        <f t="shared" si="4769"/>
        <v>23</v>
      </c>
      <c r="G836">
        <f t="shared" si="4769"/>
        <v>23</v>
      </c>
      <c r="H836">
        <f t="shared" si="4769"/>
        <v>23</v>
      </c>
      <c r="I836">
        <f t="shared" si="4769"/>
        <v>23</v>
      </c>
      <c r="J836">
        <f t="shared" si="4769"/>
        <v>23</v>
      </c>
      <c r="K836">
        <f t="shared" si="4769"/>
        <v>23</v>
      </c>
      <c r="L836">
        <f t="shared" si="4769"/>
        <v>23</v>
      </c>
      <c r="M836">
        <f t="shared" si="4769"/>
        <v>23</v>
      </c>
      <c r="N836">
        <f t="shared" si="4769"/>
        <v>23</v>
      </c>
      <c r="O836">
        <f t="shared" si="4769"/>
        <v>23</v>
      </c>
      <c r="P836">
        <f t="shared" si="4769"/>
        <v>23</v>
      </c>
      <c r="Q836" s="37">
        <f t="shared" ref="Q836:T836" si="4770">IF(ROWS(Q$814:Q836)/100&lt;=Q$812,Q835+1%,"")</f>
        <v>0.23000000000000007</v>
      </c>
      <c r="R836" s="37">
        <f t="shared" si="4770"/>
        <v>0.23000000000000007</v>
      </c>
      <c r="S836" s="37">
        <f t="shared" si="4770"/>
        <v>0.23000000000000007</v>
      </c>
      <c r="T836" s="37">
        <f t="shared" si="4770"/>
        <v>0.23000000000000007</v>
      </c>
      <c r="U836">
        <f t="shared" si="4639"/>
        <v>23</v>
      </c>
      <c r="V836" s="37">
        <f t="shared" ref="V836:W836" si="4771">IF(ROWS(V$814:V836)/100&lt;=V$812,V835+1%,"")</f>
        <v>0.23000000000000007</v>
      </c>
      <c r="W836" s="37">
        <f t="shared" si="4771"/>
        <v>0.23000000000000007</v>
      </c>
      <c r="X836">
        <f t="shared" si="4641"/>
        <v>32</v>
      </c>
      <c r="Y836" s="37">
        <f t="shared" si="4642"/>
        <v>0.23000000000000007</v>
      </c>
      <c r="Z836">
        <f t="shared" ref="Z836:AA836" si="4772">IF(ROWS(Z$814:Z836)&lt;=Z$812,Z835+1,"")</f>
        <v>23</v>
      </c>
      <c r="AA836">
        <f t="shared" si="4772"/>
        <v>23</v>
      </c>
      <c r="AB836" s="37">
        <f t="shared" ref="AB836:AG836" si="4773">IF(ROWS(AB$814:AB836)/100&lt;=AB$812,AB835+1%,"")</f>
        <v>0.23000000000000007</v>
      </c>
      <c r="AC836" s="37">
        <f t="shared" si="4773"/>
        <v>0.23000000000000007</v>
      </c>
      <c r="AD836" s="37">
        <f t="shared" si="4773"/>
        <v>0.23000000000000007</v>
      </c>
      <c r="AE836" s="37">
        <f t="shared" si="4773"/>
        <v>0.23000000000000007</v>
      </c>
      <c r="AF836" s="37">
        <f t="shared" si="4773"/>
        <v>0.23000000000000007</v>
      </c>
      <c r="AG836" s="37">
        <f t="shared" si="4773"/>
        <v>0.23000000000000007</v>
      </c>
      <c r="AH836">
        <f t="shared" si="4645"/>
        <v>23</v>
      </c>
      <c r="AI836" s="37">
        <f t="shared" ref="AI836:AJ836" si="4774">IF(ROWS(AI$814:AI836)/100&lt;=AI$812,AI835+1,"")</f>
        <v>22.009999999999998</v>
      </c>
      <c r="AJ836" s="37">
        <f t="shared" si="4774"/>
        <v>22.009999999999998</v>
      </c>
      <c r="AK836">
        <f t="shared" si="4647"/>
        <v>23</v>
      </c>
      <c r="AL836" t="e">
        <f t="shared" si="4648"/>
        <v>#VALUE!</v>
      </c>
    </row>
    <row r="837" spans="2:38" ht="12.75">
      <c r="B837">
        <f t="shared" ref="B837:P837" si="4775">IF(ROWS(B$814:B837)&lt;=B$812,B836+1,"")</f>
        <v>24</v>
      </c>
      <c r="C837">
        <f t="shared" si="4775"/>
        <v>24</v>
      </c>
      <c r="D837">
        <f t="shared" si="4775"/>
        <v>24</v>
      </c>
      <c r="E837">
        <f t="shared" si="4775"/>
        <v>24</v>
      </c>
      <c r="F837">
        <f t="shared" si="4775"/>
        <v>24</v>
      </c>
      <c r="G837">
        <f t="shared" si="4775"/>
        <v>24</v>
      </c>
      <c r="H837">
        <f t="shared" si="4775"/>
        <v>24</v>
      </c>
      <c r="I837">
        <f t="shared" si="4775"/>
        <v>24</v>
      </c>
      <c r="J837">
        <f t="shared" si="4775"/>
        <v>24</v>
      </c>
      <c r="K837">
        <f t="shared" si="4775"/>
        <v>24</v>
      </c>
      <c r="L837">
        <f t="shared" si="4775"/>
        <v>24</v>
      </c>
      <c r="M837">
        <f t="shared" si="4775"/>
        <v>24</v>
      </c>
      <c r="N837">
        <f t="shared" si="4775"/>
        <v>24</v>
      </c>
      <c r="O837">
        <f t="shared" si="4775"/>
        <v>24</v>
      </c>
      <c r="P837">
        <f t="shared" si="4775"/>
        <v>24</v>
      </c>
      <c r="Q837" s="37">
        <f t="shared" ref="Q837:T837" si="4776">IF(ROWS(Q$814:Q837)/100&lt;=Q$812,Q836+1%,"")</f>
        <v>0.24000000000000007</v>
      </c>
      <c r="R837" s="37">
        <f t="shared" si="4776"/>
        <v>0.24000000000000007</v>
      </c>
      <c r="S837" s="37">
        <f t="shared" si="4776"/>
        <v>0.24000000000000007</v>
      </c>
      <c r="T837" s="37">
        <f t="shared" si="4776"/>
        <v>0.24000000000000007</v>
      </c>
      <c r="U837">
        <f t="shared" si="4639"/>
        <v>24</v>
      </c>
      <c r="V837" s="37">
        <f t="shared" ref="V837:W837" si="4777">IF(ROWS(V$814:V837)/100&lt;=V$812,V836+1%,"")</f>
        <v>0.24000000000000007</v>
      </c>
      <c r="W837" s="37">
        <f t="shared" si="4777"/>
        <v>0.24000000000000007</v>
      </c>
      <c r="X837">
        <f t="shared" si="4641"/>
        <v>33</v>
      </c>
      <c r="Y837" s="37">
        <f t="shared" si="4642"/>
        <v>0.24000000000000007</v>
      </c>
      <c r="Z837">
        <f t="shared" ref="Z837:AA837" si="4778">IF(ROWS(Z$814:Z837)&lt;=Z$812,Z836+1,"")</f>
        <v>24</v>
      </c>
      <c r="AA837">
        <f t="shared" si="4778"/>
        <v>24</v>
      </c>
      <c r="AB837" s="37">
        <f t="shared" ref="AB837:AG837" si="4779">IF(ROWS(AB$814:AB837)/100&lt;=AB$812,AB836+1%,"")</f>
        <v>0.24000000000000007</v>
      </c>
      <c r="AC837" s="37">
        <f t="shared" si="4779"/>
        <v>0.24000000000000007</v>
      </c>
      <c r="AD837" s="37">
        <f t="shared" si="4779"/>
        <v>0.24000000000000007</v>
      </c>
      <c r="AE837" s="37">
        <f t="shared" si="4779"/>
        <v>0.24000000000000007</v>
      </c>
      <c r="AF837" s="37">
        <f t="shared" si="4779"/>
        <v>0.24000000000000007</v>
      </c>
      <c r="AG837" s="37">
        <f t="shared" si="4779"/>
        <v>0.24000000000000007</v>
      </c>
      <c r="AH837">
        <f t="shared" si="4645"/>
        <v>24</v>
      </c>
      <c r="AI837" s="37">
        <f t="shared" ref="AI837:AJ837" si="4780">IF(ROWS(AI$814:AI837)/100&lt;=AI$812,AI836+1,"")</f>
        <v>23.009999999999998</v>
      </c>
      <c r="AJ837" s="37">
        <f t="shared" si="4780"/>
        <v>23.009999999999998</v>
      </c>
      <c r="AK837">
        <f t="shared" si="4647"/>
        <v>24</v>
      </c>
      <c r="AL837" t="e">
        <f t="shared" si="4648"/>
        <v>#VALUE!</v>
      </c>
    </row>
    <row r="838" spans="2:38" ht="12.75">
      <c r="B838">
        <f t="shared" ref="B838:P838" si="4781">IF(ROWS(B$814:B838)&lt;=B$812,B837+1,"")</f>
        <v>25</v>
      </c>
      <c r="C838">
        <f t="shared" si="4781"/>
        <v>25</v>
      </c>
      <c r="D838">
        <f t="shared" si="4781"/>
        <v>25</v>
      </c>
      <c r="E838">
        <f t="shared" si="4781"/>
        <v>25</v>
      </c>
      <c r="F838">
        <f t="shared" si="4781"/>
        <v>25</v>
      </c>
      <c r="G838">
        <f t="shared" si="4781"/>
        <v>25</v>
      </c>
      <c r="H838">
        <f t="shared" si="4781"/>
        <v>25</v>
      </c>
      <c r="I838">
        <f t="shared" si="4781"/>
        <v>25</v>
      </c>
      <c r="J838">
        <f t="shared" si="4781"/>
        <v>25</v>
      </c>
      <c r="K838">
        <f t="shared" si="4781"/>
        <v>25</v>
      </c>
      <c r="L838">
        <f t="shared" si="4781"/>
        <v>25</v>
      </c>
      <c r="M838">
        <f t="shared" si="4781"/>
        <v>25</v>
      </c>
      <c r="N838">
        <f t="shared" si="4781"/>
        <v>25</v>
      </c>
      <c r="O838">
        <f t="shared" si="4781"/>
        <v>25</v>
      </c>
      <c r="P838">
        <f t="shared" si="4781"/>
        <v>25</v>
      </c>
      <c r="Q838" s="37">
        <f t="shared" ref="Q838:T838" si="4782">IF(ROWS(Q$814:Q838)/100&lt;=Q$812,Q837+1%,"")</f>
        <v>0.25000000000000006</v>
      </c>
      <c r="R838" s="37">
        <f t="shared" si="4782"/>
        <v>0.25000000000000006</v>
      </c>
      <c r="S838" s="37">
        <f t="shared" si="4782"/>
        <v>0.25000000000000006</v>
      </c>
      <c r="T838" s="37">
        <f t="shared" si="4782"/>
        <v>0.25000000000000006</v>
      </c>
      <c r="U838">
        <f t="shared" si="4639"/>
        <v>25</v>
      </c>
      <c r="V838" s="37">
        <f t="shared" ref="V838:W838" si="4783">IF(ROWS(V$814:V838)/100&lt;=V$812,V837+1%,"")</f>
        <v>0.25000000000000006</v>
      </c>
      <c r="W838" s="37">
        <f t="shared" si="4783"/>
        <v>0.25000000000000006</v>
      </c>
      <c r="X838">
        <f t="shared" si="4641"/>
        <v>34</v>
      </c>
      <c r="Y838" s="37">
        <f t="shared" si="4642"/>
        <v>0.25000000000000006</v>
      </c>
      <c r="Z838">
        <f t="shared" ref="Z838:AA838" si="4784">IF(ROWS(Z$814:Z838)&lt;=Z$812,Z837+1,"")</f>
        <v>25</v>
      </c>
      <c r="AA838">
        <f t="shared" si="4784"/>
        <v>25</v>
      </c>
      <c r="AB838" s="37">
        <f t="shared" ref="AB838:AG838" si="4785">IF(ROWS(AB$814:AB838)/100&lt;=AB$812,AB837+1%,"")</f>
        <v>0.25000000000000006</v>
      </c>
      <c r="AC838" s="37">
        <f t="shared" si="4785"/>
        <v>0.25000000000000006</v>
      </c>
      <c r="AD838" s="37">
        <f t="shared" si="4785"/>
        <v>0.25000000000000006</v>
      </c>
      <c r="AE838" s="37">
        <f t="shared" si="4785"/>
        <v>0.25000000000000006</v>
      </c>
      <c r="AF838" s="37">
        <f t="shared" si="4785"/>
        <v>0.25000000000000006</v>
      </c>
      <c r="AG838" s="37">
        <f t="shared" si="4785"/>
        <v>0.25000000000000006</v>
      </c>
      <c r="AH838">
        <f t="shared" si="4645"/>
        <v>25</v>
      </c>
      <c r="AI838" s="37">
        <f t="shared" ref="AI838:AJ838" si="4786">IF(ROWS(AI$814:AI838)/100&lt;=AI$812,AI837+1,"")</f>
        <v>24.009999999999998</v>
      </c>
      <c r="AJ838" s="37">
        <f t="shared" si="4786"/>
        <v>24.009999999999998</v>
      </c>
      <c r="AK838">
        <f t="shared" si="4647"/>
        <v>25</v>
      </c>
      <c r="AL838" t="e">
        <f t="shared" si="4648"/>
        <v>#VALUE!</v>
      </c>
    </row>
    <row r="839" spans="2:38" ht="12.75">
      <c r="B839">
        <f t="shared" ref="B839:P839" si="4787">IF(ROWS(B$814:B839)&lt;=B$812,B838+1,"")</f>
        <v>26</v>
      </c>
      <c r="C839">
        <f t="shared" si="4787"/>
        <v>26</v>
      </c>
      <c r="D839">
        <f t="shared" si="4787"/>
        <v>26</v>
      </c>
      <c r="E839">
        <f t="shared" si="4787"/>
        <v>26</v>
      </c>
      <c r="F839">
        <f t="shared" si="4787"/>
        <v>26</v>
      </c>
      <c r="G839">
        <f t="shared" si="4787"/>
        <v>26</v>
      </c>
      <c r="H839">
        <f t="shared" si="4787"/>
        <v>26</v>
      </c>
      <c r="I839">
        <f t="shared" si="4787"/>
        <v>26</v>
      </c>
      <c r="J839">
        <f t="shared" si="4787"/>
        <v>26</v>
      </c>
      <c r="K839">
        <f t="shared" si="4787"/>
        <v>26</v>
      </c>
      <c r="L839">
        <f t="shared" si="4787"/>
        <v>26</v>
      </c>
      <c r="M839">
        <f t="shared" si="4787"/>
        <v>26</v>
      </c>
      <c r="N839">
        <f t="shared" si="4787"/>
        <v>26</v>
      </c>
      <c r="O839">
        <f t="shared" si="4787"/>
        <v>26</v>
      </c>
      <c r="P839">
        <f t="shared" si="4787"/>
        <v>26</v>
      </c>
      <c r="Q839" s="37">
        <f t="shared" ref="Q839:T839" si="4788">IF(ROWS(Q$814:Q839)/100&lt;=Q$812,Q838+1%,"")</f>
        <v>0.26000000000000006</v>
      </c>
      <c r="R839" s="37">
        <f t="shared" si="4788"/>
        <v>0.26000000000000006</v>
      </c>
      <c r="S839" s="37">
        <f t="shared" si="4788"/>
        <v>0.26000000000000006</v>
      </c>
      <c r="T839" s="37">
        <f t="shared" si="4788"/>
        <v>0.26000000000000006</v>
      </c>
      <c r="U839">
        <f t="shared" si="4639"/>
        <v>26</v>
      </c>
      <c r="V839" s="37">
        <f t="shared" ref="V839:W839" si="4789">IF(ROWS(V$814:V839)/100&lt;=V$812,V838+1%,"")</f>
        <v>0.26000000000000006</v>
      </c>
      <c r="W839" s="37">
        <f t="shared" si="4789"/>
        <v>0.26000000000000006</v>
      </c>
      <c r="X839">
        <f t="shared" si="4641"/>
        <v>35</v>
      </c>
      <c r="Y839" s="37">
        <f t="shared" si="4642"/>
        <v>0.26000000000000006</v>
      </c>
      <c r="Z839">
        <f t="shared" ref="Z839:AA839" si="4790">IF(ROWS(Z$814:Z839)&lt;=Z$812,Z838+1,"")</f>
        <v>26</v>
      </c>
      <c r="AA839">
        <f t="shared" si="4790"/>
        <v>26</v>
      </c>
      <c r="AB839" s="37">
        <f t="shared" ref="AB839:AG839" si="4791">IF(ROWS(AB$814:AB839)/100&lt;=AB$812,AB838+1%,"")</f>
        <v>0.26000000000000006</v>
      </c>
      <c r="AC839" s="37">
        <f t="shared" si="4791"/>
        <v>0.26000000000000006</v>
      </c>
      <c r="AD839" s="37">
        <f t="shared" si="4791"/>
        <v>0.26000000000000006</v>
      </c>
      <c r="AE839" s="37">
        <f t="shared" si="4791"/>
        <v>0.26000000000000006</v>
      </c>
      <c r="AF839" s="37">
        <f t="shared" si="4791"/>
        <v>0.26000000000000006</v>
      </c>
      <c r="AG839" s="37">
        <f t="shared" si="4791"/>
        <v>0.26000000000000006</v>
      </c>
      <c r="AH839">
        <f t="shared" si="4645"/>
        <v>26</v>
      </c>
      <c r="AI839" s="37">
        <f t="shared" ref="AI839:AJ839" si="4792">IF(ROWS(AI$814:AI839)/100&lt;=AI$812,AI838+1,"")</f>
        <v>25.009999999999998</v>
      </c>
      <c r="AJ839" s="37">
        <f t="shared" si="4792"/>
        <v>25.009999999999998</v>
      </c>
      <c r="AK839">
        <f t="shared" si="4647"/>
        <v>26</v>
      </c>
      <c r="AL839" t="e">
        <f t="shared" si="4648"/>
        <v>#VALUE!</v>
      </c>
    </row>
    <row r="840" spans="2:38" ht="12.75">
      <c r="B840">
        <f t="shared" ref="B840:P840" si="4793">IF(ROWS(B$814:B840)&lt;=B$812,B839+1,"")</f>
        <v>27</v>
      </c>
      <c r="C840">
        <f t="shared" si="4793"/>
        <v>27</v>
      </c>
      <c r="D840">
        <f t="shared" si="4793"/>
        <v>27</v>
      </c>
      <c r="E840">
        <f t="shared" si="4793"/>
        <v>27</v>
      </c>
      <c r="F840">
        <f t="shared" si="4793"/>
        <v>27</v>
      </c>
      <c r="G840">
        <f t="shared" si="4793"/>
        <v>27</v>
      </c>
      <c r="H840">
        <f t="shared" si="4793"/>
        <v>27</v>
      </c>
      <c r="I840">
        <f t="shared" si="4793"/>
        <v>27</v>
      </c>
      <c r="J840">
        <f t="shared" si="4793"/>
        <v>27</v>
      </c>
      <c r="K840">
        <f t="shared" si="4793"/>
        <v>27</v>
      </c>
      <c r="L840">
        <f t="shared" si="4793"/>
        <v>27</v>
      </c>
      <c r="M840">
        <f t="shared" si="4793"/>
        <v>27</v>
      </c>
      <c r="N840">
        <f t="shared" si="4793"/>
        <v>27</v>
      </c>
      <c r="O840">
        <f t="shared" si="4793"/>
        <v>27</v>
      </c>
      <c r="P840">
        <f t="shared" si="4793"/>
        <v>27</v>
      </c>
      <c r="Q840" s="37">
        <f t="shared" ref="Q840:T840" si="4794">IF(ROWS(Q$814:Q840)/100&lt;=Q$812,Q839+1%,"")</f>
        <v>0.27000000000000007</v>
      </c>
      <c r="R840" s="37">
        <f t="shared" si="4794"/>
        <v>0.27000000000000007</v>
      </c>
      <c r="S840" s="37">
        <f t="shared" si="4794"/>
        <v>0.27000000000000007</v>
      </c>
      <c r="T840" s="37">
        <f t="shared" si="4794"/>
        <v>0.27000000000000007</v>
      </c>
      <c r="U840">
        <f t="shared" si="4639"/>
        <v>27</v>
      </c>
      <c r="V840" s="37">
        <f t="shared" ref="V840:W840" si="4795">IF(ROWS(V$814:V840)/100&lt;=V$812,V839+1%,"")</f>
        <v>0.27000000000000007</v>
      </c>
      <c r="W840" s="37">
        <f t="shared" si="4795"/>
        <v>0.27000000000000007</v>
      </c>
      <c r="X840">
        <f t="shared" si="4641"/>
        <v>36</v>
      </c>
      <c r="Y840" s="37">
        <f t="shared" si="4642"/>
        <v>0.27000000000000007</v>
      </c>
      <c r="Z840">
        <f t="shared" ref="Z840:AA840" si="4796">IF(ROWS(Z$814:Z840)&lt;=Z$812,Z839+1,"")</f>
        <v>27</v>
      </c>
      <c r="AA840">
        <f t="shared" si="4796"/>
        <v>27</v>
      </c>
      <c r="AB840" s="37">
        <f t="shared" ref="AB840:AG840" si="4797">IF(ROWS(AB$814:AB840)/100&lt;=AB$812,AB839+1%,"")</f>
        <v>0.27000000000000007</v>
      </c>
      <c r="AC840" s="37">
        <f t="shared" si="4797"/>
        <v>0.27000000000000007</v>
      </c>
      <c r="AD840" s="37">
        <f t="shared" si="4797"/>
        <v>0.27000000000000007</v>
      </c>
      <c r="AE840" s="37">
        <f t="shared" si="4797"/>
        <v>0.27000000000000007</v>
      </c>
      <c r="AF840" s="37">
        <f t="shared" si="4797"/>
        <v>0.27000000000000007</v>
      </c>
      <c r="AG840" s="37">
        <f t="shared" si="4797"/>
        <v>0.27000000000000007</v>
      </c>
      <c r="AH840">
        <f t="shared" si="4645"/>
        <v>27</v>
      </c>
      <c r="AI840" s="37">
        <f t="shared" ref="AI840:AJ840" si="4798">IF(ROWS(AI$814:AI840)/100&lt;=AI$812,AI839+1,"")</f>
        <v>26.009999999999998</v>
      </c>
      <c r="AJ840" s="37">
        <f t="shared" si="4798"/>
        <v>26.009999999999998</v>
      </c>
      <c r="AK840">
        <f t="shared" si="4647"/>
        <v>27</v>
      </c>
      <c r="AL840" t="e">
        <f t="shared" si="4648"/>
        <v>#VALUE!</v>
      </c>
    </row>
    <row r="841" spans="2:38" ht="12.75">
      <c r="B841">
        <f t="shared" ref="B841:P841" si="4799">IF(ROWS(B$814:B841)&lt;=B$812,B840+1,"")</f>
        <v>28</v>
      </c>
      <c r="C841">
        <f t="shared" si="4799"/>
        <v>28</v>
      </c>
      <c r="D841">
        <f t="shared" si="4799"/>
        <v>28</v>
      </c>
      <c r="E841">
        <f t="shared" si="4799"/>
        <v>28</v>
      </c>
      <c r="F841">
        <f t="shared" si="4799"/>
        <v>28</v>
      </c>
      <c r="G841">
        <f t="shared" si="4799"/>
        <v>28</v>
      </c>
      <c r="H841">
        <f t="shared" si="4799"/>
        <v>28</v>
      </c>
      <c r="I841">
        <f t="shared" si="4799"/>
        <v>28</v>
      </c>
      <c r="J841">
        <f t="shared" si="4799"/>
        <v>28</v>
      </c>
      <c r="K841">
        <f t="shared" si="4799"/>
        <v>28</v>
      </c>
      <c r="L841">
        <f t="shared" si="4799"/>
        <v>28</v>
      </c>
      <c r="M841">
        <f t="shared" si="4799"/>
        <v>28</v>
      </c>
      <c r="N841">
        <f t="shared" si="4799"/>
        <v>28</v>
      </c>
      <c r="O841">
        <f t="shared" si="4799"/>
        <v>28</v>
      </c>
      <c r="P841">
        <f t="shared" si="4799"/>
        <v>28</v>
      </c>
      <c r="Q841" s="37">
        <f t="shared" ref="Q841:T841" si="4800">IF(ROWS(Q$814:Q841)/100&lt;=Q$812,Q840+1%,"")</f>
        <v>0.28000000000000008</v>
      </c>
      <c r="R841" s="37">
        <f t="shared" si="4800"/>
        <v>0.28000000000000008</v>
      </c>
      <c r="S841" s="37">
        <f t="shared" si="4800"/>
        <v>0.28000000000000008</v>
      </c>
      <c r="T841" s="37">
        <f t="shared" si="4800"/>
        <v>0.28000000000000008</v>
      </c>
      <c r="U841">
        <f t="shared" si="4639"/>
        <v>28</v>
      </c>
      <c r="V841" s="37">
        <f t="shared" ref="V841:W841" si="4801">IF(ROWS(V$814:V841)/100&lt;=V$812,V840+1%,"")</f>
        <v>0.28000000000000008</v>
      </c>
      <c r="W841" s="37">
        <f t="shared" si="4801"/>
        <v>0.28000000000000008</v>
      </c>
      <c r="X841">
        <f t="shared" si="4641"/>
        <v>37</v>
      </c>
      <c r="Y841" s="37">
        <f t="shared" si="4642"/>
        <v>0.28000000000000008</v>
      </c>
      <c r="Z841">
        <f t="shared" ref="Z841:AA841" si="4802">IF(ROWS(Z$814:Z841)&lt;=Z$812,Z840+1,"")</f>
        <v>28</v>
      </c>
      <c r="AA841">
        <f t="shared" si="4802"/>
        <v>28</v>
      </c>
      <c r="AB841" s="37">
        <f t="shared" ref="AB841:AG841" si="4803">IF(ROWS(AB$814:AB841)/100&lt;=AB$812,AB840+1%,"")</f>
        <v>0.28000000000000008</v>
      </c>
      <c r="AC841" s="37">
        <f t="shared" si="4803"/>
        <v>0.28000000000000008</v>
      </c>
      <c r="AD841" s="37">
        <f t="shared" si="4803"/>
        <v>0.28000000000000008</v>
      </c>
      <c r="AE841" s="37">
        <f t="shared" si="4803"/>
        <v>0.28000000000000008</v>
      </c>
      <c r="AF841" s="37">
        <f t="shared" si="4803"/>
        <v>0.28000000000000008</v>
      </c>
      <c r="AG841" s="37">
        <f t="shared" si="4803"/>
        <v>0.28000000000000008</v>
      </c>
      <c r="AH841">
        <f t="shared" si="4645"/>
        <v>28</v>
      </c>
      <c r="AI841" s="37">
        <f t="shared" ref="AI841:AJ841" si="4804">IF(ROWS(AI$814:AI841)/100&lt;=AI$812,AI840+1,"")</f>
        <v>27.009999999999998</v>
      </c>
      <c r="AJ841" s="37">
        <f t="shared" si="4804"/>
        <v>27.009999999999998</v>
      </c>
      <c r="AK841">
        <f t="shared" si="4647"/>
        <v>28</v>
      </c>
      <c r="AL841" t="e">
        <f t="shared" si="4648"/>
        <v>#VALUE!</v>
      </c>
    </row>
    <row r="842" spans="2:38" ht="12.75">
      <c r="B842">
        <f t="shared" ref="B842:P842" si="4805">IF(ROWS(B$814:B842)&lt;=B$812,B841+1,"")</f>
        <v>29</v>
      </c>
      <c r="C842">
        <f t="shared" si="4805"/>
        <v>29</v>
      </c>
      <c r="D842">
        <f t="shared" si="4805"/>
        <v>29</v>
      </c>
      <c r="E842">
        <f t="shared" si="4805"/>
        <v>29</v>
      </c>
      <c r="F842">
        <f t="shared" si="4805"/>
        <v>29</v>
      </c>
      <c r="G842">
        <f t="shared" si="4805"/>
        <v>29</v>
      </c>
      <c r="H842">
        <f t="shared" si="4805"/>
        <v>29</v>
      </c>
      <c r="I842">
        <f t="shared" si="4805"/>
        <v>29</v>
      </c>
      <c r="J842">
        <f t="shared" si="4805"/>
        <v>29</v>
      </c>
      <c r="K842">
        <f t="shared" si="4805"/>
        <v>29</v>
      </c>
      <c r="L842">
        <f t="shared" si="4805"/>
        <v>29</v>
      </c>
      <c r="M842">
        <f t="shared" si="4805"/>
        <v>29</v>
      </c>
      <c r="N842">
        <f t="shared" si="4805"/>
        <v>29</v>
      </c>
      <c r="O842">
        <f t="shared" si="4805"/>
        <v>29</v>
      </c>
      <c r="P842">
        <f t="shared" si="4805"/>
        <v>29</v>
      </c>
      <c r="Q842" s="37">
        <f t="shared" ref="Q842:T842" si="4806">IF(ROWS(Q$814:Q842)/100&lt;=Q$812,Q841+1%,"")</f>
        <v>0.29000000000000009</v>
      </c>
      <c r="R842" s="37">
        <f t="shared" si="4806"/>
        <v>0.29000000000000009</v>
      </c>
      <c r="S842" s="37">
        <f t="shared" si="4806"/>
        <v>0.29000000000000009</v>
      </c>
      <c r="T842" s="37">
        <f t="shared" si="4806"/>
        <v>0.29000000000000009</v>
      </c>
      <c r="U842">
        <f t="shared" si="4639"/>
        <v>29</v>
      </c>
      <c r="V842" s="37">
        <f t="shared" ref="V842:W842" si="4807">IF(ROWS(V$814:V842)/100&lt;=V$812,V841+1%,"")</f>
        <v>0.29000000000000009</v>
      </c>
      <c r="W842" s="37">
        <f t="shared" si="4807"/>
        <v>0.29000000000000009</v>
      </c>
      <c r="X842">
        <f t="shared" si="4641"/>
        <v>38</v>
      </c>
      <c r="Y842" s="37">
        <f t="shared" si="4642"/>
        <v>0.29000000000000009</v>
      </c>
      <c r="Z842">
        <f t="shared" ref="Z842:AA842" si="4808">IF(ROWS(Z$814:Z842)&lt;=Z$812,Z841+1,"")</f>
        <v>29</v>
      </c>
      <c r="AA842">
        <f t="shared" si="4808"/>
        <v>29</v>
      </c>
      <c r="AB842" s="37">
        <f t="shared" ref="AB842:AG842" si="4809">IF(ROWS(AB$814:AB842)/100&lt;=AB$812,AB841+1%,"")</f>
        <v>0.29000000000000009</v>
      </c>
      <c r="AC842" s="37">
        <f t="shared" si="4809"/>
        <v>0.29000000000000009</v>
      </c>
      <c r="AD842" s="37">
        <f t="shared" si="4809"/>
        <v>0.29000000000000009</v>
      </c>
      <c r="AE842" s="37">
        <f t="shared" si="4809"/>
        <v>0.29000000000000009</v>
      </c>
      <c r="AF842" s="37">
        <f t="shared" si="4809"/>
        <v>0.29000000000000009</v>
      </c>
      <c r="AG842" s="37">
        <f t="shared" si="4809"/>
        <v>0.29000000000000009</v>
      </c>
      <c r="AH842">
        <f t="shared" si="4645"/>
        <v>29</v>
      </c>
      <c r="AI842" s="37">
        <f t="shared" ref="AI842:AJ842" si="4810">IF(ROWS(AI$814:AI842)/100&lt;=AI$812,AI841+1,"")</f>
        <v>28.009999999999998</v>
      </c>
      <c r="AJ842" s="37">
        <f t="shared" si="4810"/>
        <v>28.009999999999998</v>
      </c>
      <c r="AK842">
        <f t="shared" si="4647"/>
        <v>29</v>
      </c>
      <c r="AL842" t="e">
        <f t="shared" si="4648"/>
        <v>#VALUE!</v>
      </c>
    </row>
    <row r="843" spans="2:38" ht="12.75">
      <c r="B843">
        <f t="shared" ref="B843:P843" si="4811">IF(ROWS(B$814:B843)&lt;=B$812,B842+1,"")</f>
        <v>30</v>
      </c>
      <c r="C843">
        <f t="shared" si="4811"/>
        <v>30</v>
      </c>
      <c r="D843">
        <f t="shared" si="4811"/>
        <v>30</v>
      </c>
      <c r="E843">
        <f t="shared" si="4811"/>
        <v>30</v>
      </c>
      <c r="F843">
        <f t="shared" si="4811"/>
        <v>30</v>
      </c>
      <c r="G843">
        <f t="shared" si="4811"/>
        <v>30</v>
      </c>
      <c r="H843">
        <f t="shared" si="4811"/>
        <v>30</v>
      </c>
      <c r="I843">
        <f t="shared" si="4811"/>
        <v>30</v>
      </c>
      <c r="J843">
        <f t="shared" si="4811"/>
        <v>30</v>
      </c>
      <c r="K843">
        <f t="shared" si="4811"/>
        <v>30</v>
      </c>
      <c r="L843">
        <f t="shared" si="4811"/>
        <v>30</v>
      </c>
      <c r="M843">
        <f t="shared" si="4811"/>
        <v>30</v>
      </c>
      <c r="N843">
        <f t="shared" si="4811"/>
        <v>30</v>
      </c>
      <c r="O843">
        <f t="shared" si="4811"/>
        <v>30</v>
      </c>
      <c r="P843">
        <f t="shared" si="4811"/>
        <v>30</v>
      </c>
      <c r="Q843" s="37">
        <f t="shared" ref="Q843:T843" si="4812">IF(ROWS(Q$814:Q843)/100&lt;=Q$812,Q842+1%,"")</f>
        <v>0.3000000000000001</v>
      </c>
      <c r="R843" s="37">
        <f t="shared" si="4812"/>
        <v>0.3000000000000001</v>
      </c>
      <c r="S843" s="37">
        <f t="shared" si="4812"/>
        <v>0.3000000000000001</v>
      </c>
      <c r="T843" s="37">
        <f t="shared" si="4812"/>
        <v>0.3000000000000001</v>
      </c>
      <c r="U843">
        <f t="shared" si="4639"/>
        <v>30</v>
      </c>
      <c r="V843" s="37">
        <f t="shared" ref="V843:W843" si="4813">IF(ROWS(V$814:V843)/100&lt;=V$812,V842+1%,"")</f>
        <v>0.3000000000000001</v>
      </c>
      <c r="W843" s="37">
        <f t="shared" si="4813"/>
        <v>0.3000000000000001</v>
      </c>
      <c r="X843">
        <f t="shared" si="4641"/>
        <v>39</v>
      </c>
      <c r="Y843" s="37">
        <f t="shared" si="4642"/>
        <v>0.3000000000000001</v>
      </c>
      <c r="Z843">
        <f t="shared" ref="Z843:AA843" si="4814">IF(ROWS(Z$814:Z843)&lt;=Z$812,Z842+1,"")</f>
        <v>30</v>
      </c>
      <c r="AA843">
        <f t="shared" si="4814"/>
        <v>30</v>
      </c>
      <c r="AB843" s="37">
        <f t="shared" ref="AB843:AG843" si="4815">IF(ROWS(AB$814:AB843)/100&lt;=AB$812,AB842+1%,"")</f>
        <v>0.3000000000000001</v>
      </c>
      <c r="AC843" s="37">
        <f t="shared" si="4815"/>
        <v>0.3000000000000001</v>
      </c>
      <c r="AD843" s="37">
        <f t="shared" si="4815"/>
        <v>0.3000000000000001</v>
      </c>
      <c r="AE843" s="37">
        <f t="shared" si="4815"/>
        <v>0.3000000000000001</v>
      </c>
      <c r="AF843" s="37">
        <f t="shared" si="4815"/>
        <v>0.3000000000000001</v>
      </c>
      <c r="AG843" s="37">
        <f t="shared" si="4815"/>
        <v>0.3000000000000001</v>
      </c>
      <c r="AH843">
        <f t="shared" si="4645"/>
        <v>30</v>
      </c>
      <c r="AI843" s="37">
        <f t="shared" ref="AI843:AJ843" si="4816">IF(ROWS(AI$814:AI843)/100&lt;=AI$812,AI842+1,"")</f>
        <v>29.009999999999998</v>
      </c>
      <c r="AJ843" s="37">
        <f t="shared" si="4816"/>
        <v>29.009999999999998</v>
      </c>
      <c r="AK843">
        <f t="shared" si="4647"/>
        <v>30</v>
      </c>
      <c r="AL843" t="e">
        <f t="shared" si="4648"/>
        <v>#VALUE!</v>
      </c>
    </row>
    <row r="844" spans="2:38" ht="12.75">
      <c r="B844">
        <f t="shared" ref="B844:P844" si="4817">IF(ROWS(B$814:B844)&lt;=B$812,B843+1,"")</f>
        <v>31</v>
      </c>
      <c r="C844">
        <f t="shared" si="4817"/>
        <v>31</v>
      </c>
      <c r="D844">
        <f t="shared" si="4817"/>
        <v>31</v>
      </c>
      <c r="E844">
        <f t="shared" si="4817"/>
        <v>31</v>
      </c>
      <c r="F844">
        <f t="shared" si="4817"/>
        <v>31</v>
      </c>
      <c r="G844">
        <f t="shared" si="4817"/>
        <v>31</v>
      </c>
      <c r="H844">
        <f t="shared" si="4817"/>
        <v>31</v>
      </c>
      <c r="I844">
        <f t="shared" si="4817"/>
        <v>31</v>
      </c>
      <c r="J844">
        <f t="shared" si="4817"/>
        <v>31</v>
      </c>
      <c r="K844">
        <f t="shared" si="4817"/>
        <v>31</v>
      </c>
      <c r="L844">
        <f t="shared" si="4817"/>
        <v>31</v>
      </c>
      <c r="M844">
        <f t="shared" si="4817"/>
        <v>31</v>
      </c>
      <c r="N844">
        <f t="shared" si="4817"/>
        <v>31</v>
      </c>
      <c r="O844">
        <f t="shared" si="4817"/>
        <v>31</v>
      </c>
      <c r="P844">
        <f t="shared" si="4817"/>
        <v>31</v>
      </c>
      <c r="Q844" s="37">
        <f t="shared" ref="Q844:T844" si="4818">IF(ROWS(Q$814:Q844)/100&lt;=Q$812,Q843+1%,"")</f>
        <v>0.31000000000000011</v>
      </c>
      <c r="R844" s="37">
        <f t="shared" si="4818"/>
        <v>0.31000000000000011</v>
      </c>
      <c r="S844" s="37">
        <f t="shared" si="4818"/>
        <v>0.31000000000000011</v>
      </c>
      <c r="T844" s="37">
        <f t="shared" si="4818"/>
        <v>0.31000000000000011</v>
      </c>
      <c r="U844">
        <f t="shared" si="4639"/>
        <v>31</v>
      </c>
      <c r="V844" s="37">
        <f t="shared" ref="V844:W844" si="4819">IF(ROWS(V$814:V844)/100&lt;=V$812,V843+1%,"")</f>
        <v>0.31000000000000011</v>
      </c>
      <c r="W844" s="37">
        <f t="shared" si="4819"/>
        <v>0.31000000000000011</v>
      </c>
      <c r="X844">
        <f t="shared" si="4641"/>
        <v>40</v>
      </c>
      <c r="Y844" s="37">
        <f t="shared" si="4642"/>
        <v>0.31000000000000011</v>
      </c>
      <c r="Z844">
        <f t="shared" ref="Z844:AA844" si="4820">IF(ROWS(Z$814:Z844)&lt;=Z$812,Z843+1,"")</f>
        <v>31</v>
      </c>
      <c r="AA844">
        <f t="shared" si="4820"/>
        <v>31</v>
      </c>
      <c r="AB844" s="37">
        <f t="shared" ref="AB844:AG844" si="4821">IF(ROWS(AB$814:AB844)/100&lt;=AB$812,AB843+1%,"")</f>
        <v>0.31000000000000011</v>
      </c>
      <c r="AC844" s="37">
        <f t="shared" si="4821"/>
        <v>0.31000000000000011</v>
      </c>
      <c r="AD844" s="37">
        <f t="shared" si="4821"/>
        <v>0.31000000000000011</v>
      </c>
      <c r="AE844" s="37">
        <f t="shared" si="4821"/>
        <v>0.31000000000000011</v>
      </c>
      <c r="AF844" s="37">
        <f t="shared" si="4821"/>
        <v>0.31000000000000011</v>
      </c>
      <c r="AG844" s="37">
        <f t="shared" si="4821"/>
        <v>0.31000000000000011</v>
      </c>
      <c r="AH844">
        <f t="shared" si="4645"/>
        <v>31</v>
      </c>
      <c r="AI844" s="37">
        <f t="shared" ref="AI844:AJ844" si="4822">IF(ROWS(AI$814:AI844)/100&lt;=AI$812,AI843+1,"")</f>
        <v>30.009999999999998</v>
      </c>
      <c r="AJ844" s="37">
        <f t="shared" si="4822"/>
        <v>30.009999999999998</v>
      </c>
      <c r="AK844">
        <f t="shared" si="4647"/>
        <v>31</v>
      </c>
      <c r="AL844" t="e">
        <f t="shared" si="4648"/>
        <v>#VALUE!</v>
      </c>
    </row>
    <row r="845" spans="2:38" ht="12.75">
      <c r="B845">
        <f t="shared" ref="B845:P845" si="4823">IF(ROWS(B$814:B845)&lt;=B$812,B844+1,"")</f>
        <v>32</v>
      </c>
      <c r="C845">
        <f t="shared" si="4823"/>
        <v>32</v>
      </c>
      <c r="D845">
        <f t="shared" si="4823"/>
        <v>32</v>
      </c>
      <c r="E845">
        <f t="shared" si="4823"/>
        <v>32</v>
      </c>
      <c r="F845">
        <f t="shared" si="4823"/>
        <v>32</v>
      </c>
      <c r="G845">
        <f t="shared" si="4823"/>
        <v>32</v>
      </c>
      <c r="H845">
        <f t="shared" si="4823"/>
        <v>32</v>
      </c>
      <c r="I845">
        <f t="shared" si="4823"/>
        <v>32</v>
      </c>
      <c r="J845">
        <f t="shared" si="4823"/>
        <v>32</v>
      </c>
      <c r="K845">
        <f t="shared" si="4823"/>
        <v>32</v>
      </c>
      <c r="L845">
        <f t="shared" si="4823"/>
        <v>32</v>
      </c>
      <c r="M845">
        <f t="shared" si="4823"/>
        <v>32</v>
      </c>
      <c r="N845">
        <f t="shared" si="4823"/>
        <v>32</v>
      </c>
      <c r="O845">
        <f t="shared" si="4823"/>
        <v>32</v>
      </c>
      <c r="P845">
        <f t="shared" si="4823"/>
        <v>32</v>
      </c>
      <c r="Q845" s="37">
        <f t="shared" ref="Q845:T845" si="4824">IF(ROWS(Q$814:Q845)/100&lt;=Q$812,Q844+1%,"")</f>
        <v>0.32000000000000012</v>
      </c>
      <c r="R845" s="37">
        <f t="shared" si="4824"/>
        <v>0.32000000000000012</v>
      </c>
      <c r="S845" s="37">
        <f t="shared" si="4824"/>
        <v>0.32000000000000012</v>
      </c>
      <c r="T845" s="37">
        <f t="shared" si="4824"/>
        <v>0.32000000000000012</v>
      </c>
      <c r="U845">
        <f t="shared" si="4639"/>
        <v>32</v>
      </c>
      <c r="V845" s="37">
        <f t="shared" ref="V845:W845" si="4825">IF(ROWS(V$814:V845)/100&lt;=V$812,V844+1%,"")</f>
        <v>0.32000000000000012</v>
      </c>
      <c r="W845" s="37">
        <f t="shared" si="4825"/>
        <v>0.32000000000000012</v>
      </c>
      <c r="X845">
        <f t="shared" si="4641"/>
        <v>41</v>
      </c>
      <c r="Y845" s="37">
        <f t="shared" si="4642"/>
        <v>0.32000000000000012</v>
      </c>
      <c r="Z845">
        <f t="shared" ref="Z845:AA845" si="4826">IF(ROWS(Z$814:Z845)&lt;=Z$812,Z844+1,"")</f>
        <v>32</v>
      </c>
      <c r="AA845">
        <f t="shared" si="4826"/>
        <v>32</v>
      </c>
      <c r="AB845" s="37">
        <f t="shared" ref="AB845:AG845" si="4827">IF(ROWS(AB$814:AB845)/100&lt;=AB$812,AB844+1%,"")</f>
        <v>0.32000000000000012</v>
      </c>
      <c r="AC845" s="37">
        <f t="shared" si="4827"/>
        <v>0.32000000000000012</v>
      </c>
      <c r="AD845" s="37">
        <f t="shared" si="4827"/>
        <v>0.32000000000000012</v>
      </c>
      <c r="AE845" s="37">
        <f t="shared" si="4827"/>
        <v>0.32000000000000012</v>
      </c>
      <c r="AF845" s="37">
        <f t="shared" si="4827"/>
        <v>0.32000000000000012</v>
      </c>
      <c r="AG845" s="37">
        <f t="shared" si="4827"/>
        <v>0.32000000000000012</v>
      </c>
      <c r="AH845">
        <f t="shared" si="4645"/>
        <v>32</v>
      </c>
      <c r="AI845" s="37">
        <f t="shared" ref="AI845:AJ845" si="4828">IF(ROWS(AI$814:AI845)/100&lt;=AI$812,AI844+1,"")</f>
        <v>31.009999999999998</v>
      </c>
      <c r="AJ845" s="37">
        <f t="shared" si="4828"/>
        <v>31.009999999999998</v>
      </c>
      <c r="AK845">
        <f t="shared" si="4647"/>
        <v>32</v>
      </c>
      <c r="AL845" t="e">
        <f t="shared" si="4648"/>
        <v>#VALUE!</v>
      </c>
    </row>
    <row r="846" spans="2:38" ht="12.75">
      <c r="B846">
        <f t="shared" ref="B846:P846" si="4829">IF(ROWS(B$814:B846)&lt;=B$812,B845+1,"")</f>
        <v>33</v>
      </c>
      <c r="C846">
        <f t="shared" si="4829"/>
        <v>33</v>
      </c>
      <c r="D846">
        <f t="shared" si="4829"/>
        <v>33</v>
      </c>
      <c r="E846">
        <f t="shared" si="4829"/>
        <v>33</v>
      </c>
      <c r="F846">
        <f t="shared" si="4829"/>
        <v>33</v>
      </c>
      <c r="G846">
        <f t="shared" si="4829"/>
        <v>33</v>
      </c>
      <c r="H846">
        <f t="shared" si="4829"/>
        <v>33</v>
      </c>
      <c r="I846">
        <f t="shared" si="4829"/>
        <v>33</v>
      </c>
      <c r="J846">
        <f t="shared" si="4829"/>
        <v>33</v>
      </c>
      <c r="K846">
        <f t="shared" si="4829"/>
        <v>33</v>
      </c>
      <c r="L846">
        <f t="shared" si="4829"/>
        <v>33</v>
      </c>
      <c r="M846">
        <f t="shared" si="4829"/>
        <v>33</v>
      </c>
      <c r="N846">
        <f t="shared" si="4829"/>
        <v>33</v>
      </c>
      <c r="O846">
        <f t="shared" si="4829"/>
        <v>33</v>
      </c>
      <c r="P846">
        <f t="shared" si="4829"/>
        <v>33</v>
      </c>
      <c r="Q846" s="37">
        <f t="shared" ref="Q846:T846" si="4830">IF(ROWS(Q$814:Q846)/100&lt;=Q$812,Q845+1%,"")</f>
        <v>0.33000000000000013</v>
      </c>
      <c r="R846" s="37">
        <f t="shared" si="4830"/>
        <v>0.33000000000000013</v>
      </c>
      <c r="S846" s="37">
        <f t="shared" si="4830"/>
        <v>0.33000000000000013</v>
      </c>
      <c r="T846" s="37">
        <f t="shared" si="4830"/>
        <v>0.33000000000000013</v>
      </c>
      <c r="U846">
        <f t="shared" si="4639"/>
        <v>33</v>
      </c>
      <c r="V846" s="37">
        <f t="shared" ref="V846:W846" si="4831">IF(ROWS(V$814:V846)/100&lt;=V$812,V845+1%,"")</f>
        <v>0.33000000000000013</v>
      </c>
      <c r="W846" s="37">
        <f t="shared" si="4831"/>
        <v>0.33000000000000013</v>
      </c>
      <c r="X846">
        <f t="shared" si="4641"/>
        <v>42</v>
      </c>
      <c r="Y846" s="37">
        <f t="shared" si="4642"/>
        <v>0.33000000000000013</v>
      </c>
      <c r="Z846">
        <f t="shared" ref="Z846:AA846" si="4832">IF(ROWS(Z$814:Z846)&lt;=Z$812,Z845+1,"")</f>
        <v>33</v>
      </c>
      <c r="AA846">
        <f t="shared" si="4832"/>
        <v>33</v>
      </c>
      <c r="AB846" s="37">
        <f t="shared" ref="AB846:AG846" si="4833">IF(ROWS(AB$814:AB846)/100&lt;=AB$812,AB845+1%,"")</f>
        <v>0.33000000000000013</v>
      </c>
      <c r="AC846" s="37">
        <f t="shared" si="4833"/>
        <v>0.33000000000000013</v>
      </c>
      <c r="AD846" s="37">
        <f t="shared" si="4833"/>
        <v>0.33000000000000013</v>
      </c>
      <c r="AE846" s="37">
        <f t="shared" si="4833"/>
        <v>0.33000000000000013</v>
      </c>
      <c r="AF846" s="37">
        <f t="shared" si="4833"/>
        <v>0.33000000000000013</v>
      </c>
      <c r="AG846" s="37">
        <f t="shared" si="4833"/>
        <v>0.33000000000000013</v>
      </c>
      <c r="AH846">
        <f t="shared" si="4645"/>
        <v>33</v>
      </c>
      <c r="AI846" s="37">
        <f t="shared" ref="AI846:AJ846" si="4834">IF(ROWS(AI$814:AI846)/100&lt;=AI$812,AI845+1,"")</f>
        <v>32.01</v>
      </c>
      <c r="AJ846" s="37">
        <f t="shared" si="4834"/>
        <v>32.01</v>
      </c>
      <c r="AK846">
        <f t="shared" si="4647"/>
        <v>33</v>
      </c>
      <c r="AL846" t="e">
        <f t="shared" si="4648"/>
        <v>#VALUE!</v>
      </c>
    </row>
    <row r="847" spans="2:38" ht="12.75">
      <c r="B847">
        <f t="shared" ref="B847:P847" si="4835">IF(ROWS(B$814:B847)&lt;=B$812,B846+1,"")</f>
        <v>34</v>
      </c>
      <c r="C847">
        <f t="shared" si="4835"/>
        <v>34</v>
      </c>
      <c r="D847">
        <f t="shared" si="4835"/>
        <v>34</v>
      </c>
      <c r="E847">
        <f t="shared" si="4835"/>
        <v>34</v>
      </c>
      <c r="F847">
        <f t="shared" si="4835"/>
        <v>34</v>
      </c>
      <c r="G847">
        <f t="shared" si="4835"/>
        <v>34</v>
      </c>
      <c r="H847">
        <f t="shared" si="4835"/>
        <v>34</v>
      </c>
      <c r="I847">
        <f t="shared" si="4835"/>
        <v>34</v>
      </c>
      <c r="J847">
        <f t="shared" si="4835"/>
        <v>34</v>
      </c>
      <c r="K847">
        <f t="shared" si="4835"/>
        <v>34</v>
      </c>
      <c r="L847">
        <f t="shared" si="4835"/>
        <v>34</v>
      </c>
      <c r="M847">
        <f t="shared" si="4835"/>
        <v>34</v>
      </c>
      <c r="N847">
        <f t="shared" si="4835"/>
        <v>34</v>
      </c>
      <c r="O847">
        <f t="shared" si="4835"/>
        <v>34</v>
      </c>
      <c r="P847">
        <f t="shared" si="4835"/>
        <v>34</v>
      </c>
      <c r="Q847" s="37">
        <f t="shared" ref="Q847:T847" si="4836">IF(ROWS(Q$814:Q847)/100&lt;=Q$812,Q846+1%,"")</f>
        <v>0.34000000000000014</v>
      </c>
      <c r="R847" s="37">
        <f t="shared" si="4836"/>
        <v>0.34000000000000014</v>
      </c>
      <c r="S847" s="37">
        <f t="shared" si="4836"/>
        <v>0.34000000000000014</v>
      </c>
      <c r="T847" s="37">
        <f t="shared" si="4836"/>
        <v>0.34000000000000014</v>
      </c>
      <c r="U847">
        <f t="shared" si="4639"/>
        <v>34</v>
      </c>
      <c r="V847" s="37">
        <f t="shared" ref="V847:W847" si="4837">IF(ROWS(V$814:V847)/100&lt;=V$812,V846+1%,"")</f>
        <v>0.34000000000000014</v>
      </c>
      <c r="W847" s="37">
        <f t="shared" si="4837"/>
        <v>0.34000000000000014</v>
      </c>
      <c r="X847">
        <f t="shared" si="4641"/>
        <v>43</v>
      </c>
      <c r="Y847" s="37">
        <f t="shared" si="4642"/>
        <v>0.34000000000000014</v>
      </c>
      <c r="Z847">
        <f t="shared" ref="Z847:AA847" si="4838">IF(ROWS(Z$814:Z847)&lt;=Z$812,Z846+1,"")</f>
        <v>34</v>
      </c>
      <c r="AA847">
        <f t="shared" si="4838"/>
        <v>34</v>
      </c>
      <c r="AB847" s="37">
        <f t="shared" ref="AB847:AG847" si="4839">IF(ROWS(AB$814:AB847)/100&lt;=AB$812,AB846+1%,"")</f>
        <v>0.34000000000000014</v>
      </c>
      <c r="AC847" s="37">
        <f t="shared" si="4839"/>
        <v>0.34000000000000014</v>
      </c>
      <c r="AD847" s="37">
        <f t="shared" si="4839"/>
        <v>0.34000000000000014</v>
      </c>
      <c r="AE847" s="37">
        <f t="shared" si="4839"/>
        <v>0.34000000000000014</v>
      </c>
      <c r="AF847" s="37">
        <f t="shared" si="4839"/>
        <v>0.34000000000000014</v>
      </c>
      <c r="AG847" s="37">
        <f t="shared" si="4839"/>
        <v>0.34000000000000014</v>
      </c>
      <c r="AH847">
        <f t="shared" si="4645"/>
        <v>34</v>
      </c>
      <c r="AI847" s="37">
        <f t="shared" ref="AI847:AJ847" si="4840">IF(ROWS(AI$814:AI847)/100&lt;=AI$812,AI846+1,"")</f>
        <v>33.01</v>
      </c>
      <c r="AJ847" s="37">
        <f t="shared" si="4840"/>
        <v>33.01</v>
      </c>
      <c r="AK847">
        <f t="shared" si="4647"/>
        <v>34</v>
      </c>
      <c r="AL847" t="e">
        <f t="shared" si="4648"/>
        <v>#VALUE!</v>
      </c>
    </row>
    <row r="848" spans="2:38" ht="12.75">
      <c r="B848">
        <f t="shared" ref="B848:P848" si="4841">IF(ROWS(B$814:B848)&lt;=B$812,B847+1,"")</f>
        <v>35</v>
      </c>
      <c r="C848">
        <f t="shared" si="4841"/>
        <v>35</v>
      </c>
      <c r="D848">
        <f t="shared" si="4841"/>
        <v>35</v>
      </c>
      <c r="E848">
        <f t="shared" si="4841"/>
        <v>35</v>
      </c>
      <c r="F848">
        <f t="shared" si="4841"/>
        <v>35</v>
      </c>
      <c r="G848">
        <f t="shared" si="4841"/>
        <v>35</v>
      </c>
      <c r="H848">
        <f t="shared" si="4841"/>
        <v>35</v>
      </c>
      <c r="I848">
        <f t="shared" si="4841"/>
        <v>35</v>
      </c>
      <c r="J848">
        <f t="shared" si="4841"/>
        <v>35</v>
      </c>
      <c r="K848">
        <f t="shared" si="4841"/>
        <v>35</v>
      </c>
      <c r="L848">
        <f t="shared" si="4841"/>
        <v>35</v>
      </c>
      <c r="M848">
        <f t="shared" si="4841"/>
        <v>35</v>
      </c>
      <c r="N848">
        <f t="shared" si="4841"/>
        <v>35</v>
      </c>
      <c r="O848">
        <f t="shared" si="4841"/>
        <v>35</v>
      </c>
      <c r="P848">
        <f t="shared" si="4841"/>
        <v>35</v>
      </c>
      <c r="Q848" s="37">
        <f t="shared" ref="Q848:T848" si="4842">IF(ROWS(Q$814:Q848)/100&lt;=Q$812,Q847+1%,"")</f>
        <v>0.35000000000000014</v>
      </c>
      <c r="R848" s="37">
        <f t="shared" si="4842"/>
        <v>0.35000000000000014</v>
      </c>
      <c r="S848" s="37">
        <f t="shared" si="4842"/>
        <v>0.35000000000000014</v>
      </c>
      <c r="T848" s="37">
        <f t="shared" si="4842"/>
        <v>0.35000000000000014</v>
      </c>
      <c r="U848">
        <f t="shared" si="4639"/>
        <v>35</v>
      </c>
      <c r="V848" s="37">
        <f t="shared" ref="V848:W848" si="4843">IF(ROWS(V$814:V848)/100&lt;=V$812,V847+1%,"")</f>
        <v>0.35000000000000014</v>
      </c>
      <c r="W848" s="37">
        <f t="shared" si="4843"/>
        <v>0.35000000000000014</v>
      </c>
      <c r="X848">
        <f t="shared" si="4641"/>
        <v>44</v>
      </c>
      <c r="Y848" s="37">
        <f t="shared" si="4642"/>
        <v>0.35000000000000014</v>
      </c>
      <c r="Z848">
        <f t="shared" ref="Z848:AA848" si="4844">IF(ROWS(Z$814:Z848)&lt;=Z$812,Z847+1,"")</f>
        <v>35</v>
      </c>
      <c r="AA848">
        <f t="shared" si="4844"/>
        <v>35</v>
      </c>
      <c r="AB848" s="37">
        <f t="shared" ref="AB848:AG848" si="4845">IF(ROWS(AB$814:AB848)/100&lt;=AB$812,AB847+1%,"")</f>
        <v>0.35000000000000014</v>
      </c>
      <c r="AC848" s="37">
        <f t="shared" si="4845"/>
        <v>0.35000000000000014</v>
      </c>
      <c r="AD848" s="37">
        <f t="shared" si="4845"/>
        <v>0.35000000000000014</v>
      </c>
      <c r="AE848" s="37">
        <f t="shared" si="4845"/>
        <v>0.35000000000000014</v>
      </c>
      <c r="AF848" s="37">
        <f t="shared" si="4845"/>
        <v>0.35000000000000014</v>
      </c>
      <c r="AG848" s="37">
        <f t="shared" si="4845"/>
        <v>0.35000000000000014</v>
      </c>
      <c r="AH848">
        <f t="shared" si="4645"/>
        <v>35</v>
      </c>
      <c r="AI848" s="37">
        <f t="shared" ref="AI848:AJ848" si="4846">IF(ROWS(AI$814:AI848)/100&lt;=AI$812,AI847+1,"")</f>
        <v>34.01</v>
      </c>
      <c r="AJ848" s="37">
        <f t="shared" si="4846"/>
        <v>34.01</v>
      </c>
      <c r="AK848">
        <f t="shared" si="4647"/>
        <v>35</v>
      </c>
      <c r="AL848" t="e">
        <f t="shared" si="4648"/>
        <v>#VALUE!</v>
      </c>
    </row>
    <row r="849" spans="2:38" ht="12.75">
      <c r="B849">
        <f t="shared" ref="B849:P849" si="4847">IF(ROWS(B$814:B849)&lt;=B$812,B848+1,"")</f>
        <v>36</v>
      </c>
      <c r="C849">
        <f t="shared" si="4847"/>
        <v>36</v>
      </c>
      <c r="D849">
        <f t="shared" si="4847"/>
        <v>36</v>
      </c>
      <c r="E849">
        <f t="shared" si="4847"/>
        <v>36</v>
      </c>
      <c r="F849">
        <f t="shared" si="4847"/>
        <v>36</v>
      </c>
      <c r="G849">
        <f t="shared" si="4847"/>
        <v>36</v>
      </c>
      <c r="H849">
        <f t="shared" si="4847"/>
        <v>36</v>
      </c>
      <c r="I849">
        <f t="shared" si="4847"/>
        <v>36</v>
      </c>
      <c r="J849">
        <f t="shared" si="4847"/>
        <v>36</v>
      </c>
      <c r="K849">
        <f t="shared" si="4847"/>
        <v>36</v>
      </c>
      <c r="L849">
        <f t="shared" si="4847"/>
        <v>36</v>
      </c>
      <c r="M849">
        <f t="shared" si="4847"/>
        <v>36</v>
      </c>
      <c r="N849">
        <f t="shared" si="4847"/>
        <v>36</v>
      </c>
      <c r="O849">
        <f t="shared" si="4847"/>
        <v>36</v>
      </c>
      <c r="P849">
        <f t="shared" si="4847"/>
        <v>36</v>
      </c>
      <c r="Q849" s="37">
        <f t="shared" ref="Q849:T849" si="4848">IF(ROWS(Q$814:Q849)/100&lt;=Q$812,Q848+1%,"")</f>
        <v>0.36000000000000015</v>
      </c>
      <c r="R849" s="37">
        <f t="shared" si="4848"/>
        <v>0.36000000000000015</v>
      </c>
      <c r="S849" s="37">
        <f t="shared" si="4848"/>
        <v>0.36000000000000015</v>
      </c>
      <c r="T849" s="37">
        <f t="shared" si="4848"/>
        <v>0.36000000000000015</v>
      </c>
      <c r="U849">
        <f t="shared" si="4639"/>
        <v>36</v>
      </c>
      <c r="V849" s="37">
        <f t="shared" ref="V849:W849" si="4849">IF(ROWS(V$814:V849)/100&lt;=V$812,V848+1%,"")</f>
        <v>0.36000000000000015</v>
      </c>
      <c r="W849" s="37">
        <f t="shared" si="4849"/>
        <v>0.36000000000000015</v>
      </c>
      <c r="X849">
        <f t="shared" si="4641"/>
        <v>45</v>
      </c>
      <c r="Y849" s="37">
        <f t="shared" si="4642"/>
        <v>0.36000000000000015</v>
      </c>
      <c r="Z849">
        <f t="shared" ref="Z849:AA849" si="4850">IF(ROWS(Z$814:Z849)&lt;=Z$812,Z848+1,"")</f>
        <v>36</v>
      </c>
      <c r="AA849">
        <f t="shared" si="4850"/>
        <v>36</v>
      </c>
      <c r="AB849" s="37">
        <f t="shared" ref="AB849:AG849" si="4851">IF(ROWS(AB$814:AB849)/100&lt;=AB$812,AB848+1%,"")</f>
        <v>0.36000000000000015</v>
      </c>
      <c r="AC849" s="37">
        <f t="shared" si="4851"/>
        <v>0.36000000000000015</v>
      </c>
      <c r="AD849" s="37">
        <f t="shared" si="4851"/>
        <v>0.36000000000000015</v>
      </c>
      <c r="AE849" s="37">
        <f t="shared" si="4851"/>
        <v>0.36000000000000015</v>
      </c>
      <c r="AF849" s="37">
        <f t="shared" si="4851"/>
        <v>0.36000000000000015</v>
      </c>
      <c r="AG849" s="37">
        <f t="shared" si="4851"/>
        <v>0.36000000000000015</v>
      </c>
      <c r="AH849">
        <f t="shared" si="4645"/>
        <v>36</v>
      </c>
      <c r="AI849" s="37">
        <f t="shared" ref="AI849:AJ849" si="4852">IF(ROWS(AI$814:AI849)/100&lt;=AI$812,AI848+1,"")</f>
        <v>35.01</v>
      </c>
      <c r="AJ849" s="37">
        <f t="shared" si="4852"/>
        <v>35.01</v>
      </c>
      <c r="AK849">
        <f t="shared" si="4647"/>
        <v>36</v>
      </c>
      <c r="AL849" t="e">
        <f t="shared" si="4648"/>
        <v>#VALUE!</v>
      </c>
    </row>
    <row r="850" spans="2:38" ht="12.75">
      <c r="B850">
        <f t="shared" ref="B850:P850" si="4853">IF(ROWS(B$814:B850)&lt;=B$812,B849+1,"")</f>
        <v>37</v>
      </c>
      <c r="C850">
        <f t="shared" si="4853"/>
        <v>37</v>
      </c>
      <c r="D850">
        <f t="shared" si="4853"/>
        <v>37</v>
      </c>
      <c r="E850">
        <f t="shared" si="4853"/>
        <v>37</v>
      </c>
      <c r="F850">
        <f t="shared" si="4853"/>
        <v>37</v>
      </c>
      <c r="G850">
        <f t="shared" si="4853"/>
        <v>37</v>
      </c>
      <c r="H850">
        <f t="shared" si="4853"/>
        <v>37</v>
      </c>
      <c r="I850">
        <f t="shared" si="4853"/>
        <v>37</v>
      </c>
      <c r="J850">
        <f t="shared" si="4853"/>
        <v>37</v>
      </c>
      <c r="K850">
        <f t="shared" si="4853"/>
        <v>37</v>
      </c>
      <c r="L850">
        <f t="shared" si="4853"/>
        <v>37</v>
      </c>
      <c r="M850">
        <f t="shared" si="4853"/>
        <v>37</v>
      </c>
      <c r="N850">
        <f t="shared" si="4853"/>
        <v>37</v>
      </c>
      <c r="O850">
        <f t="shared" si="4853"/>
        <v>37</v>
      </c>
      <c r="P850">
        <f t="shared" si="4853"/>
        <v>37</v>
      </c>
      <c r="Q850" s="37">
        <f t="shared" ref="Q850:T850" si="4854">IF(ROWS(Q$814:Q850)/100&lt;=Q$812,Q849+1%,"")</f>
        <v>0.37000000000000016</v>
      </c>
      <c r="R850" s="37">
        <f t="shared" si="4854"/>
        <v>0.37000000000000016</v>
      </c>
      <c r="S850" s="37">
        <f t="shared" si="4854"/>
        <v>0.37000000000000016</v>
      </c>
      <c r="T850" s="37">
        <f t="shared" si="4854"/>
        <v>0.37000000000000016</v>
      </c>
      <c r="U850">
        <f t="shared" si="4639"/>
        <v>37</v>
      </c>
      <c r="V850" s="37">
        <f t="shared" ref="V850:W850" si="4855">IF(ROWS(V$814:V850)/100&lt;=V$812,V849+1%,"")</f>
        <v>0.37000000000000016</v>
      </c>
      <c r="W850" s="37">
        <f t="shared" si="4855"/>
        <v>0.37000000000000016</v>
      </c>
      <c r="X850">
        <f t="shared" si="4641"/>
        <v>46</v>
      </c>
      <c r="Y850" s="37">
        <f t="shared" si="4642"/>
        <v>0.37000000000000016</v>
      </c>
      <c r="Z850">
        <f t="shared" ref="Z850:AA850" si="4856">IF(ROWS(Z$814:Z850)&lt;=Z$812,Z849+1,"")</f>
        <v>37</v>
      </c>
      <c r="AA850">
        <f t="shared" si="4856"/>
        <v>37</v>
      </c>
      <c r="AB850" s="37">
        <f t="shared" ref="AB850:AG850" si="4857">IF(ROWS(AB$814:AB850)/100&lt;=AB$812,AB849+1%,"")</f>
        <v>0.37000000000000016</v>
      </c>
      <c r="AC850" s="37">
        <f t="shared" si="4857"/>
        <v>0.37000000000000016</v>
      </c>
      <c r="AD850" s="37">
        <f t="shared" si="4857"/>
        <v>0.37000000000000016</v>
      </c>
      <c r="AE850" s="37">
        <f t="shared" si="4857"/>
        <v>0.37000000000000016</v>
      </c>
      <c r="AF850" s="37">
        <f t="shared" si="4857"/>
        <v>0.37000000000000016</v>
      </c>
      <c r="AG850" s="37">
        <f t="shared" si="4857"/>
        <v>0.37000000000000016</v>
      </c>
      <c r="AH850">
        <f t="shared" si="4645"/>
        <v>37</v>
      </c>
      <c r="AI850" s="37">
        <f t="shared" ref="AI850:AJ850" si="4858">IF(ROWS(AI$814:AI850)/100&lt;=AI$812,AI849+1,"")</f>
        <v>36.01</v>
      </c>
      <c r="AJ850" s="37">
        <f t="shared" si="4858"/>
        <v>36.01</v>
      </c>
      <c r="AK850">
        <f t="shared" si="4647"/>
        <v>37</v>
      </c>
      <c r="AL850" t="e">
        <f t="shared" si="4648"/>
        <v>#VALUE!</v>
      </c>
    </row>
    <row r="851" spans="2:38" ht="12.75">
      <c r="B851">
        <f t="shared" ref="B851:P851" si="4859">IF(ROWS(B$814:B851)&lt;=B$812,B850+1,"")</f>
        <v>38</v>
      </c>
      <c r="C851">
        <f t="shared" si="4859"/>
        <v>38</v>
      </c>
      <c r="D851">
        <f t="shared" si="4859"/>
        <v>38</v>
      </c>
      <c r="E851">
        <f t="shared" si="4859"/>
        <v>38</v>
      </c>
      <c r="F851">
        <f t="shared" si="4859"/>
        <v>38</v>
      </c>
      <c r="G851">
        <f t="shared" si="4859"/>
        <v>38</v>
      </c>
      <c r="H851">
        <f t="shared" si="4859"/>
        <v>38</v>
      </c>
      <c r="I851">
        <f t="shared" si="4859"/>
        <v>38</v>
      </c>
      <c r="J851">
        <f t="shared" si="4859"/>
        <v>38</v>
      </c>
      <c r="K851">
        <f t="shared" si="4859"/>
        <v>38</v>
      </c>
      <c r="L851">
        <f t="shared" si="4859"/>
        <v>38</v>
      </c>
      <c r="M851">
        <f t="shared" si="4859"/>
        <v>38</v>
      </c>
      <c r="N851">
        <f t="shared" si="4859"/>
        <v>38</v>
      </c>
      <c r="O851">
        <f t="shared" si="4859"/>
        <v>38</v>
      </c>
      <c r="P851">
        <f t="shared" si="4859"/>
        <v>38</v>
      </c>
      <c r="Q851" s="37">
        <f t="shared" ref="Q851:T851" si="4860">IF(ROWS(Q$814:Q851)/100&lt;=Q$812,Q850+1%,"")</f>
        <v>0.38000000000000017</v>
      </c>
      <c r="R851" s="37">
        <f t="shared" si="4860"/>
        <v>0.38000000000000017</v>
      </c>
      <c r="S851" s="37">
        <f t="shared" si="4860"/>
        <v>0.38000000000000017</v>
      </c>
      <c r="T851" s="37">
        <f t="shared" si="4860"/>
        <v>0.38000000000000017</v>
      </c>
      <c r="U851">
        <f t="shared" si="4639"/>
        <v>38</v>
      </c>
      <c r="V851" s="37">
        <f t="shared" ref="V851:W851" si="4861">IF(ROWS(V$814:V851)/100&lt;=V$812,V850+1%,"")</f>
        <v>0.38000000000000017</v>
      </c>
      <c r="W851" s="37">
        <f t="shared" si="4861"/>
        <v>0.38000000000000017</v>
      </c>
      <c r="X851">
        <f t="shared" si="4641"/>
        <v>47</v>
      </c>
      <c r="Y851" s="37">
        <f t="shared" si="4642"/>
        <v>0.38000000000000017</v>
      </c>
      <c r="Z851">
        <f t="shared" ref="Z851:AA851" si="4862">IF(ROWS(Z$814:Z851)&lt;=Z$812,Z850+1,"")</f>
        <v>38</v>
      </c>
      <c r="AA851">
        <f t="shared" si="4862"/>
        <v>38</v>
      </c>
      <c r="AB851" s="37">
        <f t="shared" ref="AB851:AG851" si="4863">IF(ROWS(AB$814:AB851)/100&lt;=AB$812,AB850+1%,"")</f>
        <v>0.38000000000000017</v>
      </c>
      <c r="AC851" s="37">
        <f t="shared" si="4863"/>
        <v>0.38000000000000017</v>
      </c>
      <c r="AD851" s="37">
        <f t="shared" si="4863"/>
        <v>0.38000000000000017</v>
      </c>
      <c r="AE851" s="37">
        <f t="shared" si="4863"/>
        <v>0.38000000000000017</v>
      </c>
      <c r="AF851" s="37">
        <f t="shared" si="4863"/>
        <v>0.38000000000000017</v>
      </c>
      <c r="AG851" s="37">
        <f t="shared" si="4863"/>
        <v>0.38000000000000017</v>
      </c>
      <c r="AH851">
        <f t="shared" si="4645"/>
        <v>38</v>
      </c>
      <c r="AI851" s="37">
        <f t="shared" ref="AI851:AJ851" si="4864">IF(ROWS(AI$814:AI851)/100&lt;=AI$812,AI850+1,"")</f>
        <v>37.01</v>
      </c>
      <c r="AJ851" s="37">
        <f t="shared" si="4864"/>
        <v>37.01</v>
      </c>
      <c r="AK851">
        <f t="shared" si="4647"/>
        <v>38</v>
      </c>
      <c r="AL851" t="e">
        <f t="shared" si="4648"/>
        <v>#VALUE!</v>
      </c>
    </row>
    <row r="852" spans="2:38" ht="12.75">
      <c r="B852">
        <f t="shared" ref="B852:P852" si="4865">IF(ROWS(B$814:B852)&lt;=B$812,B851+1,"")</f>
        <v>39</v>
      </c>
      <c r="C852">
        <f t="shared" si="4865"/>
        <v>39</v>
      </c>
      <c r="D852">
        <f t="shared" si="4865"/>
        <v>39</v>
      </c>
      <c r="E852">
        <f t="shared" si="4865"/>
        <v>39</v>
      </c>
      <c r="F852">
        <f t="shared" si="4865"/>
        <v>39</v>
      </c>
      <c r="G852">
        <f t="shared" si="4865"/>
        <v>39</v>
      </c>
      <c r="H852">
        <f t="shared" si="4865"/>
        <v>39</v>
      </c>
      <c r="I852">
        <f t="shared" si="4865"/>
        <v>39</v>
      </c>
      <c r="J852">
        <f t="shared" si="4865"/>
        <v>39</v>
      </c>
      <c r="K852">
        <f t="shared" si="4865"/>
        <v>39</v>
      </c>
      <c r="L852">
        <f t="shared" si="4865"/>
        <v>39</v>
      </c>
      <c r="M852">
        <f t="shared" si="4865"/>
        <v>39</v>
      </c>
      <c r="N852">
        <f t="shared" si="4865"/>
        <v>39</v>
      </c>
      <c r="O852">
        <f t="shared" si="4865"/>
        <v>39</v>
      </c>
      <c r="P852">
        <f t="shared" si="4865"/>
        <v>39</v>
      </c>
      <c r="Q852" s="37">
        <f t="shared" ref="Q852:T852" si="4866">IF(ROWS(Q$814:Q852)/100&lt;=Q$812,Q851+1%,"")</f>
        <v>0.39000000000000018</v>
      </c>
      <c r="R852" s="37">
        <f t="shared" si="4866"/>
        <v>0.39000000000000018</v>
      </c>
      <c r="S852" s="37">
        <f t="shared" si="4866"/>
        <v>0.39000000000000018</v>
      </c>
      <c r="T852" s="37">
        <f t="shared" si="4866"/>
        <v>0.39000000000000018</v>
      </c>
      <c r="U852">
        <f t="shared" si="4639"/>
        <v>39</v>
      </c>
      <c r="V852" s="37">
        <f t="shared" ref="V852:W852" si="4867">IF(ROWS(V$814:V852)/100&lt;=V$812,V851+1%,"")</f>
        <v>0.39000000000000018</v>
      </c>
      <c r="W852" s="37">
        <f t="shared" si="4867"/>
        <v>0.39000000000000018</v>
      </c>
      <c r="X852">
        <f t="shared" si="4641"/>
        <v>48</v>
      </c>
      <c r="Y852" s="37">
        <f t="shared" si="4642"/>
        <v>0.39000000000000018</v>
      </c>
      <c r="Z852">
        <f t="shared" ref="Z852:AA852" si="4868">IF(ROWS(Z$814:Z852)&lt;=Z$812,Z851+1,"")</f>
        <v>39</v>
      </c>
      <c r="AA852">
        <f t="shared" si="4868"/>
        <v>39</v>
      </c>
      <c r="AB852" s="37">
        <f t="shared" ref="AB852:AG852" si="4869">IF(ROWS(AB$814:AB852)/100&lt;=AB$812,AB851+1%,"")</f>
        <v>0.39000000000000018</v>
      </c>
      <c r="AC852" s="37">
        <f t="shared" si="4869"/>
        <v>0.39000000000000018</v>
      </c>
      <c r="AD852" s="37">
        <f t="shared" si="4869"/>
        <v>0.39000000000000018</v>
      </c>
      <c r="AE852" s="37">
        <f t="shared" si="4869"/>
        <v>0.39000000000000018</v>
      </c>
      <c r="AF852" s="37">
        <f t="shared" si="4869"/>
        <v>0.39000000000000018</v>
      </c>
      <c r="AG852" s="37">
        <f t="shared" si="4869"/>
        <v>0.39000000000000018</v>
      </c>
      <c r="AH852">
        <f t="shared" si="4645"/>
        <v>39</v>
      </c>
      <c r="AI852" s="37">
        <f t="shared" ref="AI852:AJ852" si="4870">IF(ROWS(AI$814:AI852)/100&lt;=AI$812,AI851+1,"")</f>
        <v>38.01</v>
      </c>
      <c r="AJ852" s="37">
        <f t="shared" si="4870"/>
        <v>38.01</v>
      </c>
      <c r="AK852">
        <f t="shared" si="4647"/>
        <v>39</v>
      </c>
      <c r="AL852" t="e">
        <f t="shared" si="4648"/>
        <v>#VALUE!</v>
      </c>
    </row>
    <row r="853" spans="2:38" ht="12.75">
      <c r="B853">
        <f t="shared" ref="B853:P853" si="4871">IF(ROWS(B$814:B853)&lt;=B$812,B852+1,"")</f>
        <v>40</v>
      </c>
      <c r="C853">
        <f t="shared" si="4871"/>
        <v>40</v>
      </c>
      <c r="D853">
        <f t="shared" si="4871"/>
        <v>40</v>
      </c>
      <c r="E853">
        <f t="shared" si="4871"/>
        <v>40</v>
      </c>
      <c r="F853">
        <f t="shared" si="4871"/>
        <v>40</v>
      </c>
      <c r="G853">
        <f t="shared" si="4871"/>
        <v>40</v>
      </c>
      <c r="H853">
        <f t="shared" si="4871"/>
        <v>40</v>
      </c>
      <c r="I853">
        <f t="shared" si="4871"/>
        <v>40</v>
      </c>
      <c r="J853">
        <f t="shared" si="4871"/>
        <v>40</v>
      </c>
      <c r="K853">
        <f t="shared" si="4871"/>
        <v>40</v>
      </c>
      <c r="L853">
        <f t="shared" si="4871"/>
        <v>40</v>
      </c>
      <c r="M853">
        <f t="shared" si="4871"/>
        <v>40</v>
      </c>
      <c r="N853">
        <f t="shared" si="4871"/>
        <v>40</v>
      </c>
      <c r="O853">
        <f t="shared" si="4871"/>
        <v>40</v>
      </c>
      <c r="P853">
        <f t="shared" si="4871"/>
        <v>40</v>
      </c>
      <c r="Q853" s="37">
        <f t="shared" ref="Q853:T853" si="4872">IF(ROWS(Q$814:Q853)/100&lt;=Q$812,Q852+1%,"")</f>
        <v>0.40000000000000019</v>
      </c>
      <c r="R853" s="37">
        <f t="shared" si="4872"/>
        <v>0.40000000000000019</v>
      </c>
      <c r="S853" s="37">
        <f t="shared" si="4872"/>
        <v>0.40000000000000019</v>
      </c>
      <c r="T853" s="37">
        <f t="shared" si="4872"/>
        <v>0.40000000000000019</v>
      </c>
      <c r="U853">
        <f t="shared" si="4639"/>
        <v>40</v>
      </c>
      <c r="V853" s="37">
        <f t="shared" ref="V853:W853" si="4873">IF(ROWS(V$814:V853)/100&lt;=V$812,V852+1%,"")</f>
        <v>0.40000000000000019</v>
      </c>
      <c r="W853" s="37">
        <f t="shared" si="4873"/>
        <v>0.40000000000000019</v>
      </c>
      <c r="X853">
        <f t="shared" si="4641"/>
        <v>49</v>
      </c>
      <c r="Y853" s="37">
        <f t="shared" si="4642"/>
        <v>0.40000000000000019</v>
      </c>
      <c r="Z853">
        <f t="shared" ref="Z853:AA853" si="4874">IF(ROWS(Z$814:Z853)&lt;=Z$812,Z852+1,"")</f>
        <v>40</v>
      </c>
      <c r="AA853">
        <f t="shared" si="4874"/>
        <v>40</v>
      </c>
      <c r="AB853" s="37">
        <f t="shared" ref="AB853:AG853" si="4875">IF(ROWS(AB$814:AB853)/100&lt;=AB$812,AB852+1%,"")</f>
        <v>0.40000000000000019</v>
      </c>
      <c r="AC853" s="37">
        <f t="shared" si="4875"/>
        <v>0.40000000000000019</v>
      </c>
      <c r="AD853" s="37">
        <f t="shared" si="4875"/>
        <v>0.40000000000000019</v>
      </c>
      <c r="AE853" s="37">
        <f t="shared" si="4875"/>
        <v>0.40000000000000019</v>
      </c>
      <c r="AF853" s="37">
        <f t="shared" si="4875"/>
        <v>0.40000000000000019</v>
      </c>
      <c r="AG853" s="37">
        <f t="shared" si="4875"/>
        <v>0.40000000000000019</v>
      </c>
      <c r="AH853">
        <f t="shared" si="4645"/>
        <v>40</v>
      </c>
      <c r="AI853" s="37">
        <f t="shared" ref="AI853:AJ853" si="4876">IF(ROWS(AI$814:AI853)/100&lt;=AI$812,AI852+1,"")</f>
        <v>39.01</v>
      </c>
      <c r="AJ853" s="37">
        <f t="shared" si="4876"/>
        <v>39.01</v>
      </c>
      <c r="AK853">
        <f t="shared" si="4647"/>
        <v>40</v>
      </c>
      <c r="AL853" t="e">
        <f t="shared" si="4648"/>
        <v>#VALUE!</v>
      </c>
    </row>
    <row r="854" spans="2:38" ht="12.75">
      <c r="B854">
        <f t="shared" ref="B854:P854" si="4877">IF(ROWS(B$814:B854)&lt;=B$812,B853+1,"")</f>
        <v>41</v>
      </c>
      <c r="C854">
        <f t="shared" si="4877"/>
        <v>41</v>
      </c>
      <c r="D854">
        <f t="shared" si="4877"/>
        <v>41</v>
      </c>
      <c r="E854">
        <f t="shared" si="4877"/>
        <v>41</v>
      </c>
      <c r="F854">
        <f t="shared" si="4877"/>
        <v>41</v>
      </c>
      <c r="G854">
        <f t="shared" si="4877"/>
        <v>41</v>
      </c>
      <c r="H854">
        <f t="shared" si="4877"/>
        <v>41</v>
      </c>
      <c r="I854">
        <f t="shared" si="4877"/>
        <v>41</v>
      </c>
      <c r="J854">
        <f t="shared" si="4877"/>
        <v>41</v>
      </c>
      <c r="K854">
        <f t="shared" si="4877"/>
        <v>41</v>
      </c>
      <c r="L854">
        <f t="shared" si="4877"/>
        <v>41</v>
      </c>
      <c r="M854">
        <f t="shared" si="4877"/>
        <v>41</v>
      </c>
      <c r="N854">
        <f t="shared" si="4877"/>
        <v>41</v>
      </c>
      <c r="O854">
        <f t="shared" si="4877"/>
        <v>41</v>
      </c>
      <c r="P854">
        <f t="shared" si="4877"/>
        <v>41</v>
      </c>
      <c r="Q854" s="37">
        <f t="shared" ref="Q854:T854" si="4878">IF(ROWS(Q$814:Q854)/100&lt;=Q$812,Q853+1%,"")</f>
        <v>0.4100000000000002</v>
      </c>
      <c r="R854" s="37">
        <f t="shared" si="4878"/>
        <v>0.4100000000000002</v>
      </c>
      <c r="S854" s="37">
        <f t="shared" si="4878"/>
        <v>0.4100000000000002</v>
      </c>
      <c r="T854" s="37">
        <f t="shared" si="4878"/>
        <v>0.4100000000000002</v>
      </c>
      <c r="U854">
        <f t="shared" si="4639"/>
        <v>41</v>
      </c>
      <c r="V854" s="37">
        <f t="shared" ref="V854:W854" si="4879">IF(ROWS(V$814:V854)/100&lt;=V$812,V853+1%,"")</f>
        <v>0.4100000000000002</v>
      </c>
      <c r="W854" s="37">
        <f t="shared" si="4879"/>
        <v>0.4100000000000002</v>
      </c>
      <c r="X854">
        <f t="shared" si="4641"/>
        <v>50</v>
      </c>
      <c r="Y854" s="37">
        <f t="shared" si="4642"/>
        <v>0.4100000000000002</v>
      </c>
      <c r="Z854">
        <f t="shared" ref="Z854:AA854" si="4880">IF(ROWS(Z$814:Z854)&lt;=Z$812,Z853+1,"")</f>
        <v>41</v>
      </c>
      <c r="AA854">
        <f t="shared" si="4880"/>
        <v>41</v>
      </c>
      <c r="AB854" s="37">
        <f t="shared" ref="AB854:AG854" si="4881">IF(ROWS(AB$814:AB854)/100&lt;=AB$812,AB853+1%,"")</f>
        <v>0.4100000000000002</v>
      </c>
      <c r="AC854" s="37">
        <f t="shared" si="4881"/>
        <v>0.4100000000000002</v>
      </c>
      <c r="AD854" s="37">
        <f t="shared" si="4881"/>
        <v>0.4100000000000002</v>
      </c>
      <c r="AE854" s="37">
        <f t="shared" si="4881"/>
        <v>0.4100000000000002</v>
      </c>
      <c r="AF854" s="37">
        <f t="shared" si="4881"/>
        <v>0.4100000000000002</v>
      </c>
      <c r="AG854" s="37">
        <f t="shared" si="4881"/>
        <v>0.4100000000000002</v>
      </c>
      <c r="AH854">
        <f t="shared" si="4645"/>
        <v>41</v>
      </c>
      <c r="AI854" s="37">
        <f t="shared" ref="AI854:AJ854" si="4882">IF(ROWS(AI$814:AI854)/100&lt;=AI$812,AI853+1,"")</f>
        <v>40.01</v>
      </c>
      <c r="AJ854" s="37">
        <f t="shared" si="4882"/>
        <v>40.01</v>
      </c>
      <c r="AK854">
        <f t="shared" si="4647"/>
        <v>41</v>
      </c>
      <c r="AL854" t="e">
        <f t="shared" si="4648"/>
        <v>#VALUE!</v>
      </c>
    </row>
    <row r="855" spans="2:38" ht="12.75">
      <c r="B855">
        <f t="shared" ref="B855:P855" si="4883">IF(ROWS(B$814:B855)&lt;=B$812,B854+1,"")</f>
        <v>42</v>
      </c>
      <c r="C855">
        <f t="shared" si="4883"/>
        <v>42</v>
      </c>
      <c r="D855">
        <f t="shared" si="4883"/>
        <v>42</v>
      </c>
      <c r="E855">
        <f t="shared" si="4883"/>
        <v>42</v>
      </c>
      <c r="F855">
        <f t="shared" si="4883"/>
        <v>42</v>
      </c>
      <c r="G855">
        <f t="shared" si="4883"/>
        <v>42</v>
      </c>
      <c r="H855">
        <f t="shared" si="4883"/>
        <v>42</v>
      </c>
      <c r="I855">
        <f t="shared" si="4883"/>
        <v>42</v>
      </c>
      <c r="J855">
        <f t="shared" si="4883"/>
        <v>42</v>
      </c>
      <c r="K855">
        <f t="shared" si="4883"/>
        <v>42</v>
      </c>
      <c r="L855">
        <f t="shared" si="4883"/>
        <v>42</v>
      </c>
      <c r="M855">
        <f t="shared" si="4883"/>
        <v>42</v>
      </c>
      <c r="N855">
        <f t="shared" si="4883"/>
        <v>42</v>
      </c>
      <c r="O855">
        <f t="shared" si="4883"/>
        <v>42</v>
      </c>
      <c r="P855">
        <f t="shared" si="4883"/>
        <v>42</v>
      </c>
      <c r="Q855" s="37">
        <f t="shared" ref="Q855:T855" si="4884">IF(ROWS(Q$814:Q855)/100&lt;=Q$812,Q854+1%,"")</f>
        <v>0.42000000000000021</v>
      </c>
      <c r="R855" s="37">
        <f t="shared" si="4884"/>
        <v>0.42000000000000021</v>
      </c>
      <c r="S855" s="37">
        <f t="shared" si="4884"/>
        <v>0.42000000000000021</v>
      </c>
      <c r="T855" s="37">
        <f t="shared" si="4884"/>
        <v>0.42000000000000021</v>
      </c>
      <c r="U855">
        <f t="shared" si="4639"/>
        <v>42</v>
      </c>
      <c r="V855" s="37">
        <f t="shared" ref="V855:W855" si="4885">IF(ROWS(V$814:V855)/100&lt;=V$812,V854+1%,"")</f>
        <v>0.42000000000000021</v>
      </c>
      <c r="W855" s="37">
        <f t="shared" si="4885"/>
        <v>0.42000000000000021</v>
      </c>
      <c r="X855">
        <f t="shared" si="4641"/>
        <v>51</v>
      </c>
      <c r="Y855" s="37">
        <f t="shared" si="4642"/>
        <v>0.42000000000000021</v>
      </c>
      <c r="Z855">
        <f t="shared" ref="Z855:AA855" si="4886">IF(ROWS(Z$814:Z855)&lt;=Z$812,Z854+1,"")</f>
        <v>42</v>
      </c>
      <c r="AA855">
        <f t="shared" si="4886"/>
        <v>42</v>
      </c>
      <c r="AB855" s="37">
        <f t="shared" ref="AB855:AG855" si="4887">IF(ROWS(AB$814:AB855)/100&lt;=AB$812,AB854+1%,"")</f>
        <v>0.42000000000000021</v>
      </c>
      <c r="AC855" s="37">
        <f t="shared" si="4887"/>
        <v>0.42000000000000021</v>
      </c>
      <c r="AD855" s="37">
        <f t="shared" si="4887"/>
        <v>0.42000000000000021</v>
      </c>
      <c r="AE855" s="37">
        <f t="shared" si="4887"/>
        <v>0.42000000000000021</v>
      </c>
      <c r="AF855" s="37">
        <f t="shared" si="4887"/>
        <v>0.42000000000000021</v>
      </c>
      <c r="AG855" s="37">
        <f t="shared" si="4887"/>
        <v>0.42000000000000021</v>
      </c>
      <c r="AH855">
        <f t="shared" si="4645"/>
        <v>42</v>
      </c>
      <c r="AI855" s="37">
        <f t="shared" ref="AI855:AJ855" si="4888">IF(ROWS(AI$814:AI855)/100&lt;=AI$812,AI854+1,"")</f>
        <v>41.01</v>
      </c>
      <c r="AJ855" s="37">
        <f t="shared" si="4888"/>
        <v>41.01</v>
      </c>
      <c r="AK855">
        <f t="shared" si="4647"/>
        <v>42</v>
      </c>
      <c r="AL855" t="e">
        <f t="shared" si="4648"/>
        <v>#VALUE!</v>
      </c>
    </row>
    <row r="856" spans="2:38" ht="12.75">
      <c r="B856">
        <f t="shared" ref="B856:P856" si="4889">IF(ROWS(B$814:B856)&lt;=B$812,B855+1,"")</f>
        <v>43</v>
      </c>
      <c r="C856">
        <f t="shared" si="4889"/>
        <v>43</v>
      </c>
      <c r="D856">
        <f t="shared" si="4889"/>
        <v>43</v>
      </c>
      <c r="E856">
        <f t="shared" si="4889"/>
        <v>43</v>
      </c>
      <c r="F856">
        <f t="shared" si="4889"/>
        <v>43</v>
      </c>
      <c r="G856">
        <f t="shared" si="4889"/>
        <v>43</v>
      </c>
      <c r="H856">
        <f t="shared" si="4889"/>
        <v>43</v>
      </c>
      <c r="I856">
        <f t="shared" si="4889"/>
        <v>43</v>
      </c>
      <c r="J856">
        <f t="shared" si="4889"/>
        <v>43</v>
      </c>
      <c r="K856">
        <f t="shared" si="4889"/>
        <v>43</v>
      </c>
      <c r="L856">
        <f t="shared" si="4889"/>
        <v>43</v>
      </c>
      <c r="M856">
        <f t="shared" si="4889"/>
        <v>43</v>
      </c>
      <c r="N856">
        <f t="shared" si="4889"/>
        <v>43</v>
      </c>
      <c r="O856">
        <f t="shared" si="4889"/>
        <v>43</v>
      </c>
      <c r="P856">
        <f t="shared" si="4889"/>
        <v>43</v>
      </c>
      <c r="Q856" s="37">
        <f t="shared" ref="Q856:T856" si="4890">IF(ROWS(Q$814:Q856)/100&lt;=Q$812,Q855+1%,"")</f>
        <v>0.43000000000000022</v>
      </c>
      <c r="R856" s="37">
        <f t="shared" si="4890"/>
        <v>0.43000000000000022</v>
      </c>
      <c r="S856" s="37">
        <f t="shared" si="4890"/>
        <v>0.43000000000000022</v>
      </c>
      <c r="T856" s="37">
        <f t="shared" si="4890"/>
        <v>0.43000000000000022</v>
      </c>
      <c r="U856">
        <f t="shared" si="4639"/>
        <v>43</v>
      </c>
      <c r="V856" s="37">
        <f t="shared" ref="V856:W856" si="4891">IF(ROWS(V$814:V856)/100&lt;=V$812,V855+1%,"")</f>
        <v>0.43000000000000022</v>
      </c>
      <c r="W856" s="37">
        <f t="shared" si="4891"/>
        <v>0.43000000000000022</v>
      </c>
      <c r="X856">
        <f t="shared" si="4641"/>
        <v>52</v>
      </c>
      <c r="Y856" s="37">
        <f t="shared" si="4642"/>
        <v>0.43000000000000022</v>
      </c>
      <c r="Z856">
        <f t="shared" ref="Z856:AA856" si="4892">IF(ROWS(Z$814:Z856)&lt;=Z$812,Z855+1,"")</f>
        <v>43</v>
      </c>
      <c r="AA856">
        <f t="shared" si="4892"/>
        <v>43</v>
      </c>
      <c r="AB856" s="37">
        <f t="shared" ref="AB856:AG856" si="4893">IF(ROWS(AB$814:AB856)/100&lt;=AB$812,AB855+1%,"")</f>
        <v>0.43000000000000022</v>
      </c>
      <c r="AC856" s="37">
        <f t="shared" si="4893"/>
        <v>0.43000000000000022</v>
      </c>
      <c r="AD856" s="37">
        <f t="shared" si="4893"/>
        <v>0.43000000000000022</v>
      </c>
      <c r="AE856" s="37">
        <f t="shared" si="4893"/>
        <v>0.43000000000000022</v>
      </c>
      <c r="AF856" s="37">
        <f t="shared" si="4893"/>
        <v>0.43000000000000022</v>
      </c>
      <c r="AG856" s="37">
        <f t="shared" si="4893"/>
        <v>0.43000000000000022</v>
      </c>
      <c r="AH856">
        <f t="shared" si="4645"/>
        <v>43</v>
      </c>
      <c r="AI856" s="37">
        <f t="shared" ref="AI856:AJ856" si="4894">IF(ROWS(AI$814:AI856)/100&lt;=AI$812,AI855+1,"")</f>
        <v>42.01</v>
      </c>
      <c r="AJ856" s="37">
        <f t="shared" si="4894"/>
        <v>42.01</v>
      </c>
      <c r="AK856">
        <f t="shared" si="4647"/>
        <v>43</v>
      </c>
      <c r="AL856" t="e">
        <f t="shared" si="4648"/>
        <v>#VALUE!</v>
      </c>
    </row>
    <row r="857" spans="2:38" ht="12.75">
      <c r="B857">
        <f t="shared" ref="B857:P857" si="4895">IF(ROWS(B$814:B857)&lt;=B$812,B856+1,"")</f>
        <v>44</v>
      </c>
      <c r="C857">
        <f t="shared" si="4895"/>
        <v>44</v>
      </c>
      <c r="D857">
        <f t="shared" si="4895"/>
        <v>44</v>
      </c>
      <c r="E857">
        <f t="shared" si="4895"/>
        <v>44</v>
      </c>
      <c r="F857">
        <f t="shared" si="4895"/>
        <v>44</v>
      </c>
      <c r="G857">
        <f t="shared" si="4895"/>
        <v>44</v>
      </c>
      <c r="H857">
        <f t="shared" si="4895"/>
        <v>44</v>
      </c>
      <c r="I857">
        <f t="shared" si="4895"/>
        <v>44</v>
      </c>
      <c r="J857">
        <f t="shared" si="4895"/>
        <v>44</v>
      </c>
      <c r="K857">
        <f t="shared" si="4895"/>
        <v>44</v>
      </c>
      <c r="L857">
        <f t="shared" si="4895"/>
        <v>44</v>
      </c>
      <c r="M857">
        <f t="shared" si="4895"/>
        <v>44</v>
      </c>
      <c r="N857">
        <f t="shared" si="4895"/>
        <v>44</v>
      </c>
      <c r="O857">
        <f t="shared" si="4895"/>
        <v>44</v>
      </c>
      <c r="P857">
        <f t="shared" si="4895"/>
        <v>44</v>
      </c>
      <c r="Q857" s="37">
        <f t="shared" ref="Q857:T857" si="4896">IF(ROWS(Q$814:Q857)/100&lt;=Q$812,Q856+1%,"")</f>
        <v>0.44000000000000022</v>
      </c>
      <c r="R857" s="37">
        <f t="shared" si="4896"/>
        <v>0.44000000000000022</v>
      </c>
      <c r="S857" s="37">
        <f t="shared" si="4896"/>
        <v>0.44000000000000022</v>
      </c>
      <c r="T857" s="37">
        <f t="shared" si="4896"/>
        <v>0.44000000000000022</v>
      </c>
      <c r="U857">
        <f t="shared" si="4639"/>
        <v>44</v>
      </c>
      <c r="V857" s="37">
        <f t="shared" ref="V857:W857" si="4897">IF(ROWS(V$814:V857)/100&lt;=V$812,V856+1%,"")</f>
        <v>0.44000000000000022</v>
      </c>
      <c r="W857" s="37">
        <f t="shared" si="4897"/>
        <v>0.44000000000000022</v>
      </c>
      <c r="X857">
        <f t="shared" si="4641"/>
        <v>53</v>
      </c>
      <c r="Y857" s="37">
        <f t="shared" si="4642"/>
        <v>0.44000000000000022</v>
      </c>
      <c r="Z857">
        <f t="shared" ref="Z857:AA857" si="4898">IF(ROWS(Z$814:Z857)&lt;=Z$812,Z856+1,"")</f>
        <v>44</v>
      </c>
      <c r="AA857">
        <f t="shared" si="4898"/>
        <v>44</v>
      </c>
      <c r="AB857" s="37">
        <f t="shared" ref="AB857:AG857" si="4899">IF(ROWS(AB$814:AB857)/100&lt;=AB$812,AB856+1%,"")</f>
        <v>0.44000000000000022</v>
      </c>
      <c r="AC857" s="37">
        <f t="shared" si="4899"/>
        <v>0.44000000000000022</v>
      </c>
      <c r="AD857" s="37">
        <f t="shared" si="4899"/>
        <v>0.44000000000000022</v>
      </c>
      <c r="AE857" s="37">
        <f t="shared" si="4899"/>
        <v>0.44000000000000022</v>
      </c>
      <c r="AF857" s="37">
        <f t="shared" si="4899"/>
        <v>0.44000000000000022</v>
      </c>
      <c r="AG857" s="37">
        <f t="shared" si="4899"/>
        <v>0.44000000000000022</v>
      </c>
      <c r="AH857">
        <f t="shared" si="4645"/>
        <v>44</v>
      </c>
      <c r="AI857" s="37">
        <f t="shared" ref="AI857:AJ857" si="4900">IF(ROWS(AI$814:AI857)/100&lt;=AI$812,AI856+1,"")</f>
        <v>43.01</v>
      </c>
      <c r="AJ857" s="37">
        <f t="shared" si="4900"/>
        <v>43.01</v>
      </c>
      <c r="AK857">
        <f t="shared" si="4647"/>
        <v>44</v>
      </c>
      <c r="AL857" t="e">
        <f t="shared" si="4648"/>
        <v>#VALUE!</v>
      </c>
    </row>
    <row r="858" spans="2:38" ht="12.75">
      <c r="B858">
        <f t="shared" ref="B858:P858" si="4901">IF(ROWS(B$814:B858)&lt;=B$812,B857+1,"")</f>
        <v>45</v>
      </c>
      <c r="C858">
        <f t="shared" si="4901"/>
        <v>45</v>
      </c>
      <c r="D858">
        <f t="shared" si="4901"/>
        <v>45</v>
      </c>
      <c r="E858">
        <f t="shared" si="4901"/>
        <v>45</v>
      </c>
      <c r="F858">
        <f t="shared" si="4901"/>
        <v>45</v>
      </c>
      <c r="G858">
        <f t="shared" si="4901"/>
        <v>45</v>
      </c>
      <c r="H858">
        <f t="shared" si="4901"/>
        <v>45</v>
      </c>
      <c r="I858">
        <f t="shared" si="4901"/>
        <v>45</v>
      </c>
      <c r="J858">
        <f t="shared" si="4901"/>
        <v>45</v>
      </c>
      <c r="K858">
        <f t="shared" si="4901"/>
        <v>45</v>
      </c>
      <c r="L858">
        <f t="shared" si="4901"/>
        <v>45</v>
      </c>
      <c r="M858">
        <f t="shared" si="4901"/>
        <v>45</v>
      </c>
      <c r="N858">
        <f t="shared" si="4901"/>
        <v>45</v>
      </c>
      <c r="O858">
        <f t="shared" si="4901"/>
        <v>45</v>
      </c>
      <c r="P858">
        <f t="shared" si="4901"/>
        <v>45</v>
      </c>
      <c r="Q858" s="37">
        <f t="shared" ref="Q858:T858" si="4902">IF(ROWS(Q$814:Q858)/100&lt;=Q$812,Q857+1%,"")</f>
        <v>0.45000000000000023</v>
      </c>
      <c r="R858" s="37">
        <f t="shared" si="4902"/>
        <v>0.45000000000000023</v>
      </c>
      <c r="S858" s="37">
        <f t="shared" si="4902"/>
        <v>0.45000000000000023</v>
      </c>
      <c r="T858" s="37">
        <f t="shared" si="4902"/>
        <v>0.45000000000000023</v>
      </c>
      <c r="U858">
        <f t="shared" si="4639"/>
        <v>45</v>
      </c>
      <c r="V858" s="37">
        <f t="shared" ref="V858:W858" si="4903">IF(ROWS(V$814:V858)/100&lt;=V$812,V857+1%,"")</f>
        <v>0.45000000000000023</v>
      </c>
      <c r="W858" s="37">
        <f t="shared" si="4903"/>
        <v>0.45000000000000023</v>
      </c>
      <c r="X858">
        <f t="shared" si="4641"/>
        <v>54</v>
      </c>
      <c r="Y858" s="37">
        <f t="shared" si="4642"/>
        <v>0.45000000000000023</v>
      </c>
      <c r="Z858">
        <f t="shared" ref="Z858:AA858" si="4904">IF(ROWS(Z$814:Z858)&lt;=Z$812,Z857+1,"")</f>
        <v>45</v>
      </c>
      <c r="AA858">
        <f t="shared" si="4904"/>
        <v>45</v>
      </c>
      <c r="AB858" s="37">
        <f t="shared" ref="AB858:AG858" si="4905">IF(ROWS(AB$814:AB858)/100&lt;=AB$812,AB857+1%,"")</f>
        <v>0.45000000000000023</v>
      </c>
      <c r="AC858" s="37">
        <f t="shared" si="4905"/>
        <v>0.45000000000000023</v>
      </c>
      <c r="AD858" s="37">
        <f t="shared" si="4905"/>
        <v>0.45000000000000023</v>
      </c>
      <c r="AE858" s="37">
        <f t="shared" si="4905"/>
        <v>0.45000000000000023</v>
      </c>
      <c r="AF858" s="37">
        <f t="shared" si="4905"/>
        <v>0.45000000000000023</v>
      </c>
      <c r="AG858" s="37">
        <f t="shared" si="4905"/>
        <v>0.45000000000000023</v>
      </c>
      <c r="AH858">
        <f t="shared" si="4645"/>
        <v>45</v>
      </c>
      <c r="AI858" s="37">
        <f t="shared" ref="AI858:AJ858" si="4906">IF(ROWS(AI$814:AI858)/100&lt;=AI$812,AI857+1,"")</f>
        <v>44.01</v>
      </c>
      <c r="AJ858" s="37">
        <f t="shared" si="4906"/>
        <v>44.01</v>
      </c>
      <c r="AK858">
        <f t="shared" si="4647"/>
        <v>45</v>
      </c>
      <c r="AL858" t="e">
        <f t="shared" si="4648"/>
        <v>#VALUE!</v>
      </c>
    </row>
    <row r="859" spans="2:38" ht="12.75">
      <c r="B859">
        <f t="shared" ref="B859:P859" si="4907">IF(ROWS(B$814:B859)&lt;=B$812,B858+1,"")</f>
        <v>46</v>
      </c>
      <c r="C859">
        <f t="shared" si="4907"/>
        <v>46</v>
      </c>
      <c r="D859">
        <f t="shared" si="4907"/>
        <v>46</v>
      </c>
      <c r="E859">
        <f t="shared" si="4907"/>
        <v>46</v>
      </c>
      <c r="F859">
        <f t="shared" si="4907"/>
        <v>46</v>
      </c>
      <c r="G859">
        <f t="shared" si="4907"/>
        <v>46</v>
      </c>
      <c r="H859">
        <f t="shared" si="4907"/>
        <v>46</v>
      </c>
      <c r="I859">
        <f t="shared" si="4907"/>
        <v>46</v>
      </c>
      <c r="J859">
        <f t="shared" si="4907"/>
        <v>46</v>
      </c>
      <c r="K859">
        <f t="shared" si="4907"/>
        <v>46</v>
      </c>
      <c r="L859">
        <f t="shared" si="4907"/>
        <v>46</v>
      </c>
      <c r="M859">
        <f t="shared" si="4907"/>
        <v>46</v>
      </c>
      <c r="N859">
        <f t="shared" si="4907"/>
        <v>46</v>
      </c>
      <c r="O859">
        <f t="shared" si="4907"/>
        <v>46</v>
      </c>
      <c r="P859">
        <f t="shared" si="4907"/>
        <v>46</v>
      </c>
      <c r="Q859" s="37">
        <f t="shared" ref="Q859:T859" si="4908">IF(ROWS(Q$814:Q859)/100&lt;=Q$812,Q858+1%,"")</f>
        <v>0.46000000000000024</v>
      </c>
      <c r="R859" s="37">
        <f t="shared" si="4908"/>
        <v>0.46000000000000024</v>
      </c>
      <c r="S859" s="37">
        <f t="shared" si="4908"/>
        <v>0.46000000000000024</v>
      </c>
      <c r="T859" s="37">
        <f t="shared" si="4908"/>
        <v>0.46000000000000024</v>
      </c>
      <c r="U859">
        <f t="shared" si="4639"/>
        <v>46</v>
      </c>
      <c r="V859" s="37">
        <f t="shared" ref="V859:W859" si="4909">IF(ROWS(V$814:V859)/100&lt;=V$812,V858+1%,"")</f>
        <v>0.46000000000000024</v>
      </c>
      <c r="W859" s="37">
        <f t="shared" si="4909"/>
        <v>0.46000000000000024</v>
      </c>
      <c r="X859">
        <f t="shared" si="4641"/>
        <v>55</v>
      </c>
      <c r="Y859" s="37">
        <f t="shared" si="4642"/>
        <v>0.46000000000000024</v>
      </c>
      <c r="Z859">
        <f t="shared" ref="Z859:AA859" si="4910">IF(ROWS(Z$814:Z859)&lt;=Z$812,Z858+1,"")</f>
        <v>46</v>
      </c>
      <c r="AA859">
        <f t="shared" si="4910"/>
        <v>46</v>
      </c>
      <c r="AB859" s="37">
        <f t="shared" ref="AB859:AG859" si="4911">IF(ROWS(AB$814:AB859)/100&lt;=AB$812,AB858+1%,"")</f>
        <v>0.46000000000000024</v>
      </c>
      <c r="AC859" s="37">
        <f t="shared" si="4911"/>
        <v>0.46000000000000024</v>
      </c>
      <c r="AD859" s="37">
        <f t="shared" si="4911"/>
        <v>0.46000000000000024</v>
      </c>
      <c r="AE859" s="37">
        <f t="shared" si="4911"/>
        <v>0.46000000000000024</v>
      </c>
      <c r="AF859" s="37">
        <f t="shared" si="4911"/>
        <v>0.46000000000000024</v>
      </c>
      <c r="AG859" s="37">
        <f t="shared" si="4911"/>
        <v>0.46000000000000024</v>
      </c>
      <c r="AH859">
        <f t="shared" si="4645"/>
        <v>46</v>
      </c>
      <c r="AI859" s="37">
        <f t="shared" ref="AI859:AJ859" si="4912">IF(ROWS(AI$814:AI859)/100&lt;=AI$812,AI858+1,"")</f>
        <v>45.01</v>
      </c>
      <c r="AJ859" s="37">
        <f t="shared" si="4912"/>
        <v>45.01</v>
      </c>
      <c r="AK859">
        <f t="shared" si="4647"/>
        <v>46</v>
      </c>
      <c r="AL859" t="e">
        <f t="shared" si="4648"/>
        <v>#VALUE!</v>
      </c>
    </row>
    <row r="860" spans="2:38" ht="12.75">
      <c r="B860">
        <f t="shared" ref="B860:P860" si="4913">IF(ROWS(B$814:B860)&lt;=B$812,B859+1,"")</f>
        <v>47</v>
      </c>
      <c r="C860">
        <f t="shared" si="4913"/>
        <v>47</v>
      </c>
      <c r="D860">
        <f t="shared" si="4913"/>
        <v>47</v>
      </c>
      <c r="E860">
        <f t="shared" si="4913"/>
        <v>47</v>
      </c>
      <c r="F860">
        <f t="shared" si="4913"/>
        <v>47</v>
      </c>
      <c r="G860">
        <f t="shared" si="4913"/>
        <v>47</v>
      </c>
      <c r="H860">
        <f t="shared" si="4913"/>
        <v>47</v>
      </c>
      <c r="I860">
        <f t="shared" si="4913"/>
        <v>47</v>
      </c>
      <c r="J860">
        <f t="shared" si="4913"/>
        <v>47</v>
      </c>
      <c r="K860">
        <f t="shared" si="4913"/>
        <v>47</v>
      </c>
      <c r="L860">
        <f t="shared" si="4913"/>
        <v>47</v>
      </c>
      <c r="M860">
        <f t="shared" si="4913"/>
        <v>47</v>
      </c>
      <c r="N860">
        <f t="shared" si="4913"/>
        <v>47</v>
      </c>
      <c r="O860">
        <f t="shared" si="4913"/>
        <v>47</v>
      </c>
      <c r="P860">
        <f t="shared" si="4913"/>
        <v>47</v>
      </c>
      <c r="Q860" s="37">
        <f t="shared" ref="Q860:T860" si="4914">IF(ROWS(Q$814:Q860)/100&lt;=Q$812,Q859+1%,"")</f>
        <v>0.47000000000000025</v>
      </c>
      <c r="R860" s="37">
        <f t="shared" si="4914"/>
        <v>0.47000000000000025</v>
      </c>
      <c r="S860" s="37">
        <f t="shared" si="4914"/>
        <v>0.47000000000000025</v>
      </c>
      <c r="T860" s="37">
        <f t="shared" si="4914"/>
        <v>0.47000000000000025</v>
      </c>
      <c r="U860">
        <f t="shared" si="4639"/>
        <v>47</v>
      </c>
      <c r="V860" s="37">
        <f t="shared" ref="V860:W860" si="4915">IF(ROWS(V$814:V860)/100&lt;=V$812,V859+1%,"")</f>
        <v>0.47000000000000025</v>
      </c>
      <c r="W860" s="37">
        <f t="shared" si="4915"/>
        <v>0.47000000000000025</v>
      </c>
      <c r="X860">
        <f t="shared" si="4641"/>
        <v>56</v>
      </c>
      <c r="Y860" s="37">
        <f t="shared" si="4642"/>
        <v>0.47000000000000025</v>
      </c>
      <c r="Z860">
        <f t="shared" ref="Z860:AA860" si="4916">IF(ROWS(Z$814:Z860)&lt;=Z$812,Z859+1,"")</f>
        <v>47</v>
      </c>
      <c r="AA860">
        <f t="shared" si="4916"/>
        <v>47</v>
      </c>
      <c r="AB860" s="37">
        <f t="shared" ref="AB860:AG860" si="4917">IF(ROWS(AB$814:AB860)/100&lt;=AB$812,AB859+1%,"")</f>
        <v>0.47000000000000025</v>
      </c>
      <c r="AC860" s="37">
        <f t="shared" si="4917"/>
        <v>0.47000000000000025</v>
      </c>
      <c r="AD860" s="37">
        <f t="shared" si="4917"/>
        <v>0.47000000000000025</v>
      </c>
      <c r="AE860" s="37">
        <f t="shared" si="4917"/>
        <v>0.47000000000000025</v>
      </c>
      <c r="AF860" s="37">
        <f t="shared" si="4917"/>
        <v>0.47000000000000025</v>
      </c>
      <c r="AG860" s="37">
        <f t="shared" si="4917"/>
        <v>0.47000000000000025</v>
      </c>
      <c r="AH860">
        <f t="shared" si="4645"/>
        <v>47</v>
      </c>
      <c r="AI860" s="37">
        <f t="shared" ref="AI860:AJ860" si="4918">IF(ROWS(AI$814:AI860)/100&lt;=AI$812,AI859+1,"")</f>
        <v>46.01</v>
      </c>
      <c r="AJ860" s="37">
        <f t="shared" si="4918"/>
        <v>46.01</v>
      </c>
      <c r="AK860">
        <f t="shared" si="4647"/>
        <v>47</v>
      </c>
      <c r="AL860" t="e">
        <f t="shared" si="4648"/>
        <v>#VALUE!</v>
      </c>
    </row>
    <row r="861" spans="2:38" ht="12.75">
      <c r="B861">
        <f t="shared" ref="B861:P861" si="4919">IF(ROWS(B$814:B861)&lt;=B$812,B860+1,"")</f>
        <v>48</v>
      </c>
      <c r="C861">
        <f t="shared" si="4919"/>
        <v>48</v>
      </c>
      <c r="D861">
        <f t="shared" si="4919"/>
        <v>48</v>
      </c>
      <c r="E861">
        <f t="shared" si="4919"/>
        <v>48</v>
      </c>
      <c r="F861">
        <f t="shared" si="4919"/>
        <v>48</v>
      </c>
      <c r="G861">
        <f t="shared" si="4919"/>
        <v>48</v>
      </c>
      <c r="H861">
        <f t="shared" si="4919"/>
        <v>48</v>
      </c>
      <c r="I861">
        <f t="shared" si="4919"/>
        <v>48</v>
      </c>
      <c r="J861">
        <f t="shared" si="4919"/>
        <v>48</v>
      </c>
      <c r="K861">
        <f t="shared" si="4919"/>
        <v>48</v>
      </c>
      <c r="L861">
        <f t="shared" si="4919"/>
        <v>48</v>
      </c>
      <c r="M861">
        <f t="shared" si="4919"/>
        <v>48</v>
      </c>
      <c r="N861">
        <f t="shared" si="4919"/>
        <v>48</v>
      </c>
      <c r="O861">
        <f t="shared" si="4919"/>
        <v>48</v>
      </c>
      <c r="P861">
        <f t="shared" si="4919"/>
        <v>48</v>
      </c>
      <c r="Q861" s="37">
        <f t="shared" ref="Q861:T861" si="4920">IF(ROWS(Q$814:Q861)/100&lt;=Q$812,Q860+1%,"")</f>
        <v>0.48000000000000026</v>
      </c>
      <c r="R861" s="37">
        <f t="shared" si="4920"/>
        <v>0.48000000000000026</v>
      </c>
      <c r="S861" s="37">
        <f t="shared" si="4920"/>
        <v>0.48000000000000026</v>
      </c>
      <c r="T861" s="37">
        <f t="shared" si="4920"/>
        <v>0.48000000000000026</v>
      </c>
      <c r="U861">
        <f t="shared" si="4639"/>
        <v>48</v>
      </c>
      <c r="V861" s="37">
        <f t="shared" ref="V861:W861" si="4921">IF(ROWS(V$814:V861)/100&lt;=V$812,V860+1%,"")</f>
        <v>0.48000000000000026</v>
      </c>
      <c r="W861" s="37">
        <f t="shared" si="4921"/>
        <v>0.48000000000000026</v>
      </c>
      <c r="X861">
        <f t="shared" si="4641"/>
        <v>57</v>
      </c>
      <c r="Y861" s="37">
        <f t="shared" si="4642"/>
        <v>0.48000000000000026</v>
      </c>
      <c r="Z861">
        <f t="shared" ref="Z861:AA861" si="4922">IF(ROWS(Z$814:Z861)&lt;=Z$812,Z860+1,"")</f>
        <v>48</v>
      </c>
      <c r="AA861">
        <f t="shared" si="4922"/>
        <v>48</v>
      </c>
      <c r="AB861" s="37">
        <f t="shared" ref="AB861:AG861" si="4923">IF(ROWS(AB$814:AB861)/100&lt;=AB$812,AB860+1%,"")</f>
        <v>0.48000000000000026</v>
      </c>
      <c r="AC861" s="37">
        <f t="shared" si="4923"/>
        <v>0.48000000000000026</v>
      </c>
      <c r="AD861" s="37">
        <f t="shared" si="4923"/>
        <v>0.48000000000000026</v>
      </c>
      <c r="AE861" s="37">
        <f t="shared" si="4923"/>
        <v>0.48000000000000026</v>
      </c>
      <c r="AF861" s="37">
        <f t="shared" si="4923"/>
        <v>0.48000000000000026</v>
      </c>
      <c r="AG861" s="37">
        <f t="shared" si="4923"/>
        <v>0.48000000000000026</v>
      </c>
      <c r="AH861">
        <f t="shared" si="4645"/>
        <v>48</v>
      </c>
      <c r="AI861" s="37">
        <f t="shared" ref="AI861:AJ861" si="4924">IF(ROWS(AI$814:AI861)/100&lt;=AI$812,AI860+1,"")</f>
        <v>47.01</v>
      </c>
      <c r="AJ861" s="37">
        <f t="shared" si="4924"/>
        <v>47.01</v>
      </c>
      <c r="AK861">
        <f t="shared" si="4647"/>
        <v>48</v>
      </c>
      <c r="AL861" t="e">
        <f t="shared" si="4648"/>
        <v>#VALUE!</v>
      </c>
    </row>
    <row r="862" spans="2:38" ht="12.75">
      <c r="B862">
        <f t="shared" ref="B862:P862" si="4925">IF(ROWS(B$814:B862)&lt;=B$812,B861+1,"")</f>
        <v>49</v>
      </c>
      <c r="C862">
        <f t="shared" si="4925"/>
        <v>49</v>
      </c>
      <c r="D862">
        <f t="shared" si="4925"/>
        <v>49</v>
      </c>
      <c r="E862">
        <f t="shared" si="4925"/>
        <v>49</v>
      </c>
      <c r="F862">
        <f t="shared" si="4925"/>
        <v>49</v>
      </c>
      <c r="G862">
        <f t="shared" si="4925"/>
        <v>49</v>
      </c>
      <c r="H862">
        <f t="shared" si="4925"/>
        <v>49</v>
      </c>
      <c r="I862">
        <f t="shared" si="4925"/>
        <v>49</v>
      </c>
      <c r="J862">
        <f t="shared" si="4925"/>
        <v>49</v>
      </c>
      <c r="K862">
        <f t="shared" si="4925"/>
        <v>49</v>
      </c>
      <c r="L862">
        <f t="shared" si="4925"/>
        <v>49</v>
      </c>
      <c r="M862">
        <f t="shared" si="4925"/>
        <v>49</v>
      </c>
      <c r="N862">
        <f t="shared" si="4925"/>
        <v>49</v>
      </c>
      <c r="O862">
        <f t="shared" si="4925"/>
        <v>49</v>
      </c>
      <c r="P862">
        <f t="shared" si="4925"/>
        <v>49</v>
      </c>
      <c r="Q862" s="37">
        <f t="shared" ref="Q862:T862" si="4926">IF(ROWS(Q$814:Q862)/100&lt;=Q$812,Q861+1%,"")</f>
        <v>0.49000000000000027</v>
      </c>
      <c r="R862" s="37">
        <f t="shared" si="4926"/>
        <v>0.49000000000000027</v>
      </c>
      <c r="S862" s="37">
        <f t="shared" si="4926"/>
        <v>0.49000000000000027</v>
      </c>
      <c r="T862" s="37">
        <f t="shared" si="4926"/>
        <v>0.49000000000000027</v>
      </c>
      <c r="U862">
        <f t="shared" si="4639"/>
        <v>49</v>
      </c>
      <c r="V862" s="37">
        <f t="shared" ref="V862:W862" si="4927">IF(ROWS(V$814:V862)/100&lt;=V$812,V861+1%,"")</f>
        <v>0.49000000000000027</v>
      </c>
      <c r="W862" s="37">
        <f t="shared" si="4927"/>
        <v>0.49000000000000027</v>
      </c>
      <c r="X862">
        <f t="shared" si="4641"/>
        <v>58</v>
      </c>
      <c r="Y862" s="37">
        <f t="shared" si="4642"/>
        <v>0.49000000000000027</v>
      </c>
      <c r="Z862">
        <f t="shared" ref="Z862:AA862" si="4928">IF(ROWS(Z$814:Z862)&lt;=Z$812,Z861+1,"")</f>
        <v>49</v>
      </c>
      <c r="AA862">
        <f t="shared" si="4928"/>
        <v>49</v>
      </c>
      <c r="AB862" s="37">
        <f t="shared" ref="AB862:AG862" si="4929">IF(ROWS(AB$814:AB862)/100&lt;=AB$812,AB861+1%,"")</f>
        <v>0.49000000000000027</v>
      </c>
      <c r="AC862" s="37">
        <f t="shared" si="4929"/>
        <v>0.49000000000000027</v>
      </c>
      <c r="AD862" s="37">
        <f t="shared" si="4929"/>
        <v>0.49000000000000027</v>
      </c>
      <c r="AE862" s="37">
        <f t="shared" si="4929"/>
        <v>0.49000000000000027</v>
      </c>
      <c r="AF862" s="37">
        <f t="shared" si="4929"/>
        <v>0.49000000000000027</v>
      </c>
      <c r="AG862" s="37">
        <f t="shared" si="4929"/>
        <v>0.49000000000000027</v>
      </c>
      <c r="AH862">
        <f t="shared" si="4645"/>
        <v>49</v>
      </c>
      <c r="AI862" s="37">
        <f t="shared" ref="AI862:AJ862" si="4930">IF(ROWS(AI$814:AI862)/100&lt;=AI$812,AI861+1,"")</f>
        <v>48.01</v>
      </c>
      <c r="AJ862" s="37">
        <f t="shared" si="4930"/>
        <v>48.01</v>
      </c>
      <c r="AK862">
        <f t="shared" si="4647"/>
        <v>49</v>
      </c>
      <c r="AL862" t="e">
        <f t="shared" si="4648"/>
        <v>#VALUE!</v>
      </c>
    </row>
    <row r="863" spans="2:38" ht="12.75">
      <c r="B863">
        <f t="shared" ref="B863:P863" si="4931">IF(ROWS(B$814:B863)&lt;=B$812,B862+1,"")</f>
        <v>50</v>
      </c>
      <c r="C863">
        <f t="shared" si="4931"/>
        <v>50</v>
      </c>
      <c r="D863">
        <f t="shared" si="4931"/>
        <v>50</v>
      </c>
      <c r="E863">
        <f t="shared" si="4931"/>
        <v>50</v>
      </c>
      <c r="F863">
        <f t="shared" si="4931"/>
        <v>50</v>
      </c>
      <c r="G863">
        <f t="shared" si="4931"/>
        <v>50</v>
      </c>
      <c r="H863">
        <f t="shared" si="4931"/>
        <v>50</v>
      </c>
      <c r="I863">
        <f t="shared" si="4931"/>
        <v>50</v>
      </c>
      <c r="J863">
        <f t="shared" si="4931"/>
        <v>50</v>
      </c>
      <c r="K863">
        <f t="shared" si="4931"/>
        <v>50</v>
      </c>
      <c r="L863">
        <f t="shared" si="4931"/>
        <v>50</v>
      </c>
      <c r="M863">
        <f t="shared" si="4931"/>
        <v>50</v>
      </c>
      <c r="N863">
        <f t="shared" si="4931"/>
        <v>50</v>
      </c>
      <c r="O863">
        <f t="shared" si="4931"/>
        <v>50</v>
      </c>
      <c r="P863">
        <f t="shared" si="4931"/>
        <v>50</v>
      </c>
      <c r="Q863" s="37">
        <f t="shared" ref="Q863:T863" si="4932">IF(ROWS(Q$814:Q863)/100&lt;=Q$812,Q862+1%,"")</f>
        <v>0.50000000000000022</v>
      </c>
      <c r="R863" s="37">
        <f t="shared" si="4932"/>
        <v>0.50000000000000022</v>
      </c>
      <c r="S863" s="37">
        <f t="shared" si="4932"/>
        <v>0.50000000000000022</v>
      </c>
      <c r="T863" s="37">
        <f t="shared" si="4932"/>
        <v>0.50000000000000022</v>
      </c>
      <c r="U863">
        <f t="shared" si="4639"/>
        <v>50</v>
      </c>
      <c r="V863" s="37">
        <f t="shared" ref="V863:W863" si="4933">IF(ROWS(V$814:V863)/100&lt;=V$812,V862+1%,"")</f>
        <v>0.50000000000000022</v>
      </c>
      <c r="W863" s="37">
        <f t="shared" si="4933"/>
        <v>0.50000000000000022</v>
      </c>
      <c r="X863">
        <f t="shared" si="4641"/>
        <v>59</v>
      </c>
      <c r="Y863" s="37">
        <f t="shared" si="4642"/>
        <v>0.50000000000000022</v>
      </c>
      <c r="Z863">
        <f t="shared" ref="Z863:AA863" si="4934">IF(ROWS(Z$814:Z863)&lt;=Z$812,Z862+1,"")</f>
        <v>50</v>
      </c>
      <c r="AA863">
        <f t="shared" si="4934"/>
        <v>50</v>
      </c>
      <c r="AB863" s="37">
        <f t="shared" ref="AB863:AG863" si="4935">IF(ROWS(AB$814:AB863)/100&lt;=AB$812,AB862+1%,"")</f>
        <v>0.50000000000000022</v>
      </c>
      <c r="AC863" s="37">
        <f t="shared" si="4935"/>
        <v>0.50000000000000022</v>
      </c>
      <c r="AD863" s="37">
        <f t="shared" si="4935"/>
        <v>0.50000000000000022</v>
      </c>
      <c r="AE863" s="37">
        <f t="shared" si="4935"/>
        <v>0.50000000000000022</v>
      </c>
      <c r="AF863" s="37">
        <f t="shared" si="4935"/>
        <v>0.50000000000000022</v>
      </c>
      <c r="AG863" s="37">
        <f t="shared" si="4935"/>
        <v>0.50000000000000022</v>
      </c>
      <c r="AH863">
        <f t="shared" si="4645"/>
        <v>50</v>
      </c>
      <c r="AI863" s="37">
        <f t="shared" ref="AI863:AJ863" si="4936">IF(ROWS(AI$814:AI863)/100&lt;=AI$812,AI862+1,"")</f>
        <v>49.01</v>
      </c>
      <c r="AJ863" s="37">
        <f t="shared" si="4936"/>
        <v>49.01</v>
      </c>
      <c r="AK863">
        <f t="shared" si="4647"/>
        <v>50</v>
      </c>
      <c r="AL863" t="e">
        <f t="shared" si="4648"/>
        <v>#VALUE!</v>
      </c>
    </row>
    <row r="864" spans="2:38" ht="12.75">
      <c r="Q864" s="37"/>
      <c r="R864" s="37"/>
      <c r="S864" s="37"/>
      <c r="T864" s="37"/>
      <c r="V864" s="37"/>
      <c r="W864" s="37"/>
      <c r="Y864" s="37"/>
      <c r="AB864" s="37"/>
      <c r="AC864" s="37"/>
      <c r="AD864" s="37"/>
      <c r="AE864" s="37"/>
      <c r="AF864" s="37"/>
      <c r="AG864" s="37"/>
      <c r="AI864" s="37"/>
      <c r="AJ864" s="37"/>
      <c r="AL864" t="e">
        <f>IF(ROWS(AL$57:AL864)&lt;=ABS(AL$55),AL863-1,"")</f>
        <v>#VALUE!</v>
      </c>
    </row>
    <row r="865" spans="1:38" ht="12.75">
      <c r="A865" s="10" t="s">
        <v>3</v>
      </c>
      <c r="B865" s="10" t="s">
        <v>1367</v>
      </c>
      <c r="C865" s="10" t="s">
        <v>1367</v>
      </c>
      <c r="D865" s="10" t="s">
        <v>1367</v>
      </c>
      <c r="E865" s="10" t="s">
        <v>1367</v>
      </c>
      <c r="F865" s="10" t="s">
        <v>1367</v>
      </c>
      <c r="G865" s="10" t="s">
        <v>1367</v>
      </c>
      <c r="H865" s="10" t="s">
        <v>1367</v>
      </c>
      <c r="I865" s="10" t="s">
        <v>1367</v>
      </c>
      <c r="J865" s="10" t="s">
        <v>1367</v>
      </c>
      <c r="K865" s="10" t="s">
        <v>1367</v>
      </c>
      <c r="L865" s="10" t="s">
        <v>1367</v>
      </c>
      <c r="M865" s="10" t="s">
        <v>1367</v>
      </c>
      <c r="N865" s="10" t="s">
        <v>1367</v>
      </c>
      <c r="O865" s="10" t="s">
        <v>1367</v>
      </c>
      <c r="P865" s="10" t="s">
        <v>1367</v>
      </c>
      <c r="Q865" s="157" t="s">
        <v>1367</v>
      </c>
      <c r="R865" s="157" t="s">
        <v>1367</v>
      </c>
      <c r="S865" s="157" t="s">
        <v>1367</v>
      </c>
      <c r="T865" s="157" t="s">
        <v>1367</v>
      </c>
      <c r="U865" s="10" t="s">
        <v>1367</v>
      </c>
      <c r="V865" s="157" t="s">
        <v>1367</v>
      </c>
      <c r="W865" s="157" t="s">
        <v>1367</v>
      </c>
      <c r="X865" s="10" t="s">
        <v>1367</v>
      </c>
      <c r="Y865" s="157" t="s">
        <v>1367</v>
      </c>
      <c r="Z865" s="10" t="s">
        <v>1367</v>
      </c>
      <c r="AA865" s="10" t="s">
        <v>1367</v>
      </c>
      <c r="AB865" s="157" t="s">
        <v>1367</v>
      </c>
      <c r="AC865" s="157" t="s">
        <v>1367</v>
      </c>
      <c r="AD865" s="157" t="s">
        <v>1367</v>
      </c>
      <c r="AE865" s="157" t="s">
        <v>1367</v>
      </c>
      <c r="AF865" s="157" t="s">
        <v>1367</v>
      </c>
      <c r="AG865" s="157" t="s">
        <v>1367</v>
      </c>
      <c r="AH865" s="10" t="s">
        <v>1367</v>
      </c>
      <c r="AI865" s="157" t="s">
        <v>1367</v>
      </c>
      <c r="AJ865" s="157" t="s">
        <v>1367</v>
      </c>
      <c r="AK865" s="10" t="s">
        <v>1367</v>
      </c>
      <c r="AL865" s="10" t="s">
        <v>1367</v>
      </c>
    </row>
    <row r="866" spans="1:38" ht="12.75">
      <c r="A866" s="10" t="s">
        <v>420</v>
      </c>
      <c r="B866" s="10">
        <v>0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57">
        <v>0</v>
      </c>
      <c r="R866" s="157">
        <v>0</v>
      </c>
      <c r="S866" s="157">
        <v>0</v>
      </c>
      <c r="T866" s="157">
        <v>0</v>
      </c>
      <c r="U866" s="10">
        <v>0</v>
      </c>
      <c r="V866" s="157">
        <v>0</v>
      </c>
      <c r="W866" s="157">
        <v>0</v>
      </c>
      <c r="X866" s="10">
        <v>0</v>
      </c>
      <c r="Y866" s="157">
        <v>0</v>
      </c>
      <c r="Z866" s="10">
        <v>0</v>
      </c>
      <c r="AA866" s="10">
        <v>0</v>
      </c>
      <c r="AB866" s="157">
        <v>0</v>
      </c>
      <c r="AC866" s="157">
        <v>0</v>
      </c>
      <c r="AD866" s="157">
        <v>0</v>
      </c>
      <c r="AE866" s="157">
        <v>0</v>
      </c>
      <c r="AF866" s="157">
        <v>0</v>
      </c>
      <c r="AG866" s="157">
        <v>0</v>
      </c>
      <c r="AH866" s="10">
        <v>0</v>
      </c>
      <c r="AI866" s="157">
        <v>0</v>
      </c>
      <c r="AJ866" s="157">
        <v>0</v>
      </c>
      <c r="AK866" s="10">
        <v>0</v>
      </c>
      <c r="AL866" s="10">
        <v>0</v>
      </c>
    </row>
    <row r="867" spans="1:38" ht="12.75">
      <c r="A867" s="10" t="s">
        <v>123</v>
      </c>
      <c r="B867">
        <f t="shared" ref="B867:P867" si="4937">IF(ROWS(B867)&lt;=B865,B866+1,"")</f>
        <v>1</v>
      </c>
      <c r="C867">
        <f t="shared" si="4937"/>
        <v>1</v>
      </c>
      <c r="D867">
        <f t="shared" si="4937"/>
        <v>1</v>
      </c>
      <c r="E867">
        <f t="shared" si="4937"/>
        <v>1</v>
      </c>
      <c r="F867">
        <f t="shared" si="4937"/>
        <v>1</v>
      </c>
      <c r="G867">
        <f t="shared" si="4937"/>
        <v>1</v>
      </c>
      <c r="H867">
        <f t="shared" si="4937"/>
        <v>1</v>
      </c>
      <c r="I867">
        <f t="shared" si="4937"/>
        <v>1</v>
      </c>
      <c r="J867">
        <f t="shared" si="4937"/>
        <v>1</v>
      </c>
      <c r="K867">
        <f t="shared" si="4937"/>
        <v>1</v>
      </c>
      <c r="L867">
        <f t="shared" si="4937"/>
        <v>1</v>
      </c>
      <c r="M867">
        <f t="shared" si="4937"/>
        <v>1</v>
      </c>
      <c r="N867">
        <f t="shared" si="4937"/>
        <v>1</v>
      </c>
      <c r="O867">
        <f t="shared" si="4937"/>
        <v>1</v>
      </c>
      <c r="P867">
        <f t="shared" si="4937"/>
        <v>1</v>
      </c>
      <c r="Q867" s="37">
        <f t="shared" ref="Q867:T867" si="4938">IF(ROWS(Q867)/100&lt;=Q865,Q866+1%,"")</f>
        <v>0.01</v>
      </c>
      <c r="R867" s="37">
        <f t="shared" si="4938"/>
        <v>0.01</v>
      </c>
      <c r="S867" s="37">
        <f t="shared" si="4938"/>
        <v>0.01</v>
      </c>
      <c r="T867" s="37">
        <f t="shared" si="4938"/>
        <v>0.01</v>
      </c>
      <c r="U867">
        <f>IF(ROWS(U867)&lt;=U865,U866+1,"")</f>
        <v>1</v>
      </c>
      <c r="V867" s="37">
        <f t="shared" ref="V867:W867" si="4939">IF(ROWS(V867)/100&lt;=V865,V866+1%,"")</f>
        <v>0.01</v>
      </c>
      <c r="W867" s="37">
        <f t="shared" si="4939"/>
        <v>0.01</v>
      </c>
      <c r="X867">
        <f>IF(ROWS(X867)&lt;=X865,X866+1,"")</f>
        <v>1</v>
      </c>
      <c r="Y867" s="37">
        <f>IF(ROWS(Y867)/100&lt;=Y865,Y866+1%,"")</f>
        <v>0.01</v>
      </c>
      <c r="Z867">
        <f t="shared" ref="Z867:AA867" si="4940">IF(ROWS(Z867)&lt;=Z865,Z866+1,"")</f>
        <v>1</v>
      </c>
      <c r="AA867">
        <f t="shared" si="4940"/>
        <v>1</v>
      </c>
      <c r="AB867" s="37">
        <f t="shared" ref="AB867:AG867" si="4941">IF(ROWS(AB867)/100&lt;=AB865,AB866+1%,"")</f>
        <v>0.01</v>
      </c>
      <c r="AC867" s="37">
        <f t="shared" si="4941"/>
        <v>0.01</v>
      </c>
      <c r="AD867" s="37">
        <f t="shared" si="4941"/>
        <v>0.01</v>
      </c>
      <c r="AE867" s="37">
        <f t="shared" si="4941"/>
        <v>0.01</v>
      </c>
      <c r="AF867" s="37">
        <f t="shared" si="4941"/>
        <v>0.01</v>
      </c>
      <c r="AG867" s="37">
        <f t="shared" si="4941"/>
        <v>0.01</v>
      </c>
      <c r="AH867">
        <f>IF(ROWS(AH867)&lt;=AH865,AH866+1,"")</f>
        <v>1</v>
      </c>
      <c r="AI867" s="37">
        <f t="shared" ref="AI867:AJ867" si="4942">IF(ROWS(AI867)/100&lt;=AI865,AI866+1,"")</f>
        <v>1</v>
      </c>
      <c r="AJ867" s="37">
        <f t="shared" si="4942"/>
        <v>1</v>
      </c>
      <c r="AK867">
        <f>IF(ROWS(AK867)&lt;=AK865,AK866+1,"")</f>
        <v>1</v>
      </c>
      <c r="AL867">
        <f>IF(ROWS(AL867)&lt;=AL865,AL866-1,"")</f>
        <v>-1</v>
      </c>
    </row>
    <row r="868" spans="1:38" ht="12.75">
      <c r="B868">
        <f t="shared" ref="B868:P868" si="4943">IF(ROWS(B$867:B868)&lt;=B$865,B867+1,"")</f>
        <v>2</v>
      </c>
      <c r="C868">
        <f t="shared" si="4943"/>
        <v>2</v>
      </c>
      <c r="D868">
        <f t="shared" si="4943"/>
        <v>2</v>
      </c>
      <c r="E868">
        <f t="shared" si="4943"/>
        <v>2</v>
      </c>
      <c r="F868">
        <f t="shared" si="4943"/>
        <v>2</v>
      </c>
      <c r="G868">
        <f t="shared" si="4943"/>
        <v>2</v>
      </c>
      <c r="H868">
        <f t="shared" si="4943"/>
        <v>2</v>
      </c>
      <c r="I868">
        <f t="shared" si="4943"/>
        <v>2</v>
      </c>
      <c r="J868">
        <f t="shared" si="4943"/>
        <v>2</v>
      </c>
      <c r="K868">
        <f t="shared" si="4943"/>
        <v>2</v>
      </c>
      <c r="L868">
        <f t="shared" si="4943"/>
        <v>2</v>
      </c>
      <c r="M868">
        <f t="shared" si="4943"/>
        <v>2</v>
      </c>
      <c r="N868">
        <f t="shared" si="4943"/>
        <v>2</v>
      </c>
      <c r="O868">
        <f t="shared" si="4943"/>
        <v>2</v>
      </c>
      <c r="P868">
        <f t="shared" si="4943"/>
        <v>2</v>
      </c>
      <c r="Q868" s="37">
        <f t="shared" ref="Q868:T868" si="4944">IF(ROWS(Q$867:Q868)/100&lt;=Q$865,Q867+1%,"")</f>
        <v>0.02</v>
      </c>
      <c r="R868" s="37">
        <f t="shared" si="4944"/>
        <v>0.02</v>
      </c>
      <c r="S868" s="37">
        <f t="shared" si="4944"/>
        <v>0.02</v>
      </c>
      <c r="T868" s="37">
        <f t="shared" si="4944"/>
        <v>0.02</v>
      </c>
      <c r="U868">
        <f t="shared" ref="U868:U916" si="4945">IF(ROWS(U$867:U868)&lt;=U$865,U867+1,"")</f>
        <v>2</v>
      </c>
      <c r="V868" s="37">
        <f t="shared" ref="V868:W868" si="4946">IF(ROWS(V$867:V868)/100&lt;=V$865,V867+1%,"")</f>
        <v>0.02</v>
      </c>
      <c r="W868" s="37">
        <f t="shared" si="4946"/>
        <v>0.02</v>
      </c>
      <c r="X868">
        <f t="shared" ref="X868:X916" si="4947">IF(ROWS(X$867:X868)&lt;=X$865,X867+1,"")</f>
        <v>2</v>
      </c>
      <c r="Y868" s="37">
        <f t="shared" ref="Y868:Y916" si="4948">IF(ROWS(Y$867:Y868)/100&lt;=Y$865,Y867+1%,"")</f>
        <v>0.02</v>
      </c>
      <c r="Z868">
        <f t="shared" ref="Z868:AA868" si="4949">IF(ROWS(Z$867:Z868)&lt;=Z$865,Z867+1,"")</f>
        <v>2</v>
      </c>
      <c r="AA868">
        <f t="shared" si="4949"/>
        <v>2</v>
      </c>
      <c r="AB868" s="37">
        <f t="shared" ref="AB868:AG868" si="4950">IF(ROWS(AB$867:AB868)/100&lt;=AB$865,AB867+1%,"")</f>
        <v>0.02</v>
      </c>
      <c r="AC868" s="37">
        <f t="shared" si="4950"/>
        <v>0.02</v>
      </c>
      <c r="AD868" s="37">
        <f t="shared" si="4950"/>
        <v>0.02</v>
      </c>
      <c r="AE868" s="37">
        <f t="shared" si="4950"/>
        <v>0.02</v>
      </c>
      <c r="AF868" s="37">
        <f t="shared" si="4950"/>
        <v>0.02</v>
      </c>
      <c r="AG868" s="37">
        <f t="shared" si="4950"/>
        <v>0.02</v>
      </c>
      <c r="AH868">
        <f t="shared" ref="AH868:AH916" si="4951">IF(ROWS(AH$867:AH868)&lt;=AH$865,AH867+1,"")</f>
        <v>2</v>
      </c>
      <c r="AI868" s="37">
        <f t="shared" ref="AI868:AJ868" si="4952">IF(ROWS(AI$867:AI868)/100&lt;=AI$865,AI867+1,"")</f>
        <v>2</v>
      </c>
      <c r="AJ868" s="37">
        <f t="shared" si="4952"/>
        <v>2</v>
      </c>
      <c r="AK868">
        <f t="shared" ref="AK868:AK916" si="4953">IF(ROWS(AK$867:AK868)&lt;=AK$865,AK867+1,"")</f>
        <v>2</v>
      </c>
      <c r="AL868">
        <f t="shared" ref="AL868:AL916" si="4954">IF(ROWS(AL$867:AL868)&lt;=AL$865,AL867-1,"")</f>
        <v>-2</v>
      </c>
    </row>
    <row r="869" spans="1:38" ht="12.75">
      <c r="B869">
        <f t="shared" ref="B869:P869" si="4955">IF(ROWS(B$867:B869)&lt;=B$865,B868+1,"")</f>
        <v>3</v>
      </c>
      <c r="C869">
        <f t="shared" si="4955"/>
        <v>3</v>
      </c>
      <c r="D869">
        <f t="shared" si="4955"/>
        <v>3</v>
      </c>
      <c r="E869">
        <f t="shared" si="4955"/>
        <v>3</v>
      </c>
      <c r="F869">
        <f t="shared" si="4955"/>
        <v>3</v>
      </c>
      <c r="G869">
        <f t="shared" si="4955"/>
        <v>3</v>
      </c>
      <c r="H869">
        <f t="shared" si="4955"/>
        <v>3</v>
      </c>
      <c r="I869">
        <f t="shared" si="4955"/>
        <v>3</v>
      </c>
      <c r="J869">
        <f t="shared" si="4955"/>
        <v>3</v>
      </c>
      <c r="K869">
        <f t="shared" si="4955"/>
        <v>3</v>
      </c>
      <c r="L869">
        <f t="shared" si="4955"/>
        <v>3</v>
      </c>
      <c r="M869">
        <f t="shared" si="4955"/>
        <v>3</v>
      </c>
      <c r="N869">
        <f t="shared" si="4955"/>
        <v>3</v>
      </c>
      <c r="O869">
        <f t="shared" si="4955"/>
        <v>3</v>
      </c>
      <c r="P869">
        <f t="shared" si="4955"/>
        <v>3</v>
      </c>
      <c r="Q869" s="37">
        <f t="shared" ref="Q869:T869" si="4956">IF(ROWS(Q$867:Q869)/100&lt;=Q$865,Q868+1%,"")</f>
        <v>0.03</v>
      </c>
      <c r="R869" s="37">
        <f t="shared" si="4956"/>
        <v>0.03</v>
      </c>
      <c r="S869" s="37">
        <f t="shared" si="4956"/>
        <v>0.03</v>
      </c>
      <c r="T869" s="37">
        <f t="shared" si="4956"/>
        <v>0.03</v>
      </c>
      <c r="U869">
        <f t="shared" si="4945"/>
        <v>3</v>
      </c>
      <c r="V869" s="37">
        <f t="shared" ref="V869:W869" si="4957">IF(ROWS(V$867:V869)/100&lt;=V$865,V868+1%,"")</f>
        <v>0.03</v>
      </c>
      <c r="W869" s="37">
        <f t="shared" si="4957"/>
        <v>0.03</v>
      </c>
      <c r="X869">
        <f t="shared" si="4947"/>
        <v>3</v>
      </c>
      <c r="Y869" s="37">
        <f t="shared" si="4948"/>
        <v>0.03</v>
      </c>
      <c r="Z869">
        <f t="shared" ref="Z869:AA869" si="4958">IF(ROWS(Z$867:Z869)&lt;=Z$865,Z868+1,"")</f>
        <v>3</v>
      </c>
      <c r="AA869">
        <f t="shared" si="4958"/>
        <v>3</v>
      </c>
      <c r="AB869" s="37">
        <f t="shared" ref="AB869:AG869" si="4959">IF(ROWS(AB$867:AB869)/100&lt;=AB$865,AB868+1%,"")</f>
        <v>0.03</v>
      </c>
      <c r="AC869" s="37">
        <f t="shared" si="4959"/>
        <v>0.03</v>
      </c>
      <c r="AD869" s="37">
        <f t="shared" si="4959"/>
        <v>0.03</v>
      </c>
      <c r="AE869" s="37">
        <f t="shared" si="4959"/>
        <v>0.03</v>
      </c>
      <c r="AF869" s="37">
        <f t="shared" si="4959"/>
        <v>0.03</v>
      </c>
      <c r="AG869" s="37">
        <f t="shared" si="4959"/>
        <v>0.03</v>
      </c>
      <c r="AH869">
        <f t="shared" si="4951"/>
        <v>3</v>
      </c>
      <c r="AI869" s="37">
        <f t="shared" ref="AI869:AJ869" si="4960">IF(ROWS(AI$867:AI869)/100&lt;=AI$865,AI868+1,"")</f>
        <v>3</v>
      </c>
      <c r="AJ869" s="37">
        <f t="shared" si="4960"/>
        <v>3</v>
      </c>
      <c r="AK869">
        <f t="shared" si="4953"/>
        <v>3</v>
      </c>
      <c r="AL869">
        <f t="shared" si="4954"/>
        <v>-3</v>
      </c>
    </row>
    <row r="870" spans="1:38" ht="12.75">
      <c r="B870">
        <f t="shared" ref="B870:P870" si="4961">IF(ROWS(B$867:B870)&lt;=B$865,B869+1,"")</f>
        <v>4</v>
      </c>
      <c r="C870">
        <f t="shared" si="4961"/>
        <v>4</v>
      </c>
      <c r="D870">
        <f t="shared" si="4961"/>
        <v>4</v>
      </c>
      <c r="E870">
        <f t="shared" si="4961"/>
        <v>4</v>
      </c>
      <c r="F870">
        <f t="shared" si="4961"/>
        <v>4</v>
      </c>
      <c r="G870">
        <f t="shared" si="4961"/>
        <v>4</v>
      </c>
      <c r="H870">
        <f t="shared" si="4961"/>
        <v>4</v>
      </c>
      <c r="I870">
        <f t="shared" si="4961"/>
        <v>4</v>
      </c>
      <c r="J870">
        <f t="shared" si="4961"/>
        <v>4</v>
      </c>
      <c r="K870">
        <f t="shared" si="4961"/>
        <v>4</v>
      </c>
      <c r="L870">
        <f t="shared" si="4961"/>
        <v>4</v>
      </c>
      <c r="M870">
        <f t="shared" si="4961"/>
        <v>4</v>
      </c>
      <c r="N870">
        <f t="shared" si="4961"/>
        <v>4</v>
      </c>
      <c r="O870">
        <f t="shared" si="4961"/>
        <v>4</v>
      </c>
      <c r="P870">
        <f t="shared" si="4961"/>
        <v>4</v>
      </c>
      <c r="Q870" s="37">
        <f t="shared" ref="Q870:T870" si="4962">IF(ROWS(Q$867:Q870)/100&lt;=Q$865,Q869+1%,"")</f>
        <v>0.04</v>
      </c>
      <c r="R870" s="37">
        <f t="shared" si="4962"/>
        <v>0.04</v>
      </c>
      <c r="S870" s="37">
        <f t="shared" si="4962"/>
        <v>0.04</v>
      </c>
      <c r="T870" s="37">
        <f t="shared" si="4962"/>
        <v>0.04</v>
      </c>
      <c r="U870">
        <f t="shared" si="4945"/>
        <v>4</v>
      </c>
      <c r="V870" s="37">
        <f t="shared" ref="V870:W870" si="4963">IF(ROWS(V$867:V870)/100&lt;=V$865,V869+1%,"")</f>
        <v>0.04</v>
      </c>
      <c r="W870" s="37">
        <f t="shared" si="4963"/>
        <v>0.04</v>
      </c>
      <c r="X870">
        <f t="shared" si="4947"/>
        <v>4</v>
      </c>
      <c r="Y870" s="37">
        <f t="shared" si="4948"/>
        <v>0.04</v>
      </c>
      <c r="Z870">
        <f t="shared" ref="Z870:AA870" si="4964">IF(ROWS(Z$867:Z870)&lt;=Z$865,Z869+1,"")</f>
        <v>4</v>
      </c>
      <c r="AA870">
        <f t="shared" si="4964"/>
        <v>4</v>
      </c>
      <c r="AB870" s="37">
        <f t="shared" ref="AB870:AG870" si="4965">IF(ROWS(AB$867:AB870)/100&lt;=AB$865,AB869+1%,"")</f>
        <v>0.04</v>
      </c>
      <c r="AC870" s="37">
        <f t="shared" si="4965"/>
        <v>0.04</v>
      </c>
      <c r="AD870" s="37">
        <f t="shared" si="4965"/>
        <v>0.04</v>
      </c>
      <c r="AE870" s="37">
        <f t="shared" si="4965"/>
        <v>0.04</v>
      </c>
      <c r="AF870" s="37">
        <f t="shared" si="4965"/>
        <v>0.04</v>
      </c>
      <c r="AG870" s="37">
        <f t="shared" si="4965"/>
        <v>0.04</v>
      </c>
      <c r="AH870">
        <f t="shared" si="4951"/>
        <v>4</v>
      </c>
      <c r="AI870" s="37">
        <f t="shared" ref="AI870:AJ870" si="4966">IF(ROWS(AI$867:AI870)/100&lt;=AI$865,AI869+1,"")</f>
        <v>4</v>
      </c>
      <c r="AJ870" s="37">
        <f t="shared" si="4966"/>
        <v>4</v>
      </c>
      <c r="AK870">
        <f t="shared" si="4953"/>
        <v>4</v>
      </c>
      <c r="AL870">
        <f t="shared" si="4954"/>
        <v>-4</v>
      </c>
    </row>
    <row r="871" spans="1:38" ht="12.75">
      <c r="B871">
        <f t="shared" ref="B871:P871" si="4967">IF(ROWS(B$867:B871)&lt;=B$865,B870+1,"")</f>
        <v>5</v>
      </c>
      <c r="C871">
        <f t="shared" si="4967"/>
        <v>5</v>
      </c>
      <c r="D871">
        <f t="shared" si="4967"/>
        <v>5</v>
      </c>
      <c r="E871">
        <f t="shared" si="4967"/>
        <v>5</v>
      </c>
      <c r="F871">
        <f t="shared" si="4967"/>
        <v>5</v>
      </c>
      <c r="G871">
        <f t="shared" si="4967"/>
        <v>5</v>
      </c>
      <c r="H871">
        <f t="shared" si="4967"/>
        <v>5</v>
      </c>
      <c r="I871">
        <f t="shared" si="4967"/>
        <v>5</v>
      </c>
      <c r="J871">
        <f t="shared" si="4967"/>
        <v>5</v>
      </c>
      <c r="K871">
        <f t="shared" si="4967"/>
        <v>5</v>
      </c>
      <c r="L871">
        <f t="shared" si="4967"/>
        <v>5</v>
      </c>
      <c r="M871">
        <f t="shared" si="4967"/>
        <v>5</v>
      </c>
      <c r="N871">
        <f t="shared" si="4967"/>
        <v>5</v>
      </c>
      <c r="O871">
        <f t="shared" si="4967"/>
        <v>5</v>
      </c>
      <c r="P871">
        <f t="shared" si="4967"/>
        <v>5</v>
      </c>
      <c r="Q871" s="37">
        <f t="shared" ref="Q871:T871" si="4968">IF(ROWS(Q$867:Q871)/100&lt;=Q$865,Q870+1%,"")</f>
        <v>0.05</v>
      </c>
      <c r="R871" s="37">
        <f t="shared" si="4968"/>
        <v>0.05</v>
      </c>
      <c r="S871" s="37">
        <f t="shared" si="4968"/>
        <v>0.05</v>
      </c>
      <c r="T871" s="37">
        <f t="shared" si="4968"/>
        <v>0.05</v>
      </c>
      <c r="U871">
        <f t="shared" si="4945"/>
        <v>5</v>
      </c>
      <c r="V871" s="37">
        <f t="shared" ref="V871:W871" si="4969">IF(ROWS(V$867:V871)/100&lt;=V$865,V870+1%,"")</f>
        <v>0.05</v>
      </c>
      <c r="W871" s="37">
        <f t="shared" si="4969"/>
        <v>0.05</v>
      </c>
      <c r="X871">
        <f t="shared" si="4947"/>
        <v>5</v>
      </c>
      <c r="Y871" s="37">
        <f t="shared" si="4948"/>
        <v>0.05</v>
      </c>
      <c r="Z871">
        <f t="shared" ref="Z871:AA871" si="4970">IF(ROWS(Z$867:Z871)&lt;=Z$865,Z870+1,"")</f>
        <v>5</v>
      </c>
      <c r="AA871">
        <f t="shared" si="4970"/>
        <v>5</v>
      </c>
      <c r="AB871" s="37">
        <f t="shared" ref="AB871:AG871" si="4971">IF(ROWS(AB$867:AB871)/100&lt;=AB$865,AB870+1%,"")</f>
        <v>0.05</v>
      </c>
      <c r="AC871" s="37">
        <f t="shared" si="4971"/>
        <v>0.05</v>
      </c>
      <c r="AD871" s="37">
        <f t="shared" si="4971"/>
        <v>0.05</v>
      </c>
      <c r="AE871" s="37">
        <f t="shared" si="4971"/>
        <v>0.05</v>
      </c>
      <c r="AF871" s="37">
        <f t="shared" si="4971"/>
        <v>0.05</v>
      </c>
      <c r="AG871" s="37">
        <f t="shared" si="4971"/>
        <v>0.05</v>
      </c>
      <c r="AH871">
        <f t="shared" si="4951"/>
        <v>5</v>
      </c>
      <c r="AI871" s="37">
        <f t="shared" ref="AI871:AJ871" si="4972">IF(ROWS(AI$867:AI871)/100&lt;=AI$865,AI870+1,"")</f>
        <v>5</v>
      </c>
      <c r="AJ871" s="37">
        <f t="shared" si="4972"/>
        <v>5</v>
      </c>
      <c r="AK871">
        <f t="shared" si="4953"/>
        <v>5</v>
      </c>
      <c r="AL871">
        <f t="shared" si="4954"/>
        <v>-5</v>
      </c>
    </row>
    <row r="872" spans="1:38" ht="12.75">
      <c r="B872">
        <f t="shared" ref="B872:P872" si="4973">IF(ROWS(B$867:B872)&lt;=B$865,B871+1,"")</f>
        <v>6</v>
      </c>
      <c r="C872">
        <f t="shared" si="4973"/>
        <v>6</v>
      </c>
      <c r="D872">
        <f t="shared" si="4973"/>
        <v>6</v>
      </c>
      <c r="E872">
        <f t="shared" si="4973"/>
        <v>6</v>
      </c>
      <c r="F872">
        <f t="shared" si="4973"/>
        <v>6</v>
      </c>
      <c r="G872">
        <f t="shared" si="4973"/>
        <v>6</v>
      </c>
      <c r="H872">
        <f t="shared" si="4973"/>
        <v>6</v>
      </c>
      <c r="I872">
        <f t="shared" si="4973"/>
        <v>6</v>
      </c>
      <c r="J872">
        <f t="shared" si="4973"/>
        <v>6</v>
      </c>
      <c r="K872">
        <f t="shared" si="4973"/>
        <v>6</v>
      </c>
      <c r="L872">
        <f t="shared" si="4973"/>
        <v>6</v>
      </c>
      <c r="M872">
        <f t="shared" si="4973"/>
        <v>6</v>
      </c>
      <c r="N872">
        <f t="shared" si="4973"/>
        <v>6</v>
      </c>
      <c r="O872">
        <f t="shared" si="4973"/>
        <v>6</v>
      </c>
      <c r="P872">
        <f t="shared" si="4973"/>
        <v>6</v>
      </c>
      <c r="Q872" s="37">
        <f t="shared" ref="Q872:T872" si="4974">IF(ROWS(Q$867:Q872)/100&lt;=Q$865,Q871+1%,"")</f>
        <v>6.0000000000000005E-2</v>
      </c>
      <c r="R872" s="37">
        <f t="shared" si="4974"/>
        <v>6.0000000000000005E-2</v>
      </c>
      <c r="S872" s="37">
        <f t="shared" si="4974"/>
        <v>6.0000000000000005E-2</v>
      </c>
      <c r="T872" s="37">
        <f t="shared" si="4974"/>
        <v>6.0000000000000005E-2</v>
      </c>
      <c r="U872">
        <f t="shared" si="4945"/>
        <v>6</v>
      </c>
      <c r="V872" s="37">
        <f t="shared" ref="V872:W872" si="4975">IF(ROWS(V$867:V872)/100&lt;=V$865,V871+1%,"")</f>
        <v>6.0000000000000005E-2</v>
      </c>
      <c r="W872" s="37">
        <f t="shared" si="4975"/>
        <v>6.0000000000000005E-2</v>
      </c>
      <c r="X872">
        <f t="shared" si="4947"/>
        <v>6</v>
      </c>
      <c r="Y872" s="37">
        <f t="shared" si="4948"/>
        <v>6.0000000000000005E-2</v>
      </c>
      <c r="Z872">
        <f t="shared" ref="Z872:AA872" si="4976">IF(ROWS(Z$867:Z872)&lt;=Z$865,Z871+1,"")</f>
        <v>6</v>
      </c>
      <c r="AA872">
        <f t="shared" si="4976"/>
        <v>6</v>
      </c>
      <c r="AB872" s="37">
        <f t="shared" ref="AB872:AG872" si="4977">IF(ROWS(AB$867:AB872)/100&lt;=AB$865,AB871+1%,"")</f>
        <v>6.0000000000000005E-2</v>
      </c>
      <c r="AC872" s="37">
        <f t="shared" si="4977"/>
        <v>6.0000000000000005E-2</v>
      </c>
      <c r="AD872" s="37">
        <f t="shared" si="4977"/>
        <v>6.0000000000000005E-2</v>
      </c>
      <c r="AE872" s="37">
        <f t="shared" si="4977"/>
        <v>6.0000000000000005E-2</v>
      </c>
      <c r="AF872" s="37">
        <f t="shared" si="4977"/>
        <v>6.0000000000000005E-2</v>
      </c>
      <c r="AG872" s="37">
        <f t="shared" si="4977"/>
        <v>6.0000000000000005E-2</v>
      </c>
      <c r="AH872">
        <f t="shared" si="4951"/>
        <v>6</v>
      </c>
      <c r="AI872" s="37">
        <f t="shared" ref="AI872:AJ872" si="4978">IF(ROWS(AI$867:AI872)/100&lt;=AI$865,AI871+1,"")</f>
        <v>6</v>
      </c>
      <c r="AJ872" s="37">
        <f t="shared" si="4978"/>
        <v>6</v>
      </c>
      <c r="AK872">
        <f t="shared" si="4953"/>
        <v>6</v>
      </c>
      <c r="AL872">
        <f t="shared" si="4954"/>
        <v>-6</v>
      </c>
    </row>
    <row r="873" spans="1:38" ht="12.75">
      <c r="B873">
        <f t="shared" ref="B873:P873" si="4979">IF(ROWS(B$867:B873)&lt;=B$865,B872+1,"")</f>
        <v>7</v>
      </c>
      <c r="C873">
        <f t="shared" si="4979"/>
        <v>7</v>
      </c>
      <c r="D873">
        <f t="shared" si="4979"/>
        <v>7</v>
      </c>
      <c r="E873">
        <f t="shared" si="4979"/>
        <v>7</v>
      </c>
      <c r="F873">
        <f t="shared" si="4979"/>
        <v>7</v>
      </c>
      <c r="G873">
        <f t="shared" si="4979"/>
        <v>7</v>
      </c>
      <c r="H873">
        <f t="shared" si="4979"/>
        <v>7</v>
      </c>
      <c r="I873">
        <f t="shared" si="4979"/>
        <v>7</v>
      </c>
      <c r="J873">
        <f t="shared" si="4979"/>
        <v>7</v>
      </c>
      <c r="K873">
        <f t="shared" si="4979"/>
        <v>7</v>
      </c>
      <c r="L873">
        <f t="shared" si="4979"/>
        <v>7</v>
      </c>
      <c r="M873">
        <f t="shared" si="4979"/>
        <v>7</v>
      </c>
      <c r="N873">
        <f t="shared" si="4979"/>
        <v>7</v>
      </c>
      <c r="O873">
        <f t="shared" si="4979"/>
        <v>7</v>
      </c>
      <c r="P873">
        <f t="shared" si="4979"/>
        <v>7</v>
      </c>
      <c r="Q873" s="37">
        <f t="shared" ref="Q873:T873" si="4980">IF(ROWS(Q$867:Q873)/100&lt;=Q$865,Q872+1%,"")</f>
        <v>7.0000000000000007E-2</v>
      </c>
      <c r="R873" s="37">
        <f t="shared" si="4980"/>
        <v>7.0000000000000007E-2</v>
      </c>
      <c r="S873" s="37">
        <f t="shared" si="4980"/>
        <v>7.0000000000000007E-2</v>
      </c>
      <c r="T873" s="37">
        <f t="shared" si="4980"/>
        <v>7.0000000000000007E-2</v>
      </c>
      <c r="U873">
        <f t="shared" si="4945"/>
        <v>7</v>
      </c>
      <c r="V873" s="37">
        <f t="shared" ref="V873:W873" si="4981">IF(ROWS(V$867:V873)/100&lt;=V$865,V872+1%,"")</f>
        <v>7.0000000000000007E-2</v>
      </c>
      <c r="W873" s="37">
        <f t="shared" si="4981"/>
        <v>7.0000000000000007E-2</v>
      </c>
      <c r="X873">
        <f t="shared" si="4947"/>
        <v>7</v>
      </c>
      <c r="Y873" s="37">
        <f t="shared" si="4948"/>
        <v>7.0000000000000007E-2</v>
      </c>
      <c r="Z873">
        <f t="shared" ref="Z873:AA873" si="4982">IF(ROWS(Z$867:Z873)&lt;=Z$865,Z872+1,"")</f>
        <v>7</v>
      </c>
      <c r="AA873">
        <f t="shared" si="4982"/>
        <v>7</v>
      </c>
      <c r="AB873" s="37">
        <f t="shared" ref="AB873:AG873" si="4983">IF(ROWS(AB$867:AB873)/100&lt;=AB$865,AB872+1%,"")</f>
        <v>7.0000000000000007E-2</v>
      </c>
      <c r="AC873" s="37">
        <f t="shared" si="4983"/>
        <v>7.0000000000000007E-2</v>
      </c>
      <c r="AD873" s="37">
        <f t="shared" si="4983"/>
        <v>7.0000000000000007E-2</v>
      </c>
      <c r="AE873" s="37">
        <f t="shared" si="4983"/>
        <v>7.0000000000000007E-2</v>
      </c>
      <c r="AF873" s="37">
        <f t="shared" si="4983"/>
        <v>7.0000000000000007E-2</v>
      </c>
      <c r="AG873" s="37">
        <f t="shared" si="4983"/>
        <v>7.0000000000000007E-2</v>
      </c>
      <c r="AH873">
        <f t="shared" si="4951"/>
        <v>7</v>
      </c>
      <c r="AI873" s="37">
        <f t="shared" ref="AI873:AJ873" si="4984">IF(ROWS(AI$867:AI873)/100&lt;=AI$865,AI872+1,"")</f>
        <v>7</v>
      </c>
      <c r="AJ873" s="37">
        <f t="shared" si="4984"/>
        <v>7</v>
      </c>
      <c r="AK873">
        <f t="shared" si="4953"/>
        <v>7</v>
      </c>
      <c r="AL873">
        <f t="shared" si="4954"/>
        <v>-7</v>
      </c>
    </row>
    <row r="874" spans="1:38" ht="12.75">
      <c r="B874">
        <f t="shared" ref="B874:P874" si="4985">IF(ROWS(B$867:B874)&lt;=B$865,B873+1,"")</f>
        <v>8</v>
      </c>
      <c r="C874">
        <f t="shared" si="4985"/>
        <v>8</v>
      </c>
      <c r="D874">
        <f t="shared" si="4985"/>
        <v>8</v>
      </c>
      <c r="E874">
        <f t="shared" si="4985"/>
        <v>8</v>
      </c>
      <c r="F874">
        <f t="shared" si="4985"/>
        <v>8</v>
      </c>
      <c r="G874">
        <f t="shared" si="4985"/>
        <v>8</v>
      </c>
      <c r="H874">
        <f t="shared" si="4985"/>
        <v>8</v>
      </c>
      <c r="I874">
        <f t="shared" si="4985"/>
        <v>8</v>
      </c>
      <c r="J874">
        <f t="shared" si="4985"/>
        <v>8</v>
      </c>
      <c r="K874">
        <f t="shared" si="4985"/>
        <v>8</v>
      </c>
      <c r="L874">
        <f t="shared" si="4985"/>
        <v>8</v>
      </c>
      <c r="M874">
        <f t="shared" si="4985"/>
        <v>8</v>
      </c>
      <c r="N874">
        <f t="shared" si="4985"/>
        <v>8</v>
      </c>
      <c r="O874">
        <f t="shared" si="4985"/>
        <v>8</v>
      </c>
      <c r="P874">
        <f t="shared" si="4985"/>
        <v>8</v>
      </c>
      <c r="Q874" s="37">
        <f t="shared" ref="Q874:T874" si="4986">IF(ROWS(Q$867:Q874)/100&lt;=Q$865,Q873+1%,"")</f>
        <v>0.08</v>
      </c>
      <c r="R874" s="37">
        <f t="shared" si="4986"/>
        <v>0.08</v>
      </c>
      <c r="S874" s="37">
        <f t="shared" si="4986"/>
        <v>0.08</v>
      </c>
      <c r="T874" s="37">
        <f t="shared" si="4986"/>
        <v>0.08</v>
      </c>
      <c r="U874">
        <f t="shared" si="4945"/>
        <v>8</v>
      </c>
      <c r="V874" s="37">
        <f t="shared" ref="V874:W874" si="4987">IF(ROWS(V$867:V874)/100&lt;=V$865,V873+1%,"")</f>
        <v>0.08</v>
      </c>
      <c r="W874" s="37">
        <f t="shared" si="4987"/>
        <v>0.08</v>
      </c>
      <c r="X874">
        <f t="shared" si="4947"/>
        <v>8</v>
      </c>
      <c r="Y874" s="37">
        <f t="shared" si="4948"/>
        <v>0.08</v>
      </c>
      <c r="Z874">
        <f t="shared" ref="Z874:AA874" si="4988">IF(ROWS(Z$867:Z874)&lt;=Z$865,Z873+1,"")</f>
        <v>8</v>
      </c>
      <c r="AA874">
        <f t="shared" si="4988"/>
        <v>8</v>
      </c>
      <c r="AB874" s="37">
        <f t="shared" ref="AB874:AG874" si="4989">IF(ROWS(AB$867:AB874)/100&lt;=AB$865,AB873+1%,"")</f>
        <v>0.08</v>
      </c>
      <c r="AC874" s="37">
        <f t="shared" si="4989"/>
        <v>0.08</v>
      </c>
      <c r="AD874" s="37">
        <f t="shared" si="4989"/>
        <v>0.08</v>
      </c>
      <c r="AE874" s="37">
        <f t="shared" si="4989"/>
        <v>0.08</v>
      </c>
      <c r="AF874" s="37">
        <f t="shared" si="4989"/>
        <v>0.08</v>
      </c>
      <c r="AG874" s="37">
        <f t="shared" si="4989"/>
        <v>0.08</v>
      </c>
      <c r="AH874">
        <f t="shared" si="4951"/>
        <v>8</v>
      </c>
      <c r="AI874" s="37">
        <f t="shared" ref="AI874:AJ874" si="4990">IF(ROWS(AI$867:AI874)/100&lt;=AI$865,AI873+1,"")</f>
        <v>8</v>
      </c>
      <c r="AJ874" s="37">
        <f t="shared" si="4990"/>
        <v>8</v>
      </c>
      <c r="AK874">
        <f t="shared" si="4953"/>
        <v>8</v>
      </c>
      <c r="AL874">
        <f t="shared" si="4954"/>
        <v>-8</v>
      </c>
    </row>
    <row r="875" spans="1:38" ht="12.75">
      <c r="B875">
        <f t="shared" ref="B875:P875" si="4991">IF(ROWS(B$867:B875)&lt;=B$865,B874+1,"")</f>
        <v>9</v>
      </c>
      <c r="C875">
        <f t="shared" si="4991"/>
        <v>9</v>
      </c>
      <c r="D875">
        <f t="shared" si="4991"/>
        <v>9</v>
      </c>
      <c r="E875">
        <f t="shared" si="4991"/>
        <v>9</v>
      </c>
      <c r="F875">
        <f t="shared" si="4991"/>
        <v>9</v>
      </c>
      <c r="G875">
        <f t="shared" si="4991"/>
        <v>9</v>
      </c>
      <c r="H875">
        <f t="shared" si="4991"/>
        <v>9</v>
      </c>
      <c r="I875">
        <f t="shared" si="4991"/>
        <v>9</v>
      </c>
      <c r="J875">
        <f t="shared" si="4991"/>
        <v>9</v>
      </c>
      <c r="K875">
        <f t="shared" si="4991"/>
        <v>9</v>
      </c>
      <c r="L875">
        <f t="shared" si="4991"/>
        <v>9</v>
      </c>
      <c r="M875">
        <f t="shared" si="4991"/>
        <v>9</v>
      </c>
      <c r="N875">
        <f t="shared" si="4991"/>
        <v>9</v>
      </c>
      <c r="O875">
        <f t="shared" si="4991"/>
        <v>9</v>
      </c>
      <c r="P875">
        <f t="shared" si="4991"/>
        <v>9</v>
      </c>
      <c r="Q875" s="37">
        <f t="shared" ref="Q875:T875" si="4992">IF(ROWS(Q$867:Q875)/100&lt;=Q$865,Q874+1%,"")</f>
        <v>0.09</v>
      </c>
      <c r="R875" s="37">
        <f t="shared" si="4992"/>
        <v>0.09</v>
      </c>
      <c r="S875" s="37">
        <f t="shared" si="4992"/>
        <v>0.09</v>
      </c>
      <c r="T875" s="37">
        <f t="shared" si="4992"/>
        <v>0.09</v>
      </c>
      <c r="U875">
        <f t="shared" si="4945"/>
        <v>9</v>
      </c>
      <c r="V875" s="37">
        <f t="shared" ref="V875:W875" si="4993">IF(ROWS(V$867:V875)/100&lt;=V$865,V874+1%,"")</f>
        <v>0.09</v>
      </c>
      <c r="W875" s="37">
        <f t="shared" si="4993"/>
        <v>0.09</v>
      </c>
      <c r="X875">
        <f t="shared" si="4947"/>
        <v>9</v>
      </c>
      <c r="Y875" s="37">
        <f t="shared" si="4948"/>
        <v>0.09</v>
      </c>
      <c r="Z875">
        <f t="shared" ref="Z875:AA875" si="4994">IF(ROWS(Z$867:Z875)&lt;=Z$865,Z874+1,"")</f>
        <v>9</v>
      </c>
      <c r="AA875">
        <f t="shared" si="4994"/>
        <v>9</v>
      </c>
      <c r="AB875" s="37">
        <f t="shared" ref="AB875:AG875" si="4995">IF(ROWS(AB$867:AB875)/100&lt;=AB$865,AB874+1%,"")</f>
        <v>0.09</v>
      </c>
      <c r="AC875" s="37">
        <f t="shared" si="4995"/>
        <v>0.09</v>
      </c>
      <c r="AD875" s="37">
        <f t="shared" si="4995"/>
        <v>0.09</v>
      </c>
      <c r="AE875" s="37">
        <f t="shared" si="4995"/>
        <v>0.09</v>
      </c>
      <c r="AF875" s="37">
        <f t="shared" si="4995"/>
        <v>0.09</v>
      </c>
      <c r="AG875" s="37">
        <f t="shared" si="4995"/>
        <v>0.09</v>
      </c>
      <c r="AH875">
        <f t="shared" si="4951"/>
        <v>9</v>
      </c>
      <c r="AI875" s="37">
        <f t="shared" ref="AI875:AJ875" si="4996">IF(ROWS(AI$867:AI875)/100&lt;=AI$865,AI874+1,"")</f>
        <v>9</v>
      </c>
      <c r="AJ875" s="37">
        <f t="shared" si="4996"/>
        <v>9</v>
      </c>
      <c r="AK875">
        <f t="shared" si="4953"/>
        <v>9</v>
      </c>
      <c r="AL875">
        <f t="shared" si="4954"/>
        <v>-9</v>
      </c>
    </row>
    <row r="876" spans="1:38" ht="12.75">
      <c r="B876">
        <f t="shared" ref="B876:P876" si="4997">IF(ROWS(B$867:B876)&lt;=B$865,B875+1,"")</f>
        <v>10</v>
      </c>
      <c r="C876">
        <f t="shared" si="4997"/>
        <v>10</v>
      </c>
      <c r="D876">
        <f t="shared" si="4997"/>
        <v>10</v>
      </c>
      <c r="E876">
        <f t="shared" si="4997"/>
        <v>10</v>
      </c>
      <c r="F876">
        <f t="shared" si="4997"/>
        <v>10</v>
      </c>
      <c r="G876">
        <f t="shared" si="4997"/>
        <v>10</v>
      </c>
      <c r="H876">
        <f t="shared" si="4997"/>
        <v>10</v>
      </c>
      <c r="I876">
        <f t="shared" si="4997"/>
        <v>10</v>
      </c>
      <c r="J876">
        <f t="shared" si="4997"/>
        <v>10</v>
      </c>
      <c r="K876">
        <f t="shared" si="4997"/>
        <v>10</v>
      </c>
      <c r="L876">
        <f t="shared" si="4997"/>
        <v>10</v>
      </c>
      <c r="M876">
        <f t="shared" si="4997"/>
        <v>10</v>
      </c>
      <c r="N876">
        <f t="shared" si="4997"/>
        <v>10</v>
      </c>
      <c r="O876">
        <f t="shared" si="4997"/>
        <v>10</v>
      </c>
      <c r="P876">
        <f t="shared" si="4997"/>
        <v>10</v>
      </c>
      <c r="Q876" s="37">
        <f t="shared" ref="Q876:T876" si="4998">IF(ROWS(Q$867:Q876)/100&lt;=Q$865,Q875+1%,"")</f>
        <v>9.9999999999999992E-2</v>
      </c>
      <c r="R876" s="37">
        <f t="shared" si="4998"/>
        <v>9.9999999999999992E-2</v>
      </c>
      <c r="S876" s="37">
        <f t="shared" si="4998"/>
        <v>9.9999999999999992E-2</v>
      </c>
      <c r="T876" s="37">
        <f t="shared" si="4998"/>
        <v>9.9999999999999992E-2</v>
      </c>
      <c r="U876">
        <f t="shared" si="4945"/>
        <v>10</v>
      </c>
      <c r="V876" s="37">
        <f t="shared" ref="V876:W876" si="4999">IF(ROWS(V$867:V876)/100&lt;=V$865,V875+1%,"")</f>
        <v>9.9999999999999992E-2</v>
      </c>
      <c r="W876" s="37">
        <f t="shared" si="4999"/>
        <v>9.9999999999999992E-2</v>
      </c>
      <c r="X876">
        <f t="shared" si="4947"/>
        <v>10</v>
      </c>
      <c r="Y876" s="37">
        <f t="shared" si="4948"/>
        <v>9.9999999999999992E-2</v>
      </c>
      <c r="Z876">
        <f t="shared" ref="Z876:AA876" si="5000">IF(ROWS(Z$867:Z876)&lt;=Z$865,Z875+1,"")</f>
        <v>10</v>
      </c>
      <c r="AA876">
        <f t="shared" si="5000"/>
        <v>10</v>
      </c>
      <c r="AB876" s="37">
        <f t="shared" ref="AB876:AG876" si="5001">IF(ROWS(AB$867:AB876)/100&lt;=AB$865,AB875+1%,"")</f>
        <v>9.9999999999999992E-2</v>
      </c>
      <c r="AC876" s="37">
        <f t="shared" si="5001"/>
        <v>9.9999999999999992E-2</v>
      </c>
      <c r="AD876" s="37">
        <f t="shared" si="5001"/>
        <v>9.9999999999999992E-2</v>
      </c>
      <c r="AE876" s="37">
        <f t="shared" si="5001"/>
        <v>9.9999999999999992E-2</v>
      </c>
      <c r="AF876" s="37">
        <f t="shared" si="5001"/>
        <v>9.9999999999999992E-2</v>
      </c>
      <c r="AG876" s="37">
        <f t="shared" si="5001"/>
        <v>9.9999999999999992E-2</v>
      </c>
      <c r="AH876">
        <f t="shared" si="4951"/>
        <v>10</v>
      </c>
      <c r="AI876" s="37">
        <f t="shared" ref="AI876:AJ876" si="5002">IF(ROWS(AI$867:AI876)/100&lt;=AI$865,AI875+1,"")</f>
        <v>10</v>
      </c>
      <c r="AJ876" s="37">
        <f t="shared" si="5002"/>
        <v>10</v>
      </c>
      <c r="AK876">
        <f t="shared" si="4953"/>
        <v>10</v>
      </c>
      <c r="AL876">
        <f t="shared" si="4954"/>
        <v>-10</v>
      </c>
    </row>
    <row r="877" spans="1:38" ht="12.75">
      <c r="B877">
        <f t="shared" ref="B877:P877" si="5003">IF(ROWS(B$867:B877)&lt;=B$865,B876+1,"")</f>
        <v>11</v>
      </c>
      <c r="C877">
        <f t="shared" si="5003"/>
        <v>11</v>
      </c>
      <c r="D877">
        <f t="shared" si="5003"/>
        <v>11</v>
      </c>
      <c r="E877">
        <f t="shared" si="5003"/>
        <v>11</v>
      </c>
      <c r="F877">
        <f t="shared" si="5003"/>
        <v>11</v>
      </c>
      <c r="G877">
        <f t="shared" si="5003"/>
        <v>11</v>
      </c>
      <c r="H877">
        <f t="shared" si="5003"/>
        <v>11</v>
      </c>
      <c r="I877">
        <f t="shared" si="5003"/>
        <v>11</v>
      </c>
      <c r="J877">
        <f t="shared" si="5003"/>
        <v>11</v>
      </c>
      <c r="K877">
        <f t="shared" si="5003"/>
        <v>11</v>
      </c>
      <c r="L877">
        <f t="shared" si="5003"/>
        <v>11</v>
      </c>
      <c r="M877">
        <f t="shared" si="5003"/>
        <v>11</v>
      </c>
      <c r="N877">
        <f t="shared" si="5003"/>
        <v>11</v>
      </c>
      <c r="O877">
        <f t="shared" si="5003"/>
        <v>11</v>
      </c>
      <c r="P877">
        <f t="shared" si="5003"/>
        <v>11</v>
      </c>
      <c r="Q877" s="37">
        <f t="shared" ref="Q877:T877" si="5004">IF(ROWS(Q$867:Q877)/100&lt;=Q$865,Q876+1%,"")</f>
        <v>0.10999999999999999</v>
      </c>
      <c r="R877" s="37">
        <f t="shared" si="5004"/>
        <v>0.10999999999999999</v>
      </c>
      <c r="S877" s="37">
        <f t="shared" si="5004"/>
        <v>0.10999999999999999</v>
      </c>
      <c r="T877" s="37">
        <f t="shared" si="5004"/>
        <v>0.10999999999999999</v>
      </c>
      <c r="U877">
        <f t="shared" si="4945"/>
        <v>11</v>
      </c>
      <c r="V877" s="37">
        <f t="shared" ref="V877:W877" si="5005">IF(ROWS(V$867:V877)/100&lt;=V$865,V876+1%,"")</f>
        <v>0.10999999999999999</v>
      </c>
      <c r="W877" s="37">
        <f t="shared" si="5005"/>
        <v>0.10999999999999999</v>
      </c>
      <c r="X877">
        <f t="shared" si="4947"/>
        <v>11</v>
      </c>
      <c r="Y877" s="37">
        <f t="shared" si="4948"/>
        <v>0.10999999999999999</v>
      </c>
      <c r="Z877">
        <f t="shared" ref="Z877:AA877" si="5006">IF(ROWS(Z$867:Z877)&lt;=Z$865,Z876+1,"")</f>
        <v>11</v>
      </c>
      <c r="AA877">
        <f t="shared" si="5006"/>
        <v>11</v>
      </c>
      <c r="AB877" s="37">
        <f t="shared" ref="AB877:AG877" si="5007">IF(ROWS(AB$867:AB877)/100&lt;=AB$865,AB876+1%,"")</f>
        <v>0.10999999999999999</v>
      </c>
      <c r="AC877" s="37">
        <f t="shared" si="5007"/>
        <v>0.10999999999999999</v>
      </c>
      <c r="AD877" s="37">
        <f t="shared" si="5007"/>
        <v>0.10999999999999999</v>
      </c>
      <c r="AE877" s="37">
        <f t="shared" si="5007"/>
        <v>0.10999999999999999</v>
      </c>
      <c r="AF877" s="37">
        <f t="shared" si="5007"/>
        <v>0.10999999999999999</v>
      </c>
      <c r="AG877" s="37">
        <f t="shared" si="5007"/>
        <v>0.10999999999999999</v>
      </c>
      <c r="AH877">
        <f t="shared" si="4951"/>
        <v>11</v>
      </c>
      <c r="AI877" s="37">
        <f t="shared" ref="AI877:AJ877" si="5008">IF(ROWS(AI$867:AI877)/100&lt;=AI$865,AI876+1,"")</f>
        <v>11</v>
      </c>
      <c r="AJ877" s="37">
        <f t="shared" si="5008"/>
        <v>11</v>
      </c>
      <c r="AK877">
        <f t="shared" si="4953"/>
        <v>11</v>
      </c>
      <c r="AL877">
        <f t="shared" si="4954"/>
        <v>-11</v>
      </c>
    </row>
    <row r="878" spans="1:38" ht="12.75">
      <c r="B878">
        <f t="shared" ref="B878:P878" si="5009">IF(ROWS(B$867:B878)&lt;=B$865,B877+1,"")</f>
        <v>12</v>
      </c>
      <c r="C878">
        <f t="shared" si="5009"/>
        <v>12</v>
      </c>
      <c r="D878">
        <f t="shared" si="5009"/>
        <v>12</v>
      </c>
      <c r="E878">
        <f t="shared" si="5009"/>
        <v>12</v>
      </c>
      <c r="F878">
        <f t="shared" si="5009"/>
        <v>12</v>
      </c>
      <c r="G878">
        <f t="shared" si="5009"/>
        <v>12</v>
      </c>
      <c r="H878">
        <f t="shared" si="5009"/>
        <v>12</v>
      </c>
      <c r="I878">
        <f t="shared" si="5009"/>
        <v>12</v>
      </c>
      <c r="J878">
        <f t="shared" si="5009"/>
        <v>12</v>
      </c>
      <c r="K878">
        <f t="shared" si="5009"/>
        <v>12</v>
      </c>
      <c r="L878">
        <f t="shared" si="5009"/>
        <v>12</v>
      </c>
      <c r="M878">
        <f t="shared" si="5009"/>
        <v>12</v>
      </c>
      <c r="N878">
        <f t="shared" si="5009"/>
        <v>12</v>
      </c>
      <c r="O878">
        <f t="shared" si="5009"/>
        <v>12</v>
      </c>
      <c r="P878">
        <f t="shared" si="5009"/>
        <v>12</v>
      </c>
      <c r="Q878" s="37">
        <f t="shared" ref="Q878:T878" si="5010">IF(ROWS(Q$867:Q878)/100&lt;=Q$865,Q877+1%,"")</f>
        <v>0.11999999999999998</v>
      </c>
      <c r="R878" s="37">
        <f t="shared" si="5010"/>
        <v>0.11999999999999998</v>
      </c>
      <c r="S878" s="37">
        <f t="shared" si="5010"/>
        <v>0.11999999999999998</v>
      </c>
      <c r="T878" s="37">
        <f t="shared" si="5010"/>
        <v>0.11999999999999998</v>
      </c>
      <c r="U878">
        <f t="shared" si="4945"/>
        <v>12</v>
      </c>
      <c r="V878" s="37">
        <f t="shared" ref="V878:W878" si="5011">IF(ROWS(V$867:V878)/100&lt;=V$865,V877+1%,"")</f>
        <v>0.11999999999999998</v>
      </c>
      <c r="W878" s="37">
        <f t="shared" si="5011"/>
        <v>0.11999999999999998</v>
      </c>
      <c r="X878">
        <f t="shared" si="4947"/>
        <v>12</v>
      </c>
      <c r="Y878" s="37">
        <f t="shared" si="4948"/>
        <v>0.11999999999999998</v>
      </c>
      <c r="Z878">
        <f t="shared" ref="Z878:AA878" si="5012">IF(ROWS(Z$867:Z878)&lt;=Z$865,Z877+1,"")</f>
        <v>12</v>
      </c>
      <c r="AA878">
        <f t="shared" si="5012"/>
        <v>12</v>
      </c>
      <c r="AB878" s="37">
        <f t="shared" ref="AB878:AG878" si="5013">IF(ROWS(AB$867:AB878)/100&lt;=AB$865,AB877+1%,"")</f>
        <v>0.11999999999999998</v>
      </c>
      <c r="AC878" s="37">
        <f t="shared" si="5013"/>
        <v>0.11999999999999998</v>
      </c>
      <c r="AD878" s="37">
        <f t="shared" si="5013"/>
        <v>0.11999999999999998</v>
      </c>
      <c r="AE878" s="37">
        <f t="shared" si="5013"/>
        <v>0.11999999999999998</v>
      </c>
      <c r="AF878" s="37">
        <f t="shared" si="5013"/>
        <v>0.11999999999999998</v>
      </c>
      <c r="AG878" s="37">
        <f t="shared" si="5013"/>
        <v>0.11999999999999998</v>
      </c>
      <c r="AH878">
        <f t="shared" si="4951"/>
        <v>12</v>
      </c>
      <c r="AI878" s="37">
        <f t="shared" ref="AI878:AJ878" si="5014">IF(ROWS(AI$867:AI878)/100&lt;=AI$865,AI877+1,"")</f>
        <v>12</v>
      </c>
      <c r="AJ878" s="37">
        <f t="shared" si="5014"/>
        <v>12</v>
      </c>
      <c r="AK878">
        <f t="shared" si="4953"/>
        <v>12</v>
      </c>
      <c r="AL878">
        <f t="shared" si="4954"/>
        <v>-12</v>
      </c>
    </row>
    <row r="879" spans="1:38" ht="12.75">
      <c r="B879">
        <f t="shared" ref="B879:P879" si="5015">IF(ROWS(B$867:B879)&lt;=B$865,B878+1,"")</f>
        <v>13</v>
      </c>
      <c r="C879">
        <f t="shared" si="5015"/>
        <v>13</v>
      </c>
      <c r="D879">
        <f t="shared" si="5015"/>
        <v>13</v>
      </c>
      <c r="E879">
        <f t="shared" si="5015"/>
        <v>13</v>
      </c>
      <c r="F879">
        <f t="shared" si="5015"/>
        <v>13</v>
      </c>
      <c r="G879">
        <f t="shared" si="5015"/>
        <v>13</v>
      </c>
      <c r="H879">
        <f t="shared" si="5015"/>
        <v>13</v>
      </c>
      <c r="I879">
        <f t="shared" si="5015"/>
        <v>13</v>
      </c>
      <c r="J879">
        <f t="shared" si="5015"/>
        <v>13</v>
      </c>
      <c r="K879">
        <f t="shared" si="5015"/>
        <v>13</v>
      </c>
      <c r="L879">
        <f t="shared" si="5015"/>
        <v>13</v>
      </c>
      <c r="M879">
        <f t="shared" si="5015"/>
        <v>13</v>
      </c>
      <c r="N879">
        <f t="shared" si="5015"/>
        <v>13</v>
      </c>
      <c r="O879">
        <f t="shared" si="5015"/>
        <v>13</v>
      </c>
      <c r="P879">
        <f t="shared" si="5015"/>
        <v>13</v>
      </c>
      <c r="Q879" s="37">
        <f t="shared" ref="Q879:T879" si="5016">IF(ROWS(Q$867:Q879)/100&lt;=Q$865,Q878+1%,"")</f>
        <v>0.12999999999999998</v>
      </c>
      <c r="R879" s="37">
        <f t="shared" si="5016"/>
        <v>0.12999999999999998</v>
      </c>
      <c r="S879" s="37">
        <f t="shared" si="5016"/>
        <v>0.12999999999999998</v>
      </c>
      <c r="T879" s="37">
        <f t="shared" si="5016"/>
        <v>0.12999999999999998</v>
      </c>
      <c r="U879">
        <f t="shared" si="4945"/>
        <v>13</v>
      </c>
      <c r="V879" s="37">
        <f t="shared" ref="V879:W879" si="5017">IF(ROWS(V$867:V879)/100&lt;=V$865,V878+1%,"")</f>
        <v>0.12999999999999998</v>
      </c>
      <c r="W879" s="37">
        <f t="shared" si="5017"/>
        <v>0.12999999999999998</v>
      </c>
      <c r="X879">
        <f t="shared" si="4947"/>
        <v>13</v>
      </c>
      <c r="Y879" s="37">
        <f t="shared" si="4948"/>
        <v>0.12999999999999998</v>
      </c>
      <c r="Z879">
        <f t="shared" ref="Z879:AA879" si="5018">IF(ROWS(Z$867:Z879)&lt;=Z$865,Z878+1,"")</f>
        <v>13</v>
      </c>
      <c r="AA879">
        <f t="shared" si="5018"/>
        <v>13</v>
      </c>
      <c r="AB879" s="37">
        <f t="shared" ref="AB879:AG879" si="5019">IF(ROWS(AB$867:AB879)/100&lt;=AB$865,AB878+1%,"")</f>
        <v>0.12999999999999998</v>
      </c>
      <c r="AC879" s="37">
        <f t="shared" si="5019"/>
        <v>0.12999999999999998</v>
      </c>
      <c r="AD879" s="37">
        <f t="shared" si="5019"/>
        <v>0.12999999999999998</v>
      </c>
      <c r="AE879" s="37">
        <f t="shared" si="5019"/>
        <v>0.12999999999999998</v>
      </c>
      <c r="AF879" s="37">
        <f t="shared" si="5019"/>
        <v>0.12999999999999998</v>
      </c>
      <c r="AG879" s="37">
        <f t="shared" si="5019"/>
        <v>0.12999999999999998</v>
      </c>
      <c r="AH879">
        <f t="shared" si="4951"/>
        <v>13</v>
      </c>
      <c r="AI879" s="37">
        <f t="shared" ref="AI879:AJ879" si="5020">IF(ROWS(AI$867:AI879)/100&lt;=AI$865,AI878+1,"")</f>
        <v>13</v>
      </c>
      <c r="AJ879" s="37">
        <f t="shared" si="5020"/>
        <v>13</v>
      </c>
      <c r="AK879">
        <f t="shared" si="4953"/>
        <v>13</v>
      </c>
      <c r="AL879">
        <f t="shared" si="4954"/>
        <v>-13</v>
      </c>
    </row>
    <row r="880" spans="1:38" ht="12.75">
      <c r="B880">
        <f t="shared" ref="B880:P880" si="5021">IF(ROWS(B$867:B880)&lt;=B$865,B879+1,"")</f>
        <v>14</v>
      </c>
      <c r="C880">
        <f t="shared" si="5021"/>
        <v>14</v>
      </c>
      <c r="D880">
        <f t="shared" si="5021"/>
        <v>14</v>
      </c>
      <c r="E880">
        <f t="shared" si="5021"/>
        <v>14</v>
      </c>
      <c r="F880">
        <f t="shared" si="5021"/>
        <v>14</v>
      </c>
      <c r="G880">
        <f t="shared" si="5021"/>
        <v>14</v>
      </c>
      <c r="H880">
        <f t="shared" si="5021"/>
        <v>14</v>
      </c>
      <c r="I880">
        <f t="shared" si="5021"/>
        <v>14</v>
      </c>
      <c r="J880">
        <f t="shared" si="5021"/>
        <v>14</v>
      </c>
      <c r="K880">
        <f t="shared" si="5021"/>
        <v>14</v>
      </c>
      <c r="L880">
        <f t="shared" si="5021"/>
        <v>14</v>
      </c>
      <c r="M880">
        <f t="shared" si="5021"/>
        <v>14</v>
      </c>
      <c r="N880">
        <f t="shared" si="5021"/>
        <v>14</v>
      </c>
      <c r="O880">
        <f t="shared" si="5021"/>
        <v>14</v>
      </c>
      <c r="P880">
        <f t="shared" si="5021"/>
        <v>14</v>
      </c>
      <c r="Q880" s="37">
        <f t="shared" ref="Q880:T880" si="5022">IF(ROWS(Q$867:Q880)/100&lt;=Q$865,Q879+1%,"")</f>
        <v>0.13999999999999999</v>
      </c>
      <c r="R880" s="37">
        <f t="shared" si="5022"/>
        <v>0.13999999999999999</v>
      </c>
      <c r="S880" s="37">
        <f t="shared" si="5022"/>
        <v>0.13999999999999999</v>
      </c>
      <c r="T880" s="37">
        <f t="shared" si="5022"/>
        <v>0.13999999999999999</v>
      </c>
      <c r="U880">
        <f t="shared" si="4945"/>
        <v>14</v>
      </c>
      <c r="V880" s="37">
        <f t="shared" ref="V880:W880" si="5023">IF(ROWS(V$867:V880)/100&lt;=V$865,V879+1%,"")</f>
        <v>0.13999999999999999</v>
      </c>
      <c r="W880" s="37">
        <f t="shared" si="5023"/>
        <v>0.13999999999999999</v>
      </c>
      <c r="X880">
        <f t="shared" si="4947"/>
        <v>14</v>
      </c>
      <c r="Y880" s="37">
        <f t="shared" si="4948"/>
        <v>0.13999999999999999</v>
      </c>
      <c r="Z880">
        <f t="shared" ref="Z880:AA880" si="5024">IF(ROWS(Z$867:Z880)&lt;=Z$865,Z879+1,"")</f>
        <v>14</v>
      </c>
      <c r="AA880">
        <f t="shared" si="5024"/>
        <v>14</v>
      </c>
      <c r="AB880" s="37">
        <f t="shared" ref="AB880:AG880" si="5025">IF(ROWS(AB$867:AB880)/100&lt;=AB$865,AB879+1%,"")</f>
        <v>0.13999999999999999</v>
      </c>
      <c r="AC880" s="37">
        <f t="shared" si="5025"/>
        <v>0.13999999999999999</v>
      </c>
      <c r="AD880" s="37">
        <f t="shared" si="5025"/>
        <v>0.13999999999999999</v>
      </c>
      <c r="AE880" s="37">
        <f t="shared" si="5025"/>
        <v>0.13999999999999999</v>
      </c>
      <c r="AF880" s="37">
        <f t="shared" si="5025"/>
        <v>0.13999999999999999</v>
      </c>
      <c r="AG880" s="37">
        <f t="shared" si="5025"/>
        <v>0.13999999999999999</v>
      </c>
      <c r="AH880">
        <f t="shared" si="4951"/>
        <v>14</v>
      </c>
      <c r="AI880" s="37">
        <f t="shared" ref="AI880:AJ880" si="5026">IF(ROWS(AI$867:AI880)/100&lt;=AI$865,AI879+1,"")</f>
        <v>14</v>
      </c>
      <c r="AJ880" s="37">
        <f t="shared" si="5026"/>
        <v>14</v>
      </c>
      <c r="AK880">
        <f t="shared" si="4953"/>
        <v>14</v>
      </c>
      <c r="AL880">
        <f t="shared" si="4954"/>
        <v>-14</v>
      </c>
    </row>
    <row r="881" spans="2:38" ht="12.75">
      <c r="B881">
        <f t="shared" ref="B881:P881" si="5027">IF(ROWS(B$867:B881)&lt;=B$865,B880+1,"")</f>
        <v>15</v>
      </c>
      <c r="C881">
        <f t="shared" si="5027"/>
        <v>15</v>
      </c>
      <c r="D881">
        <f t="shared" si="5027"/>
        <v>15</v>
      </c>
      <c r="E881">
        <f t="shared" si="5027"/>
        <v>15</v>
      </c>
      <c r="F881">
        <f t="shared" si="5027"/>
        <v>15</v>
      </c>
      <c r="G881">
        <f t="shared" si="5027"/>
        <v>15</v>
      </c>
      <c r="H881">
        <f t="shared" si="5027"/>
        <v>15</v>
      </c>
      <c r="I881">
        <f t="shared" si="5027"/>
        <v>15</v>
      </c>
      <c r="J881">
        <f t="shared" si="5027"/>
        <v>15</v>
      </c>
      <c r="K881">
        <f t="shared" si="5027"/>
        <v>15</v>
      </c>
      <c r="L881">
        <f t="shared" si="5027"/>
        <v>15</v>
      </c>
      <c r="M881">
        <f t="shared" si="5027"/>
        <v>15</v>
      </c>
      <c r="N881">
        <f t="shared" si="5027"/>
        <v>15</v>
      </c>
      <c r="O881">
        <f t="shared" si="5027"/>
        <v>15</v>
      </c>
      <c r="P881">
        <f t="shared" si="5027"/>
        <v>15</v>
      </c>
      <c r="Q881" s="37">
        <f t="shared" ref="Q881:T881" si="5028">IF(ROWS(Q$867:Q881)/100&lt;=Q$865,Q880+1%,"")</f>
        <v>0.15</v>
      </c>
      <c r="R881" s="37">
        <f t="shared" si="5028"/>
        <v>0.15</v>
      </c>
      <c r="S881" s="37">
        <f t="shared" si="5028"/>
        <v>0.15</v>
      </c>
      <c r="T881" s="37">
        <f t="shared" si="5028"/>
        <v>0.15</v>
      </c>
      <c r="U881">
        <f t="shared" si="4945"/>
        <v>15</v>
      </c>
      <c r="V881" s="37">
        <f t="shared" ref="V881:W881" si="5029">IF(ROWS(V$867:V881)/100&lt;=V$865,V880+1%,"")</f>
        <v>0.15</v>
      </c>
      <c r="W881" s="37">
        <f t="shared" si="5029"/>
        <v>0.15</v>
      </c>
      <c r="X881">
        <f t="shared" si="4947"/>
        <v>15</v>
      </c>
      <c r="Y881" s="37">
        <f t="shared" si="4948"/>
        <v>0.15</v>
      </c>
      <c r="Z881">
        <f t="shared" ref="Z881:AA881" si="5030">IF(ROWS(Z$867:Z881)&lt;=Z$865,Z880+1,"")</f>
        <v>15</v>
      </c>
      <c r="AA881">
        <f t="shared" si="5030"/>
        <v>15</v>
      </c>
      <c r="AB881" s="37">
        <f t="shared" ref="AB881:AG881" si="5031">IF(ROWS(AB$867:AB881)/100&lt;=AB$865,AB880+1%,"")</f>
        <v>0.15</v>
      </c>
      <c r="AC881" s="37">
        <f t="shared" si="5031"/>
        <v>0.15</v>
      </c>
      <c r="AD881" s="37">
        <f t="shared" si="5031"/>
        <v>0.15</v>
      </c>
      <c r="AE881" s="37">
        <f t="shared" si="5031"/>
        <v>0.15</v>
      </c>
      <c r="AF881" s="37">
        <f t="shared" si="5031"/>
        <v>0.15</v>
      </c>
      <c r="AG881" s="37">
        <f t="shared" si="5031"/>
        <v>0.15</v>
      </c>
      <c r="AH881">
        <f t="shared" si="4951"/>
        <v>15</v>
      </c>
      <c r="AI881" s="37">
        <f t="shared" ref="AI881:AJ881" si="5032">IF(ROWS(AI$867:AI881)/100&lt;=AI$865,AI880+1,"")</f>
        <v>15</v>
      </c>
      <c r="AJ881" s="37">
        <f t="shared" si="5032"/>
        <v>15</v>
      </c>
      <c r="AK881">
        <f t="shared" si="4953"/>
        <v>15</v>
      </c>
      <c r="AL881">
        <f t="shared" si="4954"/>
        <v>-15</v>
      </c>
    </row>
    <row r="882" spans="2:38" ht="12.75">
      <c r="B882">
        <f t="shared" ref="B882:P882" si="5033">IF(ROWS(B$867:B882)&lt;=B$865,B881+1,"")</f>
        <v>16</v>
      </c>
      <c r="C882">
        <f t="shared" si="5033"/>
        <v>16</v>
      </c>
      <c r="D882">
        <f t="shared" si="5033"/>
        <v>16</v>
      </c>
      <c r="E882">
        <f t="shared" si="5033"/>
        <v>16</v>
      </c>
      <c r="F882">
        <f t="shared" si="5033"/>
        <v>16</v>
      </c>
      <c r="G882">
        <f t="shared" si="5033"/>
        <v>16</v>
      </c>
      <c r="H882">
        <f t="shared" si="5033"/>
        <v>16</v>
      </c>
      <c r="I882">
        <f t="shared" si="5033"/>
        <v>16</v>
      </c>
      <c r="J882">
        <f t="shared" si="5033"/>
        <v>16</v>
      </c>
      <c r="K882">
        <f t="shared" si="5033"/>
        <v>16</v>
      </c>
      <c r="L882">
        <f t="shared" si="5033"/>
        <v>16</v>
      </c>
      <c r="M882">
        <f t="shared" si="5033"/>
        <v>16</v>
      </c>
      <c r="N882">
        <f t="shared" si="5033"/>
        <v>16</v>
      </c>
      <c r="O882">
        <f t="shared" si="5033"/>
        <v>16</v>
      </c>
      <c r="P882">
        <f t="shared" si="5033"/>
        <v>16</v>
      </c>
      <c r="Q882" s="37">
        <f t="shared" ref="Q882:T882" si="5034">IF(ROWS(Q$867:Q882)/100&lt;=Q$865,Q881+1%,"")</f>
        <v>0.16</v>
      </c>
      <c r="R882" s="37">
        <f t="shared" si="5034"/>
        <v>0.16</v>
      </c>
      <c r="S882" s="37">
        <f t="shared" si="5034"/>
        <v>0.16</v>
      </c>
      <c r="T882" s="37">
        <f t="shared" si="5034"/>
        <v>0.16</v>
      </c>
      <c r="U882">
        <f t="shared" si="4945"/>
        <v>16</v>
      </c>
      <c r="V882" s="37">
        <f t="shared" ref="V882:W882" si="5035">IF(ROWS(V$867:V882)/100&lt;=V$865,V881+1%,"")</f>
        <v>0.16</v>
      </c>
      <c r="W882" s="37">
        <f t="shared" si="5035"/>
        <v>0.16</v>
      </c>
      <c r="X882">
        <f t="shared" si="4947"/>
        <v>16</v>
      </c>
      <c r="Y882" s="37">
        <f t="shared" si="4948"/>
        <v>0.16</v>
      </c>
      <c r="Z882">
        <f t="shared" ref="Z882:AA882" si="5036">IF(ROWS(Z$867:Z882)&lt;=Z$865,Z881+1,"")</f>
        <v>16</v>
      </c>
      <c r="AA882">
        <f t="shared" si="5036"/>
        <v>16</v>
      </c>
      <c r="AB882" s="37">
        <f t="shared" ref="AB882:AG882" si="5037">IF(ROWS(AB$867:AB882)/100&lt;=AB$865,AB881+1%,"")</f>
        <v>0.16</v>
      </c>
      <c r="AC882" s="37">
        <f t="shared" si="5037"/>
        <v>0.16</v>
      </c>
      <c r="AD882" s="37">
        <f t="shared" si="5037"/>
        <v>0.16</v>
      </c>
      <c r="AE882" s="37">
        <f t="shared" si="5037"/>
        <v>0.16</v>
      </c>
      <c r="AF882" s="37">
        <f t="shared" si="5037"/>
        <v>0.16</v>
      </c>
      <c r="AG882" s="37">
        <f t="shared" si="5037"/>
        <v>0.16</v>
      </c>
      <c r="AH882">
        <f t="shared" si="4951"/>
        <v>16</v>
      </c>
      <c r="AI882" s="37">
        <f t="shared" ref="AI882:AJ882" si="5038">IF(ROWS(AI$867:AI882)/100&lt;=AI$865,AI881+1,"")</f>
        <v>16</v>
      </c>
      <c r="AJ882" s="37">
        <f t="shared" si="5038"/>
        <v>16</v>
      </c>
      <c r="AK882">
        <f t="shared" si="4953"/>
        <v>16</v>
      </c>
      <c r="AL882">
        <f t="shared" si="4954"/>
        <v>-16</v>
      </c>
    </row>
    <row r="883" spans="2:38" ht="12.75">
      <c r="B883">
        <f t="shared" ref="B883:P883" si="5039">IF(ROWS(B$867:B883)&lt;=B$865,B882+1,"")</f>
        <v>17</v>
      </c>
      <c r="C883">
        <f t="shared" si="5039"/>
        <v>17</v>
      </c>
      <c r="D883">
        <f t="shared" si="5039"/>
        <v>17</v>
      </c>
      <c r="E883">
        <f t="shared" si="5039"/>
        <v>17</v>
      </c>
      <c r="F883">
        <f t="shared" si="5039"/>
        <v>17</v>
      </c>
      <c r="G883">
        <f t="shared" si="5039"/>
        <v>17</v>
      </c>
      <c r="H883">
        <f t="shared" si="5039"/>
        <v>17</v>
      </c>
      <c r="I883">
        <f t="shared" si="5039"/>
        <v>17</v>
      </c>
      <c r="J883">
        <f t="shared" si="5039"/>
        <v>17</v>
      </c>
      <c r="K883">
        <f t="shared" si="5039"/>
        <v>17</v>
      </c>
      <c r="L883">
        <f t="shared" si="5039"/>
        <v>17</v>
      </c>
      <c r="M883">
        <f t="shared" si="5039"/>
        <v>17</v>
      </c>
      <c r="N883">
        <f t="shared" si="5039"/>
        <v>17</v>
      </c>
      <c r="O883">
        <f t="shared" si="5039"/>
        <v>17</v>
      </c>
      <c r="P883">
        <f t="shared" si="5039"/>
        <v>17</v>
      </c>
      <c r="Q883" s="37">
        <f t="shared" ref="Q883:T883" si="5040">IF(ROWS(Q$867:Q883)/100&lt;=Q$865,Q882+1%,"")</f>
        <v>0.17</v>
      </c>
      <c r="R883" s="37">
        <f t="shared" si="5040"/>
        <v>0.17</v>
      </c>
      <c r="S883" s="37">
        <f t="shared" si="5040"/>
        <v>0.17</v>
      </c>
      <c r="T883" s="37">
        <f t="shared" si="5040"/>
        <v>0.17</v>
      </c>
      <c r="U883">
        <f t="shared" si="4945"/>
        <v>17</v>
      </c>
      <c r="V883" s="37">
        <f t="shared" ref="V883:W883" si="5041">IF(ROWS(V$867:V883)/100&lt;=V$865,V882+1%,"")</f>
        <v>0.17</v>
      </c>
      <c r="W883" s="37">
        <f t="shared" si="5041"/>
        <v>0.17</v>
      </c>
      <c r="X883">
        <f t="shared" si="4947"/>
        <v>17</v>
      </c>
      <c r="Y883" s="37">
        <f t="shared" si="4948"/>
        <v>0.17</v>
      </c>
      <c r="Z883">
        <f t="shared" ref="Z883:AA883" si="5042">IF(ROWS(Z$867:Z883)&lt;=Z$865,Z882+1,"")</f>
        <v>17</v>
      </c>
      <c r="AA883">
        <f t="shared" si="5042"/>
        <v>17</v>
      </c>
      <c r="AB883" s="37">
        <f t="shared" ref="AB883:AG883" si="5043">IF(ROWS(AB$867:AB883)/100&lt;=AB$865,AB882+1%,"")</f>
        <v>0.17</v>
      </c>
      <c r="AC883" s="37">
        <f t="shared" si="5043"/>
        <v>0.17</v>
      </c>
      <c r="AD883" s="37">
        <f t="shared" si="5043"/>
        <v>0.17</v>
      </c>
      <c r="AE883" s="37">
        <f t="shared" si="5043"/>
        <v>0.17</v>
      </c>
      <c r="AF883" s="37">
        <f t="shared" si="5043"/>
        <v>0.17</v>
      </c>
      <c r="AG883" s="37">
        <f t="shared" si="5043"/>
        <v>0.17</v>
      </c>
      <c r="AH883">
        <f t="shared" si="4951"/>
        <v>17</v>
      </c>
      <c r="AI883" s="37">
        <f t="shared" ref="AI883:AJ883" si="5044">IF(ROWS(AI$867:AI883)/100&lt;=AI$865,AI882+1,"")</f>
        <v>17</v>
      </c>
      <c r="AJ883" s="37">
        <f t="shared" si="5044"/>
        <v>17</v>
      </c>
      <c r="AK883">
        <f t="shared" si="4953"/>
        <v>17</v>
      </c>
      <c r="AL883">
        <f t="shared" si="4954"/>
        <v>-17</v>
      </c>
    </row>
    <row r="884" spans="2:38" ht="12.75">
      <c r="B884">
        <f t="shared" ref="B884:P884" si="5045">IF(ROWS(B$867:B884)&lt;=B$865,B883+1,"")</f>
        <v>18</v>
      </c>
      <c r="C884">
        <f t="shared" si="5045"/>
        <v>18</v>
      </c>
      <c r="D884">
        <f t="shared" si="5045"/>
        <v>18</v>
      </c>
      <c r="E884">
        <f t="shared" si="5045"/>
        <v>18</v>
      </c>
      <c r="F884">
        <f t="shared" si="5045"/>
        <v>18</v>
      </c>
      <c r="G884">
        <f t="shared" si="5045"/>
        <v>18</v>
      </c>
      <c r="H884">
        <f t="shared" si="5045"/>
        <v>18</v>
      </c>
      <c r="I884">
        <f t="shared" si="5045"/>
        <v>18</v>
      </c>
      <c r="J884">
        <f t="shared" si="5045"/>
        <v>18</v>
      </c>
      <c r="K884">
        <f t="shared" si="5045"/>
        <v>18</v>
      </c>
      <c r="L884">
        <f t="shared" si="5045"/>
        <v>18</v>
      </c>
      <c r="M884">
        <f t="shared" si="5045"/>
        <v>18</v>
      </c>
      <c r="N884">
        <f t="shared" si="5045"/>
        <v>18</v>
      </c>
      <c r="O884">
        <f t="shared" si="5045"/>
        <v>18</v>
      </c>
      <c r="P884">
        <f t="shared" si="5045"/>
        <v>18</v>
      </c>
      <c r="Q884" s="37">
        <f t="shared" ref="Q884:T884" si="5046">IF(ROWS(Q$867:Q884)/100&lt;=Q$865,Q883+1%,"")</f>
        <v>0.18000000000000002</v>
      </c>
      <c r="R884" s="37">
        <f t="shared" si="5046"/>
        <v>0.18000000000000002</v>
      </c>
      <c r="S884" s="37">
        <f t="shared" si="5046"/>
        <v>0.18000000000000002</v>
      </c>
      <c r="T884" s="37">
        <f t="shared" si="5046"/>
        <v>0.18000000000000002</v>
      </c>
      <c r="U884">
        <f t="shared" si="4945"/>
        <v>18</v>
      </c>
      <c r="V884" s="37">
        <f t="shared" ref="V884:W884" si="5047">IF(ROWS(V$867:V884)/100&lt;=V$865,V883+1%,"")</f>
        <v>0.18000000000000002</v>
      </c>
      <c r="W884" s="37">
        <f t="shared" si="5047"/>
        <v>0.18000000000000002</v>
      </c>
      <c r="X884">
        <f t="shared" si="4947"/>
        <v>18</v>
      </c>
      <c r="Y884" s="37">
        <f t="shared" si="4948"/>
        <v>0.18000000000000002</v>
      </c>
      <c r="Z884">
        <f t="shared" ref="Z884:AA884" si="5048">IF(ROWS(Z$867:Z884)&lt;=Z$865,Z883+1,"")</f>
        <v>18</v>
      </c>
      <c r="AA884">
        <f t="shared" si="5048"/>
        <v>18</v>
      </c>
      <c r="AB884" s="37">
        <f t="shared" ref="AB884:AG884" si="5049">IF(ROWS(AB$867:AB884)/100&lt;=AB$865,AB883+1%,"")</f>
        <v>0.18000000000000002</v>
      </c>
      <c r="AC884" s="37">
        <f t="shared" si="5049"/>
        <v>0.18000000000000002</v>
      </c>
      <c r="AD884" s="37">
        <f t="shared" si="5049"/>
        <v>0.18000000000000002</v>
      </c>
      <c r="AE884" s="37">
        <f t="shared" si="5049"/>
        <v>0.18000000000000002</v>
      </c>
      <c r="AF884" s="37">
        <f t="shared" si="5049"/>
        <v>0.18000000000000002</v>
      </c>
      <c r="AG884" s="37">
        <f t="shared" si="5049"/>
        <v>0.18000000000000002</v>
      </c>
      <c r="AH884">
        <f t="shared" si="4951"/>
        <v>18</v>
      </c>
      <c r="AI884" s="37">
        <f t="shared" ref="AI884:AJ884" si="5050">IF(ROWS(AI$867:AI884)/100&lt;=AI$865,AI883+1,"")</f>
        <v>18</v>
      </c>
      <c r="AJ884" s="37">
        <f t="shared" si="5050"/>
        <v>18</v>
      </c>
      <c r="AK884">
        <f t="shared" si="4953"/>
        <v>18</v>
      </c>
      <c r="AL884">
        <f t="shared" si="4954"/>
        <v>-18</v>
      </c>
    </row>
    <row r="885" spans="2:38" ht="12.75">
      <c r="B885">
        <f t="shared" ref="B885:P885" si="5051">IF(ROWS(B$867:B885)&lt;=B$865,B884+1,"")</f>
        <v>19</v>
      </c>
      <c r="C885">
        <f t="shared" si="5051"/>
        <v>19</v>
      </c>
      <c r="D885">
        <f t="shared" si="5051"/>
        <v>19</v>
      </c>
      <c r="E885">
        <f t="shared" si="5051"/>
        <v>19</v>
      </c>
      <c r="F885">
        <f t="shared" si="5051"/>
        <v>19</v>
      </c>
      <c r="G885">
        <f t="shared" si="5051"/>
        <v>19</v>
      </c>
      <c r="H885">
        <f t="shared" si="5051"/>
        <v>19</v>
      </c>
      <c r="I885">
        <f t="shared" si="5051"/>
        <v>19</v>
      </c>
      <c r="J885">
        <f t="shared" si="5051"/>
        <v>19</v>
      </c>
      <c r="K885">
        <f t="shared" si="5051"/>
        <v>19</v>
      </c>
      <c r="L885">
        <f t="shared" si="5051"/>
        <v>19</v>
      </c>
      <c r="M885">
        <f t="shared" si="5051"/>
        <v>19</v>
      </c>
      <c r="N885">
        <f t="shared" si="5051"/>
        <v>19</v>
      </c>
      <c r="O885">
        <f t="shared" si="5051"/>
        <v>19</v>
      </c>
      <c r="P885">
        <f t="shared" si="5051"/>
        <v>19</v>
      </c>
      <c r="Q885" s="37">
        <f t="shared" ref="Q885:T885" si="5052">IF(ROWS(Q$867:Q885)/100&lt;=Q$865,Q884+1%,"")</f>
        <v>0.19000000000000003</v>
      </c>
      <c r="R885" s="37">
        <f t="shared" si="5052"/>
        <v>0.19000000000000003</v>
      </c>
      <c r="S885" s="37">
        <f t="shared" si="5052"/>
        <v>0.19000000000000003</v>
      </c>
      <c r="T885" s="37">
        <f t="shared" si="5052"/>
        <v>0.19000000000000003</v>
      </c>
      <c r="U885">
        <f t="shared" si="4945"/>
        <v>19</v>
      </c>
      <c r="V885" s="37">
        <f t="shared" ref="V885:W885" si="5053">IF(ROWS(V$867:V885)/100&lt;=V$865,V884+1%,"")</f>
        <v>0.19000000000000003</v>
      </c>
      <c r="W885" s="37">
        <f t="shared" si="5053"/>
        <v>0.19000000000000003</v>
      </c>
      <c r="X885">
        <f t="shared" si="4947"/>
        <v>19</v>
      </c>
      <c r="Y885" s="37">
        <f t="shared" si="4948"/>
        <v>0.19000000000000003</v>
      </c>
      <c r="Z885">
        <f t="shared" ref="Z885:AA885" si="5054">IF(ROWS(Z$867:Z885)&lt;=Z$865,Z884+1,"")</f>
        <v>19</v>
      </c>
      <c r="AA885">
        <f t="shared" si="5054"/>
        <v>19</v>
      </c>
      <c r="AB885" s="37">
        <f t="shared" ref="AB885:AG885" si="5055">IF(ROWS(AB$867:AB885)/100&lt;=AB$865,AB884+1%,"")</f>
        <v>0.19000000000000003</v>
      </c>
      <c r="AC885" s="37">
        <f t="shared" si="5055"/>
        <v>0.19000000000000003</v>
      </c>
      <c r="AD885" s="37">
        <f t="shared" si="5055"/>
        <v>0.19000000000000003</v>
      </c>
      <c r="AE885" s="37">
        <f t="shared" si="5055"/>
        <v>0.19000000000000003</v>
      </c>
      <c r="AF885" s="37">
        <f t="shared" si="5055"/>
        <v>0.19000000000000003</v>
      </c>
      <c r="AG885" s="37">
        <f t="shared" si="5055"/>
        <v>0.19000000000000003</v>
      </c>
      <c r="AH885">
        <f t="shared" si="4951"/>
        <v>19</v>
      </c>
      <c r="AI885" s="37">
        <f t="shared" ref="AI885:AJ885" si="5056">IF(ROWS(AI$867:AI885)/100&lt;=AI$865,AI884+1,"")</f>
        <v>19</v>
      </c>
      <c r="AJ885" s="37">
        <f t="shared" si="5056"/>
        <v>19</v>
      </c>
      <c r="AK885">
        <f t="shared" si="4953"/>
        <v>19</v>
      </c>
      <c r="AL885">
        <f t="shared" si="4954"/>
        <v>-19</v>
      </c>
    </row>
    <row r="886" spans="2:38" ht="12.75">
      <c r="B886">
        <f t="shared" ref="B886:P886" si="5057">IF(ROWS(B$867:B886)&lt;=B$865,B885+1,"")</f>
        <v>20</v>
      </c>
      <c r="C886">
        <f t="shared" si="5057"/>
        <v>20</v>
      </c>
      <c r="D886">
        <f t="shared" si="5057"/>
        <v>20</v>
      </c>
      <c r="E886">
        <f t="shared" si="5057"/>
        <v>20</v>
      </c>
      <c r="F886">
        <f t="shared" si="5057"/>
        <v>20</v>
      </c>
      <c r="G886">
        <f t="shared" si="5057"/>
        <v>20</v>
      </c>
      <c r="H886">
        <f t="shared" si="5057"/>
        <v>20</v>
      </c>
      <c r="I886">
        <f t="shared" si="5057"/>
        <v>20</v>
      </c>
      <c r="J886">
        <f t="shared" si="5057"/>
        <v>20</v>
      </c>
      <c r="K886">
        <f t="shared" si="5057"/>
        <v>20</v>
      </c>
      <c r="L886">
        <f t="shared" si="5057"/>
        <v>20</v>
      </c>
      <c r="M886">
        <f t="shared" si="5057"/>
        <v>20</v>
      </c>
      <c r="N886">
        <f t="shared" si="5057"/>
        <v>20</v>
      </c>
      <c r="O886">
        <f t="shared" si="5057"/>
        <v>20</v>
      </c>
      <c r="P886">
        <f t="shared" si="5057"/>
        <v>20</v>
      </c>
      <c r="Q886" s="37">
        <f t="shared" ref="Q886:T886" si="5058">IF(ROWS(Q$867:Q886)/100&lt;=Q$865,Q885+1%,"")</f>
        <v>0.20000000000000004</v>
      </c>
      <c r="R886" s="37">
        <f t="shared" si="5058"/>
        <v>0.20000000000000004</v>
      </c>
      <c r="S886" s="37">
        <f t="shared" si="5058"/>
        <v>0.20000000000000004</v>
      </c>
      <c r="T886" s="37">
        <f t="shared" si="5058"/>
        <v>0.20000000000000004</v>
      </c>
      <c r="U886">
        <f t="shared" si="4945"/>
        <v>20</v>
      </c>
      <c r="V886" s="37">
        <f t="shared" ref="V886:W886" si="5059">IF(ROWS(V$867:V886)/100&lt;=V$865,V885+1%,"")</f>
        <v>0.20000000000000004</v>
      </c>
      <c r="W886" s="37">
        <f t="shared" si="5059"/>
        <v>0.20000000000000004</v>
      </c>
      <c r="X886">
        <f t="shared" si="4947"/>
        <v>20</v>
      </c>
      <c r="Y886" s="37">
        <f t="shared" si="4948"/>
        <v>0.20000000000000004</v>
      </c>
      <c r="Z886">
        <f t="shared" ref="Z886:AA886" si="5060">IF(ROWS(Z$867:Z886)&lt;=Z$865,Z885+1,"")</f>
        <v>20</v>
      </c>
      <c r="AA886">
        <f t="shared" si="5060"/>
        <v>20</v>
      </c>
      <c r="AB886" s="37">
        <f t="shared" ref="AB886:AG886" si="5061">IF(ROWS(AB$867:AB886)/100&lt;=AB$865,AB885+1%,"")</f>
        <v>0.20000000000000004</v>
      </c>
      <c r="AC886" s="37">
        <f t="shared" si="5061"/>
        <v>0.20000000000000004</v>
      </c>
      <c r="AD886" s="37">
        <f t="shared" si="5061"/>
        <v>0.20000000000000004</v>
      </c>
      <c r="AE886" s="37">
        <f t="shared" si="5061"/>
        <v>0.20000000000000004</v>
      </c>
      <c r="AF886" s="37">
        <f t="shared" si="5061"/>
        <v>0.20000000000000004</v>
      </c>
      <c r="AG886" s="37">
        <f t="shared" si="5061"/>
        <v>0.20000000000000004</v>
      </c>
      <c r="AH886">
        <f t="shared" si="4951"/>
        <v>20</v>
      </c>
      <c r="AI886" s="37">
        <f t="shared" ref="AI886:AJ886" si="5062">IF(ROWS(AI$867:AI886)/100&lt;=AI$865,AI885+1,"")</f>
        <v>20</v>
      </c>
      <c r="AJ886" s="37">
        <f t="shared" si="5062"/>
        <v>20</v>
      </c>
      <c r="AK886">
        <f t="shared" si="4953"/>
        <v>20</v>
      </c>
      <c r="AL886">
        <f t="shared" si="4954"/>
        <v>-20</v>
      </c>
    </row>
    <row r="887" spans="2:38" ht="12.75">
      <c r="B887">
        <f t="shared" ref="B887:P887" si="5063">IF(ROWS(B$867:B887)&lt;=B$865,B886+1,"")</f>
        <v>21</v>
      </c>
      <c r="C887">
        <f t="shared" si="5063"/>
        <v>21</v>
      </c>
      <c r="D887">
        <f t="shared" si="5063"/>
        <v>21</v>
      </c>
      <c r="E887">
        <f t="shared" si="5063"/>
        <v>21</v>
      </c>
      <c r="F887">
        <f t="shared" si="5063"/>
        <v>21</v>
      </c>
      <c r="G887">
        <f t="shared" si="5063"/>
        <v>21</v>
      </c>
      <c r="H887">
        <f t="shared" si="5063"/>
        <v>21</v>
      </c>
      <c r="I887">
        <f t="shared" si="5063"/>
        <v>21</v>
      </c>
      <c r="J887">
        <f t="shared" si="5063"/>
        <v>21</v>
      </c>
      <c r="K887">
        <f t="shared" si="5063"/>
        <v>21</v>
      </c>
      <c r="L887">
        <f t="shared" si="5063"/>
        <v>21</v>
      </c>
      <c r="M887">
        <f t="shared" si="5063"/>
        <v>21</v>
      </c>
      <c r="N887">
        <f t="shared" si="5063"/>
        <v>21</v>
      </c>
      <c r="O887">
        <f t="shared" si="5063"/>
        <v>21</v>
      </c>
      <c r="P887">
        <f t="shared" si="5063"/>
        <v>21</v>
      </c>
      <c r="Q887" s="37">
        <f t="shared" ref="Q887:T887" si="5064">IF(ROWS(Q$867:Q887)/100&lt;=Q$865,Q886+1%,"")</f>
        <v>0.21000000000000005</v>
      </c>
      <c r="R887" s="37">
        <f t="shared" si="5064"/>
        <v>0.21000000000000005</v>
      </c>
      <c r="S887" s="37">
        <f t="shared" si="5064"/>
        <v>0.21000000000000005</v>
      </c>
      <c r="T887" s="37">
        <f t="shared" si="5064"/>
        <v>0.21000000000000005</v>
      </c>
      <c r="U887">
        <f t="shared" si="4945"/>
        <v>21</v>
      </c>
      <c r="V887" s="37">
        <f t="shared" ref="V887:W887" si="5065">IF(ROWS(V$867:V887)/100&lt;=V$865,V886+1%,"")</f>
        <v>0.21000000000000005</v>
      </c>
      <c r="W887" s="37">
        <f t="shared" si="5065"/>
        <v>0.21000000000000005</v>
      </c>
      <c r="X887">
        <f t="shared" si="4947"/>
        <v>21</v>
      </c>
      <c r="Y887" s="37">
        <f t="shared" si="4948"/>
        <v>0.21000000000000005</v>
      </c>
      <c r="Z887">
        <f t="shared" ref="Z887:AA887" si="5066">IF(ROWS(Z$867:Z887)&lt;=Z$865,Z886+1,"")</f>
        <v>21</v>
      </c>
      <c r="AA887">
        <f t="shared" si="5066"/>
        <v>21</v>
      </c>
      <c r="AB887" s="37">
        <f t="shared" ref="AB887:AG887" si="5067">IF(ROWS(AB$867:AB887)/100&lt;=AB$865,AB886+1%,"")</f>
        <v>0.21000000000000005</v>
      </c>
      <c r="AC887" s="37">
        <f t="shared" si="5067"/>
        <v>0.21000000000000005</v>
      </c>
      <c r="AD887" s="37">
        <f t="shared" si="5067"/>
        <v>0.21000000000000005</v>
      </c>
      <c r="AE887" s="37">
        <f t="shared" si="5067"/>
        <v>0.21000000000000005</v>
      </c>
      <c r="AF887" s="37">
        <f t="shared" si="5067"/>
        <v>0.21000000000000005</v>
      </c>
      <c r="AG887" s="37">
        <f t="shared" si="5067"/>
        <v>0.21000000000000005</v>
      </c>
      <c r="AH887">
        <f t="shared" si="4951"/>
        <v>21</v>
      </c>
      <c r="AI887" s="37">
        <f t="shared" ref="AI887:AJ887" si="5068">IF(ROWS(AI$867:AI887)/100&lt;=AI$865,AI886+1,"")</f>
        <v>21</v>
      </c>
      <c r="AJ887" s="37">
        <f t="shared" si="5068"/>
        <v>21</v>
      </c>
      <c r="AK887">
        <f t="shared" si="4953"/>
        <v>21</v>
      </c>
      <c r="AL887">
        <f t="shared" si="4954"/>
        <v>-21</v>
      </c>
    </row>
    <row r="888" spans="2:38" ht="12.75">
      <c r="B888">
        <f t="shared" ref="B888:P888" si="5069">IF(ROWS(B$867:B888)&lt;=B$865,B887+1,"")</f>
        <v>22</v>
      </c>
      <c r="C888">
        <f t="shared" si="5069"/>
        <v>22</v>
      </c>
      <c r="D888">
        <f t="shared" si="5069"/>
        <v>22</v>
      </c>
      <c r="E888">
        <f t="shared" si="5069"/>
        <v>22</v>
      </c>
      <c r="F888">
        <f t="shared" si="5069"/>
        <v>22</v>
      </c>
      <c r="G888">
        <f t="shared" si="5069"/>
        <v>22</v>
      </c>
      <c r="H888">
        <f t="shared" si="5069"/>
        <v>22</v>
      </c>
      <c r="I888">
        <f t="shared" si="5069"/>
        <v>22</v>
      </c>
      <c r="J888">
        <f t="shared" si="5069"/>
        <v>22</v>
      </c>
      <c r="K888">
        <f t="shared" si="5069"/>
        <v>22</v>
      </c>
      <c r="L888">
        <f t="shared" si="5069"/>
        <v>22</v>
      </c>
      <c r="M888">
        <f t="shared" si="5069"/>
        <v>22</v>
      </c>
      <c r="N888">
        <f t="shared" si="5069"/>
        <v>22</v>
      </c>
      <c r="O888">
        <f t="shared" si="5069"/>
        <v>22</v>
      </c>
      <c r="P888">
        <f t="shared" si="5069"/>
        <v>22</v>
      </c>
      <c r="Q888" s="37">
        <f t="shared" ref="Q888:T888" si="5070">IF(ROWS(Q$867:Q888)/100&lt;=Q$865,Q887+1%,"")</f>
        <v>0.22000000000000006</v>
      </c>
      <c r="R888" s="37">
        <f t="shared" si="5070"/>
        <v>0.22000000000000006</v>
      </c>
      <c r="S888" s="37">
        <f t="shared" si="5070"/>
        <v>0.22000000000000006</v>
      </c>
      <c r="T888" s="37">
        <f t="shared" si="5070"/>
        <v>0.22000000000000006</v>
      </c>
      <c r="U888">
        <f t="shared" si="4945"/>
        <v>22</v>
      </c>
      <c r="V888" s="37">
        <f t="shared" ref="V888:W888" si="5071">IF(ROWS(V$867:V888)/100&lt;=V$865,V887+1%,"")</f>
        <v>0.22000000000000006</v>
      </c>
      <c r="W888" s="37">
        <f t="shared" si="5071"/>
        <v>0.22000000000000006</v>
      </c>
      <c r="X888">
        <f t="shared" si="4947"/>
        <v>22</v>
      </c>
      <c r="Y888" s="37">
        <f t="shared" si="4948"/>
        <v>0.22000000000000006</v>
      </c>
      <c r="Z888">
        <f t="shared" ref="Z888:AA888" si="5072">IF(ROWS(Z$867:Z888)&lt;=Z$865,Z887+1,"")</f>
        <v>22</v>
      </c>
      <c r="AA888">
        <f t="shared" si="5072"/>
        <v>22</v>
      </c>
      <c r="AB888" s="37">
        <f t="shared" ref="AB888:AG888" si="5073">IF(ROWS(AB$867:AB888)/100&lt;=AB$865,AB887+1%,"")</f>
        <v>0.22000000000000006</v>
      </c>
      <c r="AC888" s="37">
        <f t="shared" si="5073"/>
        <v>0.22000000000000006</v>
      </c>
      <c r="AD888" s="37">
        <f t="shared" si="5073"/>
        <v>0.22000000000000006</v>
      </c>
      <c r="AE888" s="37">
        <f t="shared" si="5073"/>
        <v>0.22000000000000006</v>
      </c>
      <c r="AF888" s="37">
        <f t="shared" si="5073"/>
        <v>0.22000000000000006</v>
      </c>
      <c r="AG888" s="37">
        <f t="shared" si="5073"/>
        <v>0.22000000000000006</v>
      </c>
      <c r="AH888">
        <f t="shared" si="4951"/>
        <v>22</v>
      </c>
      <c r="AI888" s="37">
        <f t="shared" ref="AI888:AJ888" si="5074">IF(ROWS(AI$867:AI888)/100&lt;=AI$865,AI887+1,"")</f>
        <v>22</v>
      </c>
      <c r="AJ888" s="37">
        <f t="shared" si="5074"/>
        <v>22</v>
      </c>
      <c r="AK888">
        <f t="shared" si="4953"/>
        <v>22</v>
      </c>
      <c r="AL888">
        <f t="shared" si="4954"/>
        <v>-22</v>
      </c>
    </row>
    <row r="889" spans="2:38" ht="12.75">
      <c r="B889">
        <f t="shared" ref="B889:P889" si="5075">IF(ROWS(B$867:B889)&lt;=B$865,B888+1,"")</f>
        <v>23</v>
      </c>
      <c r="C889">
        <f t="shared" si="5075"/>
        <v>23</v>
      </c>
      <c r="D889">
        <f t="shared" si="5075"/>
        <v>23</v>
      </c>
      <c r="E889">
        <f t="shared" si="5075"/>
        <v>23</v>
      </c>
      <c r="F889">
        <f t="shared" si="5075"/>
        <v>23</v>
      </c>
      <c r="G889">
        <f t="shared" si="5075"/>
        <v>23</v>
      </c>
      <c r="H889">
        <f t="shared" si="5075"/>
        <v>23</v>
      </c>
      <c r="I889">
        <f t="shared" si="5075"/>
        <v>23</v>
      </c>
      <c r="J889">
        <f t="shared" si="5075"/>
        <v>23</v>
      </c>
      <c r="K889">
        <f t="shared" si="5075"/>
        <v>23</v>
      </c>
      <c r="L889">
        <f t="shared" si="5075"/>
        <v>23</v>
      </c>
      <c r="M889">
        <f t="shared" si="5075"/>
        <v>23</v>
      </c>
      <c r="N889">
        <f t="shared" si="5075"/>
        <v>23</v>
      </c>
      <c r="O889">
        <f t="shared" si="5075"/>
        <v>23</v>
      </c>
      <c r="P889">
        <f t="shared" si="5075"/>
        <v>23</v>
      </c>
      <c r="Q889" s="37">
        <f t="shared" ref="Q889:T889" si="5076">IF(ROWS(Q$867:Q889)/100&lt;=Q$865,Q888+1%,"")</f>
        <v>0.23000000000000007</v>
      </c>
      <c r="R889" s="37">
        <f t="shared" si="5076"/>
        <v>0.23000000000000007</v>
      </c>
      <c r="S889" s="37">
        <f t="shared" si="5076"/>
        <v>0.23000000000000007</v>
      </c>
      <c r="T889" s="37">
        <f t="shared" si="5076"/>
        <v>0.23000000000000007</v>
      </c>
      <c r="U889">
        <f t="shared" si="4945"/>
        <v>23</v>
      </c>
      <c r="V889" s="37">
        <f t="shared" ref="V889:W889" si="5077">IF(ROWS(V$867:V889)/100&lt;=V$865,V888+1%,"")</f>
        <v>0.23000000000000007</v>
      </c>
      <c r="W889" s="37">
        <f t="shared" si="5077"/>
        <v>0.23000000000000007</v>
      </c>
      <c r="X889">
        <f t="shared" si="4947"/>
        <v>23</v>
      </c>
      <c r="Y889" s="37">
        <f t="shared" si="4948"/>
        <v>0.23000000000000007</v>
      </c>
      <c r="Z889">
        <f t="shared" ref="Z889:AA889" si="5078">IF(ROWS(Z$867:Z889)&lt;=Z$865,Z888+1,"")</f>
        <v>23</v>
      </c>
      <c r="AA889">
        <f t="shared" si="5078"/>
        <v>23</v>
      </c>
      <c r="AB889" s="37">
        <f t="shared" ref="AB889:AG889" si="5079">IF(ROWS(AB$867:AB889)/100&lt;=AB$865,AB888+1%,"")</f>
        <v>0.23000000000000007</v>
      </c>
      <c r="AC889" s="37">
        <f t="shared" si="5079"/>
        <v>0.23000000000000007</v>
      </c>
      <c r="AD889" s="37">
        <f t="shared" si="5079"/>
        <v>0.23000000000000007</v>
      </c>
      <c r="AE889" s="37">
        <f t="shared" si="5079"/>
        <v>0.23000000000000007</v>
      </c>
      <c r="AF889" s="37">
        <f t="shared" si="5079"/>
        <v>0.23000000000000007</v>
      </c>
      <c r="AG889" s="37">
        <f t="shared" si="5079"/>
        <v>0.23000000000000007</v>
      </c>
      <c r="AH889">
        <f t="shared" si="4951"/>
        <v>23</v>
      </c>
      <c r="AI889" s="37">
        <f t="shared" ref="AI889:AJ889" si="5080">IF(ROWS(AI$867:AI889)/100&lt;=AI$865,AI888+1,"")</f>
        <v>23</v>
      </c>
      <c r="AJ889" s="37">
        <f t="shared" si="5080"/>
        <v>23</v>
      </c>
      <c r="AK889">
        <f t="shared" si="4953"/>
        <v>23</v>
      </c>
      <c r="AL889">
        <f t="shared" si="4954"/>
        <v>-23</v>
      </c>
    </row>
    <row r="890" spans="2:38" ht="12.75">
      <c r="B890">
        <f t="shared" ref="B890:P890" si="5081">IF(ROWS(B$867:B890)&lt;=B$865,B889+1,"")</f>
        <v>24</v>
      </c>
      <c r="C890">
        <f t="shared" si="5081"/>
        <v>24</v>
      </c>
      <c r="D890">
        <f t="shared" si="5081"/>
        <v>24</v>
      </c>
      <c r="E890">
        <f t="shared" si="5081"/>
        <v>24</v>
      </c>
      <c r="F890">
        <f t="shared" si="5081"/>
        <v>24</v>
      </c>
      <c r="G890">
        <f t="shared" si="5081"/>
        <v>24</v>
      </c>
      <c r="H890">
        <f t="shared" si="5081"/>
        <v>24</v>
      </c>
      <c r="I890">
        <f t="shared" si="5081"/>
        <v>24</v>
      </c>
      <c r="J890">
        <f t="shared" si="5081"/>
        <v>24</v>
      </c>
      <c r="K890">
        <f t="shared" si="5081"/>
        <v>24</v>
      </c>
      <c r="L890">
        <f t="shared" si="5081"/>
        <v>24</v>
      </c>
      <c r="M890">
        <f t="shared" si="5081"/>
        <v>24</v>
      </c>
      <c r="N890">
        <f t="shared" si="5081"/>
        <v>24</v>
      </c>
      <c r="O890">
        <f t="shared" si="5081"/>
        <v>24</v>
      </c>
      <c r="P890">
        <f t="shared" si="5081"/>
        <v>24</v>
      </c>
      <c r="Q890" s="37">
        <f t="shared" ref="Q890:T890" si="5082">IF(ROWS(Q$867:Q890)/100&lt;=Q$865,Q889+1%,"")</f>
        <v>0.24000000000000007</v>
      </c>
      <c r="R890" s="37">
        <f t="shared" si="5082"/>
        <v>0.24000000000000007</v>
      </c>
      <c r="S890" s="37">
        <f t="shared" si="5082"/>
        <v>0.24000000000000007</v>
      </c>
      <c r="T890" s="37">
        <f t="shared" si="5082"/>
        <v>0.24000000000000007</v>
      </c>
      <c r="U890">
        <f t="shared" si="4945"/>
        <v>24</v>
      </c>
      <c r="V890" s="37">
        <f t="shared" ref="V890:W890" si="5083">IF(ROWS(V$867:V890)/100&lt;=V$865,V889+1%,"")</f>
        <v>0.24000000000000007</v>
      </c>
      <c r="W890" s="37">
        <f t="shared" si="5083"/>
        <v>0.24000000000000007</v>
      </c>
      <c r="X890">
        <f t="shared" si="4947"/>
        <v>24</v>
      </c>
      <c r="Y890" s="37">
        <f t="shared" si="4948"/>
        <v>0.24000000000000007</v>
      </c>
      <c r="Z890">
        <f t="shared" ref="Z890:AA890" si="5084">IF(ROWS(Z$867:Z890)&lt;=Z$865,Z889+1,"")</f>
        <v>24</v>
      </c>
      <c r="AA890">
        <f t="shared" si="5084"/>
        <v>24</v>
      </c>
      <c r="AB890" s="37">
        <f t="shared" ref="AB890:AG890" si="5085">IF(ROWS(AB$867:AB890)/100&lt;=AB$865,AB889+1%,"")</f>
        <v>0.24000000000000007</v>
      </c>
      <c r="AC890" s="37">
        <f t="shared" si="5085"/>
        <v>0.24000000000000007</v>
      </c>
      <c r="AD890" s="37">
        <f t="shared" si="5085"/>
        <v>0.24000000000000007</v>
      </c>
      <c r="AE890" s="37">
        <f t="shared" si="5085"/>
        <v>0.24000000000000007</v>
      </c>
      <c r="AF890" s="37">
        <f t="shared" si="5085"/>
        <v>0.24000000000000007</v>
      </c>
      <c r="AG890" s="37">
        <f t="shared" si="5085"/>
        <v>0.24000000000000007</v>
      </c>
      <c r="AH890">
        <f t="shared" si="4951"/>
        <v>24</v>
      </c>
      <c r="AI890" s="37">
        <f t="shared" ref="AI890:AJ890" si="5086">IF(ROWS(AI$867:AI890)/100&lt;=AI$865,AI889+1,"")</f>
        <v>24</v>
      </c>
      <c r="AJ890" s="37">
        <f t="shared" si="5086"/>
        <v>24</v>
      </c>
      <c r="AK890">
        <f t="shared" si="4953"/>
        <v>24</v>
      </c>
      <c r="AL890">
        <f t="shared" si="4954"/>
        <v>-24</v>
      </c>
    </row>
    <row r="891" spans="2:38" ht="12.75">
      <c r="B891">
        <f t="shared" ref="B891:P891" si="5087">IF(ROWS(B$867:B891)&lt;=B$865,B890+1,"")</f>
        <v>25</v>
      </c>
      <c r="C891">
        <f t="shared" si="5087"/>
        <v>25</v>
      </c>
      <c r="D891">
        <f t="shared" si="5087"/>
        <v>25</v>
      </c>
      <c r="E891">
        <f t="shared" si="5087"/>
        <v>25</v>
      </c>
      <c r="F891">
        <f t="shared" si="5087"/>
        <v>25</v>
      </c>
      <c r="G891">
        <f t="shared" si="5087"/>
        <v>25</v>
      </c>
      <c r="H891">
        <f t="shared" si="5087"/>
        <v>25</v>
      </c>
      <c r="I891">
        <f t="shared" si="5087"/>
        <v>25</v>
      </c>
      <c r="J891">
        <f t="shared" si="5087"/>
        <v>25</v>
      </c>
      <c r="K891">
        <f t="shared" si="5087"/>
        <v>25</v>
      </c>
      <c r="L891">
        <f t="shared" si="5087"/>
        <v>25</v>
      </c>
      <c r="M891">
        <f t="shared" si="5087"/>
        <v>25</v>
      </c>
      <c r="N891">
        <f t="shared" si="5087"/>
        <v>25</v>
      </c>
      <c r="O891">
        <f t="shared" si="5087"/>
        <v>25</v>
      </c>
      <c r="P891">
        <f t="shared" si="5087"/>
        <v>25</v>
      </c>
      <c r="Q891" s="37">
        <f t="shared" ref="Q891:T891" si="5088">IF(ROWS(Q$867:Q891)/100&lt;=Q$865,Q890+1%,"")</f>
        <v>0.25000000000000006</v>
      </c>
      <c r="R891" s="37">
        <f t="shared" si="5088"/>
        <v>0.25000000000000006</v>
      </c>
      <c r="S891" s="37">
        <f t="shared" si="5088"/>
        <v>0.25000000000000006</v>
      </c>
      <c r="T891" s="37">
        <f t="shared" si="5088"/>
        <v>0.25000000000000006</v>
      </c>
      <c r="U891">
        <f t="shared" si="4945"/>
        <v>25</v>
      </c>
      <c r="V891" s="37">
        <f t="shared" ref="V891:W891" si="5089">IF(ROWS(V$867:V891)/100&lt;=V$865,V890+1%,"")</f>
        <v>0.25000000000000006</v>
      </c>
      <c r="W891" s="37">
        <f t="shared" si="5089"/>
        <v>0.25000000000000006</v>
      </c>
      <c r="X891">
        <f t="shared" si="4947"/>
        <v>25</v>
      </c>
      <c r="Y891" s="37">
        <f t="shared" si="4948"/>
        <v>0.25000000000000006</v>
      </c>
      <c r="Z891">
        <f t="shared" ref="Z891:AA891" si="5090">IF(ROWS(Z$867:Z891)&lt;=Z$865,Z890+1,"")</f>
        <v>25</v>
      </c>
      <c r="AA891">
        <f t="shared" si="5090"/>
        <v>25</v>
      </c>
      <c r="AB891" s="37">
        <f t="shared" ref="AB891:AG891" si="5091">IF(ROWS(AB$867:AB891)/100&lt;=AB$865,AB890+1%,"")</f>
        <v>0.25000000000000006</v>
      </c>
      <c r="AC891" s="37">
        <f t="shared" si="5091"/>
        <v>0.25000000000000006</v>
      </c>
      <c r="AD891" s="37">
        <f t="shared" si="5091"/>
        <v>0.25000000000000006</v>
      </c>
      <c r="AE891" s="37">
        <f t="shared" si="5091"/>
        <v>0.25000000000000006</v>
      </c>
      <c r="AF891" s="37">
        <f t="shared" si="5091"/>
        <v>0.25000000000000006</v>
      </c>
      <c r="AG891" s="37">
        <f t="shared" si="5091"/>
        <v>0.25000000000000006</v>
      </c>
      <c r="AH891">
        <f t="shared" si="4951"/>
        <v>25</v>
      </c>
      <c r="AI891" s="37">
        <f t="shared" ref="AI891:AJ891" si="5092">IF(ROWS(AI$867:AI891)/100&lt;=AI$865,AI890+1,"")</f>
        <v>25</v>
      </c>
      <c r="AJ891" s="37">
        <f t="shared" si="5092"/>
        <v>25</v>
      </c>
      <c r="AK891">
        <f t="shared" si="4953"/>
        <v>25</v>
      </c>
      <c r="AL891">
        <f t="shared" si="4954"/>
        <v>-25</v>
      </c>
    </row>
    <row r="892" spans="2:38" ht="12.75">
      <c r="B892">
        <f t="shared" ref="B892:P892" si="5093">IF(ROWS(B$867:B892)&lt;=B$865,B891+1,"")</f>
        <v>26</v>
      </c>
      <c r="C892">
        <f t="shared" si="5093"/>
        <v>26</v>
      </c>
      <c r="D892">
        <f t="shared" si="5093"/>
        <v>26</v>
      </c>
      <c r="E892">
        <f t="shared" si="5093"/>
        <v>26</v>
      </c>
      <c r="F892">
        <f t="shared" si="5093"/>
        <v>26</v>
      </c>
      <c r="G892">
        <f t="shared" si="5093"/>
        <v>26</v>
      </c>
      <c r="H892">
        <f t="shared" si="5093"/>
        <v>26</v>
      </c>
      <c r="I892">
        <f t="shared" si="5093"/>
        <v>26</v>
      </c>
      <c r="J892">
        <f t="shared" si="5093"/>
        <v>26</v>
      </c>
      <c r="K892">
        <f t="shared" si="5093"/>
        <v>26</v>
      </c>
      <c r="L892">
        <f t="shared" si="5093"/>
        <v>26</v>
      </c>
      <c r="M892">
        <f t="shared" si="5093"/>
        <v>26</v>
      </c>
      <c r="N892">
        <f t="shared" si="5093"/>
        <v>26</v>
      </c>
      <c r="O892">
        <f t="shared" si="5093"/>
        <v>26</v>
      </c>
      <c r="P892">
        <f t="shared" si="5093"/>
        <v>26</v>
      </c>
      <c r="Q892" s="37">
        <f t="shared" ref="Q892:T892" si="5094">IF(ROWS(Q$867:Q892)/100&lt;=Q$865,Q891+1%,"")</f>
        <v>0.26000000000000006</v>
      </c>
      <c r="R892" s="37">
        <f t="shared" si="5094"/>
        <v>0.26000000000000006</v>
      </c>
      <c r="S892" s="37">
        <f t="shared" si="5094"/>
        <v>0.26000000000000006</v>
      </c>
      <c r="T892" s="37">
        <f t="shared" si="5094"/>
        <v>0.26000000000000006</v>
      </c>
      <c r="U892">
        <f t="shared" si="4945"/>
        <v>26</v>
      </c>
      <c r="V892" s="37">
        <f t="shared" ref="V892:W892" si="5095">IF(ROWS(V$867:V892)/100&lt;=V$865,V891+1%,"")</f>
        <v>0.26000000000000006</v>
      </c>
      <c r="W892" s="37">
        <f t="shared" si="5095"/>
        <v>0.26000000000000006</v>
      </c>
      <c r="X892">
        <f t="shared" si="4947"/>
        <v>26</v>
      </c>
      <c r="Y892" s="37">
        <f t="shared" si="4948"/>
        <v>0.26000000000000006</v>
      </c>
      <c r="Z892">
        <f t="shared" ref="Z892:AA892" si="5096">IF(ROWS(Z$867:Z892)&lt;=Z$865,Z891+1,"")</f>
        <v>26</v>
      </c>
      <c r="AA892">
        <f t="shared" si="5096"/>
        <v>26</v>
      </c>
      <c r="AB892" s="37">
        <f t="shared" ref="AB892:AG892" si="5097">IF(ROWS(AB$867:AB892)/100&lt;=AB$865,AB891+1%,"")</f>
        <v>0.26000000000000006</v>
      </c>
      <c r="AC892" s="37">
        <f t="shared" si="5097"/>
        <v>0.26000000000000006</v>
      </c>
      <c r="AD892" s="37">
        <f t="shared" si="5097"/>
        <v>0.26000000000000006</v>
      </c>
      <c r="AE892" s="37">
        <f t="shared" si="5097"/>
        <v>0.26000000000000006</v>
      </c>
      <c r="AF892" s="37">
        <f t="shared" si="5097"/>
        <v>0.26000000000000006</v>
      </c>
      <c r="AG892" s="37">
        <f t="shared" si="5097"/>
        <v>0.26000000000000006</v>
      </c>
      <c r="AH892">
        <f t="shared" si="4951"/>
        <v>26</v>
      </c>
      <c r="AI892" s="37">
        <f t="shared" ref="AI892:AJ892" si="5098">IF(ROWS(AI$867:AI892)/100&lt;=AI$865,AI891+1,"")</f>
        <v>26</v>
      </c>
      <c r="AJ892" s="37">
        <f t="shared" si="5098"/>
        <v>26</v>
      </c>
      <c r="AK892">
        <f t="shared" si="4953"/>
        <v>26</v>
      </c>
      <c r="AL892">
        <f t="shared" si="4954"/>
        <v>-26</v>
      </c>
    </row>
    <row r="893" spans="2:38" ht="12.75">
      <c r="B893">
        <f t="shared" ref="B893:P893" si="5099">IF(ROWS(B$867:B893)&lt;=B$865,B892+1,"")</f>
        <v>27</v>
      </c>
      <c r="C893">
        <f t="shared" si="5099"/>
        <v>27</v>
      </c>
      <c r="D893">
        <f t="shared" si="5099"/>
        <v>27</v>
      </c>
      <c r="E893">
        <f t="shared" si="5099"/>
        <v>27</v>
      </c>
      <c r="F893">
        <f t="shared" si="5099"/>
        <v>27</v>
      </c>
      <c r="G893">
        <f t="shared" si="5099"/>
        <v>27</v>
      </c>
      <c r="H893">
        <f t="shared" si="5099"/>
        <v>27</v>
      </c>
      <c r="I893">
        <f t="shared" si="5099"/>
        <v>27</v>
      </c>
      <c r="J893">
        <f t="shared" si="5099"/>
        <v>27</v>
      </c>
      <c r="K893">
        <f t="shared" si="5099"/>
        <v>27</v>
      </c>
      <c r="L893">
        <f t="shared" si="5099"/>
        <v>27</v>
      </c>
      <c r="M893">
        <f t="shared" si="5099"/>
        <v>27</v>
      </c>
      <c r="N893">
        <f t="shared" si="5099"/>
        <v>27</v>
      </c>
      <c r="O893">
        <f t="shared" si="5099"/>
        <v>27</v>
      </c>
      <c r="P893">
        <f t="shared" si="5099"/>
        <v>27</v>
      </c>
      <c r="Q893" s="37">
        <f t="shared" ref="Q893:T893" si="5100">IF(ROWS(Q$867:Q893)/100&lt;=Q$865,Q892+1%,"")</f>
        <v>0.27000000000000007</v>
      </c>
      <c r="R893" s="37">
        <f t="shared" si="5100"/>
        <v>0.27000000000000007</v>
      </c>
      <c r="S893" s="37">
        <f t="shared" si="5100"/>
        <v>0.27000000000000007</v>
      </c>
      <c r="T893" s="37">
        <f t="shared" si="5100"/>
        <v>0.27000000000000007</v>
      </c>
      <c r="U893">
        <f t="shared" si="4945"/>
        <v>27</v>
      </c>
      <c r="V893" s="37">
        <f t="shared" ref="V893:W893" si="5101">IF(ROWS(V$867:V893)/100&lt;=V$865,V892+1%,"")</f>
        <v>0.27000000000000007</v>
      </c>
      <c r="W893" s="37">
        <f t="shared" si="5101"/>
        <v>0.27000000000000007</v>
      </c>
      <c r="X893">
        <f t="shared" si="4947"/>
        <v>27</v>
      </c>
      <c r="Y893" s="37">
        <f t="shared" si="4948"/>
        <v>0.27000000000000007</v>
      </c>
      <c r="Z893">
        <f t="shared" ref="Z893:AA893" si="5102">IF(ROWS(Z$867:Z893)&lt;=Z$865,Z892+1,"")</f>
        <v>27</v>
      </c>
      <c r="AA893">
        <f t="shared" si="5102"/>
        <v>27</v>
      </c>
      <c r="AB893" s="37">
        <f t="shared" ref="AB893:AG893" si="5103">IF(ROWS(AB$867:AB893)/100&lt;=AB$865,AB892+1%,"")</f>
        <v>0.27000000000000007</v>
      </c>
      <c r="AC893" s="37">
        <f t="shared" si="5103"/>
        <v>0.27000000000000007</v>
      </c>
      <c r="AD893" s="37">
        <f t="shared" si="5103"/>
        <v>0.27000000000000007</v>
      </c>
      <c r="AE893" s="37">
        <f t="shared" si="5103"/>
        <v>0.27000000000000007</v>
      </c>
      <c r="AF893" s="37">
        <f t="shared" si="5103"/>
        <v>0.27000000000000007</v>
      </c>
      <c r="AG893" s="37">
        <f t="shared" si="5103"/>
        <v>0.27000000000000007</v>
      </c>
      <c r="AH893">
        <f t="shared" si="4951"/>
        <v>27</v>
      </c>
      <c r="AI893" s="37">
        <f t="shared" ref="AI893:AJ893" si="5104">IF(ROWS(AI$867:AI893)/100&lt;=AI$865,AI892+1,"")</f>
        <v>27</v>
      </c>
      <c r="AJ893" s="37">
        <f t="shared" si="5104"/>
        <v>27</v>
      </c>
      <c r="AK893">
        <f t="shared" si="4953"/>
        <v>27</v>
      </c>
      <c r="AL893">
        <f t="shared" si="4954"/>
        <v>-27</v>
      </c>
    </row>
    <row r="894" spans="2:38" ht="12.75">
      <c r="B894">
        <f t="shared" ref="B894:P894" si="5105">IF(ROWS(B$867:B894)&lt;=B$865,B893+1,"")</f>
        <v>28</v>
      </c>
      <c r="C894">
        <f t="shared" si="5105"/>
        <v>28</v>
      </c>
      <c r="D894">
        <f t="shared" si="5105"/>
        <v>28</v>
      </c>
      <c r="E894">
        <f t="shared" si="5105"/>
        <v>28</v>
      </c>
      <c r="F894">
        <f t="shared" si="5105"/>
        <v>28</v>
      </c>
      <c r="G894">
        <f t="shared" si="5105"/>
        <v>28</v>
      </c>
      <c r="H894">
        <f t="shared" si="5105"/>
        <v>28</v>
      </c>
      <c r="I894">
        <f t="shared" si="5105"/>
        <v>28</v>
      </c>
      <c r="J894">
        <f t="shared" si="5105"/>
        <v>28</v>
      </c>
      <c r="K894">
        <f t="shared" si="5105"/>
        <v>28</v>
      </c>
      <c r="L894">
        <f t="shared" si="5105"/>
        <v>28</v>
      </c>
      <c r="M894">
        <f t="shared" si="5105"/>
        <v>28</v>
      </c>
      <c r="N894">
        <f t="shared" si="5105"/>
        <v>28</v>
      </c>
      <c r="O894">
        <f t="shared" si="5105"/>
        <v>28</v>
      </c>
      <c r="P894">
        <f t="shared" si="5105"/>
        <v>28</v>
      </c>
      <c r="Q894" s="37">
        <f t="shared" ref="Q894:T894" si="5106">IF(ROWS(Q$867:Q894)/100&lt;=Q$865,Q893+1%,"")</f>
        <v>0.28000000000000008</v>
      </c>
      <c r="R894" s="37">
        <f t="shared" si="5106"/>
        <v>0.28000000000000008</v>
      </c>
      <c r="S894" s="37">
        <f t="shared" si="5106"/>
        <v>0.28000000000000008</v>
      </c>
      <c r="T894" s="37">
        <f t="shared" si="5106"/>
        <v>0.28000000000000008</v>
      </c>
      <c r="U894">
        <f t="shared" si="4945"/>
        <v>28</v>
      </c>
      <c r="V894" s="37">
        <f t="shared" ref="V894:W894" si="5107">IF(ROWS(V$867:V894)/100&lt;=V$865,V893+1%,"")</f>
        <v>0.28000000000000008</v>
      </c>
      <c r="W894" s="37">
        <f t="shared" si="5107"/>
        <v>0.28000000000000008</v>
      </c>
      <c r="X894">
        <f t="shared" si="4947"/>
        <v>28</v>
      </c>
      <c r="Y894" s="37">
        <f t="shared" si="4948"/>
        <v>0.28000000000000008</v>
      </c>
      <c r="Z894">
        <f t="shared" ref="Z894:AA894" si="5108">IF(ROWS(Z$867:Z894)&lt;=Z$865,Z893+1,"")</f>
        <v>28</v>
      </c>
      <c r="AA894">
        <f t="shared" si="5108"/>
        <v>28</v>
      </c>
      <c r="AB894" s="37">
        <f t="shared" ref="AB894:AG894" si="5109">IF(ROWS(AB$867:AB894)/100&lt;=AB$865,AB893+1%,"")</f>
        <v>0.28000000000000008</v>
      </c>
      <c r="AC894" s="37">
        <f t="shared" si="5109"/>
        <v>0.28000000000000008</v>
      </c>
      <c r="AD894" s="37">
        <f t="shared" si="5109"/>
        <v>0.28000000000000008</v>
      </c>
      <c r="AE894" s="37">
        <f t="shared" si="5109"/>
        <v>0.28000000000000008</v>
      </c>
      <c r="AF894" s="37">
        <f t="shared" si="5109"/>
        <v>0.28000000000000008</v>
      </c>
      <c r="AG894" s="37">
        <f t="shared" si="5109"/>
        <v>0.28000000000000008</v>
      </c>
      <c r="AH894">
        <f t="shared" si="4951"/>
        <v>28</v>
      </c>
      <c r="AI894" s="37">
        <f t="shared" ref="AI894:AJ894" si="5110">IF(ROWS(AI$867:AI894)/100&lt;=AI$865,AI893+1,"")</f>
        <v>28</v>
      </c>
      <c r="AJ894" s="37">
        <f t="shared" si="5110"/>
        <v>28</v>
      </c>
      <c r="AK894">
        <f t="shared" si="4953"/>
        <v>28</v>
      </c>
      <c r="AL894">
        <f t="shared" si="4954"/>
        <v>-28</v>
      </c>
    </row>
    <row r="895" spans="2:38" ht="12.75">
      <c r="B895">
        <f t="shared" ref="B895:P895" si="5111">IF(ROWS(B$867:B895)&lt;=B$865,B894+1,"")</f>
        <v>29</v>
      </c>
      <c r="C895">
        <f t="shared" si="5111"/>
        <v>29</v>
      </c>
      <c r="D895">
        <f t="shared" si="5111"/>
        <v>29</v>
      </c>
      <c r="E895">
        <f t="shared" si="5111"/>
        <v>29</v>
      </c>
      <c r="F895">
        <f t="shared" si="5111"/>
        <v>29</v>
      </c>
      <c r="G895">
        <f t="shared" si="5111"/>
        <v>29</v>
      </c>
      <c r="H895">
        <f t="shared" si="5111"/>
        <v>29</v>
      </c>
      <c r="I895">
        <f t="shared" si="5111"/>
        <v>29</v>
      </c>
      <c r="J895">
        <f t="shared" si="5111"/>
        <v>29</v>
      </c>
      <c r="K895">
        <f t="shared" si="5111"/>
        <v>29</v>
      </c>
      <c r="L895">
        <f t="shared" si="5111"/>
        <v>29</v>
      </c>
      <c r="M895">
        <f t="shared" si="5111"/>
        <v>29</v>
      </c>
      <c r="N895">
        <f t="shared" si="5111"/>
        <v>29</v>
      </c>
      <c r="O895">
        <f t="shared" si="5111"/>
        <v>29</v>
      </c>
      <c r="P895">
        <f t="shared" si="5111"/>
        <v>29</v>
      </c>
      <c r="Q895" s="37">
        <f t="shared" ref="Q895:T895" si="5112">IF(ROWS(Q$867:Q895)/100&lt;=Q$865,Q894+1%,"")</f>
        <v>0.29000000000000009</v>
      </c>
      <c r="R895" s="37">
        <f t="shared" si="5112"/>
        <v>0.29000000000000009</v>
      </c>
      <c r="S895" s="37">
        <f t="shared" si="5112"/>
        <v>0.29000000000000009</v>
      </c>
      <c r="T895" s="37">
        <f t="shared" si="5112"/>
        <v>0.29000000000000009</v>
      </c>
      <c r="U895">
        <f t="shared" si="4945"/>
        <v>29</v>
      </c>
      <c r="V895" s="37">
        <f t="shared" ref="V895:W895" si="5113">IF(ROWS(V$867:V895)/100&lt;=V$865,V894+1%,"")</f>
        <v>0.29000000000000009</v>
      </c>
      <c r="W895" s="37">
        <f t="shared" si="5113"/>
        <v>0.29000000000000009</v>
      </c>
      <c r="X895">
        <f t="shared" si="4947"/>
        <v>29</v>
      </c>
      <c r="Y895" s="37">
        <f t="shared" si="4948"/>
        <v>0.29000000000000009</v>
      </c>
      <c r="Z895">
        <f t="shared" ref="Z895:AA895" si="5114">IF(ROWS(Z$867:Z895)&lt;=Z$865,Z894+1,"")</f>
        <v>29</v>
      </c>
      <c r="AA895">
        <f t="shared" si="5114"/>
        <v>29</v>
      </c>
      <c r="AB895" s="37">
        <f t="shared" ref="AB895:AG895" si="5115">IF(ROWS(AB$867:AB895)/100&lt;=AB$865,AB894+1%,"")</f>
        <v>0.29000000000000009</v>
      </c>
      <c r="AC895" s="37">
        <f t="shared" si="5115"/>
        <v>0.29000000000000009</v>
      </c>
      <c r="AD895" s="37">
        <f t="shared" si="5115"/>
        <v>0.29000000000000009</v>
      </c>
      <c r="AE895" s="37">
        <f t="shared" si="5115"/>
        <v>0.29000000000000009</v>
      </c>
      <c r="AF895" s="37">
        <f t="shared" si="5115"/>
        <v>0.29000000000000009</v>
      </c>
      <c r="AG895" s="37">
        <f t="shared" si="5115"/>
        <v>0.29000000000000009</v>
      </c>
      <c r="AH895">
        <f t="shared" si="4951"/>
        <v>29</v>
      </c>
      <c r="AI895" s="37">
        <f t="shared" ref="AI895:AJ895" si="5116">IF(ROWS(AI$867:AI895)/100&lt;=AI$865,AI894+1,"")</f>
        <v>29</v>
      </c>
      <c r="AJ895" s="37">
        <f t="shared" si="5116"/>
        <v>29</v>
      </c>
      <c r="AK895">
        <f t="shared" si="4953"/>
        <v>29</v>
      </c>
      <c r="AL895">
        <f t="shared" si="4954"/>
        <v>-29</v>
      </c>
    </row>
    <row r="896" spans="2:38" ht="12.75">
      <c r="B896">
        <f t="shared" ref="B896:P896" si="5117">IF(ROWS(B$867:B896)&lt;=B$865,B895+1,"")</f>
        <v>30</v>
      </c>
      <c r="C896">
        <f t="shared" si="5117"/>
        <v>30</v>
      </c>
      <c r="D896">
        <f t="shared" si="5117"/>
        <v>30</v>
      </c>
      <c r="E896">
        <f t="shared" si="5117"/>
        <v>30</v>
      </c>
      <c r="F896">
        <f t="shared" si="5117"/>
        <v>30</v>
      </c>
      <c r="G896">
        <f t="shared" si="5117"/>
        <v>30</v>
      </c>
      <c r="H896">
        <f t="shared" si="5117"/>
        <v>30</v>
      </c>
      <c r="I896">
        <f t="shared" si="5117"/>
        <v>30</v>
      </c>
      <c r="J896">
        <f t="shared" si="5117"/>
        <v>30</v>
      </c>
      <c r="K896">
        <f t="shared" si="5117"/>
        <v>30</v>
      </c>
      <c r="L896">
        <f t="shared" si="5117"/>
        <v>30</v>
      </c>
      <c r="M896">
        <f t="shared" si="5117"/>
        <v>30</v>
      </c>
      <c r="N896">
        <f t="shared" si="5117"/>
        <v>30</v>
      </c>
      <c r="O896">
        <f t="shared" si="5117"/>
        <v>30</v>
      </c>
      <c r="P896">
        <f t="shared" si="5117"/>
        <v>30</v>
      </c>
      <c r="Q896" s="37">
        <f t="shared" ref="Q896:T896" si="5118">IF(ROWS(Q$867:Q896)/100&lt;=Q$865,Q895+1%,"")</f>
        <v>0.3000000000000001</v>
      </c>
      <c r="R896" s="37">
        <f t="shared" si="5118"/>
        <v>0.3000000000000001</v>
      </c>
      <c r="S896" s="37">
        <f t="shared" si="5118"/>
        <v>0.3000000000000001</v>
      </c>
      <c r="T896" s="37">
        <f t="shared" si="5118"/>
        <v>0.3000000000000001</v>
      </c>
      <c r="U896">
        <f t="shared" si="4945"/>
        <v>30</v>
      </c>
      <c r="V896" s="37">
        <f t="shared" ref="V896:W896" si="5119">IF(ROWS(V$867:V896)/100&lt;=V$865,V895+1%,"")</f>
        <v>0.3000000000000001</v>
      </c>
      <c r="W896" s="37">
        <f t="shared" si="5119"/>
        <v>0.3000000000000001</v>
      </c>
      <c r="X896">
        <f t="shared" si="4947"/>
        <v>30</v>
      </c>
      <c r="Y896" s="37">
        <f t="shared" si="4948"/>
        <v>0.3000000000000001</v>
      </c>
      <c r="Z896">
        <f t="shared" ref="Z896:AA896" si="5120">IF(ROWS(Z$867:Z896)&lt;=Z$865,Z895+1,"")</f>
        <v>30</v>
      </c>
      <c r="AA896">
        <f t="shared" si="5120"/>
        <v>30</v>
      </c>
      <c r="AB896" s="37">
        <f t="shared" ref="AB896:AG896" si="5121">IF(ROWS(AB$867:AB896)/100&lt;=AB$865,AB895+1%,"")</f>
        <v>0.3000000000000001</v>
      </c>
      <c r="AC896" s="37">
        <f t="shared" si="5121"/>
        <v>0.3000000000000001</v>
      </c>
      <c r="AD896" s="37">
        <f t="shared" si="5121"/>
        <v>0.3000000000000001</v>
      </c>
      <c r="AE896" s="37">
        <f t="shared" si="5121"/>
        <v>0.3000000000000001</v>
      </c>
      <c r="AF896" s="37">
        <f t="shared" si="5121"/>
        <v>0.3000000000000001</v>
      </c>
      <c r="AG896" s="37">
        <f t="shared" si="5121"/>
        <v>0.3000000000000001</v>
      </c>
      <c r="AH896">
        <f t="shared" si="4951"/>
        <v>30</v>
      </c>
      <c r="AI896" s="37">
        <f t="shared" ref="AI896:AJ896" si="5122">IF(ROWS(AI$867:AI896)/100&lt;=AI$865,AI895+1,"")</f>
        <v>30</v>
      </c>
      <c r="AJ896" s="37">
        <f t="shared" si="5122"/>
        <v>30</v>
      </c>
      <c r="AK896">
        <f t="shared" si="4953"/>
        <v>30</v>
      </c>
      <c r="AL896">
        <f t="shared" si="4954"/>
        <v>-30</v>
      </c>
    </row>
    <row r="897" spans="2:38" ht="12.75">
      <c r="B897">
        <f t="shared" ref="B897:P897" si="5123">IF(ROWS(B$867:B897)&lt;=B$865,B896+1,"")</f>
        <v>31</v>
      </c>
      <c r="C897">
        <f t="shared" si="5123"/>
        <v>31</v>
      </c>
      <c r="D897">
        <f t="shared" si="5123"/>
        <v>31</v>
      </c>
      <c r="E897">
        <f t="shared" si="5123"/>
        <v>31</v>
      </c>
      <c r="F897">
        <f t="shared" si="5123"/>
        <v>31</v>
      </c>
      <c r="G897">
        <f t="shared" si="5123"/>
        <v>31</v>
      </c>
      <c r="H897">
        <f t="shared" si="5123"/>
        <v>31</v>
      </c>
      <c r="I897">
        <f t="shared" si="5123"/>
        <v>31</v>
      </c>
      <c r="J897">
        <f t="shared" si="5123"/>
        <v>31</v>
      </c>
      <c r="K897">
        <f t="shared" si="5123"/>
        <v>31</v>
      </c>
      <c r="L897">
        <f t="shared" si="5123"/>
        <v>31</v>
      </c>
      <c r="M897">
        <f t="shared" si="5123"/>
        <v>31</v>
      </c>
      <c r="N897">
        <f t="shared" si="5123"/>
        <v>31</v>
      </c>
      <c r="O897">
        <f t="shared" si="5123"/>
        <v>31</v>
      </c>
      <c r="P897">
        <f t="shared" si="5123"/>
        <v>31</v>
      </c>
      <c r="Q897" s="37">
        <f t="shared" ref="Q897:T897" si="5124">IF(ROWS(Q$867:Q897)/100&lt;=Q$865,Q896+1%,"")</f>
        <v>0.31000000000000011</v>
      </c>
      <c r="R897" s="37">
        <f t="shared" si="5124"/>
        <v>0.31000000000000011</v>
      </c>
      <c r="S897" s="37">
        <f t="shared" si="5124"/>
        <v>0.31000000000000011</v>
      </c>
      <c r="T897" s="37">
        <f t="shared" si="5124"/>
        <v>0.31000000000000011</v>
      </c>
      <c r="U897">
        <f t="shared" si="4945"/>
        <v>31</v>
      </c>
      <c r="V897" s="37">
        <f t="shared" ref="V897:W897" si="5125">IF(ROWS(V$867:V897)/100&lt;=V$865,V896+1%,"")</f>
        <v>0.31000000000000011</v>
      </c>
      <c r="W897" s="37">
        <f t="shared" si="5125"/>
        <v>0.31000000000000011</v>
      </c>
      <c r="X897">
        <f t="shared" si="4947"/>
        <v>31</v>
      </c>
      <c r="Y897" s="37">
        <f t="shared" si="4948"/>
        <v>0.31000000000000011</v>
      </c>
      <c r="Z897">
        <f t="shared" ref="Z897:AA897" si="5126">IF(ROWS(Z$867:Z897)&lt;=Z$865,Z896+1,"")</f>
        <v>31</v>
      </c>
      <c r="AA897">
        <f t="shared" si="5126"/>
        <v>31</v>
      </c>
      <c r="AB897" s="37">
        <f t="shared" ref="AB897:AG897" si="5127">IF(ROWS(AB$867:AB897)/100&lt;=AB$865,AB896+1%,"")</f>
        <v>0.31000000000000011</v>
      </c>
      <c r="AC897" s="37">
        <f t="shared" si="5127"/>
        <v>0.31000000000000011</v>
      </c>
      <c r="AD897" s="37">
        <f t="shared" si="5127"/>
        <v>0.31000000000000011</v>
      </c>
      <c r="AE897" s="37">
        <f t="shared" si="5127"/>
        <v>0.31000000000000011</v>
      </c>
      <c r="AF897" s="37">
        <f t="shared" si="5127"/>
        <v>0.31000000000000011</v>
      </c>
      <c r="AG897" s="37">
        <f t="shared" si="5127"/>
        <v>0.31000000000000011</v>
      </c>
      <c r="AH897">
        <f t="shared" si="4951"/>
        <v>31</v>
      </c>
      <c r="AI897" s="37">
        <f t="shared" ref="AI897:AJ897" si="5128">IF(ROWS(AI$867:AI897)/100&lt;=AI$865,AI896+1,"")</f>
        <v>31</v>
      </c>
      <c r="AJ897" s="37">
        <f t="shared" si="5128"/>
        <v>31</v>
      </c>
      <c r="AK897">
        <f t="shared" si="4953"/>
        <v>31</v>
      </c>
      <c r="AL897">
        <f t="shared" si="4954"/>
        <v>-31</v>
      </c>
    </row>
    <row r="898" spans="2:38" ht="12.75">
      <c r="B898">
        <f t="shared" ref="B898:P898" si="5129">IF(ROWS(B$867:B898)&lt;=B$865,B897+1,"")</f>
        <v>32</v>
      </c>
      <c r="C898">
        <f t="shared" si="5129"/>
        <v>32</v>
      </c>
      <c r="D898">
        <f t="shared" si="5129"/>
        <v>32</v>
      </c>
      <c r="E898">
        <f t="shared" si="5129"/>
        <v>32</v>
      </c>
      <c r="F898">
        <f t="shared" si="5129"/>
        <v>32</v>
      </c>
      <c r="G898">
        <f t="shared" si="5129"/>
        <v>32</v>
      </c>
      <c r="H898">
        <f t="shared" si="5129"/>
        <v>32</v>
      </c>
      <c r="I898">
        <f t="shared" si="5129"/>
        <v>32</v>
      </c>
      <c r="J898">
        <f t="shared" si="5129"/>
        <v>32</v>
      </c>
      <c r="K898">
        <f t="shared" si="5129"/>
        <v>32</v>
      </c>
      <c r="L898">
        <f t="shared" si="5129"/>
        <v>32</v>
      </c>
      <c r="M898">
        <f t="shared" si="5129"/>
        <v>32</v>
      </c>
      <c r="N898">
        <f t="shared" si="5129"/>
        <v>32</v>
      </c>
      <c r="O898">
        <f t="shared" si="5129"/>
        <v>32</v>
      </c>
      <c r="P898">
        <f t="shared" si="5129"/>
        <v>32</v>
      </c>
      <c r="Q898" s="37">
        <f t="shared" ref="Q898:T898" si="5130">IF(ROWS(Q$867:Q898)/100&lt;=Q$865,Q897+1%,"")</f>
        <v>0.32000000000000012</v>
      </c>
      <c r="R898" s="37">
        <f t="shared" si="5130"/>
        <v>0.32000000000000012</v>
      </c>
      <c r="S898" s="37">
        <f t="shared" si="5130"/>
        <v>0.32000000000000012</v>
      </c>
      <c r="T898" s="37">
        <f t="shared" si="5130"/>
        <v>0.32000000000000012</v>
      </c>
      <c r="U898">
        <f t="shared" si="4945"/>
        <v>32</v>
      </c>
      <c r="V898" s="37">
        <f t="shared" ref="V898:W898" si="5131">IF(ROWS(V$867:V898)/100&lt;=V$865,V897+1%,"")</f>
        <v>0.32000000000000012</v>
      </c>
      <c r="W898" s="37">
        <f t="shared" si="5131"/>
        <v>0.32000000000000012</v>
      </c>
      <c r="X898">
        <f t="shared" si="4947"/>
        <v>32</v>
      </c>
      <c r="Y898" s="37">
        <f t="shared" si="4948"/>
        <v>0.32000000000000012</v>
      </c>
      <c r="Z898">
        <f t="shared" ref="Z898:AA898" si="5132">IF(ROWS(Z$867:Z898)&lt;=Z$865,Z897+1,"")</f>
        <v>32</v>
      </c>
      <c r="AA898">
        <f t="shared" si="5132"/>
        <v>32</v>
      </c>
      <c r="AB898" s="37">
        <f t="shared" ref="AB898:AG898" si="5133">IF(ROWS(AB$867:AB898)/100&lt;=AB$865,AB897+1%,"")</f>
        <v>0.32000000000000012</v>
      </c>
      <c r="AC898" s="37">
        <f t="shared" si="5133"/>
        <v>0.32000000000000012</v>
      </c>
      <c r="AD898" s="37">
        <f t="shared" si="5133"/>
        <v>0.32000000000000012</v>
      </c>
      <c r="AE898" s="37">
        <f t="shared" si="5133"/>
        <v>0.32000000000000012</v>
      </c>
      <c r="AF898" s="37">
        <f t="shared" si="5133"/>
        <v>0.32000000000000012</v>
      </c>
      <c r="AG898" s="37">
        <f t="shared" si="5133"/>
        <v>0.32000000000000012</v>
      </c>
      <c r="AH898">
        <f t="shared" si="4951"/>
        <v>32</v>
      </c>
      <c r="AI898" s="37">
        <f t="shared" ref="AI898:AJ898" si="5134">IF(ROWS(AI$867:AI898)/100&lt;=AI$865,AI897+1,"")</f>
        <v>32</v>
      </c>
      <c r="AJ898" s="37">
        <f t="shared" si="5134"/>
        <v>32</v>
      </c>
      <c r="AK898">
        <f t="shared" si="4953"/>
        <v>32</v>
      </c>
      <c r="AL898">
        <f t="shared" si="4954"/>
        <v>-32</v>
      </c>
    </row>
    <row r="899" spans="2:38" ht="12.75">
      <c r="B899">
        <f t="shared" ref="B899:P899" si="5135">IF(ROWS(B$867:B899)&lt;=B$865,B898+1,"")</f>
        <v>33</v>
      </c>
      <c r="C899">
        <f t="shared" si="5135"/>
        <v>33</v>
      </c>
      <c r="D899">
        <f t="shared" si="5135"/>
        <v>33</v>
      </c>
      <c r="E899">
        <f t="shared" si="5135"/>
        <v>33</v>
      </c>
      <c r="F899">
        <f t="shared" si="5135"/>
        <v>33</v>
      </c>
      <c r="G899">
        <f t="shared" si="5135"/>
        <v>33</v>
      </c>
      <c r="H899">
        <f t="shared" si="5135"/>
        <v>33</v>
      </c>
      <c r="I899">
        <f t="shared" si="5135"/>
        <v>33</v>
      </c>
      <c r="J899">
        <f t="shared" si="5135"/>
        <v>33</v>
      </c>
      <c r="K899">
        <f t="shared" si="5135"/>
        <v>33</v>
      </c>
      <c r="L899">
        <f t="shared" si="5135"/>
        <v>33</v>
      </c>
      <c r="M899">
        <f t="shared" si="5135"/>
        <v>33</v>
      </c>
      <c r="N899">
        <f t="shared" si="5135"/>
        <v>33</v>
      </c>
      <c r="O899">
        <f t="shared" si="5135"/>
        <v>33</v>
      </c>
      <c r="P899">
        <f t="shared" si="5135"/>
        <v>33</v>
      </c>
      <c r="Q899" s="37">
        <f t="shared" ref="Q899:T899" si="5136">IF(ROWS(Q$867:Q899)/100&lt;=Q$865,Q898+1%,"")</f>
        <v>0.33000000000000013</v>
      </c>
      <c r="R899" s="37">
        <f t="shared" si="5136"/>
        <v>0.33000000000000013</v>
      </c>
      <c r="S899" s="37">
        <f t="shared" si="5136"/>
        <v>0.33000000000000013</v>
      </c>
      <c r="T899" s="37">
        <f t="shared" si="5136"/>
        <v>0.33000000000000013</v>
      </c>
      <c r="U899">
        <f t="shared" si="4945"/>
        <v>33</v>
      </c>
      <c r="V899" s="37">
        <f t="shared" ref="V899:W899" si="5137">IF(ROWS(V$867:V899)/100&lt;=V$865,V898+1%,"")</f>
        <v>0.33000000000000013</v>
      </c>
      <c r="W899" s="37">
        <f t="shared" si="5137"/>
        <v>0.33000000000000013</v>
      </c>
      <c r="X899">
        <f t="shared" si="4947"/>
        <v>33</v>
      </c>
      <c r="Y899" s="37">
        <f t="shared" si="4948"/>
        <v>0.33000000000000013</v>
      </c>
      <c r="Z899">
        <f t="shared" ref="Z899:AA899" si="5138">IF(ROWS(Z$867:Z899)&lt;=Z$865,Z898+1,"")</f>
        <v>33</v>
      </c>
      <c r="AA899">
        <f t="shared" si="5138"/>
        <v>33</v>
      </c>
      <c r="AB899" s="37">
        <f t="shared" ref="AB899:AG899" si="5139">IF(ROWS(AB$867:AB899)/100&lt;=AB$865,AB898+1%,"")</f>
        <v>0.33000000000000013</v>
      </c>
      <c r="AC899" s="37">
        <f t="shared" si="5139"/>
        <v>0.33000000000000013</v>
      </c>
      <c r="AD899" s="37">
        <f t="shared" si="5139"/>
        <v>0.33000000000000013</v>
      </c>
      <c r="AE899" s="37">
        <f t="shared" si="5139"/>
        <v>0.33000000000000013</v>
      </c>
      <c r="AF899" s="37">
        <f t="shared" si="5139"/>
        <v>0.33000000000000013</v>
      </c>
      <c r="AG899" s="37">
        <f t="shared" si="5139"/>
        <v>0.33000000000000013</v>
      </c>
      <c r="AH899">
        <f t="shared" si="4951"/>
        <v>33</v>
      </c>
      <c r="AI899" s="37">
        <f t="shared" ref="AI899:AJ899" si="5140">IF(ROWS(AI$867:AI899)/100&lt;=AI$865,AI898+1,"")</f>
        <v>33</v>
      </c>
      <c r="AJ899" s="37">
        <f t="shared" si="5140"/>
        <v>33</v>
      </c>
      <c r="AK899">
        <f t="shared" si="4953"/>
        <v>33</v>
      </c>
      <c r="AL899">
        <f t="shared" si="4954"/>
        <v>-33</v>
      </c>
    </row>
    <row r="900" spans="2:38" ht="12.75">
      <c r="B900">
        <f t="shared" ref="B900:P900" si="5141">IF(ROWS(B$867:B900)&lt;=B$865,B899+1,"")</f>
        <v>34</v>
      </c>
      <c r="C900">
        <f t="shared" si="5141"/>
        <v>34</v>
      </c>
      <c r="D900">
        <f t="shared" si="5141"/>
        <v>34</v>
      </c>
      <c r="E900">
        <f t="shared" si="5141"/>
        <v>34</v>
      </c>
      <c r="F900">
        <f t="shared" si="5141"/>
        <v>34</v>
      </c>
      <c r="G900">
        <f t="shared" si="5141"/>
        <v>34</v>
      </c>
      <c r="H900">
        <f t="shared" si="5141"/>
        <v>34</v>
      </c>
      <c r="I900">
        <f t="shared" si="5141"/>
        <v>34</v>
      </c>
      <c r="J900">
        <f t="shared" si="5141"/>
        <v>34</v>
      </c>
      <c r="K900">
        <f t="shared" si="5141"/>
        <v>34</v>
      </c>
      <c r="L900">
        <f t="shared" si="5141"/>
        <v>34</v>
      </c>
      <c r="M900">
        <f t="shared" si="5141"/>
        <v>34</v>
      </c>
      <c r="N900">
        <f t="shared" si="5141"/>
        <v>34</v>
      </c>
      <c r="O900">
        <f t="shared" si="5141"/>
        <v>34</v>
      </c>
      <c r="P900">
        <f t="shared" si="5141"/>
        <v>34</v>
      </c>
      <c r="Q900" s="37">
        <f t="shared" ref="Q900:T900" si="5142">IF(ROWS(Q$867:Q900)/100&lt;=Q$865,Q899+1%,"")</f>
        <v>0.34000000000000014</v>
      </c>
      <c r="R900" s="37">
        <f t="shared" si="5142"/>
        <v>0.34000000000000014</v>
      </c>
      <c r="S900" s="37">
        <f t="shared" si="5142"/>
        <v>0.34000000000000014</v>
      </c>
      <c r="T900" s="37">
        <f t="shared" si="5142"/>
        <v>0.34000000000000014</v>
      </c>
      <c r="U900">
        <f t="shared" si="4945"/>
        <v>34</v>
      </c>
      <c r="V900" s="37">
        <f t="shared" ref="V900:W900" si="5143">IF(ROWS(V$867:V900)/100&lt;=V$865,V899+1%,"")</f>
        <v>0.34000000000000014</v>
      </c>
      <c r="W900" s="37">
        <f t="shared" si="5143"/>
        <v>0.34000000000000014</v>
      </c>
      <c r="X900">
        <f t="shared" si="4947"/>
        <v>34</v>
      </c>
      <c r="Y900" s="37">
        <f t="shared" si="4948"/>
        <v>0.34000000000000014</v>
      </c>
      <c r="Z900">
        <f t="shared" ref="Z900:AA900" si="5144">IF(ROWS(Z$867:Z900)&lt;=Z$865,Z899+1,"")</f>
        <v>34</v>
      </c>
      <c r="AA900">
        <f t="shared" si="5144"/>
        <v>34</v>
      </c>
      <c r="AB900" s="37">
        <f t="shared" ref="AB900:AG900" si="5145">IF(ROWS(AB$867:AB900)/100&lt;=AB$865,AB899+1%,"")</f>
        <v>0.34000000000000014</v>
      </c>
      <c r="AC900" s="37">
        <f t="shared" si="5145"/>
        <v>0.34000000000000014</v>
      </c>
      <c r="AD900" s="37">
        <f t="shared" si="5145"/>
        <v>0.34000000000000014</v>
      </c>
      <c r="AE900" s="37">
        <f t="shared" si="5145"/>
        <v>0.34000000000000014</v>
      </c>
      <c r="AF900" s="37">
        <f t="shared" si="5145"/>
        <v>0.34000000000000014</v>
      </c>
      <c r="AG900" s="37">
        <f t="shared" si="5145"/>
        <v>0.34000000000000014</v>
      </c>
      <c r="AH900">
        <f t="shared" si="4951"/>
        <v>34</v>
      </c>
      <c r="AI900" s="37">
        <f t="shared" ref="AI900:AJ900" si="5146">IF(ROWS(AI$867:AI900)/100&lt;=AI$865,AI899+1,"")</f>
        <v>34</v>
      </c>
      <c r="AJ900" s="37">
        <f t="shared" si="5146"/>
        <v>34</v>
      </c>
      <c r="AK900">
        <f t="shared" si="4953"/>
        <v>34</v>
      </c>
      <c r="AL900">
        <f t="shared" si="4954"/>
        <v>-34</v>
      </c>
    </row>
    <row r="901" spans="2:38" ht="12.75">
      <c r="B901">
        <f t="shared" ref="B901:P901" si="5147">IF(ROWS(B$867:B901)&lt;=B$865,B900+1,"")</f>
        <v>35</v>
      </c>
      <c r="C901">
        <f t="shared" si="5147"/>
        <v>35</v>
      </c>
      <c r="D901">
        <f t="shared" si="5147"/>
        <v>35</v>
      </c>
      <c r="E901">
        <f t="shared" si="5147"/>
        <v>35</v>
      </c>
      <c r="F901">
        <f t="shared" si="5147"/>
        <v>35</v>
      </c>
      <c r="G901">
        <f t="shared" si="5147"/>
        <v>35</v>
      </c>
      <c r="H901">
        <f t="shared" si="5147"/>
        <v>35</v>
      </c>
      <c r="I901">
        <f t="shared" si="5147"/>
        <v>35</v>
      </c>
      <c r="J901">
        <f t="shared" si="5147"/>
        <v>35</v>
      </c>
      <c r="K901">
        <f t="shared" si="5147"/>
        <v>35</v>
      </c>
      <c r="L901">
        <f t="shared" si="5147"/>
        <v>35</v>
      </c>
      <c r="M901">
        <f t="shared" si="5147"/>
        <v>35</v>
      </c>
      <c r="N901">
        <f t="shared" si="5147"/>
        <v>35</v>
      </c>
      <c r="O901">
        <f t="shared" si="5147"/>
        <v>35</v>
      </c>
      <c r="P901">
        <f t="shared" si="5147"/>
        <v>35</v>
      </c>
      <c r="Q901" s="37">
        <f t="shared" ref="Q901:T901" si="5148">IF(ROWS(Q$867:Q901)/100&lt;=Q$865,Q900+1%,"")</f>
        <v>0.35000000000000014</v>
      </c>
      <c r="R901" s="37">
        <f t="shared" si="5148"/>
        <v>0.35000000000000014</v>
      </c>
      <c r="S901" s="37">
        <f t="shared" si="5148"/>
        <v>0.35000000000000014</v>
      </c>
      <c r="T901" s="37">
        <f t="shared" si="5148"/>
        <v>0.35000000000000014</v>
      </c>
      <c r="U901">
        <f t="shared" si="4945"/>
        <v>35</v>
      </c>
      <c r="V901" s="37">
        <f t="shared" ref="V901:W901" si="5149">IF(ROWS(V$867:V901)/100&lt;=V$865,V900+1%,"")</f>
        <v>0.35000000000000014</v>
      </c>
      <c r="W901" s="37">
        <f t="shared" si="5149"/>
        <v>0.35000000000000014</v>
      </c>
      <c r="X901">
        <f t="shared" si="4947"/>
        <v>35</v>
      </c>
      <c r="Y901" s="37">
        <f t="shared" si="4948"/>
        <v>0.35000000000000014</v>
      </c>
      <c r="Z901">
        <f t="shared" ref="Z901:AA901" si="5150">IF(ROWS(Z$867:Z901)&lt;=Z$865,Z900+1,"")</f>
        <v>35</v>
      </c>
      <c r="AA901">
        <f t="shared" si="5150"/>
        <v>35</v>
      </c>
      <c r="AB901" s="37">
        <f t="shared" ref="AB901:AG901" si="5151">IF(ROWS(AB$867:AB901)/100&lt;=AB$865,AB900+1%,"")</f>
        <v>0.35000000000000014</v>
      </c>
      <c r="AC901" s="37">
        <f t="shared" si="5151"/>
        <v>0.35000000000000014</v>
      </c>
      <c r="AD901" s="37">
        <f t="shared" si="5151"/>
        <v>0.35000000000000014</v>
      </c>
      <c r="AE901" s="37">
        <f t="shared" si="5151"/>
        <v>0.35000000000000014</v>
      </c>
      <c r="AF901" s="37">
        <f t="shared" si="5151"/>
        <v>0.35000000000000014</v>
      </c>
      <c r="AG901" s="37">
        <f t="shared" si="5151"/>
        <v>0.35000000000000014</v>
      </c>
      <c r="AH901">
        <f t="shared" si="4951"/>
        <v>35</v>
      </c>
      <c r="AI901" s="37">
        <f t="shared" ref="AI901:AJ901" si="5152">IF(ROWS(AI$867:AI901)/100&lt;=AI$865,AI900+1,"")</f>
        <v>35</v>
      </c>
      <c r="AJ901" s="37">
        <f t="shared" si="5152"/>
        <v>35</v>
      </c>
      <c r="AK901">
        <f t="shared" si="4953"/>
        <v>35</v>
      </c>
      <c r="AL901">
        <f t="shared" si="4954"/>
        <v>-35</v>
      </c>
    </row>
    <row r="902" spans="2:38" ht="12.75">
      <c r="B902">
        <f t="shared" ref="B902:P902" si="5153">IF(ROWS(B$867:B902)&lt;=B$865,B901+1,"")</f>
        <v>36</v>
      </c>
      <c r="C902">
        <f t="shared" si="5153"/>
        <v>36</v>
      </c>
      <c r="D902">
        <f t="shared" si="5153"/>
        <v>36</v>
      </c>
      <c r="E902">
        <f t="shared" si="5153"/>
        <v>36</v>
      </c>
      <c r="F902">
        <f t="shared" si="5153"/>
        <v>36</v>
      </c>
      <c r="G902">
        <f t="shared" si="5153"/>
        <v>36</v>
      </c>
      <c r="H902">
        <f t="shared" si="5153"/>
        <v>36</v>
      </c>
      <c r="I902">
        <f t="shared" si="5153"/>
        <v>36</v>
      </c>
      <c r="J902">
        <f t="shared" si="5153"/>
        <v>36</v>
      </c>
      <c r="K902">
        <f t="shared" si="5153"/>
        <v>36</v>
      </c>
      <c r="L902">
        <f t="shared" si="5153"/>
        <v>36</v>
      </c>
      <c r="M902">
        <f t="shared" si="5153"/>
        <v>36</v>
      </c>
      <c r="N902">
        <f t="shared" si="5153"/>
        <v>36</v>
      </c>
      <c r="O902">
        <f t="shared" si="5153"/>
        <v>36</v>
      </c>
      <c r="P902">
        <f t="shared" si="5153"/>
        <v>36</v>
      </c>
      <c r="Q902" s="37">
        <f t="shared" ref="Q902:T902" si="5154">IF(ROWS(Q$867:Q902)/100&lt;=Q$865,Q901+1%,"")</f>
        <v>0.36000000000000015</v>
      </c>
      <c r="R902" s="37">
        <f t="shared" si="5154"/>
        <v>0.36000000000000015</v>
      </c>
      <c r="S902" s="37">
        <f t="shared" si="5154"/>
        <v>0.36000000000000015</v>
      </c>
      <c r="T902" s="37">
        <f t="shared" si="5154"/>
        <v>0.36000000000000015</v>
      </c>
      <c r="U902">
        <f t="shared" si="4945"/>
        <v>36</v>
      </c>
      <c r="V902" s="37">
        <f t="shared" ref="V902:W902" si="5155">IF(ROWS(V$867:V902)/100&lt;=V$865,V901+1%,"")</f>
        <v>0.36000000000000015</v>
      </c>
      <c r="W902" s="37">
        <f t="shared" si="5155"/>
        <v>0.36000000000000015</v>
      </c>
      <c r="X902">
        <f t="shared" si="4947"/>
        <v>36</v>
      </c>
      <c r="Y902" s="37">
        <f t="shared" si="4948"/>
        <v>0.36000000000000015</v>
      </c>
      <c r="Z902">
        <f t="shared" ref="Z902:AA902" si="5156">IF(ROWS(Z$867:Z902)&lt;=Z$865,Z901+1,"")</f>
        <v>36</v>
      </c>
      <c r="AA902">
        <f t="shared" si="5156"/>
        <v>36</v>
      </c>
      <c r="AB902" s="37">
        <f t="shared" ref="AB902:AG902" si="5157">IF(ROWS(AB$867:AB902)/100&lt;=AB$865,AB901+1%,"")</f>
        <v>0.36000000000000015</v>
      </c>
      <c r="AC902" s="37">
        <f t="shared" si="5157"/>
        <v>0.36000000000000015</v>
      </c>
      <c r="AD902" s="37">
        <f t="shared" si="5157"/>
        <v>0.36000000000000015</v>
      </c>
      <c r="AE902" s="37">
        <f t="shared" si="5157"/>
        <v>0.36000000000000015</v>
      </c>
      <c r="AF902" s="37">
        <f t="shared" si="5157"/>
        <v>0.36000000000000015</v>
      </c>
      <c r="AG902" s="37">
        <f t="shared" si="5157"/>
        <v>0.36000000000000015</v>
      </c>
      <c r="AH902">
        <f t="shared" si="4951"/>
        <v>36</v>
      </c>
      <c r="AI902" s="37">
        <f t="shared" ref="AI902:AJ902" si="5158">IF(ROWS(AI$867:AI902)/100&lt;=AI$865,AI901+1,"")</f>
        <v>36</v>
      </c>
      <c r="AJ902" s="37">
        <f t="shared" si="5158"/>
        <v>36</v>
      </c>
      <c r="AK902">
        <f t="shared" si="4953"/>
        <v>36</v>
      </c>
      <c r="AL902">
        <f t="shared" si="4954"/>
        <v>-36</v>
      </c>
    </row>
    <row r="903" spans="2:38" ht="12.75">
      <c r="B903">
        <f t="shared" ref="B903:P903" si="5159">IF(ROWS(B$867:B903)&lt;=B$865,B902+1,"")</f>
        <v>37</v>
      </c>
      <c r="C903">
        <f t="shared" si="5159"/>
        <v>37</v>
      </c>
      <c r="D903">
        <f t="shared" si="5159"/>
        <v>37</v>
      </c>
      <c r="E903">
        <f t="shared" si="5159"/>
        <v>37</v>
      </c>
      <c r="F903">
        <f t="shared" si="5159"/>
        <v>37</v>
      </c>
      <c r="G903">
        <f t="shared" si="5159"/>
        <v>37</v>
      </c>
      <c r="H903">
        <f t="shared" si="5159"/>
        <v>37</v>
      </c>
      <c r="I903">
        <f t="shared" si="5159"/>
        <v>37</v>
      </c>
      <c r="J903">
        <f t="shared" si="5159"/>
        <v>37</v>
      </c>
      <c r="K903">
        <f t="shared" si="5159"/>
        <v>37</v>
      </c>
      <c r="L903">
        <f t="shared" si="5159"/>
        <v>37</v>
      </c>
      <c r="M903">
        <f t="shared" si="5159"/>
        <v>37</v>
      </c>
      <c r="N903">
        <f t="shared" si="5159"/>
        <v>37</v>
      </c>
      <c r="O903">
        <f t="shared" si="5159"/>
        <v>37</v>
      </c>
      <c r="P903">
        <f t="shared" si="5159"/>
        <v>37</v>
      </c>
      <c r="Q903" s="37">
        <f t="shared" ref="Q903:T903" si="5160">IF(ROWS(Q$867:Q903)/100&lt;=Q$865,Q902+1%,"")</f>
        <v>0.37000000000000016</v>
      </c>
      <c r="R903" s="37">
        <f t="shared" si="5160"/>
        <v>0.37000000000000016</v>
      </c>
      <c r="S903" s="37">
        <f t="shared" si="5160"/>
        <v>0.37000000000000016</v>
      </c>
      <c r="T903" s="37">
        <f t="shared" si="5160"/>
        <v>0.37000000000000016</v>
      </c>
      <c r="U903">
        <f t="shared" si="4945"/>
        <v>37</v>
      </c>
      <c r="V903" s="37">
        <f t="shared" ref="V903:W903" si="5161">IF(ROWS(V$867:V903)/100&lt;=V$865,V902+1%,"")</f>
        <v>0.37000000000000016</v>
      </c>
      <c r="W903" s="37">
        <f t="shared" si="5161"/>
        <v>0.37000000000000016</v>
      </c>
      <c r="X903">
        <f t="shared" si="4947"/>
        <v>37</v>
      </c>
      <c r="Y903" s="37">
        <f t="shared" si="4948"/>
        <v>0.37000000000000016</v>
      </c>
      <c r="Z903">
        <f t="shared" ref="Z903:AA903" si="5162">IF(ROWS(Z$867:Z903)&lt;=Z$865,Z902+1,"")</f>
        <v>37</v>
      </c>
      <c r="AA903">
        <f t="shared" si="5162"/>
        <v>37</v>
      </c>
      <c r="AB903" s="37">
        <f t="shared" ref="AB903:AG903" si="5163">IF(ROWS(AB$867:AB903)/100&lt;=AB$865,AB902+1%,"")</f>
        <v>0.37000000000000016</v>
      </c>
      <c r="AC903" s="37">
        <f t="shared" si="5163"/>
        <v>0.37000000000000016</v>
      </c>
      <c r="AD903" s="37">
        <f t="shared" si="5163"/>
        <v>0.37000000000000016</v>
      </c>
      <c r="AE903" s="37">
        <f t="shared" si="5163"/>
        <v>0.37000000000000016</v>
      </c>
      <c r="AF903" s="37">
        <f t="shared" si="5163"/>
        <v>0.37000000000000016</v>
      </c>
      <c r="AG903" s="37">
        <f t="shared" si="5163"/>
        <v>0.37000000000000016</v>
      </c>
      <c r="AH903">
        <f t="shared" si="4951"/>
        <v>37</v>
      </c>
      <c r="AI903" s="37">
        <f t="shared" ref="AI903:AJ903" si="5164">IF(ROWS(AI$867:AI903)/100&lt;=AI$865,AI902+1,"")</f>
        <v>37</v>
      </c>
      <c r="AJ903" s="37">
        <f t="shared" si="5164"/>
        <v>37</v>
      </c>
      <c r="AK903">
        <f t="shared" si="4953"/>
        <v>37</v>
      </c>
      <c r="AL903">
        <f t="shared" si="4954"/>
        <v>-37</v>
      </c>
    </row>
    <row r="904" spans="2:38" ht="12.75">
      <c r="B904">
        <f t="shared" ref="B904:P904" si="5165">IF(ROWS(B$867:B904)&lt;=B$865,B903+1,"")</f>
        <v>38</v>
      </c>
      <c r="C904">
        <f t="shared" si="5165"/>
        <v>38</v>
      </c>
      <c r="D904">
        <f t="shared" si="5165"/>
        <v>38</v>
      </c>
      <c r="E904">
        <f t="shared" si="5165"/>
        <v>38</v>
      </c>
      <c r="F904">
        <f t="shared" si="5165"/>
        <v>38</v>
      </c>
      <c r="G904">
        <f t="shared" si="5165"/>
        <v>38</v>
      </c>
      <c r="H904">
        <f t="shared" si="5165"/>
        <v>38</v>
      </c>
      <c r="I904">
        <f t="shared" si="5165"/>
        <v>38</v>
      </c>
      <c r="J904">
        <f t="shared" si="5165"/>
        <v>38</v>
      </c>
      <c r="K904">
        <f t="shared" si="5165"/>
        <v>38</v>
      </c>
      <c r="L904">
        <f t="shared" si="5165"/>
        <v>38</v>
      </c>
      <c r="M904">
        <f t="shared" si="5165"/>
        <v>38</v>
      </c>
      <c r="N904">
        <f t="shared" si="5165"/>
        <v>38</v>
      </c>
      <c r="O904">
        <f t="shared" si="5165"/>
        <v>38</v>
      </c>
      <c r="P904">
        <f t="shared" si="5165"/>
        <v>38</v>
      </c>
      <c r="Q904" s="37">
        <f t="shared" ref="Q904:T904" si="5166">IF(ROWS(Q$867:Q904)/100&lt;=Q$865,Q903+1%,"")</f>
        <v>0.38000000000000017</v>
      </c>
      <c r="R904" s="37">
        <f t="shared" si="5166"/>
        <v>0.38000000000000017</v>
      </c>
      <c r="S904" s="37">
        <f t="shared" si="5166"/>
        <v>0.38000000000000017</v>
      </c>
      <c r="T904" s="37">
        <f t="shared" si="5166"/>
        <v>0.38000000000000017</v>
      </c>
      <c r="U904">
        <f t="shared" si="4945"/>
        <v>38</v>
      </c>
      <c r="V904" s="37">
        <f t="shared" ref="V904:W904" si="5167">IF(ROWS(V$867:V904)/100&lt;=V$865,V903+1%,"")</f>
        <v>0.38000000000000017</v>
      </c>
      <c r="W904" s="37">
        <f t="shared" si="5167"/>
        <v>0.38000000000000017</v>
      </c>
      <c r="X904">
        <f t="shared" si="4947"/>
        <v>38</v>
      </c>
      <c r="Y904" s="37">
        <f t="shared" si="4948"/>
        <v>0.38000000000000017</v>
      </c>
      <c r="Z904">
        <f t="shared" ref="Z904:AA904" si="5168">IF(ROWS(Z$867:Z904)&lt;=Z$865,Z903+1,"")</f>
        <v>38</v>
      </c>
      <c r="AA904">
        <f t="shared" si="5168"/>
        <v>38</v>
      </c>
      <c r="AB904" s="37">
        <f t="shared" ref="AB904:AG904" si="5169">IF(ROWS(AB$867:AB904)/100&lt;=AB$865,AB903+1%,"")</f>
        <v>0.38000000000000017</v>
      </c>
      <c r="AC904" s="37">
        <f t="shared" si="5169"/>
        <v>0.38000000000000017</v>
      </c>
      <c r="AD904" s="37">
        <f t="shared" si="5169"/>
        <v>0.38000000000000017</v>
      </c>
      <c r="AE904" s="37">
        <f t="shared" si="5169"/>
        <v>0.38000000000000017</v>
      </c>
      <c r="AF904" s="37">
        <f t="shared" si="5169"/>
        <v>0.38000000000000017</v>
      </c>
      <c r="AG904" s="37">
        <f t="shared" si="5169"/>
        <v>0.38000000000000017</v>
      </c>
      <c r="AH904">
        <f t="shared" si="4951"/>
        <v>38</v>
      </c>
      <c r="AI904" s="37">
        <f t="shared" ref="AI904:AJ904" si="5170">IF(ROWS(AI$867:AI904)/100&lt;=AI$865,AI903+1,"")</f>
        <v>38</v>
      </c>
      <c r="AJ904" s="37">
        <f t="shared" si="5170"/>
        <v>38</v>
      </c>
      <c r="AK904">
        <f t="shared" si="4953"/>
        <v>38</v>
      </c>
      <c r="AL904">
        <f t="shared" si="4954"/>
        <v>-38</v>
      </c>
    </row>
    <row r="905" spans="2:38" ht="12.75">
      <c r="B905">
        <f t="shared" ref="B905:P905" si="5171">IF(ROWS(B$867:B905)&lt;=B$865,B904+1,"")</f>
        <v>39</v>
      </c>
      <c r="C905">
        <f t="shared" si="5171"/>
        <v>39</v>
      </c>
      <c r="D905">
        <f t="shared" si="5171"/>
        <v>39</v>
      </c>
      <c r="E905">
        <f t="shared" si="5171"/>
        <v>39</v>
      </c>
      <c r="F905">
        <f t="shared" si="5171"/>
        <v>39</v>
      </c>
      <c r="G905">
        <f t="shared" si="5171"/>
        <v>39</v>
      </c>
      <c r="H905">
        <f t="shared" si="5171"/>
        <v>39</v>
      </c>
      <c r="I905">
        <f t="shared" si="5171"/>
        <v>39</v>
      </c>
      <c r="J905">
        <f t="shared" si="5171"/>
        <v>39</v>
      </c>
      <c r="K905">
        <f t="shared" si="5171"/>
        <v>39</v>
      </c>
      <c r="L905">
        <f t="shared" si="5171"/>
        <v>39</v>
      </c>
      <c r="M905">
        <f t="shared" si="5171"/>
        <v>39</v>
      </c>
      <c r="N905">
        <f t="shared" si="5171"/>
        <v>39</v>
      </c>
      <c r="O905">
        <f t="shared" si="5171"/>
        <v>39</v>
      </c>
      <c r="P905">
        <f t="shared" si="5171"/>
        <v>39</v>
      </c>
      <c r="Q905" s="37">
        <f t="shared" ref="Q905:T905" si="5172">IF(ROWS(Q$867:Q905)/100&lt;=Q$865,Q904+1%,"")</f>
        <v>0.39000000000000018</v>
      </c>
      <c r="R905" s="37">
        <f t="shared" si="5172"/>
        <v>0.39000000000000018</v>
      </c>
      <c r="S905" s="37">
        <f t="shared" si="5172"/>
        <v>0.39000000000000018</v>
      </c>
      <c r="T905" s="37">
        <f t="shared" si="5172"/>
        <v>0.39000000000000018</v>
      </c>
      <c r="U905">
        <f t="shared" si="4945"/>
        <v>39</v>
      </c>
      <c r="V905" s="37">
        <f t="shared" ref="V905:W905" si="5173">IF(ROWS(V$867:V905)/100&lt;=V$865,V904+1%,"")</f>
        <v>0.39000000000000018</v>
      </c>
      <c r="W905" s="37">
        <f t="shared" si="5173"/>
        <v>0.39000000000000018</v>
      </c>
      <c r="X905">
        <f t="shared" si="4947"/>
        <v>39</v>
      </c>
      <c r="Y905" s="37">
        <f t="shared" si="4948"/>
        <v>0.39000000000000018</v>
      </c>
      <c r="Z905">
        <f t="shared" ref="Z905:AA905" si="5174">IF(ROWS(Z$867:Z905)&lt;=Z$865,Z904+1,"")</f>
        <v>39</v>
      </c>
      <c r="AA905">
        <f t="shared" si="5174"/>
        <v>39</v>
      </c>
      <c r="AB905" s="37">
        <f t="shared" ref="AB905:AG905" si="5175">IF(ROWS(AB$867:AB905)/100&lt;=AB$865,AB904+1%,"")</f>
        <v>0.39000000000000018</v>
      </c>
      <c r="AC905" s="37">
        <f t="shared" si="5175"/>
        <v>0.39000000000000018</v>
      </c>
      <c r="AD905" s="37">
        <f t="shared" si="5175"/>
        <v>0.39000000000000018</v>
      </c>
      <c r="AE905" s="37">
        <f t="shared" si="5175"/>
        <v>0.39000000000000018</v>
      </c>
      <c r="AF905" s="37">
        <f t="shared" si="5175"/>
        <v>0.39000000000000018</v>
      </c>
      <c r="AG905" s="37">
        <f t="shared" si="5175"/>
        <v>0.39000000000000018</v>
      </c>
      <c r="AH905">
        <f t="shared" si="4951"/>
        <v>39</v>
      </c>
      <c r="AI905" s="37">
        <f t="shared" ref="AI905:AJ905" si="5176">IF(ROWS(AI$867:AI905)/100&lt;=AI$865,AI904+1,"")</f>
        <v>39</v>
      </c>
      <c r="AJ905" s="37">
        <f t="shared" si="5176"/>
        <v>39</v>
      </c>
      <c r="AK905">
        <f t="shared" si="4953"/>
        <v>39</v>
      </c>
      <c r="AL905">
        <f t="shared" si="4954"/>
        <v>-39</v>
      </c>
    </row>
    <row r="906" spans="2:38" ht="12.75">
      <c r="B906">
        <f t="shared" ref="B906:P906" si="5177">IF(ROWS(B$867:B906)&lt;=B$865,B905+1,"")</f>
        <v>40</v>
      </c>
      <c r="C906">
        <f t="shared" si="5177"/>
        <v>40</v>
      </c>
      <c r="D906">
        <f t="shared" si="5177"/>
        <v>40</v>
      </c>
      <c r="E906">
        <f t="shared" si="5177"/>
        <v>40</v>
      </c>
      <c r="F906">
        <f t="shared" si="5177"/>
        <v>40</v>
      </c>
      <c r="G906">
        <f t="shared" si="5177"/>
        <v>40</v>
      </c>
      <c r="H906">
        <f t="shared" si="5177"/>
        <v>40</v>
      </c>
      <c r="I906">
        <f t="shared" si="5177"/>
        <v>40</v>
      </c>
      <c r="J906">
        <f t="shared" si="5177"/>
        <v>40</v>
      </c>
      <c r="K906">
        <f t="shared" si="5177"/>
        <v>40</v>
      </c>
      <c r="L906">
        <f t="shared" si="5177"/>
        <v>40</v>
      </c>
      <c r="M906">
        <f t="shared" si="5177"/>
        <v>40</v>
      </c>
      <c r="N906">
        <f t="shared" si="5177"/>
        <v>40</v>
      </c>
      <c r="O906">
        <f t="shared" si="5177"/>
        <v>40</v>
      </c>
      <c r="P906">
        <f t="shared" si="5177"/>
        <v>40</v>
      </c>
      <c r="Q906" s="37">
        <f t="shared" ref="Q906:T906" si="5178">IF(ROWS(Q$867:Q906)/100&lt;=Q$865,Q905+1%,"")</f>
        <v>0.40000000000000019</v>
      </c>
      <c r="R906" s="37">
        <f t="shared" si="5178"/>
        <v>0.40000000000000019</v>
      </c>
      <c r="S906" s="37">
        <f t="shared" si="5178"/>
        <v>0.40000000000000019</v>
      </c>
      <c r="T906" s="37">
        <f t="shared" si="5178"/>
        <v>0.40000000000000019</v>
      </c>
      <c r="U906">
        <f t="shared" si="4945"/>
        <v>40</v>
      </c>
      <c r="V906" s="37">
        <f t="shared" ref="V906:W906" si="5179">IF(ROWS(V$867:V906)/100&lt;=V$865,V905+1%,"")</f>
        <v>0.40000000000000019</v>
      </c>
      <c r="W906" s="37">
        <f t="shared" si="5179"/>
        <v>0.40000000000000019</v>
      </c>
      <c r="X906">
        <f t="shared" si="4947"/>
        <v>40</v>
      </c>
      <c r="Y906" s="37">
        <f t="shared" si="4948"/>
        <v>0.40000000000000019</v>
      </c>
      <c r="Z906">
        <f t="shared" ref="Z906:AA906" si="5180">IF(ROWS(Z$867:Z906)&lt;=Z$865,Z905+1,"")</f>
        <v>40</v>
      </c>
      <c r="AA906">
        <f t="shared" si="5180"/>
        <v>40</v>
      </c>
      <c r="AB906" s="37">
        <f t="shared" ref="AB906:AG906" si="5181">IF(ROWS(AB$867:AB906)/100&lt;=AB$865,AB905+1%,"")</f>
        <v>0.40000000000000019</v>
      </c>
      <c r="AC906" s="37">
        <f t="shared" si="5181"/>
        <v>0.40000000000000019</v>
      </c>
      <c r="AD906" s="37">
        <f t="shared" si="5181"/>
        <v>0.40000000000000019</v>
      </c>
      <c r="AE906" s="37">
        <f t="shared" si="5181"/>
        <v>0.40000000000000019</v>
      </c>
      <c r="AF906" s="37">
        <f t="shared" si="5181"/>
        <v>0.40000000000000019</v>
      </c>
      <c r="AG906" s="37">
        <f t="shared" si="5181"/>
        <v>0.40000000000000019</v>
      </c>
      <c r="AH906">
        <f t="shared" si="4951"/>
        <v>40</v>
      </c>
      <c r="AI906" s="37">
        <f t="shared" ref="AI906:AJ906" si="5182">IF(ROWS(AI$867:AI906)/100&lt;=AI$865,AI905+1,"")</f>
        <v>40</v>
      </c>
      <c r="AJ906" s="37">
        <f t="shared" si="5182"/>
        <v>40</v>
      </c>
      <c r="AK906">
        <f t="shared" si="4953"/>
        <v>40</v>
      </c>
      <c r="AL906">
        <f t="shared" si="4954"/>
        <v>-40</v>
      </c>
    </row>
    <row r="907" spans="2:38" ht="12.75">
      <c r="B907">
        <f t="shared" ref="B907:P907" si="5183">IF(ROWS(B$867:B907)&lt;=B$865,B906+1,"")</f>
        <v>41</v>
      </c>
      <c r="C907">
        <f t="shared" si="5183"/>
        <v>41</v>
      </c>
      <c r="D907">
        <f t="shared" si="5183"/>
        <v>41</v>
      </c>
      <c r="E907">
        <f t="shared" si="5183"/>
        <v>41</v>
      </c>
      <c r="F907">
        <f t="shared" si="5183"/>
        <v>41</v>
      </c>
      <c r="G907">
        <f t="shared" si="5183"/>
        <v>41</v>
      </c>
      <c r="H907">
        <f t="shared" si="5183"/>
        <v>41</v>
      </c>
      <c r="I907">
        <f t="shared" si="5183"/>
        <v>41</v>
      </c>
      <c r="J907">
        <f t="shared" si="5183"/>
        <v>41</v>
      </c>
      <c r="K907">
        <f t="shared" si="5183"/>
        <v>41</v>
      </c>
      <c r="L907">
        <f t="shared" si="5183"/>
        <v>41</v>
      </c>
      <c r="M907">
        <f t="shared" si="5183"/>
        <v>41</v>
      </c>
      <c r="N907">
        <f t="shared" si="5183"/>
        <v>41</v>
      </c>
      <c r="O907">
        <f t="shared" si="5183"/>
        <v>41</v>
      </c>
      <c r="P907">
        <f t="shared" si="5183"/>
        <v>41</v>
      </c>
      <c r="Q907" s="37">
        <f t="shared" ref="Q907:T907" si="5184">IF(ROWS(Q$867:Q907)/100&lt;=Q$865,Q906+1%,"")</f>
        <v>0.4100000000000002</v>
      </c>
      <c r="R907" s="37">
        <f t="shared" si="5184"/>
        <v>0.4100000000000002</v>
      </c>
      <c r="S907" s="37">
        <f t="shared" si="5184"/>
        <v>0.4100000000000002</v>
      </c>
      <c r="T907" s="37">
        <f t="shared" si="5184"/>
        <v>0.4100000000000002</v>
      </c>
      <c r="U907">
        <f t="shared" si="4945"/>
        <v>41</v>
      </c>
      <c r="V907" s="37">
        <f t="shared" ref="V907:W907" si="5185">IF(ROWS(V$867:V907)/100&lt;=V$865,V906+1%,"")</f>
        <v>0.4100000000000002</v>
      </c>
      <c r="W907" s="37">
        <f t="shared" si="5185"/>
        <v>0.4100000000000002</v>
      </c>
      <c r="X907">
        <f t="shared" si="4947"/>
        <v>41</v>
      </c>
      <c r="Y907" s="37">
        <f t="shared" si="4948"/>
        <v>0.4100000000000002</v>
      </c>
      <c r="Z907">
        <f t="shared" ref="Z907:AA907" si="5186">IF(ROWS(Z$867:Z907)&lt;=Z$865,Z906+1,"")</f>
        <v>41</v>
      </c>
      <c r="AA907">
        <f t="shared" si="5186"/>
        <v>41</v>
      </c>
      <c r="AB907" s="37">
        <f t="shared" ref="AB907:AG907" si="5187">IF(ROWS(AB$867:AB907)/100&lt;=AB$865,AB906+1%,"")</f>
        <v>0.4100000000000002</v>
      </c>
      <c r="AC907" s="37">
        <f t="shared" si="5187"/>
        <v>0.4100000000000002</v>
      </c>
      <c r="AD907" s="37">
        <f t="shared" si="5187"/>
        <v>0.4100000000000002</v>
      </c>
      <c r="AE907" s="37">
        <f t="shared" si="5187"/>
        <v>0.4100000000000002</v>
      </c>
      <c r="AF907" s="37">
        <f t="shared" si="5187"/>
        <v>0.4100000000000002</v>
      </c>
      <c r="AG907" s="37">
        <f t="shared" si="5187"/>
        <v>0.4100000000000002</v>
      </c>
      <c r="AH907">
        <f t="shared" si="4951"/>
        <v>41</v>
      </c>
      <c r="AI907" s="37">
        <f t="shared" ref="AI907:AJ907" si="5188">IF(ROWS(AI$867:AI907)/100&lt;=AI$865,AI906+1,"")</f>
        <v>41</v>
      </c>
      <c r="AJ907" s="37">
        <f t="shared" si="5188"/>
        <v>41</v>
      </c>
      <c r="AK907">
        <f t="shared" si="4953"/>
        <v>41</v>
      </c>
      <c r="AL907">
        <f t="shared" si="4954"/>
        <v>-41</v>
      </c>
    </row>
    <row r="908" spans="2:38" ht="12.75">
      <c r="B908">
        <f t="shared" ref="B908:P908" si="5189">IF(ROWS(B$867:B908)&lt;=B$865,B907+1,"")</f>
        <v>42</v>
      </c>
      <c r="C908">
        <f t="shared" si="5189"/>
        <v>42</v>
      </c>
      <c r="D908">
        <f t="shared" si="5189"/>
        <v>42</v>
      </c>
      <c r="E908">
        <f t="shared" si="5189"/>
        <v>42</v>
      </c>
      <c r="F908">
        <f t="shared" si="5189"/>
        <v>42</v>
      </c>
      <c r="G908">
        <f t="shared" si="5189"/>
        <v>42</v>
      </c>
      <c r="H908">
        <f t="shared" si="5189"/>
        <v>42</v>
      </c>
      <c r="I908">
        <f t="shared" si="5189"/>
        <v>42</v>
      </c>
      <c r="J908">
        <f t="shared" si="5189"/>
        <v>42</v>
      </c>
      <c r="K908">
        <f t="shared" si="5189"/>
        <v>42</v>
      </c>
      <c r="L908">
        <f t="shared" si="5189"/>
        <v>42</v>
      </c>
      <c r="M908">
        <f t="shared" si="5189"/>
        <v>42</v>
      </c>
      <c r="N908">
        <f t="shared" si="5189"/>
        <v>42</v>
      </c>
      <c r="O908">
        <f t="shared" si="5189"/>
        <v>42</v>
      </c>
      <c r="P908">
        <f t="shared" si="5189"/>
        <v>42</v>
      </c>
      <c r="Q908" s="37">
        <f t="shared" ref="Q908:T908" si="5190">IF(ROWS(Q$867:Q908)/100&lt;=Q$865,Q907+1%,"")</f>
        <v>0.42000000000000021</v>
      </c>
      <c r="R908" s="37">
        <f t="shared" si="5190"/>
        <v>0.42000000000000021</v>
      </c>
      <c r="S908" s="37">
        <f t="shared" si="5190"/>
        <v>0.42000000000000021</v>
      </c>
      <c r="T908" s="37">
        <f t="shared" si="5190"/>
        <v>0.42000000000000021</v>
      </c>
      <c r="U908">
        <f t="shared" si="4945"/>
        <v>42</v>
      </c>
      <c r="V908" s="37">
        <f t="shared" ref="V908:W908" si="5191">IF(ROWS(V$867:V908)/100&lt;=V$865,V907+1%,"")</f>
        <v>0.42000000000000021</v>
      </c>
      <c r="W908" s="37">
        <f t="shared" si="5191"/>
        <v>0.42000000000000021</v>
      </c>
      <c r="X908">
        <f t="shared" si="4947"/>
        <v>42</v>
      </c>
      <c r="Y908" s="37">
        <f t="shared" si="4948"/>
        <v>0.42000000000000021</v>
      </c>
      <c r="Z908">
        <f t="shared" ref="Z908:AA908" si="5192">IF(ROWS(Z$867:Z908)&lt;=Z$865,Z907+1,"")</f>
        <v>42</v>
      </c>
      <c r="AA908">
        <f t="shared" si="5192"/>
        <v>42</v>
      </c>
      <c r="AB908" s="37">
        <f t="shared" ref="AB908:AG908" si="5193">IF(ROWS(AB$867:AB908)/100&lt;=AB$865,AB907+1%,"")</f>
        <v>0.42000000000000021</v>
      </c>
      <c r="AC908" s="37">
        <f t="shared" si="5193"/>
        <v>0.42000000000000021</v>
      </c>
      <c r="AD908" s="37">
        <f t="shared" si="5193"/>
        <v>0.42000000000000021</v>
      </c>
      <c r="AE908" s="37">
        <f t="shared" si="5193"/>
        <v>0.42000000000000021</v>
      </c>
      <c r="AF908" s="37">
        <f t="shared" si="5193"/>
        <v>0.42000000000000021</v>
      </c>
      <c r="AG908" s="37">
        <f t="shared" si="5193"/>
        <v>0.42000000000000021</v>
      </c>
      <c r="AH908">
        <f t="shared" si="4951"/>
        <v>42</v>
      </c>
      <c r="AI908" s="37">
        <f t="shared" ref="AI908:AJ908" si="5194">IF(ROWS(AI$867:AI908)/100&lt;=AI$865,AI907+1,"")</f>
        <v>42</v>
      </c>
      <c r="AJ908" s="37">
        <f t="shared" si="5194"/>
        <v>42</v>
      </c>
      <c r="AK908">
        <f t="shared" si="4953"/>
        <v>42</v>
      </c>
      <c r="AL908">
        <f t="shared" si="4954"/>
        <v>-42</v>
      </c>
    </row>
    <row r="909" spans="2:38" ht="12.75">
      <c r="B909">
        <f t="shared" ref="B909:P909" si="5195">IF(ROWS(B$867:B909)&lt;=B$865,B908+1,"")</f>
        <v>43</v>
      </c>
      <c r="C909">
        <f t="shared" si="5195"/>
        <v>43</v>
      </c>
      <c r="D909">
        <f t="shared" si="5195"/>
        <v>43</v>
      </c>
      <c r="E909">
        <f t="shared" si="5195"/>
        <v>43</v>
      </c>
      <c r="F909">
        <f t="shared" si="5195"/>
        <v>43</v>
      </c>
      <c r="G909">
        <f t="shared" si="5195"/>
        <v>43</v>
      </c>
      <c r="H909">
        <f t="shared" si="5195"/>
        <v>43</v>
      </c>
      <c r="I909">
        <f t="shared" si="5195"/>
        <v>43</v>
      </c>
      <c r="J909">
        <f t="shared" si="5195"/>
        <v>43</v>
      </c>
      <c r="K909">
        <f t="shared" si="5195"/>
        <v>43</v>
      </c>
      <c r="L909">
        <f t="shared" si="5195"/>
        <v>43</v>
      </c>
      <c r="M909">
        <f t="shared" si="5195"/>
        <v>43</v>
      </c>
      <c r="N909">
        <f t="shared" si="5195"/>
        <v>43</v>
      </c>
      <c r="O909">
        <f t="shared" si="5195"/>
        <v>43</v>
      </c>
      <c r="P909">
        <f t="shared" si="5195"/>
        <v>43</v>
      </c>
      <c r="Q909" s="37">
        <f t="shared" ref="Q909:T909" si="5196">IF(ROWS(Q$867:Q909)/100&lt;=Q$865,Q908+1%,"")</f>
        <v>0.43000000000000022</v>
      </c>
      <c r="R909" s="37">
        <f t="shared" si="5196"/>
        <v>0.43000000000000022</v>
      </c>
      <c r="S909" s="37">
        <f t="shared" si="5196"/>
        <v>0.43000000000000022</v>
      </c>
      <c r="T909" s="37">
        <f t="shared" si="5196"/>
        <v>0.43000000000000022</v>
      </c>
      <c r="U909">
        <f t="shared" si="4945"/>
        <v>43</v>
      </c>
      <c r="V909" s="37">
        <f t="shared" ref="V909:W909" si="5197">IF(ROWS(V$867:V909)/100&lt;=V$865,V908+1%,"")</f>
        <v>0.43000000000000022</v>
      </c>
      <c r="W909" s="37">
        <f t="shared" si="5197"/>
        <v>0.43000000000000022</v>
      </c>
      <c r="X909">
        <f t="shared" si="4947"/>
        <v>43</v>
      </c>
      <c r="Y909" s="37">
        <f t="shared" si="4948"/>
        <v>0.43000000000000022</v>
      </c>
      <c r="Z909">
        <f t="shared" ref="Z909:AA909" si="5198">IF(ROWS(Z$867:Z909)&lt;=Z$865,Z908+1,"")</f>
        <v>43</v>
      </c>
      <c r="AA909">
        <f t="shared" si="5198"/>
        <v>43</v>
      </c>
      <c r="AB909" s="37">
        <f t="shared" ref="AB909:AG909" si="5199">IF(ROWS(AB$867:AB909)/100&lt;=AB$865,AB908+1%,"")</f>
        <v>0.43000000000000022</v>
      </c>
      <c r="AC909" s="37">
        <f t="shared" si="5199"/>
        <v>0.43000000000000022</v>
      </c>
      <c r="AD909" s="37">
        <f t="shared" si="5199"/>
        <v>0.43000000000000022</v>
      </c>
      <c r="AE909" s="37">
        <f t="shared" si="5199"/>
        <v>0.43000000000000022</v>
      </c>
      <c r="AF909" s="37">
        <f t="shared" si="5199"/>
        <v>0.43000000000000022</v>
      </c>
      <c r="AG909" s="37">
        <f t="shared" si="5199"/>
        <v>0.43000000000000022</v>
      </c>
      <c r="AH909">
        <f t="shared" si="4951"/>
        <v>43</v>
      </c>
      <c r="AI909" s="37">
        <f t="shared" ref="AI909:AJ909" si="5200">IF(ROWS(AI$867:AI909)/100&lt;=AI$865,AI908+1,"")</f>
        <v>43</v>
      </c>
      <c r="AJ909" s="37">
        <f t="shared" si="5200"/>
        <v>43</v>
      </c>
      <c r="AK909">
        <f t="shared" si="4953"/>
        <v>43</v>
      </c>
      <c r="AL909">
        <f t="shared" si="4954"/>
        <v>-43</v>
      </c>
    </row>
    <row r="910" spans="2:38" ht="12.75">
      <c r="B910">
        <f t="shared" ref="B910:P910" si="5201">IF(ROWS(B$867:B910)&lt;=B$865,B909+1,"")</f>
        <v>44</v>
      </c>
      <c r="C910">
        <f t="shared" si="5201"/>
        <v>44</v>
      </c>
      <c r="D910">
        <f t="shared" si="5201"/>
        <v>44</v>
      </c>
      <c r="E910">
        <f t="shared" si="5201"/>
        <v>44</v>
      </c>
      <c r="F910">
        <f t="shared" si="5201"/>
        <v>44</v>
      </c>
      <c r="G910">
        <f t="shared" si="5201"/>
        <v>44</v>
      </c>
      <c r="H910">
        <f t="shared" si="5201"/>
        <v>44</v>
      </c>
      <c r="I910">
        <f t="shared" si="5201"/>
        <v>44</v>
      </c>
      <c r="J910">
        <f t="shared" si="5201"/>
        <v>44</v>
      </c>
      <c r="K910">
        <f t="shared" si="5201"/>
        <v>44</v>
      </c>
      <c r="L910">
        <f t="shared" si="5201"/>
        <v>44</v>
      </c>
      <c r="M910">
        <f t="shared" si="5201"/>
        <v>44</v>
      </c>
      <c r="N910">
        <f t="shared" si="5201"/>
        <v>44</v>
      </c>
      <c r="O910">
        <f t="shared" si="5201"/>
        <v>44</v>
      </c>
      <c r="P910">
        <f t="shared" si="5201"/>
        <v>44</v>
      </c>
      <c r="Q910" s="37">
        <f t="shared" ref="Q910:T910" si="5202">IF(ROWS(Q$867:Q910)/100&lt;=Q$865,Q909+1%,"")</f>
        <v>0.44000000000000022</v>
      </c>
      <c r="R910" s="37">
        <f t="shared" si="5202"/>
        <v>0.44000000000000022</v>
      </c>
      <c r="S910" s="37">
        <f t="shared" si="5202"/>
        <v>0.44000000000000022</v>
      </c>
      <c r="T910" s="37">
        <f t="shared" si="5202"/>
        <v>0.44000000000000022</v>
      </c>
      <c r="U910">
        <f t="shared" si="4945"/>
        <v>44</v>
      </c>
      <c r="V910" s="37">
        <f t="shared" ref="V910:W910" si="5203">IF(ROWS(V$867:V910)/100&lt;=V$865,V909+1%,"")</f>
        <v>0.44000000000000022</v>
      </c>
      <c r="W910" s="37">
        <f t="shared" si="5203"/>
        <v>0.44000000000000022</v>
      </c>
      <c r="X910">
        <f t="shared" si="4947"/>
        <v>44</v>
      </c>
      <c r="Y910" s="37">
        <f t="shared" si="4948"/>
        <v>0.44000000000000022</v>
      </c>
      <c r="Z910">
        <f t="shared" ref="Z910:AA910" si="5204">IF(ROWS(Z$867:Z910)&lt;=Z$865,Z909+1,"")</f>
        <v>44</v>
      </c>
      <c r="AA910">
        <f t="shared" si="5204"/>
        <v>44</v>
      </c>
      <c r="AB910" s="37">
        <f t="shared" ref="AB910:AG910" si="5205">IF(ROWS(AB$867:AB910)/100&lt;=AB$865,AB909+1%,"")</f>
        <v>0.44000000000000022</v>
      </c>
      <c r="AC910" s="37">
        <f t="shared" si="5205"/>
        <v>0.44000000000000022</v>
      </c>
      <c r="AD910" s="37">
        <f t="shared" si="5205"/>
        <v>0.44000000000000022</v>
      </c>
      <c r="AE910" s="37">
        <f t="shared" si="5205"/>
        <v>0.44000000000000022</v>
      </c>
      <c r="AF910" s="37">
        <f t="shared" si="5205"/>
        <v>0.44000000000000022</v>
      </c>
      <c r="AG910" s="37">
        <f t="shared" si="5205"/>
        <v>0.44000000000000022</v>
      </c>
      <c r="AH910">
        <f t="shared" si="4951"/>
        <v>44</v>
      </c>
      <c r="AI910" s="37">
        <f t="shared" ref="AI910:AJ910" si="5206">IF(ROWS(AI$867:AI910)/100&lt;=AI$865,AI909+1,"")</f>
        <v>44</v>
      </c>
      <c r="AJ910" s="37">
        <f t="shared" si="5206"/>
        <v>44</v>
      </c>
      <c r="AK910">
        <f t="shared" si="4953"/>
        <v>44</v>
      </c>
      <c r="AL910">
        <f t="shared" si="4954"/>
        <v>-44</v>
      </c>
    </row>
    <row r="911" spans="2:38" ht="12.75">
      <c r="B911">
        <f t="shared" ref="B911:P911" si="5207">IF(ROWS(B$867:B911)&lt;=B$865,B910+1,"")</f>
        <v>45</v>
      </c>
      <c r="C911">
        <f t="shared" si="5207"/>
        <v>45</v>
      </c>
      <c r="D911">
        <f t="shared" si="5207"/>
        <v>45</v>
      </c>
      <c r="E911">
        <f t="shared" si="5207"/>
        <v>45</v>
      </c>
      <c r="F911">
        <f t="shared" si="5207"/>
        <v>45</v>
      </c>
      <c r="G911">
        <f t="shared" si="5207"/>
        <v>45</v>
      </c>
      <c r="H911">
        <f t="shared" si="5207"/>
        <v>45</v>
      </c>
      <c r="I911">
        <f t="shared" si="5207"/>
        <v>45</v>
      </c>
      <c r="J911">
        <f t="shared" si="5207"/>
        <v>45</v>
      </c>
      <c r="K911">
        <f t="shared" si="5207"/>
        <v>45</v>
      </c>
      <c r="L911">
        <f t="shared" si="5207"/>
        <v>45</v>
      </c>
      <c r="M911">
        <f t="shared" si="5207"/>
        <v>45</v>
      </c>
      <c r="N911">
        <f t="shared" si="5207"/>
        <v>45</v>
      </c>
      <c r="O911">
        <f t="shared" si="5207"/>
        <v>45</v>
      </c>
      <c r="P911">
        <f t="shared" si="5207"/>
        <v>45</v>
      </c>
      <c r="Q911" s="37">
        <f t="shared" ref="Q911:T911" si="5208">IF(ROWS(Q$867:Q911)/100&lt;=Q$865,Q910+1%,"")</f>
        <v>0.45000000000000023</v>
      </c>
      <c r="R911" s="37">
        <f t="shared" si="5208"/>
        <v>0.45000000000000023</v>
      </c>
      <c r="S911" s="37">
        <f t="shared" si="5208"/>
        <v>0.45000000000000023</v>
      </c>
      <c r="T911" s="37">
        <f t="shared" si="5208"/>
        <v>0.45000000000000023</v>
      </c>
      <c r="U911">
        <f t="shared" si="4945"/>
        <v>45</v>
      </c>
      <c r="V911" s="37">
        <f t="shared" ref="V911:W911" si="5209">IF(ROWS(V$867:V911)/100&lt;=V$865,V910+1%,"")</f>
        <v>0.45000000000000023</v>
      </c>
      <c r="W911" s="37">
        <f t="shared" si="5209"/>
        <v>0.45000000000000023</v>
      </c>
      <c r="X911">
        <f t="shared" si="4947"/>
        <v>45</v>
      </c>
      <c r="Y911" s="37">
        <f t="shared" si="4948"/>
        <v>0.45000000000000023</v>
      </c>
      <c r="Z911">
        <f t="shared" ref="Z911:AA911" si="5210">IF(ROWS(Z$867:Z911)&lt;=Z$865,Z910+1,"")</f>
        <v>45</v>
      </c>
      <c r="AA911">
        <f t="shared" si="5210"/>
        <v>45</v>
      </c>
      <c r="AB911" s="37">
        <f t="shared" ref="AB911:AG911" si="5211">IF(ROWS(AB$867:AB911)/100&lt;=AB$865,AB910+1%,"")</f>
        <v>0.45000000000000023</v>
      </c>
      <c r="AC911" s="37">
        <f t="shared" si="5211"/>
        <v>0.45000000000000023</v>
      </c>
      <c r="AD911" s="37">
        <f t="shared" si="5211"/>
        <v>0.45000000000000023</v>
      </c>
      <c r="AE911" s="37">
        <f t="shared" si="5211"/>
        <v>0.45000000000000023</v>
      </c>
      <c r="AF911" s="37">
        <f t="shared" si="5211"/>
        <v>0.45000000000000023</v>
      </c>
      <c r="AG911" s="37">
        <f t="shared" si="5211"/>
        <v>0.45000000000000023</v>
      </c>
      <c r="AH911">
        <f t="shared" si="4951"/>
        <v>45</v>
      </c>
      <c r="AI911" s="37">
        <f t="shared" ref="AI911:AJ911" si="5212">IF(ROWS(AI$867:AI911)/100&lt;=AI$865,AI910+1,"")</f>
        <v>45</v>
      </c>
      <c r="AJ911" s="37">
        <f t="shared" si="5212"/>
        <v>45</v>
      </c>
      <c r="AK911">
        <f t="shared" si="4953"/>
        <v>45</v>
      </c>
      <c r="AL911">
        <f t="shared" si="4954"/>
        <v>-45</v>
      </c>
    </row>
    <row r="912" spans="2:38" ht="12.75">
      <c r="B912">
        <f t="shared" ref="B912:P912" si="5213">IF(ROWS(B$867:B912)&lt;=B$865,B911+1,"")</f>
        <v>46</v>
      </c>
      <c r="C912">
        <f t="shared" si="5213"/>
        <v>46</v>
      </c>
      <c r="D912">
        <f t="shared" si="5213"/>
        <v>46</v>
      </c>
      <c r="E912">
        <f t="shared" si="5213"/>
        <v>46</v>
      </c>
      <c r="F912">
        <f t="shared" si="5213"/>
        <v>46</v>
      </c>
      <c r="G912">
        <f t="shared" si="5213"/>
        <v>46</v>
      </c>
      <c r="H912">
        <f t="shared" si="5213"/>
        <v>46</v>
      </c>
      <c r="I912">
        <f t="shared" si="5213"/>
        <v>46</v>
      </c>
      <c r="J912">
        <f t="shared" si="5213"/>
        <v>46</v>
      </c>
      <c r="K912">
        <f t="shared" si="5213"/>
        <v>46</v>
      </c>
      <c r="L912">
        <f t="shared" si="5213"/>
        <v>46</v>
      </c>
      <c r="M912">
        <f t="shared" si="5213"/>
        <v>46</v>
      </c>
      <c r="N912">
        <f t="shared" si="5213"/>
        <v>46</v>
      </c>
      <c r="O912">
        <f t="shared" si="5213"/>
        <v>46</v>
      </c>
      <c r="P912">
        <f t="shared" si="5213"/>
        <v>46</v>
      </c>
      <c r="Q912" s="37">
        <f t="shared" ref="Q912:T912" si="5214">IF(ROWS(Q$867:Q912)/100&lt;=Q$865,Q911+1%,"")</f>
        <v>0.46000000000000024</v>
      </c>
      <c r="R912" s="37">
        <f t="shared" si="5214"/>
        <v>0.46000000000000024</v>
      </c>
      <c r="S912" s="37">
        <f t="shared" si="5214"/>
        <v>0.46000000000000024</v>
      </c>
      <c r="T912" s="37">
        <f t="shared" si="5214"/>
        <v>0.46000000000000024</v>
      </c>
      <c r="U912">
        <f t="shared" si="4945"/>
        <v>46</v>
      </c>
      <c r="V912" s="37">
        <f t="shared" ref="V912:W912" si="5215">IF(ROWS(V$867:V912)/100&lt;=V$865,V911+1%,"")</f>
        <v>0.46000000000000024</v>
      </c>
      <c r="W912" s="37">
        <f t="shared" si="5215"/>
        <v>0.46000000000000024</v>
      </c>
      <c r="X912">
        <f t="shared" si="4947"/>
        <v>46</v>
      </c>
      <c r="Y912" s="37">
        <f t="shared" si="4948"/>
        <v>0.46000000000000024</v>
      </c>
      <c r="Z912">
        <f t="shared" ref="Z912:AA912" si="5216">IF(ROWS(Z$867:Z912)&lt;=Z$865,Z911+1,"")</f>
        <v>46</v>
      </c>
      <c r="AA912">
        <f t="shared" si="5216"/>
        <v>46</v>
      </c>
      <c r="AB912" s="37">
        <f t="shared" ref="AB912:AG912" si="5217">IF(ROWS(AB$867:AB912)/100&lt;=AB$865,AB911+1%,"")</f>
        <v>0.46000000000000024</v>
      </c>
      <c r="AC912" s="37">
        <f t="shared" si="5217"/>
        <v>0.46000000000000024</v>
      </c>
      <c r="AD912" s="37">
        <f t="shared" si="5217"/>
        <v>0.46000000000000024</v>
      </c>
      <c r="AE912" s="37">
        <f t="shared" si="5217"/>
        <v>0.46000000000000024</v>
      </c>
      <c r="AF912" s="37">
        <f t="shared" si="5217"/>
        <v>0.46000000000000024</v>
      </c>
      <c r="AG912" s="37">
        <f t="shared" si="5217"/>
        <v>0.46000000000000024</v>
      </c>
      <c r="AH912">
        <f t="shared" si="4951"/>
        <v>46</v>
      </c>
      <c r="AI912" s="37">
        <f t="shared" ref="AI912:AJ912" si="5218">IF(ROWS(AI$867:AI912)/100&lt;=AI$865,AI911+1,"")</f>
        <v>46</v>
      </c>
      <c r="AJ912" s="37">
        <f t="shared" si="5218"/>
        <v>46</v>
      </c>
      <c r="AK912">
        <f t="shared" si="4953"/>
        <v>46</v>
      </c>
      <c r="AL912">
        <f t="shared" si="4954"/>
        <v>-46</v>
      </c>
    </row>
    <row r="913" spans="1:38" ht="12.75">
      <c r="B913">
        <f t="shared" ref="B913:P913" si="5219">IF(ROWS(B$867:B913)&lt;=B$865,B912+1,"")</f>
        <v>47</v>
      </c>
      <c r="C913">
        <f t="shared" si="5219"/>
        <v>47</v>
      </c>
      <c r="D913">
        <f t="shared" si="5219"/>
        <v>47</v>
      </c>
      <c r="E913">
        <f t="shared" si="5219"/>
        <v>47</v>
      </c>
      <c r="F913">
        <f t="shared" si="5219"/>
        <v>47</v>
      </c>
      <c r="G913">
        <f t="shared" si="5219"/>
        <v>47</v>
      </c>
      <c r="H913">
        <f t="shared" si="5219"/>
        <v>47</v>
      </c>
      <c r="I913">
        <f t="shared" si="5219"/>
        <v>47</v>
      </c>
      <c r="J913">
        <f t="shared" si="5219"/>
        <v>47</v>
      </c>
      <c r="K913">
        <f t="shared" si="5219"/>
        <v>47</v>
      </c>
      <c r="L913">
        <f t="shared" si="5219"/>
        <v>47</v>
      </c>
      <c r="M913">
        <f t="shared" si="5219"/>
        <v>47</v>
      </c>
      <c r="N913">
        <f t="shared" si="5219"/>
        <v>47</v>
      </c>
      <c r="O913">
        <f t="shared" si="5219"/>
        <v>47</v>
      </c>
      <c r="P913">
        <f t="shared" si="5219"/>
        <v>47</v>
      </c>
      <c r="Q913" s="37">
        <f t="shared" ref="Q913:T913" si="5220">IF(ROWS(Q$867:Q913)/100&lt;=Q$865,Q912+1%,"")</f>
        <v>0.47000000000000025</v>
      </c>
      <c r="R913" s="37">
        <f t="shared" si="5220"/>
        <v>0.47000000000000025</v>
      </c>
      <c r="S913" s="37">
        <f t="shared" si="5220"/>
        <v>0.47000000000000025</v>
      </c>
      <c r="T913" s="37">
        <f t="shared" si="5220"/>
        <v>0.47000000000000025</v>
      </c>
      <c r="U913">
        <f t="shared" si="4945"/>
        <v>47</v>
      </c>
      <c r="V913" s="37">
        <f t="shared" ref="V913:W913" si="5221">IF(ROWS(V$867:V913)/100&lt;=V$865,V912+1%,"")</f>
        <v>0.47000000000000025</v>
      </c>
      <c r="W913" s="37">
        <f t="shared" si="5221"/>
        <v>0.47000000000000025</v>
      </c>
      <c r="X913">
        <f t="shared" si="4947"/>
        <v>47</v>
      </c>
      <c r="Y913" s="37">
        <f t="shared" si="4948"/>
        <v>0.47000000000000025</v>
      </c>
      <c r="Z913">
        <f t="shared" ref="Z913:AA913" si="5222">IF(ROWS(Z$867:Z913)&lt;=Z$865,Z912+1,"")</f>
        <v>47</v>
      </c>
      <c r="AA913">
        <f t="shared" si="5222"/>
        <v>47</v>
      </c>
      <c r="AB913" s="37">
        <f t="shared" ref="AB913:AG913" si="5223">IF(ROWS(AB$867:AB913)/100&lt;=AB$865,AB912+1%,"")</f>
        <v>0.47000000000000025</v>
      </c>
      <c r="AC913" s="37">
        <f t="shared" si="5223"/>
        <v>0.47000000000000025</v>
      </c>
      <c r="AD913" s="37">
        <f t="shared" si="5223"/>
        <v>0.47000000000000025</v>
      </c>
      <c r="AE913" s="37">
        <f t="shared" si="5223"/>
        <v>0.47000000000000025</v>
      </c>
      <c r="AF913" s="37">
        <f t="shared" si="5223"/>
        <v>0.47000000000000025</v>
      </c>
      <c r="AG913" s="37">
        <f t="shared" si="5223"/>
        <v>0.47000000000000025</v>
      </c>
      <c r="AH913">
        <f t="shared" si="4951"/>
        <v>47</v>
      </c>
      <c r="AI913" s="37">
        <f t="shared" ref="AI913:AJ913" si="5224">IF(ROWS(AI$867:AI913)/100&lt;=AI$865,AI912+1,"")</f>
        <v>47</v>
      </c>
      <c r="AJ913" s="37">
        <f t="shared" si="5224"/>
        <v>47</v>
      </c>
      <c r="AK913">
        <f t="shared" si="4953"/>
        <v>47</v>
      </c>
      <c r="AL913">
        <f t="shared" si="4954"/>
        <v>-47</v>
      </c>
    </row>
    <row r="914" spans="1:38" ht="12.75">
      <c r="B914">
        <f t="shared" ref="B914:P914" si="5225">IF(ROWS(B$867:B914)&lt;=B$865,B913+1,"")</f>
        <v>48</v>
      </c>
      <c r="C914">
        <f t="shared" si="5225"/>
        <v>48</v>
      </c>
      <c r="D914">
        <f t="shared" si="5225"/>
        <v>48</v>
      </c>
      <c r="E914">
        <f t="shared" si="5225"/>
        <v>48</v>
      </c>
      <c r="F914">
        <f t="shared" si="5225"/>
        <v>48</v>
      </c>
      <c r="G914">
        <f t="shared" si="5225"/>
        <v>48</v>
      </c>
      <c r="H914">
        <f t="shared" si="5225"/>
        <v>48</v>
      </c>
      <c r="I914">
        <f t="shared" si="5225"/>
        <v>48</v>
      </c>
      <c r="J914">
        <f t="shared" si="5225"/>
        <v>48</v>
      </c>
      <c r="K914">
        <f t="shared" si="5225"/>
        <v>48</v>
      </c>
      <c r="L914">
        <f t="shared" si="5225"/>
        <v>48</v>
      </c>
      <c r="M914">
        <f t="shared" si="5225"/>
        <v>48</v>
      </c>
      <c r="N914">
        <f t="shared" si="5225"/>
        <v>48</v>
      </c>
      <c r="O914">
        <f t="shared" si="5225"/>
        <v>48</v>
      </c>
      <c r="P914">
        <f t="shared" si="5225"/>
        <v>48</v>
      </c>
      <c r="Q914" s="37">
        <f t="shared" ref="Q914:T914" si="5226">IF(ROWS(Q$867:Q914)/100&lt;=Q$865,Q913+1%,"")</f>
        <v>0.48000000000000026</v>
      </c>
      <c r="R914" s="37">
        <f t="shared" si="5226"/>
        <v>0.48000000000000026</v>
      </c>
      <c r="S914" s="37">
        <f t="shared" si="5226"/>
        <v>0.48000000000000026</v>
      </c>
      <c r="T914" s="37">
        <f t="shared" si="5226"/>
        <v>0.48000000000000026</v>
      </c>
      <c r="U914">
        <f t="shared" si="4945"/>
        <v>48</v>
      </c>
      <c r="V914" s="37">
        <f t="shared" ref="V914:W914" si="5227">IF(ROWS(V$867:V914)/100&lt;=V$865,V913+1%,"")</f>
        <v>0.48000000000000026</v>
      </c>
      <c r="W914" s="37">
        <f t="shared" si="5227"/>
        <v>0.48000000000000026</v>
      </c>
      <c r="X914">
        <f t="shared" si="4947"/>
        <v>48</v>
      </c>
      <c r="Y914" s="37">
        <f t="shared" si="4948"/>
        <v>0.48000000000000026</v>
      </c>
      <c r="Z914">
        <f t="shared" ref="Z914:AA914" si="5228">IF(ROWS(Z$867:Z914)&lt;=Z$865,Z913+1,"")</f>
        <v>48</v>
      </c>
      <c r="AA914">
        <f t="shared" si="5228"/>
        <v>48</v>
      </c>
      <c r="AB914" s="37">
        <f t="shared" ref="AB914:AG914" si="5229">IF(ROWS(AB$867:AB914)/100&lt;=AB$865,AB913+1%,"")</f>
        <v>0.48000000000000026</v>
      </c>
      <c r="AC914" s="37">
        <f t="shared" si="5229"/>
        <v>0.48000000000000026</v>
      </c>
      <c r="AD914" s="37">
        <f t="shared" si="5229"/>
        <v>0.48000000000000026</v>
      </c>
      <c r="AE914" s="37">
        <f t="shared" si="5229"/>
        <v>0.48000000000000026</v>
      </c>
      <c r="AF914" s="37">
        <f t="shared" si="5229"/>
        <v>0.48000000000000026</v>
      </c>
      <c r="AG914" s="37">
        <f t="shared" si="5229"/>
        <v>0.48000000000000026</v>
      </c>
      <c r="AH914">
        <f t="shared" si="4951"/>
        <v>48</v>
      </c>
      <c r="AI914" s="37">
        <f t="shared" ref="AI914:AJ914" si="5230">IF(ROWS(AI$867:AI914)/100&lt;=AI$865,AI913+1,"")</f>
        <v>48</v>
      </c>
      <c r="AJ914" s="37">
        <f t="shared" si="5230"/>
        <v>48</v>
      </c>
      <c r="AK914">
        <f t="shared" si="4953"/>
        <v>48</v>
      </c>
      <c r="AL914">
        <f t="shared" si="4954"/>
        <v>-48</v>
      </c>
    </row>
    <row r="915" spans="1:38" ht="12.75">
      <c r="B915">
        <f t="shared" ref="B915:P915" si="5231">IF(ROWS(B$867:B915)&lt;=B$865,B914+1,"")</f>
        <v>49</v>
      </c>
      <c r="C915">
        <f t="shared" si="5231"/>
        <v>49</v>
      </c>
      <c r="D915">
        <f t="shared" si="5231"/>
        <v>49</v>
      </c>
      <c r="E915">
        <f t="shared" si="5231"/>
        <v>49</v>
      </c>
      <c r="F915">
        <f t="shared" si="5231"/>
        <v>49</v>
      </c>
      <c r="G915">
        <f t="shared" si="5231"/>
        <v>49</v>
      </c>
      <c r="H915">
        <f t="shared" si="5231"/>
        <v>49</v>
      </c>
      <c r="I915">
        <f t="shared" si="5231"/>
        <v>49</v>
      </c>
      <c r="J915">
        <f t="shared" si="5231"/>
        <v>49</v>
      </c>
      <c r="K915">
        <f t="shared" si="5231"/>
        <v>49</v>
      </c>
      <c r="L915">
        <f t="shared" si="5231"/>
        <v>49</v>
      </c>
      <c r="M915">
        <f t="shared" si="5231"/>
        <v>49</v>
      </c>
      <c r="N915">
        <f t="shared" si="5231"/>
        <v>49</v>
      </c>
      <c r="O915">
        <f t="shared" si="5231"/>
        <v>49</v>
      </c>
      <c r="P915">
        <f t="shared" si="5231"/>
        <v>49</v>
      </c>
      <c r="Q915" s="37">
        <f t="shared" ref="Q915:T915" si="5232">IF(ROWS(Q$867:Q915)/100&lt;=Q$865,Q914+1%,"")</f>
        <v>0.49000000000000027</v>
      </c>
      <c r="R915" s="37">
        <f t="shared" si="5232"/>
        <v>0.49000000000000027</v>
      </c>
      <c r="S915" s="37">
        <f t="shared" si="5232"/>
        <v>0.49000000000000027</v>
      </c>
      <c r="T915" s="37">
        <f t="shared" si="5232"/>
        <v>0.49000000000000027</v>
      </c>
      <c r="U915">
        <f t="shared" si="4945"/>
        <v>49</v>
      </c>
      <c r="V915" s="37">
        <f t="shared" ref="V915:W915" si="5233">IF(ROWS(V$867:V915)/100&lt;=V$865,V914+1%,"")</f>
        <v>0.49000000000000027</v>
      </c>
      <c r="W915" s="37">
        <f t="shared" si="5233"/>
        <v>0.49000000000000027</v>
      </c>
      <c r="X915">
        <f t="shared" si="4947"/>
        <v>49</v>
      </c>
      <c r="Y915" s="37">
        <f t="shared" si="4948"/>
        <v>0.49000000000000027</v>
      </c>
      <c r="Z915">
        <f t="shared" ref="Z915:AA915" si="5234">IF(ROWS(Z$867:Z915)&lt;=Z$865,Z914+1,"")</f>
        <v>49</v>
      </c>
      <c r="AA915">
        <f t="shared" si="5234"/>
        <v>49</v>
      </c>
      <c r="AB915" s="37">
        <f t="shared" ref="AB915:AG915" si="5235">IF(ROWS(AB$867:AB915)/100&lt;=AB$865,AB914+1%,"")</f>
        <v>0.49000000000000027</v>
      </c>
      <c r="AC915" s="37">
        <f t="shared" si="5235"/>
        <v>0.49000000000000027</v>
      </c>
      <c r="AD915" s="37">
        <f t="shared" si="5235"/>
        <v>0.49000000000000027</v>
      </c>
      <c r="AE915" s="37">
        <f t="shared" si="5235"/>
        <v>0.49000000000000027</v>
      </c>
      <c r="AF915" s="37">
        <f t="shared" si="5235"/>
        <v>0.49000000000000027</v>
      </c>
      <c r="AG915" s="37">
        <f t="shared" si="5235"/>
        <v>0.49000000000000027</v>
      </c>
      <c r="AH915">
        <f t="shared" si="4951"/>
        <v>49</v>
      </c>
      <c r="AI915" s="37">
        <f t="shared" ref="AI915:AJ915" si="5236">IF(ROWS(AI$867:AI915)/100&lt;=AI$865,AI914+1,"")</f>
        <v>49</v>
      </c>
      <c r="AJ915" s="37">
        <f t="shared" si="5236"/>
        <v>49</v>
      </c>
      <c r="AK915">
        <f t="shared" si="4953"/>
        <v>49</v>
      </c>
      <c r="AL915">
        <f t="shared" si="4954"/>
        <v>-49</v>
      </c>
    </row>
    <row r="916" spans="1:38" ht="12.75">
      <c r="B916">
        <f t="shared" ref="B916:P916" si="5237">IF(ROWS(B$867:B916)&lt;=B$865,B915+1,"")</f>
        <v>50</v>
      </c>
      <c r="C916">
        <f t="shared" si="5237"/>
        <v>50</v>
      </c>
      <c r="D916">
        <f t="shared" si="5237"/>
        <v>50</v>
      </c>
      <c r="E916">
        <f t="shared" si="5237"/>
        <v>50</v>
      </c>
      <c r="F916">
        <f t="shared" si="5237"/>
        <v>50</v>
      </c>
      <c r="G916">
        <f t="shared" si="5237"/>
        <v>50</v>
      </c>
      <c r="H916">
        <f t="shared" si="5237"/>
        <v>50</v>
      </c>
      <c r="I916">
        <f t="shared" si="5237"/>
        <v>50</v>
      </c>
      <c r="J916">
        <f t="shared" si="5237"/>
        <v>50</v>
      </c>
      <c r="K916">
        <f t="shared" si="5237"/>
        <v>50</v>
      </c>
      <c r="L916">
        <f t="shared" si="5237"/>
        <v>50</v>
      </c>
      <c r="M916">
        <f t="shared" si="5237"/>
        <v>50</v>
      </c>
      <c r="N916">
        <f t="shared" si="5237"/>
        <v>50</v>
      </c>
      <c r="O916">
        <f t="shared" si="5237"/>
        <v>50</v>
      </c>
      <c r="P916">
        <f t="shared" si="5237"/>
        <v>50</v>
      </c>
      <c r="Q916" s="37">
        <f t="shared" ref="Q916:T916" si="5238">IF(ROWS(Q$867:Q916)/100&lt;=Q$865,Q915+1%,"")</f>
        <v>0.50000000000000022</v>
      </c>
      <c r="R916" s="37">
        <f t="shared" si="5238"/>
        <v>0.50000000000000022</v>
      </c>
      <c r="S916" s="37">
        <f t="shared" si="5238"/>
        <v>0.50000000000000022</v>
      </c>
      <c r="T916" s="37">
        <f t="shared" si="5238"/>
        <v>0.50000000000000022</v>
      </c>
      <c r="U916">
        <f t="shared" si="4945"/>
        <v>50</v>
      </c>
      <c r="V916" s="37">
        <f t="shared" ref="V916:W916" si="5239">IF(ROWS(V$867:V916)/100&lt;=V$865,V915+1%,"")</f>
        <v>0.50000000000000022</v>
      </c>
      <c r="W916" s="37">
        <f t="shared" si="5239"/>
        <v>0.50000000000000022</v>
      </c>
      <c r="X916">
        <f t="shared" si="4947"/>
        <v>50</v>
      </c>
      <c r="Y916" s="37">
        <f t="shared" si="4948"/>
        <v>0.50000000000000022</v>
      </c>
      <c r="Z916">
        <f t="shared" ref="Z916:AA916" si="5240">IF(ROWS(Z$867:Z916)&lt;=Z$865,Z915+1,"")</f>
        <v>50</v>
      </c>
      <c r="AA916">
        <f t="shared" si="5240"/>
        <v>50</v>
      </c>
      <c r="AB916" s="37">
        <f t="shared" ref="AB916:AG916" si="5241">IF(ROWS(AB$867:AB916)/100&lt;=AB$865,AB915+1%,"")</f>
        <v>0.50000000000000022</v>
      </c>
      <c r="AC916" s="37">
        <f t="shared" si="5241"/>
        <v>0.50000000000000022</v>
      </c>
      <c r="AD916" s="37">
        <f t="shared" si="5241"/>
        <v>0.50000000000000022</v>
      </c>
      <c r="AE916" s="37">
        <f t="shared" si="5241"/>
        <v>0.50000000000000022</v>
      </c>
      <c r="AF916" s="37">
        <f t="shared" si="5241"/>
        <v>0.50000000000000022</v>
      </c>
      <c r="AG916" s="37">
        <f t="shared" si="5241"/>
        <v>0.50000000000000022</v>
      </c>
      <c r="AH916">
        <f t="shared" si="4951"/>
        <v>50</v>
      </c>
      <c r="AI916" s="37">
        <f t="shared" ref="AI916:AJ916" si="5242">IF(ROWS(AI$867:AI916)/100&lt;=AI$865,AI915+1,"")</f>
        <v>50</v>
      </c>
      <c r="AJ916" s="37">
        <f t="shared" si="5242"/>
        <v>50</v>
      </c>
      <c r="AK916">
        <f t="shared" si="4953"/>
        <v>50</v>
      </c>
      <c r="AL916">
        <f t="shared" si="4954"/>
        <v>-50</v>
      </c>
    </row>
    <row r="917" spans="1:38" ht="12.75">
      <c r="Q917" s="37"/>
      <c r="R917" s="37"/>
      <c r="S917" s="37"/>
      <c r="T917" s="37"/>
      <c r="V917" s="37"/>
      <c r="W917" s="37"/>
      <c r="Y917" s="37"/>
      <c r="AB917" s="37"/>
      <c r="AC917" s="37"/>
      <c r="AD917" s="37"/>
      <c r="AE917" s="37"/>
      <c r="AF917" s="37"/>
      <c r="AG917" s="37"/>
      <c r="AI917" s="37"/>
      <c r="AJ917" s="37"/>
    </row>
    <row r="918" spans="1:38" ht="12.75">
      <c r="A918" s="10" t="s">
        <v>3</v>
      </c>
      <c r="B918" s="10" t="s">
        <v>1367</v>
      </c>
      <c r="C918" s="10" t="s">
        <v>1367</v>
      </c>
      <c r="D918" s="10" t="s">
        <v>1367</v>
      </c>
      <c r="E918" s="10" t="s">
        <v>1367</v>
      </c>
      <c r="F918" s="10" t="s">
        <v>1367</v>
      </c>
      <c r="G918" s="10" t="s">
        <v>1367</v>
      </c>
      <c r="H918" s="10" t="s">
        <v>1367</v>
      </c>
      <c r="I918" s="10" t="s">
        <v>1367</v>
      </c>
      <c r="J918" s="10" t="s">
        <v>1367</v>
      </c>
      <c r="K918" s="10" t="s">
        <v>1367</v>
      </c>
      <c r="L918" s="10" t="s">
        <v>1367</v>
      </c>
      <c r="M918" s="10" t="s">
        <v>1367</v>
      </c>
      <c r="N918" s="10" t="s">
        <v>1367</v>
      </c>
      <c r="O918" s="10" t="s">
        <v>1367</v>
      </c>
      <c r="P918" s="10" t="s">
        <v>1367</v>
      </c>
      <c r="Q918" s="157" t="s">
        <v>1367</v>
      </c>
      <c r="R918" s="157" t="s">
        <v>1367</v>
      </c>
      <c r="S918" s="157" t="s">
        <v>1367</v>
      </c>
      <c r="T918" s="157" t="s">
        <v>1367</v>
      </c>
      <c r="U918" s="10" t="s">
        <v>1367</v>
      </c>
      <c r="V918" s="157" t="s">
        <v>1367</v>
      </c>
      <c r="W918" s="157" t="s">
        <v>1367</v>
      </c>
      <c r="X918" s="10" t="s">
        <v>1367</v>
      </c>
      <c r="Y918" s="157" t="s">
        <v>1367</v>
      </c>
      <c r="Z918" s="10" t="s">
        <v>1367</v>
      </c>
      <c r="AA918" s="10" t="s">
        <v>1367</v>
      </c>
      <c r="AB918" s="157" t="s">
        <v>1367</v>
      </c>
      <c r="AC918" s="157" t="s">
        <v>1367</v>
      </c>
      <c r="AD918" s="157" t="s">
        <v>1367</v>
      </c>
      <c r="AE918" s="157" t="s">
        <v>1367</v>
      </c>
      <c r="AF918" s="157" t="s">
        <v>1367</v>
      </c>
      <c r="AG918" s="157" t="s">
        <v>1367</v>
      </c>
      <c r="AH918" s="10" t="s">
        <v>1367</v>
      </c>
      <c r="AI918" s="157" t="s">
        <v>1367</v>
      </c>
      <c r="AJ918" s="157" t="s">
        <v>1367</v>
      </c>
      <c r="AK918" s="10"/>
      <c r="AL918" s="10"/>
    </row>
    <row r="919" spans="1:38" ht="12.75">
      <c r="A919" s="10" t="s">
        <v>420</v>
      </c>
      <c r="B919" s="10">
        <v>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57">
        <v>0</v>
      </c>
      <c r="R919" s="157">
        <v>0</v>
      </c>
      <c r="S919" s="157">
        <v>0</v>
      </c>
      <c r="T919" s="157">
        <v>0</v>
      </c>
      <c r="U919" s="10">
        <v>0</v>
      </c>
      <c r="V919" s="157">
        <v>0</v>
      </c>
      <c r="W919" s="157">
        <v>0</v>
      </c>
      <c r="X919" s="10">
        <v>0</v>
      </c>
      <c r="Y919" s="157">
        <v>0</v>
      </c>
      <c r="Z919" s="10">
        <v>0</v>
      </c>
      <c r="AA919" s="10">
        <v>0</v>
      </c>
      <c r="AB919" s="157">
        <v>0</v>
      </c>
      <c r="AC919" s="157">
        <v>0</v>
      </c>
      <c r="AD919" s="157">
        <v>0</v>
      </c>
      <c r="AE919" s="157">
        <v>0</v>
      </c>
      <c r="AF919" s="157">
        <v>0</v>
      </c>
      <c r="AG919" s="157">
        <v>0</v>
      </c>
      <c r="AH919" s="10">
        <v>0</v>
      </c>
      <c r="AI919" s="157">
        <v>0</v>
      </c>
      <c r="AJ919" s="157">
        <v>0</v>
      </c>
      <c r="AK919" s="10"/>
      <c r="AL919" s="10"/>
    </row>
    <row r="920" spans="1:38" ht="12.75">
      <c r="A920" s="10" t="s">
        <v>196</v>
      </c>
      <c r="B920">
        <f t="shared" ref="B920:P920" si="5243">IF(ROWS(B920)&lt;=B918,B919+1,"")</f>
        <v>1</v>
      </c>
      <c r="C920">
        <f t="shared" si="5243"/>
        <v>1</v>
      </c>
      <c r="D920">
        <f t="shared" si="5243"/>
        <v>1</v>
      </c>
      <c r="E920">
        <f t="shared" si="5243"/>
        <v>1</v>
      </c>
      <c r="F920">
        <f t="shared" si="5243"/>
        <v>1</v>
      </c>
      <c r="G920">
        <f t="shared" si="5243"/>
        <v>1</v>
      </c>
      <c r="H920">
        <f t="shared" si="5243"/>
        <v>1</v>
      </c>
      <c r="I920">
        <f t="shared" si="5243"/>
        <v>1</v>
      </c>
      <c r="J920">
        <f t="shared" si="5243"/>
        <v>1</v>
      </c>
      <c r="K920">
        <f t="shared" si="5243"/>
        <v>1</v>
      </c>
      <c r="L920">
        <f t="shared" si="5243"/>
        <v>1</v>
      </c>
      <c r="M920">
        <f t="shared" si="5243"/>
        <v>1</v>
      </c>
      <c r="N920">
        <f t="shared" si="5243"/>
        <v>1</v>
      </c>
      <c r="O920">
        <f t="shared" si="5243"/>
        <v>1</v>
      </c>
      <c r="P920">
        <f t="shared" si="5243"/>
        <v>1</v>
      </c>
      <c r="Q920" s="37">
        <f t="shared" ref="Q920:T920" si="5244">IF(ROWS(Q920)/100&lt;=Q918,Q919+1%,"")</f>
        <v>0.01</v>
      </c>
      <c r="R920" s="37">
        <f t="shared" si="5244"/>
        <v>0.01</v>
      </c>
      <c r="S920" s="37">
        <f t="shared" si="5244"/>
        <v>0.01</v>
      </c>
      <c r="T920" s="37">
        <f t="shared" si="5244"/>
        <v>0.01</v>
      </c>
      <c r="U920">
        <f>IF(ROWS(U920)&lt;=U918,U919+1,"")</f>
        <v>1</v>
      </c>
      <c r="V920" s="37">
        <f t="shared" ref="V920:W920" si="5245">IF(ROWS(V920)/100&lt;=V918,V919+1%,"")</f>
        <v>0.01</v>
      </c>
      <c r="W920" s="37">
        <f t="shared" si="5245"/>
        <v>0.01</v>
      </c>
      <c r="X920">
        <f>IF(ROWS(X920)&lt;=X918,X919+10,"")</f>
        <v>10</v>
      </c>
      <c r="Y920" s="37">
        <f>IF(ROWS(Y920)/100&lt;=Y918,Y919+1%,"")</f>
        <v>0.01</v>
      </c>
      <c r="Z920">
        <f t="shared" ref="Z920:AA920" si="5246">IF(ROWS(Z920)&lt;=Z918,Z919+1,"")</f>
        <v>1</v>
      </c>
      <c r="AA920">
        <f t="shared" si="5246"/>
        <v>1</v>
      </c>
      <c r="AB920" s="37">
        <f t="shared" ref="AB920:AG920" si="5247">IF(ROWS(AB920)/100&lt;=AB918,AB919+1%,"")</f>
        <v>0.01</v>
      </c>
      <c r="AC920" s="37">
        <f t="shared" si="5247"/>
        <v>0.01</v>
      </c>
      <c r="AD920" s="37">
        <f t="shared" si="5247"/>
        <v>0.01</v>
      </c>
      <c r="AE920" s="37">
        <f t="shared" si="5247"/>
        <v>0.01</v>
      </c>
      <c r="AF920" s="37">
        <f t="shared" si="5247"/>
        <v>0.01</v>
      </c>
      <c r="AG920" s="37">
        <f t="shared" si="5247"/>
        <v>0.01</v>
      </c>
      <c r="AH920">
        <f>IF(ROWS(AH920)&lt;=AH918,AH919+1,"")</f>
        <v>1</v>
      </c>
      <c r="AI920" s="37">
        <f t="shared" ref="AI920:AJ920" si="5248">IF(ROWS(AI920)/100&lt;=AI918,AI919+1%,"")</f>
        <v>0.01</v>
      </c>
      <c r="AJ920" s="37">
        <f t="shared" si="5248"/>
        <v>0.01</v>
      </c>
    </row>
    <row r="921" spans="1:38" ht="12.75">
      <c r="B921">
        <f t="shared" ref="B921:P921" si="5249">IF(ROWS(B$920:B921)&lt;=B$918,B920+1,"")</f>
        <v>2</v>
      </c>
      <c r="C921">
        <f t="shared" si="5249"/>
        <v>2</v>
      </c>
      <c r="D921">
        <f t="shared" si="5249"/>
        <v>2</v>
      </c>
      <c r="E921">
        <f t="shared" si="5249"/>
        <v>2</v>
      </c>
      <c r="F921">
        <f t="shared" si="5249"/>
        <v>2</v>
      </c>
      <c r="G921">
        <f t="shared" si="5249"/>
        <v>2</v>
      </c>
      <c r="H921">
        <f t="shared" si="5249"/>
        <v>2</v>
      </c>
      <c r="I921">
        <f t="shared" si="5249"/>
        <v>2</v>
      </c>
      <c r="J921">
        <f t="shared" si="5249"/>
        <v>2</v>
      </c>
      <c r="K921">
        <f t="shared" si="5249"/>
        <v>2</v>
      </c>
      <c r="L921">
        <f t="shared" si="5249"/>
        <v>2</v>
      </c>
      <c r="M921">
        <f t="shared" si="5249"/>
        <v>2</v>
      </c>
      <c r="N921">
        <f t="shared" si="5249"/>
        <v>2</v>
      </c>
      <c r="O921">
        <f t="shared" si="5249"/>
        <v>2</v>
      </c>
      <c r="P921">
        <f t="shared" si="5249"/>
        <v>2</v>
      </c>
      <c r="Q921" s="37">
        <f t="shared" ref="Q921:T921" si="5250">IF(ROWS(Q$920:Q921)/100&lt;=Q$918,Q920+1%,"")</f>
        <v>0.02</v>
      </c>
      <c r="R921" s="37">
        <f t="shared" si="5250"/>
        <v>0.02</v>
      </c>
      <c r="S921" s="37">
        <f t="shared" si="5250"/>
        <v>0.02</v>
      </c>
      <c r="T921" s="37">
        <f t="shared" si="5250"/>
        <v>0.02</v>
      </c>
      <c r="U921">
        <f t="shared" ref="U921:U969" si="5251">IF(ROWS(U$920:U921)&lt;=U$918,U920+1,"")</f>
        <v>2</v>
      </c>
      <c r="V921" s="37">
        <f t="shared" ref="V921:W921" si="5252">IF(ROWS(V$920:V921)/100&lt;=V$918,V920+1%,"")</f>
        <v>0.02</v>
      </c>
      <c r="W921" s="37">
        <f t="shared" si="5252"/>
        <v>0.02</v>
      </c>
      <c r="X921">
        <f t="shared" ref="X921:X969" si="5253">IF(ROWS(X$920:X921)&lt;=X$918,X920+1,"")</f>
        <v>11</v>
      </c>
      <c r="Y921" s="37">
        <f t="shared" ref="Y921:Y969" si="5254">IF(ROWS(Y$920:Y921)/100&lt;=Y$918,Y920+1%,"")</f>
        <v>0.02</v>
      </c>
      <c r="Z921">
        <f t="shared" ref="Z921:AA921" si="5255">IF(ROWS(Z$920:Z921)&lt;=Z$918,Z920+1,"")</f>
        <v>2</v>
      </c>
      <c r="AA921">
        <f t="shared" si="5255"/>
        <v>2</v>
      </c>
      <c r="AB921" s="37">
        <f t="shared" ref="AB921:AG921" si="5256">IF(ROWS(AB$920:AB921)/100&lt;=AB$918,AB920+1%,"")</f>
        <v>0.02</v>
      </c>
      <c r="AC921" s="37">
        <f t="shared" si="5256"/>
        <v>0.02</v>
      </c>
      <c r="AD921" s="37">
        <f t="shared" si="5256"/>
        <v>0.02</v>
      </c>
      <c r="AE921" s="37">
        <f t="shared" si="5256"/>
        <v>0.02</v>
      </c>
      <c r="AF921" s="37">
        <f t="shared" si="5256"/>
        <v>0.02</v>
      </c>
      <c r="AG921" s="37">
        <f t="shared" si="5256"/>
        <v>0.02</v>
      </c>
      <c r="AH921">
        <f t="shared" ref="AH921:AH969" si="5257">IF(ROWS(AH$920:AH921)&lt;=AH$918,AH920+1,"")</f>
        <v>2</v>
      </c>
      <c r="AI921" s="37">
        <f t="shared" ref="AI921:AJ921" si="5258">IF(ROWS(AI$920:AI921)/100&lt;=AI$918,AI920+1,"")</f>
        <v>1.01</v>
      </c>
      <c r="AJ921" s="37">
        <f t="shared" si="5258"/>
        <v>1.01</v>
      </c>
    </row>
    <row r="922" spans="1:38" ht="12.75">
      <c r="B922">
        <f t="shared" ref="B922:P922" si="5259">IF(ROWS(B$920:B922)&lt;=B$918,B921+1,"")</f>
        <v>3</v>
      </c>
      <c r="C922">
        <f t="shared" si="5259"/>
        <v>3</v>
      </c>
      <c r="D922">
        <f t="shared" si="5259"/>
        <v>3</v>
      </c>
      <c r="E922">
        <f t="shared" si="5259"/>
        <v>3</v>
      </c>
      <c r="F922">
        <f t="shared" si="5259"/>
        <v>3</v>
      </c>
      <c r="G922">
        <f t="shared" si="5259"/>
        <v>3</v>
      </c>
      <c r="H922">
        <f t="shared" si="5259"/>
        <v>3</v>
      </c>
      <c r="I922">
        <f t="shared" si="5259"/>
        <v>3</v>
      </c>
      <c r="J922">
        <f t="shared" si="5259"/>
        <v>3</v>
      </c>
      <c r="K922">
        <f t="shared" si="5259"/>
        <v>3</v>
      </c>
      <c r="L922">
        <f t="shared" si="5259"/>
        <v>3</v>
      </c>
      <c r="M922">
        <f t="shared" si="5259"/>
        <v>3</v>
      </c>
      <c r="N922">
        <f t="shared" si="5259"/>
        <v>3</v>
      </c>
      <c r="O922">
        <f t="shared" si="5259"/>
        <v>3</v>
      </c>
      <c r="P922">
        <f t="shared" si="5259"/>
        <v>3</v>
      </c>
      <c r="Q922" s="37">
        <f t="shared" ref="Q922:T922" si="5260">IF(ROWS(Q$920:Q922)/100&lt;=Q$918,Q921+1%,"")</f>
        <v>0.03</v>
      </c>
      <c r="R922" s="37">
        <f t="shared" si="5260"/>
        <v>0.03</v>
      </c>
      <c r="S922" s="37">
        <f t="shared" si="5260"/>
        <v>0.03</v>
      </c>
      <c r="T922" s="37">
        <f t="shared" si="5260"/>
        <v>0.03</v>
      </c>
      <c r="U922">
        <f t="shared" si="5251"/>
        <v>3</v>
      </c>
      <c r="V922" s="37">
        <f t="shared" ref="V922:W922" si="5261">IF(ROWS(V$920:V922)/100&lt;=V$918,V921+1%,"")</f>
        <v>0.03</v>
      </c>
      <c r="W922" s="37">
        <f t="shared" si="5261"/>
        <v>0.03</v>
      </c>
      <c r="X922">
        <f t="shared" si="5253"/>
        <v>12</v>
      </c>
      <c r="Y922" s="37">
        <f t="shared" si="5254"/>
        <v>0.03</v>
      </c>
      <c r="Z922">
        <f t="shared" ref="Z922:AA922" si="5262">IF(ROWS(Z$920:Z922)&lt;=Z$918,Z921+1,"")</f>
        <v>3</v>
      </c>
      <c r="AA922">
        <f t="shared" si="5262"/>
        <v>3</v>
      </c>
      <c r="AB922" s="37">
        <f t="shared" ref="AB922:AG922" si="5263">IF(ROWS(AB$920:AB922)/100&lt;=AB$918,AB921+1%,"")</f>
        <v>0.03</v>
      </c>
      <c r="AC922" s="37">
        <f t="shared" si="5263"/>
        <v>0.03</v>
      </c>
      <c r="AD922" s="37">
        <f t="shared" si="5263"/>
        <v>0.03</v>
      </c>
      <c r="AE922" s="37">
        <f t="shared" si="5263"/>
        <v>0.03</v>
      </c>
      <c r="AF922" s="37">
        <f t="shared" si="5263"/>
        <v>0.03</v>
      </c>
      <c r="AG922" s="37">
        <f t="shared" si="5263"/>
        <v>0.03</v>
      </c>
      <c r="AH922">
        <f t="shared" si="5257"/>
        <v>3</v>
      </c>
      <c r="AI922" s="37">
        <f t="shared" ref="AI922:AJ922" si="5264">IF(ROWS(AI$920:AI922)/100&lt;=AI$918,AI921+1,"")</f>
        <v>2.0099999999999998</v>
      </c>
      <c r="AJ922" s="37">
        <f t="shared" si="5264"/>
        <v>2.0099999999999998</v>
      </c>
    </row>
    <row r="923" spans="1:38" ht="12.75">
      <c r="B923">
        <f t="shared" ref="B923:P923" si="5265">IF(ROWS(B$920:B923)&lt;=B$918,B922+1,"")</f>
        <v>4</v>
      </c>
      <c r="C923">
        <f t="shared" si="5265"/>
        <v>4</v>
      </c>
      <c r="D923">
        <f t="shared" si="5265"/>
        <v>4</v>
      </c>
      <c r="E923">
        <f t="shared" si="5265"/>
        <v>4</v>
      </c>
      <c r="F923">
        <f t="shared" si="5265"/>
        <v>4</v>
      </c>
      <c r="G923">
        <f t="shared" si="5265"/>
        <v>4</v>
      </c>
      <c r="H923">
        <f t="shared" si="5265"/>
        <v>4</v>
      </c>
      <c r="I923">
        <f t="shared" si="5265"/>
        <v>4</v>
      </c>
      <c r="J923">
        <f t="shared" si="5265"/>
        <v>4</v>
      </c>
      <c r="K923">
        <f t="shared" si="5265"/>
        <v>4</v>
      </c>
      <c r="L923">
        <f t="shared" si="5265"/>
        <v>4</v>
      </c>
      <c r="M923">
        <f t="shared" si="5265"/>
        <v>4</v>
      </c>
      <c r="N923">
        <f t="shared" si="5265"/>
        <v>4</v>
      </c>
      <c r="O923">
        <f t="shared" si="5265"/>
        <v>4</v>
      </c>
      <c r="P923">
        <f t="shared" si="5265"/>
        <v>4</v>
      </c>
      <c r="Q923" s="37">
        <f t="shared" ref="Q923:T923" si="5266">IF(ROWS(Q$920:Q923)/100&lt;=Q$918,Q922+1%,"")</f>
        <v>0.04</v>
      </c>
      <c r="R923" s="37">
        <f t="shared" si="5266"/>
        <v>0.04</v>
      </c>
      <c r="S923" s="37">
        <f t="shared" si="5266"/>
        <v>0.04</v>
      </c>
      <c r="T923" s="37">
        <f t="shared" si="5266"/>
        <v>0.04</v>
      </c>
      <c r="U923">
        <f t="shared" si="5251"/>
        <v>4</v>
      </c>
      <c r="V923" s="37">
        <f t="shared" ref="V923:W923" si="5267">IF(ROWS(V$920:V923)/100&lt;=V$918,V922+1%,"")</f>
        <v>0.04</v>
      </c>
      <c r="W923" s="37">
        <f t="shared" si="5267"/>
        <v>0.04</v>
      </c>
      <c r="X923">
        <f t="shared" si="5253"/>
        <v>13</v>
      </c>
      <c r="Y923" s="37">
        <f t="shared" si="5254"/>
        <v>0.04</v>
      </c>
      <c r="Z923">
        <f t="shared" ref="Z923:AA923" si="5268">IF(ROWS(Z$920:Z923)&lt;=Z$918,Z922+1,"")</f>
        <v>4</v>
      </c>
      <c r="AA923">
        <f t="shared" si="5268"/>
        <v>4</v>
      </c>
      <c r="AB923" s="37">
        <f t="shared" ref="AB923:AG923" si="5269">IF(ROWS(AB$920:AB923)/100&lt;=AB$918,AB922+1%,"")</f>
        <v>0.04</v>
      </c>
      <c r="AC923" s="37">
        <f t="shared" si="5269"/>
        <v>0.04</v>
      </c>
      <c r="AD923" s="37">
        <f t="shared" si="5269"/>
        <v>0.04</v>
      </c>
      <c r="AE923" s="37">
        <f t="shared" si="5269"/>
        <v>0.04</v>
      </c>
      <c r="AF923" s="37">
        <f t="shared" si="5269"/>
        <v>0.04</v>
      </c>
      <c r="AG923" s="37">
        <f t="shared" si="5269"/>
        <v>0.04</v>
      </c>
      <c r="AH923">
        <f t="shared" si="5257"/>
        <v>4</v>
      </c>
      <c r="AI923" s="37">
        <f t="shared" ref="AI923:AJ923" si="5270">IF(ROWS(AI$920:AI923)/100&lt;=AI$918,AI922+1,"")</f>
        <v>3.01</v>
      </c>
      <c r="AJ923" s="37">
        <f t="shared" si="5270"/>
        <v>3.01</v>
      </c>
    </row>
    <row r="924" spans="1:38" ht="12.75">
      <c r="B924">
        <f t="shared" ref="B924:P924" si="5271">IF(ROWS(B$920:B924)&lt;=B$918,B923+1,"")</f>
        <v>5</v>
      </c>
      <c r="C924">
        <f t="shared" si="5271"/>
        <v>5</v>
      </c>
      <c r="D924">
        <f t="shared" si="5271"/>
        <v>5</v>
      </c>
      <c r="E924">
        <f t="shared" si="5271"/>
        <v>5</v>
      </c>
      <c r="F924">
        <f t="shared" si="5271"/>
        <v>5</v>
      </c>
      <c r="G924">
        <f t="shared" si="5271"/>
        <v>5</v>
      </c>
      <c r="H924">
        <f t="shared" si="5271"/>
        <v>5</v>
      </c>
      <c r="I924">
        <f t="shared" si="5271"/>
        <v>5</v>
      </c>
      <c r="J924">
        <f t="shared" si="5271"/>
        <v>5</v>
      </c>
      <c r="K924">
        <f t="shared" si="5271"/>
        <v>5</v>
      </c>
      <c r="L924">
        <f t="shared" si="5271"/>
        <v>5</v>
      </c>
      <c r="M924">
        <f t="shared" si="5271"/>
        <v>5</v>
      </c>
      <c r="N924">
        <f t="shared" si="5271"/>
        <v>5</v>
      </c>
      <c r="O924">
        <f t="shared" si="5271"/>
        <v>5</v>
      </c>
      <c r="P924">
        <f t="shared" si="5271"/>
        <v>5</v>
      </c>
      <c r="Q924" s="37">
        <f t="shared" ref="Q924:T924" si="5272">IF(ROWS(Q$920:Q924)/100&lt;=Q$918,Q923+1%,"")</f>
        <v>0.05</v>
      </c>
      <c r="R924" s="37">
        <f t="shared" si="5272"/>
        <v>0.05</v>
      </c>
      <c r="S924" s="37">
        <f t="shared" si="5272"/>
        <v>0.05</v>
      </c>
      <c r="T924" s="37">
        <f t="shared" si="5272"/>
        <v>0.05</v>
      </c>
      <c r="U924">
        <f t="shared" si="5251"/>
        <v>5</v>
      </c>
      <c r="V924" s="37">
        <f t="shared" ref="V924:W924" si="5273">IF(ROWS(V$920:V924)/100&lt;=V$918,V923+1%,"")</f>
        <v>0.05</v>
      </c>
      <c r="W924" s="37">
        <f t="shared" si="5273"/>
        <v>0.05</v>
      </c>
      <c r="X924">
        <f t="shared" si="5253"/>
        <v>14</v>
      </c>
      <c r="Y924" s="37">
        <f t="shared" si="5254"/>
        <v>0.05</v>
      </c>
      <c r="Z924">
        <f t="shared" ref="Z924:AA924" si="5274">IF(ROWS(Z$920:Z924)&lt;=Z$918,Z923+1,"")</f>
        <v>5</v>
      </c>
      <c r="AA924">
        <f t="shared" si="5274"/>
        <v>5</v>
      </c>
      <c r="AB924" s="37">
        <f t="shared" ref="AB924:AG924" si="5275">IF(ROWS(AB$920:AB924)/100&lt;=AB$918,AB923+1%,"")</f>
        <v>0.05</v>
      </c>
      <c r="AC924" s="37">
        <f t="shared" si="5275"/>
        <v>0.05</v>
      </c>
      <c r="AD924" s="37">
        <f t="shared" si="5275"/>
        <v>0.05</v>
      </c>
      <c r="AE924" s="37">
        <f t="shared" si="5275"/>
        <v>0.05</v>
      </c>
      <c r="AF924" s="37">
        <f t="shared" si="5275"/>
        <v>0.05</v>
      </c>
      <c r="AG924" s="37">
        <f t="shared" si="5275"/>
        <v>0.05</v>
      </c>
      <c r="AH924">
        <f t="shared" si="5257"/>
        <v>5</v>
      </c>
      <c r="AI924" s="37">
        <f t="shared" ref="AI924:AJ924" si="5276">IF(ROWS(AI$920:AI924)/100&lt;=AI$918,AI923+1,"")</f>
        <v>4.01</v>
      </c>
      <c r="AJ924" s="37">
        <f t="shared" si="5276"/>
        <v>4.01</v>
      </c>
    </row>
    <row r="925" spans="1:38" ht="12.75">
      <c r="B925">
        <f t="shared" ref="B925:P925" si="5277">IF(ROWS(B$920:B925)&lt;=B$918,B924+1,"")</f>
        <v>6</v>
      </c>
      <c r="C925">
        <f t="shared" si="5277"/>
        <v>6</v>
      </c>
      <c r="D925">
        <f t="shared" si="5277"/>
        <v>6</v>
      </c>
      <c r="E925">
        <f t="shared" si="5277"/>
        <v>6</v>
      </c>
      <c r="F925">
        <f t="shared" si="5277"/>
        <v>6</v>
      </c>
      <c r="G925">
        <f t="shared" si="5277"/>
        <v>6</v>
      </c>
      <c r="H925">
        <f t="shared" si="5277"/>
        <v>6</v>
      </c>
      <c r="I925">
        <f t="shared" si="5277"/>
        <v>6</v>
      </c>
      <c r="J925">
        <f t="shared" si="5277"/>
        <v>6</v>
      </c>
      <c r="K925">
        <f t="shared" si="5277"/>
        <v>6</v>
      </c>
      <c r="L925">
        <f t="shared" si="5277"/>
        <v>6</v>
      </c>
      <c r="M925">
        <f t="shared" si="5277"/>
        <v>6</v>
      </c>
      <c r="N925">
        <f t="shared" si="5277"/>
        <v>6</v>
      </c>
      <c r="O925">
        <f t="shared" si="5277"/>
        <v>6</v>
      </c>
      <c r="P925">
        <f t="shared" si="5277"/>
        <v>6</v>
      </c>
      <c r="Q925" s="37">
        <f t="shared" ref="Q925:T925" si="5278">IF(ROWS(Q$920:Q925)/100&lt;=Q$918,Q924+1%,"")</f>
        <v>6.0000000000000005E-2</v>
      </c>
      <c r="R925" s="37">
        <f t="shared" si="5278"/>
        <v>6.0000000000000005E-2</v>
      </c>
      <c r="S925" s="37">
        <f t="shared" si="5278"/>
        <v>6.0000000000000005E-2</v>
      </c>
      <c r="T925" s="37">
        <f t="shared" si="5278"/>
        <v>6.0000000000000005E-2</v>
      </c>
      <c r="U925">
        <f t="shared" si="5251"/>
        <v>6</v>
      </c>
      <c r="V925" s="37">
        <f t="shared" ref="V925:W925" si="5279">IF(ROWS(V$920:V925)/100&lt;=V$918,V924+1%,"")</f>
        <v>6.0000000000000005E-2</v>
      </c>
      <c r="W925" s="37">
        <f t="shared" si="5279"/>
        <v>6.0000000000000005E-2</v>
      </c>
      <c r="X925">
        <f t="shared" si="5253"/>
        <v>15</v>
      </c>
      <c r="Y925" s="37">
        <f t="shared" si="5254"/>
        <v>6.0000000000000005E-2</v>
      </c>
      <c r="Z925">
        <f t="shared" ref="Z925:AA925" si="5280">IF(ROWS(Z$920:Z925)&lt;=Z$918,Z924+1,"")</f>
        <v>6</v>
      </c>
      <c r="AA925">
        <f t="shared" si="5280"/>
        <v>6</v>
      </c>
      <c r="AB925" s="37">
        <f t="shared" ref="AB925:AG925" si="5281">IF(ROWS(AB$920:AB925)/100&lt;=AB$918,AB924+1%,"")</f>
        <v>6.0000000000000005E-2</v>
      </c>
      <c r="AC925" s="37">
        <f t="shared" si="5281"/>
        <v>6.0000000000000005E-2</v>
      </c>
      <c r="AD925" s="37">
        <f t="shared" si="5281"/>
        <v>6.0000000000000005E-2</v>
      </c>
      <c r="AE925" s="37">
        <f t="shared" si="5281"/>
        <v>6.0000000000000005E-2</v>
      </c>
      <c r="AF925" s="37">
        <f t="shared" si="5281"/>
        <v>6.0000000000000005E-2</v>
      </c>
      <c r="AG925" s="37">
        <f t="shared" si="5281"/>
        <v>6.0000000000000005E-2</v>
      </c>
      <c r="AH925">
        <f t="shared" si="5257"/>
        <v>6</v>
      </c>
      <c r="AI925" s="37">
        <f t="shared" ref="AI925:AJ925" si="5282">IF(ROWS(AI$920:AI925)/100&lt;=AI$918,AI924+1,"")</f>
        <v>5.01</v>
      </c>
      <c r="AJ925" s="37">
        <f t="shared" si="5282"/>
        <v>5.01</v>
      </c>
    </row>
    <row r="926" spans="1:38" ht="12.75">
      <c r="B926">
        <f t="shared" ref="B926:P926" si="5283">IF(ROWS(B$920:B926)&lt;=B$918,B925+1,"")</f>
        <v>7</v>
      </c>
      <c r="C926">
        <f t="shared" si="5283"/>
        <v>7</v>
      </c>
      <c r="D926">
        <f t="shared" si="5283"/>
        <v>7</v>
      </c>
      <c r="E926">
        <f t="shared" si="5283"/>
        <v>7</v>
      </c>
      <c r="F926">
        <f t="shared" si="5283"/>
        <v>7</v>
      </c>
      <c r="G926">
        <f t="shared" si="5283"/>
        <v>7</v>
      </c>
      <c r="H926">
        <f t="shared" si="5283"/>
        <v>7</v>
      </c>
      <c r="I926">
        <f t="shared" si="5283"/>
        <v>7</v>
      </c>
      <c r="J926">
        <f t="shared" si="5283"/>
        <v>7</v>
      </c>
      <c r="K926">
        <f t="shared" si="5283"/>
        <v>7</v>
      </c>
      <c r="L926">
        <f t="shared" si="5283"/>
        <v>7</v>
      </c>
      <c r="M926">
        <f t="shared" si="5283"/>
        <v>7</v>
      </c>
      <c r="N926">
        <f t="shared" si="5283"/>
        <v>7</v>
      </c>
      <c r="O926">
        <f t="shared" si="5283"/>
        <v>7</v>
      </c>
      <c r="P926">
        <f t="shared" si="5283"/>
        <v>7</v>
      </c>
      <c r="Q926" s="37">
        <f t="shared" ref="Q926:T926" si="5284">IF(ROWS(Q$920:Q926)/100&lt;=Q$918,Q925+1%,"")</f>
        <v>7.0000000000000007E-2</v>
      </c>
      <c r="R926" s="37">
        <f t="shared" si="5284"/>
        <v>7.0000000000000007E-2</v>
      </c>
      <c r="S926" s="37">
        <f t="shared" si="5284"/>
        <v>7.0000000000000007E-2</v>
      </c>
      <c r="T926" s="37">
        <f t="shared" si="5284"/>
        <v>7.0000000000000007E-2</v>
      </c>
      <c r="U926">
        <f t="shared" si="5251"/>
        <v>7</v>
      </c>
      <c r="V926" s="37">
        <f t="shared" ref="V926:W926" si="5285">IF(ROWS(V$920:V926)/100&lt;=V$918,V925+1%,"")</f>
        <v>7.0000000000000007E-2</v>
      </c>
      <c r="W926" s="37">
        <f t="shared" si="5285"/>
        <v>7.0000000000000007E-2</v>
      </c>
      <c r="X926">
        <f t="shared" si="5253"/>
        <v>16</v>
      </c>
      <c r="Y926" s="37">
        <f t="shared" si="5254"/>
        <v>7.0000000000000007E-2</v>
      </c>
      <c r="Z926">
        <f t="shared" ref="Z926:AA926" si="5286">IF(ROWS(Z$920:Z926)&lt;=Z$918,Z925+1,"")</f>
        <v>7</v>
      </c>
      <c r="AA926">
        <f t="shared" si="5286"/>
        <v>7</v>
      </c>
      <c r="AB926" s="37">
        <f t="shared" ref="AB926:AG926" si="5287">IF(ROWS(AB$920:AB926)/100&lt;=AB$918,AB925+1%,"")</f>
        <v>7.0000000000000007E-2</v>
      </c>
      <c r="AC926" s="37">
        <f t="shared" si="5287"/>
        <v>7.0000000000000007E-2</v>
      </c>
      <c r="AD926" s="37">
        <f t="shared" si="5287"/>
        <v>7.0000000000000007E-2</v>
      </c>
      <c r="AE926" s="37">
        <f t="shared" si="5287"/>
        <v>7.0000000000000007E-2</v>
      </c>
      <c r="AF926" s="37">
        <f t="shared" si="5287"/>
        <v>7.0000000000000007E-2</v>
      </c>
      <c r="AG926" s="37">
        <f t="shared" si="5287"/>
        <v>7.0000000000000007E-2</v>
      </c>
      <c r="AH926">
        <f t="shared" si="5257"/>
        <v>7</v>
      </c>
      <c r="AI926" s="37">
        <f t="shared" ref="AI926:AJ926" si="5288">IF(ROWS(AI$920:AI926)/100&lt;=AI$918,AI925+1,"")</f>
        <v>6.01</v>
      </c>
      <c r="AJ926" s="37">
        <f t="shared" si="5288"/>
        <v>6.01</v>
      </c>
    </row>
    <row r="927" spans="1:38" ht="12.75">
      <c r="B927">
        <f t="shared" ref="B927:P927" si="5289">IF(ROWS(B$920:B927)&lt;=B$918,B926+1,"")</f>
        <v>8</v>
      </c>
      <c r="C927">
        <f t="shared" si="5289"/>
        <v>8</v>
      </c>
      <c r="D927">
        <f t="shared" si="5289"/>
        <v>8</v>
      </c>
      <c r="E927">
        <f t="shared" si="5289"/>
        <v>8</v>
      </c>
      <c r="F927">
        <f t="shared" si="5289"/>
        <v>8</v>
      </c>
      <c r="G927">
        <f t="shared" si="5289"/>
        <v>8</v>
      </c>
      <c r="H927">
        <f t="shared" si="5289"/>
        <v>8</v>
      </c>
      <c r="I927">
        <f t="shared" si="5289"/>
        <v>8</v>
      </c>
      <c r="J927">
        <f t="shared" si="5289"/>
        <v>8</v>
      </c>
      <c r="K927">
        <f t="shared" si="5289"/>
        <v>8</v>
      </c>
      <c r="L927">
        <f t="shared" si="5289"/>
        <v>8</v>
      </c>
      <c r="M927">
        <f t="shared" si="5289"/>
        <v>8</v>
      </c>
      <c r="N927">
        <f t="shared" si="5289"/>
        <v>8</v>
      </c>
      <c r="O927">
        <f t="shared" si="5289"/>
        <v>8</v>
      </c>
      <c r="P927">
        <f t="shared" si="5289"/>
        <v>8</v>
      </c>
      <c r="Q927" s="37">
        <f t="shared" ref="Q927:T927" si="5290">IF(ROWS(Q$920:Q927)/100&lt;=Q$918,Q926+1%,"")</f>
        <v>0.08</v>
      </c>
      <c r="R927" s="37">
        <f t="shared" si="5290"/>
        <v>0.08</v>
      </c>
      <c r="S927" s="37">
        <f t="shared" si="5290"/>
        <v>0.08</v>
      </c>
      <c r="T927" s="37">
        <f t="shared" si="5290"/>
        <v>0.08</v>
      </c>
      <c r="U927">
        <f t="shared" si="5251"/>
        <v>8</v>
      </c>
      <c r="V927" s="37">
        <f t="shared" ref="V927:W927" si="5291">IF(ROWS(V$920:V927)/100&lt;=V$918,V926+1%,"")</f>
        <v>0.08</v>
      </c>
      <c r="W927" s="37">
        <f t="shared" si="5291"/>
        <v>0.08</v>
      </c>
      <c r="X927">
        <f t="shared" si="5253"/>
        <v>17</v>
      </c>
      <c r="Y927" s="37">
        <f t="shared" si="5254"/>
        <v>0.08</v>
      </c>
      <c r="Z927">
        <f t="shared" ref="Z927:AA927" si="5292">IF(ROWS(Z$920:Z927)&lt;=Z$918,Z926+1,"")</f>
        <v>8</v>
      </c>
      <c r="AA927">
        <f t="shared" si="5292"/>
        <v>8</v>
      </c>
      <c r="AB927" s="37">
        <f t="shared" ref="AB927:AG927" si="5293">IF(ROWS(AB$920:AB927)/100&lt;=AB$918,AB926+1%,"")</f>
        <v>0.08</v>
      </c>
      <c r="AC927" s="37">
        <f t="shared" si="5293"/>
        <v>0.08</v>
      </c>
      <c r="AD927" s="37">
        <f t="shared" si="5293"/>
        <v>0.08</v>
      </c>
      <c r="AE927" s="37">
        <f t="shared" si="5293"/>
        <v>0.08</v>
      </c>
      <c r="AF927" s="37">
        <f t="shared" si="5293"/>
        <v>0.08</v>
      </c>
      <c r="AG927" s="37">
        <f t="shared" si="5293"/>
        <v>0.08</v>
      </c>
      <c r="AH927">
        <f t="shared" si="5257"/>
        <v>8</v>
      </c>
      <c r="AI927" s="37">
        <f t="shared" ref="AI927:AJ927" si="5294">IF(ROWS(AI$920:AI927)/100&lt;=AI$918,AI926+1,"")</f>
        <v>7.01</v>
      </c>
      <c r="AJ927" s="37">
        <f t="shared" si="5294"/>
        <v>7.01</v>
      </c>
    </row>
    <row r="928" spans="1:38" ht="12.75">
      <c r="B928">
        <f t="shared" ref="B928:P928" si="5295">IF(ROWS(B$920:B928)&lt;=B$918,B927+1,"")</f>
        <v>9</v>
      </c>
      <c r="C928">
        <f t="shared" si="5295"/>
        <v>9</v>
      </c>
      <c r="D928">
        <f t="shared" si="5295"/>
        <v>9</v>
      </c>
      <c r="E928">
        <f t="shared" si="5295"/>
        <v>9</v>
      </c>
      <c r="F928">
        <f t="shared" si="5295"/>
        <v>9</v>
      </c>
      <c r="G928">
        <f t="shared" si="5295"/>
        <v>9</v>
      </c>
      <c r="H928">
        <f t="shared" si="5295"/>
        <v>9</v>
      </c>
      <c r="I928">
        <f t="shared" si="5295"/>
        <v>9</v>
      </c>
      <c r="J928">
        <f t="shared" si="5295"/>
        <v>9</v>
      </c>
      <c r="K928">
        <f t="shared" si="5295"/>
        <v>9</v>
      </c>
      <c r="L928">
        <f t="shared" si="5295"/>
        <v>9</v>
      </c>
      <c r="M928">
        <f t="shared" si="5295"/>
        <v>9</v>
      </c>
      <c r="N928">
        <f t="shared" si="5295"/>
        <v>9</v>
      </c>
      <c r="O928">
        <f t="shared" si="5295"/>
        <v>9</v>
      </c>
      <c r="P928">
        <f t="shared" si="5295"/>
        <v>9</v>
      </c>
      <c r="Q928" s="37">
        <f t="shared" ref="Q928:T928" si="5296">IF(ROWS(Q$920:Q928)/100&lt;=Q$918,Q927+1%,"")</f>
        <v>0.09</v>
      </c>
      <c r="R928" s="37">
        <f t="shared" si="5296"/>
        <v>0.09</v>
      </c>
      <c r="S928" s="37">
        <f t="shared" si="5296"/>
        <v>0.09</v>
      </c>
      <c r="T928" s="37">
        <f t="shared" si="5296"/>
        <v>0.09</v>
      </c>
      <c r="U928">
        <f t="shared" si="5251"/>
        <v>9</v>
      </c>
      <c r="V928" s="37">
        <f t="shared" ref="V928:W928" si="5297">IF(ROWS(V$920:V928)/100&lt;=V$918,V927+1%,"")</f>
        <v>0.09</v>
      </c>
      <c r="W928" s="37">
        <f t="shared" si="5297"/>
        <v>0.09</v>
      </c>
      <c r="X928">
        <f t="shared" si="5253"/>
        <v>18</v>
      </c>
      <c r="Y928" s="37">
        <f t="shared" si="5254"/>
        <v>0.09</v>
      </c>
      <c r="Z928">
        <f t="shared" ref="Z928:AA928" si="5298">IF(ROWS(Z$920:Z928)&lt;=Z$918,Z927+1,"")</f>
        <v>9</v>
      </c>
      <c r="AA928">
        <f t="shared" si="5298"/>
        <v>9</v>
      </c>
      <c r="AB928" s="37">
        <f t="shared" ref="AB928:AG928" si="5299">IF(ROWS(AB$920:AB928)/100&lt;=AB$918,AB927+1%,"")</f>
        <v>0.09</v>
      </c>
      <c r="AC928" s="37">
        <f t="shared" si="5299"/>
        <v>0.09</v>
      </c>
      <c r="AD928" s="37">
        <f t="shared" si="5299"/>
        <v>0.09</v>
      </c>
      <c r="AE928" s="37">
        <f t="shared" si="5299"/>
        <v>0.09</v>
      </c>
      <c r="AF928" s="37">
        <f t="shared" si="5299"/>
        <v>0.09</v>
      </c>
      <c r="AG928" s="37">
        <f t="shared" si="5299"/>
        <v>0.09</v>
      </c>
      <c r="AH928">
        <f t="shared" si="5257"/>
        <v>9</v>
      </c>
      <c r="AI928" s="37">
        <f t="shared" ref="AI928:AJ928" si="5300">IF(ROWS(AI$920:AI928)/100&lt;=AI$918,AI927+1,"")</f>
        <v>8.01</v>
      </c>
      <c r="AJ928" s="37">
        <f t="shared" si="5300"/>
        <v>8.01</v>
      </c>
    </row>
    <row r="929" spans="2:36" ht="12.75">
      <c r="B929">
        <f t="shared" ref="B929:P929" si="5301">IF(ROWS(B$920:B929)&lt;=B$918,B928+1,"")</f>
        <v>10</v>
      </c>
      <c r="C929">
        <f t="shared" si="5301"/>
        <v>10</v>
      </c>
      <c r="D929">
        <f t="shared" si="5301"/>
        <v>10</v>
      </c>
      <c r="E929">
        <f t="shared" si="5301"/>
        <v>10</v>
      </c>
      <c r="F929">
        <f t="shared" si="5301"/>
        <v>10</v>
      </c>
      <c r="G929">
        <f t="shared" si="5301"/>
        <v>10</v>
      </c>
      <c r="H929">
        <f t="shared" si="5301"/>
        <v>10</v>
      </c>
      <c r="I929">
        <f t="shared" si="5301"/>
        <v>10</v>
      </c>
      <c r="J929">
        <f t="shared" si="5301"/>
        <v>10</v>
      </c>
      <c r="K929">
        <f t="shared" si="5301"/>
        <v>10</v>
      </c>
      <c r="L929">
        <f t="shared" si="5301"/>
        <v>10</v>
      </c>
      <c r="M929">
        <f t="shared" si="5301"/>
        <v>10</v>
      </c>
      <c r="N929">
        <f t="shared" si="5301"/>
        <v>10</v>
      </c>
      <c r="O929">
        <f t="shared" si="5301"/>
        <v>10</v>
      </c>
      <c r="P929">
        <f t="shared" si="5301"/>
        <v>10</v>
      </c>
      <c r="Q929" s="37">
        <f t="shared" ref="Q929:T929" si="5302">IF(ROWS(Q$920:Q929)/100&lt;=Q$918,Q928+1%,"")</f>
        <v>9.9999999999999992E-2</v>
      </c>
      <c r="R929" s="37">
        <f t="shared" si="5302"/>
        <v>9.9999999999999992E-2</v>
      </c>
      <c r="S929" s="37">
        <f t="shared" si="5302"/>
        <v>9.9999999999999992E-2</v>
      </c>
      <c r="T929" s="37">
        <f t="shared" si="5302"/>
        <v>9.9999999999999992E-2</v>
      </c>
      <c r="U929">
        <f t="shared" si="5251"/>
        <v>10</v>
      </c>
      <c r="V929" s="37">
        <f t="shared" ref="V929:W929" si="5303">IF(ROWS(V$920:V929)/100&lt;=V$918,V928+1%,"")</f>
        <v>9.9999999999999992E-2</v>
      </c>
      <c r="W929" s="37">
        <f t="shared" si="5303"/>
        <v>9.9999999999999992E-2</v>
      </c>
      <c r="X929">
        <f t="shared" si="5253"/>
        <v>19</v>
      </c>
      <c r="Y929" s="37">
        <f t="shared" si="5254"/>
        <v>9.9999999999999992E-2</v>
      </c>
      <c r="Z929">
        <f t="shared" ref="Z929:AA929" si="5304">IF(ROWS(Z$920:Z929)&lt;=Z$918,Z928+1,"")</f>
        <v>10</v>
      </c>
      <c r="AA929">
        <f t="shared" si="5304"/>
        <v>10</v>
      </c>
      <c r="AB929" s="37">
        <f t="shared" ref="AB929:AG929" si="5305">IF(ROWS(AB$920:AB929)/100&lt;=AB$918,AB928+1%,"")</f>
        <v>9.9999999999999992E-2</v>
      </c>
      <c r="AC929" s="37">
        <f t="shared" si="5305"/>
        <v>9.9999999999999992E-2</v>
      </c>
      <c r="AD929" s="37">
        <f t="shared" si="5305"/>
        <v>9.9999999999999992E-2</v>
      </c>
      <c r="AE929" s="37">
        <f t="shared" si="5305"/>
        <v>9.9999999999999992E-2</v>
      </c>
      <c r="AF929" s="37">
        <f t="shared" si="5305"/>
        <v>9.9999999999999992E-2</v>
      </c>
      <c r="AG929" s="37">
        <f t="shared" si="5305"/>
        <v>9.9999999999999992E-2</v>
      </c>
      <c r="AH929">
        <f t="shared" si="5257"/>
        <v>10</v>
      </c>
      <c r="AI929" s="37">
        <f t="shared" ref="AI929:AJ929" si="5306">IF(ROWS(AI$920:AI929)/100&lt;=AI$918,AI928+1,"")</f>
        <v>9.01</v>
      </c>
      <c r="AJ929" s="37">
        <f t="shared" si="5306"/>
        <v>9.01</v>
      </c>
    </row>
    <row r="930" spans="2:36" ht="12.75">
      <c r="B930">
        <f t="shared" ref="B930:P930" si="5307">IF(ROWS(B$920:B930)&lt;=B$918,B929+1,"")</f>
        <v>11</v>
      </c>
      <c r="C930">
        <f t="shared" si="5307"/>
        <v>11</v>
      </c>
      <c r="D930">
        <f t="shared" si="5307"/>
        <v>11</v>
      </c>
      <c r="E930">
        <f t="shared" si="5307"/>
        <v>11</v>
      </c>
      <c r="F930">
        <f t="shared" si="5307"/>
        <v>11</v>
      </c>
      <c r="G930">
        <f t="shared" si="5307"/>
        <v>11</v>
      </c>
      <c r="H930">
        <f t="shared" si="5307"/>
        <v>11</v>
      </c>
      <c r="I930">
        <f t="shared" si="5307"/>
        <v>11</v>
      </c>
      <c r="J930">
        <f t="shared" si="5307"/>
        <v>11</v>
      </c>
      <c r="K930">
        <f t="shared" si="5307"/>
        <v>11</v>
      </c>
      <c r="L930">
        <f t="shared" si="5307"/>
        <v>11</v>
      </c>
      <c r="M930">
        <f t="shared" si="5307"/>
        <v>11</v>
      </c>
      <c r="N930">
        <f t="shared" si="5307"/>
        <v>11</v>
      </c>
      <c r="O930">
        <f t="shared" si="5307"/>
        <v>11</v>
      </c>
      <c r="P930">
        <f t="shared" si="5307"/>
        <v>11</v>
      </c>
      <c r="Q930" s="37">
        <f t="shared" ref="Q930:T930" si="5308">IF(ROWS(Q$920:Q930)/100&lt;=Q$918,Q929+1%,"")</f>
        <v>0.10999999999999999</v>
      </c>
      <c r="R930" s="37">
        <f t="shared" si="5308"/>
        <v>0.10999999999999999</v>
      </c>
      <c r="S930" s="37">
        <f t="shared" si="5308"/>
        <v>0.10999999999999999</v>
      </c>
      <c r="T930" s="37">
        <f t="shared" si="5308"/>
        <v>0.10999999999999999</v>
      </c>
      <c r="U930">
        <f t="shared" si="5251"/>
        <v>11</v>
      </c>
      <c r="V930" s="37">
        <f t="shared" ref="V930:W930" si="5309">IF(ROWS(V$920:V930)/100&lt;=V$918,V929+1%,"")</f>
        <v>0.10999999999999999</v>
      </c>
      <c r="W930" s="37">
        <f t="shared" si="5309"/>
        <v>0.10999999999999999</v>
      </c>
      <c r="X930">
        <f t="shared" si="5253"/>
        <v>20</v>
      </c>
      <c r="Y930" s="37">
        <f t="shared" si="5254"/>
        <v>0.10999999999999999</v>
      </c>
      <c r="Z930">
        <f t="shared" ref="Z930:AA930" si="5310">IF(ROWS(Z$920:Z930)&lt;=Z$918,Z929+1,"")</f>
        <v>11</v>
      </c>
      <c r="AA930">
        <f t="shared" si="5310"/>
        <v>11</v>
      </c>
      <c r="AB930" s="37">
        <f t="shared" ref="AB930:AG930" si="5311">IF(ROWS(AB$920:AB930)/100&lt;=AB$918,AB929+1%,"")</f>
        <v>0.10999999999999999</v>
      </c>
      <c r="AC930" s="37">
        <f t="shared" si="5311"/>
        <v>0.10999999999999999</v>
      </c>
      <c r="AD930" s="37">
        <f t="shared" si="5311"/>
        <v>0.10999999999999999</v>
      </c>
      <c r="AE930" s="37">
        <f t="shared" si="5311"/>
        <v>0.10999999999999999</v>
      </c>
      <c r="AF930" s="37">
        <f t="shared" si="5311"/>
        <v>0.10999999999999999</v>
      </c>
      <c r="AG930" s="37">
        <f t="shared" si="5311"/>
        <v>0.10999999999999999</v>
      </c>
      <c r="AH930">
        <f t="shared" si="5257"/>
        <v>11</v>
      </c>
      <c r="AI930" s="37">
        <f t="shared" ref="AI930:AJ930" si="5312">IF(ROWS(AI$920:AI930)/100&lt;=AI$918,AI929+1,"")</f>
        <v>10.01</v>
      </c>
      <c r="AJ930" s="37">
        <f t="shared" si="5312"/>
        <v>10.01</v>
      </c>
    </row>
    <row r="931" spans="2:36" ht="12.75">
      <c r="B931">
        <f t="shared" ref="B931:P931" si="5313">IF(ROWS(B$920:B931)&lt;=B$918,B930+1,"")</f>
        <v>12</v>
      </c>
      <c r="C931">
        <f t="shared" si="5313"/>
        <v>12</v>
      </c>
      <c r="D931">
        <f t="shared" si="5313"/>
        <v>12</v>
      </c>
      <c r="E931">
        <f t="shared" si="5313"/>
        <v>12</v>
      </c>
      <c r="F931">
        <f t="shared" si="5313"/>
        <v>12</v>
      </c>
      <c r="G931">
        <f t="shared" si="5313"/>
        <v>12</v>
      </c>
      <c r="H931">
        <f t="shared" si="5313"/>
        <v>12</v>
      </c>
      <c r="I931">
        <f t="shared" si="5313"/>
        <v>12</v>
      </c>
      <c r="J931">
        <f t="shared" si="5313"/>
        <v>12</v>
      </c>
      <c r="K931">
        <f t="shared" si="5313"/>
        <v>12</v>
      </c>
      <c r="L931">
        <f t="shared" si="5313"/>
        <v>12</v>
      </c>
      <c r="M931">
        <f t="shared" si="5313"/>
        <v>12</v>
      </c>
      <c r="N931">
        <f t="shared" si="5313"/>
        <v>12</v>
      </c>
      <c r="O931">
        <f t="shared" si="5313"/>
        <v>12</v>
      </c>
      <c r="P931">
        <f t="shared" si="5313"/>
        <v>12</v>
      </c>
      <c r="Q931" s="37">
        <f t="shared" ref="Q931:T931" si="5314">IF(ROWS(Q$920:Q931)/100&lt;=Q$918,Q930+1%,"")</f>
        <v>0.11999999999999998</v>
      </c>
      <c r="R931" s="37">
        <f t="shared" si="5314"/>
        <v>0.11999999999999998</v>
      </c>
      <c r="S931" s="37">
        <f t="shared" si="5314"/>
        <v>0.11999999999999998</v>
      </c>
      <c r="T931" s="37">
        <f t="shared" si="5314"/>
        <v>0.11999999999999998</v>
      </c>
      <c r="U931">
        <f t="shared" si="5251"/>
        <v>12</v>
      </c>
      <c r="V931" s="37">
        <f t="shared" ref="V931:W931" si="5315">IF(ROWS(V$920:V931)/100&lt;=V$918,V930+1%,"")</f>
        <v>0.11999999999999998</v>
      </c>
      <c r="W931" s="37">
        <f t="shared" si="5315"/>
        <v>0.11999999999999998</v>
      </c>
      <c r="X931">
        <f t="shared" si="5253"/>
        <v>21</v>
      </c>
      <c r="Y931" s="37">
        <f t="shared" si="5254"/>
        <v>0.11999999999999998</v>
      </c>
      <c r="Z931">
        <f t="shared" ref="Z931:AA931" si="5316">IF(ROWS(Z$920:Z931)&lt;=Z$918,Z930+1,"")</f>
        <v>12</v>
      </c>
      <c r="AA931">
        <f t="shared" si="5316"/>
        <v>12</v>
      </c>
      <c r="AB931" s="37">
        <f t="shared" ref="AB931:AG931" si="5317">IF(ROWS(AB$920:AB931)/100&lt;=AB$918,AB930+1%,"")</f>
        <v>0.11999999999999998</v>
      </c>
      <c r="AC931" s="37">
        <f t="shared" si="5317"/>
        <v>0.11999999999999998</v>
      </c>
      <c r="AD931" s="37">
        <f t="shared" si="5317"/>
        <v>0.11999999999999998</v>
      </c>
      <c r="AE931" s="37">
        <f t="shared" si="5317"/>
        <v>0.11999999999999998</v>
      </c>
      <c r="AF931" s="37">
        <f t="shared" si="5317"/>
        <v>0.11999999999999998</v>
      </c>
      <c r="AG931" s="37">
        <f t="shared" si="5317"/>
        <v>0.11999999999999998</v>
      </c>
      <c r="AH931">
        <f t="shared" si="5257"/>
        <v>12</v>
      </c>
      <c r="AI931" s="37">
        <f t="shared" ref="AI931:AJ931" si="5318">IF(ROWS(AI$920:AI931)/100&lt;=AI$918,AI930+1,"")</f>
        <v>11.01</v>
      </c>
      <c r="AJ931" s="37">
        <f t="shared" si="5318"/>
        <v>11.01</v>
      </c>
    </row>
    <row r="932" spans="2:36" ht="12.75">
      <c r="B932">
        <f t="shared" ref="B932:P932" si="5319">IF(ROWS(B$920:B932)&lt;=B$918,B931+1,"")</f>
        <v>13</v>
      </c>
      <c r="C932">
        <f t="shared" si="5319"/>
        <v>13</v>
      </c>
      <c r="D932">
        <f t="shared" si="5319"/>
        <v>13</v>
      </c>
      <c r="E932">
        <f t="shared" si="5319"/>
        <v>13</v>
      </c>
      <c r="F932">
        <f t="shared" si="5319"/>
        <v>13</v>
      </c>
      <c r="G932">
        <f t="shared" si="5319"/>
        <v>13</v>
      </c>
      <c r="H932">
        <f t="shared" si="5319"/>
        <v>13</v>
      </c>
      <c r="I932">
        <f t="shared" si="5319"/>
        <v>13</v>
      </c>
      <c r="J932">
        <f t="shared" si="5319"/>
        <v>13</v>
      </c>
      <c r="K932">
        <f t="shared" si="5319"/>
        <v>13</v>
      </c>
      <c r="L932">
        <f t="shared" si="5319"/>
        <v>13</v>
      </c>
      <c r="M932">
        <f t="shared" si="5319"/>
        <v>13</v>
      </c>
      <c r="N932">
        <f t="shared" si="5319"/>
        <v>13</v>
      </c>
      <c r="O932">
        <f t="shared" si="5319"/>
        <v>13</v>
      </c>
      <c r="P932">
        <f t="shared" si="5319"/>
        <v>13</v>
      </c>
      <c r="Q932" s="37">
        <f t="shared" ref="Q932:T932" si="5320">IF(ROWS(Q$920:Q932)/100&lt;=Q$918,Q931+1%,"")</f>
        <v>0.12999999999999998</v>
      </c>
      <c r="R932" s="37">
        <f t="shared" si="5320"/>
        <v>0.12999999999999998</v>
      </c>
      <c r="S932" s="37">
        <f t="shared" si="5320"/>
        <v>0.12999999999999998</v>
      </c>
      <c r="T932" s="37">
        <f t="shared" si="5320"/>
        <v>0.12999999999999998</v>
      </c>
      <c r="U932">
        <f t="shared" si="5251"/>
        <v>13</v>
      </c>
      <c r="V932" s="37">
        <f t="shared" ref="V932:W932" si="5321">IF(ROWS(V$920:V932)/100&lt;=V$918,V931+1%,"")</f>
        <v>0.12999999999999998</v>
      </c>
      <c r="W932" s="37">
        <f t="shared" si="5321"/>
        <v>0.12999999999999998</v>
      </c>
      <c r="X932">
        <f t="shared" si="5253"/>
        <v>22</v>
      </c>
      <c r="Y932" s="37">
        <f t="shared" si="5254"/>
        <v>0.12999999999999998</v>
      </c>
      <c r="Z932">
        <f t="shared" ref="Z932:AA932" si="5322">IF(ROWS(Z$920:Z932)&lt;=Z$918,Z931+1,"")</f>
        <v>13</v>
      </c>
      <c r="AA932">
        <f t="shared" si="5322"/>
        <v>13</v>
      </c>
      <c r="AB932" s="37">
        <f t="shared" ref="AB932:AG932" si="5323">IF(ROWS(AB$920:AB932)/100&lt;=AB$918,AB931+1%,"")</f>
        <v>0.12999999999999998</v>
      </c>
      <c r="AC932" s="37">
        <f t="shared" si="5323"/>
        <v>0.12999999999999998</v>
      </c>
      <c r="AD932" s="37">
        <f t="shared" si="5323"/>
        <v>0.12999999999999998</v>
      </c>
      <c r="AE932" s="37">
        <f t="shared" si="5323"/>
        <v>0.12999999999999998</v>
      </c>
      <c r="AF932" s="37">
        <f t="shared" si="5323"/>
        <v>0.12999999999999998</v>
      </c>
      <c r="AG932" s="37">
        <f t="shared" si="5323"/>
        <v>0.12999999999999998</v>
      </c>
      <c r="AH932">
        <f t="shared" si="5257"/>
        <v>13</v>
      </c>
      <c r="AI932" s="37">
        <f t="shared" ref="AI932:AJ932" si="5324">IF(ROWS(AI$920:AI932)/100&lt;=AI$918,AI931+1,"")</f>
        <v>12.01</v>
      </c>
      <c r="AJ932" s="37">
        <f t="shared" si="5324"/>
        <v>12.01</v>
      </c>
    </row>
    <row r="933" spans="2:36" ht="12.75">
      <c r="B933">
        <f t="shared" ref="B933:P933" si="5325">IF(ROWS(B$920:B933)&lt;=B$918,B932+1,"")</f>
        <v>14</v>
      </c>
      <c r="C933">
        <f t="shared" si="5325"/>
        <v>14</v>
      </c>
      <c r="D933">
        <f t="shared" si="5325"/>
        <v>14</v>
      </c>
      <c r="E933">
        <f t="shared" si="5325"/>
        <v>14</v>
      </c>
      <c r="F933">
        <f t="shared" si="5325"/>
        <v>14</v>
      </c>
      <c r="G933">
        <f t="shared" si="5325"/>
        <v>14</v>
      </c>
      <c r="H933">
        <f t="shared" si="5325"/>
        <v>14</v>
      </c>
      <c r="I933">
        <f t="shared" si="5325"/>
        <v>14</v>
      </c>
      <c r="J933">
        <f t="shared" si="5325"/>
        <v>14</v>
      </c>
      <c r="K933">
        <f t="shared" si="5325"/>
        <v>14</v>
      </c>
      <c r="L933">
        <f t="shared" si="5325"/>
        <v>14</v>
      </c>
      <c r="M933">
        <f t="shared" si="5325"/>
        <v>14</v>
      </c>
      <c r="N933">
        <f t="shared" si="5325"/>
        <v>14</v>
      </c>
      <c r="O933">
        <f t="shared" si="5325"/>
        <v>14</v>
      </c>
      <c r="P933">
        <f t="shared" si="5325"/>
        <v>14</v>
      </c>
      <c r="Q933" s="37">
        <f t="shared" ref="Q933:T933" si="5326">IF(ROWS(Q$920:Q933)/100&lt;=Q$918,Q932+1%,"")</f>
        <v>0.13999999999999999</v>
      </c>
      <c r="R933" s="37">
        <f t="shared" si="5326"/>
        <v>0.13999999999999999</v>
      </c>
      <c r="S933" s="37">
        <f t="shared" si="5326"/>
        <v>0.13999999999999999</v>
      </c>
      <c r="T933" s="37">
        <f t="shared" si="5326"/>
        <v>0.13999999999999999</v>
      </c>
      <c r="U933">
        <f t="shared" si="5251"/>
        <v>14</v>
      </c>
      <c r="V933" s="37">
        <f t="shared" ref="V933:W933" si="5327">IF(ROWS(V$920:V933)/100&lt;=V$918,V932+1%,"")</f>
        <v>0.13999999999999999</v>
      </c>
      <c r="W933" s="37">
        <f t="shared" si="5327"/>
        <v>0.13999999999999999</v>
      </c>
      <c r="X933">
        <f t="shared" si="5253"/>
        <v>23</v>
      </c>
      <c r="Y933" s="37">
        <f t="shared" si="5254"/>
        <v>0.13999999999999999</v>
      </c>
      <c r="Z933">
        <f t="shared" ref="Z933:AA933" si="5328">IF(ROWS(Z$920:Z933)&lt;=Z$918,Z932+1,"")</f>
        <v>14</v>
      </c>
      <c r="AA933">
        <f t="shared" si="5328"/>
        <v>14</v>
      </c>
      <c r="AB933" s="37">
        <f t="shared" ref="AB933:AG933" si="5329">IF(ROWS(AB$920:AB933)/100&lt;=AB$918,AB932+1%,"")</f>
        <v>0.13999999999999999</v>
      </c>
      <c r="AC933" s="37">
        <f t="shared" si="5329"/>
        <v>0.13999999999999999</v>
      </c>
      <c r="AD933" s="37">
        <f t="shared" si="5329"/>
        <v>0.13999999999999999</v>
      </c>
      <c r="AE933" s="37">
        <f t="shared" si="5329"/>
        <v>0.13999999999999999</v>
      </c>
      <c r="AF933" s="37">
        <f t="shared" si="5329"/>
        <v>0.13999999999999999</v>
      </c>
      <c r="AG933" s="37">
        <f t="shared" si="5329"/>
        <v>0.13999999999999999</v>
      </c>
      <c r="AH933">
        <f t="shared" si="5257"/>
        <v>14</v>
      </c>
      <c r="AI933" s="37">
        <f t="shared" ref="AI933:AJ933" si="5330">IF(ROWS(AI$920:AI933)/100&lt;=AI$918,AI932+1,"")</f>
        <v>13.01</v>
      </c>
      <c r="AJ933" s="37">
        <f t="shared" si="5330"/>
        <v>13.01</v>
      </c>
    </row>
    <row r="934" spans="2:36" ht="12.75">
      <c r="B934">
        <f t="shared" ref="B934:P934" si="5331">IF(ROWS(B$920:B934)&lt;=B$918,B933+1,"")</f>
        <v>15</v>
      </c>
      <c r="C934">
        <f t="shared" si="5331"/>
        <v>15</v>
      </c>
      <c r="D934">
        <f t="shared" si="5331"/>
        <v>15</v>
      </c>
      <c r="E934">
        <f t="shared" si="5331"/>
        <v>15</v>
      </c>
      <c r="F934">
        <f t="shared" si="5331"/>
        <v>15</v>
      </c>
      <c r="G934">
        <f t="shared" si="5331"/>
        <v>15</v>
      </c>
      <c r="H934">
        <f t="shared" si="5331"/>
        <v>15</v>
      </c>
      <c r="I934">
        <f t="shared" si="5331"/>
        <v>15</v>
      </c>
      <c r="J934">
        <f t="shared" si="5331"/>
        <v>15</v>
      </c>
      <c r="K934">
        <f t="shared" si="5331"/>
        <v>15</v>
      </c>
      <c r="L934">
        <f t="shared" si="5331"/>
        <v>15</v>
      </c>
      <c r="M934">
        <f t="shared" si="5331"/>
        <v>15</v>
      </c>
      <c r="N934">
        <f t="shared" si="5331"/>
        <v>15</v>
      </c>
      <c r="O934">
        <f t="shared" si="5331"/>
        <v>15</v>
      </c>
      <c r="P934">
        <f t="shared" si="5331"/>
        <v>15</v>
      </c>
      <c r="Q934" s="37">
        <f t="shared" ref="Q934:T934" si="5332">IF(ROWS(Q$920:Q934)/100&lt;=Q$918,Q933+1%,"")</f>
        <v>0.15</v>
      </c>
      <c r="R934" s="37">
        <f t="shared" si="5332"/>
        <v>0.15</v>
      </c>
      <c r="S934" s="37">
        <f t="shared" si="5332"/>
        <v>0.15</v>
      </c>
      <c r="T934" s="37">
        <f t="shared" si="5332"/>
        <v>0.15</v>
      </c>
      <c r="U934">
        <f t="shared" si="5251"/>
        <v>15</v>
      </c>
      <c r="V934" s="37">
        <f t="shared" ref="V934:W934" si="5333">IF(ROWS(V$920:V934)/100&lt;=V$918,V933+1%,"")</f>
        <v>0.15</v>
      </c>
      <c r="W934" s="37">
        <f t="shared" si="5333"/>
        <v>0.15</v>
      </c>
      <c r="X934">
        <f t="shared" si="5253"/>
        <v>24</v>
      </c>
      <c r="Y934" s="37">
        <f t="shared" si="5254"/>
        <v>0.15</v>
      </c>
      <c r="Z934">
        <f t="shared" ref="Z934:AA934" si="5334">IF(ROWS(Z$920:Z934)&lt;=Z$918,Z933+1,"")</f>
        <v>15</v>
      </c>
      <c r="AA934">
        <f t="shared" si="5334"/>
        <v>15</v>
      </c>
      <c r="AB934" s="37">
        <f t="shared" ref="AB934:AG934" si="5335">IF(ROWS(AB$920:AB934)/100&lt;=AB$918,AB933+1%,"")</f>
        <v>0.15</v>
      </c>
      <c r="AC934" s="37">
        <f t="shared" si="5335"/>
        <v>0.15</v>
      </c>
      <c r="AD934" s="37">
        <f t="shared" si="5335"/>
        <v>0.15</v>
      </c>
      <c r="AE934" s="37">
        <f t="shared" si="5335"/>
        <v>0.15</v>
      </c>
      <c r="AF934" s="37">
        <f t="shared" si="5335"/>
        <v>0.15</v>
      </c>
      <c r="AG934" s="37">
        <f t="shared" si="5335"/>
        <v>0.15</v>
      </c>
      <c r="AH934">
        <f t="shared" si="5257"/>
        <v>15</v>
      </c>
      <c r="AI934" s="37">
        <f t="shared" ref="AI934:AJ934" si="5336">IF(ROWS(AI$920:AI934)/100&lt;=AI$918,AI933+1,"")</f>
        <v>14.01</v>
      </c>
      <c r="AJ934" s="37">
        <f t="shared" si="5336"/>
        <v>14.01</v>
      </c>
    </row>
    <row r="935" spans="2:36" ht="12.75">
      <c r="B935">
        <f t="shared" ref="B935:P935" si="5337">IF(ROWS(B$920:B935)&lt;=B$918,B934+1,"")</f>
        <v>16</v>
      </c>
      <c r="C935">
        <f t="shared" si="5337"/>
        <v>16</v>
      </c>
      <c r="D935">
        <f t="shared" si="5337"/>
        <v>16</v>
      </c>
      <c r="E935">
        <f t="shared" si="5337"/>
        <v>16</v>
      </c>
      <c r="F935">
        <f t="shared" si="5337"/>
        <v>16</v>
      </c>
      <c r="G935">
        <f t="shared" si="5337"/>
        <v>16</v>
      </c>
      <c r="H935">
        <f t="shared" si="5337"/>
        <v>16</v>
      </c>
      <c r="I935">
        <f t="shared" si="5337"/>
        <v>16</v>
      </c>
      <c r="J935">
        <f t="shared" si="5337"/>
        <v>16</v>
      </c>
      <c r="K935">
        <f t="shared" si="5337"/>
        <v>16</v>
      </c>
      <c r="L935">
        <f t="shared" si="5337"/>
        <v>16</v>
      </c>
      <c r="M935">
        <f t="shared" si="5337"/>
        <v>16</v>
      </c>
      <c r="N935">
        <f t="shared" si="5337"/>
        <v>16</v>
      </c>
      <c r="O935">
        <f t="shared" si="5337"/>
        <v>16</v>
      </c>
      <c r="P935">
        <f t="shared" si="5337"/>
        <v>16</v>
      </c>
      <c r="Q935" s="37">
        <f t="shared" ref="Q935:T935" si="5338">IF(ROWS(Q$920:Q935)/100&lt;=Q$918,Q934+1%,"")</f>
        <v>0.16</v>
      </c>
      <c r="R935" s="37">
        <f t="shared" si="5338"/>
        <v>0.16</v>
      </c>
      <c r="S935" s="37">
        <f t="shared" si="5338"/>
        <v>0.16</v>
      </c>
      <c r="T935" s="37">
        <f t="shared" si="5338"/>
        <v>0.16</v>
      </c>
      <c r="U935">
        <f t="shared" si="5251"/>
        <v>16</v>
      </c>
      <c r="V935" s="37">
        <f t="shared" ref="V935:W935" si="5339">IF(ROWS(V$920:V935)/100&lt;=V$918,V934+1%,"")</f>
        <v>0.16</v>
      </c>
      <c r="W935" s="37">
        <f t="shared" si="5339"/>
        <v>0.16</v>
      </c>
      <c r="X935">
        <f t="shared" si="5253"/>
        <v>25</v>
      </c>
      <c r="Y935" s="37">
        <f t="shared" si="5254"/>
        <v>0.16</v>
      </c>
      <c r="Z935">
        <f t="shared" ref="Z935:AA935" si="5340">IF(ROWS(Z$920:Z935)&lt;=Z$918,Z934+1,"")</f>
        <v>16</v>
      </c>
      <c r="AA935">
        <f t="shared" si="5340"/>
        <v>16</v>
      </c>
      <c r="AB935" s="37">
        <f t="shared" ref="AB935:AG935" si="5341">IF(ROWS(AB$920:AB935)/100&lt;=AB$918,AB934+1%,"")</f>
        <v>0.16</v>
      </c>
      <c r="AC935" s="37">
        <f t="shared" si="5341"/>
        <v>0.16</v>
      </c>
      <c r="AD935" s="37">
        <f t="shared" si="5341"/>
        <v>0.16</v>
      </c>
      <c r="AE935" s="37">
        <f t="shared" si="5341"/>
        <v>0.16</v>
      </c>
      <c r="AF935" s="37">
        <f t="shared" si="5341"/>
        <v>0.16</v>
      </c>
      <c r="AG935" s="37">
        <f t="shared" si="5341"/>
        <v>0.16</v>
      </c>
      <c r="AH935">
        <f t="shared" si="5257"/>
        <v>16</v>
      </c>
      <c r="AI935" s="37">
        <f t="shared" ref="AI935:AJ935" si="5342">IF(ROWS(AI$920:AI935)/100&lt;=AI$918,AI934+1,"")</f>
        <v>15.01</v>
      </c>
      <c r="AJ935" s="37">
        <f t="shared" si="5342"/>
        <v>15.01</v>
      </c>
    </row>
    <row r="936" spans="2:36" ht="12.75">
      <c r="B936">
        <f t="shared" ref="B936:P936" si="5343">IF(ROWS(B$920:B936)&lt;=B$918,B935+1,"")</f>
        <v>17</v>
      </c>
      <c r="C936">
        <f t="shared" si="5343"/>
        <v>17</v>
      </c>
      <c r="D936">
        <f t="shared" si="5343"/>
        <v>17</v>
      </c>
      <c r="E936">
        <f t="shared" si="5343"/>
        <v>17</v>
      </c>
      <c r="F936">
        <f t="shared" si="5343"/>
        <v>17</v>
      </c>
      <c r="G936">
        <f t="shared" si="5343"/>
        <v>17</v>
      </c>
      <c r="H936">
        <f t="shared" si="5343"/>
        <v>17</v>
      </c>
      <c r="I936">
        <f t="shared" si="5343"/>
        <v>17</v>
      </c>
      <c r="J936">
        <f t="shared" si="5343"/>
        <v>17</v>
      </c>
      <c r="K936">
        <f t="shared" si="5343"/>
        <v>17</v>
      </c>
      <c r="L936">
        <f t="shared" si="5343"/>
        <v>17</v>
      </c>
      <c r="M936">
        <f t="shared" si="5343"/>
        <v>17</v>
      </c>
      <c r="N936">
        <f t="shared" si="5343"/>
        <v>17</v>
      </c>
      <c r="O936">
        <f t="shared" si="5343"/>
        <v>17</v>
      </c>
      <c r="P936">
        <f t="shared" si="5343"/>
        <v>17</v>
      </c>
      <c r="Q936" s="37">
        <f t="shared" ref="Q936:T936" si="5344">IF(ROWS(Q$920:Q936)/100&lt;=Q$918,Q935+1%,"")</f>
        <v>0.17</v>
      </c>
      <c r="R936" s="37">
        <f t="shared" si="5344"/>
        <v>0.17</v>
      </c>
      <c r="S936" s="37">
        <f t="shared" si="5344"/>
        <v>0.17</v>
      </c>
      <c r="T936" s="37">
        <f t="shared" si="5344"/>
        <v>0.17</v>
      </c>
      <c r="U936">
        <f t="shared" si="5251"/>
        <v>17</v>
      </c>
      <c r="V936" s="37">
        <f t="shared" ref="V936:W936" si="5345">IF(ROWS(V$920:V936)/100&lt;=V$918,V935+1%,"")</f>
        <v>0.17</v>
      </c>
      <c r="W936" s="37">
        <f t="shared" si="5345"/>
        <v>0.17</v>
      </c>
      <c r="X936">
        <f t="shared" si="5253"/>
        <v>26</v>
      </c>
      <c r="Y936" s="37">
        <f t="shared" si="5254"/>
        <v>0.17</v>
      </c>
      <c r="Z936">
        <f t="shared" ref="Z936:AA936" si="5346">IF(ROWS(Z$920:Z936)&lt;=Z$918,Z935+1,"")</f>
        <v>17</v>
      </c>
      <c r="AA936">
        <f t="shared" si="5346"/>
        <v>17</v>
      </c>
      <c r="AB936" s="37">
        <f t="shared" ref="AB936:AG936" si="5347">IF(ROWS(AB$920:AB936)/100&lt;=AB$918,AB935+1%,"")</f>
        <v>0.17</v>
      </c>
      <c r="AC936" s="37">
        <f t="shared" si="5347"/>
        <v>0.17</v>
      </c>
      <c r="AD936" s="37">
        <f t="shared" si="5347"/>
        <v>0.17</v>
      </c>
      <c r="AE936" s="37">
        <f t="shared" si="5347"/>
        <v>0.17</v>
      </c>
      <c r="AF936" s="37">
        <f t="shared" si="5347"/>
        <v>0.17</v>
      </c>
      <c r="AG936" s="37">
        <f t="shared" si="5347"/>
        <v>0.17</v>
      </c>
      <c r="AH936">
        <f t="shared" si="5257"/>
        <v>17</v>
      </c>
      <c r="AI936" s="37">
        <f t="shared" ref="AI936:AJ936" si="5348">IF(ROWS(AI$920:AI936)/100&lt;=AI$918,AI935+1,"")</f>
        <v>16.009999999999998</v>
      </c>
      <c r="AJ936" s="37">
        <f t="shared" si="5348"/>
        <v>16.009999999999998</v>
      </c>
    </row>
    <row r="937" spans="2:36" ht="12.75">
      <c r="B937">
        <f t="shared" ref="B937:P937" si="5349">IF(ROWS(B$920:B937)&lt;=B$918,B936+1,"")</f>
        <v>18</v>
      </c>
      <c r="C937">
        <f t="shared" si="5349"/>
        <v>18</v>
      </c>
      <c r="D937">
        <f t="shared" si="5349"/>
        <v>18</v>
      </c>
      <c r="E937">
        <f t="shared" si="5349"/>
        <v>18</v>
      </c>
      <c r="F937">
        <f t="shared" si="5349"/>
        <v>18</v>
      </c>
      <c r="G937">
        <f t="shared" si="5349"/>
        <v>18</v>
      </c>
      <c r="H937">
        <f t="shared" si="5349"/>
        <v>18</v>
      </c>
      <c r="I937">
        <f t="shared" si="5349"/>
        <v>18</v>
      </c>
      <c r="J937">
        <f t="shared" si="5349"/>
        <v>18</v>
      </c>
      <c r="K937">
        <f t="shared" si="5349"/>
        <v>18</v>
      </c>
      <c r="L937">
        <f t="shared" si="5349"/>
        <v>18</v>
      </c>
      <c r="M937">
        <f t="shared" si="5349"/>
        <v>18</v>
      </c>
      <c r="N937">
        <f t="shared" si="5349"/>
        <v>18</v>
      </c>
      <c r="O937">
        <f t="shared" si="5349"/>
        <v>18</v>
      </c>
      <c r="P937">
        <f t="shared" si="5349"/>
        <v>18</v>
      </c>
      <c r="Q937" s="37">
        <f t="shared" ref="Q937:T937" si="5350">IF(ROWS(Q$920:Q937)/100&lt;=Q$918,Q936+1%,"")</f>
        <v>0.18000000000000002</v>
      </c>
      <c r="R937" s="37">
        <f t="shared" si="5350"/>
        <v>0.18000000000000002</v>
      </c>
      <c r="S937" s="37">
        <f t="shared" si="5350"/>
        <v>0.18000000000000002</v>
      </c>
      <c r="T937" s="37">
        <f t="shared" si="5350"/>
        <v>0.18000000000000002</v>
      </c>
      <c r="U937">
        <f t="shared" si="5251"/>
        <v>18</v>
      </c>
      <c r="V937" s="37">
        <f t="shared" ref="V937:W937" si="5351">IF(ROWS(V$920:V937)/100&lt;=V$918,V936+1%,"")</f>
        <v>0.18000000000000002</v>
      </c>
      <c r="W937" s="37">
        <f t="shared" si="5351"/>
        <v>0.18000000000000002</v>
      </c>
      <c r="X937">
        <f t="shared" si="5253"/>
        <v>27</v>
      </c>
      <c r="Y937" s="37">
        <f t="shared" si="5254"/>
        <v>0.18000000000000002</v>
      </c>
      <c r="Z937">
        <f t="shared" ref="Z937:AA937" si="5352">IF(ROWS(Z$920:Z937)&lt;=Z$918,Z936+1,"")</f>
        <v>18</v>
      </c>
      <c r="AA937">
        <f t="shared" si="5352"/>
        <v>18</v>
      </c>
      <c r="AB937" s="37">
        <f t="shared" ref="AB937:AG937" si="5353">IF(ROWS(AB$920:AB937)/100&lt;=AB$918,AB936+1%,"")</f>
        <v>0.18000000000000002</v>
      </c>
      <c r="AC937" s="37">
        <f t="shared" si="5353"/>
        <v>0.18000000000000002</v>
      </c>
      <c r="AD937" s="37">
        <f t="shared" si="5353"/>
        <v>0.18000000000000002</v>
      </c>
      <c r="AE937" s="37">
        <f t="shared" si="5353"/>
        <v>0.18000000000000002</v>
      </c>
      <c r="AF937" s="37">
        <f t="shared" si="5353"/>
        <v>0.18000000000000002</v>
      </c>
      <c r="AG937" s="37">
        <f t="shared" si="5353"/>
        <v>0.18000000000000002</v>
      </c>
      <c r="AH937">
        <f t="shared" si="5257"/>
        <v>18</v>
      </c>
      <c r="AI937" s="37">
        <f t="shared" ref="AI937:AJ937" si="5354">IF(ROWS(AI$920:AI937)/100&lt;=AI$918,AI936+1,"")</f>
        <v>17.009999999999998</v>
      </c>
      <c r="AJ937" s="37">
        <f t="shared" si="5354"/>
        <v>17.009999999999998</v>
      </c>
    </row>
    <row r="938" spans="2:36" ht="12.75">
      <c r="B938">
        <f t="shared" ref="B938:P938" si="5355">IF(ROWS(B$920:B938)&lt;=B$918,B937+1,"")</f>
        <v>19</v>
      </c>
      <c r="C938">
        <f t="shared" si="5355"/>
        <v>19</v>
      </c>
      <c r="D938">
        <f t="shared" si="5355"/>
        <v>19</v>
      </c>
      <c r="E938">
        <f t="shared" si="5355"/>
        <v>19</v>
      </c>
      <c r="F938">
        <f t="shared" si="5355"/>
        <v>19</v>
      </c>
      <c r="G938">
        <f t="shared" si="5355"/>
        <v>19</v>
      </c>
      <c r="H938">
        <f t="shared" si="5355"/>
        <v>19</v>
      </c>
      <c r="I938">
        <f t="shared" si="5355"/>
        <v>19</v>
      </c>
      <c r="J938">
        <f t="shared" si="5355"/>
        <v>19</v>
      </c>
      <c r="K938">
        <f t="shared" si="5355"/>
        <v>19</v>
      </c>
      <c r="L938">
        <f t="shared" si="5355"/>
        <v>19</v>
      </c>
      <c r="M938">
        <f t="shared" si="5355"/>
        <v>19</v>
      </c>
      <c r="N938">
        <f t="shared" si="5355"/>
        <v>19</v>
      </c>
      <c r="O938">
        <f t="shared" si="5355"/>
        <v>19</v>
      </c>
      <c r="P938">
        <f t="shared" si="5355"/>
        <v>19</v>
      </c>
      <c r="Q938" s="37">
        <f t="shared" ref="Q938:T938" si="5356">IF(ROWS(Q$920:Q938)/100&lt;=Q$918,Q937+1%,"")</f>
        <v>0.19000000000000003</v>
      </c>
      <c r="R938" s="37">
        <f t="shared" si="5356"/>
        <v>0.19000000000000003</v>
      </c>
      <c r="S938" s="37">
        <f t="shared" si="5356"/>
        <v>0.19000000000000003</v>
      </c>
      <c r="T938" s="37">
        <f t="shared" si="5356"/>
        <v>0.19000000000000003</v>
      </c>
      <c r="U938">
        <f t="shared" si="5251"/>
        <v>19</v>
      </c>
      <c r="V938" s="37">
        <f t="shared" ref="V938:W938" si="5357">IF(ROWS(V$920:V938)/100&lt;=V$918,V937+1%,"")</f>
        <v>0.19000000000000003</v>
      </c>
      <c r="W938" s="37">
        <f t="shared" si="5357"/>
        <v>0.19000000000000003</v>
      </c>
      <c r="X938">
        <f t="shared" si="5253"/>
        <v>28</v>
      </c>
      <c r="Y938" s="37">
        <f t="shared" si="5254"/>
        <v>0.19000000000000003</v>
      </c>
      <c r="Z938">
        <f t="shared" ref="Z938:AA938" si="5358">IF(ROWS(Z$920:Z938)&lt;=Z$918,Z937+1,"")</f>
        <v>19</v>
      </c>
      <c r="AA938">
        <f t="shared" si="5358"/>
        <v>19</v>
      </c>
      <c r="AB938" s="37">
        <f t="shared" ref="AB938:AG938" si="5359">IF(ROWS(AB$920:AB938)/100&lt;=AB$918,AB937+1%,"")</f>
        <v>0.19000000000000003</v>
      </c>
      <c r="AC938" s="37">
        <f t="shared" si="5359"/>
        <v>0.19000000000000003</v>
      </c>
      <c r="AD938" s="37">
        <f t="shared" si="5359"/>
        <v>0.19000000000000003</v>
      </c>
      <c r="AE938" s="37">
        <f t="shared" si="5359"/>
        <v>0.19000000000000003</v>
      </c>
      <c r="AF938" s="37">
        <f t="shared" si="5359"/>
        <v>0.19000000000000003</v>
      </c>
      <c r="AG938" s="37">
        <f t="shared" si="5359"/>
        <v>0.19000000000000003</v>
      </c>
      <c r="AH938">
        <f t="shared" si="5257"/>
        <v>19</v>
      </c>
      <c r="AI938" s="37">
        <f t="shared" ref="AI938:AJ938" si="5360">IF(ROWS(AI$920:AI938)/100&lt;=AI$918,AI937+1,"")</f>
        <v>18.009999999999998</v>
      </c>
      <c r="AJ938" s="37">
        <f t="shared" si="5360"/>
        <v>18.009999999999998</v>
      </c>
    </row>
    <row r="939" spans="2:36" ht="12.75">
      <c r="B939">
        <f t="shared" ref="B939:P939" si="5361">IF(ROWS(B$920:B939)&lt;=B$918,B938+1,"")</f>
        <v>20</v>
      </c>
      <c r="C939">
        <f t="shared" si="5361"/>
        <v>20</v>
      </c>
      <c r="D939">
        <f t="shared" si="5361"/>
        <v>20</v>
      </c>
      <c r="E939">
        <f t="shared" si="5361"/>
        <v>20</v>
      </c>
      <c r="F939">
        <f t="shared" si="5361"/>
        <v>20</v>
      </c>
      <c r="G939">
        <f t="shared" si="5361"/>
        <v>20</v>
      </c>
      <c r="H939">
        <f t="shared" si="5361"/>
        <v>20</v>
      </c>
      <c r="I939">
        <f t="shared" si="5361"/>
        <v>20</v>
      </c>
      <c r="J939">
        <f t="shared" si="5361"/>
        <v>20</v>
      </c>
      <c r="K939">
        <f t="shared" si="5361"/>
        <v>20</v>
      </c>
      <c r="L939">
        <f t="shared" si="5361"/>
        <v>20</v>
      </c>
      <c r="M939">
        <f t="shared" si="5361"/>
        <v>20</v>
      </c>
      <c r="N939">
        <f t="shared" si="5361"/>
        <v>20</v>
      </c>
      <c r="O939">
        <f t="shared" si="5361"/>
        <v>20</v>
      </c>
      <c r="P939">
        <f t="shared" si="5361"/>
        <v>20</v>
      </c>
      <c r="Q939" s="37">
        <f t="shared" ref="Q939:T939" si="5362">IF(ROWS(Q$920:Q939)/100&lt;=Q$918,Q938+1%,"")</f>
        <v>0.20000000000000004</v>
      </c>
      <c r="R939" s="37">
        <f t="shared" si="5362"/>
        <v>0.20000000000000004</v>
      </c>
      <c r="S939" s="37">
        <f t="shared" si="5362"/>
        <v>0.20000000000000004</v>
      </c>
      <c r="T939" s="37">
        <f t="shared" si="5362"/>
        <v>0.20000000000000004</v>
      </c>
      <c r="U939">
        <f t="shared" si="5251"/>
        <v>20</v>
      </c>
      <c r="V939" s="37">
        <f t="shared" ref="V939:W939" si="5363">IF(ROWS(V$920:V939)/100&lt;=V$918,V938+1%,"")</f>
        <v>0.20000000000000004</v>
      </c>
      <c r="W939" s="37">
        <f t="shared" si="5363"/>
        <v>0.20000000000000004</v>
      </c>
      <c r="X939">
        <f t="shared" si="5253"/>
        <v>29</v>
      </c>
      <c r="Y939" s="37">
        <f t="shared" si="5254"/>
        <v>0.20000000000000004</v>
      </c>
      <c r="Z939">
        <f t="shared" ref="Z939:AA939" si="5364">IF(ROWS(Z$920:Z939)&lt;=Z$918,Z938+1,"")</f>
        <v>20</v>
      </c>
      <c r="AA939">
        <f t="shared" si="5364"/>
        <v>20</v>
      </c>
      <c r="AB939" s="37">
        <f t="shared" ref="AB939:AG939" si="5365">IF(ROWS(AB$920:AB939)/100&lt;=AB$918,AB938+1%,"")</f>
        <v>0.20000000000000004</v>
      </c>
      <c r="AC939" s="37">
        <f t="shared" si="5365"/>
        <v>0.20000000000000004</v>
      </c>
      <c r="AD939" s="37">
        <f t="shared" si="5365"/>
        <v>0.20000000000000004</v>
      </c>
      <c r="AE939" s="37">
        <f t="shared" si="5365"/>
        <v>0.20000000000000004</v>
      </c>
      <c r="AF939" s="37">
        <f t="shared" si="5365"/>
        <v>0.20000000000000004</v>
      </c>
      <c r="AG939" s="37">
        <f t="shared" si="5365"/>
        <v>0.20000000000000004</v>
      </c>
      <c r="AH939">
        <f t="shared" si="5257"/>
        <v>20</v>
      </c>
      <c r="AI939" s="37">
        <f t="shared" ref="AI939:AJ939" si="5366">IF(ROWS(AI$920:AI939)/100&lt;=AI$918,AI938+1,"")</f>
        <v>19.009999999999998</v>
      </c>
      <c r="AJ939" s="37">
        <f t="shared" si="5366"/>
        <v>19.009999999999998</v>
      </c>
    </row>
    <row r="940" spans="2:36" ht="12.75">
      <c r="B940">
        <f t="shared" ref="B940:P940" si="5367">IF(ROWS(B$920:B940)&lt;=B$918,B939+1,"")</f>
        <v>21</v>
      </c>
      <c r="C940">
        <f t="shared" si="5367"/>
        <v>21</v>
      </c>
      <c r="D940">
        <f t="shared" si="5367"/>
        <v>21</v>
      </c>
      <c r="E940">
        <f t="shared" si="5367"/>
        <v>21</v>
      </c>
      <c r="F940">
        <f t="shared" si="5367"/>
        <v>21</v>
      </c>
      <c r="G940">
        <f t="shared" si="5367"/>
        <v>21</v>
      </c>
      <c r="H940">
        <f t="shared" si="5367"/>
        <v>21</v>
      </c>
      <c r="I940">
        <f t="shared" si="5367"/>
        <v>21</v>
      </c>
      <c r="J940">
        <f t="shared" si="5367"/>
        <v>21</v>
      </c>
      <c r="K940">
        <f t="shared" si="5367"/>
        <v>21</v>
      </c>
      <c r="L940">
        <f t="shared" si="5367"/>
        <v>21</v>
      </c>
      <c r="M940">
        <f t="shared" si="5367"/>
        <v>21</v>
      </c>
      <c r="N940">
        <f t="shared" si="5367"/>
        <v>21</v>
      </c>
      <c r="O940">
        <f t="shared" si="5367"/>
        <v>21</v>
      </c>
      <c r="P940">
        <f t="shared" si="5367"/>
        <v>21</v>
      </c>
      <c r="Q940" s="37">
        <f t="shared" ref="Q940:T940" si="5368">IF(ROWS(Q$920:Q940)/100&lt;=Q$918,Q939+1%,"")</f>
        <v>0.21000000000000005</v>
      </c>
      <c r="R940" s="37">
        <f t="shared" si="5368"/>
        <v>0.21000000000000005</v>
      </c>
      <c r="S940" s="37">
        <f t="shared" si="5368"/>
        <v>0.21000000000000005</v>
      </c>
      <c r="T940" s="37">
        <f t="shared" si="5368"/>
        <v>0.21000000000000005</v>
      </c>
      <c r="U940">
        <f t="shared" si="5251"/>
        <v>21</v>
      </c>
      <c r="V940" s="37">
        <f t="shared" ref="V940:W940" si="5369">IF(ROWS(V$920:V940)/100&lt;=V$918,V939+1%,"")</f>
        <v>0.21000000000000005</v>
      </c>
      <c r="W940" s="37">
        <f t="shared" si="5369"/>
        <v>0.21000000000000005</v>
      </c>
      <c r="X940">
        <f t="shared" si="5253"/>
        <v>30</v>
      </c>
      <c r="Y940" s="37">
        <f t="shared" si="5254"/>
        <v>0.21000000000000005</v>
      </c>
      <c r="Z940">
        <f t="shared" ref="Z940:AA940" si="5370">IF(ROWS(Z$920:Z940)&lt;=Z$918,Z939+1,"")</f>
        <v>21</v>
      </c>
      <c r="AA940">
        <f t="shared" si="5370"/>
        <v>21</v>
      </c>
      <c r="AB940" s="37">
        <f t="shared" ref="AB940:AG940" si="5371">IF(ROWS(AB$920:AB940)/100&lt;=AB$918,AB939+1%,"")</f>
        <v>0.21000000000000005</v>
      </c>
      <c r="AC940" s="37">
        <f t="shared" si="5371"/>
        <v>0.21000000000000005</v>
      </c>
      <c r="AD940" s="37">
        <f t="shared" si="5371"/>
        <v>0.21000000000000005</v>
      </c>
      <c r="AE940" s="37">
        <f t="shared" si="5371"/>
        <v>0.21000000000000005</v>
      </c>
      <c r="AF940" s="37">
        <f t="shared" si="5371"/>
        <v>0.21000000000000005</v>
      </c>
      <c r="AG940" s="37">
        <f t="shared" si="5371"/>
        <v>0.21000000000000005</v>
      </c>
      <c r="AH940">
        <f t="shared" si="5257"/>
        <v>21</v>
      </c>
      <c r="AI940" s="37">
        <f t="shared" ref="AI940:AJ940" si="5372">IF(ROWS(AI$920:AI940)/100&lt;=AI$918,AI939+1,"")</f>
        <v>20.009999999999998</v>
      </c>
      <c r="AJ940" s="37">
        <f t="shared" si="5372"/>
        <v>20.009999999999998</v>
      </c>
    </row>
    <row r="941" spans="2:36" ht="12.75">
      <c r="B941">
        <f t="shared" ref="B941:P941" si="5373">IF(ROWS(B$920:B941)&lt;=B$918,B940+1,"")</f>
        <v>22</v>
      </c>
      <c r="C941">
        <f t="shared" si="5373"/>
        <v>22</v>
      </c>
      <c r="D941">
        <f t="shared" si="5373"/>
        <v>22</v>
      </c>
      <c r="E941">
        <f t="shared" si="5373"/>
        <v>22</v>
      </c>
      <c r="F941">
        <f t="shared" si="5373"/>
        <v>22</v>
      </c>
      <c r="G941">
        <f t="shared" si="5373"/>
        <v>22</v>
      </c>
      <c r="H941">
        <f t="shared" si="5373"/>
        <v>22</v>
      </c>
      <c r="I941">
        <f t="shared" si="5373"/>
        <v>22</v>
      </c>
      <c r="J941">
        <f t="shared" si="5373"/>
        <v>22</v>
      </c>
      <c r="K941">
        <f t="shared" si="5373"/>
        <v>22</v>
      </c>
      <c r="L941">
        <f t="shared" si="5373"/>
        <v>22</v>
      </c>
      <c r="M941">
        <f t="shared" si="5373"/>
        <v>22</v>
      </c>
      <c r="N941">
        <f t="shared" si="5373"/>
        <v>22</v>
      </c>
      <c r="O941">
        <f t="shared" si="5373"/>
        <v>22</v>
      </c>
      <c r="P941">
        <f t="shared" si="5373"/>
        <v>22</v>
      </c>
      <c r="Q941" s="37">
        <f t="shared" ref="Q941:T941" si="5374">IF(ROWS(Q$920:Q941)/100&lt;=Q$918,Q940+1%,"")</f>
        <v>0.22000000000000006</v>
      </c>
      <c r="R941" s="37">
        <f t="shared" si="5374"/>
        <v>0.22000000000000006</v>
      </c>
      <c r="S941" s="37">
        <f t="shared" si="5374"/>
        <v>0.22000000000000006</v>
      </c>
      <c r="T941" s="37">
        <f t="shared" si="5374"/>
        <v>0.22000000000000006</v>
      </c>
      <c r="U941">
        <f t="shared" si="5251"/>
        <v>22</v>
      </c>
      <c r="V941" s="37">
        <f t="shared" ref="V941:W941" si="5375">IF(ROWS(V$920:V941)/100&lt;=V$918,V940+1%,"")</f>
        <v>0.22000000000000006</v>
      </c>
      <c r="W941" s="37">
        <f t="shared" si="5375"/>
        <v>0.22000000000000006</v>
      </c>
      <c r="X941">
        <f t="shared" si="5253"/>
        <v>31</v>
      </c>
      <c r="Y941" s="37">
        <f t="shared" si="5254"/>
        <v>0.22000000000000006</v>
      </c>
      <c r="Z941">
        <f t="shared" ref="Z941:AA941" si="5376">IF(ROWS(Z$920:Z941)&lt;=Z$918,Z940+1,"")</f>
        <v>22</v>
      </c>
      <c r="AA941">
        <f t="shared" si="5376"/>
        <v>22</v>
      </c>
      <c r="AB941" s="37">
        <f t="shared" ref="AB941:AG941" si="5377">IF(ROWS(AB$920:AB941)/100&lt;=AB$918,AB940+1%,"")</f>
        <v>0.22000000000000006</v>
      </c>
      <c r="AC941" s="37">
        <f t="shared" si="5377"/>
        <v>0.22000000000000006</v>
      </c>
      <c r="AD941" s="37">
        <f t="shared" si="5377"/>
        <v>0.22000000000000006</v>
      </c>
      <c r="AE941" s="37">
        <f t="shared" si="5377"/>
        <v>0.22000000000000006</v>
      </c>
      <c r="AF941" s="37">
        <f t="shared" si="5377"/>
        <v>0.22000000000000006</v>
      </c>
      <c r="AG941" s="37">
        <f t="shared" si="5377"/>
        <v>0.22000000000000006</v>
      </c>
      <c r="AH941">
        <f t="shared" si="5257"/>
        <v>22</v>
      </c>
      <c r="AI941" s="37">
        <f t="shared" ref="AI941:AJ941" si="5378">IF(ROWS(AI$920:AI941)/100&lt;=AI$918,AI940+1,"")</f>
        <v>21.009999999999998</v>
      </c>
      <c r="AJ941" s="37">
        <f t="shared" si="5378"/>
        <v>21.009999999999998</v>
      </c>
    </row>
    <row r="942" spans="2:36" ht="12.75">
      <c r="B942">
        <f t="shared" ref="B942:P942" si="5379">IF(ROWS(B$920:B942)&lt;=B$918,B941+1,"")</f>
        <v>23</v>
      </c>
      <c r="C942">
        <f t="shared" si="5379"/>
        <v>23</v>
      </c>
      <c r="D942">
        <f t="shared" si="5379"/>
        <v>23</v>
      </c>
      <c r="E942">
        <f t="shared" si="5379"/>
        <v>23</v>
      </c>
      <c r="F942">
        <f t="shared" si="5379"/>
        <v>23</v>
      </c>
      <c r="G942">
        <f t="shared" si="5379"/>
        <v>23</v>
      </c>
      <c r="H942">
        <f t="shared" si="5379"/>
        <v>23</v>
      </c>
      <c r="I942">
        <f t="shared" si="5379"/>
        <v>23</v>
      </c>
      <c r="J942">
        <f t="shared" si="5379"/>
        <v>23</v>
      </c>
      <c r="K942">
        <f t="shared" si="5379"/>
        <v>23</v>
      </c>
      <c r="L942">
        <f t="shared" si="5379"/>
        <v>23</v>
      </c>
      <c r="M942">
        <f t="shared" si="5379"/>
        <v>23</v>
      </c>
      <c r="N942">
        <f t="shared" si="5379"/>
        <v>23</v>
      </c>
      <c r="O942">
        <f t="shared" si="5379"/>
        <v>23</v>
      </c>
      <c r="P942">
        <f t="shared" si="5379"/>
        <v>23</v>
      </c>
      <c r="Q942" s="37">
        <f t="shared" ref="Q942:T942" si="5380">IF(ROWS(Q$920:Q942)/100&lt;=Q$918,Q941+1%,"")</f>
        <v>0.23000000000000007</v>
      </c>
      <c r="R942" s="37">
        <f t="shared" si="5380"/>
        <v>0.23000000000000007</v>
      </c>
      <c r="S942" s="37">
        <f t="shared" si="5380"/>
        <v>0.23000000000000007</v>
      </c>
      <c r="T942" s="37">
        <f t="shared" si="5380"/>
        <v>0.23000000000000007</v>
      </c>
      <c r="U942">
        <f t="shared" si="5251"/>
        <v>23</v>
      </c>
      <c r="V942" s="37">
        <f t="shared" ref="V942:W942" si="5381">IF(ROWS(V$920:V942)/100&lt;=V$918,V941+1%,"")</f>
        <v>0.23000000000000007</v>
      </c>
      <c r="W942" s="37">
        <f t="shared" si="5381"/>
        <v>0.23000000000000007</v>
      </c>
      <c r="X942">
        <f t="shared" si="5253"/>
        <v>32</v>
      </c>
      <c r="Y942" s="37">
        <f t="shared" si="5254"/>
        <v>0.23000000000000007</v>
      </c>
      <c r="Z942">
        <f t="shared" ref="Z942:AA942" si="5382">IF(ROWS(Z$920:Z942)&lt;=Z$918,Z941+1,"")</f>
        <v>23</v>
      </c>
      <c r="AA942">
        <f t="shared" si="5382"/>
        <v>23</v>
      </c>
      <c r="AB942" s="37">
        <f t="shared" ref="AB942:AG942" si="5383">IF(ROWS(AB$920:AB942)/100&lt;=AB$918,AB941+1%,"")</f>
        <v>0.23000000000000007</v>
      </c>
      <c r="AC942" s="37">
        <f t="shared" si="5383"/>
        <v>0.23000000000000007</v>
      </c>
      <c r="AD942" s="37">
        <f t="shared" si="5383"/>
        <v>0.23000000000000007</v>
      </c>
      <c r="AE942" s="37">
        <f t="shared" si="5383"/>
        <v>0.23000000000000007</v>
      </c>
      <c r="AF942" s="37">
        <f t="shared" si="5383"/>
        <v>0.23000000000000007</v>
      </c>
      <c r="AG942" s="37">
        <f t="shared" si="5383"/>
        <v>0.23000000000000007</v>
      </c>
      <c r="AH942">
        <f t="shared" si="5257"/>
        <v>23</v>
      </c>
      <c r="AI942" s="37">
        <f t="shared" ref="AI942:AJ942" si="5384">IF(ROWS(AI$920:AI942)/100&lt;=AI$918,AI941+1,"")</f>
        <v>22.009999999999998</v>
      </c>
      <c r="AJ942" s="37">
        <f t="shared" si="5384"/>
        <v>22.009999999999998</v>
      </c>
    </row>
    <row r="943" spans="2:36" ht="12.75">
      <c r="B943">
        <f t="shared" ref="B943:P943" si="5385">IF(ROWS(B$920:B943)&lt;=B$918,B942+1,"")</f>
        <v>24</v>
      </c>
      <c r="C943">
        <f t="shared" si="5385"/>
        <v>24</v>
      </c>
      <c r="D943">
        <f t="shared" si="5385"/>
        <v>24</v>
      </c>
      <c r="E943">
        <f t="shared" si="5385"/>
        <v>24</v>
      </c>
      <c r="F943">
        <f t="shared" si="5385"/>
        <v>24</v>
      </c>
      <c r="G943">
        <f t="shared" si="5385"/>
        <v>24</v>
      </c>
      <c r="H943">
        <f t="shared" si="5385"/>
        <v>24</v>
      </c>
      <c r="I943">
        <f t="shared" si="5385"/>
        <v>24</v>
      </c>
      <c r="J943">
        <f t="shared" si="5385"/>
        <v>24</v>
      </c>
      <c r="K943">
        <f t="shared" si="5385"/>
        <v>24</v>
      </c>
      <c r="L943">
        <f t="shared" si="5385"/>
        <v>24</v>
      </c>
      <c r="M943">
        <f t="shared" si="5385"/>
        <v>24</v>
      </c>
      <c r="N943">
        <f t="shared" si="5385"/>
        <v>24</v>
      </c>
      <c r="O943">
        <f t="shared" si="5385"/>
        <v>24</v>
      </c>
      <c r="P943">
        <f t="shared" si="5385"/>
        <v>24</v>
      </c>
      <c r="Q943" s="37">
        <f t="shared" ref="Q943:T943" si="5386">IF(ROWS(Q$920:Q943)/100&lt;=Q$918,Q942+1%,"")</f>
        <v>0.24000000000000007</v>
      </c>
      <c r="R943" s="37">
        <f t="shared" si="5386"/>
        <v>0.24000000000000007</v>
      </c>
      <c r="S943" s="37">
        <f t="shared" si="5386"/>
        <v>0.24000000000000007</v>
      </c>
      <c r="T943" s="37">
        <f t="shared" si="5386"/>
        <v>0.24000000000000007</v>
      </c>
      <c r="U943">
        <f t="shared" si="5251"/>
        <v>24</v>
      </c>
      <c r="V943" s="37">
        <f t="shared" ref="V943:W943" si="5387">IF(ROWS(V$920:V943)/100&lt;=V$918,V942+1%,"")</f>
        <v>0.24000000000000007</v>
      </c>
      <c r="W943" s="37">
        <f t="shared" si="5387"/>
        <v>0.24000000000000007</v>
      </c>
      <c r="X943">
        <f t="shared" si="5253"/>
        <v>33</v>
      </c>
      <c r="Y943" s="37">
        <f t="shared" si="5254"/>
        <v>0.24000000000000007</v>
      </c>
      <c r="Z943">
        <f t="shared" ref="Z943:AA943" si="5388">IF(ROWS(Z$920:Z943)&lt;=Z$918,Z942+1,"")</f>
        <v>24</v>
      </c>
      <c r="AA943">
        <f t="shared" si="5388"/>
        <v>24</v>
      </c>
      <c r="AB943" s="37">
        <f t="shared" ref="AB943:AG943" si="5389">IF(ROWS(AB$920:AB943)/100&lt;=AB$918,AB942+1%,"")</f>
        <v>0.24000000000000007</v>
      </c>
      <c r="AC943" s="37">
        <f t="shared" si="5389"/>
        <v>0.24000000000000007</v>
      </c>
      <c r="AD943" s="37">
        <f t="shared" si="5389"/>
        <v>0.24000000000000007</v>
      </c>
      <c r="AE943" s="37">
        <f t="shared" si="5389"/>
        <v>0.24000000000000007</v>
      </c>
      <c r="AF943" s="37">
        <f t="shared" si="5389"/>
        <v>0.24000000000000007</v>
      </c>
      <c r="AG943" s="37">
        <f t="shared" si="5389"/>
        <v>0.24000000000000007</v>
      </c>
      <c r="AH943">
        <f t="shared" si="5257"/>
        <v>24</v>
      </c>
      <c r="AI943" s="37">
        <f t="shared" ref="AI943:AJ943" si="5390">IF(ROWS(AI$920:AI943)/100&lt;=AI$918,AI942+1,"")</f>
        <v>23.009999999999998</v>
      </c>
      <c r="AJ943" s="37">
        <f t="shared" si="5390"/>
        <v>23.009999999999998</v>
      </c>
    </row>
    <row r="944" spans="2:36" ht="12.75">
      <c r="B944">
        <f t="shared" ref="B944:P944" si="5391">IF(ROWS(B$920:B944)&lt;=B$918,B943+1,"")</f>
        <v>25</v>
      </c>
      <c r="C944">
        <f t="shared" si="5391"/>
        <v>25</v>
      </c>
      <c r="D944">
        <f t="shared" si="5391"/>
        <v>25</v>
      </c>
      <c r="E944">
        <f t="shared" si="5391"/>
        <v>25</v>
      </c>
      <c r="F944">
        <f t="shared" si="5391"/>
        <v>25</v>
      </c>
      <c r="G944">
        <f t="shared" si="5391"/>
        <v>25</v>
      </c>
      <c r="H944">
        <f t="shared" si="5391"/>
        <v>25</v>
      </c>
      <c r="I944">
        <f t="shared" si="5391"/>
        <v>25</v>
      </c>
      <c r="J944">
        <f t="shared" si="5391"/>
        <v>25</v>
      </c>
      <c r="K944">
        <f t="shared" si="5391"/>
        <v>25</v>
      </c>
      <c r="L944">
        <f t="shared" si="5391"/>
        <v>25</v>
      </c>
      <c r="M944">
        <f t="shared" si="5391"/>
        <v>25</v>
      </c>
      <c r="N944">
        <f t="shared" si="5391"/>
        <v>25</v>
      </c>
      <c r="O944">
        <f t="shared" si="5391"/>
        <v>25</v>
      </c>
      <c r="P944">
        <f t="shared" si="5391"/>
        <v>25</v>
      </c>
      <c r="Q944" s="37">
        <f t="shared" ref="Q944:T944" si="5392">IF(ROWS(Q$920:Q944)/100&lt;=Q$918,Q943+1%,"")</f>
        <v>0.25000000000000006</v>
      </c>
      <c r="R944" s="37">
        <f t="shared" si="5392"/>
        <v>0.25000000000000006</v>
      </c>
      <c r="S944" s="37">
        <f t="shared" si="5392"/>
        <v>0.25000000000000006</v>
      </c>
      <c r="T944" s="37">
        <f t="shared" si="5392"/>
        <v>0.25000000000000006</v>
      </c>
      <c r="U944">
        <f t="shared" si="5251"/>
        <v>25</v>
      </c>
      <c r="V944" s="37">
        <f t="shared" ref="V944:W944" si="5393">IF(ROWS(V$920:V944)/100&lt;=V$918,V943+1%,"")</f>
        <v>0.25000000000000006</v>
      </c>
      <c r="W944" s="37">
        <f t="shared" si="5393"/>
        <v>0.25000000000000006</v>
      </c>
      <c r="X944">
        <f t="shared" si="5253"/>
        <v>34</v>
      </c>
      <c r="Y944" s="37">
        <f t="shared" si="5254"/>
        <v>0.25000000000000006</v>
      </c>
      <c r="Z944">
        <f t="shared" ref="Z944:AA944" si="5394">IF(ROWS(Z$920:Z944)&lt;=Z$918,Z943+1,"")</f>
        <v>25</v>
      </c>
      <c r="AA944">
        <f t="shared" si="5394"/>
        <v>25</v>
      </c>
      <c r="AB944" s="37">
        <f t="shared" ref="AB944:AG944" si="5395">IF(ROWS(AB$920:AB944)/100&lt;=AB$918,AB943+1%,"")</f>
        <v>0.25000000000000006</v>
      </c>
      <c r="AC944" s="37">
        <f t="shared" si="5395"/>
        <v>0.25000000000000006</v>
      </c>
      <c r="AD944" s="37">
        <f t="shared" si="5395"/>
        <v>0.25000000000000006</v>
      </c>
      <c r="AE944" s="37">
        <f t="shared" si="5395"/>
        <v>0.25000000000000006</v>
      </c>
      <c r="AF944" s="37">
        <f t="shared" si="5395"/>
        <v>0.25000000000000006</v>
      </c>
      <c r="AG944" s="37">
        <f t="shared" si="5395"/>
        <v>0.25000000000000006</v>
      </c>
      <c r="AH944">
        <f t="shared" si="5257"/>
        <v>25</v>
      </c>
      <c r="AI944" s="37">
        <f t="shared" ref="AI944:AJ944" si="5396">IF(ROWS(AI$920:AI944)/100&lt;=AI$918,AI943+1,"")</f>
        <v>24.009999999999998</v>
      </c>
      <c r="AJ944" s="37">
        <f t="shared" si="5396"/>
        <v>24.009999999999998</v>
      </c>
    </row>
    <row r="945" spans="2:36" ht="12.75">
      <c r="B945">
        <f t="shared" ref="B945:P945" si="5397">IF(ROWS(B$920:B945)&lt;=B$918,B944+1,"")</f>
        <v>26</v>
      </c>
      <c r="C945">
        <f t="shared" si="5397"/>
        <v>26</v>
      </c>
      <c r="D945">
        <f t="shared" si="5397"/>
        <v>26</v>
      </c>
      <c r="E945">
        <f t="shared" si="5397"/>
        <v>26</v>
      </c>
      <c r="F945">
        <f t="shared" si="5397"/>
        <v>26</v>
      </c>
      <c r="G945">
        <f t="shared" si="5397"/>
        <v>26</v>
      </c>
      <c r="H945">
        <f t="shared" si="5397"/>
        <v>26</v>
      </c>
      <c r="I945">
        <f t="shared" si="5397"/>
        <v>26</v>
      </c>
      <c r="J945">
        <f t="shared" si="5397"/>
        <v>26</v>
      </c>
      <c r="K945">
        <f t="shared" si="5397"/>
        <v>26</v>
      </c>
      <c r="L945">
        <f t="shared" si="5397"/>
        <v>26</v>
      </c>
      <c r="M945">
        <f t="shared" si="5397"/>
        <v>26</v>
      </c>
      <c r="N945">
        <f t="shared" si="5397"/>
        <v>26</v>
      </c>
      <c r="O945">
        <f t="shared" si="5397"/>
        <v>26</v>
      </c>
      <c r="P945">
        <f t="shared" si="5397"/>
        <v>26</v>
      </c>
      <c r="Q945" s="37">
        <f t="shared" ref="Q945:T945" si="5398">IF(ROWS(Q$920:Q945)/100&lt;=Q$918,Q944+1%,"")</f>
        <v>0.26000000000000006</v>
      </c>
      <c r="R945" s="37">
        <f t="shared" si="5398"/>
        <v>0.26000000000000006</v>
      </c>
      <c r="S945" s="37">
        <f t="shared" si="5398"/>
        <v>0.26000000000000006</v>
      </c>
      <c r="T945" s="37">
        <f t="shared" si="5398"/>
        <v>0.26000000000000006</v>
      </c>
      <c r="U945">
        <f t="shared" si="5251"/>
        <v>26</v>
      </c>
      <c r="V945" s="37">
        <f t="shared" ref="V945:W945" si="5399">IF(ROWS(V$920:V945)/100&lt;=V$918,V944+1%,"")</f>
        <v>0.26000000000000006</v>
      </c>
      <c r="W945" s="37">
        <f t="shared" si="5399"/>
        <v>0.26000000000000006</v>
      </c>
      <c r="X945">
        <f t="shared" si="5253"/>
        <v>35</v>
      </c>
      <c r="Y945" s="37">
        <f t="shared" si="5254"/>
        <v>0.26000000000000006</v>
      </c>
      <c r="Z945">
        <f t="shared" ref="Z945:AA945" si="5400">IF(ROWS(Z$920:Z945)&lt;=Z$918,Z944+1,"")</f>
        <v>26</v>
      </c>
      <c r="AA945">
        <f t="shared" si="5400"/>
        <v>26</v>
      </c>
      <c r="AB945" s="37">
        <f t="shared" ref="AB945:AG945" si="5401">IF(ROWS(AB$920:AB945)/100&lt;=AB$918,AB944+1%,"")</f>
        <v>0.26000000000000006</v>
      </c>
      <c r="AC945" s="37">
        <f t="shared" si="5401"/>
        <v>0.26000000000000006</v>
      </c>
      <c r="AD945" s="37">
        <f t="shared" si="5401"/>
        <v>0.26000000000000006</v>
      </c>
      <c r="AE945" s="37">
        <f t="shared" si="5401"/>
        <v>0.26000000000000006</v>
      </c>
      <c r="AF945" s="37">
        <f t="shared" si="5401"/>
        <v>0.26000000000000006</v>
      </c>
      <c r="AG945" s="37">
        <f t="shared" si="5401"/>
        <v>0.26000000000000006</v>
      </c>
      <c r="AH945">
        <f t="shared" si="5257"/>
        <v>26</v>
      </c>
      <c r="AI945" s="37">
        <f t="shared" ref="AI945:AJ945" si="5402">IF(ROWS(AI$920:AI945)/100&lt;=AI$918,AI944+1,"")</f>
        <v>25.009999999999998</v>
      </c>
      <c r="AJ945" s="37">
        <f t="shared" si="5402"/>
        <v>25.009999999999998</v>
      </c>
    </row>
    <row r="946" spans="2:36" ht="12.75">
      <c r="B946">
        <f t="shared" ref="B946:P946" si="5403">IF(ROWS(B$920:B946)&lt;=B$918,B945+1,"")</f>
        <v>27</v>
      </c>
      <c r="C946">
        <f t="shared" si="5403"/>
        <v>27</v>
      </c>
      <c r="D946">
        <f t="shared" si="5403"/>
        <v>27</v>
      </c>
      <c r="E946">
        <f t="shared" si="5403"/>
        <v>27</v>
      </c>
      <c r="F946">
        <f t="shared" si="5403"/>
        <v>27</v>
      </c>
      <c r="G946">
        <f t="shared" si="5403"/>
        <v>27</v>
      </c>
      <c r="H946">
        <f t="shared" si="5403"/>
        <v>27</v>
      </c>
      <c r="I946">
        <f t="shared" si="5403"/>
        <v>27</v>
      </c>
      <c r="J946">
        <f t="shared" si="5403"/>
        <v>27</v>
      </c>
      <c r="K946">
        <f t="shared" si="5403"/>
        <v>27</v>
      </c>
      <c r="L946">
        <f t="shared" si="5403"/>
        <v>27</v>
      </c>
      <c r="M946">
        <f t="shared" si="5403"/>
        <v>27</v>
      </c>
      <c r="N946">
        <f t="shared" si="5403"/>
        <v>27</v>
      </c>
      <c r="O946">
        <f t="shared" si="5403"/>
        <v>27</v>
      </c>
      <c r="P946">
        <f t="shared" si="5403"/>
        <v>27</v>
      </c>
      <c r="Q946" s="37">
        <f t="shared" ref="Q946:T946" si="5404">IF(ROWS(Q$920:Q946)/100&lt;=Q$918,Q945+1%,"")</f>
        <v>0.27000000000000007</v>
      </c>
      <c r="R946" s="37">
        <f t="shared" si="5404"/>
        <v>0.27000000000000007</v>
      </c>
      <c r="S946" s="37">
        <f t="shared" si="5404"/>
        <v>0.27000000000000007</v>
      </c>
      <c r="T946" s="37">
        <f t="shared" si="5404"/>
        <v>0.27000000000000007</v>
      </c>
      <c r="U946">
        <f t="shared" si="5251"/>
        <v>27</v>
      </c>
      <c r="V946" s="37">
        <f t="shared" ref="V946:W946" si="5405">IF(ROWS(V$920:V946)/100&lt;=V$918,V945+1%,"")</f>
        <v>0.27000000000000007</v>
      </c>
      <c r="W946" s="37">
        <f t="shared" si="5405"/>
        <v>0.27000000000000007</v>
      </c>
      <c r="X946">
        <f t="shared" si="5253"/>
        <v>36</v>
      </c>
      <c r="Y946" s="37">
        <f t="shared" si="5254"/>
        <v>0.27000000000000007</v>
      </c>
      <c r="Z946">
        <f t="shared" ref="Z946:AA946" si="5406">IF(ROWS(Z$920:Z946)&lt;=Z$918,Z945+1,"")</f>
        <v>27</v>
      </c>
      <c r="AA946">
        <f t="shared" si="5406"/>
        <v>27</v>
      </c>
      <c r="AB946" s="37">
        <f t="shared" ref="AB946:AG946" si="5407">IF(ROWS(AB$920:AB946)/100&lt;=AB$918,AB945+1%,"")</f>
        <v>0.27000000000000007</v>
      </c>
      <c r="AC946" s="37">
        <f t="shared" si="5407"/>
        <v>0.27000000000000007</v>
      </c>
      <c r="AD946" s="37">
        <f t="shared" si="5407"/>
        <v>0.27000000000000007</v>
      </c>
      <c r="AE946" s="37">
        <f t="shared" si="5407"/>
        <v>0.27000000000000007</v>
      </c>
      <c r="AF946" s="37">
        <f t="shared" si="5407"/>
        <v>0.27000000000000007</v>
      </c>
      <c r="AG946" s="37">
        <f t="shared" si="5407"/>
        <v>0.27000000000000007</v>
      </c>
      <c r="AH946">
        <f t="shared" si="5257"/>
        <v>27</v>
      </c>
      <c r="AI946" s="37">
        <f t="shared" ref="AI946:AJ946" si="5408">IF(ROWS(AI$920:AI946)/100&lt;=AI$918,AI945+1,"")</f>
        <v>26.009999999999998</v>
      </c>
      <c r="AJ946" s="37">
        <f t="shared" si="5408"/>
        <v>26.009999999999998</v>
      </c>
    </row>
    <row r="947" spans="2:36" ht="12.75">
      <c r="B947">
        <f t="shared" ref="B947:P947" si="5409">IF(ROWS(B$920:B947)&lt;=B$918,B946+1,"")</f>
        <v>28</v>
      </c>
      <c r="C947">
        <f t="shared" si="5409"/>
        <v>28</v>
      </c>
      <c r="D947">
        <f t="shared" si="5409"/>
        <v>28</v>
      </c>
      <c r="E947">
        <f t="shared" si="5409"/>
        <v>28</v>
      </c>
      <c r="F947">
        <f t="shared" si="5409"/>
        <v>28</v>
      </c>
      <c r="G947">
        <f t="shared" si="5409"/>
        <v>28</v>
      </c>
      <c r="H947">
        <f t="shared" si="5409"/>
        <v>28</v>
      </c>
      <c r="I947">
        <f t="shared" si="5409"/>
        <v>28</v>
      </c>
      <c r="J947">
        <f t="shared" si="5409"/>
        <v>28</v>
      </c>
      <c r="K947">
        <f t="shared" si="5409"/>
        <v>28</v>
      </c>
      <c r="L947">
        <f t="shared" si="5409"/>
        <v>28</v>
      </c>
      <c r="M947">
        <f t="shared" si="5409"/>
        <v>28</v>
      </c>
      <c r="N947">
        <f t="shared" si="5409"/>
        <v>28</v>
      </c>
      <c r="O947">
        <f t="shared" si="5409"/>
        <v>28</v>
      </c>
      <c r="P947">
        <f t="shared" si="5409"/>
        <v>28</v>
      </c>
      <c r="Q947" s="37">
        <f t="shared" ref="Q947:T947" si="5410">IF(ROWS(Q$920:Q947)/100&lt;=Q$918,Q946+1%,"")</f>
        <v>0.28000000000000008</v>
      </c>
      <c r="R947" s="37">
        <f t="shared" si="5410"/>
        <v>0.28000000000000008</v>
      </c>
      <c r="S947" s="37">
        <f t="shared" si="5410"/>
        <v>0.28000000000000008</v>
      </c>
      <c r="T947" s="37">
        <f t="shared" si="5410"/>
        <v>0.28000000000000008</v>
      </c>
      <c r="U947">
        <f t="shared" si="5251"/>
        <v>28</v>
      </c>
      <c r="V947" s="37">
        <f t="shared" ref="V947:W947" si="5411">IF(ROWS(V$920:V947)/100&lt;=V$918,V946+1%,"")</f>
        <v>0.28000000000000008</v>
      </c>
      <c r="W947" s="37">
        <f t="shared" si="5411"/>
        <v>0.28000000000000008</v>
      </c>
      <c r="X947">
        <f t="shared" si="5253"/>
        <v>37</v>
      </c>
      <c r="Y947" s="37">
        <f t="shared" si="5254"/>
        <v>0.28000000000000008</v>
      </c>
      <c r="Z947">
        <f t="shared" ref="Z947:AA947" si="5412">IF(ROWS(Z$920:Z947)&lt;=Z$918,Z946+1,"")</f>
        <v>28</v>
      </c>
      <c r="AA947">
        <f t="shared" si="5412"/>
        <v>28</v>
      </c>
      <c r="AB947" s="37">
        <f t="shared" ref="AB947:AG947" si="5413">IF(ROWS(AB$920:AB947)/100&lt;=AB$918,AB946+1%,"")</f>
        <v>0.28000000000000008</v>
      </c>
      <c r="AC947" s="37">
        <f t="shared" si="5413"/>
        <v>0.28000000000000008</v>
      </c>
      <c r="AD947" s="37">
        <f t="shared" si="5413"/>
        <v>0.28000000000000008</v>
      </c>
      <c r="AE947" s="37">
        <f t="shared" si="5413"/>
        <v>0.28000000000000008</v>
      </c>
      <c r="AF947" s="37">
        <f t="shared" si="5413"/>
        <v>0.28000000000000008</v>
      </c>
      <c r="AG947" s="37">
        <f t="shared" si="5413"/>
        <v>0.28000000000000008</v>
      </c>
      <c r="AH947">
        <f t="shared" si="5257"/>
        <v>28</v>
      </c>
      <c r="AI947" s="37">
        <f t="shared" ref="AI947:AJ947" si="5414">IF(ROWS(AI$920:AI947)/100&lt;=AI$918,AI946+1,"")</f>
        <v>27.009999999999998</v>
      </c>
      <c r="AJ947" s="37">
        <f t="shared" si="5414"/>
        <v>27.009999999999998</v>
      </c>
    </row>
    <row r="948" spans="2:36" ht="12.75">
      <c r="B948">
        <f t="shared" ref="B948:P948" si="5415">IF(ROWS(B$920:B948)&lt;=B$918,B947+1,"")</f>
        <v>29</v>
      </c>
      <c r="C948">
        <f t="shared" si="5415"/>
        <v>29</v>
      </c>
      <c r="D948">
        <f t="shared" si="5415"/>
        <v>29</v>
      </c>
      <c r="E948">
        <f t="shared" si="5415"/>
        <v>29</v>
      </c>
      <c r="F948">
        <f t="shared" si="5415"/>
        <v>29</v>
      </c>
      <c r="G948">
        <f t="shared" si="5415"/>
        <v>29</v>
      </c>
      <c r="H948">
        <f t="shared" si="5415"/>
        <v>29</v>
      </c>
      <c r="I948">
        <f t="shared" si="5415"/>
        <v>29</v>
      </c>
      <c r="J948">
        <f t="shared" si="5415"/>
        <v>29</v>
      </c>
      <c r="K948">
        <f t="shared" si="5415"/>
        <v>29</v>
      </c>
      <c r="L948">
        <f t="shared" si="5415"/>
        <v>29</v>
      </c>
      <c r="M948">
        <f t="shared" si="5415"/>
        <v>29</v>
      </c>
      <c r="N948">
        <f t="shared" si="5415"/>
        <v>29</v>
      </c>
      <c r="O948">
        <f t="shared" si="5415"/>
        <v>29</v>
      </c>
      <c r="P948">
        <f t="shared" si="5415"/>
        <v>29</v>
      </c>
      <c r="Q948" s="37">
        <f t="shared" ref="Q948:T948" si="5416">IF(ROWS(Q$920:Q948)/100&lt;=Q$918,Q947+1%,"")</f>
        <v>0.29000000000000009</v>
      </c>
      <c r="R948" s="37">
        <f t="shared" si="5416"/>
        <v>0.29000000000000009</v>
      </c>
      <c r="S948" s="37">
        <f t="shared" si="5416"/>
        <v>0.29000000000000009</v>
      </c>
      <c r="T948" s="37">
        <f t="shared" si="5416"/>
        <v>0.29000000000000009</v>
      </c>
      <c r="U948">
        <f t="shared" si="5251"/>
        <v>29</v>
      </c>
      <c r="V948" s="37">
        <f t="shared" ref="V948:W948" si="5417">IF(ROWS(V$920:V948)/100&lt;=V$918,V947+1%,"")</f>
        <v>0.29000000000000009</v>
      </c>
      <c r="W948" s="37">
        <f t="shared" si="5417"/>
        <v>0.29000000000000009</v>
      </c>
      <c r="X948">
        <f t="shared" si="5253"/>
        <v>38</v>
      </c>
      <c r="Y948" s="37">
        <f t="shared" si="5254"/>
        <v>0.29000000000000009</v>
      </c>
      <c r="Z948">
        <f t="shared" ref="Z948:AA948" si="5418">IF(ROWS(Z$920:Z948)&lt;=Z$918,Z947+1,"")</f>
        <v>29</v>
      </c>
      <c r="AA948">
        <f t="shared" si="5418"/>
        <v>29</v>
      </c>
      <c r="AB948" s="37">
        <f t="shared" ref="AB948:AG948" si="5419">IF(ROWS(AB$920:AB948)/100&lt;=AB$918,AB947+1%,"")</f>
        <v>0.29000000000000009</v>
      </c>
      <c r="AC948" s="37">
        <f t="shared" si="5419"/>
        <v>0.29000000000000009</v>
      </c>
      <c r="AD948" s="37">
        <f t="shared" si="5419"/>
        <v>0.29000000000000009</v>
      </c>
      <c r="AE948" s="37">
        <f t="shared" si="5419"/>
        <v>0.29000000000000009</v>
      </c>
      <c r="AF948" s="37">
        <f t="shared" si="5419"/>
        <v>0.29000000000000009</v>
      </c>
      <c r="AG948" s="37">
        <f t="shared" si="5419"/>
        <v>0.29000000000000009</v>
      </c>
      <c r="AH948">
        <f t="shared" si="5257"/>
        <v>29</v>
      </c>
      <c r="AI948" s="37">
        <f t="shared" ref="AI948:AJ948" si="5420">IF(ROWS(AI$920:AI948)/100&lt;=AI$918,AI947+1,"")</f>
        <v>28.009999999999998</v>
      </c>
      <c r="AJ948" s="37">
        <f t="shared" si="5420"/>
        <v>28.009999999999998</v>
      </c>
    </row>
    <row r="949" spans="2:36" ht="12.75">
      <c r="B949">
        <f t="shared" ref="B949:P949" si="5421">IF(ROWS(B$920:B949)&lt;=B$918,B948+1,"")</f>
        <v>30</v>
      </c>
      <c r="C949">
        <f t="shared" si="5421"/>
        <v>30</v>
      </c>
      <c r="D949">
        <f t="shared" si="5421"/>
        <v>30</v>
      </c>
      <c r="E949">
        <f t="shared" si="5421"/>
        <v>30</v>
      </c>
      <c r="F949">
        <f t="shared" si="5421"/>
        <v>30</v>
      </c>
      <c r="G949">
        <f t="shared" si="5421"/>
        <v>30</v>
      </c>
      <c r="H949">
        <f t="shared" si="5421"/>
        <v>30</v>
      </c>
      <c r="I949">
        <f t="shared" si="5421"/>
        <v>30</v>
      </c>
      <c r="J949">
        <f t="shared" si="5421"/>
        <v>30</v>
      </c>
      <c r="K949">
        <f t="shared" si="5421"/>
        <v>30</v>
      </c>
      <c r="L949">
        <f t="shared" si="5421"/>
        <v>30</v>
      </c>
      <c r="M949">
        <f t="shared" si="5421"/>
        <v>30</v>
      </c>
      <c r="N949">
        <f t="shared" si="5421"/>
        <v>30</v>
      </c>
      <c r="O949">
        <f t="shared" si="5421"/>
        <v>30</v>
      </c>
      <c r="P949">
        <f t="shared" si="5421"/>
        <v>30</v>
      </c>
      <c r="Q949" s="37">
        <f t="shared" ref="Q949:T949" si="5422">IF(ROWS(Q$920:Q949)/100&lt;=Q$918,Q948+1%,"")</f>
        <v>0.3000000000000001</v>
      </c>
      <c r="R949" s="37">
        <f t="shared" si="5422"/>
        <v>0.3000000000000001</v>
      </c>
      <c r="S949" s="37">
        <f t="shared" si="5422"/>
        <v>0.3000000000000001</v>
      </c>
      <c r="T949" s="37">
        <f t="shared" si="5422"/>
        <v>0.3000000000000001</v>
      </c>
      <c r="U949">
        <f t="shared" si="5251"/>
        <v>30</v>
      </c>
      <c r="V949" s="37">
        <f t="shared" ref="V949:W949" si="5423">IF(ROWS(V$920:V949)/100&lt;=V$918,V948+1%,"")</f>
        <v>0.3000000000000001</v>
      </c>
      <c r="W949" s="37">
        <f t="shared" si="5423"/>
        <v>0.3000000000000001</v>
      </c>
      <c r="X949">
        <f t="shared" si="5253"/>
        <v>39</v>
      </c>
      <c r="Y949" s="37">
        <f t="shared" si="5254"/>
        <v>0.3000000000000001</v>
      </c>
      <c r="Z949">
        <f t="shared" ref="Z949:AA949" si="5424">IF(ROWS(Z$920:Z949)&lt;=Z$918,Z948+1,"")</f>
        <v>30</v>
      </c>
      <c r="AA949">
        <f t="shared" si="5424"/>
        <v>30</v>
      </c>
      <c r="AB949" s="37">
        <f t="shared" ref="AB949:AG949" si="5425">IF(ROWS(AB$920:AB949)/100&lt;=AB$918,AB948+1%,"")</f>
        <v>0.3000000000000001</v>
      </c>
      <c r="AC949" s="37">
        <f t="shared" si="5425"/>
        <v>0.3000000000000001</v>
      </c>
      <c r="AD949" s="37">
        <f t="shared" si="5425"/>
        <v>0.3000000000000001</v>
      </c>
      <c r="AE949" s="37">
        <f t="shared" si="5425"/>
        <v>0.3000000000000001</v>
      </c>
      <c r="AF949" s="37">
        <f t="shared" si="5425"/>
        <v>0.3000000000000001</v>
      </c>
      <c r="AG949" s="37">
        <f t="shared" si="5425"/>
        <v>0.3000000000000001</v>
      </c>
      <c r="AH949">
        <f t="shared" si="5257"/>
        <v>30</v>
      </c>
      <c r="AI949" s="37">
        <f t="shared" ref="AI949:AJ949" si="5426">IF(ROWS(AI$920:AI949)/100&lt;=AI$918,AI948+1,"")</f>
        <v>29.009999999999998</v>
      </c>
      <c r="AJ949" s="37">
        <f t="shared" si="5426"/>
        <v>29.009999999999998</v>
      </c>
    </row>
    <row r="950" spans="2:36" ht="12.75">
      <c r="B950">
        <f t="shared" ref="B950:P950" si="5427">IF(ROWS(B$920:B950)&lt;=B$918,B949+1,"")</f>
        <v>31</v>
      </c>
      <c r="C950">
        <f t="shared" si="5427"/>
        <v>31</v>
      </c>
      <c r="D950">
        <f t="shared" si="5427"/>
        <v>31</v>
      </c>
      <c r="E950">
        <f t="shared" si="5427"/>
        <v>31</v>
      </c>
      <c r="F950">
        <f t="shared" si="5427"/>
        <v>31</v>
      </c>
      <c r="G950">
        <f t="shared" si="5427"/>
        <v>31</v>
      </c>
      <c r="H950">
        <f t="shared" si="5427"/>
        <v>31</v>
      </c>
      <c r="I950">
        <f t="shared" si="5427"/>
        <v>31</v>
      </c>
      <c r="J950">
        <f t="shared" si="5427"/>
        <v>31</v>
      </c>
      <c r="K950">
        <f t="shared" si="5427"/>
        <v>31</v>
      </c>
      <c r="L950">
        <f t="shared" si="5427"/>
        <v>31</v>
      </c>
      <c r="M950">
        <f t="shared" si="5427"/>
        <v>31</v>
      </c>
      <c r="N950">
        <f t="shared" si="5427"/>
        <v>31</v>
      </c>
      <c r="O950">
        <f t="shared" si="5427"/>
        <v>31</v>
      </c>
      <c r="P950">
        <f t="shared" si="5427"/>
        <v>31</v>
      </c>
      <c r="Q950" s="37">
        <f t="shared" ref="Q950:T950" si="5428">IF(ROWS(Q$920:Q950)/100&lt;=Q$918,Q949+1%,"")</f>
        <v>0.31000000000000011</v>
      </c>
      <c r="R950" s="37">
        <f t="shared" si="5428"/>
        <v>0.31000000000000011</v>
      </c>
      <c r="S950" s="37">
        <f t="shared" si="5428"/>
        <v>0.31000000000000011</v>
      </c>
      <c r="T950" s="37">
        <f t="shared" si="5428"/>
        <v>0.31000000000000011</v>
      </c>
      <c r="U950">
        <f t="shared" si="5251"/>
        <v>31</v>
      </c>
      <c r="V950" s="37">
        <f t="shared" ref="V950:W950" si="5429">IF(ROWS(V$920:V950)/100&lt;=V$918,V949+1%,"")</f>
        <v>0.31000000000000011</v>
      </c>
      <c r="W950" s="37">
        <f t="shared" si="5429"/>
        <v>0.31000000000000011</v>
      </c>
      <c r="X950">
        <f t="shared" si="5253"/>
        <v>40</v>
      </c>
      <c r="Y950" s="37">
        <f t="shared" si="5254"/>
        <v>0.31000000000000011</v>
      </c>
      <c r="Z950">
        <f t="shared" ref="Z950:AA950" si="5430">IF(ROWS(Z$920:Z950)&lt;=Z$918,Z949+1,"")</f>
        <v>31</v>
      </c>
      <c r="AA950">
        <f t="shared" si="5430"/>
        <v>31</v>
      </c>
      <c r="AB950" s="37">
        <f t="shared" ref="AB950:AG950" si="5431">IF(ROWS(AB$920:AB950)/100&lt;=AB$918,AB949+1%,"")</f>
        <v>0.31000000000000011</v>
      </c>
      <c r="AC950" s="37">
        <f t="shared" si="5431"/>
        <v>0.31000000000000011</v>
      </c>
      <c r="AD950" s="37">
        <f t="shared" si="5431"/>
        <v>0.31000000000000011</v>
      </c>
      <c r="AE950" s="37">
        <f t="shared" si="5431"/>
        <v>0.31000000000000011</v>
      </c>
      <c r="AF950" s="37">
        <f t="shared" si="5431"/>
        <v>0.31000000000000011</v>
      </c>
      <c r="AG950" s="37">
        <f t="shared" si="5431"/>
        <v>0.31000000000000011</v>
      </c>
      <c r="AH950">
        <f t="shared" si="5257"/>
        <v>31</v>
      </c>
      <c r="AI950" s="37">
        <f t="shared" ref="AI950:AJ950" si="5432">IF(ROWS(AI$920:AI950)/100&lt;=AI$918,AI949+1,"")</f>
        <v>30.009999999999998</v>
      </c>
      <c r="AJ950" s="37">
        <f t="shared" si="5432"/>
        <v>30.009999999999998</v>
      </c>
    </row>
    <row r="951" spans="2:36" ht="12.75">
      <c r="B951">
        <f t="shared" ref="B951:P951" si="5433">IF(ROWS(B$920:B951)&lt;=B$918,B950+1,"")</f>
        <v>32</v>
      </c>
      <c r="C951">
        <f t="shared" si="5433"/>
        <v>32</v>
      </c>
      <c r="D951">
        <f t="shared" si="5433"/>
        <v>32</v>
      </c>
      <c r="E951">
        <f t="shared" si="5433"/>
        <v>32</v>
      </c>
      <c r="F951">
        <f t="shared" si="5433"/>
        <v>32</v>
      </c>
      <c r="G951">
        <f t="shared" si="5433"/>
        <v>32</v>
      </c>
      <c r="H951">
        <f t="shared" si="5433"/>
        <v>32</v>
      </c>
      <c r="I951">
        <f t="shared" si="5433"/>
        <v>32</v>
      </c>
      <c r="J951">
        <f t="shared" si="5433"/>
        <v>32</v>
      </c>
      <c r="K951">
        <f t="shared" si="5433"/>
        <v>32</v>
      </c>
      <c r="L951">
        <f t="shared" si="5433"/>
        <v>32</v>
      </c>
      <c r="M951">
        <f t="shared" si="5433"/>
        <v>32</v>
      </c>
      <c r="N951">
        <f t="shared" si="5433"/>
        <v>32</v>
      </c>
      <c r="O951">
        <f t="shared" si="5433"/>
        <v>32</v>
      </c>
      <c r="P951">
        <f t="shared" si="5433"/>
        <v>32</v>
      </c>
      <c r="Q951" s="37">
        <f t="shared" ref="Q951:T951" si="5434">IF(ROWS(Q$920:Q951)/100&lt;=Q$918,Q950+1%,"")</f>
        <v>0.32000000000000012</v>
      </c>
      <c r="R951" s="37">
        <f t="shared" si="5434"/>
        <v>0.32000000000000012</v>
      </c>
      <c r="S951" s="37">
        <f t="shared" si="5434"/>
        <v>0.32000000000000012</v>
      </c>
      <c r="T951" s="37">
        <f t="shared" si="5434"/>
        <v>0.32000000000000012</v>
      </c>
      <c r="U951">
        <f t="shared" si="5251"/>
        <v>32</v>
      </c>
      <c r="V951" s="37">
        <f t="shared" ref="V951:W951" si="5435">IF(ROWS(V$920:V951)/100&lt;=V$918,V950+1%,"")</f>
        <v>0.32000000000000012</v>
      </c>
      <c r="W951" s="37">
        <f t="shared" si="5435"/>
        <v>0.32000000000000012</v>
      </c>
      <c r="X951">
        <f t="shared" si="5253"/>
        <v>41</v>
      </c>
      <c r="Y951" s="37">
        <f t="shared" si="5254"/>
        <v>0.32000000000000012</v>
      </c>
      <c r="Z951">
        <f t="shared" ref="Z951:AA951" si="5436">IF(ROWS(Z$920:Z951)&lt;=Z$918,Z950+1,"")</f>
        <v>32</v>
      </c>
      <c r="AA951">
        <f t="shared" si="5436"/>
        <v>32</v>
      </c>
      <c r="AB951" s="37">
        <f t="shared" ref="AB951:AG951" si="5437">IF(ROWS(AB$920:AB951)/100&lt;=AB$918,AB950+1%,"")</f>
        <v>0.32000000000000012</v>
      </c>
      <c r="AC951" s="37">
        <f t="shared" si="5437"/>
        <v>0.32000000000000012</v>
      </c>
      <c r="AD951" s="37">
        <f t="shared" si="5437"/>
        <v>0.32000000000000012</v>
      </c>
      <c r="AE951" s="37">
        <f t="shared" si="5437"/>
        <v>0.32000000000000012</v>
      </c>
      <c r="AF951" s="37">
        <f t="shared" si="5437"/>
        <v>0.32000000000000012</v>
      </c>
      <c r="AG951" s="37">
        <f t="shared" si="5437"/>
        <v>0.32000000000000012</v>
      </c>
      <c r="AH951">
        <f t="shared" si="5257"/>
        <v>32</v>
      </c>
      <c r="AI951" s="37">
        <f t="shared" ref="AI951:AJ951" si="5438">IF(ROWS(AI$920:AI951)/100&lt;=AI$918,AI950+1,"")</f>
        <v>31.009999999999998</v>
      </c>
      <c r="AJ951" s="37">
        <f t="shared" si="5438"/>
        <v>31.009999999999998</v>
      </c>
    </row>
    <row r="952" spans="2:36" ht="12.75">
      <c r="B952">
        <f t="shared" ref="B952:P952" si="5439">IF(ROWS(B$920:B952)&lt;=B$918,B951+1,"")</f>
        <v>33</v>
      </c>
      <c r="C952">
        <f t="shared" si="5439"/>
        <v>33</v>
      </c>
      <c r="D952">
        <f t="shared" si="5439"/>
        <v>33</v>
      </c>
      <c r="E952">
        <f t="shared" si="5439"/>
        <v>33</v>
      </c>
      <c r="F952">
        <f t="shared" si="5439"/>
        <v>33</v>
      </c>
      <c r="G952">
        <f t="shared" si="5439"/>
        <v>33</v>
      </c>
      <c r="H952">
        <f t="shared" si="5439"/>
        <v>33</v>
      </c>
      <c r="I952">
        <f t="shared" si="5439"/>
        <v>33</v>
      </c>
      <c r="J952">
        <f t="shared" si="5439"/>
        <v>33</v>
      </c>
      <c r="K952">
        <f t="shared" si="5439"/>
        <v>33</v>
      </c>
      <c r="L952">
        <f t="shared" si="5439"/>
        <v>33</v>
      </c>
      <c r="M952">
        <f t="shared" si="5439"/>
        <v>33</v>
      </c>
      <c r="N952">
        <f t="shared" si="5439"/>
        <v>33</v>
      </c>
      <c r="O952">
        <f t="shared" si="5439"/>
        <v>33</v>
      </c>
      <c r="P952">
        <f t="shared" si="5439"/>
        <v>33</v>
      </c>
      <c r="Q952" s="37">
        <f t="shared" ref="Q952:T952" si="5440">IF(ROWS(Q$920:Q952)/100&lt;=Q$918,Q951+1%,"")</f>
        <v>0.33000000000000013</v>
      </c>
      <c r="R952" s="37">
        <f t="shared" si="5440"/>
        <v>0.33000000000000013</v>
      </c>
      <c r="S952" s="37">
        <f t="shared" si="5440"/>
        <v>0.33000000000000013</v>
      </c>
      <c r="T952" s="37">
        <f t="shared" si="5440"/>
        <v>0.33000000000000013</v>
      </c>
      <c r="U952">
        <f t="shared" si="5251"/>
        <v>33</v>
      </c>
      <c r="V952" s="37">
        <f t="shared" ref="V952:W952" si="5441">IF(ROWS(V$920:V952)/100&lt;=V$918,V951+1%,"")</f>
        <v>0.33000000000000013</v>
      </c>
      <c r="W952" s="37">
        <f t="shared" si="5441"/>
        <v>0.33000000000000013</v>
      </c>
      <c r="X952">
        <f t="shared" si="5253"/>
        <v>42</v>
      </c>
      <c r="Y952" s="37">
        <f t="shared" si="5254"/>
        <v>0.33000000000000013</v>
      </c>
      <c r="Z952">
        <f t="shared" ref="Z952:AA952" si="5442">IF(ROWS(Z$920:Z952)&lt;=Z$918,Z951+1,"")</f>
        <v>33</v>
      </c>
      <c r="AA952">
        <f t="shared" si="5442"/>
        <v>33</v>
      </c>
      <c r="AB952" s="37">
        <f t="shared" ref="AB952:AG952" si="5443">IF(ROWS(AB$920:AB952)/100&lt;=AB$918,AB951+1%,"")</f>
        <v>0.33000000000000013</v>
      </c>
      <c r="AC952" s="37">
        <f t="shared" si="5443"/>
        <v>0.33000000000000013</v>
      </c>
      <c r="AD952" s="37">
        <f t="shared" si="5443"/>
        <v>0.33000000000000013</v>
      </c>
      <c r="AE952" s="37">
        <f t="shared" si="5443"/>
        <v>0.33000000000000013</v>
      </c>
      <c r="AF952" s="37">
        <f t="shared" si="5443"/>
        <v>0.33000000000000013</v>
      </c>
      <c r="AG952" s="37">
        <f t="shared" si="5443"/>
        <v>0.33000000000000013</v>
      </c>
      <c r="AH952">
        <f t="shared" si="5257"/>
        <v>33</v>
      </c>
      <c r="AI952" s="37">
        <f t="shared" ref="AI952:AJ952" si="5444">IF(ROWS(AI$920:AI952)/100&lt;=AI$918,AI951+1,"")</f>
        <v>32.01</v>
      </c>
      <c r="AJ952" s="37">
        <f t="shared" si="5444"/>
        <v>32.01</v>
      </c>
    </row>
    <row r="953" spans="2:36" ht="12.75">
      <c r="B953">
        <f t="shared" ref="B953:P953" si="5445">IF(ROWS(B$920:B953)&lt;=B$918,B952+1,"")</f>
        <v>34</v>
      </c>
      <c r="C953">
        <f t="shared" si="5445"/>
        <v>34</v>
      </c>
      <c r="D953">
        <f t="shared" si="5445"/>
        <v>34</v>
      </c>
      <c r="E953">
        <f t="shared" si="5445"/>
        <v>34</v>
      </c>
      <c r="F953">
        <f t="shared" si="5445"/>
        <v>34</v>
      </c>
      <c r="G953">
        <f t="shared" si="5445"/>
        <v>34</v>
      </c>
      <c r="H953">
        <f t="shared" si="5445"/>
        <v>34</v>
      </c>
      <c r="I953">
        <f t="shared" si="5445"/>
        <v>34</v>
      </c>
      <c r="J953">
        <f t="shared" si="5445"/>
        <v>34</v>
      </c>
      <c r="K953">
        <f t="shared" si="5445"/>
        <v>34</v>
      </c>
      <c r="L953">
        <f t="shared" si="5445"/>
        <v>34</v>
      </c>
      <c r="M953">
        <f t="shared" si="5445"/>
        <v>34</v>
      </c>
      <c r="N953">
        <f t="shared" si="5445"/>
        <v>34</v>
      </c>
      <c r="O953">
        <f t="shared" si="5445"/>
        <v>34</v>
      </c>
      <c r="P953">
        <f t="shared" si="5445"/>
        <v>34</v>
      </c>
      <c r="Q953" s="37">
        <f t="shared" ref="Q953:T953" si="5446">IF(ROWS(Q$920:Q953)/100&lt;=Q$918,Q952+1%,"")</f>
        <v>0.34000000000000014</v>
      </c>
      <c r="R953" s="37">
        <f t="shared" si="5446"/>
        <v>0.34000000000000014</v>
      </c>
      <c r="S953" s="37">
        <f t="shared" si="5446"/>
        <v>0.34000000000000014</v>
      </c>
      <c r="T953" s="37">
        <f t="shared" si="5446"/>
        <v>0.34000000000000014</v>
      </c>
      <c r="U953">
        <f t="shared" si="5251"/>
        <v>34</v>
      </c>
      <c r="V953" s="37">
        <f t="shared" ref="V953:W953" si="5447">IF(ROWS(V$920:V953)/100&lt;=V$918,V952+1%,"")</f>
        <v>0.34000000000000014</v>
      </c>
      <c r="W953" s="37">
        <f t="shared" si="5447"/>
        <v>0.34000000000000014</v>
      </c>
      <c r="X953">
        <f t="shared" si="5253"/>
        <v>43</v>
      </c>
      <c r="Y953" s="37">
        <f t="shared" si="5254"/>
        <v>0.34000000000000014</v>
      </c>
      <c r="Z953">
        <f t="shared" ref="Z953:AA953" si="5448">IF(ROWS(Z$920:Z953)&lt;=Z$918,Z952+1,"")</f>
        <v>34</v>
      </c>
      <c r="AA953">
        <f t="shared" si="5448"/>
        <v>34</v>
      </c>
      <c r="AB953" s="37">
        <f t="shared" ref="AB953:AG953" si="5449">IF(ROWS(AB$920:AB953)/100&lt;=AB$918,AB952+1%,"")</f>
        <v>0.34000000000000014</v>
      </c>
      <c r="AC953" s="37">
        <f t="shared" si="5449"/>
        <v>0.34000000000000014</v>
      </c>
      <c r="AD953" s="37">
        <f t="shared" si="5449"/>
        <v>0.34000000000000014</v>
      </c>
      <c r="AE953" s="37">
        <f t="shared" si="5449"/>
        <v>0.34000000000000014</v>
      </c>
      <c r="AF953" s="37">
        <f t="shared" si="5449"/>
        <v>0.34000000000000014</v>
      </c>
      <c r="AG953" s="37">
        <f t="shared" si="5449"/>
        <v>0.34000000000000014</v>
      </c>
      <c r="AH953">
        <f t="shared" si="5257"/>
        <v>34</v>
      </c>
      <c r="AI953" s="37">
        <f t="shared" ref="AI953:AJ953" si="5450">IF(ROWS(AI$920:AI953)/100&lt;=AI$918,AI952+1,"")</f>
        <v>33.01</v>
      </c>
      <c r="AJ953" s="37">
        <f t="shared" si="5450"/>
        <v>33.01</v>
      </c>
    </row>
    <row r="954" spans="2:36" ht="12.75">
      <c r="B954">
        <f t="shared" ref="B954:P954" si="5451">IF(ROWS(B$920:B954)&lt;=B$918,B953+1,"")</f>
        <v>35</v>
      </c>
      <c r="C954">
        <f t="shared" si="5451"/>
        <v>35</v>
      </c>
      <c r="D954">
        <f t="shared" si="5451"/>
        <v>35</v>
      </c>
      <c r="E954">
        <f t="shared" si="5451"/>
        <v>35</v>
      </c>
      <c r="F954">
        <f t="shared" si="5451"/>
        <v>35</v>
      </c>
      <c r="G954">
        <f t="shared" si="5451"/>
        <v>35</v>
      </c>
      <c r="H954">
        <f t="shared" si="5451"/>
        <v>35</v>
      </c>
      <c r="I954">
        <f t="shared" si="5451"/>
        <v>35</v>
      </c>
      <c r="J954">
        <f t="shared" si="5451"/>
        <v>35</v>
      </c>
      <c r="K954">
        <f t="shared" si="5451"/>
        <v>35</v>
      </c>
      <c r="L954">
        <f t="shared" si="5451"/>
        <v>35</v>
      </c>
      <c r="M954">
        <f t="shared" si="5451"/>
        <v>35</v>
      </c>
      <c r="N954">
        <f t="shared" si="5451"/>
        <v>35</v>
      </c>
      <c r="O954">
        <f t="shared" si="5451"/>
        <v>35</v>
      </c>
      <c r="P954">
        <f t="shared" si="5451"/>
        <v>35</v>
      </c>
      <c r="Q954" s="37">
        <f t="shared" ref="Q954:T954" si="5452">IF(ROWS(Q$920:Q954)/100&lt;=Q$918,Q953+1%,"")</f>
        <v>0.35000000000000014</v>
      </c>
      <c r="R954" s="37">
        <f t="shared" si="5452"/>
        <v>0.35000000000000014</v>
      </c>
      <c r="S954" s="37">
        <f t="shared" si="5452"/>
        <v>0.35000000000000014</v>
      </c>
      <c r="T954" s="37">
        <f t="shared" si="5452"/>
        <v>0.35000000000000014</v>
      </c>
      <c r="U954">
        <f t="shared" si="5251"/>
        <v>35</v>
      </c>
      <c r="V954" s="37">
        <f t="shared" ref="V954:W954" si="5453">IF(ROWS(V$920:V954)/100&lt;=V$918,V953+1%,"")</f>
        <v>0.35000000000000014</v>
      </c>
      <c r="W954" s="37">
        <f t="shared" si="5453"/>
        <v>0.35000000000000014</v>
      </c>
      <c r="X954">
        <f t="shared" si="5253"/>
        <v>44</v>
      </c>
      <c r="Y954" s="37">
        <f t="shared" si="5254"/>
        <v>0.35000000000000014</v>
      </c>
      <c r="Z954">
        <f t="shared" ref="Z954:AA954" si="5454">IF(ROWS(Z$920:Z954)&lt;=Z$918,Z953+1,"")</f>
        <v>35</v>
      </c>
      <c r="AA954">
        <f t="shared" si="5454"/>
        <v>35</v>
      </c>
      <c r="AB954" s="37">
        <f t="shared" ref="AB954:AG954" si="5455">IF(ROWS(AB$920:AB954)/100&lt;=AB$918,AB953+1%,"")</f>
        <v>0.35000000000000014</v>
      </c>
      <c r="AC954" s="37">
        <f t="shared" si="5455"/>
        <v>0.35000000000000014</v>
      </c>
      <c r="AD954" s="37">
        <f t="shared" si="5455"/>
        <v>0.35000000000000014</v>
      </c>
      <c r="AE954" s="37">
        <f t="shared" si="5455"/>
        <v>0.35000000000000014</v>
      </c>
      <c r="AF954" s="37">
        <f t="shared" si="5455"/>
        <v>0.35000000000000014</v>
      </c>
      <c r="AG954" s="37">
        <f t="shared" si="5455"/>
        <v>0.35000000000000014</v>
      </c>
      <c r="AH954">
        <f t="shared" si="5257"/>
        <v>35</v>
      </c>
      <c r="AI954" s="37">
        <f t="shared" ref="AI954:AJ954" si="5456">IF(ROWS(AI$920:AI954)/100&lt;=AI$918,AI953+1,"")</f>
        <v>34.01</v>
      </c>
      <c r="AJ954" s="37">
        <f t="shared" si="5456"/>
        <v>34.01</v>
      </c>
    </row>
    <row r="955" spans="2:36" ht="12.75">
      <c r="B955">
        <f t="shared" ref="B955:P955" si="5457">IF(ROWS(B$920:B955)&lt;=B$918,B954+1,"")</f>
        <v>36</v>
      </c>
      <c r="C955">
        <f t="shared" si="5457"/>
        <v>36</v>
      </c>
      <c r="D955">
        <f t="shared" si="5457"/>
        <v>36</v>
      </c>
      <c r="E955">
        <f t="shared" si="5457"/>
        <v>36</v>
      </c>
      <c r="F955">
        <f t="shared" si="5457"/>
        <v>36</v>
      </c>
      <c r="G955">
        <f t="shared" si="5457"/>
        <v>36</v>
      </c>
      <c r="H955">
        <f t="shared" si="5457"/>
        <v>36</v>
      </c>
      <c r="I955">
        <f t="shared" si="5457"/>
        <v>36</v>
      </c>
      <c r="J955">
        <f t="shared" si="5457"/>
        <v>36</v>
      </c>
      <c r="K955">
        <f t="shared" si="5457"/>
        <v>36</v>
      </c>
      <c r="L955">
        <f t="shared" si="5457"/>
        <v>36</v>
      </c>
      <c r="M955">
        <f t="shared" si="5457"/>
        <v>36</v>
      </c>
      <c r="N955">
        <f t="shared" si="5457"/>
        <v>36</v>
      </c>
      <c r="O955">
        <f t="shared" si="5457"/>
        <v>36</v>
      </c>
      <c r="P955">
        <f t="shared" si="5457"/>
        <v>36</v>
      </c>
      <c r="Q955" s="37">
        <f t="shared" ref="Q955:T955" si="5458">IF(ROWS(Q$920:Q955)/100&lt;=Q$918,Q954+1%,"")</f>
        <v>0.36000000000000015</v>
      </c>
      <c r="R955" s="37">
        <f t="shared" si="5458"/>
        <v>0.36000000000000015</v>
      </c>
      <c r="S955" s="37">
        <f t="shared" si="5458"/>
        <v>0.36000000000000015</v>
      </c>
      <c r="T955" s="37">
        <f t="shared" si="5458"/>
        <v>0.36000000000000015</v>
      </c>
      <c r="U955">
        <f t="shared" si="5251"/>
        <v>36</v>
      </c>
      <c r="V955" s="37">
        <f t="shared" ref="V955:W955" si="5459">IF(ROWS(V$920:V955)/100&lt;=V$918,V954+1%,"")</f>
        <v>0.36000000000000015</v>
      </c>
      <c r="W955" s="37">
        <f t="shared" si="5459"/>
        <v>0.36000000000000015</v>
      </c>
      <c r="X955">
        <f t="shared" si="5253"/>
        <v>45</v>
      </c>
      <c r="Y955" s="37">
        <f t="shared" si="5254"/>
        <v>0.36000000000000015</v>
      </c>
      <c r="Z955">
        <f t="shared" ref="Z955:AA955" si="5460">IF(ROWS(Z$920:Z955)&lt;=Z$918,Z954+1,"")</f>
        <v>36</v>
      </c>
      <c r="AA955">
        <f t="shared" si="5460"/>
        <v>36</v>
      </c>
      <c r="AB955" s="37">
        <f t="shared" ref="AB955:AG955" si="5461">IF(ROWS(AB$920:AB955)/100&lt;=AB$918,AB954+1%,"")</f>
        <v>0.36000000000000015</v>
      </c>
      <c r="AC955" s="37">
        <f t="shared" si="5461"/>
        <v>0.36000000000000015</v>
      </c>
      <c r="AD955" s="37">
        <f t="shared" si="5461"/>
        <v>0.36000000000000015</v>
      </c>
      <c r="AE955" s="37">
        <f t="shared" si="5461"/>
        <v>0.36000000000000015</v>
      </c>
      <c r="AF955" s="37">
        <f t="shared" si="5461"/>
        <v>0.36000000000000015</v>
      </c>
      <c r="AG955" s="37">
        <f t="shared" si="5461"/>
        <v>0.36000000000000015</v>
      </c>
      <c r="AH955">
        <f t="shared" si="5257"/>
        <v>36</v>
      </c>
      <c r="AI955" s="37">
        <f t="shared" ref="AI955:AJ955" si="5462">IF(ROWS(AI$920:AI955)/100&lt;=AI$918,AI954+1,"")</f>
        <v>35.01</v>
      </c>
      <c r="AJ955" s="37">
        <f t="shared" si="5462"/>
        <v>35.01</v>
      </c>
    </row>
    <row r="956" spans="2:36" ht="12.75">
      <c r="B956">
        <f t="shared" ref="B956:P956" si="5463">IF(ROWS(B$920:B956)&lt;=B$918,B955+1,"")</f>
        <v>37</v>
      </c>
      <c r="C956">
        <f t="shared" si="5463"/>
        <v>37</v>
      </c>
      <c r="D956">
        <f t="shared" si="5463"/>
        <v>37</v>
      </c>
      <c r="E956">
        <f t="shared" si="5463"/>
        <v>37</v>
      </c>
      <c r="F956">
        <f t="shared" si="5463"/>
        <v>37</v>
      </c>
      <c r="G956">
        <f t="shared" si="5463"/>
        <v>37</v>
      </c>
      <c r="H956">
        <f t="shared" si="5463"/>
        <v>37</v>
      </c>
      <c r="I956">
        <f t="shared" si="5463"/>
        <v>37</v>
      </c>
      <c r="J956">
        <f t="shared" si="5463"/>
        <v>37</v>
      </c>
      <c r="K956">
        <f t="shared" si="5463"/>
        <v>37</v>
      </c>
      <c r="L956">
        <f t="shared" si="5463"/>
        <v>37</v>
      </c>
      <c r="M956">
        <f t="shared" si="5463"/>
        <v>37</v>
      </c>
      <c r="N956">
        <f t="shared" si="5463"/>
        <v>37</v>
      </c>
      <c r="O956">
        <f t="shared" si="5463"/>
        <v>37</v>
      </c>
      <c r="P956">
        <f t="shared" si="5463"/>
        <v>37</v>
      </c>
      <c r="Q956" s="37">
        <f t="shared" ref="Q956:T956" si="5464">IF(ROWS(Q$920:Q956)/100&lt;=Q$918,Q955+1%,"")</f>
        <v>0.37000000000000016</v>
      </c>
      <c r="R956" s="37">
        <f t="shared" si="5464"/>
        <v>0.37000000000000016</v>
      </c>
      <c r="S956" s="37">
        <f t="shared" si="5464"/>
        <v>0.37000000000000016</v>
      </c>
      <c r="T956" s="37">
        <f t="shared" si="5464"/>
        <v>0.37000000000000016</v>
      </c>
      <c r="U956">
        <f t="shared" si="5251"/>
        <v>37</v>
      </c>
      <c r="V956" s="37">
        <f t="shared" ref="V956:W956" si="5465">IF(ROWS(V$920:V956)/100&lt;=V$918,V955+1%,"")</f>
        <v>0.37000000000000016</v>
      </c>
      <c r="W956" s="37">
        <f t="shared" si="5465"/>
        <v>0.37000000000000016</v>
      </c>
      <c r="X956">
        <f t="shared" si="5253"/>
        <v>46</v>
      </c>
      <c r="Y956" s="37">
        <f t="shared" si="5254"/>
        <v>0.37000000000000016</v>
      </c>
      <c r="Z956">
        <f t="shared" ref="Z956:AA956" si="5466">IF(ROWS(Z$920:Z956)&lt;=Z$918,Z955+1,"")</f>
        <v>37</v>
      </c>
      <c r="AA956">
        <f t="shared" si="5466"/>
        <v>37</v>
      </c>
      <c r="AB956" s="37">
        <f t="shared" ref="AB956:AG956" si="5467">IF(ROWS(AB$920:AB956)/100&lt;=AB$918,AB955+1%,"")</f>
        <v>0.37000000000000016</v>
      </c>
      <c r="AC956" s="37">
        <f t="shared" si="5467"/>
        <v>0.37000000000000016</v>
      </c>
      <c r="AD956" s="37">
        <f t="shared" si="5467"/>
        <v>0.37000000000000016</v>
      </c>
      <c r="AE956" s="37">
        <f t="shared" si="5467"/>
        <v>0.37000000000000016</v>
      </c>
      <c r="AF956" s="37">
        <f t="shared" si="5467"/>
        <v>0.37000000000000016</v>
      </c>
      <c r="AG956" s="37">
        <f t="shared" si="5467"/>
        <v>0.37000000000000016</v>
      </c>
      <c r="AH956">
        <f t="shared" si="5257"/>
        <v>37</v>
      </c>
      <c r="AI956" s="37">
        <f t="shared" ref="AI956:AJ956" si="5468">IF(ROWS(AI$920:AI956)/100&lt;=AI$918,AI955+1,"")</f>
        <v>36.01</v>
      </c>
      <c r="AJ956" s="37">
        <f t="shared" si="5468"/>
        <v>36.01</v>
      </c>
    </row>
    <row r="957" spans="2:36" ht="12.75">
      <c r="B957">
        <f t="shared" ref="B957:P957" si="5469">IF(ROWS(B$920:B957)&lt;=B$918,B956+1,"")</f>
        <v>38</v>
      </c>
      <c r="C957">
        <f t="shared" si="5469"/>
        <v>38</v>
      </c>
      <c r="D957">
        <f t="shared" si="5469"/>
        <v>38</v>
      </c>
      <c r="E957">
        <f t="shared" si="5469"/>
        <v>38</v>
      </c>
      <c r="F957">
        <f t="shared" si="5469"/>
        <v>38</v>
      </c>
      <c r="G957">
        <f t="shared" si="5469"/>
        <v>38</v>
      </c>
      <c r="H957">
        <f t="shared" si="5469"/>
        <v>38</v>
      </c>
      <c r="I957">
        <f t="shared" si="5469"/>
        <v>38</v>
      </c>
      <c r="J957">
        <f t="shared" si="5469"/>
        <v>38</v>
      </c>
      <c r="K957">
        <f t="shared" si="5469"/>
        <v>38</v>
      </c>
      <c r="L957">
        <f t="shared" si="5469"/>
        <v>38</v>
      </c>
      <c r="M957">
        <f t="shared" si="5469"/>
        <v>38</v>
      </c>
      <c r="N957">
        <f t="shared" si="5469"/>
        <v>38</v>
      </c>
      <c r="O957">
        <f t="shared" si="5469"/>
        <v>38</v>
      </c>
      <c r="P957">
        <f t="shared" si="5469"/>
        <v>38</v>
      </c>
      <c r="Q957" s="37">
        <f t="shared" ref="Q957:T957" si="5470">IF(ROWS(Q$920:Q957)/100&lt;=Q$918,Q956+1%,"")</f>
        <v>0.38000000000000017</v>
      </c>
      <c r="R957" s="37">
        <f t="shared" si="5470"/>
        <v>0.38000000000000017</v>
      </c>
      <c r="S957" s="37">
        <f t="shared" si="5470"/>
        <v>0.38000000000000017</v>
      </c>
      <c r="T957" s="37">
        <f t="shared" si="5470"/>
        <v>0.38000000000000017</v>
      </c>
      <c r="U957">
        <f t="shared" si="5251"/>
        <v>38</v>
      </c>
      <c r="V957" s="37">
        <f t="shared" ref="V957:W957" si="5471">IF(ROWS(V$920:V957)/100&lt;=V$918,V956+1%,"")</f>
        <v>0.38000000000000017</v>
      </c>
      <c r="W957" s="37">
        <f t="shared" si="5471"/>
        <v>0.38000000000000017</v>
      </c>
      <c r="X957">
        <f t="shared" si="5253"/>
        <v>47</v>
      </c>
      <c r="Y957" s="37">
        <f t="shared" si="5254"/>
        <v>0.38000000000000017</v>
      </c>
      <c r="Z957">
        <f t="shared" ref="Z957:AA957" si="5472">IF(ROWS(Z$920:Z957)&lt;=Z$918,Z956+1,"")</f>
        <v>38</v>
      </c>
      <c r="AA957">
        <f t="shared" si="5472"/>
        <v>38</v>
      </c>
      <c r="AB957" s="37">
        <f t="shared" ref="AB957:AG957" si="5473">IF(ROWS(AB$920:AB957)/100&lt;=AB$918,AB956+1%,"")</f>
        <v>0.38000000000000017</v>
      </c>
      <c r="AC957" s="37">
        <f t="shared" si="5473"/>
        <v>0.38000000000000017</v>
      </c>
      <c r="AD957" s="37">
        <f t="shared" si="5473"/>
        <v>0.38000000000000017</v>
      </c>
      <c r="AE957" s="37">
        <f t="shared" si="5473"/>
        <v>0.38000000000000017</v>
      </c>
      <c r="AF957" s="37">
        <f t="shared" si="5473"/>
        <v>0.38000000000000017</v>
      </c>
      <c r="AG957" s="37">
        <f t="shared" si="5473"/>
        <v>0.38000000000000017</v>
      </c>
      <c r="AH957">
        <f t="shared" si="5257"/>
        <v>38</v>
      </c>
      <c r="AI957" s="37">
        <f t="shared" ref="AI957:AJ957" si="5474">IF(ROWS(AI$920:AI957)/100&lt;=AI$918,AI956+1,"")</f>
        <v>37.01</v>
      </c>
      <c r="AJ957" s="37">
        <f t="shared" si="5474"/>
        <v>37.01</v>
      </c>
    </row>
    <row r="958" spans="2:36" ht="12.75">
      <c r="B958">
        <f t="shared" ref="B958:P958" si="5475">IF(ROWS(B$920:B958)&lt;=B$918,B957+1,"")</f>
        <v>39</v>
      </c>
      <c r="C958">
        <f t="shared" si="5475"/>
        <v>39</v>
      </c>
      <c r="D958">
        <f t="shared" si="5475"/>
        <v>39</v>
      </c>
      <c r="E958">
        <f t="shared" si="5475"/>
        <v>39</v>
      </c>
      <c r="F958">
        <f t="shared" si="5475"/>
        <v>39</v>
      </c>
      <c r="G958">
        <f t="shared" si="5475"/>
        <v>39</v>
      </c>
      <c r="H958">
        <f t="shared" si="5475"/>
        <v>39</v>
      </c>
      <c r="I958">
        <f t="shared" si="5475"/>
        <v>39</v>
      </c>
      <c r="J958">
        <f t="shared" si="5475"/>
        <v>39</v>
      </c>
      <c r="K958">
        <f t="shared" si="5475"/>
        <v>39</v>
      </c>
      <c r="L958">
        <f t="shared" si="5475"/>
        <v>39</v>
      </c>
      <c r="M958">
        <f t="shared" si="5475"/>
        <v>39</v>
      </c>
      <c r="N958">
        <f t="shared" si="5475"/>
        <v>39</v>
      </c>
      <c r="O958">
        <f t="shared" si="5475"/>
        <v>39</v>
      </c>
      <c r="P958">
        <f t="shared" si="5475"/>
        <v>39</v>
      </c>
      <c r="Q958" s="37">
        <f t="shared" ref="Q958:T958" si="5476">IF(ROWS(Q$920:Q958)/100&lt;=Q$918,Q957+1%,"")</f>
        <v>0.39000000000000018</v>
      </c>
      <c r="R958" s="37">
        <f t="shared" si="5476"/>
        <v>0.39000000000000018</v>
      </c>
      <c r="S958" s="37">
        <f t="shared" si="5476"/>
        <v>0.39000000000000018</v>
      </c>
      <c r="T958" s="37">
        <f t="shared" si="5476"/>
        <v>0.39000000000000018</v>
      </c>
      <c r="U958">
        <f t="shared" si="5251"/>
        <v>39</v>
      </c>
      <c r="V958" s="37">
        <f t="shared" ref="V958:W958" si="5477">IF(ROWS(V$920:V958)/100&lt;=V$918,V957+1%,"")</f>
        <v>0.39000000000000018</v>
      </c>
      <c r="W958" s="37">
        <f t="shared" si="5477"/>
        <v>0.39000000000000018</v>
      </c>
      <c r="X958">
        <f t="shared" si="5253"/>
        <v>48</v>
      </c>
      <c r="Y958" s="37">
        <f t="shared" si="5254"/>
        <v>0.39000000000000018</v>
      </c>
      <c r="Z958">
        <f t="shared" ref="Z958:AA958" si="5478">IF(ROWS(Z$920:Z958)&lt;=Z$918,Z957+1,"")</f>
        <v>39</v>
      </c>
      <c r="AA958">
        <f t="shared" si="5478"/>
        <v>39</v>
      </c>
      <c r="AB958" s="37">
        <f t="shared" ref="AB958:AG958" si="5479">IF(ROWS(AB$920:AB958)/100&lt;=AB$918,AB957+1%,"")</f>
        <v>0.39000000000000018</v>
      </c>
      <c r="AC958" s="37">
        <f t="shared" si="5479"/>
        <v>0.39000000000000018</v>
      </c>
      <c r="AD958" s="37">
        <f t="shared" si="5479"/>
        <v>0.39000000000000018</v>
      </c>
      <c r="AE958" s="37">
        <f t="shared" si="5479"/>
        <v>0.39000000000000018</v>
      </c>
      <c r="AF958" s="37">
        <f t="shared" si="5479"/>
        <v>0.39000000000000018</v>
      </c>
      <c r="AG958" s="37">
        <f t="shared" si="5479"/>
        <v>0.39000000000000018</v>
      </c>
      <c r="AH958">
        <f t="shared" si="5257"/>
        <v>39</v>
      </c>
      <c r="AI958" s="37">
        <f t="shared" ref="AI958:AJ958" si="5480">IF(ROWS(AI$920:AI958)/100&lt;=AI$918,AI957+1,"")</f>
        <v>38.01</v>
      </c>
      <c r="AJ958" s="37">
        <f t="shared" si="5480"/>
        <v>38.01</v>
      </c>
    </row>
    <row r="959" spans="2:36" ht="12.75">
      <c r="B959">
        <f t="shared" ref="B959:P959" si="5481">IF(ROWS(B$920:B959)&lt;=B$918,B958+1,"")</f>
        <v>40</v>
      </c>
      <c r="C959">
        <f t="shared" si="5481"/>
        <v>40</v>
      </c>
      <c r="D959">
        <f t="shared" si="5481"/>
        <v>40</v>
      </c>
      <c r="E959">
        <f t="shared" si="5481"/>
        <v>40</v>
      </c>
      <c r="F959">
        <f t="shared" si="5481"/>
        <v>40</v>
      </c>
      <c r="G959">
        <f t="shared" si="5481"/>
        <v>40</v>
      </c>
      <c r="H959">
        <f t="shared" si="5481"/>
        <v>40</v>
      </c>
      <c r="I959">
        <f t="shared" si="5481"/>
        <v>40</v>
      </c>
      <c r="J959">
        <f t="shared" si="5481"/>
        <v>40</v>
      </c>
      <c r="K959">
        <f t="shared" si="5481"/>
        <v>40</v>
      </c>
      <c r="L959">
        <f t="shared" si="5481"/>
        <v>40</v>
      </c>
      <c r="M959">
        <f t="shared" si="5481"/>
        <v>40</v>
      </c>
      <c r="N959">
        <f t="shared" si="5481"/>
        <v>40</v>
      </c>
      <c r="O959">
        <f t="shared" si="5481"/>
        <v>40</v>
      </c>
      <c r="P959">
        <f t="shared" si="5481"/>
        <v>40</v>
      </c>
      <c r="Q959" s="37">
        <f t="shared" ref="Q959:T959" si="5482">IF(ROWS(Q$920:Q959)/100&lt;=Q$918,Q958+1%,"")</f>
        <v>0.40000000000000019</v>
      </c>
      <c r="R959" s="37">
        <f t="shared" si="5482"/>
        <v>0.40000000000000019</v>
      </c>
      <c r="S959" s="37">
        <f t="shared" si="5482"/>
        <v>0.40000000000000019</v>
      </c>
      <c r="T959" s="37">
        <f t="shared" si="5482"/>
        <v>0.40000000000000019</v>
      </c>
      <c r="U959">
        <f t="shared" si="5251"/>
        <v>40</v>
      </c>
      <c r="V959" s="37">
        <f t="shared" ref="V959:W959" si="5483">IF(ROWS(V$920:V959)/100&lt;=V$918,V958+1%,"")</f>
        <v>0.40000000000000019</v>
      </c>
      <c r="W959" s="37">
        <f t="shared" si="5483"/>
        <v>0.40000000000000019</v>
      </c>
      <c r="X959">
        <f t="shared" si="5253"/>
        <v>49</v>
      </c>
      <c r="Y959" s="37">
        <f t="shared" si="5254"/>
        <v>0.40000000000000019</v>
      </c>
      <c r="Z959">
        <f t="shared" ref="Z959:AA959" si="5484">IF(ROWS(Z$920:Z959)&lt;=Z$918,Z958+1,"")</f>
        <v>40</v>
      </c>
      <c r="AA959">
        <f t="shared" si="5484"/>
        <v>40</v>
      </c>
      <c r="AB959" s="37">
        <f t="shared" ref="AB959:AG959" si="5485">IF(ROWS(AB$920:AB959)/100&lt;=AB$918,AB958+1%,"")</f>
        <v>0.40000000000000019</v>
      </c>
      <c r="AC959" s="37">
        <f t="shared" si="5485"/>
        <v>0.40000000000000019</v>
      </c>
      <c r="AD959" s="37">
        <f t="shared" si="5485"/>
        <v>0.40000000000000019</v>
      </c>
      <c r="AE959" s="37">
        <f t="shared" si="5485"/>
        <v>0.40000000000000019</v>
      </c>
      <c r="AF959" s="37">
        <f t="shared" si="5485"/>
        <v>0.40000000000000019</v>
      </c>
      <c r="AG959" s="37">
        <f t="shared" si="5485"/>
        <v>0.40000000000000019</v>
      </c>
      <c r="AH959">
        <f t="shared" si="5257"/>
        <v>40</v>
      </c>
      <c r="AI959" s="37">
        <f t="shared" ref="AI959:AJ959" si="5486">IF(ROWS(AI$920:AI959)/100&lt;=AI$918,AI958+1,"")</f>
        <v>39.01</v>
      </c>
      <c r="AJ959" s="37">
        <f t="shared" si="5486"/>
        <v>39.01</v>
      </c>
    </row>
    <row r="960" spans="2:36" ht="12.75">
      <c r="B960">
        <f t="shared" ref="B960:P960" si="5487">IF(ROWS(B$920:B960)&lt;=B$918,B959+1,"")</f>
        <v>41</v>
      </c>
      <c r="C960">
        <f t="shared" si="5487"/>
        <v>41</v>
      </c>
      <c r="D960">
        <f t="shared" si="5487"/>
        <v>41</v>
      </c>
      <c r="E960">
        <f t="shared" si="5487"/>
        <v>41</v>
      </c>
      <c r="F960">
        <f t="shared" si="5487"/>
        <v>41</v>
      </c>
      <c r="G960">
        <f t="shared" si="5487"/>
        <v>41</v>
      </c>
      <c r="H960">
        <f t="shared" si="5487"/>
        <v>41</v>
      </c>
      <c r="I960">
        <f t="shared" si="5487"/>
        <v>41</v>
      </c>
      <c r="J960">
        <f t="shared" si="5487"/>
        <v>41</v>
      </c>
      <c r="K960">
        <f t="shared" si="5487"/>
        <v>41</v>
      </c>
      <c r="L960">
        <f t="shared" si="5487"/>
        <v>41</v>
      </c>
      <c r="M960">
        <f t="shared" si="5487"/>
        <v>41</v>
      </c>
      <c r="N960">
        <f t="shared" si="5487"/>
        <v>41</v>
      </c>
      <c r="O960">
        <f t="shared" si="5487"/>
        <v>41</v>
      </c>
      <c r="P960">
        <f t="shared" si="5487"/>
        <v>41</v>
      </c>
      <c r="Q960" s="37">
        <f t="shared" ref="Q960:T960" si="5488">IF(ROWS(Q$920:Q960)/100&lt;=Q$918,Q959+1%,"")</f>
        <v>0.4100000000000002</v>
      </c>
      <c r="R960" s="37">
        <f t="shared" si="5488"/>
        <v>0.4100000000000002</v>
      </c>
      <c r="S960" s="37">
        <f t="shared" si="5488"/>
        <v>0.4100000000000002</v>
      </c>
      <c r="T960" s="37">
        <f t="shared" si="5488"/>
        <v>0.4100000000000002</v>
      </c>
      <c r="U960">
        <f t="shared" si="5251"/>
        <v>41</v>
      </c>
      <c r="V960" s="37">
        <f t="shared" ref="V960:W960" si="5489">IF(ROWS(V$920:V960)/100&lt;=V$918,V959+1%,"")</f>
        <v>0.4100000000000002</v>
      </c>
      <c r="W960" s="37">
        <f t="shared" si="5489"/>
        <v>0.4100000000000002</v>
      </c>
      <c r="X960">
        <f t="shared" si="5253"/>
        <v>50</v>
      </c>
      <c r="Y960" s="37">
        <f t="shared" si="5254"/>
        <v>0.4100000000000002</v>
      </c>
      <c r="Z960">
        <f t="shared" ref="Z960:AA960" si="5490">IF(ROWS(Z$920:Z960)&lt;=Z$918,Z959+1,"")</f>
        <v>41</v>
      </c>
      <c r="AA960">
        <f t="shared" si="5490"/>
        <v>41</v>
      </c>
      <c r="AB960" s="37">
        <f t="shared" ref="AB960:AG960" si="5491">IF(ROWS(AB$920:AB960)/100&lt;=AB$918,AB959+1%,"")</f>
        <v>0.4100000000000002</v>
      </c>
      <c r="AC960" s="37">
        <f t="shared" si="5491"/>
        <v>0.4100000000000002</v>
      </c>
      <c r="AD960" s="37">
        <f t="shared" si="5491"/>
        <v>0.4100000000000002</v>
      </c>
      <c r="AE960" s="37">
        <f t="shared" si="5491"/>
        <v>0.4100000000000002</v>
      </c>
      <c r="AF960" s="37">
        <f t="shared" si="5491"/>
        <v>0.4100000000000002</v>
      </c>
      <c r="AG960" s="37">
        <f t="shared" si="5491"/>
        <v>0.4100000000000002</v>
      </c>
      <c r="AH960">
        <f t="shared" si="5257"/>
        <v>41</v>
      </c>
      <c r="AI960" s="37">
        <f t="shared" ref="AI960:AJ960" si="5492">IF(ROWS(AI$920:AI960)/100&lt;=AI$918,AI959+1,"")</f>
        <v>40.01</v>
      </c>
      <c r="AJ960" s="37">
        <f t="shared" si="5492"/>
        <v>40.01</v>
      </c>
    </row>
    <row r="961" spans="1:38" ht="12.75">
      <c r="B961">
        <f t="shared" ref="B961:P961" si="5493">IF(ROWS(B$920:B961)&lt;=B$918,B960+1,"")</f>
        <v>42</v>
      </c>
      <c r="C961">
        <f t="shared" si="5493"/>
        <v>42</v>
      </c>
      <c r="D961">
        <f t="shared" si="5493"/>
        <v>42</v>
      </c>
      <c r="E961">
        <f t="shared" si="5493"/>
        <v>42</v>
      </c>
      <c r="F961">
        <f t="shared" si="5493"/>
        <v>42</v>
      </c>
      <c r="G961">
        <f t="shared" si="5493"/>
        <v>42</v>
      </c>
      <c r="H961">
        <f t="shared" si="5493"/>
        <v>42</v>
      </c>
      <c r="I961">
        <f t="shared" si="5493"/>
        <v>42</v>
      </c>
      <c r="J961">
        <f t="shared" si="5493"/>
        <v>42</v>
      </c>
      <c r="K961">
        <f t="shared" si="5493"/>
        <v>42</v>
      </c>
      <c r="L961">
        <f t="shared" si="5493"/>
        <v>42</v>
      </c>
      <c r="M961">
        <f t="shared" si="5493"/>
        <v>42</v>
      </c>
      <c r="N961">
        <f t="shared" si="5493"/>
        <v>42</v>
      </c>
      <c r="O961">
        <f t="shared" si="5493"/>
        <v>42</v>
      </c>
      <c r="P961">
        <f t="shared" si="5493"/>
        <v>42</v>
      </c>
      <c r="Q961" s="37">
        <f t="shared" ref="Q961:T961" si="5494">IF(ROWS(Q$920:Q961)/100&lt;=Q$918,Q960+1%,"")</f>
        <v>0.42000000000000021</v>
      </c>
      <c r="R961" s="37">
        <f t="shared" si="5494"/>
        <v>0.42000000000000021</v>
      </c>
      <c r="S961" s="37">
        <f t="shared" si="5494"/>
        <v>0.42000000000000021</v>
      </c>
      <c r="T961" s="37">
        <f t="shared" si="5494"/>
        <v>0.42000000000000021</v>
      </c>
      <c r="U961">
        <f t="shared" si="5251"/>
        <v>42</v>
      </c>
      <c r="V961" s="37">
        <f t="shared" ref="V961:W961" si="5495">IF(ROWS(V$920:V961)/100&lt;=V$918,V960+1%,"")</f>
        <v>0.42000000000000021</v>
      </c>
      <c r="W961" s="37">
        <f t="shared" si="5495"/>
        <v>0.42000000000000021</v>
      </c>
      <c r="X961">
        <f t="shared" si="5253"/>
        <v>51</v>
      </c>
      <c r="Y961" s="37">
        <f t="shared" si="5254"/>
        <v>0.42000000000000021</v>
      </c>
      <c r="Z961">
        <f t="shared" ref="Z961:AA961" si="5496">IF(ROWS(Z$920:Z961)&lt;=Z$918,Z960+1,"")</f>
        <v>42</v>
      </c>
      <c r="AA961">
        <f t="shared" si="5496"/>
        <v>42</v>
      </c>
      <c r="AB961" s="37">
        <f t="shared" ref="AB961:AG961" si="5497">IF(ROWS(AB$920:AB961)/100&lt;=AB$918,AB960+1%,"")</f>
        <v>0.42000000000000021</v>
      </c>
      <c r="AC961" s="37">
        <f t="shared" si="5497"/>
        <v>0.42000000000000021</v>
      </c>
      <c r="AD961" s="37">
        <f t="shared" si="5497"/>
        <v>0.42000000000000021</v>
      </c>
      <c r="AE961" s="37">
        <f t="shared" si="5497"/>
        <v>0.42000000000000021</v>
      </c>
      <c r="AF961" s="37">
        <f t="shared" si="5497"/>
        <v>0.42000000000000021</v>
      </c>
      <c r="AG961" s="37">
        <f t="shared" si="5497"/>
        <v>0.42000000000000021</v>
      </c>
      <c r="AH961">
        <f t="shared" si="5257"/>
        <v>42</v>
      </c>
      <c r="AI961" s="37">
        <f t="shared" ref="AI961:AJ961" si="5498">IF(ROWS(AI$920:AI961)/100&lt;=AI$918,AI960+1,"")</f>
        <v>41.01</v>
      </c>
      <c r="AJ961" s="37">
        <f t="shared" si="5498"/>
        <v>41.01</v>
      </c>
    </row>
    <row r="962" spans="1:38" ht="12.75">
      <c r="B962">
        <f t="shared" ref="B962:P962" si="5499">IF(ROWS(B$920:B962)&lt;=B$918,B961+1,"")</f>
        <v>43</v>
      </c>
      <c r="C962">
        <f t="shared" si="5499"/>
        <v>43</v>
      </c>
      <c r="D962">
        <f t="shared" si="5499"/>
        <v>43</v>
      </c>
      <c r="E962">
        <f t="shared" si="5499"/>
        <v>43</v>
      </c>
      <c r="F962">
        <f t="shared" si="5499"/>
        <v>43</v>
      </c>
      <c r="G962">
        <f t="shared" si="5499"/>
        <v>43</v>
      </c>
      <c r="H962">
        <f t="shared" si="5499"/>
        <v>43</v>
      </c>
      <c r="I962">
        <f t="shared" si="5499"/>
        <v>43</v>
      </c>
      <c r="J962">
        <f t="shared" si="5499"/>
        <v>43</v>
      </c>
      <c r="K962">
        <f t="shared" si="5499"/>
        <v>43</v>
      </c>
      <c r="L962">
        <f t="shared" si="5499"/>
        <v>43</v>
      </c>
      <c r="M962">
        <f t="shared" si="5499"/>
        <v>43</v>
      </c>
      <c r="N962">
        <f t="shared" si="5499"/>
        <v>43</v>
      </c>
      <c r="O962">
        <f t="shared" si="5499"/>
        <v>43</v>
      </c>
      <c r="P962">
        <f t="shared" si="5499"/>
        <v>43</v>
      </c>
      <c r="Q962" s="37">
        <f t="shared" ref="Q962:T962" si="5500">IF(ROWS(Q$920:Q962)/100&lt;=Q$918,Q961+1%,"")</f>
        <v>0.43000000000000022</v>
      </c>
      <c r="R962" s="37">
        <f t="shared" si="5500"/>
        <v>0.43000000000000022</v>
      </c>
      <c r="S962" s="37">
        <f t="shared" si="5500"/>
        <v>0.43000000000000022</v>
      </c>
      <c r="T962" s="37">
        <f t="shared" si="5500"/>
        <v>0.43000000000000022</v>
      </c>
      <c r="U962">
        <f t="shared" si="5251"/>
        <v>43</v>
      </c>
      <c r="V962" s="37">
        <f t="shared" ref="V962:W962" si="5501">IF(ROWS(V$920:V962)/100&lt;=V$918,V961+1%,"")</f>
        <v>0.43000000000000022</v>
      </c>
      <c r="W962" s="37">
        <f t="shared" si="5501"/>
        <v>0.43000000000000022</v>
      </c>
      <c r="X962">
        <f t="shared" si="5253"/>
        <v>52</v>
      </c>
      <c r="Y962" s="37">
        <f t="shared" si="5254"/>
        <v>0.43000000000000022</v>
      </c>
      <c r="Z962">
        <f t="shared" ref="Z962:AA962" si="5502">IF(ROWS(Z$920:Z962)&lt;=Z$918,Z961+1,"")</f>
        <v>43</v>
      </c>
      <c r="AA962">
        <f t="shared" si="5502"/>
        <v>43</v>
      </c>
      <c r="AB962" s="37">
        <f t="shared" ref="AB962:AG962" si="5503">IF(ROWS(AB$920:AB962)/100&lt;=AB$918,AB961+1%,"")</f>
        <v>0.43000000000000022</v>
      </c>
      <c r="AC962" s="37">
        <f t="shared" si="5503"/>
        <v>0.43000000000000022</v>
      </c>
      <c r="AD962" s="37">
        <f t="shared" si="5503"/>
        <v>0.43000000000000022</v>
      </c>
      <c r="AE962" s="37">
        <f t="shared" si="5503"/>
        <v>0.43000000000000022</v>
      </c>
      <c r="AF962" s="37">
        <f t="shared" si="5503"/>
        <v>0.43000000000000022</v>
      </c>
      <c r="AG962" s="37">
        <f t="shared" si="5503"/>
        <v>0.43000000000000022</v>
      </c>
      <c r="AH962">
        <f t="shared" si="5257"/>
        <v>43</v>
      </c>
      <c r="AI962" s="37">
        <f t="shared" ref="AI962:AJ962" si="5504">IF(ROWS(AI$920:AI962)/100&lt;=AI$918,AI961+1,"")</f>
        <v>42.01</v>
      </c>
      <c r="AJ962" s="37">
        <f t="shared" si="5504"/>
        <v>42.01</v>
      </c>
    </row>
    <row r="963" spans="1:38" ht="12.75">
      <c r="B963">
        <f t="shared" ref="B963:P963" si="5505">IF(ROWS(B$920:B963)&lt;=B$918,B962+1,"")</f>
        <v>44</v>
      </c>
      <c r="C963">
        <f t="shared" si="5505"/>
        <v>44</v>
      </c>
      <c r="D963">
        <f t="shared" si="5505"/>
        <v>44</v>
      </c>
      <c r="E963">
        <f t="shared" si="5505"/>
        <v>44</v>
      </c>
      <c r="F963">
        <f t="shared" si="5505"/>
        <v>44</v>
      </c>
      <c r="G963">
        <f t="shared" si="5505"/>
        <v>44</v>
      </c>
      <c r="H963">
        <f t="shared" si="5505"/>
        <v>44</v>
      </c>
      <c r="I963">
        <f t="shared" si="5505"/>
        <v>44</v>
      </c>
      <c r="J963">
        <f t="shared" si="5505"/>
        <v>44</v>
      </c>
      <c r="K963">
        <f t="shared" si="5505"/>
        <v>44</v>
      </c>
      <c r="L963">
        <f t="shared" si="5505"/>
        <v>44</v>
      </c>
      <c r="M963">
        <f t="shared" si="5505"/>
        <v>44</v>
      </c>
      <c r="N963">
        <f t="shared" si="5505"/>
        <v>44</v>
      </c>
      <c r="O963">
        <f t="shared" si="5505"/>
        <v>44</v>
      </c>
      <c r="P963">
        <f t="shared" si="5505"/>
        <v>44</v>
      </c>
      <c r="Q963" s="37">
        <f t="shared" ref="Q963:T963" si="5506">IF(ROWS(Q$920:Q963)/100&lt;=Q$918,Q962+1%,"")</f>
        <v>0.44000000000000022</v>
      </c>
      <c r="R963" s="37">
        <f t="shared" si="5506"/>
        <v>0.44000000000000022</v>
      </c>
      <c r="S963" s="37">
        <f t="shared" si="5506"/>
        <v>0.44000000000000022</v>
      </c>
      <c r="T963" s="37">
        <f t="shared" si="5506"/>
        <v>0.44000000000000022</v>
      </c>
      <c r="U963">
        <f t="shared" si="5251"/>
        <v>44</v>
      </c>
      <c r="V963" s="37">
        <f t="shared" ref="V963:W963" si="5507">IF(ROWS(V$920:V963)/100&lt;=V$918,V962+1%,"")</f>
        <v>0.44000000000000022</v>
      </c>
      <c r="W963" s="37">
        <f t="shared" si="5507"/>
        <v>0.44000000000000022</v>
      </c>
      <c r="X963">
        <f t="shared" si="5253"/>
        <v>53</v>
      </c>
      <c r="Y963" s="37">
        <f t="shared" si="5254"/>
        <v>0.44000000000000022</v>
      </c>
      <c r="Z963">
        <f t="shared" ref="Z963:AA963" si="5508">IF(ROWS(Z$920:Z963)&lt;=Z$918,Z962+1,"")</f>
        <v>44</v>
      </c>
      <c r="AA963">
        <f t="shared" si="5508"/>
        <v>44</v>
      </c>
      <c r="AB963" s="37">
        <f t="shared" ref="AB963:AG963" si="5509">IF(ROWS(AB$920:AB963)/100&lt;=AB$918,AB962+1%,"")</f>
        <v>0.44000000000000022</v>
      </c>
      <c r="AC963" s="37">
        <f t="shared" si="5509"/>
        <v>0.44000000000000022</v>
      </c>
      <c r="AD963" s="37">
        <f t="shared" si="5509"/>
        <v>0.44000000000000022</v>
      </c>
      <c r="AE963" s="37">
        <f t="shared" si="5509"/>
        <v>0.44000000000000022</v>
      </c>
      <c r="AF963" s="37">
        <f t="shared" si="5509"/>
        <v>0.44000000000000022</v>
      </c>
      <c r="AG963" s="37">
        <f t="shared" si="5509"/>
        <v>0.44000000000000022</v>
      </c>
      <c r="AH963">
        <f t="shared" si="5257"/>
        <v>44</v>
      </c>
      <c r="AI963" s="37">
        <f t="shared" ref="AI963:AJ963" si="5510">IF(ROWS(AI$920:AI963)/100&lt;=AI$918,AI962+1,"")</f>
        <v>43.01</v>
      </c>
      <c r="AJ963" s="37">
        <f t="shared" si="5510"/>
        <v>43.01</v>
      </c>
    </row>
    <row r="964" spans="1:38" ht="12.75">
      <c r="B964">
        <f t="shared" ref="B964:P964" si="5511">IF(ROWS(B$920:B964)&lt;=B$918,B963+1,"")</f>
        <v>45</v>
      </c>
      <c r="C964">
        <f t="shared" si="5511"/>
        <v>45</v>
      </c>
      <c r="D964">
        <f t="shared" si="5511"/>
        <v>45</v>
      </c>
      <c r="E964">
        <f t="shared" si="5511"/>
        <v>45</v>
      </c>
      <c r="F964">
        <f t="shared" si="5511"/>
        <v>45</v>
      </c>
      <c r="G964">
        <f t="shared" si="5511"/>
        <v>45</v>
      </c>
      <c r="H964">
        <f t="shared" si="5511"/>
        <v>45</v>
      </c>
      <c r="I964">
        <f t="shared" si="5511"/>
        <v>45</v>
      </c>
      <c r="J964">
        <f t="shared" si="5511"/>
        <v>45</v>
      </c>
      <c r="K964">
        <f t="shared" si="5511"/>
        <v>45</v>
      </c>
      <c r="L964">
        <f t="shared" si="5511"/>
        <v>45</v>
      </c>
      <c r="M964">
        <f t="shared" si="5511"/>
        <v>45</v>
      </c>
      <c r="N964">
        <f t="shared" si="5511"/>
        <v>45</v>
      </c>
      <c r="O964">
        <f t="shared" si="5511"/>
        <v>45</v>
      </c>
      <c r="P964">
        <f t="shared" si="5511"/>
        <v>45</v>
      </c>
      <c r="Q964" s="37">
        <f t="shared" ref="Q964:T964" si="5512">IF(ROWS(Q$920:Q964)/100&lt;=Q$918,Q963+1%,"")</f>
        <v>0.45000000000000023</v>
      </c>
      <c r="R964" s="37">
        <f t="shared" si="5512"/>
        <v>0.45000000000000023</v>
      </c>
      <c r="S964" s="37">
        <f t="shared" si="5512"/>
        <v>0.45000000000000023</v>
      </c>
      <c r="T964" s="37">
        <f t="shared" si="5512"/>
        <v>0.45000000000000023</v>
      </c>
      <c r="U964">
        <f t="shared" si="5251"/>
        <v>45</v>
      </c>
      <c r="V964" s="37">
        <f t="shared" ref="V964:W964" si="5513">IF(ROWS(V$920:V964)/100&lt;=V$918,V963+1%,"")</f>
        <v>0.45000000000000023</v>
      </c>
      <c r="W964" s="37">
        <f t="shared" si="5513"/>
        <v>0.45000000000000023</v>
      </c>
      <c r="X964">
        <f t="shared" si="5253"/>
        <v>54</v>
      </c>
      <c r="Y964" s="37">
        <f t="shared" si="5254"/>
        <v>0.45000000000000023</v>
      </c>
      <c r="Z964">
        <f t="shared" ref="Z964:AA964" si="5514">IF(ROWS(Z$920:Z964)&lt;=Z$918,Z963+1,"")</f>
        <v>45</v>
      </c>
      <c r="AA964">
        <f t="shared" si="5514"/>
        <v>45</v>
      </c>
      <c r="AB964" s="37">
        <f t="shared" ref="AB964:AG964" si="5515">IF(ROWS(AB$920:AB964)/100&lt;=AB$918,AB963+1%,"")</f>
        <v>0.45000000000000023</v>
      </c>
      <c r="AC964" s="37">
        <f t="shared" si="5515"/>
        <v>0.45000000000000023</v>
      </c>
      <c r="AD964" s="37">
        <f t="shared" si="5515"/>
        <v>0.45000000000000023</v>
      </c>
      <c r="AE964" s="37">
        <f t="shared" si="5515"/>
        <v>0.45000000000000023</v>
      </c>
      <c r="AF964" s="37">
        <f t="shared" si="5515"/>
        <v>0.45000000000000023</v>
      </c>
      <c r="AG964" s="37">
        <f t="shared" si="5515"/>
        <v>0.45000000000000023</v>
      </c>
      <c r="AH964">
        <f t="shared" si="5257"/>
        <v>45</v>
      </c>
      <c r="AI964" s="37">
        <f t="shared" ref="AI964:AJ964" si="5516">IF(ROWS(AI$920:AI964)/100&lt;=AI$918,AI963+1,"")</f>
        <v>44.01</v>
      </c>
      <c r="AJ964" s="37">
        <f t="shared" si="5516"/>
        <v>44.01</v>
      </c>
    </row>
    <row r="965" spans="1:38" ht="12.75">
      <c r="B965">
        <f t="shared" ref="B965:P965" si="5517">IF(ROWS(B$920:B965)&lt;=B$918,B964+1,"")</f>
        <v>46</v>
      </c>
      <c r="C965">
        <f t="shared" si="5517"/>
        <v>46</v>
      </c>
      <c r="D965">
        <f t="shared" si="5517"/>
        <v>46</v>
      </c>
      <c r="E965">
        <f t="shared" si="5517"/>
        <v>46</v>
      </c>
      <c r="F965">
        <f t="shared" si="5517"/>
        <v>46</v>
      </c>
      <c r="G965">
        <f t="shared" si="5517"/>
        <v>46</v>
      </c>
      <c r="H965">
        <f t="shared" si="5517"/>
        <v>46</v>
      </c>
      <c r="I965">
        <f t="shared" si="5517"/>
        <v>46</v>
      </c>
      <c r="J965">
        <f t="shared" si="5517"/>
        <v>46</v>
      </c>
      <c r="K965">
        <f t="shared" si="5517"/>
        <v>46</v>
      </c>
      <c r="L965">
        <f t="shared" si="5517"/>
        <v>46</v>
      </c>
      <c r="M965">
        <f t="shared" si="5517"/>
        <v>46</v>
      </c>
      <c r="N965">
        <f t="shared" si="5517"/>
        <v>46</v>
      </c>
      <c r="O965">
        <f t="shared" si="5517"/>
        <v>46</v>
      </c>
      <c r="P965">
        <f t="shared" si="5517"/>
        <v>46</v>
      </c>
      <c r="Q965" s="37">
        <f t="shared" ref="Q965:T965" si="5518">IF(ROWS(Q$920:Q965)/100&lt;=Q$918,Q964+1%,"")</f>
        <v>0.46000000000000024</v>
      </c>
      <c r="R965" s="37">
        <f t="shared" si="5518"/>
        <v>0.46000000000000024</v>
      </c>
      <c r="S965" s="37">
        <f t="shared" si="5518"/>
        <v>0.46000000000000024</v>
      </c>
      <c r="T965" s="37">
        <f t="shared" si="5518"/>
        <v>0.46000000000000024</v>
      </c>
      <c r="U965">
        <f t="shared" si="5251"/>
        <v>46</v>
      </c>
      <c r="V965" s="37">
        <f t="shared" ref="V965:W965" si="5519">IF(ROWS(V$920:V965)/100&lt;=V$918,V964+1%,"")</f>
        <v>0.46000000000000024</v>
      </c>
      <c r="W965" s="37">
        <f t="shared" si="5519"/>
        <v>0.46000000000000024</v>
      </c>
      <c r="X965">
        <f t="shared" si="5253"/>
        <v>55</v>
      </c>
      <c r="Y965" s="37">
        <f t="shared" si="5254"/>
        <v>0.46000000000000024</v>
      </c>
      <c r="Z965">
        <f t="shared" ref="Z965:AA965" si="5520">IF(ROWS(Z$920:Z965)&lt;=Z$918,Z964+1,"")</f>
        <v>46</v>
      </c>
      <c r="AA965">
        <f t="shared" si="5520"/>
        <v>46</v>
      </c>
      <c r="AB965" s="37">
        <f t="shared" ref="AB965:AG965" si="5521">IF(ROWS(AB$920:AB965)/100&lt;=AB$918,AB964+1%,"")</f>
        <v>0.46000000000000024</v>
      </c>
      <c r="AC965" s="37">
        <f t="shared" si="5521"/>
        <v>0.46000000000000024</v>
      </c>
      <c r="AD965" s="37">
        <f t="shared" si="5521"/>
        <v>0.46000000000000024</v>
      </c>
      <c r="AE965" s="37">
        <f t="shared" si="5521"/>
        <v>0.46000000000000024</v>
      </c>
      <c r="AF965" s="37">
        <f t="shared" si="5521"/>
        <v>0.46000000000000024</v>
      </c>
      <c r="AG965" s="37">
        <f t="shared" si="5521"/>
        <v>0.46000000000000024</v>
      </c>
      <c r="AH965">
        <f t="shared" si="5257"/>
        <v>46</v>
      </c>
      <c r="AI965" s="37">
        <f t="shared" ref="AI965:AJ965" si="5522">IF(ROWS(AI$920:AI965)/100&lt;=AI$918,AI964+1,"")</f>
        <v>45.01</v>
      </c>
      <c r="AJ965" s="37">
        <f t="shared" si="5522"/>
        <v>45.01</v>
      </c>
    </row>
    <row r="966" spans="1:38" ht="12.75">
      <c r="B966">
        <f t="shared" ref="B966:P966" si="5523">IF(ROWS(B$920:B966)&lt;=B$918,B965+1,"")</f>
        <v>47</v>
      </c>
      <c r="C966">
        <f t="shared" si="5523"/>
        <v>47</v>
      </c>
      <c r="D966">
        <f t="shared" si="5523"/>
        <v>47</v>
      </c>
      <c r="E966">
        <f t="shared" si="5523"/>
        <v>47</v>
      </c>
      <c r="F966">
        <f t="shared" si="5523"/>
        <v>47</v>
      </c>
      <c r="G966">
        <f t="shared" si="5523"/>
        <v>47</v>
      </c>
      <c r="H966">
        <f t="shared" si="5523"/>
        <v>47</v>
      </c>
      <c r="I966">
        <f t="shared" si="5523"/>
        <v>47</v>
      </c>
      <c r="J966">
        <f t="shared" si="5523"/>
        <v>47</v>
      </c>
      <c r="K966">
        <f t="shared" si="5523"/>
        <v>47</v>
      </c>
      <c r="L966">
        <f t="shared" si="5523"/>
        <v>47</v>
      </c>
      <c r="M966">
        <f t="shared" si="5523"/>
        <v>47</v>
      </c>
      <c r="N966">
        <f t="shared" si="5523"/>
        <v>47</v>
      </c>
      <c r="O966">
        <f t="shared" si="5523"/>
        <v>47</v>
      </c>
      <c r="P966">
        <f t="shared" si="5523"/>
        <v>47</v>
      </c>
      <c r="Q966" s="37">
        <f t="shared" ref="Q966:T966" si="5524">IF(ROWS(Q$920:Q966)/100&lt;=Q$918,Q965+1%,"")</f>
        <v>0.47000000000000025</v>
      </c>
      <c r="R966" s="37">
        <f t="shared" si="5524"/>
        <v>0.47000000000000025</v>
      </c>
      <c r="S966" s="37">
        <f t="shared" si="5524"/>
        <v>0.47000000000000025</v>
      </c>
      <c r="T966" s="37">
        <f t="shared" si="5524"/>
        <v>0.47000000000000025</v>
      </c>
      <c r="U966">
        <f t="shared" si="5251"/>
        <v>47</v>
      </c>
      <c r="V966" s="37">
        <f t="shared" ref="V966:W966" si="5525">IF(ROWS(V$920:V966)/100&lt;=V$918,V965+1%,"")</f>
        <v>0.47000000000000025</v>
      </c>
      <c r="W966" s="37">
        <f t="shared" si="5525"/>
        <v>0.47000000000000025</v>
      </c>
      <c r="X966">
        <f t="shared" si="5253"/>
        <v>56</v>
      </c>
      <c r="Y966" s="37">
        <f t="shared" si="5254"/>
        <v>0.47000000000000025</v>
      </c>
      <c r="Z966">
        <f t="shared" ref="Z966:AA966" si="5526">IF(ROWS(Z$920:Z966)&lt;=Z$918,Z965+1,"")</f>
        <v>47</v>
      </c>
      <c r="AA966">
        <f t="shared" si="5526"/>
        <v>47</v>
      </c>
      <c r="AB966" s="37">
        <f t="shared" ref="AB966:AG966" si="5527">IF(ROWS(AB$920:AB966)/100&lt;=AB$918,AB965+1%,"")</f>
        <v>0.47000000000000025</v>
      </c>
      <c r="AC966" s="37">
        <f t="shared" si="5527"/>
        <v>0.47000000000000025</v>
      </c>
      <c r="AD966" s="37">
        <f t="shared" si="5527"/>
        <v>0.47000000000000025</v>
      </c>
      <c r="AE966" s="37">
        <f t="shared" si="5527"/>
        <v>0.47000000000000025</v>
      </c>
      <c r="AF966" s="37">
        <f t="shared" si="5527"/>
        <v>0.47000000000000025</v>
      </c>
      <c r="AG966" s="37">
        <f t="shared" si="5527"/>
        <v>0.47000000000000025</v>
      </c>
      <c r="AH966">
        <f t="shared" si="5257"/>
        <v>47</v>
      </c>
      <c r="AI966" s="37">
        <f t="shared" ref="AI966:AJ966" si="5528">IF(ROWS(AI$920:AI966)/100&lt;=AI$918,AI965+1,"")</f>
        <v>46.01</v>
      </c>
      <c r="AJ966" s="37">
        <f t="shared" si="5528"/>
        <v>46.01</v>
      </c>
    </row>
    <row r="967" spans="1:38" ht="12.75">
      <c r="B967">
        <f t="shared" ref="B967:P967" si="5529">IF(ROWS(B$920:B967)&lt;=B$918,B966+1,"")</f>
        <v>48</v>
      </c>
      <c r="C967">
        <f t="shared" si="5529"/>
        <v>48</v>
      </c>
      <c r="D967">
        <f t="shared" si="5529"/>
        <v>48</v>
      </c>
      <c r="E967">
        <f t="shared" si="5529"/>
        <v>48</v>
      </c>
      <c r="F967">
        <f t="shared" si="5529"/>
        <v>48</v>
      </c>
      <c r="G967">
        <f t="shared" si="5529"/>
        <v>48</v>
      </c>
      <c r="H967">
        <f t="shared" si="5529"/>
        <v>48</v>
      </c>
      <c r="I967">
        <f t="shared" si="5529"/>
        <v>48</v>
      </c>
      <c r="J967">
        <f t="shared" si="5529"/>
        <v>48</v>
      </c>
      <c r="K967">
        <f t="shared" si="5529"/>
        <v>48</v>
      </c>
      <c r="L967">
        <f t="shared" si="5529"/>
        <v>48</v>
      </c>
      <c r="M967">
        <f t="shared" si="5529"/>
        <v>48</v>
      </c>
      <c r="N967">
        <f t="shared" si="5529"/>
        <v>48</v>
      </c>
      <c r="O967">
        <f t="shared" si="5529"/>
        <v>48</v>
      </c>
      <c r="P967">
        <f t="shared" si="5529"/>
        <v>48</v>
      </c>
      <c r="Q967" s="37">
        <f t="shared" ref="Q967:T967" si="5530">IF(ROWS(Q$920:Q967)/100&lt;=Q$918,Q966+1%,"")</f>
        <v>0.48000000000000026</v>
      </c>
      <c r="R967" s="37">
        <f t="shared" si="5530"/>
        <v>0.48000000000000026</v>
      </c>
      <c r="S967" s="37">
        <f t="shared" si="5530"/>
        <v>0.48000000000000026</v>
      </c>
      <c r="T967" s="37">
        <f t="shared" si="5530"/>
        <v>0.48000000000000026</v>
      </c>
      <c r="U967">
        <f t="shared" si="5251"/>
        <v>48</v>
      </c>
      <c r="V967" s="37">
        <f t="shared" ref="V967:W967" si="5531">IF(ROWS(V$920:V967)/100&lt;=V$918,V966+1%,"")</f>
        <v>0.48000000000000026</v>
      </c>
      <c r="W967" s="37">
        <f t="shared" si="5531"/>
        <v>0.48000000000000026</v>
      </c>
      <c r="X967">
        <f t="shared" si="5253"/>
        <v>57</v>
      </c>
      <c r="Y967" s="37">
        <f t="shared" si="5254"/>
        <v>0.48000000000000026</v>
      </c>
      <c r="Z967">
        <f t="shared" ref="Z967:AA967" si="5532">IF(ROWS(Z$920:Z967)&lt;=Z$918,Z966+1,"")</f>
        <v>48</v>
      </c>
      <c r="AA967">
        <f t="shared" si="5532"/>
        <v>48</v>
      </c>
      <c r="AB967" s="37">
        <f t="shared" ref="AB967:AG967" si="5533">IF(ROWS(AB$920:AB967)/100&lt;=AB$918,AB966+1%,"")</f>
        <v>0.48000000000000026</v>
      </c>
      <c r="AC967" s="37">
        <f t="shared" si="5533"/>
        <v>0.48000000000000026</v>
      </c>
      <c r="AD967" s="37">
        <f t="shared" si="5533"/>
        <v>0.48000000000000026</v>
      </c>
      <c r="AE967" s="37">
        <f t="shared" si="5533"/>
        <v>0.48000000000000026</v>
      </c>
      <c r="AF967" s="37">
        <f t="shared" si="5533"/>
        <v>0.48000000000000026</v>
      </c>
      <c r="AG967" s="37">
        <f t="shared" si="5533"/>
        <v>0.48000000000000026</v>
      </c>
      <c r="AH967">
        <f t="shared" si="5257"/>
        <v>48</v>
      </c>
      <c r="AI967" s="37">
        <f t="shared" ref="AI967:AJ967" si="5534">IF(ROWS(AI$920:AI967)/100&lt;=AI$918,AI966+1,"")</f>
        <v>47.01</v>
      </c>
      <c r="AJ967" s="37">
        <f t="shared" si="5534"/>
        <v>47.01</v>
      </c>
    </row>
    <row r="968" spans="1:38" ht="12.75">
      <c r="B968">
        <f t="shared" ref="B968:P968" si="5535">IF(ROWS(B$920:B968)&lt;=B$918,B967+1,"")</f>
        <v>49</v>
      </c>
      <c r="C968">
        <f t="shared" si="5535"/>
        <v>49</v>
      </c>
      <c r="D968">
        <f t="shared" si="5535"/>
        <v>49</v>
      </c>
      <c r="E968">
        <f t="shared" si="5535"/>
        <v>49</v>
      </c>
      <c r="F968">
        <f t="shared" si="5535"/>
        <v>49</v>
      </c>
      <c r="G968">
        <f t="shared" si="5535"/>
        <v>49</v>
      </c>
      <c r="H968">
        <f t="shared" si="5535"/>
        <v>49</v>
      </c>
      <c r="I968">
        <f t="shared" si="5535"/>
        <v>49</v>
      </c>
      <c r="J968">
        <f t="shared" si="5535"/>
        <v>49</v>
      </c>
      <c r="K968">
        <f t="shared" si="5535"/>
        <v>49</v>
      </c>
      <c r="L968">
        <f t="shared" si="5535"/>
        <v>49</v>
      </c>
      <c r="M968">
        <f t="shared" si="5535"/>
        <v>49</v>
      </c>
      <c r="N968">
        <f t="shared" si="5535"/>
        <v>49</v>
      </c>
      <c r="O968">
        <f t="shared" si="5535"/>
        <v>49</v>
      </c>
      <c r="P968">
        <f t="shared" si="5535"/>
        <v>49</v>
      </c>
      <c r="Q968" s="37">
        <f t="shared" ref="Q968:T968" si="5536">IF(ROWS(Q$920:Q968)/100&lt;=Q$918,Q967+1%,"")</f>
        <v>0.49000000000000027</v>
      </c>
      <c r="R968" s="37">
        <f t="shared" si="5536"/>
        <v>0.49000000000000027</v>
      </c>
      <c r="S968" s="37">
        <f t="shared" si="5536"/>
        <v>0.49000000000000027</v>
      </c>
      <c r="T968" s="37">
        <f t="shared" si="5536"/>
        <v>0.49000000000000027</v>
      </c>
      <c r="U968">
        <f t="shared" si="5251"/>
        <v>49</v>
      </c>
      <c r="V968" s="37">
        <f t="shared" ref="V968:W968" si="5537">IF(ROWS(V$920:V968)/100&lt;=V$918,V967+1%,"")</f>
        <v>0.49000000000000027</v>
      </c>
      <c r="W968" s="37">
        <f t="shared" si="5537"/>
        <v>0.49000000000000027</v>
      </c>
      <c r="X968">
        <f t="shared" si="5253"/>
        <v>58</v>
      </c>
      <c r="Y968" s="37">
        <f t="shared" si="5254"/>
        <v>0.49000000000000027</v>
      </c>
      <c r="Z968">
        <f t="shared" ref="Z968:AA968" si="5538">IF(ROWS(Z$920:Z968)&lt;=Z$918,Z967+1,"")</f>
        <v>49</v>
      </c>
      <c r="AA968">
        <f t="shared" si="5538"/>
        <v>49</v>
      </c>
      <c r="AB968" s="37">
        <f t="shared" ref="AB968:AG968" si="5539">IF(ROWS(AB$920:AB968)/100&lt;=AB$918,AB967+1%,"")</f>
        <v>0.49000000000000027</v>
      </c>
      <c r="AC968" s="37">
        <f t="shared" si="5539"/>
        <v>0.49000000000000027</v>
      </c>
      <c r="AD968" s="37">
        <f t="shared" si="5539"/>
        <v>0.49000000000000027</v>
      </c>
      <c r="AE968" s="37">
        <f t="shared" si="5539"/>
        <v>0.49000000000000027</v>
      </c>
      <c r="AF968" s="37">
        <f t="shared" si="5539"/>
        <v>0.49000000000000027</v>
      </c>
      <c r="AG968" s="37">
        <f t="shared" si="5539"/>
        <v>0.49000000000000027</v>
      </c>
      <c r="AH968">
        <f t="shared" si="5257"/>
        <v>49</v>
      </c>
      <c r="AI968" s="37">
        <f t="shared" ref="AI968:AJ968" si="5540">IF(ROWS(AI$920:AI968)/100&lt;=AI$918,AI967+1,"")</f>
        <v>48.01</v>
      </c>
      <c r="AJ968" s="37">
        <f t="shared" si="5540"/>
        <v>48.01</v>
      </c>
    </row>
    <row r="969" spans="1:38" ht="12.75">
      <c r="B969">
        <f t="shared" ref="B969:P969" si="5541">IF(ROWS(B$920:B969)&lt;=B$918,B968+1,"")</f>
        <v>50</v>
      </c>
      <c r="C969">
        <f t="shared" si="5541"/>
        <v>50</v>
      </c>
      <c r="D969">
        <f t="shared" si="5541"/>
        <v>50</v>
      </c>
      <c r="E969">
        <f t="shared" si="5541"/>
        <v>50</v>
      </c>
      <c r="F969">
        <f t="shared" si="5541"/>
        <v>50</v>
      </c>
      <c r="G969">
        <f t="shared" si="5541"/>
        <v>50</v>
      </c>
      <c r="H969">
        <f t="shared" si="5541"/>
        <v>50</v>
      </c>
      <c r="I969">
        <f t="shared" si="5541"/>
        <v>50</v>
      </c>
      <c r="J969">
        <f t="shared" si="5541"/>
        <v>50</v>
      </c>
      <c r="K969">
        <f t="shared" si="5541"/>
        <v>50</v>
      </c>
      <c r="L969">
        <f t="shared" si="5541"/>
        <v>50</v>
      </c>
      <c r="M969">
        <f t="shared" si="5541"/>
        <v>50</v>
      </c>
      <c r="N969">
        <f t="shared" si="5541"/>
        <v>50</v>
      </c>
      <c r="O969">
        <f t="shared" si="5541"/>
        <v>50</v>
      </c>
      <c r="P969">
        <f t="shared" si="5541"/>
        <v>50</v>
      </c>
      <c r="Q969" s="37">
        <f t="shared" ref="Q969:T969" si="5542">IF(ROWS(Q$920:Q969)/100&lt;=Q$918,Q968+1%,"")</f>
        <v>0.50000000000000022</v>
      </c>
      <c r="R969" s="37">
        <f t="shared" si="5542"/>
        <v>0.50000000000000022</v>
      </c>
      <c r="S969" s="37">
        <f t="shared" si="5542"/>
        <v>0.50000000000000022</v>
      </c>
      <c r="T969" s="37">
        <f t="shared" si="5542"/>
        <v>0.50000000000000022</v>
      </c>
      <c r="U969">
        <f t="shared" si="5251"/>
        <v>50</v>
      </c>
      <c r="V969" s="37">
        <f t="shared" ref="V969:W969" si="5543">IF(ROWS(V$920:V969)/100&lt;=V$918,V968+1%,"")</f>
        <v>0.50000000000000022</v>
      </c>
      <c r="W969" s="37">
        <f t="shared" si="5543"/>
        <v>0.50000000000000022</v>
      </c>
      <c r="X969">
        <f t="shared" si="5253"/>
        <v>59</v>
      </c>
      <c r="Y969" s="37">
        <f t="shared" si="5254"/>
        <v>0.50000000000000022</v>
      </c>
      <c r="Z969">
        <f t="shared" ref="Z969:AA969" si="5544">IF(ROWS(Z$920:Z969)&lt;=Z$918,Z968+1,"")</f>
        <v>50</v>
      </c>
      <c r="AA969">
        <f t="shared" si="5544"/>
        <v>50</v>
      </c>
      <c r="AB969" s="37">
        <f t="shared" ref="AB969:AG969" si="5545">IF(ROWS(AB$920:AB969)/100&lt;=AB$918,AB968+1%,"")</f>
        <v>0.50000000000000022</v>
      </c>
      <c r="AC969" s="37">
        <f t="shared" si="5545"/>
        <v>0.50000000000000022</v>
      </c>
      <c r="AD969" s="37">
        <f t="shared" si="5545"/>
        <v>0.50000000000000022</v>
      </c>
      <c r="AE969" s="37">
        <f t="shared" si="5545"/>
        <v>0.50000000000000022</v>
      </c>
      <c r="AF969" s="37">
        <f t="shared" si="5545"/>
        <v>0.50000000000000022</v>
      </c>
      <c r="AG969" s="37">
        <f t="shared" si="5545"/>
        <v>0.50000000000000022</v>
      </c>
      <c r="AH969">
        <f t="shared" si="5257"/>
        <v>50</v>
      </c>
      <c r="AI969" s="37">
        <f t="shared" ref="AI969:AJ969" si="5546">IF(ROWS(AI$920:AI969)/100&lt;=AI$918,AI968+1,"")</f>
        <v>49.01</v>
      </c>
      <c r="AJ969" s="37">
        <f t="shared" si="5546"/>
        <v>49.01</v>
      </c>
    </row>
    <row r="970" spans="1:38" ht="12.75">
      <c r="Q970" s="37"/>
      <c r="R970" s="37"/>
      <c r="S970" s="37"/>
      <c r="T970" s="37"/>
      <c r="V970" s="37"/>
      <c r="W970" s="37"/>
      <c r="Y970" s="37"/>
      <c r="AB970" s="37"/>
      <c r="AC970" s="37"/>
      <c r="AD970" s="37"/>
      <c r="AE970" s="37"/>
      <c r="AF970" s="37"/>
      <c r="AG970" s="37"/>
      <c r="AI970" s="37"/>
      <c r="AJ970" s="37"/>
    </row>
    <row r="971" spans="1:38" ht="12.75">
      <c r="A971" s="10" t="s">
        <v>3</v>
      </c>
      <c r="B971" s="10" t="s">
        <v>1367</v>
      </c>
      <c r="C971" s="10" t="s">
        <v>1367</v>
      </c>
      <c r="D971" s="10" t="s">
        <v>1367</v>
      </c>
      <c r="E971" s="10" t="s">
        <v>1367</v>
      </c>
      <c r="F971" s="10" t="s">
        <v>1367</v>
      </c>
      <c r="G971" s="10" t="s">
        <v>1367</v>
      </c>
      <c r="H971" s="10" t="s">
        <v>1367</v>
      </c>
      <c r="I971" s="10" t="s">
        <v>1367</v>
      </c>
      <c r="J971" s="10" t="s">
        <v>1367</v>
      </c>
      <c r="K971" s="10" t="s">
        <v>1367</v>
      </c>
      <c r="L971" s="10" t="s">
        <v>1367</v>
      </c>
      <c r="M971" s="10" t="s">
        <v>1367</v>
      </c>
      <c r="N971" s="10" t="s">
        <v>1367</v>
      </c>
      <c r="O971" s="10" t="s">
        <v>1367</v>
      </c>
      <c r="P971" s="10" t="s">
        <v>1367</v>
      </c>
      <c r="Q971" s="157" t="s">
        <v>1367</v>
      </c>
      <c r="R971" s="157" t="s">
        <v>1367</v>
      </c>
      <c r="S971" s="157" t="s">
        <v>1367</v>
      </c>
      <c r="T971" s="157" t="s">
        <v>1367</v>
      </c>
      <c r="U971" s="10" t="s">
        <v>1367</v>
      </c>
      <c r="V971" s="157" t="s">
        <v>1367</v>
      </c>
      <c r="W971" s="157" t="s">
        <v>1367</v>
      </c>
      <c r="X971" s="10" t="s">
        <v>1367</v>
      </c>
      <c r="Y971" s="157" t="s">
        <v>1367</v>
      </c>
      <c r="Z971" s="10" t="s">
        <v>1367</v>
      </c>
      <c r="AA971" s="10" t="s">
        <v>1367</v>
      </c>
      <c r="AB971" s="157" t="s">
        <v>1367</v>
      </c>
      <c r="AC971" s="157" t="s">
        <v>1367</v>
      </c>
      <c r="AD971" s="157" t="s">
        <v>1367</v>
      </c>
      <c r="AE971" s="157" t="s">
        <v>1367</v>
      </c>
      <c r="AF971" s="157" t="s">
        <v>1367</v>
      </c>
      <c r="AG971" s="157" t="s">
        <v>1367</v>
      </c>
      <c r="AH971" s="10" t="s">
        <v>1367</v>
      </c>
      <c r="AI971" s="157" t="s">
        <v>1367</v>
      </c>
      <c r="AJ971" s="157" t="s">
        <v>1367</v>
      </c>
      <c r="AK971" s="10"/>
      <c r="AL971" s="10"/>
    </row>
    <row r="972" spans="1:38" ht="12.75">
      <c r="A972" s="10" t="s">
        <v>420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57">
        <v>0</v>
      </c>
      <c r="R972" s="157">
        <v>0</v>
      </c>
      <c r="S972" s="157">
        <v>0</v>
      </c>
      <c r="T972" s="157">
        <v>0</v>
      </c>
      <c r="U972" s="10">
        <v>0</v>
      </c>
      <c r="V972" s="157">
        <v>0</v>
      </c>
      <c r="W972" s="157">
        <v>0</v>
      </c>
      <c r="X972" s="10">
        <v>0</v>
      </c>
      <c r="Y972" s="157">
        <v>0</v>
      </c>
      <c r="Z972" s="10">
        <v>0</v>
      </c>
      <c r="AA972" s="10">
        <v>0</v>
      </c>
      <c r="AB972" s="157">
        <v>0</v>
      </c>
      <c r="AC972" s="157">
        <v>0</v>
      </c>
      <c r="AD972" s="157">
        <v>0</v>
      </c>
      <c r="AE972" s="157">
        <v>0</v>
      </c>
      <c r="AF972" s="157">
        <v>0</v>
      </c>
      <c r="AG972" s="157">
        <v>0</v>
      </c>
      <c r="AH972" s="10">
        <v>0</v>
      </c>
      <c r="AI972" s="157">
        <v>0</v>
      </c>
      <c r="AJ972" s="157">
        <v>0</v>
      </c>
      <c r="AK972" s="10"/>
      <c r="AL972" s="10"/>
    </row>
    <row r="973" spans="1:38" ht="12.75">
      <c r="A973" s="10" t="s">
        <v>238</v>
      </c>
      <c r="B973">
        <f t="shared" ref="B973:P973" si="5547">IF(ROWS(B973)&lt;=B971,B972+1,"")</f>
        <v>1</v>
      </c>
      <c r="C973">
        <f t="shared" si="5547"/>
        <v>1</v>
      </c>
      <c r="D973">
        <f t="shared" si="5547"/>
        <v>1</v>
      </c>
      <c r="E973">
        <f t="shared" si="5547"/>
        <v>1</v>
      </c>
      <c r="F973">
        <f t="shared" si="5547"/>
        <v>1</v>
      </c>
      <c r="G973">
        <f t="shared" si="5547"/>
        <v>1</v>
      </c>
      <c r="H973">
        <f t="shared" si="5547"/>
        <v>1</v>
      </c>
      <c r="I973">
        <f t="shared" si="5547"/>
        <v>1</v>
      </c>
      <c r="J973">
        <f t="shared" si="5547"/>
        <v>1</v>
      </c>
      <c r="K973">
        <f t="shared" si="5547"/>
        <v>1</v>
      </c>
      <c r="L973">
        <f t="shared" si="5547"/>
        <v>1</v>
      </c>
      <c r="M973">
        <f t="shared" si="5547"/>
        <v>1</v>
      </c>
      <c r="N973">
        <f t="shared" si="5547"/>
        <v>1</v>
      </c>
      <c r="O973">
        <f t="shared" si="5547"/>
        <v>1</v>
      </c>
      <c r="P973">
        <f t="shared" si="5547"/>
        <v>1</v>
      </c>
      <c r="Q973" s="37">
        <f t="shared" ref="Q973:T973" si="5548">IF(ROWS(Q973)/100&lt;=Q971,Q972+1%,"")</f>
        <v>0.01</v>
      </c>
      <c r="R973" s="37">
        <f t="shared" si="5548"/>
        <v>0.01</v>
      </c>
      <c r="S973" s="37">
        <f t="shared" si="5548"/>
        <v>0.01</v>
      </c>
      <c r="T973" s="37">
        <f t="shared" si="5548"/>
        <v>0.01</v>
      </c>
      <c r="U973">
        <f>IF(ROWS(U973)&lt;=U971,U972+1,"")</f>
        <v>1</v>
      </c>
      <c r="V973" s="37">
        <f t="shared" ref="V973:W973" si="5549">IF(ROWS(V973)/100&lt;=V971,V972+1%,"")</f>
        <v>0.01</v>
      </c>
      <c r="W973" s="37">
        <f t="shared" si="5549"/>
        <v>0.01</v>
      </c>
      <c r="X973">
        <f>IF(ROWS(X973)&lt;=X971,X972+10,"")</f>
        <v>10</v>
      </c>
      <c r="Y973" s="37">
        <f>IF(ROWS(Y973)/100&lt;=Y971,Y972+1%,"")</f>
        <v>0.01</v>
      </c>
      <c r="Z973">
        <f t="shared" ref="Z973:AA973" si="5550">IF(ROWS(Z973)&lt;=Z971,Z972+1,"")</f>
        <v>1</v>
      </c>
      <c r="AA973">
        <f t="shared" si="5550"/>
        <v>1</v>
      </c>
      <c r="AB973" s="37">
        <f t="shared" ref="AB973:AG973" si="5551">IF(ROWS(AB973)/100&lt;=AB971,AB972+1%,"")</f>
        <v>0.01</v>
      </c>
      <c r="AC973" s="37">
        <f t="shared" si="5551"/>
        <v>0.01</v>
      </c>
      <c r="AD973" s="37">
        <f t="shared" si="5551"/>
        <v>0.01</v>
      </c>
      <c r="AE973" s="37">
        <f t="shared" si="5551"/>
        <v>0.01</v>
      </c>
      <c r="AF973" s="37">
        <f t="shared" si="5551"/>
        <v>0.01</v>
      </c>
      <c r="AG973" s="37">
        <f t="shared" si="5551"/>
        <v>0.01</v>
      </c>
      <c r="AH973">
        <f>IF(ROWS(AH973)&lt;=AH971,AH972+1,"")</f>
        <v>1</v>
      </c>
      <c r="AI973" s="37">
        <f t="shared" ref="AI973:AJ973" si="5552">IF(ROWS(AI973)/100&lt;=AI971,AI972+1%,"")</f>
        <v>0.01</v>
      </c>
      <c r="AJ973" s="37">
        <f t="shared" si="5552"/>
        <v>0.01</v>
      </c>
    </row>
    <row r="974" spans="1:38" ht="12.75">
      <c r="B974">
        <f t="shared" ref="B974:P974" si="5553">IF(ROWS(B$973:B974)&lt;=B$971,B973+1,"")</f>
        <v>2</v>
      </c>
      <c r="C974">
        <f t="shared" si="5553"/>
        <v>2</v>
      </c>
      <c r="D974">
        <f t="shared" si="5553"/>
        <v>2</v>
      </c>
      <c r="E974">
        <f t="shared" si="5553"/>
        <v>2</v>
      </c>
      <c r="F974">
        <f t="shared" si="5553"/>
        <v>2</v>
      </c>
      <c r="G974">
        <f t="shared" si="5553"/>
        <v>2</v>
      </c>
      <c r="H974">
        <f t="shared" si="5553"/>
        <v>2</v>
      </c>
      <c r="I974">
        <f t="shared" si="5553"/>
        <v>2</v>
      </c>
      <c r="J974">
        <f t="shared" si="5553"/>
        <v>2</v>
      </c>
      <c r="K974">
        <f t="shared" si="5553"/>
        <v>2</v>
      </c>
      <c r="L974">
        <f t="shared" si="5553"/>
        <v>2</v>
      </c>
      <c r="M974">
        <f t="shared" si="5553"/>
        <v>2</v>
      </c>
      <c r="N974">
        <f t="shared" si="5553"/>
        <v>2</v>
      </c>
      <c r="O974">
        <f t="shared" si="5553"/>
        <v>2</v>
      </c>
      <c r="P974">
        <f t="shared" si="5553"/>
        <v>2</v>
      </c>
      <c r="Q974" s="37">
        <f t="shared" ref="Q974:T974" si="5554">IF(ROWS(Q$973:Q974)/100&lt;=Q$971,Q973+1%,"")</f>
        <v>0.02</v>
      </c>
      <c r="R974" s="37">
        <f t="shared" si="5554"/>
        <v>0.02</v>
      </c>
      <c r="S974" s="37">
        <f t="shared" si="5554"/>
        <v>0.02</v>
      </c>
      <c r="T974" s="37">
        <f t="shared" si="5554"/>
        <v>0.02</v>
      </c>
      <c r="U974">
        <f t="shared" ref="U974:U1022" si="5555">IF(ROWS(U$973:U974)&lt;=U$971,U973+1,"")</f>
        <v>2</v>
      </c>
      <c r="V974" s="37">
        <f t="shared" ref="V974:W974" si="5556">IF(ROWS(V$973:V974)/100&lt;=V$971,V973+1%,"")</f>
        <v>0.02</v>
      </c>
      <c r="W974" s="37">
        <f t="shared" si="5556"/>
        <v>0.02</v>
      </c>
      <c r="X974">
        <f t="shared" ref="X974:X1022" si="5557">IF(ROWS(X$973:X974)&lt;=X$971,X973+1,"")</f>
        <v>11</v>
      </c>
      <c r="Y974" s="37">
        <f t="shared" ref="Y974:Y1022" si="5558">IF(ROWS(Y$973:Y974)/100&lt;=Y$971,Y973+1%,"")</f>
        <v>0.02</v>
      </c>
      <c r="Z974">
        <f t="shared" ref="Z974:AA974" si="5559">IF(ROWS(Z$973:Z974)&lt;=Z$971,Z973+1,"")</f>
        <v>2</v>
      </c>
      <c r="AA974">
        <f t="shared" si="5559"/>
        <v>2</v>
      </c>
      <c r="AB974" s="37">
        <f t="shared" ref="AB974:AG974" si="5560">IF(ROWS(AB$973:AB974)/100&lt;=AB$971,AB973+1%,"")</f>
        <v>0.02</v>
      </c>
      <c r="AC974" s="37">
        <f t="shared" si="5560"/>
        <v>0.02</v>
      </c>
      <c r="AD974" s="37">
        <f t="shared" si="5560"/>
        <v>0.02</v>
      </c>
      <c r="AE974" s="37">
        <f t="shared" si="5560"/>
        <v>0.02</v>
      </c>
      <c r="AF974" s="37">
        <f t="shared" si="5560"/>
        <v>0.02</v>
      </c>
      <c r="AG974" s="37">
        <f t="shared" si="5560"/>
        <v>0.02</v>
      </c>
      <c r="AH974">
        <f t="shared" ref="AH974:AH1022" si="5561">IF(ROWS(AH$973:AH974)&lt;=AH$971,AH973+1,"")</f>
        <v>2</v>
      </c>
      <c r="AI974" s="37">
        <f t="shared" ref="AI974:AJ974" si="5562">IF(ROWS(AI$973:AI974)/100&lt;=AI$971,AI973+1,"")</f>
        <v>1.01</v>
      </c>
      <c r="AJ974" s="37">
        <f t="shared" si="5562"/>
        <v>1.01</v>
      </c>
    </row>
    <row r="975" spans="1:38" ht="12.75">
      <c r="B975">
        <f t="shared" ref="B975:P975" si="5563">IF(ROWS(B$973:B975)&lt;=B$971,B974+1,"")</f>
        <v>3</v>
      </c>
      <c r="C975">
        <f t="shared" si="5563"/>
        <v>3</v>
      </c>
      <c r="D975">
        <f t="shared" si="5563"/>
        <v>3</v>
      </c>
      <c r="E975">
        <f t="shared" si="5563"/>
        <v>3</v>
      </c>
      <c r="F975">
        <f t="shared" si="5563"/>
        <v>3</v>
      </c>
      <c r="G975">
        <f t="shared" si="5563"/>
        <v>3</v>
      </c>
      <c r="H975">
        <f t="shared" si="5563"/>
        <v>3</v>
      </c>
      <c r="I975">
        <f t="shared" si="5563"/>
        <v>3</v>
      </c>
      <c r="J975">
        <f t="shared" si="5563"/>
        <v>3</v>
      </c>
      <c r="K975">
        <f t="shared" si="5563"/>
        <v>3</v>
      </c>
      <c r="L975">
        <f t="shared" si="5563"/>
        <v>3</v>
      </c>
      <c r="M975">
        <f t="shared" si="5563"/>
        <v>3</v>
      </c>
      <c r="N975">
        <f t="shared" si="5563"/>
        <v>3</v>
      </c>
      <c r="O975">
        <f t="shared" si="5563"/>
        <v>3</v>
      </c>
      <c r="P975">
        <f t="shared" si="5563"/>
        <v>3</v>
      </c>
      <c r="Q975" s="37">
        <f t="shared" ref="Q975:T975" si="5564">IF(ROWS(Q$973:Q975)/100&lt;=Q$971,Q974+1%,"")</f>
        <v>0.03</v>
      </c>
      <c r="R975" s="37">
        <f t="shared" si="5564"/>
        <v>0.03</v>
      </c>
      <c r="S975" s="37">
        <f t="shared" si="5564"/>
        <v>0.03</v>
      </c>
      <c r="T975" s="37">
        <f t="shared" si="5564"/>
        <v>0.03</v>
      </c>
      <c r="U975">
        <f t="shared" si="5555"/>
        <v>3</v>
      </c>
      <c r="V975" s="37">
        <f t="shared" ref="V975:W975" si="5565">IF(ROWS(V$973:V975)/100&lt;=V$971,V974+1%,"")</f>
        <v>0.03</v>
      </c>
      <c r="W975" s="37">
        <f t="shared" si="5565"/>
        <v>0.03</v>
      </c>
      <c r="X975">
        <f t="shared" si="5557"/>
        <v>12</v>
      </c>
      <c r="Y975" s="37">
        <f t="shared" si="5558"/>
        <v>0.03</v>
      </c>
      <c r="Z975">
        <f t="shared" ref="Z975:AA975" si="5566">IF(ROWS(Z$973:Z975)&lt;=Z$971,Z974+1,"")</f>
        <v>3</v>
      </c>
      <c r="AA975">
        <f t="shared" si="5566"/>
        <v>3</v>
      </c>
      <c r="AB975" s="37">
        <f t="shared" ref="AB975:AG975" si="5567">IF(ROWS(AB$973:AB975)/100&lt;=AB$971,AB974+1%,"")</f>
        <v>0.03</v>
      </c>
      <c r="AC975" s="37">
        <f t="shared" si="5567"/>
        <v>0.03</v>
      </c>
      <c r="AD975" s="37">
        <f t="shared" si="5567"/>
        <v>0.03</v>
      </c>
      <c r="AE975" s="37">
        <f t="shared" si="5567"/>
        <v>0.03</v>
      </c>
      <c r="AF975" s="37">
        <f t="shared" si="5567"/>
        <v>0.03</v>
      </c>
      <c r="AG975" s="37">
        <f t="shared" si="5567"/>
        <v>0.03</v>
      </c>
      <c r="AH975">
        <f t="shared" si="5561"/>
        <v>3</v>
      </c>
      <c r="AI975" s="37">
        <f t="shared" ref="AI975:AJ975" si="5568">IF(ROWS(AI$973:AI975)/100&lt;=AI$971,AI974+1,"")</f>
        <v>2.0099999999999998</v>
      </c>
      <c r="AJ975" s="37">
        <f t="shared" si="5568"/>
        <v>2.0099999999999998</v>
      </c>
    </row>
    <row r="976" spans="1:38" ht="12.75">
      <c r="B976">
        <f t="shared" ref="B976:P976" si="5569">IF(ROWS(B$973:B976)&lt;=B$971,B975+1,"")</f>
        <v>4</v>
      </c>
      <c r="C976">
        <f t="shared" si="5569"/>
        <v>4</v>
      </c>
      <c r="D976">
        <f t="shared" si="5569"/>
        <v>4</v>
      </c>
      <c r="E976">
        <f t="shared" si="5569"/>
        <v>4</v>
      </c>
      <c r="F976">
        <f t="shared" si="5569"/>
        <v>4</v>
      </c>
      <c r="G976">
        <f t="shared" si="5569"/>
        <v>4</v>
      </c>
      <c r="H976">
        <f t="shared" si="5569"/>
        <v>4</v>
      </c>
      <c r="I976">
        <f t="shared" si="5569"/>
        <v>4</v>
      </c>
      <c r="J976">
        <f t="shared" si="5569"/>
        <v>4</v>
      </c>
      <c r="K976">
        <f t="shared" si="5569"/>
        <v>4</v>
      </c>
      <c r="L976">
        <f t="shared" si="5569"/>
        <v>4</v>
      </c>
      <c r="M976">
        <f t="shared" si="5569"/>
        <v>4</v>
      </c>
      <c r="N976">
        <f t="shared" si="5569"/>
        <v>4</v>
      </c>
      <c r="O976">
        <f t="shared" si="5569"/>
        <v>4</v>
      </c>
      <c r="P976">
        <f t="shared" si="5569"/>
        <v>4</v>
      </c>
      <c r="Q976" s="37">
        <f t="shared" ref="Q976:T976" si="5570">IF(ROWS(Q$973:Q976)/100&lt;=Q$971,Q975+1%,"")</f>
        <v>0.04</v>
      </c>
      <c r="R976" s="37">
        <f t="shared" si="5570"/>
        <v>0.04</v>
      </c>
      <c r="S976" s="37">
        <f t="shared" si="5570"/>
        <v>0.04</v>
      </c>
      <c r="T976" s="37">
        <f t="shared" si="5570"/>
        <v>0.04</v>
      </c>
      <c r="U976">
        <f t="shared" si="5555"/>
        <v>4</v>
      </c>
      <c r="V976" s="37">
        <f t="shared" ref="V976:W976" si="5571">IF(ROWS(V$973:V976)/100&lt;=V$971,V975+1%,"")</f>
        <v>0.04</v>
      </c>
      <c r="W976" s="37">
        <f t="shared" si="5571"/>
        <v>0.04</v>
      </c>
      <c r="X976">
        <f t="shared" si="5557"/>
        <v>13</v>
      </c>
      <c r="Y976" s="37">
        <f t="shared" si="5558"/>
        <v>0.04</v>
      </c>
      <c r="Z976">
        <f t="shared" ref="Z976:AA976" si="5572">IF(ROWS(Z$973:Z976)&lt;=Z$971,Z975+1,"")</f>
        <v>4</v>
      </c>
      <c r="AA976">
        <f t="shared" si="5572"/>
        <v>4</v>
      </c>
      <c r="AB976" s="37">
        <f t="shared" ref="AB976:AG976" si="5573">IF(ROWS(AB$973:AB976)/100&lt;=AB$971,AB975+1%,"")</f>
        <v>0.04</v>
      </c>
      <c r="AC976" s="37">
        <f t="shared" si="5573"/>
        <v>0.04</v>
      </c>
      <c r="AD976" s="37">
        <f t="shared" si="5573"/>
        <v>0.04</v>
      </c>
      <c r="AE976" s="37">
        <f t="shared" si="5573"/>
        <v>0.04</v>
      </c>
      <c r="AF976" s="37">
        <f t="shared" si="5573"/>
        <v>0.04</v>
      </c>
      <c r="AG976" s="37">
        <f t="shared" si="5573"/>
        <v>0.04</v>
      </c>
      <c r="AH976">
        <f t="shared" si="5561"/>
        <v>4</v>
      </c>
      <c r="AI976" s="37">
        <f t="shared" ref="AI976:AJ976" si="5574">IF(ROWS(AI$973:AI976)/100&lt;=AI$971,AI975+1,"")</f>
        <v>3.01</v>
      </c>
      <c r="AJ976" s="37">
        <f t="shared" si="5574"/>
        <v>3.01</v>
      </c>
    </row>
    <row r="977" spans="2:36" ht="12.75">
      <c r="B977">
        <f t="shared" ref="B977:P977" si="5575">IF(ROWS(B$973:B977)&lt;=B$971,B976+1,"")</f>
        <v>5</v>
      </c>
      <c r="C977">
        <f t="shared" si="5575"/>
        <v>5</v>
      </c>
      <c r="D977">
        <f t="shared" si="5575"/>
        <v>5</v>
      </c>
      <c r="E977">
        <f t="shared" si="5575"/>
        <v>5</v>
      </c>
      <c r="F977">
        <f t="shared" si="5575"/>
        <v>5</v>
      </c>
      <c r="G977">
        <f t="shared" si="5575"/>
        <v>5</v>
      </c>
      <c r="H977">
        <f t="shared" si="5575"/>
        <v>5</v>
      </c>
      <c r="I977">
        <f t="shared" si="5575"/>
        <v>5</v>
      </c>
      <c r="J977">
        <f t="shared" si="5575"/>
        <v>5</v>
      </c>
      <c r="K977">
        <f t="shared" si="5575"/>
        <v>5</v>
      </c>
      <c r="L977">
        <f t="shared" si="5575"/>
        <v>5</v>
      </c>
      <c r="M977">
        <f t="shared" si="5575"/>
        <v>5</v>
      </c>
      <c r="N977">
        <f t="shared" si="5575"/>
        <v>5</v>
      </c>
      <c r="O977">
        <f t="shared" si="5575"/>
        <v>5</v>
      </c>
      <c r="P977">
        <f t="shared" si="5575"/>
        <v>5</v>
      </c>
      <c r="Q977" s="37">
        <f t="shared" ref="Q977:T977" si="5576">IF(ROWS(Q$973:Q977)/100&lt;=Q$971,Q976+1%,"")</f>
        <v>0.05</v>
      </c>
      <c r="R977" s="37">
        <f t="shared" si="5576"/>
        <v>0.05</v>
      </c>
      <c r="S977" s="37">
        <f t="shared" si="5576"/>
        <v>0.05</v>
      </c>
      <c r="T977" s="37">
        <f t="shared" si="5576"/>
        <v>0.05</v>
      </c>
      <c r="U977">
        <f t="shared" si="5555"/>
        <v>5</v>
      </c>
      <c r="V977" s="37">
        <f t="shared" ref="V977:W977" si="5577">IF(ROWS(V$973:V977)/100&lt;=V$971,V976+1%,"")</f>
        <v>0.05</v>
      </c>
      <c r="W977" s="37">
        <f t="shared" si="5577"/>
        <v>0.05</v>
      </c>
      <c r="X977">
        <f t="shared" si="5557"/>
        <v>14</v>
      </c>
      <c r="Y977" s="37">
        <f t="shared" si="5558"/>
        <v>0.05</v>
      </c>
      <c r="Z977">
        <f t="shared" ref="Z977:AA977" si="5578">IF(ROWS(Z$973:Z977)&lt;=Z$971,Z976+1,"")</f>
        <v>5</v>
      </c>
      <c r="AA977">
        <f t="shared" si="5578"/>
        <v>5</v>
      </c>
      <c r="AB977" s="37">
        <f t="shared" ref="AB977:AG977" si="5579">IF(ROWS(AB$973:AB977)/100&lt;=AB$971,AB976+1%,"")</f>
        <v>0.05</v>
      </c>
      <c r="AC977" s="37">
        <f t="shared" si="5579"/>
        <v>0.05</v>
      </c>
      <c r="AD977" s="37">
        <f t="shared" si="5579"/>
        <v>0.05</v>
      </c>
      <c r="AE977" s="37">
        <f t="shared" si="5579"/>
        <v>0.05</v>
      </c>
      <c r="AF977" s="37">
        <f t="shared" si="5579"/>
        <v>0.05</v>
      </c>
      <c r="AG977" s="37">
        <f t="shared" si="5579"/>
        <v>0.05</v>
      </c>
      <c r="AH977">
        <f t="shared" si="5561"/>
        <v>5</v>
      </c>
      <c r="AI977" s="37">
        <f t="shared" ref="AI977:AJ977" si="5580">IF(ROWS(AI$973:AI977)/100&lt;=AI$971,AI976+1,"")</f>
        <v>4.01</v>
      </c>
      <c r="AJ977" s="37">
        <f t="shared" si="5580"/>
        <v>4.01</v>
      </c>
    </row>
    <row r="978" spans="2:36" ht="12.75">
      <c r="B978">
        <f t="shared" ref="B978:P978" si="5581">IF(ROWS(B$973:B978)&lt;=B$971,B977+1,"")</f>
        <v>6</v>
      </c>
      <c r="C978">
        <f t="shared" si="5581"/>
        <v>6</v>
      </c>
      <c r="D978">
        <f t="shared" si="5581"/>
        <v>6</v>
      </c>
      <c r="E978">
        <f t="shared" si="5581"/>
        <v>6</v>
      </c>
      <c r="F978">
        <f t="shared" si="5581"/>
        <v>6</v>
      </c>
      <c r="G978">
        <f t="shared" si="5581"/>
        <v>6</v>
      </c>
      <c r="H978">
        <f t="shared" si="5581"/>
        <v>6</v>
      </c>
      <c r="I978">
        <f t="shared" si="5581"/>
        <v>6</v>
      </c>
      <c r="J978">
        <f t="shared" si="5581"/>
        <v>6</v>
      </c>
      <c r="K978">
        <f t="shared" si="5581"/>
        <v>6</v>
      </c>
      <c r="L978">
        <f t="shared" si="5581"/>
        <v>6</v>
      </c>
      <c r="M978">
        <f t="shared" si="5581"/>
        <v>6</v>
      </c>
      <c r="N978">
        <f t="shared" si="5581"/>
        <v>6</v>
      </c>
      <c r="O978">
        <f t="shared" si="5581"/>
        <v>6</v>
      </c>
      <c r="P978">
        <f t="shared" si="5581"/>
        <v>6</v>
      </c>
      <c r="Q978" s="37">
        <f t="shared" ref="Q978:T978" si="5582">IF(ROWS(Q$973:Q978)/100&lt;=Q$971,Q977+1%,"")</f>
        <v>6.0000000000000005E-2</v>
      </c>
      <c r="R978" s="37">
        <f t="shared" si="5582"/>
        <v>6.0000000000000005E-2</v>
      </c>
      <c r="S978" s="37">
        <f t="shared" si="5582"/>
        <v>6.0000000000000005E-2</v>
      </c>
      <c r="T978" s="37">
        <f t="shared" si="5582"/>
        <v>6.0000000000000005E-2</v>
      </c>
      <c r="U978">
        <f t="shared" si="5555"/>
        <v>6</v>
      </c>
      <c r="V978" s="37">
        <f t="shared" ref="V978:W978" si="5583">IF(ROWS(V$973:V978)/100&lt;=V$971,V977+1%,"")</f>
        <v>6.0000000000000005E-2</v>
      </c>
      <c r="W978" s="37">
        <f t="shared" si="5583"/>
        <v>6.0000000000000005E-2</v>
      </c>
      <c r="X978">
        <f t="shared" si="5557"/>
        <v>15</v>
      </c>
      <c r="Y978" s="37">
        <f t="shared" si="5558"/>
        <v>6.0000000000000005E-2</v>
      </c>
      <c r="Z978">
        <f t="shared" ref="Z978:AA978" si="5584">IF(ROWS(Z$973:Z978)&lt;=Z$971,Z977+1,"")</f>
        <v>6</v>
      </c>
      <c r="AA978">
        <f t="shared" si="5584"/>
        <v>6</v>
      </c>
      <c r="AB978" s="37">
        <f t="shared" ref="AB978:AG978" si="5585">IF(ROWS(AB$973:AB978)/100&lt;=AB$971,AB977+1%,"")</f>
        <v>6.0000000000000005E-2</v>
      </c>
      <c r="AC978" s="37">
        <f t="shared" si="5585"/>
        <v>6.0000000000000005E-2</v>
      </c>
      <c r="AD978" s="37">
        <f t="shared" si="5585"/>
        <v>6.0000000000000005E-2</v>
      </c>
      <c r="AE978" s="37">
        <f t="shared" si="5585"/>
        <v>6.0000000000000005E-2</v>
      </c>
      <c r="AF978" s="37">
        <f t="shared" si="5585"/>
        <v>6.0000000000000005E-2</v>
      </c>
      <c r="AG978" s="37">
        <f t="shared" si="5585"/>
        <v>6.0000000000000005E-2</v>
      </c>
      <c r="AH978">
        <f t="shared" si="5561"/>
        <v>6</v>
      </c>
      <c r="AI978" s="37">
        <f t="shared" ref="AI978:AJ978" si="5586">IF(ROWS(AI$973:AI978)/100&lt;=AI$971,AI977+1,"")</f>
        <v>5.01</v>
      </c>
      <c r="AJ978" s="37">
        <f t="shared" si="5586"/>
        <v>5.01</v>
      </c>
    </row>
    <row r="979" spans="2:36" ht="12.75">
      <c r="B979">
        <f t="shared" ref="B979:P979" si="5587">IF(ROWS(B$973:B979)&lt;=B$971,B978+1,"")</f>
        <v>7</v>
      </c>
      <c r="C979">
        <f t="shared" si="5587"/>
        <v>7</v>
      </c>
      <c r="D979">
        <f t="shared" si="5587"/>
        <v>7</v>
      </c>
      <c r="E979">
        <f t="shared" si="5587"/>
        <v>7</v>
      </c>
      <c r="F979">
        <f t="shared" si="5587"/>
        <v>7</v>
      </c>
      <c r="G979">
        <f t="shared" si="5587"/>
        <v>7</v>
      </c>
      <c r="H979">
        <f t="shared" si="5587"/>
        <v>7</v>
      </c>
      <c r="I979">
        <f t="shared" si="5587"/>
        <v>7</v>
      </c>
      <c r="J979">
        <f t="shared" si="5587"/>
        <v>7</v>
      </c>
      <c r="K979">
        <f t="shared" si="5587"/>
        <v>7</v>
      </c>
      <c r="L979">
        <f t="shared" si="5587"/>
        <v>7</v>
      </c>
      <c r="M979">
        <f t="shared" si="5587"/>
        <v>7</v>
      </c>
      <c r="N979">
        <f t="shared" si="5587"/>
        <v>7</v>
      </c>
      <c r="O979">
        <f t="shared" si="5587"/>
        <v>7</v>
      </c>
      <c r="P979">
        <f t="shared" si="5587"/>
        <v>7</v>
      </c>
      <c r="Q979" s="37">
        <f t="shared" ref="Q979:T979" si="5588">IF(ROWS(Q$973:Q979)/100&lt;=Q$971,Q978+1%,"")</f>
        <v>7.0000000000000007E-2</v>
      </c>
      <c r="R979" s="37">
        <f t="shared" si="5588"/>
        <v>7.0000000000000007E-2</v>
      </c>
      <c r="S979" s="37">
        <f t="shared" si="5588"/>
        <v>7.0000000000000007E-2</v>
      </c>
      <c r="T979" s="37">
        <f t="shared" si="5588"/>
        <v>7.0000000000000007E-2</v>
      </c>
      <c r="U979">
        <f t="shared" si="5555"/>
        <v>7</v>
      </c>
      <c r="V979" s="37">
        <f t="shared" ref="V979:W979" si="5589">IF(ROWS(V$973:V979)/100&lt;=V$971,V978+1%,"")</f>
        <v>7.0000000000000007E-2</v>
      </c>
      <c r="W979" s="37">
        <f t="shared" si="5589"/>
        <v>7.0000000000000007E-2</v>
      </c>
      <c r="X979">
        <f t="shared" si="5557"/>
        <v>16</v>
      </c>
      <c r="Y979" s="37">
        <f t="shared" si="5558"/>
        <v>7.0000000000000007E-2</v>
      </c>
      <c r="Z979">
        <f t="shared" ref="Z979:AA979" si="5590">IF(ROWS(Z$973:Z979)&lt;=Z$971,Z978+1,"")</f>
        <v>7</v>
      </c>
      <c r="AA979">
        <f t="shared" si="5590"/>
        <v>7</v>
      </c>
      <c r="AB979" s="37">
        <f t="shared" ref="AB979:AG979" si="5591">IF(ROWS(AB$973:AB979)/100&lt;=AB$971,AB978+1%,"")</f>
        <v>7.0000000000000007E-2</v>
      </c>
      <c r="AC979" s="37">
        <f t="shared" si="5591"/>
        <v>7.0000000000000007E-2</v>
      </c>
      <c r="AD979" s="37">
        <f t="shared" si="5591"/>
        <v>7.0000000000000007E-2</v>
      </c>
      <c r="AE979" s="37">
        <f t="shared" si="5591"/>
        <v>7.0000000000000007E-2</v>
      </c>
      <c r="AF979" s="37">
        <f t="shared" si="5591"/>
        <v>7.0000000000000007E-2</v>
      </c>
      <c r="AG979" s="37">
        <f t="shared" si="5591"/>
        <v>7.0000000000000007E-2</v>
      </c>
      <c r="AH979">
        <f t="shared" si="5561"/>
        <v>7</v>
      </c>
      <c r="AI979" s="37">
        <f t="shared" ref="AI979:AJ979" si="5592">IF(ROWS(AI$973:AI979)/100&lt;=AI$971,AI978+1,"")</f>
        <v>6.01</v>
      </c>
      <c r="AJ979" s="37">
        <f t="shared" si="5592"/>
        <v>6.01</v>
      </c>
    </row>
    <row r="980" spans="2:36" ht="12.75">
      <c r="B980">
        <f t="shared" ref="B980:P980" si="5593">IF(ROWS(B$973:B980)&lt;=B$971,B979+1,"")</f>
        <v>8</v>
      </c>
      <c r="C980">
        <f t="shared" si="5593"/>
        <v>8</v>
      </c>
      <c r="D980">
        <f t="shared" si="5593"/>
        <v>8</v>
      </c>
      <c r="E980">
        <f t="shared" si="5593"/>
        <v>8</v>
      </c>
      <c r="F980">
        <f t="shared" si="5593"/>
        <v>8</v>
      </c>
      <c r="G980">
        <f t="shared" si="5593"/>
        <v>8</v>
      </c>
      <c r="H980">
        <f t="shared" si="5593"/>
        <v>8</v>
      </c>
      <c r="I980">
        <f t="shared" si="5593"/>
        <v>8</v>
      </c>
      <c r="J980">
        <f t="shared" si="5593"/>
        <v>8</v>
      </c>
      <c r="K980">
        <f t="shared" si="5593"/>
        <v>8</v>
      </c>
      <c r="L980">
        <f t="shared" si="5593"/>
        <v>8</v>
      </c>
      <c r="M980">
        <f t="shared" si="5593"/>
        <v>8</v>
      </c>
      <c r="N980">
        <f t="shared" si="5593"/>
        <v>8</v>
      </c>
      <c r="O980">
        <f t="shared" si="5593"/>
        <v>8</v>
      </c>
      <c r="P980">
        <f t="shared" si="5593"/>
        <v>8</v>
      </c>
      <c r="Q980" s="37">
        <f t="shared" ref="Q980:T980" si="5594">IF(ROWS(Q$973:Q980)/100&lt;=Q$971,Q979+1%,"")</f>
        <v>0.08</v>
      </c>
      <c r="R980" s="37">
        <f t="shared" si="5594"/>
        <v>0.08</v>
      </c>
      <c r="S980" s="37">
        <f t="shared" si="5594"/>
        <v>0.08</v>
      </c>
      <c r="T980" s="37">
        <f t="shared" si="5594"/>
        <v>0.08</v>
      </c>
      <c r="U980">
        <f t="shared" si="5555"/>
        <v>8</v>
      </c>
      <c r="V980" s="37">
        <f t="shared" ref="V980:W980" si="5595">IF(ROWS(V$973:V980)/100&lt;=V$971,V979+1%,"")</f>
        <v>0.08</v>
      </c>
      <c r="W980" s="37">
        <f t="shared" si="5595"/>
        <v>0.08</v>
      </c>
      <c r="X980">
        <f t="shared" si="5557"/>
        <v>17</v>
      </c>
      <c r="Y980" s="37">
        <f t="shared" si="5558"/>
        <v>0.08</v>
      </c>
      <c r="Z980">
        <f t="shared" ref="Z980:AA980" si="5596">IF(ROWS(Z$973:Z980)&lt;=Z$971,Z979+1,"")</f>
        <v>8</v>
      </c>
      <c r="AA980">
        <f t="shared" si="5596"/>
        <v>8</v>
      </c>
      <c r="AB980" s="37">
        <f t="shared" ref="AB980:AG980" si="5597">IF(ROWS(AB$973:AB980)/100&lt;=AB$971,AB979+1%,"")</f>
        <v>0.08</v>
      </c>
      <c r="AC980" s="37">
        <f t="shared" si="5597"/>
        <v>0.08</v>
      </c>
      <c r="AD980" s="37">
        <f t="shared" si="5597"/>
        <v>0.08</v>
      </c>
      <c r="AE980" s="37">
        <f t="shared" si="5597"/>
        <v>0.08</v>
      </c>
      <c r="AF980" s="37">
        <f t="shared" si="5597"/>
        <v>0.08</v>
      </c>
      <c r="AG980" s="37">
        <f t="shared" si="5597"/>
        <v>0.08</v>
      </c>
      <c r="AH980">
        <f t="shared" si="5561"/>
        <v>8</v>
      </c>
      <c r="AI980" s="37">
        <f t="shared" ref="AI980:AJ980" si="5598">IF(ROWS(AI$973:AI980)/100&lt;=AI$971,AI979+1,"")</f>
        <v>7.01</v>
      </c>
      <c r="AJ980" s="37">
        <f t="shared" si="5598"/>
        <v>7.01</v>
      </c>
    </row>
    <row r="981" spans="2:36" ht="12.75">
      <c r="B981">
        <f t="shared" ref="B981:P981" si="5599">IF(ROWS(B$973:B981)&lt;=B$971,B980+1,"")</f>
        <v>9</v>
      </c>
      <c r="C981">
        <f t="shared" si="5599"/>
        <v>9</v>
      </c>
      <c r="D981">
        <f t="shared" si="5599"/>
        <v>9</v>
      </c>
      <c r="E981">
        <f t="shared" si="5599"/>
        <v>9</v>
      </c>
      <c r="F981">
        <f t="shared" si="5599"/>
        <v>9</v>
      </c>
      <c r="G981">
        <f t="shared" si="5599"/>
        <v>9</v>
      </c>
      <c r="H981">
        <f t="shared" si="5599"/>
        <v>9</v>
      </c>
      <c r="I981">
        <f t="shared" si="5599"/>
        <v>9</v>
      </c>
      <c r="J981">
        <f t="shared" si="5599"/>
        <v>9</v>
      </c>
      <c r="K981">
        <f t="shared" si="5599"/>
        <v>9</v>
      </c>
      <c r="L981">
        <f t="shared" si="5599"/>
        <v>9</v>
      </c>
      <c r="M981">
        <f t="shared" si="5599"/>
        <v>9</v>
      </c>
      <c r="N981">
        <f t="shared" si="5599"/>
        <v>9</v>
      </c>
      <c r="O981">
        <f t="shared" si="5599"/>
        <v>9</v>
      </c>
      <c r="P981">
        <f t="shared" si="5599"/>
        <v>9</v>
      </c>
      <c r="Q981" s="37">
        <f t="shared" ref="Q981:T981" si="5600">IF(ROWS(Q$973:Q981)/100&lt;=Q$971,Q980+1%,"")</f>
        <v>0.09</v>
      </c>
      <c r="R981" s="37">
        <f t="shared" si="5600"/>
        <v>0.09</v>
      </c>
      <c r="S981" s="37">
        <f t="shared" si="5600"/>
        <v>0.09</v>
      </c>
      <c r="T981" s="37">
        <f t="shared" si="5600"/>
        <v>0.09</v>
      </c>
      <c r="U981">
        <f t="shared" si="5555"/>
        <v>9</v>
      </c>
      <c r="V981" s="37">
        <f t="shared" ref="V981:W981" si="5601">IF(ROWS(V$973:V981)/100&lt;=V$971,V980+1%,"")</f>
        <v>0.09</v>
      </c>
      <c r="W981" s="37">
        <f t="shared" si="5601"/>
        <v>0.09</v>
      </c>
      <c r="X981">
        <f t="shared" si="5557"/>
        <v>18</v>
      </c>
      <c r="Y981" s="37">
        <f t="shared" si="5558"/>
        <v>0.09</v>
      </c>
      <c r="Z981">
        <f t="shared" ref="Z981:AA981" si="5602">IF(ROWS(Z$973:Z981)&lt;=Z$971,Z980+1,"")</f>
        <v>9</v>
      </c>
      <c r="AA981">
        <f t="shared" si="5602"/>
        <v>9</v>
      </c>
      <c r="AB981" s="37">
        <f t="shared" ref="AB981:AG981" si="5603">IF(ROWS(AB$973:AB981)/100&lt;=AB$971,AB980+1%,"")</f>
        <v>0.09</v>
      </c>
      <c r="AC981" s="37">
        <f t="shared" si="5603"/>
        <v>0.09</v>
      </c>
      <c r="AD981" s="37">
        <f t="shared" si="5603"/>
        <v>0.09</v>
      </c>
      <c r="AE981" s="37">
        <f t="shared" si="5603"/>
        <v>0.09</v>
      </c>
      <c r="AF981" s="37">
        <f t="shared" si="5603"/>
        <v>0.09</v>
      </c>
      <c r="AG981" s="37">
        <f t="shared" si="5603"/>
        <v>0.09</v>
      </c>
      <c r="AH981">
        <f t="shared" si="5561"/>
        <v>9</v>
      </c>
      <c r="AI981" s="37">
        <f t="shared" ref="AI981:AJ981" si="5604">IF(ROWS(AI$973:AI981)/100&lt;=AI$971,AI980+1,"")</f>
        <v>8.01</v>
      </c>
      <c r="AJ981" s="37">
        <f t="shared" si="5604"/>
        <v>8.01</v>
      </c>
    </row>
    <row r="982" spans="2:36" ht="12.75">
      <c r="B982">
        <f t="shared" ref="B982:P982" si="5605">IF(ROWS(B$973:B982)&lt;=B$971,B981+1,"")</f>
        <v>10</v>
      </c>
      <c r="C982">
        <f t="shared" si="5605"/>
        <v>10</v>
      </c>
      <c r="D982">
        <f t="shared" si="5605"/>
        <v>10</v>
      </c>
      <c r="E982">
        <f t="shared" si="5605"/>
        <v>10</v>
      </c>
      <c r="F982">
        <f t="shared" si="5605"/>
        <v>10</v>
      </c>
      <c r="G982">
        <f t="shared" si="5605"/>
        <v>10</v>
      </c>
      <c r="H982">
        <f t="shared" si="5605"/>
        <v>10</v>
      </c>
      <c r="I982">
        <f t="shared" si="5605"/>
        <v>10</v>
      </c>
      <c r="J982">
        <f t="shared" si="5605"/>
        <v>10</v>
      </c>
      <c r="K982">
        <f t="shared" si="5605"/>
        <v>10</v>
      </c>
      <c r="L982">
        <f t="shared" si="5605"/>
        <v>10</v>
      </c>
      <c r="M982">
        <f t="shared" si="5605"/>
        <v>10</v>
      </c>
      <c r="N982">
        <f t="shared" si="5605"/>
        <v>10</v>
      </c>
      <c r="O982">
        <f t="shared" si="5605"/>
        <v>10</v>
      </c>
      <c r="P982">
        <f t="shared" si="5605"/>
        <v>10</v>
      </c>
      <c r="Q982" s="37">
        <f t="shared" ref="Q982:T982" si="5606">IF(ROWS(Q$973:Q982)/100&lt;=Q$971,Q981+1%,"")</f>
        <v>9.9999999999999992E-2</v>
      </c>
      <c r="R982" s="37">
        <f t="shared" si="5606"/>
        <v>9.9999999999999992E-2</v>
      </c>
      <c r="S982" s="37">
        <f t="shared" si="5606"/>
        <v>9.9999999999999992E-2</v>
      </c>
      <c r="T982" s="37">
        <f t="shared" si="5606"/>
        <v>9.9999999999999992E-2</v>
      </c>
      <c r="U982">
        <f t="shared" si="5555"/>
        <v>10</v>
      </c>
      <c r="V982" s="37">
        <f t="shared" ref="V982:W982" si="5607">IF(ROWS(V$973:V982)/100&lt;=V$971,V981+1%,"")</f>
        <v>9.9999999999999992E-2</v>
      </c>
      <c r="W982" s="37">
        <f t="shared" si="5607"/>
        <v>9.9999999999999992E-2</v>
      </c>
      <c r="X982">
        <f t="shared" si="5557"/>
        <v>19</v>
      </c>
      <c r="Y982" s="37">
        <f t="shared" si="5558"/>
        <v>9.9999999999999992E-2</v>
      </c>
      <c r="Z982">
        <f t="shared" ref="Z982:AA982" si="5608">IF(ROWS(Z$973:Z982)&lt;=Z$971,Z981+1,"")</f>
        <v>10</v>
      </c>
      <c r="AA982">
        <f t="shared" si="5608"/>
        <v>10</v>
      </c>
      <c r="AB982" s="37">
        <f t="shared" ref="AB982:AG982" si="5609">IF(ROWS(AB$973:AB982)/100&lt;=AB$971,AB981+1%,"")</f>
        <v>9.9999999999999992E-2</v>
      </c>
      <c r="AC982" s="37">
        <f t="shared" si="5609"/>
        <v>9.9999999999999992E-2</v>
      </c>
      <c r="AD982" s="37">
        <f t="shared" si="5609"/>
        <v>9.9999999999999992E-2</v>
      </c>
      <c r="AE982" s="37">
        <f t="shared" si="5609"/>
        <v>9.9999999999999992E-2</v>
      </c>
      <c r="AF982" s="37">
        <f t="shared" si="5609"/>
        <v>9.9999999999999992E-2</v>
      </c>
      <c r="AG982" s="37">
        <f t="shared" si="5609"/>
        <v>9.9999999999999992E-2</v>
      </c>
      <c r="AH982">
        <f t="shared" si="5561"/>
        <v>10</v>
      </c>
      <c r="AI982" s="37">
        <f t="shared" ref="AI982:AJ982" si="5610">IF(ROWS(AI$973:AI982)/100&lt;=AI$971,AI981+1,"")</f>
        <v>9.01</v>
      </c>
      <c r="AJ982" s="37">
        <f t="shared" si="5610"/>
        <v>9.01</v>
      </c>
    </row>
    <row r="983" spans="2:36" ht="12.75">
      <c r="B983">
        <f t="shared" ref="B983:P983" si="5611">IF(ROWS(B$973:B983)&lt;=B$971,B982+1,"")</f>
        <v>11</v>
      </c>
      <c r="C983">
        <f t="shared" si="5611"/>
        <v>11</v>
      </c>
      <c r="D983">
        <f t="shared" si="5611"/>
        <v>11</v>
      </c>
      <c r="E983">
        <f t="shared" si="5611"/>
        <v>11</v>
      </c>
      <c r="F983">
        <f t="shared" si="5611"/>
        <v>11</v>
      </c>
      <c r="G983">
        <f t="shared" si="5611"/>
        <v>11</v>
      </c>
      <c r="H983">
        <f t="shared" si="5611"/>
        <v>11</v>
      </c>
      <c r="I983">
        <f t="shared" si="5611"/>
        <v>11</v>
      </c>
      <c r="J983">
        <f t="shared" si="5611"/>
        <v>11</v>
      </c>
      <c r="K983">
        <f t="shared" si="5611"/>
        <v>11</v>
      </c>
      <c r="L983">
        <f t="shared" si="5611"/>
        <v>11</v>
      </c>
      <c r="M983">
        <f t="shared" si="5611"/>
        <v>11</v>
      </c>
      <c r="N983">
        <f t="shared" si="5611"/>
        <v>11</v>
      </c>
      <c r="O983">
        <f t="shared" si="5611"/>
        <v>11</v>
      </c>
      <c r="P983">
        <f t="shared" si="5611"/>
        <v>11</v>
      </c>
      <c r="Q983" s="37">
        <f t="shared" ref="Q983:T983" si="5612">IF(ROWS(Q$973:Q983)/100&lt;=Q$971,Q982+1%,"")</f>
        <v>0.10999999999999999</v>
      </c>
      <c r="R983" s="37">
        <f t="shared" si="5612"/>
        <v>0.10999999999999999</v>
      </c>
      <c r="S983" s="37">
        <f t="shared" si="5612"/>
        <v>0.10999999999999999</v>
      </c>
      <c r="T983" s="37">
        <f t="shared" si="5612"/>
        <v>0.10999999999999999</v>
      </c>
      <c r="U983">
        <f t="shared" si="5555"/>
        <v>11</v>
      </c>
      <c r="V983" s="37">
        <f t="shared" ref="V983:W983" si="5613">IF(ROWS(V$973:V983)/100&lt;=V$971,V982+1%,"")</f>
        <v>0.10999999999999999</v>
      </c>
      <c r="W983" s="37">
        <f t="shared" si="5613"/>
        <v>0.10999999999999999</v>
      </c>
      <c r="X983">
        <f t="shared" si="5557"/>
        <v>20</v>
      </c>
      <c r="Y983" s="37">
        <f t="shared" si="5558"/>
        <v>0.10999999999999999</v>
      </c>
      <c r="Z983">
        <f t="shared" ref="Z983:AA983" si="5614">IF(ROWS(Z$973:Z983)&lt;=Z$971,Z982+1,"")</f>
        <v>11</v>
      </c>
      <c r="AA983">
        <f t="shared" si="5614"/>
        <v>11</v>
      </c>
      <c r="AB983" s="37">
        <f t="shared" ref="AB983:AG983" si="5615">IF(ROWS(AB$973:AB983)/100&lt;=AB$971,AB982+1%,"")</f>
        <v>0.10999999999999999</v>
      </c>
      <c r="AC983" s="37">
        <f t="shared" si="5615"/>
        <v>0.10999999999999999</v>
      </c>
      <c r="AD983" s="37">
        <f t="shared" si="5615"/>
        <v>0.10999999999999999</v>
      </c>
      <c r="AE983" s="37">
        <f t="shared" si="5615"/>
        <v>0.10999999999999999</v>
      </c>
      <c r="AF983" s="37">
        <f t="shared" si="5615"/>
        <v>0.10999999999999999</v>
      </c>
      <c r="AG983" s="37">
        <f t="shared" si="5615"/>
        <v>0.10999999999999999</v>
      </c>
      <c r="AH983">
        <f t="shared" si="5561"/>
        <v>11</v>
      </c>
      <c r="AI983" s="37">
        <f t="shared" ref="AI983:AJ983" si="5616">IF(ROWS(AI$973:AI983)/100&lt;=AI$971,AI982+1,"")</f>
        <v>10.01</v>
      </c>
      <c r="AJ983" s="37">
        <f t="shared" si="5616"/>
        <v>10.01</v>
      </c>
    </row>
    <row r="984" spans="2:36" ht="12.75">
      <c r="B984">
        <f t="shared" ref="B984:P984" si="5617">IF(ROWS(B$973:B984)&lt;=B$971,B983+1,"")</f>
        <v>12</v>
      </c>
      <c r="C984">
        <f t="shared" si="5617"/>
        <v>12</v>
      </c>
      <c r="D984">
        <f t="shared" si="5617"/>
        <v>12</v>
      </c>
      <c r="E984">
        <f t="shared" si="5617"/>
        <v>12</v>
      </c>
      <c r="F984">
        <f t="shared" si="5617"/>
        <v>12</v>
      </c>
      <c r="G984">
        <f t="shared" si="5617"/>
        <v>12</v>
      </c>
      <c r="H984">
        <f t="shared" si="5617"/>
        <v>12</v>
      </c>
      <c r="I984">
        <f t="shared" si="5617"/>
        <v>12</v>
      </c>
      <c r="J984">
        <f t="shared" si="5617"/>
        <v>12</v>
      </c>
      <c r="K984">
        <f t="shared" si="5617"/>
        <v>12</v>
      </c>
      <c r="L984">
        <f t="shared" si="5617"/>
        <v>12</v>
      </c>
      <c r="M984">
        <f t="shared" si="5617"/>
        <v>12</v>
      </c>
      <c r="N984">
        <f t="shared" si="5617"/>
        <v>12</v>
      </c>
      <c r="O984">
        <f t="shared" si="5617"/>
        <v>12</v>
      </c>
      <c r="P984">
        <f t="shared" si="5617"/>
        <v>12</v>
      </c>
      <c r="Q984" s="37">
        <f t="shared" ref="Q984:T984" si="5618">IF(ROWS(Q$973:Q984)/100&lt;=Q$971,Q983+1%,"")</f>
        <v>0.11999999999999998</v>
      </c>
      <c r="R984" s="37">
        <f t="shared" si="5618"/>
        <v>0.11999999999999998</v>
      </c>
      <c r="S984" s="37">
        <f t="shared" si="5618"/>
        <v>0.11999999999999998</v>
      </c>
      <c r="T984" s="37">
        <f t="shared" si="5618"/>
        <v>0.11999999999999998</v>
      </c>
      <c r="U984">
        <f t="shared" si="5555"/>
        <v>12</v>
      </c>
      <c r="V984" s="37">
        <f t="shared" ref="V984:W984" si="5619">IF(ROWS(V$973:V984)/100&lt;=V$971,V983+1%,"")</f>
        <v>0.11999999999999998</v>
      </c>
      <c r="W984" s="37">
        <f t="shared" si="5619"/>
        <v>0.11999999999999998</v>
      </c>
      <c r="X984">
        <f t="shared" si="5557"/>
        <v>21</v>
      </c>
      <c r="Y984" s="37">
        <f t="shared" si="5558"/>
        <v>0.11999999999999998</v>
      </c>
      <c r="Z984">
        <f t="shared" ref="Z984:AA984" si="5620">IF(ROWS(Z$973:Z984)&lt;=Z$971,Z983+1,"")</f>
        <v>12</v>
      </c>
      <c r="AA984">
        <f t="shared" si="5620"/>
        <v>12</v>
      </c>
      <c r="AB984" s="37">
        <f t="shared" ref="AB984:AG984" si="5621">IF(ROWS(AB$973:AB984)/100&lt;=AB$971,AB983+1%,"")</f>
        <v>0.11999999999999998</v>
      </c>
      <c r="AC984" s="37">
        <f t="shared" si="5621"/>
        <v>0.11999999999999998</v>
      </c>
      <c r="AD984" s="37">
        <f t="shared" si="5621"/>
        <v>0.11999999999999998</v>
      </c>
      <c r="AE984" s="37">
        <f t="shared" si="5621"/>
        <v>0.11999999999999998</v>
      </c>
      <c r="AF984" s="37">
        <f t="shared" si="5621"/>
        <v>0.11999999999999998</v>
      </c>
      <c r="AG984" s="37">
        <f t="shared" si="5621"/>
        <v>0.11999999999999998</v>
      </c>
      <c r="AH984">
        <f t="shared" si="5561"/>
        <v>12</v>
      </c>
      <c r="AI984" s="37">
        <f t="shared" ref="AI984:AJ984" si="5622">IF(ROWS(AI$973:AI984)/100&lt;=AI$971,AI983+1,"")</f>
        <v>11.01</v>
      </c>
      <c r="AJ984" s="37">
        <f t="shared" si="5622"/>
        <v>11.01</v>
      </c>
    </row>
    <row r="985" spans="2:36" ht="12.75">
      <c r="B985">
        <f t="shared" ref="B985:P985" si="5623">IF(ROWS(B$973:B985)&lt;=B$971,B984+1,"")</f>
        <v>13</v>
      </c>
      <c r="C985">
        <f t="shared" si="5623"/>
        <v>13</v>
      </c>
      <c r="D985">
        <f t="shared" si="5623"/>
        <v>13</v>
      </c>
      <c r="E985">
        <f t="shared" si="5623"/>
        <v>13</v>
      </c>
      <c r="F985">
        <f t="shared" si="5623"/>
        <v>13</v>
      </c>
      <c r="G985">
        <f t="shared" si="5623"/>
        <v>13</v>
      </c>
      <c r="H985">
        <f t="shared" si="5623"/>
        <v>13</v>
      </c>
      <c r="I985">
        <f t="shared" si="5623"/>
        <v>13</v>
      </c>
      <c r="J985">
        <f t="shared" si="5623"/>
        <v>13</v>
      </c>
      <c r="K985">
        <f t="shared" si="5623"/>
        <v>13</v>
      </c>
      <c r="L985">
        <f t="shared" si="5623"/>
        <v>13</v>
      </c>
      <c r="M985">
        <f t="shared" si="5623"/>
        <v>13</v>
      </c>
      <c r="N985">
        <f t="shared" si="5623"/>
        <v>13</v>
      </c>
      <c r="O985">
        <f t="shared" si="5623"/>
        <v>13</v>
      </c>
      <c r="P985">
        <f t="shared" si="5623"/>
        <v>13</v>
      </c>
      <c r="Q985" s="37">
        <f t="shared" ref="Q985:T985" si="5624">IF(ROWS(Q$973:Q985)/100&lt;=Q$971,Q984+1%,"")</f>
        <v>0.12999999999999998</v>
      </c>
      <c r="R985" s="37">
        <f t="shared" si="5624"/>
        <v>0.12999999999999998</v>
      </c>
      <c r="S985" s="37">
        <f t="shared" si="5624"/>
        <v>0.12999999999999998</v>
      </c>
      <c r="T985" s="37">
        <f t="shared" si="5624"/>
        <v>0.12999999999999998</v>
      </c>
      <c r="U985">
        <f t="shared" si="5555"/>
        <v>13</v>
      </c>
      <c r="V985" s="37">
        <f t="shared" ref="V985:W985" si="5625">IF(ROWS(V$973:V985)/100&lt;=V$971,V984+1%,"")</f>
        <v>0.12999999999999998</v>
      </c>
      <c r="W985" s="37">
        <f t="shared" si="5625"/>
        <v>0.12999999999999998</v>
      </c>
      <c r="X985">
        <f t="shared" si="5557"/>
        <v>22</v>
      </c>
      <c r="Y985" s="37">
        <f t="shared" si="5558"/>
        <v>0.12999999999999998</v>
      </c>
      <c r="Z985">
        <f t="shared" ref="Z985:AA985" si="5626">IF(ROWS(Z$973:Z985)&lt;=Z$971,Z984+1,"")</f>
        <v>13</v>
      </c>
      <c r="AA985">
        <f t="shared" si="5626"/>
        <v>13</v>
      </c>
      <c r="AB985" s="37">
        <f t="shared" ref="AB985:AG985" si="5627">IF(ROWS(AB$973:AB985)/100&lt;=AB$971,AB984+1%,"")</f>
        <v>0.12999999999999998</v>
      </c>
      <c r="AC985" s="37">
        <f t="shared" si="5627"/>
        <v>0.12999999999999998</v>
      </c>
      <c r="AD985" s="37">
        <f t="shared" si="5627"/>
        <v>0.12999999999999998</v>
      </c>
      <c r="AE985" s="37">
        <f t="shared" si="5627"/>
        <v>0.12999999999999998</v>
      </c>
      <c r="AF985" s="37">
        <f t="shared" si="5627"/>
        <v>0.12999999999999998</v>
      </c>
      <c r="AG985" s="37">
        <f t="shared" si="5627"/>
        <v>0.12999999999999998</v>
      </c>
      <c r="AH985">
        <f t="shared" si="5561"/>
        <v>13</v>
      </c>
      <c r="AI985" s="37">
        <f t="shared" ref="AI985:AJ985" si="5628">IF(ROWS(AI$973:AI985)/100&lt;=AI$971,AI984+1,"")</f>
        <v>12.01</v>
      </c>
      <c r="AJ985" s="37">
        <f t="shared" si="5628"/>
        <v>12.01</v>
      </c>
    </row>
    <row r="986" spans="2:36" ht="12.75">
      <c r="B986">
        <f t="shared" ref="B986:P986" si="5629">IF(ROWS(B$973:B986)&lt;=B$971,B985+1,"")</f>
        <v>14</v>
      </c>
      <c r="C986">
        <f t="shared" si="5629"/>
        <v>14</v>
      </c>
      <c r="D986">
        <f t="shared" si="5629"/>
        <v>14</v>
      </c>
      <c r="E986">
        <f t="shared" si="5629"/>
        <v>14</v>
      </c>
      <c r="F986">
        <f t="shared" si="5629"/>
        <v>14</v>
      </c>
      <c r="G986">
        <f t="shared" si="5629"/>
        <v>14</v>
      </c>
      <c r="H986">
        <f t="shared" si="5629"/>
        <v>14</v>
      </c>
      <c r="I986">
        <f t="shared" si="5629"/>
        <v>14</v>
      </c>
      <c r="J986">
        <f t="shared" si="5629"/>
        <v>14</v>
      </c>
      <c r="K986">
        <f t="shared" si="5629"/>
        <v>14</v>
      </c>
      <c r="L986">
        <f t="shared" si="5629"/>
        <v>14</v>
      </c>
      <c r="M986">
        <f t="shared" si="5629"/>
        <v>14</v>
      </c>
      <c r="N986">
        <f t="shared" si="5629"/>
        <v>14</v>
      </c>
      <c r="O986">
        <f t="shared" si="5629"/>
        <v>14</v>
      </c>
      <c r="P986">
        <f t="shared" si="5629"/>
        <v>14</v>
      </c>
      <c r="Q986" s="37">
        <f t="shared" ref="Q986:T986" si="5630">IF(ROWS(Q$973:Q986)/100&lt;=Q$971,Q985+1%,"")</f>
        <v>0.13999999999999999</v>
      </c>
      <c r="R986" s="37">
        <f t="shared" si="5630"/>
        <v>0.13999999999999999</v>
      </c>
      <c r="S986" s="37">
        <f t="shared" si="5630"/>
        <v>0.13999999999999999</v>
      </c>
      <c r="T986" s="37">
        <f t="shared" si="5630"/>
        <v>0.13999999999999999</v>
      </c>
      <c r="U986">
        <f t="shared" si="5555"/>
        <v>14</v>
      </c>
      <c r="V986" s="37">
        <f t="shared" ref="V986:W986" si="5631">IF(ROWS(V$973:V986)/100&lt;=V$971,V985+1%,"")</f>
        <v>0.13999999999999999</v>
      </c>
      <c r="W986" s="37">
        <f t="shared" si="5631"/>
        <v>0.13999999999999999</v>
      </c>
      <c r="X986">
        <f t="shared" si="5557"/>
        <v>23</v>
      </c>
      <c r="Y986" s="37">
        <f t="shared" si="5558"/>
        <v>0.13999999999999999</v>
      </c>
      <c r="Z986">
        <f t="shared" ref="Z986:AA986" si="5632">IF(ROWS(Z$973:Z986)&lt;=Z$971,Z985+1,"")</f>
        <v>14</v>
      </c>
      <c r="AA986">
        <f t="shared" si="5632"/>
        <v>14</v>
      </c>
      <c r="AB986" s="37">
        <f t="shared" ref="AB986:AG986" si="5633">IF(ROWS(AB$973:AB986)/100&lt;=AB$971,AB985+1%,"")</f>
        <v>0.13999999999999999</v>
      </c>
      <c r="AC986" s="37">
        <f t="shared" si="5633"/>
        <v>0.13999999999999999</v>
      </c>
      <c r="AD986" s="37">
        <f t="shared" si="5633"/>
        <v>0.13999999999999999</v>
      </c>
      <c r="AE986" s="37">
        <f t="shared" si="5633"/>
        <v>0.13999999999999999</v>
      </c>
      <c r="AF986" s="37">
        <f t="shared" si="5633"/>
        <v>0.13999999999999999</v>
      </c>
      <c r="AG986" s="37">
        <f t="shared" si="5633"/>
        <v>0.13999999999999999</v>
      </c>
      <c r="AH986">
        <f t="shared" si="5561"/>
        <v>14</v>
      </c>
      <c r="AI986" s="37">
        <f t="shared" ref="AI986:AJ986" si="5634">IF(ROWS(AI$973:AI986)/100&lt;=AI$971,AI985+1,"")</f>
        <v>13.01</v>
      </c>
      <c r="AJ986" s="37">
        <f t="shared" si="5634"/>
        <v>13.01</v>
      </c>
    </row>
    <row r="987" spans="2:36" ht="12.75">
      <c r="B987">
        <f t="shared" ref="B987:P987" si="5635">IF(ROWS(B$973:B987)&lt;=B$971,B986+1,"")</f>
        <v>15</v>
      </c>
      <c r="C987">
        <f t="shared" si="5635"/>
        <v>15</v>
      </c>
      <c r="D987">
        <f t="shared" si="5635"/>
        <v>15</v>
      </c>
      <c r="E987">
        <f t="shared" si="5635"/>
        <v>15</v>
      </c>
      <c r="F987">
        <f t="shared" si="5635"/>
        <v>15</v>
      </c>
      <c r="G987">
        <f t="shared" si="5635"/>
        <v>15</v>
      </c>
      <c r="H987">
        <f t="shared" si="5635"/>
        <v>15</v>
      </c>
      <c r="I987">
        <f t="shared" si="5635"/>
        <v>15</v>
      </c>
      <c r="J987">
        <f t="shared" si="5635"/>
        <v>15</v>
      </c>
      <c r="K987">
        <f t="shared" si="5635"/>
        <v>15</v>
      </c>
      <c r="L987">
        <f t="shared" si="5635"/>
        <v>15</v>
      </c>
      <c r="M987">
        <f t="shared" si="5635"/>
        <v>15</v>
      </c>
      <c r="N987">
        <f t="shared" si="5635"/>
        <v>15</v>
      </c>
      <c r="O987">
        <f t="shared" si="5635"/>
        <v>15</v>
      </c>
      <c r="P987">
        <f t="shared" si="5635"/>
        <v>15</v>
      </c>
      <c r="Q987" s="37">
        <f t="shared" ref="Q987:T987" si="5636">IF(ROWS(Q$973:Q987)/100&lt;=Q$971,Q986+1%,"")</f>
        <v>0.15</v>
      </c>
      <c r="R987" s="37">
        <f t="shared" si="5636"/>
        <v>0.15</v>
      </c>
      <c r="S987" s="37">
        <f t="shared" si="5636"/>
        <v>0.15</v>
      </c>
      <c r="T987" s="37">
        <f t="shared" si="5636"/>
        <v>0.15</v>
      </c>
      <c r="U987">
        <f t="shared" si="5555"/>
        <v>15</v>
      </c>
      <c r="V987" s="37">
        <f t="shared" ref="V987:W987" si="5637">IF(ROWS(V$973:V987)/100&lt;=V$971,V986+1%,"")</f>
        <v>0.15</v>
      </c>
      <c r="W987" s="37">
        <f t="shared" si="5637"/>
        <v>0.15</v>
      </c>
      <c r="X987">
        <f t="shared" si="5557"/>
        <v>24</v>
      </c>
      <c r="Y987" s="37">
        <f t="shared" si="5558"/>
        <v>0.15</v>
      </c>
      <c r="Z987">
        <f t="shared" ref="Z987:AA987" si="5638">IF(ROWS(Z$973:Z987)&lt;=Z$971,Z986+1,"")</f>
        <v>15</v>
      </c>
      <c r="AA987">
        <f t="shared" si="5638"/>
        <v>15</v>
      </c>
      <c r="AB987" s="37">
        <f t="shared" ref="AB987:AG987" si="5639">IF(ROWS(AB$973:AB987)/100&lt;=AB$971,AB986+1%,"")</f>
        <v>0.15</v>
      </c>
      <c r="AC987" s="37">
        <f t="shared" si="5639"/>
        <v>0.15</v>
      </c>
      <c r="AD987" s="37">
        <f t="shared" si="5639"/>
        <v>0.15</v>
      </c>
      <c r="AE987" s="37">
        <f t="shared" si="5639"/>
        <v>0.15</v>
      </c>
      <c r="AF987" s="37">
        <f t="shared" si="5639"/>
        <v>0.15</v>
      </c>
      <c r="AG987" s="37">
        <f t="shared" si="5639"/>
        <v>0.15</v>
      </c>
      <c r="AH987">
        <f t="shared" si="5561"/>
        <v>15</v>
      </c>
      <c r="AI987" s="37">
        <f t="shared" ref="AI987:AJ987" si="5640">IF(ROWS(AI$973:AI987)/100&lt;=AI$971,AI986+1,"")</f>
        <v>14.01</v>
      </c>
      <c r="AJ987" s="37">
        <f t="shared" si="5640"/>
        <v>14.01</v>
      </c>
    </row>
    <row r="988" spans="2:36" ht="12.75">
      <c r="B988">
        <f t="shared" ref="B988:P988" si="5641">IF(ROWS(B$973:B988)&lt;=B$971,B987+1,"")</f>
        <v>16</v>
      </c>
      <c r="C988">
        <f t="shared" si="5641"/>
        <v>16</v>
      </c>
      <c r="D988">
        <f t="shared" si="5641"/>
        <v>16</v>
      </c>
      <c r="E988">
        <f t="shared" si="5641"/>
        <v>16</v>
      </c>
      <c r="F988">
        <f t="shared" si="5641"/>
        <v>16</v>
      </c>
      <c r="G988">
        <f t="shared" si="5641"/>
        <v>16</v>
      </c>
      <c r="H988">
        <f t="shared" si="5641"/>
        <v>16</v>
      </c>
      <c r="I988">
        <f t="shared" si="5641"/>
        <v>16</v>
      </c>
      <c r="J988">
        <f t="shared" si="5641"/>
        <v>16</v>
      </c>
      <c r="K988">
        <f t="shared" si="5641"/>
        <v>16</v>
      </c>
      <c r="L988">
        <f t="shared" si="5641"/>
        <v>16</v>
      </c>
      <c r="M988">
        <f t="shared" si="5641"/>
        <v>16</v>
      </c>
      <c r="N988">
        <f t="shared" si="5641"/>
        <v>16</v>
      </c>
      <c r="O988">
        <f t="shared" si="5641"/>
        <v>16</v>
      </c>
      <c r="P988">
        <f t="shared" si="5641"/>
        <v>16</v>
      </c>
      <c r="Q988" s="37">
        <f t="shared" ref="Q988:T988" si="5642">IF(ROWS(Q$973:Q988)/100&lt;=Q$971,Q987+1%,"")</f>
        <v>0.16</v>
      </c>
      <c r="R988" s="37">
        <f t="shared" si="5642"/>
        <v>0.16</v>
      </c>
      <c r="S988" s="37">
        <f t="shared" si="5642"/>
        <v>0.16</v>
      </c>
      <c r="T988" s="37">
        <f t="shared" si="5642"/>
        <v>0.16</v>
      </c>
      <c r="U988">
        <f t="shared" si="5555"/>
        <v>16</v>
      </c>
      <c r="V988" s="37">
        <f t="shared" ref="V988:W988" si="5643">IF(ROWS(V$973:V988)/100&lt;=V$971,V987+1%,"")</f>
        <v>0.16</v>
      </c>
      <c r="W988" s="37">
        <f t="shared" si="5643"/>
        <v>0.16</v>
      </c>
      <c r="X988">
        <f t="shared" si="5557"/>
        <v>25</v>
      </c>
      <c r="Y988" s="37">
        <f t="shared" si="5558"/>
        <v>0.16</v>
      </c>
      <c r="Z988">
        <f t="shared" ref="Z988:AA988" si="5644">IF(ROWS(Z$973:Z988)&lt;=Z$971,Z987+1,"")</f>
        <v>16</v>
      </c>
      <c r="AA988">
        <f t="shared" si="5644"/>
        <v>16</v>
      </c>
      <c r="AB988" s="37">
        <f t="shared" ref="AB988:AG988" si="5645">IF(ROWS(AB$973:AB988)/100&lt;=AB$971,AB987+1%,"")</f>
        <v>0.16</v>
      </c>
      <c r="AC988" s="37">
        <f t="shared" si="5645"/>
        <v>0.16</v>
      </c>
      <c r="AD988" s="37">
        <f t="shared" si="5645"/>
        <v>0.16</v>
      </c>
      <c r="AE988" s="37">
        <f t="shared" si="5645"/>
        <v>0.16</v>
      </c>
      <c r="AF988" s="37">
        <f t="shared" si="5645"/>
        <v>0.16</v>
      </c>
      <c r="AG988" s="37">
        <f t="shared" si="5645"/>
        <v>0.16</v>
      </c>
      <c r="AH988">
        <f t="shared" si="5561"/>
        <v>16</v>
      </c>
      <c r="AI988" s="37">
        <f t="shared" ref="AI988:AJ988" si="5646">IF(ROWS(AI$973:AI988)/100&lt;=AI$971,AI987+1,"")</f>
        <v>15.01</v>
      </c>
      <c r="AJ988" s="37">
        <f t="shared" si="5646"/>
        <v>15.01</v>
      </c>
    </row>
    <row r="989" spans="2:36" ht="12.75">
      <c r="B989">
        <f t="shared" ref="B989:P989" si="5647">IF(ROWS(B$973:B989)&lt;=B$971,B988+1,"")</f>
        <v>17</v>
      </c>
      <c r="C989">
        <f t="shared" si="5647"/>
        <v>17</v>
      </c>
      <c r="D989">
        <f t="shared" si="5647"/>
        <v>17</v>
      </c>
      <c r="E989">
        <f t="shared" si="5647"/>
        <v>17</v>
      </c>
      <c r="F989">
        <f t="shared" si="5647"/>
        <v>17</v>
      </c>
      <c r="G989">
        <f t="shared" si="5647"/>
        <v>17</v>
      </c>
      <c r="H989">
        <f t="shared" si="5647"/>
        <v>17</v>
      </c>
      <c r="I989">
        <f t="shared" si="5647"/>
        <v>17</v>
      </c>
      <c r="J989">
        <f t="shared" si="5647"/>
        <v>17</v>
      </c>
      <c r="K989">
        <f t="shared" si="5647"/>
        <v>17</v>
      </c>
      <c r="L989">
        <f t="shared" si="5647"/>
        <v>17</v>
      </c>
      <c r="M989">
        <f t="shared" si="5647"/>
        <v>17</v>
      </c>
      <c r="N989">
        <f t="shared" si="5647"/>
        <v>17</v>
      </c>
      <c r="O989">
        <f t="shared" si="5647"/>
        <v>17</v>
      </c>
      <c r="P989">
        <f t="shared" si="5647"/>
        <v>17</v>
      </c>
      <c r="Q989" s="37">
        <f t="shared" ref="Q989:T989" si="5648">IF(ROWS(Q$973:Q989)/100&lt;=Q$971,Q988+1%,"")</f>
        <v>0.17</v>
      </c>
      <c r="R989" s="37">
        <f t="shared" si="5648"/>
        <v>0.17</v>
      </c>
      <c r="S989" s="37">
        <f t="shared" si="5648"/>
        <v>0.17</v>
      </c>
      <c r="T989" s="37">
        <f t="shared" si="5648"/>
        <v>0.17</v>
      </c>
      <c r="U989">
        <f t="shared" si="5555"/>
        <v>17</v>
      </c>
      <c r="V989" s="37">
        <f t="shared" ref="V989:W989" si="5649">IF(ROWS(V$973:V989)/100&lt;=V$971,V988+1%,"")</f>
        <v>0.17</v>
      </c>
      <c r="W989" s="37">
        <f t="shared" si="5649"/>
        <v>0.17</v>
      </c>
      <c r="X989">
        <f t="shared" si="5557"/>
        <v>26</v>
      </c>
      <c r="Y989" s="37">
        <f t="shared" si="5558"/>
        <v>0.17</v>
      </c>
      <c r="Z989">
        <f t="shared" ref="Z989:AA989" si="5650">IF(ROWS(Z$973:Z989)&lt;=Z$971,Z988+1,"")</f>
        <v>17</v>
      </c>
      <c r="AA989">
        <f t="shared" si="5650"/>
        <v>17</v>
      </c>
      <c r="AB989" s="37">
        <f t="shared" ref="AB989:AG989" si="5651">IF(ROWS(AB$973:AB989)/100&lt;=AB$971,AB988+1%,"")</f>
        <v>0.17</v>
      </c>
      <c r="AC989" s="37">
        <f t="shared" si="5651"/>
        <v>0.17</v>
      </c>
      <c r="AD989" s="37">
        <f t="shared" si="5651"/>
        <v>0.17</v>
      </c>
      <c r="AE989" s="37">
        <f t="shared" si="5651"/>
        <v>0.17</v>
      </c>
      <c r="AF989" s="37">
        <f t="shared" si="5651"/>
        <v>0.17</v>
      </c>
      <c r="AG989" s="37">
        <f t="shared" si="5651"/>
        <v>0.17</v>
      </c>
      <c r="AH989">
        <f t="shared" si="5561"/>
        <v>17</v>
      </c>
      <c r="AI989" s="37">
        <f t="shared" ref="AI989:AJ989" si="5652">IF(ROWS(AI$973:AI989)/100&lt;=AI$971,AI988+1,"")</f>
        <v>16.009999999999998</v>
      </c>
      <c r="AJ989" s="37">
        <f t="shared" si="5652"/>
        <v>16.009999999999998</v>
      </c>
    </row>
    <row r="990" spans="2:36" ht="12.75">
      <c r="B990">
        <f t="shared" ref="B990:P990" si="5653">IF(ROWS(B$973:B990)&lt;=B$971,B989+1,"")</f>
        <v>18</v>
      </c>
      <c r="C990">
        <f t="shared" si="5653"/>
        <v>18</v>
      </c>
      <c r="D990">
        <f t="shared" si="5653"/>
        <v>18</v>
      </c>
      <c r="E990">
        <f t="shared" si="5653"/>
        <v>18</v>
      </c>
      <c r="F990">
        <f t="shared" si="5653"/>
        <v>18</v>
      </c>
      <c r="G990">
        <f t="shared" si="5653"/>
        <v>18</v>
      </c>
      <c r="H990">
        <f t="shared" si="5653"/>
        <v>18</v>
      </c>
      <c r="I990">
        <f t="shared" si="5653"/>
        <v>18</v>
      </c>
      <c r="J990">
        <f t="shared" si="5653"/>
        <v>18</v>
      </c>
      <c r="K990">
        <f t="shared" si="5653"/>
        <v>18</v>
      </c>
      <c r="L990">
        <f t="shared" si="5653"/>
        <v>18</v>
      </c>
      <c r="M990">
        <f t="shared" si="5653"/>
        <v>18</v>
      </c>
      <c r="N990">
        <f t="shared" si="5653"/>
        <v>18</v>
      </c>
      <c r="O990">
        <f t="shared" si="5653"/>
        <v>18</v>
      </c>
      <c r="P990">
        <f t="shared" si="5653"/>
        <v>18</v>
      </c>
      <c r="Q990" s="37">
        <f t="shared" ref="Q990:T990" si="5654">IF(ROWS(Q$973:Q990)/100&lt;=Q$971,Q989+1%,"")</f>
        <v>0.18000000000000002</v>
      </c>
      <c r="R990" s="37">
        <f t="shared" si="5654"/>
        <v>0.18000000000000002</v>
      </c>
      <c r="S990" s="37">
        <f t="shared" si="5654"/>
        <v>0.18000000000000002</v>
      </c>
      <c r="T990" s="37">
        <f t="shared" si="5654"/>
        <v>0.18000000000000002</v>
      </c>
      <c r="U990">
        <f t="shared" si="5555"/>
        <v>18</v>
      </c>
      <c r="V990" s="37">
        <f t="shared" ref="V990:W990" si="5655">IF(ROWS(V$973:V990)/100&lt;=V$971,V989+1%,"")</f>
        <v>0.18000000000000002</v>
      </c>
      <c r="W990" s="37">
        <f t="shared" si="5655"/>
        <v>0.18000000000000002</v>
      </c>
      <c r="X990">
        <f t="shared" si="5557"/>
        <v>27</v>
      </c>
      <c r="Y990" s="37">
        <f t="shared" si="5558"/>
        <v>0.18000000000000002</v>
      </c>
      <c r="Z990">
        <f t="shared" ref="Z990:AA990" si="5656">IF(ROWS(Z$973:Z990)&lt;=Z$971,Z989+1,"")</f>
        <v>18</v>
      </c>
      <c r="AA990">
        <f t="shared" si="5656"/>
        <v>18</v>
      </c>
      <c r="AB990" s="37">
        <f t="shared" ref="AB990:AG990" si="5657">IF(ROWS(AB$973:AB990)/100&lt;=AB$971,AB989+1%,"")</f>
        <v>0.18000000000000002</v>
      </c>
      <c r="AC990" s="37">
        <f t="shared" si="5657"/>
        <v>0.18000000000000002</v>
      </c>
      <c r="AD990" s="37">
        <f t="shared" si="5657"/>
        <v>0.18000000000000002</v>
      </c>
      <c r="AE990" s="37">
        <f t="shared" si="5657"/>
        <v>0.18000000000000002</v>
      </c>
      <c r="AF990" s="37">
        <f t="shared" si="5657"/>
        <v>0.18000000000000002</v>
      </c>
      <c r="AG990" s="37">
        <f t="shared" si="5657"/>
        <v>0.18000000000000002</v>
      </c>
      <c r="AH990">
        <f t="shared" si="5561"/>
        <v>18</v>
      </c>
      <c r="AI990" s="37">
        <f t="shared" ref="AI990:AJ990" si="5658">IF(ROWS(AI$973:AI990)/100&lt;=AI$971,AI989+1,"")</f>
        <v>17.009999999999998</v>
      </c>
      <c r="AJ990" s="37">
        <f t="shared" si="5658"/>
        <v>17.009999999999998</v>
      </c>
    </row>
    <row r="991" spans="2:36" ht="12.75">
      <c r="B991">
        <f t="shared" ref="B991:P991" si="5659">IF(ROWS(B$973:B991)&lt;=B$971,B990+1,"")</f>
        <v>19</v>
      </c>
      <c r="C991">
        <f t="shared" si="5659"/>
        <v>19</v>
      </c>
      <c r="D991">
        <f t="shared" si="5659"/>
        <v>19</v>
      </c>
      <c r="E991">
        <f t="shared" si="5659"/>
        <v>19</v>
      </c>
      <c r="F991">
        <f t="shared" si="5659"/>
        <v>19</v>
      </c>
      <c r="G991">
        <f t="shared" si="5659"/>
        <v>19</v>
      </c>
      <c r="H991">
        <f t="shared" si="5659"/>
        <v>19</v>
      </c>
      <c r="I991">
        <f t="shared" si="5659"/>
        <v>19</v>
      </c>
      <c r="J991">
        <f t="shared" si="5659"/>
        <v>19</v>
      </c>
      <c r="K991">
        <f t="shared" si="5659"/>
        <v>19</v>
      </c>
      <c r="L991">
        <f t="shared" si="5659"/>
        <v>19</v>
      </c>
      <c r="M991">
        <f t="shared" si="5659"/>
        <v>19</v>
      </c>
      <c r="N991">
        <f t="shared" si="5659"/>
        <v>19</v>
      </c>
      <c r="O991">
        <f t="shared" si="5659"/>
        <v>19</v>
      </c>
      <c r="P991">
        <f t="shared" si="5659"/>
        <v>19</v>
      </c>
      <c r="Q991" s="37">
        <f t="shared" ref="Q991:T991" si="5660">IF(ROWS(Q$973:Q991)/100&lt;=Q$971,Q990+1%,"")</f>
        <v>0.19000000000000003</v>
      </c>
      <c r="R991" s="37">
        <f t="shared" si="5660"/>
        <v>0.19000000000000003</v>
      </c>
      <c r="S991" s="37">
        <f t="shared" si="5660"/>
        <v>0.19000000000000003</v>
      </c>
      <c r="T991" s="37">
        <f t="shared" si="5660"/>
        <v>0.19000000000000003</v>
      </c>
      <c r="U991">
        <f t="shared" si="5555"/>
        <v>19</v>
      </c>
      <c r="V991" s="37">
        <f t="shared" ref="V991:W991" si="5661">IF(ROWS(V$973:V991)/100&lt;=V$971,V990+1%,"")</f>
        <v>0.19000000000000003</v>
      </c>
      <c r="W991" s="37">
        <f t="shared" si="5661"/>
        <v>0.19000000000000003</v>
      </c>
      <c r="X991">
        <f t="shared" si="5557"/>
        <v>28</v>
      </c>
      <c r="Y991" s="37">
        <f t="shared" si="5558"/>
        <v>0.19000000000000003</v>
      </c>
      <c r="Z991">
        <f t="shared" ref="Z991:AA991" si="5662">IF(ROWS(Z$973:Z991)&lt;=Z$971,Z990+1,"")</f>
        <v>19</v>
      </c>
      <c r="AA991">
        <f t="shared" si="5662"/>
        <v>19</v>
      </c>
      <c r="AB991" s="37">
        <f t="shared" ref="AB991:AG991" si="5663">IF(ROWS(AB$973:AB991)/100&lt;=AB$971,AB990+1%,"")</f>
        <v>0.19000000000000003</v>
      </c>
      <c r="AC991" s="37">
        <f t="shared" si="5663"/>
        <v>0.19000000000000003</v>
      </c>
      <c r="AD991" s="37">
        <f t="shared" si="5663"/>
        <v>0.19000000000000003</v>
      </c>
      <c r="AE991" s="37">
        <f t="shared" si="5663"/>
        <v>0.19000000000000003</v>
      </c>
      <c r="AF991" s="37">
        <f t="shared" si="5663"/>
        <v>0.19000000000000003</v>
      </c>
      <c r="AG991" s="37">
        <f t="shared" si="5663"/>
        <v>0.19000000000000003</v>
      </c>
      <c r="AH991">
        <f t="shared" si="5561"/>
        <v>19</v>
      </c>
      <c r="AI991" s="37">
        <f t="shared" ref="AI991:AJ991" si="5664">IF(ROWS(AI$973:AI991)/100&lt;=AI$971,AI990+1,"")</f>
        <v>18.009999999999998</v>
      </c>
      <c r="AJ991" s="37">
        <f t="shared" si="5664"/>
        <v>18.009999999999998</v>
      </c>
    </row>
    <row r="992" spans="2:36" ht="12.75">
      <c r="B992">
        <f t="shared" ref="B992:P992" si="5665">IF(ROWS(B$973:B992)&lt;=B$971,B991+1,"")</f>
        <v>20</v>
      </c>
      <c r="C992">
        <f t="shared" si="5665"/>
        <v>20</v>
      </c>
      <c r="D992">
        <f t="shared" si="5665"/>
        <v>20</v>
      </c>
      <c r="E992">
        <f t="shared" si="5665"/>
        <v>20</v>
      </c>
      <c r="F992">
        <f t="shared" si="5665"/>
        <v>20</v>
      </c>
      <c r="G992">
        <f t="shared" si="5665"/>
        <v>20</v>
      </c>
      <c r="H992">
        <f t="shared" si="5665"/>
        <v>20</v>
      </c>
      <c r="I992">
        <f t="shared" si="5665"/>
        <v>20</v>
      </c>
      <c r="J992">
        <f t="shared" si="5665"/>
        <v>20</v>
      </c>
      <c r="K992">
        <f t="shared" si="5665"/>
        <v>20</v>
      </c>
      <c r="L992">
        <f t="shared" si="5665"/>
        <v>20</v>
      </c>
      <c r="M992">
        <f t="shared" si="5665"/>
        <v>20</v>
      </c>
      <c r="N992">
        <f t="shared" si="5665"/>
        <v>20</v>
      </c>
      <c r="O992">
        <f t="shared" si="5665"/>
        <v>20</v>
      </c>
      <c r="P992">
        <f t="shared" si="5665"/>
        <v>20</v>
      </c>
      <c r="Q992" s="37">
        <f t="shared" ref="Q992:T992" si="5666">IF(ROWS(Q$973:Q992)/100&lt;=Q$971,Q991+1%,"")</f>
        <v>0.20000000000000004</v>
      </c>
      <c r="R992" s="37">
        <f t="shared" si="5666"/>
        <v>0.20000000000000004</v>
      </c>
      <c r="S992" s="37">
        <f t="shared" si="5666"/>
        <v>0.20000000000000004</v>
      </c>
      <c r="T992" s="37">
        <f t="shared" si="5666"/>
        <v>0.20000000000000004</v>
      </c>
      <c r="U992">
        <f t="shared" si="5555"/>
        <v>20</v>
      </c>
      <c r="V992" s="37">
        <f t="shared" ref="V992:W992" si="5667">IF(ROWS(V$973:V992)/100&lt;=V$971,V991+1%,"")</f>
        <v>0.20000000000000004</v>
      </c>
      <c r="W992" s="37">
        <f t="shared" si="5667"/>
        <v>0.20000000000000004</v>
      </c>
      <c r="X992">
        <f t="shared" si="5557"/>
        <v>29</v>
      </c>
      <c r="Y992" s="37">
        <f t="shared" si="5558"/>
        <v>0.20000000000000004</v>
      </c>
      <c r="Z992">
        <f t="shared" ref="Z992:AA992" si="5668">IF(ROWS(Z$973:Z992)&lt;=Z$971,Z991+1,"")</f>
        <v>20</v>
      </c>
      <c r="AA992">
        <f t="shared" si="5668"/>
        <v>20</v>
      </c>
      <c r="AB992" s="37">
        <f t="shared" ref="AB992:AG992" si="5669">IF(ROWS(AB$973:AB992)/100&lt;=AB$971,AB991+1%,"")</f>
        <v>0.20000000000000004</v>
      </c>
      <c r="AC992" s="37">
        <f t="shared" si="5669"/>
        <v>0.20000000000000004</v>
      </c>
      <c r="AD992" s="37">
        <f t="shared" si="5669"/>
        <v>0.20000000000000004</v>
      </c>
      <c r="AE992" s="37">
        <f t="shared" si="5669"/>
        <v>0.20000000000000004</v>
      </c>
      <c r="AF992" s="37">
        <f t="shared" si="5669"/>
        <v>0.20000000000000004</v>
      </c>
      <c r="AG992" s="37">
        <f t="shared" si="5669"/>
        <v>0.20000000000000004</v>
      </c>
      <c r="AH992">
        <f t="shared" si="5561"/>
        <v>20</v>
      </c>
      <c r="AI992" s="37">
        <f t="shared" ref="AI992:AJ992" si="5670">IF(ROWS(AI$973:AI992)/100&lt;=AI$971,AI991+1,"")</f>
        <v>19.009999999999998</v>
      </c>
      <c r="AJ992" s="37">
        <f t="shared" si="5670"/>
        <v>19.009999999999998</v>
      </c>
    </row>
    <row r="993" spans="2:36" ht="12.75">
      <c r="B993">
        <f t="shared" ref="B993:P993" si="5671">IF(ROWS(B$973:B993)&lt;=B$971,B992+1,"")</f>
        <v>21</v>
      </c>
      <c r="C993">
        <f t="shared" si="5671"/>
        <v>21</v>
      </c>
      <c r="D993">
        <f t="shared" si="5671"/>
        <v>21</v>
      </c>
      <c r="E993">
        <f t="shared" si="5671"/>
        <v>21</v>
      </c>
      <c r="F993">
        <f t="shared" si="5671"/>
        <v>21</v>
      </c>
      <c r="G993">
        <f t="shared" si="5671"/>
        <v>21</v>
      </c>
      <c r="H993">
        <f t="shared" si="5671"/>
        <v>21</v>
      </c>
      <c r="I993">
        <f t="shared" si="5671"/>
        <v>21</v>
      </c>
      <c r="J993">
        <f t="shared" si="5671"/>
        <v>21</v>
      </c>
      <c r="K993">
        <f t="shared" si="5671"/>
        <v>21</v>
      </c>
      <c r="L993">
        <f t="shared" si="5671"/>
        <v>21</v>
      </c>
      <c r="M993">
        <f t="shared" si="5671"/>
        <v>21</v>
      </c>
      <c r="N993">
        <f t="shared" si="5671"/>
        <v>21</v>
      </c>
      <c r="O993">
        <f t="shared" si="5671"/>
        <v>21</v>
      </c>
      <c r="P993">
        <f t="shared" si="5671"/>
        <v>21</v>
      </c>
      <c r="Q993" s="37">
        <f t="shared" ref="Q993:T993" si="5672">IF(ROWS(Q$973:Q993)/100&lt;=Q$971,Q992+1%,"")</f>
        <v>0.21000000000000005</v>
      </c>
      <c r="R993" s="37">
        <f t="shared" si="5672"/>
        <v>0.21000000000000005</v>
      </c>
      <c r="S993" s="37">
        <f t="shared" si="5672"/>
        <v>0.21000000000000005</v>
      </c>
      <c r="T993" s="37">
        <f t="shared" si="5672"/>
        <v>0.21000000000000005</v>
      </c>
      <c r="U993">
        <f t="shared" si="5555"/>
        <v>21</v>
      </c>
      <c r="V993" s="37">
        <f t="shared" ref="V993:W993" si="5673">IF(ROWS(V$973:V993)/100&lt;=V$971,V992+1%,"")</f>
        <v>0.21000000000000005</v>
      </c>
      <c r="W993" s="37">
        <f t="shared" si="5673"/>
        <v>0.21000000000000005</v>
      </c>
      <c r="X993">
        <f t="shared" si="5557"/>
        <v>30</v>
      </c>
      <c r="Y993" s="37">
        <f t="shared" si="5558"/>
        <v>0.21000000000000005</v>
      </c>
      <c r="Z993">
        <f t="shared" ref="Z993:AA993" si="5674">IF(ROWS(Z$973:Z993)&lt;=Z$971,Z992+1,"")</f>
        <v>21</v>
      </c>
      <c r="AA993">
        <f t="shared" si="5674"/>
        <v>21</v>
      </c>
      <c r="AB993" s="37">
        <f t="shared" ref="AB993:AG993" si="5675">IF(ROWS(AB$973:AB993)/100&lt;=AB$971,AB992+1%,"")</f>
        <v>0.21000000000000005</v>
      </c>
      <c r="AC993" s="37">
        <f t="shared" si="5675"/>
        <v>0.21000000000000005</v>
      </c>
      <c r="AD993" s="37">
        <f t="shared" si="5675"/>
        <v>0.21000000000000005</v>
      </c>
      <c r="AE993" s="37">
        <f t="shared" si="5675"/>
        <v>0.21000000000000005</v>
      </c>
      <c r="AF993" s="37">
        <f t="shared" si="5675"/>
        <v>0.21000000000000005</v>
      </c>
      <c r="AG993" s="37">
        <f t="shared" si="5675"/>
        <v>0.21000000000000005</v>
      </c>
      <c r="AH993">
        <f t="shared" si="5561"/>
        <v>21</v>
      </c>
      <c r="AI993" s="37">
        <f t="shared" ref="AI993:AJ993" si="5676">IF(ROWS(AI$973:AI993)/100&lt;=AI$971,AI992+1,"")</f>
        <v>20.009999999999998</v>
      </c>
      <c r="AJ993" s="37">
        <f t="shared" si="5676"/>
        <v>20.009999999999998</v>
      </c>
    </row>
    <row r="994" spans="2:36" ht="12.75">
      <c r="B994">
        <f t="shared" ref="B994:P994" si="5677">IF(ROWS(B$973:B994)&lt;=B$971,B993+1,"")</f>
        <v>22</v>
      </c>
      <c r="C994">
        <f t="shared" si="5677"/>
        <v>22</v>
      </c>
      <c r="D994">
        <f t="shared" si="5677"/>
        <v>22</v>
      </c>
      <c r="E994">
        <f t="shared" si="5677"/>
        <v>22</v>
      </c>
      <c r="F994">
        <f t="shared" si="5677"/>
        <v>22</v>
      </c>
      <c r="G994">
        <f t="shared" si="5677"/>
        <v>22</v>
      </c>
      <c r="H994">
        <f t="shared" si="5677"/>
        <v>22</v>
      </c>
      <c r="I994">
        <f t="shared" si="5677"/>
        <v>22</v>
      </c>
      <c r="J994">
        <f t="shared" si="5677"/>
        <v>22</v>
      </c>
      <c r="K994">
        <f t="shared" si="5677"/>
        <v>22</v>
      </c>
      <c r="L994">
        <f t="shared" si="5677"/>
        <v>22</v>
      </c>
      <c r="M994">
        <f t="shared" si="5677"/>
        <v>22</v>
      </c>
      <c r="N994">
        <f t="shared" si="5677"/>
        <v>22</v>
      </c>
      <c r="O994">
        <f t="shared" si="5677"/>
        <v>22</v>
      </c>
      <c r="P994">
        <f t="shared" si="5677"/>
        <v>22</v>
      </c>
      <c r="Q994" s="37">
        <f t="shared" ref="Q994:T994" si="5678">IF(ROWS(Q$973:Q994)/100&lt;=Q$971,Q993+1%,"")</f>
        <v>0.22000000000000006</v>
      </c>
      <c r="R994" s="37">
        <f t="shared" si="5678"/>
        <v>0.22000000000000006</v>
      </c>
      <c r="S994" s="37">
        <f t="shared" si="5678"/>
        <v>0.22000000000000006</v>
      </c>
      <c r="T994" s="37">
        <f t="shared" si="5678"/>
        <v>0.22000000000000006</v>
      </c>
      <c r="U994">
        <f t="shared" si="5555"/>
        <v>22</v>
      </c>
      <c r="V994" s="37">
        <f t="shared" ref="V994:W994" si="5679">IF(ROWS(V$973:V994)/100&lt;=V$971,V993+1%,"")</f>
        <v>0.22000000000000006</v>
      </c>
      <c r="W994" s="37">
        <f t="shared" si="5679"/>
        <v>0.22000000000000006</v>
      </c>
      <c r="X994">
        <f t="shared" si="5557"/>
        <v>31</v>
      </c>
      <c r="Y994" s="37">
        <f t="shared" si="5558"/>
        <v>0.22000000000000006</v>
      </c>
      <c r="Z994">
        <f t="shared" ref="Z994:AA994" si="5680">IF(ROWS(Z$973:Z994)&lt;=Z$971,Z993+1,"")</f>
        <v>22</v>
      </c>
      <c r="AA994">
        <f t="shared" si="5680"/>
        <v>22</v>
      </c>
      <c r="AB994" s="37">
        <f t="shared" ref="AB994:AG994" si="5681">IF(ROWS(AB$973:AB994)/100&lt;=AB$971,AB993+1%,"")</f>
        <v>0.22000000000000006</v>
      </c>
      <c r="AC994" s="37">
        <f t="shared" si="5681"/>
        <v>0.22000000000000006</v>
      </c>
      <c r="AD994" s="37">
        <f t="shared" si="5681"/>
        <v>0.22000000000000006</v>
      </c>
      <c r="AE994" s="37">
        <f t="shared" si="5681"/>
        <v>0.22000000000000006</v>
      </c>
      <c r="AF994" s="37">
        <f t="shared" si="5681"/>
        <v>0.22000000000000006</v>
      </c>
      <c r="AG994" s="37">
        <f t="shared" si="5681"/>
        <v>0.22000000000000006</v>
      </c>
      <c r="AH994">
        <f t="shared" si="5561"/>
        <v>22</v>
      </c>
      <c r="AI994" s="37">
        <f t="shared" ref="AI994:AJ994" si="5682">IF(ROWS(AI$973:AI994)/100&lt;=AI$971,AI993+1,"")</f>
        <v>21.009999999999998</v>
      </c>
      <c r="AJ994" s="37">
        <f t="shared" si="5682"/>
        <v>21.009999999999998</v>
      </c>
    </row>
    <row r="995" spans="2:36" ht="12.75">
      <c r="B995">
        <f t="shared" ref="B995:P995" si="5683">IF(ROWS(B$973:B995)&lt;=B$971,B994+1,"")</f>
        <v>23</v>
      </c>
      <c r="C995">
        <f t="shared" si="5683"/>
        <v>23</v>
      </c>
      <c r="D995">
        <f t="shared" si="5683"/>
        <v>23</v>
      </c>
      <c r="E995">
        <f t="shared" si="5683"/>
        <v>23</v>
      </c>
      <c r="F995">
        <f t="shared" si="5683"/>
        <v>23</v>
      </c>
      <c r="G995">
        <f t="shared" si="5683"/>
        <v>23</v>
      </c>
      <c r="H995">
        <f t="shared" si="5683"/>
        <v>23</v>
      </c>
      <c r="I995">
        <f t="shared" si="5683"/>
        <v>23</v>
      </c>
      <c r="J995">
        <f t="shared" si="5683"/>
        <v>23</v>
      </c>
      <c r="K995">
        <f t="shared" si="5683"/>
        <v>23</v>
      </c>
      <c r="L995">
        <f t="shared" si="5683"/>
        <v>23</v>
      </c>
      <c r="M995">
        <f t="shared" si="5683"/>
        <v>23</v>
      </c>
      <c r="N995">
        <f t="shared" si="5683"/>
        <v>23</v>
      </c>
      <c r="O995">
        <f t="shared" si="5683"/>
        <v>23</v>
      </c>
      <c r="P995">
        <f t="shared" si="5683"/>
        <v>23</v>
      </c>
      <c r="Q995" s="37">
        <f t="shared" ref="Q995:T995" si="5684">IF(ROWS(Q$973:Q995)/100&lt;=Q$971,Q994+1%,"")</f>
        <v>0.23000000000000007</v>
      </c>
      <c r="R995" s="37">
        <f t="shared" si="5684"/>
        <v>0.23000000000000007</v>
      </c>
      <c r="S995" s="37">
        <f t="shared" si="5684"/>
        <v>0.23000000000000007</v>
      </c>
      <c r="T995" s="37">
        <f t="shared" si="5684"/>
        <v>0.23000000000000007</v>
      </c>
      <c r="U995">
        <f t="shared" si="5555"/>
        <v>23</v>
      </c>
      <c r="V995" s="37">
        <f t="shared" ref="V995:W995" si="5685">IF(ROWS(V$973:V995)/100&lt;=V$971,V994+1%,"")</f>
        <v>0.23000000000000007</v>
      </c>
      <c r="W995" s="37">
        <f t="shared" si="5685"/>
        <v>0.23000000000000007</v>
      </c>
      <c r="X995">
        <f t="shared" si="5557"/>
        <v>32</v>
      </c>
      <c r="Y995" s="37">
        <f t="shared" si="5558"/>
        <v>0.23000000000000007</v>
      </c>
      <c r="Z995">
        <f t="shared" ref="Z995:AA995" si="5686">IF(ROWS(Z$973:Z995)&lt;=Z$971,Z994+1,"")</f>
        <v>23</v>
      </c>
      <c r="AA995">
        <f t="shared" si="5686"/>
        <v>23</v>
      </c>
      <c r="AB995" s="37">
        <f t="shared" ref="AB995:AG995" si="5687">IF(ROWS(AB$973:AB995)/100&lt;=AB$971,AB994+1%,"")</f>
        <v>0.23000000000000007</v>
      </c>
      <c r="AC995" s="37">
        <f t="shared" si="5687"/>
        <v>0.23000000000000007</v>
      </c>
      <c r="AD995" s="37">
        <f t="shared" si="5687"/>
        <v>0.23000000000000007</v>
      </c>
      <c r="AE995" s="37">
        <f t="shared" si="5687"/>
        <v>0.23000000000000007</v>
      </c>
      <c r="AF995" s="37">
        <f t="shared" si="5687"/>
        <v>0.23000000000000007</v>
      </c>
      <c r="AG995" s="37">
        <f t="shared" si="5687"/>
        <v>0.23000000000000007</v>
      </c>
      <c r="AH995">
        <f t="shared" si="5561"/>
        <v>23</v>
      </c>
      <c r="AI995" s="37">
        <f t="shared" ref="AI995:AJ995" si="5688">IF(ROWS(AI$973:AI995)/100&lt;=AI$971,AI994+1,"")</f>
        <v>22.009999999999998</v>
      </c>
      <c r="AJ995" s="37">
        <f t="shared" si="5688"/>
        <v>22.009999999999998</v>
      </c>
    </row>
    <row r="996" spans="2:36" ht="12.75">
      <c r="B996">
        <f t="shared" ref="B996:P996" si="5689">IF(ROWS(B$973:B996)&lt;=B$971,B995+1,"")</f>
        <v>24</v>
      </c>
      <c r="C996">
        <f t="shared" si="5689"/>
        <v>24</v>
      </c>
      <c r="D996">
        <f t="shared" si="5689"/>
        <v>24</v>
      </c>
      <c r="E996">
        <f t="shared" si="5689"/>
        <v>24</v>
      </c>
      <c r="F996">
        <f t="shared" si="5689"/>
        <v>24</v>
      </c>
      <c r="G996">
        <f t="shared" si="5689"/>
        <v>24</v>
      </c>
      <c r="H996">
        <f t="shared" si="5689"/>
        <v>24</v>
      </c>
      <c r="I996">
        <f t="shared" si="5689"/>
        <v>24</v>
      </c>
      <c r="J996">
        <f t="shared" si="5689"/>
        <v>24</v>
      </c>
      <c r="K996">
        <f t="shared" si="5689"/>
        <v>24</v>
      </c>
      <c r="L996">
        <f t="shared" si="5689"/>
        <v>24</v>
      </c>
      <c r="M996">
        <f t="shared" si="5689"/>
        <v>24</v>
      </c>
      <c r="N996">
        <f t="shared" si="5689"/>
        <v>24</v>
      </c>
      <c r="O996">
        <f t="shared" si="5689"/>
        <v>24</v>
      </c>
      <c r="P996">
        <f t="shared" si="5689"/>
        <v>24</v>
      </c>
      <c r="Q996" s="37">
        <f t="shared" ref="Q996:T996" si="5690">IF(ROWS(Q$973:Q996)/100&lt;=Q$971,Q995+1%,"")</f>
        <v>0.24000000000000007</v>
      </c>
      <c r="R996" s="37">
        <f t="shared" si="5690"/>
        <v>0.24000000000000007</v>
      </c>
      <c r="S996" s="37">
        <f t="shared" si="5690"/>
        <v>0.24000000000000007</v>
      </c>
      <c r="T996" s="37">
        <f t="shared" si="5690"/>
        <v>0.24000000000000007</v>
      </c>
      <c r="U996">
        <f t="shared" si="5555"/>
        <v>24</v>
      </c>
      <c r="V996" s="37">
        <f t="shared" ref="V996:W996" si="5691">IF(ROWS(V$973:V996)/100&lt;=V$971,V995+1%,"")</f>
        <v>0.24000000000000007</v>
      </c>
      <c r="W996" s="37">
        <f t="shared" si="5691"/>
        <v>0.24000000000000007</v>
      </c>
      <c r="X996">
        <f t="shared" si="5557"/>
        <v>33</v>
      </c>
      <c r="Y996" s="37">
        <f t="shared" si="5558"/>
        <v>0.24000000000000007</v>
      </c>
      <c r="Z996">
        <f t="shared" ref="Z996:AA996" si="5692">IF(ROWS(Z$973:Z996)&lt;=Z$971,Z995+1,"")</f>
        <v>24</v>
      </c>
      <c r="AA996">
        <f t="shared" si="5692"/>
        <v>24</v>
      </c>
      <c r="AB996" s="37">
        <f t="shared" ref="AB996:AG996" si="5693">IF(ROWS(AB$973:AB996)/100&lt;=AB$971,AB995+1%,"")</f>
        <v>0.24000000000000007</v>
      </c>
      <c r="AC996" s="37">
        <f t="shared" si="5693"/>
        <v>0.24000000000000007</v>
      </c>
      <c r="AD996" s="37">
        <f t="shared" si="5693"/>
        <v>0.24000000000000007</v>
      </c>
      <c r="AE996" s="37">
        <f t="shared" si="5693"/>
        <v>0.24000000000000007</v>
      </c>
      <c r="AF996" s="37">
        <f t="shared" si="5693"/>
        <v>0.24000000000000007</v>
      </c>
      <c r="AG996" s="37">
        <f t="shared" si="5693"/>
        <v>0.24000000000000007</v>
      </c>
      <c r="AH996">
        <f t="shared" si="5561"/>
        <v>24</v>
      </c>
      <c r="AI996" s="37">
        <f t="shared" ref="AI996:AJ996" si="5694">IF(ROWS(AI$973:AI996)/100&lt;=AI$971,AI995+1,"")</f>
        <v>23.009999999999998</v>
      </c>
      <c r="AJ996" s="37">
        <f t="shared" si="5694"/>
        <v>23.009999999999998</v>
      </c>
    </row>
    <row r="997" spans="2:36" ht="12.75">
      <c r="B997">
        <f t="shared" ref="B997:P997" si="5695">IF(ROWS(B$973:B997)&lt;=B$971,B996+1,"")</f>
        <v>25</v>
      </c>
      <c r="C997">
        <f t="shared" si="5695"/>
        <v>25</v>
      </c>
      <c r="D997">
        <f t="shared" si="5695"/>
        <v>25</v>
      </c>
      <c r="E997">
        <f t="shared" si="5695"/>
        <v>25</v>
      </c>
      <c r="F997">
        <f t="shared" si="5695"/>
        <v>25</v>
      </c>
      <c r="G997">
        <f t="shared" si="5695"/>
        <v>25</v>
      </c>
      <c r="H997">
        <f t="shared" si="5695"/>
        <v>25</v>
      </c>
      <c r="I997">
        <f t="shared" si="5695"/>
        <v>25</v>
      </c>
      <c r="J997">
        <f t="shared" si="5695"/>
        <v>25</v>
      </c>
      <c r="K997">
        <f t="shared" si="5695"/>
        <v>25</v>
      </c>
      <c r="L997">
        <f t="shared" si="5695"/>
        <v>25</v>
      </c>
      <c r="M997">
        <f t="shared" si="5695"/>
        <v>25</v>
      </c>
      <c r="N997">
        <f t="shared" si="5695"/>
        <v>25</v>
      </c>
      <c r="O997">
        <f t="shared" si="5695"/>
        <v>25</v>
      </c>
      <c r="P997">
        <f t="shared" si="5695"/>
        <v>25</v>
      </c>
      <c r="Q997" s="37">
        <f t="shared" ref="Q997:T997" si="5696">IF(ROWS(Q$973:Q997)/100&lt;=Q$971,Q996+1%,"")</f>
        <v>0.25000000000000006</v>
      </c>
      <c r="R997" s="37">
        <f t="shared" si="5696"/>
        <v>0.25000000000000006</v>
      </c>
      <c r="S997" s="37">
        <f t="shared" si="5696"/>
        <v>0.25000000000000006</v>
      </c>
      <c r="T997" s="37">
        <f t="shared" si="5696"/>
        <v>0.25000000000000006</v>
      </c>
      <c r="U997">
        <f t="shared" si="5555"/>
        <v>25</v>
      </c>
      <c r="V997" s="37">
        <f t="shared" ref="V997:W997" si="5697">IF(ROWS(V$973:V997)/100&lt;=V$971,V996+1%,"")</f>
        <v>0.25000000000000006</v>
      </c>
      <c r="W997" s="37">
        <f t="shared" si="5697"/>
        <v>0.25000000000000006</v>
      </c>
      <c r="X997">
        <f t="shared" si="5557"/>
        <v>34</v>
      </c>
      <c r="Y997" s="37">
        <f t="shared" si="5558"/>
        <v>0.25000000000000006</v>
      </c>
      <c r="Z997">
        <f t="shared" ref="Z997:AA997" si="5698">IF(ROWS(Z$973:Z997)&lt;=Z$971,Z996+1,"")</f>
        <v>25</v>
      </c>
      <c r="AA997">
        <f t="shared" si="5698"/>
        <v>25</v>
      </c>
      <c r="AB997" s="37">
        <f t="shared" ref="AB997:AG997" si="5699">IF(ROWS(AB$973:AB997)/100&lt;=AB$971,AB996+1%,"")</f>
        <v>0.25000000000000006</v>
      </c>
      <c r="AC997" s="37">
        <f t="shared" si="5699"/>
        <v>0.25000000000000006</v>
      </c>
      <c r="AD997" s="37">
        <f t="shared" si="5699"/>
        <v>0.25000000000000006</v>
      </c>
      <c r="AE997" s="37">
        <f t="shared" si="5699"/>
        <v>0.25000000000000006</v>
      </c>
      <c r="AF997" s="37">
        <f t="shared" si="5699"/>
        <v>0.25000000000000006</v>
      </c>
      <c r="AG997" s="37">
        <f t="shared" si="5699"/>
        <v>0.25000000000000006</v>
      </c>
      <c r="AH997">
        <f t="shared" si="5561"/>
        <v>25</v>
      </c>
      <c r="AI997" s="37">
        <f t="shared" ref="AI997:AJ997" si="5700">IF(ROWS(AI$973:AI997)/100&lt;=AI$971,AI996+1,"")</f>
        <v>24.009999999999998</v>
      </c>
      <c r="AJ997" s="37">
        <f t="shared" si="5700"/>
        <v>24.009999999999998</v>
      </c>
    </row>
    <row r="998" spans="2:36" ht="12.75">
      <c r="B998">
        <f t="shared" ref="B998:P998" si="5701">IF(ROWS(B$973:B998)&lt;=B$971,B997+1,"")</f>
        <v>26</v>
      </c>
      <c r="C998">
        <f t="shared" si="5701"/>
        <v>26</v>
      </c>
      <c r="D998">
        <f t="shared" si="5701"/>
        <v>26</v>
      </c>
      <c r="E998">
        <f t="shared" si="5701"/>
        <v>26</v>
      </c>
      <c r="F998">
        <f t="shared" si="5701"/>
        <v>26</v>
      </c>
      <c r="G998">
        <f t="shared" si="5701"/>
        <v>26</v>
      </c>
      <c r="H998">
        <f t="shared" si="5701"/>
        <v>26</v>
      </c>
      <c r="I998">
        <f t="shared" si="5701"/>
        <v>26</v>
      </c>
      <c r="J998">
        <f t="shared" si="5701"/>
        <v>26</v>
      </c>
      <c r="K998">
        <f t="shared" si="5701"/>
        <v>26</v>
      </c>
      <c r="L998">
        <f t="shared" si="5701"/>
        <v>26</v>
      </c>
      <c r="M998">
        <f t="shared" si="5701"/>
        <v>26</v>
      </c>
      <c r="N998">
        <f t="shared" si="5701"/>
        <v>26</v>
      </c>
      <c r="O998">
        <f t="shared" si="5701"/>
        <v>26</v>
      </c>
      <c r="P998">
        <f t="shared" si="5701"/>
        <v>26</v>
      </c>
      <c r="Q998" s="37">
        <f t="shared" ref="Q998:T998" si="5702">IF(ROWS(Q$973:Q998)/100&lt;=Q$971,Q997+1%,"")</f>
        <v>0.26000000000000006</v>
      </c>
      <c r="R998" s="37">
        <f t="shared" si="5702"/>
        <v>0.26000000000000006</v>
      </c>
      <c r="S998" s="37">
        <f t="shared" si="5702"/>
        <v>0.26000000000000006</v>
      </c>
      <c r="T998" s="37">
        <f t="shared" si="5702"/>
        <v>0.26000000000000006</v>
      </c>
      <c r="U998">
        <f t="shared" si="5555"/>
        <v>26</v>
      </c>
      <c r="V998" s="37">
        <f t="shared" ref="V998:W998" si="5703">IF(ROWS(V$973:V998)/100&lt;=V$971,V997+1%,"")</f>
        <v>0.26000000000000006</v>
      </c>
      <c r="W998" s="37">
        <f t="shared" si="5703"/>
        <v>0.26000000000000006</v>
      </c>
      <c r="X998">
        <f t="shared" si="5557"/>
        <v>35</v>
      </c>
      <c r="Y998" s="37">
        <f t="shared" si="5558"/>
        <v>0.26000000000000006</v>
      </c>
      <c r="Z998">
        <f t="shared" ref="Z998:AA998" si="5704">IF(ROWS(Z$973:Z998)&lt;=Z$971,Z997+1,"")</f>
        <v>26</v>
      </c>
      <c r="AA998">
        <f t="shared" si="5704"/>
        <v>26</v>
      </c>
      <c r="AB998" s="37">
        <f t="shared" ref="AB998:AG998" si="5705">IF(ROWS(AB$973:AB998)/100&lt;=AB$971,AB997+1%,"")</f>
        <v>0.26000000000000006</v>
      </c>
      <c r="AC998" s="37">
        <f t="shared" si="5705"/>
        <v>0.26000000000000006</v>
      </c>
      <c r="AD998" s="37">
        <f t="shared" si="5705"/>
        <v>0.26000000000000006</v>
      </c>
      <c r="AE998" s="37">
        <f t="shared" si="5705"/>
        <v>0.26000000000000006</v>
      </c>
      <c r="AF998" s="37">
        <f t="shared" si="5705"/>
        <v>0.26000000000000006</v>
      </c>
      <c r="AG998" s="37">
        <f t="shared" si="5705"/>
        <v>0.26000000000000006</v>
      </c>
      <c r="AH998">
        <f t="shared" si="5561"/>
        <v>26</v>
      </c>
      <c r="AI998" s="37">
        <f t="shared" ref="AI998:AJ998" si="5706">IF(ROWS(AI$973:AI998)/100&lt;=AI$971,AI997+1,"")</f>
        <v>25.009999999999998</v>
      </c>
      <c r="AJ998" s="37">
        <f t="shared" si="5706"/>
        <v>25.009999999999998</v>
      </c>
    </row>
    <row r="999" spans="2:36" ht="12.75">
      <c r="B999">
        <f t="shared" ref="B999:P999" si="5707">IF(ROWS(B$973:B999)&lt;=B$971,B998+1,"")</f>
        <v>27</v>
      </c>
      <c r="C999">
        <f t="shared" si="5707"/>
        <v>27</v>
      </c>
      <c r="D999">
        <f t="shared" si="5707"/>
        <v>27</v>
      </c>
      <c r="E999">
        <f t="shared" si="5707"/>
        <v>27</v>
      </c>
      <c r="F999">
        <f t="shared" si="5707"/>
        <v>27</v>
      </c>
      <c r="G999">
        <f t="shared" si="5707"/>
        <v>27</v>
      </c>
      <c r="H999">
        <f t="shared" si="5707"/>
        <v>27</v>
      </c>
      <c r="I999">
        <f t="shared" si="5707"/>
        <v>27</v>
      </c>
      <c r="J999">
        <f t="shared" si="5707"/>
        <v>27</v>
      </c>
      <c r="K999">
        <f t="shared" si="5707"/>
        <v>27</v>
      </c>
      <c r="L999">
        <f t="shared" si="5707"/>
        <v>27</v>
      </c>
      <c r="M999">
        <f t="shared" si="5707"/>
        <v>27</v>
      </c>
      <c r="N999">
        <f t="shared" si="5707"/>
        <v>27</v>
      </c>
      <c r="O999">
        <f t="shared" si="5707"/>
        <v>27</v>
      </c>
      <c r="P999">
        <f t="shared" si="5707"/>
        <v>27</v>
      </c>
      <c r="Q999" s="37">
        <f t="shared" ref="Q999:T999" si="5708">IF(ROWS(Q$973:Q999)/100&lt;=Q$971,Q998+1%,"")</f>
        <v>0.27000000000000007</v>
      </c>
      <c r="R999" s="37">
        <f t="shared" si="5708"/>
        <v>0.27000000000000007</v>
      </c>
      <c r="S999" s="37">
        <f t="shared" si="5708"/>
        <v>0.27000000000000007</v>
      </c>
      <c r="T999" s="37">
        <f t="shared" si="5708"/>
        <v>0.27000000000000007</v>
      </c>
      <c r="U999">
        <f t="shared" si="5555"/>
        <v>27</v>
      </c>
      <c r="V999" s="37">
        <f t="shared" ref="V999:W999" si="5709">IF(ROWS(V$973:V999)/100&lt;=V$971,V998+1%,"")</f>
        <v>0.27000000000000007</v>
      </c>
      <c r="W999" s="37">
        <f t="shared" si="5709"/>
        <v>0.27000000000000007</v>
      </c>
      <c r="X999">
        <f t="shared" si="5557"/>
        <v>36</v>
      </c>
      <c r="Y999" s="37">
        <f t="shared" si="5558"/>
        <v>0.27000000000000007</v>
      </c>
      <c r="Z999">
        <f t="shared" ref="Z999:AA999" si="5710">IF(ROWS(Z$973:Z999)&lt;=Z$971,Z998+1,"")</f>
        <v>27</v>
      </c>
      <c r="AA999">
        <f t="shared" si="5710"/>
        <v>27</v>
      </c>
      <c r="AB999" s="37">
        <f t="shared" ref="AB999:AG999" si="5711">IF(ROWS(AB$973:AB999)/100&lt;=AB$971,AB998+1%,"")</f>
        <v>0.27000000000000007</v>
      </c>
      <c r="AC999" s="37">
        <f t="shared" si="5711"/>
        <v>0.27000000000000007</v>
      </c>
      <c r="AD999" s="37">
        <f t="shared" si="5711"/>
        <v>0.27000000000000007</v>
      </c>
      <c r="AE999" s="37">
        <f t="shared" si="5711"/>
        <v>0.27000000000000007</v>
      </c>
      <c r="AF999" s="37">
        <f t="shared" si="5711"/>
        <v>0.27000000000000007</v>
      </c>
      <c r="AG999" s="37">
        <f t="shared" si="5711"/>
        <v>0.27000000000000007</v>
      </c>
      <c r="AH999">
        <f t="shared" si="5561"/>
        <v>27</v>
      </c>
      <c r="AI999" s="37">
        <f t="shared" ref="AI999:AJ999" si="5712">IF(ROWS(AI$973:AI999)/100&lt;=AI$971,AI998+1,"")</f>
        <v>26.009999999999998</v>
      </c>
      <c r="AJ999" s="37">
        <f t="shared" si="5712"/>
        <v>26.009999999999998</v>
      </c>
    </row>
    <row r="1000" spans="2:36" ht="12.75">
      <c r="B1000">
        <f t="shared" ref="B1000:P1000" si="5713">IF(ROWS(B$973:B1000)&lt;=B$971,B999+1,"")</f>
        <v>28</v>
      </c>
      <c r="C1000">
        <f t="shared" si="5713"/>
        <v>28</v>
      </c>
      <c r="D1000">
        <f t="shared" si="5713"/>
        <v>28</v>
      </c>
      <c r="E1000">
        <f t="shared" si="5713"/>
        <v>28</v>
      </c>
      <c r="F1000">
        <f t="shared" si="5713"/>
        <v>28</v>
      </c>
      <c r="G1000">
        <f t="shared" si="5713"/>
        <v>28</v>
      </c>
      <c r="H1000">
        <f t="shared" si="5713"/>
        <v>28</v>
      </c>
      <c r="I1000">
        <f t="shared" si="5713"/>
        <v>28</v>
      </c>
      <c r="J1000">
        <f t="shared" si="5713"/>
        <v>28</v>
      </c>
      <c r="K1000">
        <f t="shared" si="5713"/>
        <v>28</v>
      </c>
      <c r="L1000">
        <f t="shared" si="5713"/>
        <v>28</v>
      </c>
      <c r="M1000">
        <f t="shared" si="5713"/>
        <v>28</v>
      </c>
      <c r="N1000">
        <f t="shared" si="5713"/>
        <v>28</v>
      </c>
      <c r="O1000">
        <f t="shared" si="5713"/>
        <v>28</v>
      </c>
      <c r="P1000">
        <f t="shared" si="5713"/>
        <v>28</v>
      </c>
      <c r="Q1000" s="37">
        <f t="shared" ref="Q1000:T1000" si="5714">IF(ROWS(Q$973:Q1000)/100&lt;=Q$971,Q999+1%,"")</f>
        <v>0.28000000000000008</v>
      </c>
      <c r="R1000" s="37">
        <f t="shared" si="5714"/>
        <v>0.28000000000000008</v>
      </c>
      <c r="S1000" s="37">
        <f t="shared" si="5714"/>
        <v>0.28000000000000008</v>
      </c>
      <c r="T1000" s="37">
        <f t="shared" si="5714"/>
        <v>0.28000000000000008</v>
      </c>
      <c r="U1000">
        <f t="shared" si="5555"/>
        <v>28</v>
      </c>
      <c r="V1000" s="37">
        <f t="shared" ref="V1000:W1000" si="5715">IF(ROWS(V$973:V1000)/100&lt;=V$971,V999+1%,"")</f>
        <v>0.28000000000000008</v>
      </c>
      <c r="W1000" s="37">
        <f t="shared" si="5715"/>
        <v>0.28000000000000008</v>
      </c>
      <c r="X1000">
        <f t="shared" si="5557"/>
        <v>37</v>
      </c>
      <c r="Y1000" s="37">
        <f t="shared" si="5558"/>
        <v>0.28000000000000008</v>
      </c>
      <c r="Z1000">
        <f t="shared" ref="Z1000:AA1000" si="5716">IF(ROWS(Z$973:Z1000)&lt;=Z$971,Z999+1,"")</f>
        <v>28</v>
      </c>
      <c r="AA1000">
        <f t="shared" si="5716"/>
        <v>28</v>
      </c>
      <c r="AB1000" s="37">
        <f t="shared" ref="AB1000:AG1000" si="5717">IF(ROWS(AB$973:AB1000)/100&lt;=AB$971,AB999+1%,"")</f>
        <v>0.28000000000000008</v>
      </c>
      <c r="AC1000" s="37">
        <f t="shared" si="5717"/>
        <v>0.28000000000000008</v>
      </c>
      <c r="AD1000" s="37">
        <f t="shared" si="5717"/>
        <v>0.28000000000000008</v>
      </c>
      <c r="AE1000" s="37">
        <f t="shared" si="5717"/>
        <v>0.28000000000000008</v>
      </c>
      <c r="AF1000" s="37">
        <f t="shared" si="5717"/>
        <v>0.28000000000000008</v>
      </c>
      <c r="AG1000" s="37">
        <f t="shared" si="5717"/>
        <v>0.28000000000000008</v>
      </c>
      <c r="AH1000">
        <f t="shared" si="5561"/>
        <v>28</v>
      </c>
      <c r="AI1000" s="37">
        <f t="shared" ref="AI1000:AJ1000" si="5718">IF(ROWS(AI$973:AI1000)/100&lt;=AI$971,AI999+1,"")</f>
        <v>27.009999999999998</v>
      </c>
      <c r="AJ1000" s="37">
        <f t="shared" si="5718"/>
        <v>27.009999999999998</v>
      </c>
    </row>
    <row r="1001" spans="2:36" ht="12.75">
      <c r="B1001">
        <f t="shared" ref="B1001:P1001" si="5719">IF(ROWS(B$973:B1001)&lt;=B$971,B1000+1,"")</f>
        <v>29</v>
      </c>
      <c r="C1001">
        <f t="shared" si="5719"/>
        <v>29</v>
      </c>
      <c r="D1001">
        <f t="shared" si="5719"/>
        <v>29</v>
      </c>
      <c r="E1001">
        <f t="shared" si="5719"/>
        <v>29</v>
      </c>
      <c r="F1001">
        <f t="shared" si="5719"/>
        <v>29</v>
      </c>
      <c r="G1001">
        <f t="shared" si="5719"/>
        <v>29</v>
      </c>
      <c r="H1001">
        <f t="shared" si="5719"/>
        <v>29</v>
      </c>
      <c r="I1001">
        <f t="shared" si="5719"/>
        <v>29</v>
      </c>
      <c r="J1001">
        <f t="shared" si="5719"/>
        <v>29</v>
      </c>
      <c r="K1001">
        <f t="shared" si="5719"/>
        <v>29</v>
      </c>
      <c r="L1001">
        <f t="shared" si="5719"/>
        <v>29</v>
      </c>
      <c r="M1001">
        <f t="shared" si="5719"/>
        <v>29</v>
      </c>
      <c r="N1001">
        <f t="shared" si="5719"/>
        <v>29</v>
      </c>
      <c r="O1001">
        <f t="shared" si="5719"/>
        <v>29</v>
      </c>
      <c r="P1001">
        <f t="shared" si="5719"/>
        <v>29</v>
      </c>
      <c r="Q1001" s="37">
        <f t="shared" ref="Q1001:T1001" si="5720">IF(ROWS(Q$973:Q1001)/100&lt;=Q$971,Q1000+1%,"")</f>
        <v>0.29000000000000009</v>
      </c>
      <c r="R1001" s="37">
        <f t="shared" si="5720"/>
        <v>0.29000000000000009</v>
      </c>
      <c r="S1001" s="37">
        <f t="shared" si="5720"/>
        <v>0.29000000000000009</v>
      </c>
      <c r="T1001" s="37">
        <f t="shared" si="5720"/>
        <v>0.29000000000000009</v>
      </c>
      <c r="U1001">
        <f t="shared" si="5555"/>
        <v>29</v>
      </c>
      <c r="V1001" s="37">
        <f t="shared" ref="V1001:W1001" si="5721">IF(ROWS(V$973:V1001)/100&lt;=V$971,V1000+1%,"")</f>
        <v>0.29000000000000009</v>
      </c>
      <c r="W1001" s="37">
        <f t="shared" si="5721"/>
        <v>0.29000000000000009</v>
      </c>
      <c r="X1001">
        <f t="shared" si="5557"/>
        <v>38</v>
      </c>
      <c r="Y1001" s="37">
        <f t="shared" si="5558"/>
        <v>0.29000000000000009</v>
      </c>
      <c r="Z1001">
        <f t="shared" ref="Z1001:AA1001" si="5722">IF(ROWS(Z$973:Z1001)&lt;=Z$971,Z1000+1,"")</f>
        <v>29</v>
      </c>
      <c r="AA1001">
        <f t="shared" si="5722"/>
        <v>29</v>
      </c>
      <c r="AB1001" s="37">
        <f t="shared" ref="AB1001:AG1001" si="5723">IF(ROWS(AB$973:AB1001)/100&lt;=AB$971,AB1000+1%,"")</f>
        <v>0.29000000000000009</v>
      </c>
      <c r="AC1001" s="37">
        <f t="shared" si="5723"/>
        <v>0.29000000000000009</v>
      </c>
      <c r="AD1001" s="37">
        <f t="shared" si="5723"/>
        <v>0.29000000000000009</v>
      </c>
      <c r="AE1001" s="37">
        <f t="shared" si="5723"/>
        <v>0.29000000000000009</v>
      </c>
      <c r="AF1001" s="37">
        <f t="shared" si="5723"/>
        <v>0.29000000000000009</v>
      </c>
      <c r="AG1001" s="37">
        <f t="shared" si="5723"/>
        <v>0.29000000000000009</v>
      </c>
      <c r="AH1001">
        <f t="shared" si="5561"/>
        <v>29</v>
      </c>
      <c r="AI1001" s="37">
        <f t="shared" ref="AI1001:AJ1001" si="5724">IF(ROWS(AI$973:AI1001)/100&lt;=AI$971,AI1000+1,"")</f>
        <v>28.009999999999998</v>
      </c>
      <c r="AJ1001" s="37">
        <f t="shared" si="5724"/>
        <v>28.009999999999998</v>
      </c>
    </row>
    <row r="1002" spans="2:36" ht="12.75">
      <c r="B1002">
        <f t="shared" ref="B1002:P1002" si="5725">IF(ROWS(B$973:B1002)&lt;=B$971,B1001+1,"")</f>
        <v>30</v>
      </c>
      <c r="C1002">
        <f t="shared" si="5725"/>
        <v>30</v>
      </c>
      <c r="D1002">
        <f t="shared" si="5725"/>
        <v>30</v>
      </c>
      <c r="E1002">
        <f t="shared" si="5725"/>
        <v>30</v>
      </c>
      <c r="F1002">
        <f t="shared" si="5725"/>
        <v>30</v>
      </c>
      <c r="G1002">
        <f t="shared" si="5725"/>
        <v>30</v>
      </c>
      <c r="H1002">
        <f t="shared" si="5725"/>
        <v>30</v>
      </c>
      <c r="I1002">
        <f t="shared" si="5725"/>
        <v>30</v>
      </c>
      <c r="J1002">
        <f t="shared" si="5725"/>
        <v>30</v>
      </c>
      <c r="K1002">
        <f t="shared" si="5725"/>
        <v>30</v>
      </c>
      <c r="L1002">
        <f t="shared" si="5725"/>
        <v>30</v>
      </c>
      <c r="M1002">
        <f t="shared" si="5725"/>
        <v>30</v>
      </c>
      <c r="N1002">
        <f t="shared" si="5725"/>
        <v>30</v>
      </c>
      <c r="O1002">
        <f t="shared" si="5725"/>
        <v>30</v>
      </c>
      <c r="P1002">
        <f t="shared" si="5725"/>
        <v>30</v>
      </c>
      <c r="Q1002" s="37">
        <f t="shared" ref="Q1002:T1002" si="5726">IF(ROWS(Q$973:Q1002)/100&lt;=Q$971,Q1001+1%,"")</f>
        <v>0.3000000000000001</v>
      </c>
      <c r="R1002" s="37">
        <f t="shared" si="5726"/>
        <v>0.3000000000000001</v>
      </c>
      <c r="S1002" s="37">
        <f t="shared" si="5726"/>
        <v>0.3000000000000001</v>
      </c>
      <c r="T1002" s="37">
        <f t="shared" si="5726"/>
        <v>0.3000000000000001</v>
      </c>
      <c r="U1002">
        <f t="shared" si="5555"/>
        <v>30</v>
      </c>
      <c r="V1002" s="37">
        <f t="shared" ref="V1002:W1002" si="5727">IF(ROWS(V$973:V1002)/100&lt;=V$971,V1001+1%,"")</f>
        <v>0.3000000000000001</v>
      </c>
      <c r="W1002" s="37">
        <f t="shared" si="5727"/>
        <v>0.3000000000000001</v>
      </c>
      <c r="X1002">
        <f t="shared" si="5557"/>
        <v>39</v>
      </c>
      <c r="Y1002" s="37">
        <f t="shared" si="5558"/>
        <v>0.3000000000000001</v>
      </c>
      <c r="Z1002">
        <f t="shared" ref="Z1002:AA1002" si="5728">IF(ROWS(Z$973:Z1002)&lt;=Z$971,Z1001+1,"")</f>
        <v>30</v>
      </c>
      <c r="AA1002">
        <f t="shared" si="5728"/>
        <v>30</v>
      </c>
      <c r="AB1002" s="37">
        <f t="shared" ref="AB1002:AG1002" si="5729">IF(ROWS(AB$973:AB1002)/100&lt;=AB$971,AB1001+1%,"")</f>
        <v>0.3000000000000001</v>
      </c>
      <c r="AC1002" s="37">
        <f t="shared" si="5729"/>
        <v>0.3000000000000001</v>
      </c>
      <c r="AD1002" s="37">
        <f t="shared" si="5729"/>
        <v>0.3000000000000001</v>
      </c>
      <c r="AE1002" s="37">
        <f t="shared" si="5729"/>
        <v>0.3000000000000001</v>
      </c>
      <c r="AF1002" s="37">
        <f t="shared" si="5729"/>
        <v>0.3000000000000001</v>
      </c>
      <c r="AG1002" s="37">
        <f t="shared" si="5729"/>
        <v>0.3000000000000001</v>
      </c>
      <c r="AH1002">
        <f t="shared" si="5561"/>
        <v>30</v>
      </c>
      <c r="AI1002" s="37">
        <f t="shared" ref="AI1002:AJ1002" si="5730">IF(ROWS(AI$973:AI1002)/100&lt;=AI$971,AI1001+1,"")</f>
        <v>29.009999999999998</v>
      </c>
      <c r="AJ1002" s="37">
        <f t="shared" si="5730"/>
        <v>29.009999999999998</v>
      </c>
    </row>
    <row r="1003" spans="2:36" ht="12.75">
      <c r="B1003">
        <f t="shared" ref="B1003:P1003" si="5731">IF(ROWS(B$973:B1003)&lt;=B$971,B1002+1,"")</f>
        <v>31</v>
      </c>
      <c r="C1003">
        <f t="shared" si="5731"/>
        <v>31</v>
      </c>
      <c r="D1003">
        <f t="shared" si="5731"/>
        <v>31</v>
      </c>
      <c r="E1003">
        <f t="shared" si="5731"/>
        <v>31</v>
      </c>
      <c r="F1003">
        <f t="shared" si="5731"/>
        <v>31</v>
      </c>
      <c r="G1003">
        <f t="shared" si="5731"/>
        <v>31</v>
      </c>
      <c r="H1003">
        <f t="shared" si="5731"/>
        <v>31</v>
      </c>
      <c r="I1003">
        <f t="shared" si="5731"/>
        <v>31</v>
      </c>
      <c r="J1003">
        <f t="shared" si="5731"/>
        <v>31</v>
      </c>
      <c r="K1003">
        <f t="shared" si="5731"/>
        <v>31</v>
      </c>
      <c r="L1003">
        <f t="shared" si="5731"/>
        <v>31</v>
      </c>
      <c r="M1003">
        <f t="shared" si="5731"/>
        <v>31</v>
      </c>
      <c r="N1003">
        <f t="shared" si="5731"/>
        <v>31</v>
      </c>
      <c r="O1003">
        <f t="shared" si="5731"/>
        <v>31</v>
      </c>
      <c r="P1003">
        <f t="shared" si="5731"/>
        <v>31</v>
      </c>
      <c r="Q1003" s="37">
        <f t="shared" ref="Q1003:T1003" si="5732">IF(ROWS(Q$973:Q1003)/100&lt;=Q$971,Q1002+1%,"")</f>
        <v>0.31000000000000011</v>
      </c>
      <c r="R1003" s="37">
        <f t="shared" si="5732"/>
        <v>0.31000000000000011</v>
      </c>
      <c r="S1003" s="37">
        <f t="shared" si="5732"/>
        <v>0.31000000000000011</v>
      </c>
      <c r="T1003" s="37">
        <f t="shared" si="5732"/>
        <v>0.31000000000000011</v>
      </c>
      <c r="U1003">
        <f t="shared" si="5555"/>
        <v>31</v>
      </c>
      <c r="V1003" s="37">
        <f t="shared" ref="V1003:W1003" si="5733">IF(ROWS(V$973:V1003)/100&lt;=V$971,V1002+1%,"")</f>
        <v>0.31000000000000011</v>
      </c>
      <c r="W1003" s="37">
        <f t="shared" si="5733"/>
        <v>0.31000000000000011</v>
      </c>
      <c r="X1003">
        <f t="shared" si="5557"/>
        <v>40</v>
      </c>
      <c r="Y1003" s="37">
        <f t="shared" si="5558"/>
        <v>0.31000000000000011</v>
      </c>
      <c r="Z1003">
        <f t="shared" ref="Z1003:AA1003" si="5734">IF(ROWS(Z$973:Z1003)&lt;=Z$971,Z1002+1,"")</f>
        <v>31</v>
      </c>
      <c r="AA1003">
        <f t="shared" si="5734"/>
        <v>31</v>
      </c>
      <c r="AB1003" s="37">
        <f t="shared" ref="AB1003:AG1003" si="5735">IF(ROWS(AB$973:AB1003)/100&lt;=AB$971,AB1002+1%,"")</f>
        <v>0.31000000000000011</v>
      </c>
      <c r="AC1003" s="37">
        <f t="shared" si="5735"/>
        <v>0.31000000000000011</v>
      </c>
      <c r="AD1003" s="37">
        <f t="shared" si="5735"/>
        <v>0.31000000000000011</v>
      </c>
      <c r="AE1003" s="37">
        <f t="shared" si="5735"/>
        <v>0.31000000000000011</v>
      </c>
      <c r="AF1003" s="37">
        <f t="shared" si="5735"/>
        <v>0.31000000000000011</v>
      </c>
      <c r="AG1003" s="37">
        <f t="shared" si="5735"/>
        <v>0.31000000000000011</v>
      </c>
      <c r="AH1003">
        <f t="shared" si="5561"/>
        <v>31</v>
      </c>
      <c r="AI1003" s="37">
        <f t="shared" ref="AI1003:AJ1003" si="5736">IF(ROWS(AI$973:AI1003)/100&lt;=AI$971,AI1002+1,"")</f>
        <v>30.009999999999998</v>
      </c>
      <c r="AJ1003" s="37">
        <f t="shared" si="5736"/>
        <v>30.009999999999998</v>
      </c>
    </row>
    <row r="1004" spans="2:36" ht="12.75">
      <c r="B1004">
        <f t="shared" ref="B1004:P1004" si="5737">IF(ROWS(B$973:B1004)&lt;=B$971,B1003+1,"")</f>
        <v>32</v>
      </c>
      <c r="C1004">
        <f t="shared" si="5737"/>
        <v>32</v>
      </c>
      <c r="D1004">
        <f t="shared" si="5737"/>
        <v>32</v>
      </c>
      <c r="E1004">
        <f t="shared" si="5737"/>
        <v>32</v>
      </c>
      <c r="F1004">
        <f t="shared" si="5737"/>
        <v>32</v>
      </c>
      <c r="G1004">
        <f t="shared" si="5737"/>
        <v>32</v>
      </c>
      <c r="H1004">
        <f t="shared" si="5737"/>
        <v>32</v>
      </c>
      <c r="I1004">
        <f t="shared" si="5737"/>
        <v>32</v>
      </c>
      <c r="J1004">
        <f t="shared" si="5737"/>
        <v>32</v>
      </c>
      <c r="K1004">
        <f t="shared" si="5737"/>
        <v>32</v>
      </c>
      <c r="L1004">
        <f t="shared" si="5737"/>
        <v>32</v>
      </c>
      <c r="M1004">
        <f t="shared" si="5737"/>
        <v>32</v>
      </c>
      <c r="N1004">
        <f t="shared" si="5737"/>
        <v>32</v>
      </c>
      <c r="O1004">
        <f t="shared" si="5737"/>
        <v>32</v>
      </c>
      <c r="P1004">
        <f t="shared" si="5737"/>
        <v>32</v>
      </c>
      <c r="Q1004" s="37">
        <f t="shared" ref="Q1004:T1004" si="5738">IF(ROWS(Q$973:Q1004)/100&lt;=Q$971,Q1003+1%,"")</f>
        <v>0.32000000000000012</v>
      </c>
      <c r="R1004" s="37">
        <f t="shared" si="5738"/>
        <v>0.32000000000000012</v>
      </c>
      <c r="S1004" s="37">
        <f t="shared" si="5738"/>
        <v>0.32000000000000012</v>
      </c>
      <c r="T1004" s="37">
        <f t="shared" si="5738"/>
        <v>0.32000000000000012</v>
      </c>
      <c r="U1004">
        <f t="shared" si="5555"/>
        <v>32</v>
      </c>
      <c r="V1004" s="37">
        <f t="shared" ref="V1004:W1004" si="5739">IF(ROWS(V$973:V1004)/100&lt;=V$971,V1003+1%,"")</f>
        <v>0.32000000000000012</v>
      </c>
      <c r="W1004" s="37">
        <f t="shared" si="5739"/>
        <v>0.32000000000000012</v>
      </c>
      <c r="X1004">
        <f t="shared" si="5557"/>
        <v>41</v>
      </c>
      <c r="Y1004" s="37">
        <f t="shared" si="5558"/>
        <v>0.32000000000000012</v>
      </c>
      <c r="Z1004">
        <f t="shared" ref="Z1004:AA1004" si="5740">IF(ROWS(Z$973:Z1004)&lt;=Z$971,Z1003+1,"")</f>
        <v>32</v>
      </c>
      <c r="AA1004">
        <f t="shared" si="5740"/>
        <v>32</v>
      </c>
      <c r="AB1004" s="37">
        <f t="shared" ref="AB1004:AG1004" si="5741">IF(ROWS(AB$973:AB1004)/100&lt;=AB$971,AB1003+1%,"")</f>
        <v>0.32000000000000012</v>
      </c>
      <c r="AC1004" s="37">
        <f t="shared" si="5741"/>
        <v>0.32000000000000012</v>
      </c>
      <c r="AD1004" s="37">
        <f t="shared" si="5741"/>
        <v>0.32000000000000012</v>
      </c>
      <c r="AE1004" s="37">
        <f t="shared" si="5741"/>
        <v>0.32000000000000012</v>
      </c>
      <c r="AF1004" s="37">
        <f t="shared" si="5741"/>
        <v>0.32000000000000012</v>
      </c>
      <c r="AG1004" s="37">
        <f t="shared" si="5741"/>
        <v>0.32000000000000012</v>
      </c>
      <c r="AH1004">
        <f t="shared" si="5561"/>
        <v>32</v>
      </c>
      <c r="AI1004" s="37">
        <f t="shared" ref="AI1004:AJ1004" si="5742">IF(ROWS(AI$973:AI1004)/100&lt;=AI$971,AI1003+1,"")</f>
        <v>31.009999999999998</v>
      </c>
      <c r="AJ1004" s="37">
        <f t="shared" si="5742"/>
        <v>31.009999999999998</v>
      </c>
    </row>
    <row r="1005" spans="2:36" ht="12.75">
      <c r="B1005">
        <f t="shared" ref="B1005:P1005" si="5743">IF(ROWS(B$973:B1005)&lt;=B$971,B1004+1,"")</f>
        <v>33</v>
      </c>
      <c r="C1005">
        <f t="shared" si="5743"/>
        <v>33</v>
      </c>
      <c r="D1005">
        <f t="shared" si="5743"/>
        <v>33</v>
      </c>
      <c r="E1005">
        <f t="shared" si="5743"/>
        <v>33</v>
      </c>
      <c r="F1005">
        <f t="shared" si="5743"/>
        <v>33</v>
      </c>
      <c r="G1005">
        <f t="shared" si="5743"/>
        <v>33</v>
      </c>
      <c r="H1005">
        <f t="shared" si="5743"/>
        <v>33</v>
      </c>
      <c r="I1005">
        <f t="shared" si="5743"/>
        <v>33</v>
      </c>
      <c r="J1005">
        <f t="shared" si="5743"/>
        <v>33</v>
      </c>
      <c r="K1005">
        <f t="shared" si="5743"/>
        <v>33</v>
      </c>
      <c r="L1005">
        <f t="shared" si="5743"/>
        <v>33</v>
      </c>
      <c r="M1005">
        <f t="shared" si="5743"/>
        <v>33</v>
      </c>
      <c r="N1005">
        <f t="shared" si="5743"/>
        <v>33</v>
      </c>
      <c r="O1005">
        <f t="shared" si="5743"/>
        <v>33</v>
      </c>
      <c r="P1005">
        <f t="shared" si="5743"/>
        <v>33</v>
      </c>
      <c r="Q1005" s="37">
        <f t="shared" ref="Q1005:T1005" si="5744">IF(ROWS(Q$973:Q1005)/100&lt;=Q$971,Q1004+1%,"")</f>
        <v>0.33000000000000013</v>
      </c>
      <c r="R1005" s="37">
        <f t="shared" si="5744"/>
        <v>0.33000000000000013</v>
      </c>
      <c r="S1005" s="37">
        <f t="shared" si="5744"/>
        <v>0.33000000000000013</v>
      </c>
      <c r="T1005" s="37">
        <f t="shared" si="5744"/>
        <v>0.33000000000000013</v>
      </c>
      <c r="U1005">
        <f t="shared" si="5555"/>
        <v>33</v>
      </c>
      <c r="V1005" s="37">
        <f t="shared" ref="V1005:W1005" si="5745">IF(ROWS(V$973:V1005)/100&lt;=V$971,V1004+1%,"")</f>
        <v>0.33000000000000013</v>
      </c>
      <c r="W1005" s="37">
        <f t="shared" si="5745"/>
        <v>0.33000000000000013</v>
      </c>
      <c r="X1005">
        <f t="shared" si="5557"/>
        <v>42</v>
      </c>
      <c r="Y1005" s="37">
        <f t="shared" si="5558"/>
        <v>0.33000000000000013</v>
      </c>
      <c r="Z1005">
        <f t="shared" ref="Z1005:AA1005" si="5746">IF(ROWS(Z$973:Z1005)&lt;=Z$971,Z1004+1,"")</f>
        <v>33</v>
      </c>
      <c r="AA1005">
        <f t="shared" si="5746"/>
        <v>33</v>
      </c>
      <c r="AB1005" s="37">
        <f t="shared" ref="AB1005:AG1005" si="5747">IF(ROWS(AB$973:AB1005)/100&lt;=AB$971,AB1004+1%,"")</f>
        <v>0.33000000000000013</v>
      </c>
      <c r="AC1005" s="37">
        <f t="shared" si="5747"/>
        <v>0.33000000000000013</v>
      </c>
      <c r="AD1005" s="37">
        <f t="shared" si="5747"/>
        <v>0.33000000000000013</v>
      </c>
      <c r="AE1005" s="37">
        <f t="shared" si="5747"/>
        <v>0.33000000000000013</v>
      </c>
      <c r="AF1005" s="37">
        <f t="shared" si="5747"/>
        <v>0.33000000000000013</v>
      </c>
      <c r="AG1005" s="37">
        <f t="shared" si="5747"/>
        <v>0.33000000000000013</v>
      </c>
      <c r="AH1005">
        <f t="shared" si="5561"/>
        <v>33</v>
      </c>
      <c r="AI1005" s="37">
        <f t="shared" ref="AI1005:AJ1005" si="5748">IF(ROWS(AI$973:AI1005)/100&lt;=AI$971,AI1004+1,"")</f>
        <v>32.01</v>
      </c>
      <c r="AJ1005" s="37">
        <f t="shared" si="5748"/>
        <v>32.01</v>
      </c>
    </row>
    <row r="1006" spans="2:36" ht="12.75">
      <c r="B1006">
        <f t="shared" ref="B1006:P1006" si="5749">IF(ROWS(B$973:B1006)&lt;=B$971,B1005+1,"")</f>
        <v>34</v>
      </c>
      <c r="C1006">
        <f t="shared" si="5749"/>
        <v>34</v>
      </c>
      <c r="D1006">
        <f t="shared" si="5749"/>
        <v>34</v>
      </c>
      <c r="E1006">
        <f t="shared" si="5749"/>
        <v>34</v>
      </c>
      <c r="F1006">
        <f t="shared" si="5749"/>
        <v>34</v>
      </c>
      <c r="G1006">
        <f t="shared" si="5749"/>
        <v>34</v>
      </c>
      <c r="H1006">
        <f t="shared" si="5749"/>
        <v>34</v>
      </c>
      <c r="I1006">
        <f t="shared" si="5749"/>
        <v>34</v>
      </c>
      <c r="J1006">
        <f t="shared" si="5749"/>
        <v>34</v>
      </c>
      <c r="K1006">
        <f t="shared" si="5749"/>
        <v>34</v>
      </c>
      <c r="L1006">
        <f t="shared" si="5749"/>
        <v>34</v>
      </c>
      <c r="M1006">
        <f t="shared" si="5749"/>
        <v>34</v>
      </c>
      <c r="N1006">
        <f t="shared" si="5749"/>
        <v>34</v>
      </c>
      <c r="O1006">
        <f t="shared" si="5749"/>
        <v>34</v>
      </c>
      <c r="P1006">
        <f t="shared" si="5749"/>
        <v>34</v>
      </c>
      <c r="Q1006" s="37">
        <f t="shared" ref="Q1006:T1006" si="5750">IF(ROWS(Q$973:Q1006)/100&lt;=Q$971,Q1005+1%,"")</f>
        <v>0.34000000000000014</v>
      </c>
      <c r="R1006" s="37">
        <f t="shared" si="5750"/>
        <v>0.34000000000000014</v>
      </c>
      <c r="S1006" s="37">
        <f t="shared" si="5750"/>
        <v>0.34000000000000014</v>
      </c>
      <c r="T1006" s="37">
        <f t="shared" si="5750"/>
        <v>0.34000000000000014</v>
      </c>
      <c r="U1006">
        <f t="shared" si="5555"/>
        <v>34</v>
      </c>
      <c r="V1006" s="37">
        <f t="shared" ref="V1006:W1006" si="5751">IF(ROWS(V$973:V1006)/100&lt;=V$971,V1005+1%,"")</f>
        <v>0.34000000000000014</v>
      </c>
      <c r="W1006" s="37">
        <f t="shared" si="5751"/>
        <v>0.34000000000000014</v>
      </c>
      <c r="X1006">
        <f t="shared" si="5557"/>
        <v>43</v>
      </c>
      <c r="Y1006" s="37">
        <f t="shared" si="5558"/>
        <v>0.34000000000000014</v>
      </c>
      <c r="Z1006">
        <f t="shared" ref="Z1006:AA1006" si="5752">IF(ROWS(Z$973:Z1006)&lt;=Z$971,Z1005+1,"")</f>
        <v>34</v>
      </c>
      <c r="AA1006">
        <f t="shared" si="5752"/>
        <v>34</v>
      </c>
      <c r="AB1006" s="37">
        <f t="shared" ref="AB1006:AG1006" si="5753">IF(ROWS(AB$973:AB1006)/100&lt;=AB$971,AB1005+1%,"")</f>
        <v>0.34000000000000014</v>
      </c>
      <c r="AC1006" s="37">
        <f t="shared" si="5753"/>
        <v>0.34000000000000014</v>
      </c>
      <c r="AD1006" s="37">
        <f t="shared" si="5753"/>
        <v>0.34000000000000014</v>
      </c>
      <c r="AE1006" s="37">
        <f t="shared" si="5753"/>
        <v>0.34000000000000014</v>
      </c>
      <c r="AF1006" s="37">
        <f t="shared" si="5753"/>
        <v>0.34000000000000014</v>
      </c>
      <c r="AG1006" s="37">
        <f t="shared" si="5753"/>
        <v>0.34000000000000014</v>
      </c>
      <c r="AH1006">
        <f t="shared" si="5561"/>
        <v>34</v>
      </c>
      <c r="AI1006" s="37">
        <f t="shared" ref="AI1006:AJ1006" si="5754">IF(ROWS(AI$973:AI1006)/100&lt;=AI$971,AI1005+1,"")</f>
        <v>33.01</v>
      </c>
      <c r="AJ1006" s="37">
        <f t="shared" si="5754"/>
        <v>33.01</v>
      </c>
    </row>
    <row r="1007" spans="2:36" ht="12.75">
      <c r="B1007">
        <f t="shared" ref="B1007:P1007" si="5755">IF(ROWS(B$973:B1007)&lt;=B$971,B1006+1,"")</f>
        <v>35</v>
      </c>
      <c r="C1007">
        <f t="shared" si="5755"/>
        <v>35</v>
      </c>
      <c r="D1007">
        <f t="shared" si="5755"/>
        <v>35</v>
      </c>
      <c r="E1007">
        <f t="shared" si="5755"/>
        <v>35</v>
      </c>
      <c r="F1007">
        <f t="shared" si="5755"/>
        <v>35</v>
      </c>
      <c r="G1007">
        <f t="shared" si="5755"/>
        <v>35</v>
      </c>
      <c r="H1007">
        <f t="shared" si="5755"/>
        <v>35</v>
      </c>
      <c r="I1007">
        <f t="shared" si="5755"/>
        <v>35</v>
      </c>
      <c r="J1007">
        <f t="shared" si="5755"/>
        <v>35</v>
      </c>
      <c r="K1007">
        <f t="shared" si="5755"/>
        <v>35</v>
      </c>
      <c r="L1007">
        <f t="shared" si="5755"/>
        <v>35</v>
      </c>
      <c r="M1007">
        <f t="shared" si="5755"/>
        <v>35</v>
      </c>
      <c r="N1007">
        <f t="shared" si="5755"/>
        <v>35</v>
      </c>
      <c r="O1007">
        <f t="shared" si="5755"/>
        <v>35</v>
      </c>
      <c r="P1007">
        <f t="shared" si="5755"/>
        <v>35</v>
      </c>
      <c r="Q1007" s="37">
        <f t="shared" ref="Q1007:T1007" si="5756">IF(ROWS(Q$973:Q1007)/100&lt;=Q$971,Q1006+1%,"")</f>
        <v>0.35000000000000014</v>
      </c>
      <c r="R1007" s="37">
        <f t="shared" si="5756"/>
        <v>0.35000000000000014</v>
      </c>
      <c r="S1007" s="37">
        <f t="shared" si="5756"/>
        <v>0.35000000000000014</v>
      </c>
      <c r="T1007" s="37">
        <f t="shared" si="5756"/>
        <v>0.35000000000000014</v>
      </c>
      <c r="U1007">
        <f t="shared" si="5555"/>
        <v>35</v>
      </c>
      <c r="V1007" s="37">
        <f t="shared" ref="V1007:W1007" si="5757">IF(ROWS(V$973:V1007)/100&lt;=V$971,V1006+1%,"")</f>
        <v>0.35000000000000014</v>
      </c>
      <c r="W1007" s="37">
        <f t="shared" si="5757"/>
        <v>0.35000000000000014</v>
      </c>
      <c r="X1007">
        <f t="shared" si="5557"/>
        <v>44</v>
      </c>
      <c r="Y1007" s="37">
        <f t="shared" si="5558"/>
        <v>0.35000000000000014</v>
      </c>
      <c r="Z1007">
        <f t="shared" ref="Z1007:AA1007" si="5758">IF(ROWS(Z$973:Z1007)&lt;=Z$971,Z1006+1,"")</f>
        <v>35</v>
      </c>
      <c r="AA1007">
        <f t="shared" si="5758"/>
        <v>35</v>
      </c>
      <c r="AB1007" s="37">
        <f t="shared" ref="AB1007:AG1007" si="5759">IF(ROWS(AB$973:AB1007)/100&lt;=AB$971,AB1006+1%,"")</f>
        <v>0.35000000000000014</v>
      </c>
      <c r="AC1007" s="37">
        <f t="shared" si="5759"/>
        <v>0.35000000000000014</v>
      </c>
      <c r="AD1007" s="37">
        <f t="shared" si="5759"/>
        <v>0.35000000000000014</v>
      </c>
      <c r="AE1007" s="37">
        <f t="shared" si="5759"/>
        <v>0.35000000000000014</v>
      </c>
      <c r="AF1007" s="37">
        <f t="shared" si="5759"/>
        <v>0.35000000000000014</v>
      </c>
      <c r="AG1007" s="37">
        <f t="shared" si="5759"/>
        <v>0.35000000000000014</v>
      </c>
      <c r="AH1007">
        <f t="shared" si="5561"/>
        <v>35</v>
      </c>
      <c r="AI1007" s="37">
        <f t="shared" ref="AI1007:AJ1007" si="5760">IF(ROWS(AI$973:AI1007)/100&lt;=AI$971,AI1006+1,"")</f>
        <v>34.01</v>
      </c>
      <c r="AJ1007" s="37">
        <f t="shared" si="5760"/>
        <v>34.01</v>
      </c>
    </row>
    <row r="1008" spans="2:36" ht="12.75">
      <c r="B1008">
        <f t="shared" ref="B1008:P1008" si="5761">IF(ROWS(B$973:B1008)&lt;=B$971,B1007+1,"")</f>
        <v>36</v>
      </c>
      <c r="C1008">
        <f t="shared" si="5761"/>
        <v>36</v>
      </c>
      <c r="D1008">
        <f t="shared" si="5761"/>
        <v>36</v>
      </c>
      <c r="E1008">
        <f t="shared" si="5761"/>
        <v>36</v>
      </c>
      <c r="F1008">
        <f t="shared" si="5761"/>
        <v>36</v>
      </c>
      <c r="G1008">
        <f t="shared" si="5761"/>
        <v>36</v>
      </c>
      <c r="H1008">
        <f t="shared" si="5761"/>
        <v>36</v>
      </c>
      <c r="I1008">
        <f t="shared" si="5761"/>
        <v>36</v>
      </c>
      <c r="J1008">
        <f t="shared" si="5761"/>
        <v>36</v>
      </c>
      <c r="K1008">
        <f t="shared" si="5761"/>
        <v>36</v>
      </c>
      <c r="L1008">
        <f t="shared" si="5761"/>
        <v>36</v>
      </c>
      <c r="M1008">
        <f t="shared" si="5761"/>
        <v>36</v>
      </c>
      <c r="N1008">
        <f t="shared" si="5761"/>
        <v>36</v>
      </c>
      <c r="O1008">
        <f t="shared" si="5761"/>
        <v>36</v>
      </c>
      <c r="P1008">
        <f t="shared" si="5761"/>
        <v>36</v>
      </c>
      <c r="Q1008" s="37">
        <f t="shared" ref="Q1008:T1008" si="5762">IF(ROWS(Q$973:Q1008)/100&lt;=Q$971,Q1007+1%,"")</f>
        <v>0.36000000000000015</v>
      </c>
      <c r="R1008" s="37">
        <f t="shared" si="5762"/>
        <v>0.36000000000000015</v>
      </c>
      <c r="S1008" s="37">
        <f t="shared" si="5762"/>
        <v>0.36000000000000015</v>
      </c>
      <c r="T1008" s="37">
        <f t="shared" si="5762"/>
        <v>0.36000000000000015</v>
      </c>
      <c r="U1008">
        <f t="shared" si="5555"/>
        <v>36</v>
      </c>
      <c r="V1008" s="37">
        <f t="shared" ref="V1008:W1008" si="5763">IF(ROWS(V$973:V1008)/100&lt;=V$971,V1007+1%,"")</f>
        <v>0.36000000000000015</v>
      </c>
      <c r="W1008" s="37">
        <f t="shared" si="5763"/>
        <v>0.36000000000000015</v>
      </c>
      <c r="X1008">
        <f t="shared" si="5557"/>
        <v>45</v>
      </c>
      <c r="Y1008" s="37">
        <f t="shared" si="5558"/>
        <v>0.36000000000000015</v>
      </c>
      <c r="Z1008">
        <f t="shared" ref="Z1008:AA1008" si="5764">IF(ROWS(Z$973:Z1008)&lt;=Z$971,Z1007+1,"")</f>
        <v>36</v>
      </c>
      <c r="AA1008">
        <f t="shared" si="5764"/>
        <v>36</v>
      </c>
      <c r="AB1008" s="37">
        <f t="shared" ref="AB1008:AG1008" si="5765">IF(ROWS(AB$973:AB1008)/100&lt;=AB$971,AB1007+1%,"")</f>
        <v>0.36000000000000015</v>
      </c>
      <c r="AC1008" s="37">
        <f t="shared" si="5765"/>
        <v>0.36000000000000015</v>
      </c>
      <c r="AD1008" s="37">
        <f t="shared" si="5765"/>
        <v>0.36000000000000015</v>
      </c>
      <c r="AE1008" s="37">
        <f t="shared" si="5765"/>
        <v>0.36000000000000015</v>
      </c>
      <c r="AF1008" s="37">
        <f t="shared" si="5765"/>
        <v>0.36000000000000015</v>
      </c>
      <c r="AG1008" s="37">
        <f t="shared" si="5765"/>
        <v>0.36000000000000015</v>
      </c>
      <c r="AH1008">
        <f t="shared" si="5561"/>
        <v>36</v>
      </c>
      <c r="AI1008" s="37">
        <f t="shared" ref="AI1008:AJ1008" si="5766">IF(ROWS(AI$973:AI1008)/100&lt;=AI$971,AI1007+1,"")</f>
        <v>35.01</v>
      </c>
      <c r="AJ1008" s="37">
        <f t="shared" si="5766"/>
        <v>35.01</v>
      </c>
    </row>
    <row r="1009" spans="1:38" ht="12.75">
      <c r="B1009">
        <f t="shared" ref="B1009:P1009" si="5767">IF(ROWS(B$973:B1009)&lt;=B$971,B1008+1,"")</f>
        <v>37</v>
      </c>
      <c r="C1009">
        <f t="shared" si="5767"/>
        <v>37</v>
      </c>
      <c r="D1009">
        <f t="shared" si="5767"/>
        <v>37</v>
      </c>
      <c r="E1009">
        <f t="shared" si="5767"/>
        <v>37</v>
      </c>
      <c r="F1009">
        <f t="shared" si="5767"/>
        <v>37</v>
      </c>
      <c r="G1009">
        <f t="shared" si="5767"/>
        <v>37</v>
      </c>
      <c r="H1009">
        <f t="shared" si="5767"/>
        <v>37</v>
      </c>
      <c r="I1009">
        <f t="shared" si="5767"/>
        <v>37</v>
      </c>
      <c r="J1009">
        <f t="shared" si="5767"/>
        <v>37</v>
      </c>
      <c r="K1009">
        <f t="shared" si="5767"/>
        <v>37</v>
      </c>
      <c r="L1009">
        <f t="shared" si="5767"/>
        <v>37</v>
      </c>
      <c r="M1009">
        <f t="shared" si="5767"/>
        <v>37</v>
      </c>
      <c r="N1009">
        <f t="shared" si="5767"/>
        <v>37</v>
      </c>
      <c r="O1009">
        <f t="shared" si="5767"/>
        <v>37</v>
      </c>
      <c r="P1009">
        <f t="shared" si="5767"/>
        <v>37</v>
      </c>
      <c r="Q1009" s="37">
        <f t="shared" ref="Q1009:T1009" si="5768">IF(ROWS(Q$973:Q1009)/100&lt;=Q$971,Q1008+1%,"")</f>
        <v>0.37000000000000016</v>
      </c>
      <c r="R1009" s="37">
        <f t="shared" si="5768"/>
        <v>0.37000000000000016</v>
      </c>
      <c r="S1009" s="37">
        <f t="shared" si="5768"/>
        <v>0.37000000000000016</v>
      </c>
      <c r="T1009" s="37">
        <f t="shared" si="5768"/>
        <v>0.37000000000000016</v>
      </c>
      <c r="U1009">
        <f t="shared" si="5555"/>
        <v>37</v>
      </c>
      <c r="V1009" s="37">
        <f t="shared" ref="V1009:W1009" si="5769">IF(ROWS(V$973:V1009)/100&lt;=V$971,V1008+1%,"")</f>
        <v>0.37000000000000016</v>
      </c>
      <c r="W1009" s="37">
        <f t="shared" si="5769"/>
        <v>0.37000000000000016</v>
      </c>
      <c r="X1009">
        <f t="shared" si="5557"/>
        <v>46</v>
      </c>
      <c r="Y1009" s="37">
        <f t="shared" si="5558"/>
        <v>0.37000000000000016</v>
      </c>
      <c r="Z1009">
        <f t="shared" ref="Z1009:AA1009" si="5770">IF(ROWS(Z$973:Z1009)&lt;=Z$971,Z1008+1,"")</f>
        <v>37</v>
      </c>
      <c r="AA1009">
        <f t="shared" si="5770"/>
        <v>37</v>
      </c>
      <c r="AB1009" s="37">
        <f t="shared" ref="AB1009:AG1009" si="5771">IF(ROWS(AB$973:AB1009)/100&lt;=AB$971,AB1008+1%,"")</f>
        <v>0.37000000000000016</v>
      </c>
      <c r="AC1009" s="37">
        <f t="shared" si="5771"/>
        <v>0.37000000000000016</v>
      </c>
      <c r="AD1009" s="37">
        <f t="shared" si="5771"/>
        <v>0.37000000000000016</v>
      </c>
      <c r="AE1009" s="37">
        <f t="shared" si="5771"/>
        <v>0.37000000000000016</v>
      </c>
      <c r="AF1009" s="37">
        <f t="shared" si="5771"/>
        <v>0.37000000000000016</v>
      </c>
      <c r="AG1009" s="37">
        <f t="shared" si="5771"/>
        <v>0.37000000000000016</v>
      </c>
      <c r="AH1009">
        <f t="shared" si="5561"/>
        <v>37</v>
      </c>
      <c r="AI1009" s="37">
        <f t="shared" ref="AI1009:AJ1009" si="5772">IF(ROWS(AI$973:AI1009)/100&lt;=AI$971,AI1008+1,"")</f>
        <v>36.01</v>
      </c>
      <c r="AJ1009" s="37">
        <f t="shared" si="5772"/>
        <v>36.01</v>
      </c>
    </row>
    <row r="1010" spans="1:38" ht="12.75">
      <c r="B1010">
        <f t="shared" ref="B1010:P1010" si="5773">IF(ROWS(B$973:B1010)&lt;=B$971,B1009+1,"")</f>
        <v>38</v>
      </c>
      <c r="C1010">
        <f t="shared" si="5773"/>
        <v>38</v>
      </c>
      <c r="D1010">
        <f t="shared" si="5773"/>
        <v>38</v>
      </c>
      <c r="E1010">
        <f t="shared" si="5773"/>
        <v>38</v>
      </c>
      <c r="F1010">
        <f t="shared" si="5773"/>
        <v>38</v>
      </c>
      <c r="G1010">
        <f t="shared" si="5773"/>
        <v>38</v>
      </c>
      <c r="H1010">
        <f t="shared" si="5773"/>
        <v>38</v>
      </c>
      <c r="I1010">
        <f t="shared" si="5773"/>
        <v>38</v>
      </c>
      <c r="J1010">
        <f t="shared" si="5773"/>
        <v>38</v>
      </c>
      <c r="K1010">
        <f t="shared" si="5773"/>
        <v>38</v>
      </c>
      <c r="L1010">
        <f t="shared" si="5773"/>
        <v>38</v>
      </c>
      <c r="M1010">
        <f t="shared" si="5773"/>
        <v>38</v>
      </c>
      <c r="N1010">
        <f t="shared" si="5773"/>
        <v>38</v>
      </c>
      <c r="O1010">
        <f t="shared" si="5773"/>
        <v>38</v>
      </c>
      <c r="P1010">
        <f t="shared" si="5773"/>
        <v>38</v>
      </c>
      <c r="Q1010" s="37">
        <f t="shared" ref="Q1010:T1010" si="5774">IF(ROWS(Q$973:Q1010)/100&lt;=Q$971,Q1009+1%,"")</f>
        <v>0.38000000000000017</v>
      </c>
      <c r="R1010" s="37">
        <f t="shared" si="5774"/>
        <v>0.38000000000000017</v>
      </c>
      <c r="S1010" s="37">
        <f t="shared" si="5774"/>
        <v>0.38000000000000017</v>
      </c>
      <c r="T1010" s="37">
        <f t="shared" si="5774"/>
        <v>0.38000000000000017</v>
      </c>
      <c r="U1010">
        <f t="shared" si="5555"/>
        <v>38</v>
      </c>
      <c r="V1010" s="37">
        <f t="shared" ref="V1010:W1010" si="5775">IF(ROWS(V$973:V1010)/100&lt;=V$971,V1009+1%,"")</f>
        <v>0.38000000000000017</v>
      </c>
      <c r="W1010" s="37">
        <f t="shared" si="5775"/>
        <v>0.38000000000000017</v>
      </c>
      <c r="X1010">
        <f t="shared" si="5557"/>
        <v>47</v>
      </c>
      <c r="Y1010" s="37">
        <f t="shared" si="5558"/>
        <v>0.38000000000000017</v>
      </c>
      <c r="Z1010">
        <f t="shared" ref="Z1010:AA1010" si="5776">IF(ROWS(Z$973:Z1010)&lt;=Z$971,Z1009+1,"")</f>
        <v>38</v>
      </c>
      <c r="AA1010">
        <f t="shared" si="5776"/>
        <v>38</v>
      </c>
      <c r="AB1010" s="37">
        <f t="shared" ref="AB1010:AG1010" si="5777">IF(ROWS(AB$973:AB1010)/100&lt;=AB$971,AB1009+1%,"")</f>
        <v>0.38000000000000017</v>
      </c>
      <c r="AC1010" s="37">
        <f t="shared" si="5777"/>
        <v>0.38000000000000017</v>
      </c>
      <c r="AD1010" s="37">
        <f t="shared" si="5777"/>
        <v>0.38000000000000017</v>
      </c>
      <c r="AE1010" s="37">
        <f t="shared" si="5777"/>
        <v>0.38000000000000017</v>
      </c>
      <c r="AF1010" s="37">
        <f t="shared" si="5777"/>
        <v>0.38000000000000017</v>
      </c>
      <c r="AG1010" s="37">
        <f t="shared" si="5777"/>
        <v>0.38000000000000017</v>
      </c>
      <c r="AH1010">
        <f t="shared" si="5561"/>
        <v>38</v>
      </c>
      <c r="AI1010" s="37">
        <f t="shared" ref="AI1010:AJ1010" si="5778">IF(ROWS(AI$973:AI1010)/100&lt;=AI$971,AI1009+1,"")</f>
        <v>37.01</v>
      </c>
      <c r="AJ1010" s="37">
        <f t="shared" si="5778"/>
        <v>37.01</v>
      </c>
    </row>
    <row r="1011" spans="1:38" ht="12.75">
      <c r="B1011">
        <f t="shared" ref="B1011:P1011" si="5779">IF(ROWS(B$973:B1011)&lt;=B$971,B1010+1,"")</f>
        <v>39</v>
      </c>
      <c r="C1011">
        <f t="shared" si="5779"/>
        <v>39</v>
      </c>
      <c r="D1011">
        <f t="shared" si="5779"/>
        <v>39</v>
      </c>
      <c r="E1011">
        <f t="shared" si="5779"/>
        <v>39</v>
      </c>
      <c r="F1011">
        <f t="shared" si="5779"/>
        <v>39</v>
      </c>
      <c r="G1011">
        <f t="shared" si="5779"/>
        <v>39</v>
      </c>
      <c r="H1011">
        <f t="shared" si="5779"/>
        <v>39</v>
      </c>
      <c r="I1011">
        <f t="shared" si="5779"/>
        <v>39</v>
      </c>
      <c r="J1011">
        <f t="shared" si="5779"/>
        <v>39</v>
      </c>
      <c r="K1011">
        <f t="shared" si="5779"/>
        <v>39</v>
      </c>
      <c r="L1011">
        <f t="shared" si="5779"/>
        <v>39</v>
      </c>
      <c r="M1011">
        <f t="shared" si="5779"/>
        <v>39</v>
      </c>
      <c r="N1011">
        <f t="shared" si="5779"/>
        <v>39</v>
      </c>
      <c r="O1011">
        <f t="shared" si="5779"/>
        <v>39</v>
      </c>
      <c r="P1011">
        <f t="shared" si="5779"/>
        <v>39</v>
      </c>
      <c r="Q1011" s="37">
        <f t="shared" ref="Q1011:T1011" si="5780">IF(ROWS(Q$973:Q1011)/100&lt;=Q$971,Q1010+1%,"")</f>
        <v>0.39000000000000018</v>
      </c>
      <c r="R1011" s="37">
        <f t="shared" si="5780"/>
        <v>0.39000000000000018</v>
      </c>
      <c r="S1011" s="37">
        <f t="shared" si="5780"/>
        <v>0.39000000000000018</v>
      </c>
      <c r="T1011" s="37">
        <f t="shared" si="5780"/>
        <v>0.39000000000000018</v>
      </c>
      <c r="U1011">
        <f t="shared" si="5555"/>
        <v>39</v>
      </c>
      <c r="V1011" s="37">
        <f t="shared" ref="V1011:W1011" si="5781">IF(ROWS(V$973:V1011)/100&lt;=V$971,V1010+1%,"")</f>
        <v>0.39000000000000018</v>
      </c>
      <c r="W1011" s="37">
        <f t="shared" si="5781"/>
        <v>0.39000000000000018</v>
      </c>
      <c r="X1011">
        <f t="shared" si="5557"/>
        <v>48</v>
      </c>
      <c r="Y1011" s="37">
        <f t="shared" si="5558"/>
        <v>0.39000000000000018</v>
      </c>
      <c r="Z1011">
        <f t="shared" ref="Z1011:AA1011" si="5782">IF(ROWS(Z$973:Z1011)&lt;=Z$971,Z1010+1,"")</f>
        <v>39</v>
      </c>
      <c r="AA1011">
        <f t="shared" si="5782"/>
        <v>39</v>
      </c>
      <c r="AB1011" s="37">
        <f t="shared" ref="AB1011:AG1011" si="5783">IF(ROWS(AB$973:AB1011)/100&lt;=AB$971,AB1010+1%,"")</f>
        <v>0.39000000000000018</v>
      </c>
      <c r="AC1011" s="37">
        <f t="shared" si="5783"/>
        <v>0.39000000000000018</v>
      </c>
      <c r="AD1011" s="37">
        <f t="shared" si="5783"/>
        <v>0.39000000000000018</v>
      </c>
      <c r="AE1011" s="37">
        <f t="shared" si="5783"/>
        <v>0.39000000000000018</v>
      </c>
      <c r="AF1011" s="37">
        <f t="shared" si="5783"/>
        <v>0.39000000000000018</v>
      </c>
      <c r="AG1011" s="37">
        <f t="shared" si="5783"/>
        <v>0.39000000000000018</v>
      </c>
      <c r="AH1011">
        <f t="shared" si="5561"/>
        <v>39</v>
      </c>
      <c r="AI1011" s="37">
        <f t="shared" ref="AI1011:AJ1011" si="5784">IF(ROWS(AI$973:AI1011)/100&lt;=AI$971,AI1010+1,"")</f>
        <v>38.01</v>
      </c>
      <c r="AJ1011" s="37">
        <f t="shared" si="5784"/>
        <v>38.01</v>
      </c>
    </row>
    <row r="1012" spans="1:38" ht="12.75">
      <c r="B1012">
        <f t="shared" ref="B1012:P1012" si="5785">IF(ROWS(B$973:B1012)&lt;=B$971,B1011+1,"")</f>
        <v>40</v>
      </c>
      <c r="C1012">
        <f t="shared" si="5785"/>
        <v>40</v>
      </c>
      <c r="D1012">
        <f t="shared" si="5785"/>
        <v>40</v>
      </c>
      <c r="E1012">
        <f t="shared" si="5785"/>
        <v>40</v>
      </c>
      <c r="F1012">
        <f t="shared" si="5785"/>
        <v>40</v>
      </c>
      <c r="G1012">
        <f t="shared" si="5785"/>
        <v>40</v>
      </c>
      <c r="H1012">
        <f t="shared" si="5785"/>
        <v>40</v>
      </c>
      <c r="I1012">
        <f t="shared" si="5785"/>
        <v>40</v>
      </c>
      <c r="J1012">
        <f t="shared" si="5785"/>
        <v>40</v>
      </c>
      <c r="K1012">
        <f t="shared" si="5785"/>
        <v>40</v>
      </c>
      <c r="L1012">
        <f t="shared" si="5785"/>
        <v>40</v>
      </c>
      <c r="M1012">
        <f t="shared" si="5785"/>
        <v>40</v>
      </c>
      <c r="N1012">
        <f t="shared" si="5785"/>
        <v>40</v>
      </c>
      <c r="O1012">
        <f t="shared" si="5785"/>
        <v>40</v>
      </c>
      <c r="P1012">
        <f t="shared" si="5785"/>
        <v>40</v>
      </c>
      <c r="Q1012" s="37">
        <f t="shared" ref="Q1012:T1012" si="5786">IF(ROWS(Q$973:Q1012)/100&lt;=Q$971,Q1011+1%,"")</f>
        <v>0.40000000000000019</v>
      </c>
      <c r="R1012" s="37">
        <f t="shared" si="5786"/>
        <v>0.40000000000000019</v>
      </c>
      <c r="S1012" s="37">
        <f t="shared" si="5786"/>
        <v>0.40000000000000019</v>
      </c>
      <c r="T1012" s="37">
        <f t="shared" si="5786"/>
        <v>0.40000000000000019</v>
      </c>
      <c r="U1012">
        <f t="shared" si="5555"/>
        <v>40</v>
      </c>
      <c r="V1012" s="37">
        <f t="shared" ref="V1012:W1012" si="5787">IF(ROWS(V$973:V1012)/100&lt;=V$971,V1011+1%,"")</f>
        <v>0.40000000000000019</v>
      </c>
      <c r="W1012" s="37">
        <f t="shared" si="5787"/>
        <v>0.40000000000000019</v>
      </c>
      <c r="X1012">
        <f t="shared" si="5557"/>
        <v>49</v>
      </c>
      <c r="Y1012" s="37">
        <f t="shared" si="5558"/>
        <v>0.40000000000000019</v>
      </c>
      <c r="Z1012">
        <f t="shared" ref="Z1012:AA1012" si="5788">IF(ROWS(Z$973:Z1012)&lt;=Z$971,Z1011+1,"")</f>
        <v>40</v>
      </c>
      <c r="AA1012">
        <f t="shared" si="5788"/>
        <v>40</v>
      </c>
      <c r="AB1012" s="37">
        <f t="shared" ref="AB1012:AG1012" si="5789">IF(ROWS(AB$973:AB1012)/100&lt;=AB$971,AB1011+1%,"")</f>
        <v>0.40000000000000019</v>
      </c>
      <c r="AC1012" s="37">
        <f t="shared" si="5789"/>
        <v>0.40000000000000019</v>
      </c>
      <c r="AD1012" s="37">
        <f t="shared" si="5789"/>
        <v>0.40000000000000019</v>
      </c>
      <c r="AE1012" s="37">
        <f t="shared" si="5789"/>
        <v>0.40000000000000019</v>
      </c>
      <c r="AF1012" s="37">
        <f t="shared" si="5789"/>
        <v>0.40000000000000019</v>
      </c>
      <c r="AG1012" s="37">
        <f t="shared" si="5789"/>
        <v>0.40000000000000019</v>
      </c>
      <c r="AH1012">
        <f t="shared" si="5561"/>
        <v>40</v>
      </c>
      <c r="AI1012" s="37">
        <f t="shared" ref="AI1012:AJ1012" si="5790">IF(ROWS(AI$973:AI1012)/100&lt;=AI$971,AI1011+1,"")</f>
        <v>39.01</v>
      </c>
      <c r="AJ1012" s="37">
        <f t="shared" si="5790"/>
        <v>39.01</v>
      </c>
    </row>
    <row r="1013" spans="1:38" ht="12.75">
      <c r="B1013">
        <f t="shared" ref="B1013:P1013" si="5791">IF(ROWS(B$973:B1013)&lt;=B$971,B1012+1,"")</f>
        <v>41</v>
      </c>
      <c r="C1013">
        <f t="shared" si="5791"/>
        <v>41</v>
      </c>
      <c r="D1013">
        <f t="shared" si="5791"/>
        <v>41</v>
      </c>
      <c r="E1013">
        <f t="shared" si="5791"/>
        <v>41</v>
      </c>
      <c r="F1013">
        <f t="shared" si="5791"/>
        <v>41</v>
      </c>
      <c r="G1013">
        <f t="shared" si="5791"/>
        <v>41</v>
      </c>
      <c r="H1013">
        <f t="shared" si="5791"/>
        <v>41</v>
      </c>
      <c r="I1013">
        <f t="shared" si="5791"/>
        <v>41</v>
      </c>
      <c r="J1013">
        <f t="shared" si="5791"/>
        <v>41</v>
      </c>
      <c r="K1013">
        <f t="shared" si="5791"/>
        <v>41</v>
      </c>
      <c r="L1013">
        <f t="shared" si="5791"/>
        <v>41</v>
      </c>
      <c r="M1013">
        <f t="shared" si="5791"/>
        <v>41</v>
      </c>
      <c r="N1013">
        <f t="shared" si="5791"/>
        <v>41</v>
      </c>
      <c r="O1013">
        <f t="shared" si="5791"/>
        <v>41</v>
      </c>
      <c r="P1013">
        <f t="shared" si="5791"/>
        <v>41</v>
      </c>
      <c r="Q1013" s="37">
        <f t="shared" ref="Q1013:T1013" si="5792">IF(ROWS(Q$973:Q1013)/100&lt;=Q$971,Q1012+1%,"")</f>
        <v>0.4100000000000002</v>
      </c>
      <c r="R1013" s="37">
        <f t="shared" si="5792"/>
        <v>0.4100000000000002</v>
      </c>
      <c r="S1013" s="37">
        <f t="shared" si="5792"/>
        <v>0.4100000000000002</v>
      </c>
      <c r="T1013" s="37">
        <f t="shared" si="5792"/>
        <v>0.4100000000000002</v>
      </c>
      <c r="U1013">
        <f t="shared" si="5555"/>
        <v>41</v>
      </c>
      <c r="V1013" s="37">
        <f t="shared" ref="V1013:W1013" si="5793">IF(ROWS(V$973:V1013)/100&lt;=V$971,V1012+1%,"")</f>
        <v>0.4100000000000002</v>
      </c>
      <c r="W1013" s="37">
        <f t="shared" si="5793"/>
        <v>0.4100000000000002</v>
      </c>
      <c r="X1013">
        <f t="shared" si="5557"/>
        <v>50</v>
      </c>
      <c r="Y1013" s="37">
        <f t="shared" si="5558"/>
        <v>0.4100000000000002</v>
      </c>
      <c r="Z1013">
        <f t="shared" ref="Z1013:AA1013" si="5794">IF(ROWS(Z$973:Z1013)&lt;=Z$971,Z1012+1,"")</f>
        <v>41</v>
      </c>
      <c r="AA1013">
        <f t="shared" si="5794"/>
        <v>41</v>
      </c>
      <c r="AB1013" s="37">
        <f t="shared" ref="AB1013:AG1013" si="5795">IF(ROWS(AB$973:AB1013)/100&lt;=AB$971,AB1012+1%,"")</f>
        <v>0.4100000000000002</v>
      </c>
      <c r="AC1013" s="37">
        <f t="shared" si="5795"/>
        <v>0.4100000000000002</v>
      </c>
      <c r="AD1013" s="37">
        <f t="shared" si="5795"/>
        <v>0.4100000000000002</v>
      </c>
      <c r="AE1013" s="37">
        <f t="shared" si="5795"/>
        <v>0.4100000000000002</v>
      </c>
      <c r="AF1013" s="37">
        <f t="shared" si="5795"/>
        <v>0.4100000000000002</v>
      </c>
      <c r="AG1013" s="37">
        <f t="shared" si="5795"/>
        <v>0.4100000000000002</v>
      </c>
      <c r="AH1013">
        <f t="shared" si="5561"/>
        <v>41</v>
      </c>
      <c r="AI1013" s="37">
        <f t="shared" ref="AI1013:AJ1013" si="5796">IF(ROWS(AI$973:AI1013)/100&lt;=AI$971,AI1012+1,"")</f>
        <v>40.01</v>
      </c>
      <c r="AJ1013" s="37">
        <f t="shared" si="5796"/>
        <v>40.01</v>
      </c>
    </row>
    <row r="1014" spans="1:38" ht="12.75">
      <c r="B1014">
        <f t="shared" ref="B1014:P1014" si="5797">IF(ROWS(B$973:B1014)&lt;=B$971,B1013+1,"")</f>
        <v>42</v>
      </c>
      <c r="C1014">
        <f t="shared" si="5797"/>
        <v>42</v>
      </c>
      <c r="D1014">
        <f t="shared" si="5797"/>
        <v>42</v>
      </c>
      <c r="E1014">
        <f t="shared" si="5797"/>
        <v>42</v>
      </c>
      <c r="F1014">
        <f t="shared" si="5797"/>
        <v>42</v>
      </c>
      <c r="G1014">
        <f t="shared" si="5797"/>
        <v>42</v>
      </c>
      <c r="H1014">
        <f t="shared" si="5797"/>
        <v>42</v>
      </c>
      <c r="I1014">
        <f t="shared" si="5797"/>
        <v>42</v>
      </c>
      <c r="J1014">
        <f t="shared" si="5797"/>
        <v>42</v>
      </c>
      <c r="K1014">
        <f t="shared" si="5797"/>
        <v>42</v>
      </c>
      <c r="L1014">
        <f t="shared" si="5797"/>
        <v>42</v>
      </c>
      <c r="M1014">
        <f t="shared" si="5797"/>
        <v>42</v>
      </c>
      <c r="N1014">
        <f t="shared" si="5797"/>
        <v>42</v>
      </c>
      <c r="O1014">
        <f t="shared" si="5797"/>
        <v>42</v>
      </c>
      <c r="P1014">
        <f t="shared" si="5797"/>
        <v>42</v>
      </c>
      <c r="Q1014" s="37">
        <f t="shared" ref="Q1014:T1014" si="5798">IF(ROWS(Q$973:Q1014)/100&lt;=Q$971,Q1013+1%,"")</f>
        <v>0.42000000000000021</v>
      </c>
      <c r="R1014" s="37">
        <f t="shared" si="5798"/>
        <v>0.42000000000000021</v>
      </c>
      <c r="S1014" s="37">
        <f t="shared" si="5798"/>
        <v>0.42000000000000021</v>
      </c>
      <c r="T1014" s="37">
        <f t="shared" si="5798"/>
        <v>0.42000000000000021</v>
      </c>
      <c r="U1014">
        <f t="shared" si="5555"/>
        <v>42</v>
      </c>
      <c r="V1014" s="37">
        <f t="shared" ref="V1014:W1014" si="5799">IF(ROWS(V$973:V1014)/100&lt;=V$971,V1013+1%,"")</f>
        <v>0.42000000000000021</v>
      </c>
      <c r="W1014" s="37">
        <f t="shared" si="5799"/>
        <v>0.42000000000000021</v>
      </c>
      <c r="X1014">
        <f t="shared" si="5557"/>
        <v>51</v>
      </c>
      <c r="Y1014" s="37">
        <f t="shared" si="5558"/>
        <v>0.42000000000000021</v>
      </c>
      <c r="Z1014">
        <f t="shared" ref="Z1014:AA1014" si="5800">IF(ROWS(Z$973:Z1014)&lt;=Z$971,Z1013+1,"")</f>
        <v>42</v>
      </c>
      <c r="AA1014">
        <f t="shared" si="5800"/>
        <v>42</v>
      </c>
      <c r="AB1014" s="37">
        <f t="shared" ref="AB1014:AG1014" si="5801">IF(ROWS(AB$973:AB1014)/100&lt;=AB$971,AB1013+1%,"")</f>
        <v>0.42000000000000021</v>
      </c>
      <c r="AC1014" s="37">
        <f t="shared" si="5801"/>
        <v>0.42000000000000021</v>
      </c>
      <c r="AD1014" s="37">
        <f t="shared" si="5801"/>
        <v>0.42000000000000021</v>
      </c>
      <c r="AE1014" s="37">
        <f t="shared" si="5801"/>
        <v>0.42000000000000021</v>
      </c>
      <c r="AF1014" s="37">
        <f t="shared" si="5801"/>
        <v>0.42000000000000021</v>
      </c>
      <c r="AG1014" s="37">
        <f t="shared" si="5801"/>
        <v>0.42000000000000021</v>
      </c>
      <c r="AH1014">
        <f t="shared" si="5561"/>
        <v>42</v>
      </c>
      <c r="AI1014" s="37">
        <f t="shared" ref="AI1014:AJ1014" si="5802">IF(ROWS(AI$973:AI1014)/100&lt;=AI$971,AI1013+1,"")</f>
        <v>41.01</v>
      </c>
      <c r="AJ1014" s="37">
        <f t="shared" si="5802"/>
        <v>41.01</v>
      </c>
    </row>
    <row r="1015" spans="1:38" ht="12.75">
      <c r="B1015">
        <f t="shared" ref="B1015:P1015" si="5803">IF(ROWS(B$973:B1015)&lt;=B$971,B1014+1,"")</f>
        <v>43</v>
      </c>
      <c r="C1015">
        <f t="shared" si="5803"/>
        <v>43</v>
      </c>
      <c r="D1015">
        <f t="shared" si="5803"/>
        <v>43</v>
      </c>
      <c r="E1015">
        <f t="shared" si="5803"/>
        <v>43</v>
      </c>
      <c r="F1015">
        <f t="shared" si="5803"/>
        <v>43</v>
      </c>
      <c r="G1015">
        <f t="shared" si="5803"/>
        <v>43</v>
      </c>
      <c r="H1015">
        <f t="shared" si="5803"/>
        <v>43</v>
      </c>
      <c r="I1015">
        <f t="shared" si="5803"/>
        <v>43</v>
      </c>
      <c r="J1015">
        <f t="shared" si="5803"/>
        <v>43</v>
      </c>
      <c r="K1015">
        <f t="shared" si="5803"/>
        <v>43</v>
      </c>
      <c r="L1015">
        <f t="shared" si="5803"/>
        <v>43</v>
      </c>
      <c r="M1015">
        <f t="shared" si="5803"/>
        <v>43</v>
      </c>
      <c r="N1015">
        <f t="shared" si="5803"/>
        <v>43</v>
      </c>
      <c r="O1015">
        <f t="shared" si="5803"/>
        <v>43</v>
      </c>
      <c r="P1015">
        <f t="shared" si="5803"/>
        <v>43</v>
      </c>
      <c r="Q1015" s="37">
        <f t="shared" ref="Q1015:T1015" si="5804">IF(ROWS(Q$973:Q1015)/100&lt;=Q$971,Q1014+1%,"")</f>
        <v>0.43000000000000022</v>
      </c>
      <c r="R1015" s="37">
        <f t="shared" si="5804"/>
        <v>0.43000000000000022</v>
      </c>
      <c r="S1015" s="37">
        <f t="shared" si="5804"/>
        <v>0.43000000000000022</v>
      </c>
      <c r="T1015" s="37">
        <f t="shared" si="5804"/>
        <v>0.43000000000000022</v>
      </c>
      <c r="U1015">
        <f t="shared" si="5555"/>
        <v>43</v>
      </c>
      <c r="V1015" s="37">
        <f t="shared" ref="V1015:W1015" si="5805">IF(ROWS(V$973:V1015)/100&lt;=V$971,V1014+1%,"")</f>
        <v>0.43000000000000022</v>
      </c>
      <c r="W1015" s="37">
        <f t="shared" si="5805"/>
        <v>0.43000000000000022</v>
      </c>
      <c r="X1015">
        <f t="shared" si="5557"/>
        <v>52</v>
      </c>
      <c r="Y1015" s="37">
        <f t="shared" si="5558"/>
        <v>0.43000000000000022</v>
      </c>
      <c r="Z1015">
        <f t="shared" ref="Z1015:AA1015" si="5806">IF(ROWS(Z$973:Z1015)&lt;=Z$971,Z1014+1,"")</f>
        <v>43</v>
      </c>
      <c r="AA1015">
        <f t="shared" si="5806"/>
        <v>43</v>
      </c>
      <c r="AB1015" s="37">
        <f t="shared" ref="AB1015:AG1015" si="5807">IF(ROWS(AB$973:AB1015)/100&lt;=AB$971,AB1014+1%,"")</f>
        <v>0.43000000000000022</v>
      </c>
      <c r="AC1015" s="37">
        <f t="shared" si="5807"/>
        <v>0.43000000000000022</v>
      </c>
      <c r="AD1015" s="37">
        <f t="shared" si="5807"/>
        <v>0.43000000000000022</v>
      </c>
      <c r="AE1015" s="37">
        <f t="shared" si="5807"/>
        <v>0.43000000000000022</v>
      </c>
      <c r="AF1015" s="37">
        <f t="shared" si="5807"/>
        <v>0.43000000000000022</v>
      </c>
      <c r="AG1015" s="37">
        <f t="shared" si="5807"/>
        <v>0.43000000000000022</v>
      </c>
      <c r="AH1015">
        <f t="shared" si="5561"/>
        <v>43</v>
      </c>
      <c r="AI1015" s="37">
        <f t="shared" ref="AI1015:AJ1015" si="5808">IF(ROWS(AI$973:AI1015)/100&lt;=AI$971,AI1014+1,"")</f>
        <v>42.01</v>
      </c>
      <c r="AJ1015" s="37">
        <f t="shared" si="5808"/>
        <v>42.01</v>
      </c>
    </row>
    <row r="1016" spans="1:38" ht="12.75">
      <c r="B1016">
        <f t="shared" ref="B1016:P1016" si="5809">IF(ROWS(B$973:B1016)&lt;=B$971,B1015+1,"")</f>
        <v>44</v>
      </c>
      <c r="C1016">
        <f t="shared" si="5809"/>
        <v>44</v>
      </c>
      <c r="D1016">
        <f t="shared" si="5809"/>
        <v>44</v>
      </c>
      <c r="E1016">
        <f t="shared" si="5809"/>
        <v>44</v>
      </c>
      <c r="F1016">
        <f t="shared" si="5809"/>
        <v>44</v>
      </c>
      <c r="G1016">
        <f t="shared" si="5809"/>
        <v>44</v>
      </c>
      <c r="H1016">
        <f t="shared" si="5809"/>
        <v>44</v>
      </c>
      <c r="I1016">
        <f t="shared" si="5809"/>
        <v>44</v>
      </c>
      <c r="J1016">
        <f t="shared" si="5809"/>
        <v>44</v>
      </c>
      <c r="K1016">
        <f t="shared" si="5809"/>
        <v>44</v>
      </c>
      <c r="L1016">
        <f t="shared" si="5809"/>
        <v>44</v>
      </c>
      <c r="M1016">
        <f t="shared" si="5809"/>
        <v>44</v>
      </c>
      <c r="N1016">
        <f t="shared" si="5809"/>
        <v>44</v>
      </c>
      <c r="O1016">
        <f t="shared" si="5809"/>
        <v>44</v>
      </c>
      <c r="P1016">
        <f t="shared" si="5809"/>
        <v>44</v>
      </c>
      <c r="Q1016" s="37">
        <f t="shared" ref="Q1016:T1016" si="5810">IF(ROWS(Q$973:Q1016)/100&lt;=Q$971,Q1015+1%,"")</f>
        <v>0.44000000000000022</v>
      </c>
      <c r="R1016" s="37">
        <f t="shared" si="5810"/>
        <v>0.44000000000000022</v>
      </c>
      <c r="S1016" s="37">
        <f t="shared" si="5810"/>
        <v>0.44000000000000022</v>
      </c>
      <c r="T1016" s="37">
        <f t="shared" si="5810"/>
        <v>0.44000000000000022</v>
      </c>
      <c r="U1016">
        <f t="shared" si="5555"/>
        <v>44</v>
      </c>
      <c r="V1016" s="37">
        <f t="shared" ref="V1016:W1016" si="5811">IF(ROWS(V$973:V1016)/100&lt;=V$971,V1015+1%,"")</f>
        <v>0.44000000000000022</v>
      </c>
      <c r="W1016" s="37">
        <f t="shared" si="5811"/>
        <v>0.44000000000000022</v>
      </c>
      <c r="X1016">
        <f t="shared" si="5557"/>
        <v>53</v>
      </c>
      <c r="Y1016" s="37">
        <f t="shared" si="5558"/>
        <v>0.44000000000000022</v>
      </c>
      <c r="Z1016">
        <f t="shared" ref="Z1016:AA1016" si="5812">IF(ROWS(Z$973:Z1016)&lt;=Z$971,Z1015+1,"")</f>
        <v>44</v>
      </c>
      <c r="AA1016">
        <f t="shared" si="5812"/>
        <v>44</v>
      </c>
      <c r="AB1016" s="37">
        <f t="shared" ref="AB1016:AG1016" si="5813">IF(ROWS(AB$973:AB1016)/100&lt;=AB$971,AB1015+1%,"")</f>
        <v>0.44000000000000022</v>
      </c>
      <c r="AC1016" s="37">
        <f t="shared" si="5813"/>
        <v>0.44000000000000022</v>
      </c>
      <c r="AD1016" s="37">
        <f t="shared" si="5813"/>
        <v>0.44000000000000022</v>
      </c>
      <c r="AE1016" s="37">
        <f t="shared" si="5813"/>
        <v>0.44000000000000022</v>
      </c>
      <c r="AF1016" s="37">
        <f t="shared" si="5813"/>
        <v>0.44000000000000022</v>
      </c>
      <c r="AG1016" s="37">
        <f t="shared" si="5813"/>
        <v>0.44000000000000022</v>
      </c>
      <c r="AH1016">
        <f t="shared" si="5561"/>
        <v>44</v>
      </c>
      <c r="AI1016" s="37">
        <f t="shared" ref="AI1016:AJ1016" si="5814">IF(ROWS(AI$973:AI1016)/100&lt;=AI$971,AI1015+1,"")</f>
        <v>43.01</v>
      </c>
      <c r="AJ1016" s="37">
        <f t="shared" si="5814"/>
        <v>43.01</v>
      </c>
    </row>
    <row r="1017" spans="1:38" ht="12.75">
      <c r="B1017">
        <f t="shared" ref="B1017:P1017" si="5815">IF(ROWS(B$973:B1017)&lt;=B$971,B1016+1,"")</f>
        <v>45</v>
      </c>
      <c r="C1017">
        <f t="shared" si="5815"/>
        <v>45</v>
      </c>
      <c r="D1017">
        <f t="shared" si="5815"/>
        <v>45</v>
      </c>
      <c r="E1017">
        <f t="shared" si="5815"/>
        <v>45</v>
      </c>
      <c r="F1017">
        <f t="shared" si="5815"/>
        <v>45</v>
      </c>
      <c r="G1017">
        <f t="shared" si="5815"/>
        <v>45</v>
      </c>
      <c r="H1017">
        <f t="shared" si="5815"/>
        <v>45</v>
      </c>
      <c r="I1017">
        <f t="shared" si="5815"/>
        <v>45</v>
      </c>
      <c r="J1017">
        <f t="shared" si="5815"/>
        <v>45</v>
      </c>
      <c r="K1017">
        <f t="shared" si="5815"/>
        <v>45</v>
      </c>
      <c r="L1017">
        <f t="shared" si="5815"/>
        <v>45</v>
      </c>
      <c r="M1017">
        <f t="shared" si="5815"/>
        <v>45</v>
      </c>
      <c r="N1017">
        <f t="shared" si="5815"/>
        <v>45</v>
      </c>
      <c r="O1017">
        <f t="shared" si="5815"/>
        <v>45</v>
      </c>
      <c r="P1017">
        <f t="shared" si="5815"/>
        <v>45</v>
      </c>
      <c r="Q1017" s="37">
        <f t="shared" ref="Q1017:T1017" si="5816">IF(ROWS(Q$973:Q1017)/100&lt;=Q$971,Q1016+1%,"")</f>
        <v>0.45000000000000023</v>
      </c>
      <c r="R1017" s="37">
        <f t="shared" si="5816"/>
        <v>0.45000000000000023</v>
      </c>
      <c r="S1017" s="37">
        <f t="shared" si="5816"/>
        <v>0.45000000000000023</v>
      </c>
      <c r="T1017" s="37">
        <f t="shared" si="5816"/>
        <v>0.45000000000000023</v>
      </c>
      <c r="U1017">
        <f t="shared" si="5555"/>
        <v>45</v>
      </c>
      <c r="V1017" s="37">
        <f t="shared" ref="V1017:W1017" si="5817">IF(ROWS(V$973:V1017)/100&lt;=V$971,V1016+1%,"")</f>
        <v>0.45000000000000023</v>
      </c>
      <c r="W1017" s="37">
        <f t="shared" si="5817"/>
        <v>0.45000000000000023</v>
      </c>
      <c r="X1017">
        <f t="shared" si="5557"/>
        <v>54</v>
      </c>
      <c r="Y1017" s="37">
        <f t="shared" si="5558"/>
        <v>0.45000000000000023</v>
      </c>
      <c r="Z1017">
        <f t="shared" ref="Z1017:AA1017" si="5818">IF(ROWS(Z$973:Z1017)&lt;=Z$971,Z1016+1,"")</f>
        <v>45</v>
      </c>
      <c r="AA1017">
        <f t="shared" si="5818"/>
        <v>45</v>
      </c>
      <c r="AB1017" s="37">
        <f t="shared" ref="AB1017:AG1017" si="5819">IF(ROWS(AB$973:AB1017)/100&lt;=AB$971,AB1016+1%,"")</f>
        <v>0.45000000000000023</v>
      </c>
      <c r="AC1017" s="37">
        <f t="shared" si="5819"/>
        <v>0.45000000000000023</v>
      </c>
      <c r="AD1017" s="37">
        <f t="shared" si="5819"/>
        <v>0.45000000000000023</v>
      </c>
      <c r="AE1017" s="37">
        <f t="shared" si="5819"/>
        <v>0.45000000000000023</v>
      </c>
      <c r="AF1017" s="37">
        <f t="shared" si="5819"/>
        <v>0.45000000000000023</v>
      </c>
      <c r="AG1017" s="37">
        <f t="shared" si="5819"/>
        <v>0.45000000000000023</v>
      </c>
      <c r="AH1017">
        <f t="shared" si="5561"/>
        <v>45</v>
      </c>
      <c r="AI1017" s="37">
        <f t="shared" ref="AI1017:AJ1017" si="5820">IF(ROWS(AI$973:AI1017)/100&lt;=AI$971,AI1016+1,"")</f>
        <v>44.01</v>
      </c>
      <c r="AJ1017" s="37">
        <f t="shared" si="5820"/>
        <v>44.01</v>
      </c>
    </row>
    <row r="1018" spans="1:38" ht="12.75">
      <c r="B1018">
        <f t="shared" ref="B1018:P1018" si="5821">IF(ROWS(B$973:B1018)&lt;=B$971,B1017+1,"")</f>
        <v>46</v>
      </c>
      <c r="C1018">
        <f t="shared" si="5821"/>
        <v>46</v>
      </c>
      <c r="D1018">
        <f t="shared" si="5821"/>
        <v>46</v>
      </c>
      <c r="E1018">
        <f t="shared" si="5821"/>
        <v>46</v>
      </c>
      <c r="F1018">
        <f t="shared" si="5821"/>
        <v>46</v>
      </c>
      <c r="G1018">
        <f t="shared" si="5821"/>
        <v>46</v>
      </c>
      <c r="H1018">
        <f t="shared" si="5821"/>
        <v>46</v>
      </c>
      <c r="I1018">
        <f t="shared" si="5821"/>
        <v>46</v>
      </c>
      <c r="J1018">
        <f t="shared" si="5821"/>
        <v>46</v>
      </c>
      <c r="K1018">
        <f t="shared" si="5821"/>
        <v>46</v>
      </c>
      <c r="L1018">
        <f t="shared" si="5821"/>
        <v>46</v>
      </c>
      <c r="M1018">
        <f t="shared" si="5821"/>
        <v>46</v>
      </c>
      <c r="N1018">
        <f t="shared" si="5821"/>
        <v>46</v>
      </c>
      <c r="O1018">
        <f t="shared" si="5821"/>
        <v>46</v>
      </c>
      <c r="P1018">
        <f t="shared" si="5821"/>
        <v>46</v>
      </c>
      <c r="Q1018" s="37">
        <f t="shared" ref="Q1018:T1018" si="5822">IF(ROWS(Q$973:Q1018)/100&lt;=Q$971,Q1017+1%,"")</f>
        <v>0.46000000000000024</v>
      </c>
      <c r="R1018" s="37">
        <f t="shared" si="5822"/>
        <v>0.46000000000000024</v>
      </c>
      <c r="S1018" s="37">
        <f t="shared" si="5822"/>
        <v>0.46000000000000024</v>
      </c>
      <c r="T1018" s="37">
        <f t="shared" si="5822"/>
        <v>0.46000000000000024</v>
      </c>
      <c r="U1018">
        <f t="shared" si="5555"/>
        <v>46</v>
      </c>
      <c r="V1018" s="37">
        <f t="shared" ref="V1018:W1018" si="5823">IF(ROWS(V$973:V1018)/100&lt;=V$971,V1017+1%,"")</f>
        <v>0.46000000000000024</v>
      </c>
      <c r="W1018" s="37">
        <f t="shared" si="5823"/>
        <v>0.46000000000000024</v>
      </c>
      <c r="X1018">
        <f t="shared" si="5557"/>
        <v>55</v>
      </c>
      <c r="Y1018" s="37">
        <f t="shared" si="5558"/>
        <v>0.46000000000000024</v>
      </c>
      <c r="Z1018">
        <f t="shared" ref="Z1018:AA1018" si="5824">IF(ROWS(Z$973:Z1018)&lt;=Z$971,Z1017+1,"")</f>
        <v>46</v>
      </c>
      <c r="AA1018">
        <f t="shared" si="5824"/>
        <v>46</v>
      </c>
      <c r="AB1018" s="37">
        <f t="shared" ref="AB1018:AG1018" si="5825">IF(ROWS(AB$973:AB1018)/100&lt;=AB$971,AB1017+1%,"")</f>
        <v>0.46000000000000024</v>
      </c>
      <c r="AC1018" s="37">
        <f t="shared" si="5825"/>
        <v>0.46000000000000024</v>
      </c>
      <c r="AD1018" s="37">
        <f t="shared" si="5825"/>
        <v>0.46000000000000024</v>
      </c>
      <c r="AE1018" s="37">
        <f t="shared" si="5825"/>
        <v>0.46000000000000024</v>
      </c>
      <c r="AF1018" s="37">
        <f t="shared" si="5825"/>
        <v>0.46000000000000024</v>
      </c>
      <c r="AG1018" s="37">
        <f t="shared" si="5825"/>
        <v>0.46000000000000024</v>
      </c>
      <c r="AH1018">
        <f t="shared" si="5561"/>
        <v>46</v>
      </c>
      <c r="AI1018" s="37">
        <f t="shared" ref="AI1018:AJ1018" si="5826">IF(ROWS(AI$973:AI1018)/100&lt;=AI$971,AI1017+1,"")</f>
        <v>45.01</v>
      </c>
      <c r="AJ1018" s="37">
        <f t="shared" si="5826"/>
        <v>45.01</v>
      </c>
    </row>
    <row r="1019" spans="1:38" ht="12.75">
      <c r="B1019">
        <f t="shared" ref="B1019:P1019" si="5827">IF(ROWS(B$973:B1019)&lt;=B$971,B1018+1,"")</f>
        <v>47</v>
      </c>
      <c r="C1019">
        <f t="shared" si="5827"/>
        <v>47</v>
      </c>
      <c r="D1019">
        <f t="shared" si="5827"/>
        <v>47</v>
      </c>
      <c r="E1019">
        <f t="shared" si="5827"/>
        <v>47</v>
      </c>
      <c r="F1019">
        <f t="shared" si="5827"/>
        <v>47</v>
      </c>
      <c r="G1019">
        <f t="shared" si="5827"/>
        <v>47</v>
      </c>
      <c r="H1019">
        <f t="shared" si="5827"/>
        <v>47</v>
      </c>
      <c r="I1019">
        <f t="shared" si="5827"/>
        <v>47</v>
      </c>
      <c r="J1019">
        <f t="shared" si="5827"/>
        <v>47</v>
      </c>
      <c r="K1019">
        <f t="shared" si="5827"/>
        <v>47</v>
      </c>
      <c r="L1019">
        <f t="shared" si="5827"/>
        <v>47</v>
      </c>
      <c r="M1019">
        <f t="shared" si="5827"/>
        <v>47</v>
      </c>
      <c r="N1019">
        <f t="shared" si="5827"/>
        <v>47</v>
      </c>
      <c r="O1019">
        <f t="shared" si="5827"/>
        <v>47</v>
      </c>
      <c r="P1019">
        <f t="shared" si="5827"/>
        <v>47</v>
      </c>
      <c r="Q1019" s="37">
        <f t="shared" ref="Q1019:T1019" si="5828">IF(ROWS(Q$973:Q1019)/100&lt;=Q$971,Q1018+1%,"")</f>
        <v>0.47000000000000025</v>
      </c>
      <c r="R1019" s="37">
        <f t="shared" si="5828"/>
        <v>0.47000000000000025</v>
      </c>
      <c r="S1019" s="37">
        <f t="shared" si="5828"/>
        <v>0.47000000000000025</v>
      </c>
      <c r="T1019" s="37">
        <f t="shared" si="5828"/>
        <v>0.47000000000000025</v>
      </c>
      <c r="U1019">
        <f t="shared" si="5555"/>
        <v>47</v>
      </c>
      <c r="V1019" s="37">
        <f t="shared" ref="V1019:W1019" si="5829">IF(ROWS(V$973:V1019)/100&lt;=V$971,V1018+1%,"")</f>
        <v>0.47000000000000025</v>
      </c>
      <c r="W1019" s="37">
        <f t="shared" si="5829"/>
        <v>0.47000000000000025</v>
      </c>
      <c r="X1019">
        <f t="shared" si="5557"/>
        <v>56</v>
      </c>
      <c r="Y1019" s="37">
        <f t="shared" si="5558"/>
        <v>0.47000000000000025</v>
      </c>
      <c r="Z1019">
        <f t="shared" ref="Z1019:AA1019" si="5830">IF(ROWS(Z$973:Z1019)&lt;=Z$971,Z1018+1,"")</f>
        <v>47</v>
      </c>
      <c r="AA1019">
        <f t="shared" si="5830"/>
        <v>47</v>
      </c>
      <c r="AB1019" s="37">
        <f t="shared" ref="AB1019:AG1019" si="5831">IF(ROWS(AB$973:AB1019)/100&lt;=AB$971,AB1018+1%,"")</f>
        <v>0.47000000000000025</v>
      </c>
      <c r="AC1019" s="37">
        <f t="shared" si="5831"/>
        <v>0.47000000000000025</v>
      </c>
      <c r="AD1019" s="37">
        <f t="shared" si="5831"/>
        <v>0.47000000000000025</v>
      </c>
      <c r="AE1019" s="37">
        <f t="shared" si="5831"/>
        <v>0.47000000000000025</v>
      </c>
      <c r="AF1019" s="37">
        <f t="shared" si="5831"/>
        <v>0.47000000000000025</v>
      </c>
      <c r="AG1019" s="37">
        <f t="shared" si="5831"/>
        <v>0.47000000000000025</v>
      </c>
      <c r="AH1019">
        <f t="shared" si="5561"/>
        <v>47</v>
      </c>
      <c r="AI1019" s="37">
        <f t="shared" ref="AI1019:AJ1019" si="5832">IF(ROWS(AI$973:AI1019)/100&lt;=AI$971,AI1018+1,"")</f>
        <v>46.01</v>
      </c>
      <c r="AJ1019" s="37">
        <f t="shared" si="5832"/>
        <v>46.01</v>
      </c>
    </row>
    <row r="1020" spans="1:38" ht="12.75">
      <c r="B1020">
        <f t="shared" ref="B1020:P1020" si="5833">IF(ROWS(B$973:B1020)&lt;=B$971,B1019+1,"")</f>
        <v>48</v>
      </c>
      <c r="C1020">
        <f t="shared" si="5833"/>
        <v>48</v>
      </c>
      <c r="D1020">
        <f t="shared" si="5833"/>
        <v>48</v>
      </c>
      <c r="E1020">
        <f t="shared" si="5833"/>
        <v>48</v>
      </c>
      <c r="F1020">
        <f t="shared" si="5833"/>
        <v>48</v>
      </c>
      <c r="G1020">
        <f t="shared" si="5833"/>
        <v>48</v>
      </c>
      <c r="H1020">
        <f t="shared" si="5833"/>
        <v>48</v>
      </c>
      <c r="I1020">
        <f t="shared" si="5833"/>
        <v>48</v>
      </c>
      <c r="J1020">
        <f t="shared" si="5833"/>
        <v>48</v>
      </c>
      <c r="K1020">
        <f t="shared" si="5833"/>
        <v>48</v>
      </c>
      <c r="L1020">
        <f t="shared" si="5833"/>
        <v>48</v>
      </c>
      <c r="M1020">
        <f t="shared" si="5833"/>
        <v>48</v>
      </c>
      <c r="N1020">
        <f t="shared" si="5833"/>
        <v>48</v>
      </c>
      <c r="O1020">
        <f t="shared" si="5833"/>
        <v>48</v>
      </c>
      <c r="P1020">
        <f t="shared" si="5833"/>
        <v>48</v>
      </c>
      <c r="Q1020" s="37">
        <f t="shared" ref="Q1020:T1020" si="5834">IF(ROWS(Q$973:Q1020)/100&lt;=Q$971,Q1019+1%,"")</f>
        <v>0.48000000000000026</v>
      </c>
      <c r="R1020" s="37">
        <f t="shared" si="5834"/>
        <v>0.48000000000000026</v>
      </c>
      <c r="S1020" s="37">
        <f t="shared" si="5834"/>
        <v>0.48000000000000026</v>
      </c>
      <c r="T1020" s="37">
        <f t="shared" si="5834"/>
        <v>0.48000000000000026</v>
      </c>
      <c r="U1020">
        <f t="shared" si="5555"/>
        <v>48</v>
      </c>
      <c r="V1020" s="37">
        <f t="shared" ref="V1020:W1020" si="5835">IF(ROWS(V$973:V1020)/100&lt;=V$971,V1019+1%,"")</f>
        <v>0.48000000000000026</v>
      </c>
      <c r="W1020" s="37">
        <f t="shared" si="5835"/>
        <v>0.48000000000000026</v>
      </c>
      <c r="X1020">
        <f t="shared" si="5557"/>
        <v>57</v>
      </c>
      <c r="Y1020" s="37">
        <f t="shared" si="5558"/>
        <v>0.48000000000000026</v>
      </c>
      <c r="Z1020">
        <f t="shared" ref="Z1020:AA1020" si="5836">IF(ROWS(Z$973:Z1020)&lt;=Z$971,Z1019+1,"")</f>
        <v>48</v>
      </c>
      <c r="AA1020">
        <f t="shared" si="5836"/>
        <v>48</v>
      </c>
      <c r="AB1020" s="37">
        <f t="shared" ref="AB1020:AG1020" si="5837">IF(ROWS(AB$973:AB1020)/100&lt;=AB$971,AB1019+1%,"")</f>
        <v>0.48000000000000026</v>
      </c>
      <c r="AC1020" s="37">
        <f t="shared" si="5837"/>
        <v>0.48000000000000026</v>
      </c>
      <c r="AD1020" s="37">
        <f t="shared" si="5837"/>
        <v>0.48000000000000026</v>
      </c>
      <c r="AE1020" s="37">
        <f t="shared" si="5837"/>
        <v>0.48000000000000026</v>
      </c>
      <c r="AF1020" s="37">
        <f t="shared" si="5837"/>
        <v>0.48000000000000026</v>
      </c>
      <c r="AG1020" s="37">
        <f t="shared" si="5837"/>
        <v>0.48000000000000026</v>
      </c>
      <c r="AH1020">
        <f t="shared" si="5561"/>
        <v>48</v>
      </c>
      <c r="AI1020" s="37">
        <f t="shared" ref="AI1020:AJ1020" si="5838">IF(ROWS(AI$973:AI1020)/100&lt;=AI$971,AI1019+1,"")</f>
        <v>47.01</v>
      </c>
      <c r="AJ1020" s="37">
        <f t="shared" si="5838"/>
        <v>47.01</v>
      </c>
    </row>
    <row r="1021" spans="1:38" ht="12.75">
      <c r="B1021">
        <f t="shared" ref="B1021:P1021" si="5839">IF(ROWS(B$973:B1021)&lt;=B$971,B1020+1,"")</f>
        <v>49</v>
      </c>
      <c r="C1021">
        <f t="shared" si="5839"/>
        <v>49</v>
      </c>
      <c r="D1021">
        <f t="shared" si="5839"/>
        <v>49</v>
      </c>
      <c r="E1021">
        <f t="shared" si="5839"/>
        <v>49</v>
      </c>
      <c r="F1021">
        <f t="shared" si="5839"/>
        <v>49</v>
      </c>
      <c r="G1021">
        <f t="shared" si="5839"/>
        <v>49</v>
      </c>
      <c r="H1021">
        <f t="shared" si="5839"/>
        <v>49</v>
      </c>
      <c r="I1021">
        <f t="shared" si="5839"/>
        <v>49</v>
      </c>
      <c r="J1021">
        <f t="shared" si="5839"/>
        <v>49</v>
      </c>
      <c r="K1021">
        <f t="shared" si="5839"/>
        <v>49</v>
      </c>
      <c r="L1021">
        <f t="shared" si="5839"/>
        <v>49</v>
      </c>
      <c r="M1021">
        <f t="shared" si="5839"/>
        <v>49</v>
      </c>
      <c r="N1021">
        <f t="shared" si="5839"/>
        <v>49</v>
      </c>
      <c r="O1021">
        <f t="shared" si="5839"/>
        <v>49</v>
      </c>
      <c r="P1021">
        <f t="shared" si="5839"/>
        <v>49</v>
      </c>
      <c r="Q1021" s="37">
        <f t="shared" ref="Q1021:T1021" si="5840">IF(ROWS(Q$973:Q1021)/100&lt;=Q$971,Q1020+1%,"")</f>
        <v>0.49000000000000027</v>
      </c>
      <c r="R1021" s="37">
        <f t="shared" si="5840"/>
        <v>0.49000000000000027</v>
      </c>
      <c r="S1021" s="37">
        <f t="shared" si="5840"/>
        <v>0.49000000000000027</v>
      </c>
      <c r="T1021" s="37">
        <f t="shared" si="5840"/>
        <v>0.49000000000000027</v>
      </c>
      <c r="U1021">
        <f t="shared" si="5555"/>
        <v>49</v>
      </c>
      <c r="V1021" s="37">
        <f t="shared" ref="V1021:W1021" si="5841">IF(ROWS(V$973:V1021)/100&lt;=V$971,V1020+1%,"")</f>
        <v>0.49000000000000027</v>
      </c>
      <c r="W1021" s="37">
        <f t="shared" si="5841"/>
        <v>0.49000000000000027</v>
      </c>
      <c r="X1021">
        <f t="shared" si="5557"/>
        <v>58</v>
      </c>
      <c r="Y1021" s="37">
        <f t="shared" si="5558"/>
        <v>0.49000000000000027</v>
      </c>
      <c r="Z1021">
        <f t="shared" ref="Z1021:AA1021" si="5842">IF(ROWS(Z$973:Z1021)&lt;=Z$971,Z1020+1,"")</f>
        <v>49</v>
      </c>
      <c r="AA1021">
        <f t="shared" si="5842"/>
        <v>49</v>
      </c>
      <c r="AB1021" s="37">
        <f t="shared" ref="AB1021:AG1021" si="5843">IF(ROWS(AB$973:AB1021)/100&lt;=AB$971,AB1020+1%,"")</f>
        <v>0.49000000000000027</v>
      </c>
      <c r="AC1021" s="37">
        <f t="shared" si="5843"/>
        <v>0.49000000000000027</v>
      </c>
      <c r="AD1021" s="37">
        <f t="shared" si="5843"/>
        <v>0.49000000000000027</v>
      </c>
      <c r="AE1021" s="37">
        <f t="shared" si="5843"/>
        <v>0.49000000000000027</v>
      </c>
      <c r="AF1021" s="37">
        <f t="shared" si="5843"/>
        <v>0.49000000000000027</v>
      </c>
      <c r="AG1021" s="37">
        <f t="shared" si="5843"/>
        <v>0.49000000000000027</v>
      </c>
      <c r="AH1021">
        <f t="shared" si="5561"/>
        <v>49</v>
      </c>
      <c r="AI1021" s="37">
        <f t="shared" ref="AI1021:AJ1021" si="5844">IF(ROWS(AI$973:AI1021)/100&lt;=AI$971,AI1020+1,"")</f>
        <v>48.01</v>
      </c>
      <c r="AJ1021" s="37">
        <f t="shared" si="5844"/>
        <v>48.01</v>
      </c>
    </row>
    <row r="1022" spans="1:38" ht="12.75">
      <c r="B1022">
        <f t="shared" ref="B1022:P1022" si="5845">IF(ROWS(B$973:B1022)&lt;=B$971,B1021+1,"")</f>
        <v>50</v>
      </c>
      <c r="C1022">
        <f t="shared" si="5845"/>
        <v>50</v>
      </c>
      <c r="D1022">
        <f t="shared" si="5845"/>
        <v>50</v>
      </c>
      <c r="E1022">
        <f t="shared" si="5845"/>
        <v>50</v>
      </c>
      <c r="F1022">
        <f t="shared" si="5845"/>
        <v>50</v>
      </c>
      <c r="G1022">
        <f t="shared" si="5845"/>
        <v>50</v>
      </c>
      <c r="H1022">
        <f t="shared" si="5845"/>
        <v>50</v>
      </c>
      <c r="I1022">
        <f t="shared" si="5845"/>
        <v>50</v>
      </c>
      <c r="J1022">
        <f t="shared" si="5845"/>
        <v>50</v>
      </c>
      <c r="K1022">
        <f t="shared" si="5845"/>
        <v>50</v>
      </c>
      <c r="L1022">
        <f t="shared" si="5845"/>
        <v>50</v>
      </c>
      <c r="M1022">
        <f t="shared" si="5845"/>
        <v>50</v>
      </c>
      <c r="N1022">
        <f t="shared" si="5845"/>
        <v>50</v>
      </c>
      <c r="O1022">
        <f t="shared" si="5845"/>
        <v>50</v>
      </c>
      <c r="P1022">
        <f t="shared" si="5845"/>
        <v>50</v>
      </c>
      <c r="Q1022" s="37">
        <f t="shared" ref="Q1022:T1022" si="5846">IF(ROWS(Q$973:Q1022)/100&lt;=Q$971,Q1021+1%,"")</f>
        <v>0.50000000000000022</v>
      </c>
      <c r="R1022" s="37">
        <f t="shared" si="5846"/>
        <v>0.50000000000000022</v>
      </c>
      <c r="S1022" s="37">
        <f t="shared" si="5846"/>
        <v>0.50000000000000022</v>
      </c>
      <c r="T1022" s="37">
        <f t="shared" si="5846"/>
        <v>0.50000000000000022</v>
      </c>
      <c r="U1022">
        <f t="shared" si="5555"/>
        <v>50</v>
      </c>
      <c r="V1022" s="37">
        <f t="shared" ref="V1022:W1022" si="5847">IF(ROWS(V$973:V1022)/100&lt;=V$971,V1021+1%,"")</f>
        <v>0.50000000000000022</v>
      </c>
      <c r="W1022" s="37">
        <f t="shared" si="5847"/>
        <v>0.50000000000000022</v>
      </c>
      <c r="X1022">
        <f t="shared" si="5557"/>
        <v>59</v>
      </c>
      <c r="Y1022" s="37">
        <f t="shared" si="5558"/>
        <v>0.50000000000000022</v>
      </c>
      <c r="Z1022">
        <f t="shared" ref="Z1022:AA1022" si="5848">IF(ROWS(Z$973:Z1022)&lt;=Z$971,Z1021+1,"")</f>
        <v>50</v>
      </c>
      <c r="AA1022">
        <f t="shared" si="5848"/>
        <v>50</v>
      </c>
      <c r="AB1022" s="37">
        <f t="shared" ref="AB1022:AG1022" si="5849">IF(ROWS(AB$973:AB1022)/100&lt;=AB$971,AB1021+1%,"")</f>
        <v>0.50000000000000022</v>
      </c>
      <c r="AC1022" s="37">
        <f t="shared" si="5849"/>
        <v>0.50000000000000022</v>
      </c>
      <c r="AD1022" s="37">
        <f t="shared" si="5849"/>
        <v>0.50000000000000022</v>
      </c>
      <c r="AE1022" s="37">
        <f t="shared" si="5849"/>
        <v>0.50000000000000022</v>
      </c>
      <c r="AF1022" s="37">
        <f t="shared" si="5849"/>
        <v>0.50000000000000022</v>
      </c>
      <c r="AG1022" s="37">
        <f t="shared" si="5849"/>
        <v>0.50000000000000022</v>
      </c>
      <c r="AH1022">
        <f t="shared" si="5561"/>
        <v>50</v>
      </c>
      <c r="AI1022" s="37">
        <f t="shared" ref="AI1022:AJ1022" si="5850">IF(ROWS(AI$973:AI1022)/100&lt;=AI$971,AI1021+1,"")</f>
        <v>49.01</v>
      </c>
      <c r="AJ1022" s="37">
        <f t="shared" si="5850"/>
        <v>49.01</v>
      </c>
    </row>
    <row r="1023" spans="1:38" ht="12.75">
      <c r="Q1023" s="37"/>
      <c r="R1023" s="37"/>
      <c r="S1023" s="37"/>
      <c r="T1023" s="37"/>
      <c r="V1023" s="37"/>
      <c r="W1023" s="37"/>
      <c r="Y1023" s="37"/>
      <c r="AB1023" s="37"/>
      <c r="AC1023" s="37"/>
      <c r="AD1023" s="37"/>
      <c r="AE1023" s="37"/>
      <c r="AF1023" s="37"/>
      <c r="AG1023" s="37"/>
      <c r="AI1023" s="37"/>
      <c r="AJ1023" s="37"/>
    </row>
    <row r="1024" spans="1:38" ht="12.75">
      <c r="A1024" s="10" t="s">
        <v>3</v>
      </c>
      <c r="B1024" s="10" t="s">
        <v>1367</v>
      </c>
      <c r="C1024" s="10" t="s">
        <v>1367</v>
      </c>
      <c r="D1024" s="10" t="s">
        <v>1367</v>
      </c>
      <c r="E1024" s="10" t="s">
        <v>1367</v>
      </c>
      <c r="F1024" s="10" t="s">
        <v>1367</v>
      </c>
      <c r="G1024" s="10" t="s">
        <v>1367</v>
      </c>
      <c r="H1024" s="10" t="s">
        <v>1367</v>
      </c>
      <c r="I1024" s="10" t="s">
        <v>1367</v>
      </c>
      <c r="J1024" s="10" t="s">
        <v>1367</v>
      </c>
      <c r="K1024" s="10" t="s">
        <v>1367</v>
      </c>
      <c r="L1024" s="10" t="s">
        <v>1367</v>
      </c>
      <c r="M1024" s="10" t="s">
        <v>1367</v>
      </c>
      <c r="N1024" s="10" t="s">
        <v>1367</v>
      </c>
      <c r="O1024" s="10" t="s">
        <v>1367</v>
      </c>
      <c r="P1024" s="10" t="s">
        <v>1367</v>
      </c>
      <c r="Q1024" s="157" t="s">
        <v>1367</v>
      </c>
      <c r="R1024" s="157" t="s">
        <v>1367</v>
      </c>
      <c r="S1024" s="157" t="s">
        <v>1367</v>
      </c>
      <c r="T1024" s="157" t="s">
        <v>1367</v>
      </c>
      <c r="U1024" s="10" t="s">
        <v>1367</v>
      </c>
      <c r="V1024" s="157" t="s">
        <v>1367</v>
      </c>
      <c r="W1024" s="157" t="s">
        <v>1367</v>
      </c>
      <c r="X1024" s="10" t="s">
        <v>1367</v>
      </c>
      <c r="Y1024" s="157" t="s">
        <v>1367</v>
      </c>
      <c r="Z1024" s="10" t="s">
        <v>1367</v>
      </c>
      <c r="AA1024" s="10" t="s">
        <v>1367</v>
      </c>
      <c r="AB1024" s="157" t="s">
        <v>1367</v>
      </c>
      <c r="AC1024" s="157" t="s">
        <v>1367</v>
      </c>
      <c r="AD1024" s="157" t="s">
        <v>1367</v>
      </c>
      <c r="AE1024" s="157" t="s">
        <v>1367</v>
      </c>
      <c r="AF1024" s="157" t="s">
        <v>1367</v>
      </c>
      <c r="AG1024" s="157" t="s">
        <v>1367</v>
      </c>
      <c r="AH1024" s="10" t="s">
        <v>1367</v>
      </c>
      <c r="AI1024" s="157" t="s">
        <v>1367</v>
      </c>
      <c r="AJ1024" s="157" t="s">
        <v>1367</v>
      </c>
      <c r="AK1024" s="10"/>
      <c r="AL1024" s="10"/>
    </row>
    <row r="1025" spans="1:38" ht="12.75">
      <c r="A1025" s="10" t="s">
        <v>420</v>
      </c>
      <c r="B1025" s="10">
        <v>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57">
        <v>0</v>
      </c>
      <c r="R1025" s="157">
        <v>0</v>
      </c>
      <c r="S1025" s="157">
        <v>0</v>
      </c>
      <c r="T1025" s="157">
        <v>0</v>
      </c>
      <c r="U1025" s="10">
        <v>0</v>
      </c>
      <c r="V1025" s="157">
        <v>0</v>
      </c>
      <c r="W1025" s="157">
        <v>0</v>
      </c>
      <c r="X1025" s="10">
        <v>0</v>
      </c>
      <c r="Y1025" s="157">
        <v>0</v>
      </c>
      <c r="Z1025" s="10">
        <v>0</v>
      </c>
      <c r="AA1025" s="10">
        <v>0</v>
      </c>
      <c r="AB1025" s="157">
        <v>0</v>
      </c>
      <c r="AC1025" s="157">
        <v>0</v>
      </c>
      <c r="AD1025" s="157">
        <v>0</v>
      </c>
      <c r="AE1025" s="157">
        <v>0</v>
      </c>
      <c r="AF1025" s="157">
        <v>0</v>
      </c>
      <c r="AG1025" s="157">
        <v>0</v>
      </c>
      <c r="AH1025" s="10">
        <v>0</v>
      </c>
      <c r="AI1025" s="157">
        <v>0</v>
      </c>
      <c r="AJ1025" s="157">
        <v>0</v>
      </c>
      <c r="AK1025" s="10"/>
      <c r="AL1025" s="10"/>
    </row>
    <row r="1026" spans="1:38" ht="12.75">
      <c r="A1026" s="10" t="s">
        <v>240</v>
      </c>
      <c r="B1026">
        <f t="shared" ref="B1026:P1026" si="5851">IF(ROWS(B1026)&lt;=B1024,B1025+1,"")</f>
        <v>1</v>
      </c>
      <c r="C1026">
        <f t="shared" si="5851"/>
        <v>1</v>
      </c>
      <c r="D1026">
        <f t="shared" si="5851"/>
        <v>1</v>
      </c>
      <c r="E1026">
        <f t="shared" si="5851"/>
        <v>1</v>
      </c>
      <c r="F1026">
        <f t="shared" si="5851"/>
        <v>1</v>
      </c>
      <c r="G1026">
        <f t="shared" si="5851"/>
        <v>1</v>
      </c>
      <c r="H1026">
        <f t="shared" si="5851"/>
        <v>1</v>
      </c>
      <c r="I1026">
        <f t="shared" si="5851"/>
        <v>1</v>
      </c>
      <c r="J1026">
        <f t="shared" si="5851"/>
        <v>1</v>
      </c>
      <c r="K1026">
        <f t="shared" si="5851"/>
        <v>1</v>
      </c>
      <c r="L1026">
        <f t="shared" si="5851"/>
        <v>1</v>
      </c>
      <c r="M1026">
        <f t="shared" si="5851"/>
        <v>1</v>
      </c>
      <c r="N1026">
        <f t="shared" si="5851"/>
        <v>1</v>
      </c>
      <c r="O1026">
        <f t="shared" si="5851"/>
        <v>1</v>
      </c>
      <c r="P1026">
        <f t="shared" si="5851"/>
        <v>1</v>
      </c>
      <c r="Q1026" s="37">
        <f t="shared" ref="Q1026:T1026" si="5852">IF(ROWS(Q1026)/100&lt;=Q1024,Q1025+1%,"")</f>
        <v>0.01</v>
      </c>
      <c r="R1026" s="37">
        <f t="shared" si="5852"/>
        <v>0.01</v>
      </c>
      <c r="S1026" s="37">
        <f t="shared" si="5852"/>
        <v>0.01</v>
      </c>
      <c r="T1026" s="37">
        <f t="shared" si="5852"/>
        <v>0.01</v>
      </c>
      <c r="U1026">
        <f>IF(ROWS(U1026)&lt;=U1024,U1025+1,"")</f>
        <v>1</v>
      </c>
      <c r="V1026" s="37">
        <f t="shared" ref="V1026:W1026" si="5853">IF(ROWS(V1026)/100&lt;=V1024,V1025+1%,"")</f>
        <v>0.01</v>
      </c>
      <c r="W1026" s="37">
        <f t="shared" si="5853"/>
        <v>0.01</v>
      </c>
      <c r="X1026">
        <f>IF(ROWS(X1026)&lt;=X1024,X1025+10,"")</f>
        <v>10</v>
      </c>
      <c r="Y1026" s="37">
        <f>IF(ROWS(Y1026)/100&lt;=Y1024,Y1025+1%,"")</f>
        <v>0.01</v>
      </c>
      <c r="Z1026">
        <f t="shared" ref="Z1026:AA1026" si="5854">IF(ROWS(Z1026)&lt;=Z1024,Z1025+1,"")</f>
        <v>1</v>
      </c>
      <c r="AA1026">
        <f t="shared" si="5854"/>
        <v>1</v>
      </c>
      <c r="AB1026" s="37">
        <f t="shared" ref="AB1026:AG1026" si="5855">IF(ROWS(AB1026)/100&lt;=AB1024,AB1025+1%,"")</f>
        <v>0.01</v>
      </c>
      <c r="AC1026" s="37">
        <f t="shared" si="5855"/>
        <v>0.01</v>
      </c>
      <c r="AD1026" s="37">
        <f t="shared" si="5855"/>
        <v>0.01</v>
      </c>
      <c r="AE1026" s="37">
        <f t="shared" si="5855"/>
        <v>0.01</v>
      </c>
      <c r="AF1026" s="37">
        <f t="shared" si="5855"/>
        <v>0.01</v>
      </c>
      <c r="AG1026" s="37">
        <f t="shared" si="5855"/>
        <v>0.01</v>
      </c>
      <c r="AH1026">
        <f>IF(ROWS(AH1026)&lt;=AH1024,AH1025+1,"")</f>
        <v>1</v>
      </c>
      <c r="AI1026" s="37">
        <f t="shared" ref="AI1026:AJ1026" si="5856">IF(ROWS(AI1026)/100&lt;=AI1024,AI1025+1%,"")</f>
        <v>0.01</v>
      </c>
      <c r="AJ1026" s="37">
        <f t="shared" si="5856"/>
        <v>0.01</v>
      </c>
    </row>
    <row r="1027" spans="1:38" ht="12.75">
      <c r="B1027">
        <f t="shared" ref="B1027:P1027" si="5857">IF(ROWS(B$1026:B1027)&lt;=B$1024,B1026+1,"")</f>
        <v>2</v>
      </c>
      <c r="C1027">
        <f t="shared" si="5857"/>
        <v>2</v>
      </c>
      <c r="D1027">
        <f t="shared" si="5857"/>
        <v>2</v>
      </c>
      <c r="E1027">
        <f t="shared" si="5857"/>
        <v>2</v>
      </c>
      <c r="F1027">
        <f t="shared" si="5857"/>
        <v>2</v>
      </c>
      <c r="G1027">
        <f t="shared" si="5857"/>
        <v>2</v>
      </c>
      <c r="H1027">
        <f t="shared" si="5857"/>
        <v>2</v>
      </c>
      <c r="I1027">
        <f t="shared" si="5857"/>
        <v>2</v>
      </c>
      <c r="J1027">
        <f t="shared" si="5857"/>
        <v>2</v>
      </c>
      <c r="K1027">
        <f t="shared" si="5857"/>
        <v>2</v>
      </c>
      <c r="L1027">
        <f t="shared" si="5857"/>
        <v>2</v>
      </c>
      <c r="M1027">
        <f t="shared" si="5857"/>
        <v>2</v>
      </c>
      <c r="N1027">
        <f t="shared" si="5857"/>
        <v>2</v>
      </c>
      <c r="O1027">
        <f t="shared" si="5857"/>
        <v>2</v>
      </c>
      <c r="P1027">
        <f t="shared" si="5857"/>
        <v>2</v>
      </c>
      <c r="Q1027" s="37">
        <f t="shared" ref="Q1027:T1027" si="5858">IF(ROWS(Q$1026:Q1027)/100&lt;=Q$1024,Q1026+1%,"")</f>
        <v>0.02</v>
      </c>
      <c r="R1027" s="37">
        <f t="shared" si="5858"/>
        <v>0.02</v>
      </c>
      <c r="S1027" s="37">
        <f t="shared" si="5858"/>
        <v>0.02</v>
      </c>
      <c r="T1027" s="37">
        <f t="shared" si="5858"/>
        <v>0.02</v>
      </c>
      <c r="U1027">
        <f t="shared" ref="U1027:U1075" si="5859">IF(ROWS(U$1026:U1027)&lt;=U$1024,U1026+1,"")</f>
        <v>2</v>
      </c>
      <c r="V1027" s="37">
        <f t="shared" ref="V1027:W1027" si="5860">IF(ROWS(V$1026:V1027)/100&lt;=V$1024,V1026+1%,"")</f>
        <v>0.02</v>
      </c>
      <c r="W1027" s="37">
        <f t="shared" si="5860"/>
        <v>0.02</v>
      </c>
      <c r="X1027">
        <f t="shared" ref="X1027:X1075" si="5861">IF(ROWS(X$1026:X1027)&lt;=X$1024,X1026+1,"")</f>
        <v>11</v>
      </c>
      <c r="Y1027" s="37">
        <f t="shared" ref="Y1027:Y1075" si="5862">IF(ROWS(Y$1026:Y1027)/100&lt;=Y$1024,Y1026+1%,"")</f>
        <v>0.02</v>
      </c>
      <c r="Z1027">
        <f t="shared" ref="Z1027:AA1027" si="5863">IF(ROWS(Z$1026:Z1027)&lt;=Z$1024,Z1026+1,"")</f>
        <v>2</v>
      </c>
      <c r="AA1027">
        <f t="shared" si="5863"/>
        <v>2</v>
      </c>
      <c r="AB1027" s="37">
        <f t="shared" ref="AB1027:AG1027" si="5864">IF(ROWS(AB$1026:AB1027)/100&lt;=AB$1024,AB1026+1%,"")</f>
        <v>0.02</v>
      </c>
      <c r="AC1027" s="37">
        <f t="shared" si="5864"/>
        <v>0.02</v>
      </c>
      <c r="AD1027" s="37">
        <f t="shared" si="5864"/>
        <v>0.02</v>
      </c>
      <c r="AE1027" s="37">
        <f t="shared" si="5864"/>
        <v>0.02</v>
      </c>
      <c r="AF1027" s="37">
        <f t="shared" si="5864"/>
        <v>0.02</v>
      </c>
      <c r="AG1027" s="37">
        <f t="shared" si="5864"/>
        <v>0.02</v>
      </c>
      <c r="AH1027">
        <f t="shared" ref="AH1027:AH1075" si="5865">IF(ROWS(AH$1026:AH1027)&lt;=AH$1024,AH1026+1,"")</f>
        <v>2</v>
      </c>
      <c r="AI1027" s="37">
        <f t="shared" ref="AI1027:AJ1027" si="5866">IF(ROWS(AI$1026:AI1027)/100&lt;=AI$1024,AI1026+1,"")</f>
        <v>1.01</v>
      </c>
      <c r="AJ1027" s="37">
        <f t="shared" si="5866"/>
        <v>1.01</v>
      </c>
    </row>
    <row r="1028" spans="1:38" ht="12.75">
      <c r="B1028">
        <f t="shared" ref="B1028:P1028" si="5867">IF(ROWS(B$1026:B1028)&lt;=B$1024,B1027+1,"")</f>
        <v>3</v>
      </c>
      <c r="C1028">
        <f t="shared" si="5867"/>
        <v>3</v>
      </c>
      <c r="D1028">
        <f t="shared" si="5867"/>
        <v>3</v>
      </c>
      <c r="E1028">
        <f t="shared" si="5867"/>
        <v>3</v>
      </c>
      <c r="F1028">
        <f t="shared" si="5867"/>
        <v>3</v>
      </c>
      <c r="G1028">
        <f t="shared" si="5867"/>
        <v>3</v>
      </c>
      <c r="H1028">
        <f t="shared" si="5867"/>
        <v>3</v>
      </c>
      <c r="I1028">
        <f t="shared" si="5867"/>
        <v>3</v>
      </c>
      <c r="J1028">
        <f t="shared" si="5867"/>
        <v>3</v>
      </c>
      <c r="K1028">
        <f t="shared" si="5867"/>
        <v>3</v>
      </c>
      <c r="L1028">
        <f t="shared" si="5867"/>
        <v>3</v>
      </c>
      <c r="M1028">
        <f t="shared" si="5867"/>
        <v>3</v>
      </c>
      <c r="N1028">
        <f t="shared" si="5867"/>
        <v>3</v>
      </c>
      <c r="O1028">
        <f t="shared" si="5867"/>
        <v>3</v>
      </c>
      <c r="P1028">
        <f t="shared" si="5867"/>
        <v>3</v>
      </c>
      <c r="Q1028" s="37">
        <f t="shared" ref="Q1028:T1028" si="5868">IF(ROWS(Q$1026:Q1028)/100&lt;=Q$1024,Q1027+1%,"")</f>
        <v>0.03</v>
      </c>
      <c r="R1028" s="37">
        <f t="shared" si="5868"/>
        <v>0.03</v>
      </c>
      <c r="S1028" s="37">
        <f t="shared" si="5868"/>
        <v>0.03</v>
      </c>
      <c r="T1028" s="37">
        <f t="shared" si="5868"/>
        <v>0.03</v>
      </c>
      <c r="U1028">
        <f t="shared" si="5859"/>
        <v>3</v>
      </c>
      <c r="V1028" s="37">
        <f t="shared" ref="V1028:W1028" si="5869">IF(ROWS(V$1026:V1028)/100&lt;=V$1024,V1027+1%,"")</f>
        <v>0.03</v>
      </c>
      <c r="W1028" s="37">
        <f t="shared" si="5869"/>
        <v>0.03</v>
      </c>
      <c r="X1028">
        <f t="shared" si="5861"/>
        <v>12</v>
      </c>
      <c r="Y1028" s="37">
        <f t="shared" si="5862"/>
        <v>0.03</v>
      </c>
      <c r="Z1028">
        <f t="shared" ref="Z1028:AA1028" si="5870">IF(ROWS(Z$1026:Z1028)&lt;=Z$1024,Z1027+1,"")</f>
        <v>3</v>
      </c>
      <c r="AA1028">
        <f t="shared" si="5870"/>
        <v>3</v>
      </c>
      <c r="AB1028" s="37">
        <f t="shared" ref="AB1028:AG1028" si="5871">IF(ROWS(AB$1026:AB1028)/100&lt;=AB$1024,AB1027+1%,"")</f>
        <v>0.03</v>
      </c>
      <c r="AC1028" s="37">
        <f t="shared" si="5871"/>
        <v>0.03</v>
      </c>
      <c r="AD1028" s="37">
        <f t="shared" si="5871"/>
        <v>0.03</v>
      </c>
      <c r="AE1028" s="37">
        <f t="shared" si="5871"/>
        <v>0.03</v>
      </c>
      <c r="AF1028" s="37">
        <f t="shared" si="5871"/>
        <v>0.03</v>
      </c>
      <c r="AG1028" s="37">
        <f t="shared" si="5871"/>
        <v>0.03</v>
      </c>
      <c r="AH1028">
        <f t="shared" si="5865"/>
        <v>3</v>
      </c>
      <c r="AI1028" s="37">
        <f t="shared" ref="AI1028:AJ1028" si="5872">IF(ROWS(AI$1026:AI1028)/100&lt;=AI$1024,AI1027+1,"")</f>
        <v>2.0099999999999998</v>
      </c>
      <c r="AJ1028" s="37">
        <f t="shared" si="5872"/>
        <v>2.0099999999999998</v>
      </c>
    </row>
    <row r="1029" spans="1:38" ht="12.75">
      <c r="B1029">
        <f t="shared" ref="B1029:P1029" si="5873">IF(ROWS(B$1026:B1029)&lt;=B$1024,B1028+1,"")</f>
        <v>4</v>
      </c>
      <c r="C1029">
        <f t="shared" si="5873"/>
        <v>4</v>
      </c>
      <c r="D1029">
        <f t="shared" si="5873"/>
        <v>4</v>
      </c>
      <c r="E1029">
        <f t="shared" si="5873"/>
        <v>4</v>
      </c>
      <c r="F1029">
        <f t="shared" si="5873"/>
        <v>4</v>
      </c>
      <c r="G1029">
        <f t="shared" si="5873"/>
        <v>4</v>
      </c>
      <c r="H1029">
        <f t="shared" si="5873"/>
        <v>4</v>
      </c>
      <c r="I1029">
        <f t="shared" si="5873"/>
        <v>4</v>
      </c>
      <c r="J1029">
        <f t="shared" si="5873"/>
        <v>4</v>
      </c>
      <c r="K1029">
        <f t="shared" si="5873"/>
        <v>4</v>
      </c>
      <c r="L1029">
        <f t="shared" si="5873"/>
        <v>4</v>
      </c>
      <c r="M1029">
        <f t="shared" si="5873"/>
        <v>4</v>
      </c>
      <c r="N1029">
        <f t="shared" si="5873"/>
        <v>4</v>
      </c>
      <c r="O1029">
        <f t="shared" si="5873"/>
        <v>4</v>
      </c>
      <c r="P1029">
        <f t="shared" si="5873"/>
        <v>4</v>
      </c>
      <c r="Q1029" s="37">
        <f t="shared" ref="Q1029:T1029" si="5874">IF(ROWS(Q$1026:Q1029)/100&lt;=Q$1024,Q1028+1%,"")</f>
        <v>0.04</v>
      </c>
      <c r="R1029" s="37">
        <f t="shared" si="5874"/>
        <v>0.04</v>
      </c>
      <c r="S1029" s="37">
        <f t="shared" si="5874"/>
        <v>0.04</v>
      </c>
      <c r="T1029" s="37">
        <f t="shared" si="5874"/>
        <v>0.04</v>
      </c>
      <c r="U1029">
        <f t="shared" si="5859"/>
        <v>4</v>
      </c>
      <c r="V1029" s="37">
        <f t="shared" ref="V1029:W1029" si="5875">IF(ROWS(V$1026:V1029)/100&lt;=V$1024,V1028+1%,"")</f>
        <v>0.04</v>
      </c>
      <c r="W1029" s="37">
        <f t="shared" si="5875"/>
        <v>0.04</v>
      </c>
      <c r="X1029">
        <f t="shared" si="5861"/>
        <v>13</v>
      </c>
      <c r="Y1029" s="37">
        <f t="shared" si="5862"/>
        <v>0.04</v>
      </c>
      <c r="Z1029">
        <f t="shared" ref="Z1029:AA1029" si="5876">IF(ROWS(Z$1026:Z1029)&lt;=Z$1024,Z1028+1,"")</f>
        <v>4</v>
      </c>
      <c r="AA1029">
        <f t="shared" si="5876"/>
        <v>4</v>
      </c>
      <c r="AB1029" s="37">
        <f t="shared" ref="AB1029:AG1029" si="5877">IF(ROWS(AB$1026:AB1029)/100&lt;=AB$1024,AB1028+1%,"")</f>
        <v>0.04</v>
      </c>
      <c r="AC1029" s="37">
        <f t="shared" si="5877"/>
        <v>0.04</v>
      </c>
      <c r="AD1029" s="37">
        <f t="shared" si="5877"/>
        <v>0.04</v>
      </c>
      <c r="AE1029" s="37">
        <f t="shared" si="5877"/>
        <v>0.04</v>
      </c>
      <c r="AF1029" s="37">
        <f t="shared" si="5877"/>
        <v>0.04</v>
      </c>
      <c r="AG1029" s="37">
        <f t="shared" si="5877"/>
        <v>0.04</v>
      </c>
      <c r="AH1029">
        <f t="shared" si="5865"/>
        <v>4</v>
      </c>
      <c r="AI1029" s="37">
        <f t="shared" ref="AI1029:AJ1029" si="5878">IF(ROWS(AI$1026:AI1029)/100&lt;=AI$1024,AI1028+1,"")</f>
        <v>3.01</v>
      </c>
      <c r="AJ1029" s="37">
        <f t="shared" si="5878"/>
        <v>3.01</v>
      </c>
    </row>
    <row r="1030" spans="1:38" ht="12.75">
      <c r="B1030">
        <f t="shared" ref="B1030:P1030" si="5879">IF(ROWS(B$1026:B1030)&lt;=B$1024,B1029+1,"")</f>
        <v>5</v>
      </c>
      <c r="C1030">
        <f t="shared" si="5879"/>
        <v>5</v>
      </c>
      <c r="D1030">
        <f t="shared" si="5879"/>
        <v>5</v>
      </c>
      <c r="E1030">
        <f t="shared" si="5879"/>
        <v>5</v>
      </c>
      <c r="F1030">
        <f t="shared" si="5879"/>
        <v>5</v>
      </c>
      <c r="G1030">
        <f t="shared" si="5879"/>
        <v>5</v>
      </c>
      <c r="H1030">
        <f t="shared" si="5879"/>
        <v>5</v>
      </c>
      <c r="I1030">
        <f t="shared" si="5879"/>
        <v>5</v>
      </c>
      <c r="J1030">
        <f t="shared" si="5879"/>
        <v>5</v>
      </c>
      <c r="K1030">
        <f t="shared" si="5879"/>
        <v>5</v>
      </c>
      <c r="L1030">
        <f t="shared" si="5879"/>
        <v>5</v>
      </c>
      <c r="M1030">
        <f t="shared" si="5879"/>
        <v>5</v>
      </c>
      <c r="N1030">
        <f t="shared" si="5879"/>
        <v>5</v>
      </c>
      <c r="O1030">
        <f t="shared" si="5879"/>
        <v>5</v>
      </c>
      <c r="P1030">
        <f t="shared" si="5879"/>
        <v>5</v>
      </c>
      <c r="Q1030" s="37">
        <f t="shared" ref="Q1030:T1030" si="5880">IF(ROWS(Q$1026:Q1030)/100&lt;=Q$1024,Q1029+1%,"")</f>
        <v>0.05</v>
      </c>
      <c r="R1030" s="37">
        <f t="shared" si="5880"/>
        <v>0.05</v>
      </c>
      <c r="S1030" s="37">
        <f t="shared" si="5880"/>
        <v>0.05</v>
      </c>
      <c r="T1030" s="37">
        <f t="shared" si="5880"/>
        <v>0.05</v>
      </c>
      <c r="U1030">
        <f t="shared" si="5859"/>
        <v>5</v>
      </c>
      <c r="V1030" s="37">
        <f t="shared" ref="V1030:W1030" si="5881">IF(ROWS(V$1026:V1030)/100&lt;=V$1024,V1029+1%,"")</f>
        <v>0.05</v>
      </c>
      <c r="W1030" s="37">
        <f t="shared" si="5881"/>
        <v>0.05</v>
      </c>
      <c r="X1030">
        <f t="shared" si="5861"/>
        <v>14</v>
      </c>
      <c r="Y1030" s="37">
        <f t="shared" si="5862"/>
        <v>0.05</v>
      </c>
      <c r="Z1030">
        <f t="shared" ref="Z1030:AA1030" si="5882">IF(ROWS(Z$1026:Z1030)&lt;=Z$1024,Z1029+1,"")</f>
        <v>5</v>
      </c>
      <c r="AA1030">
        <f t="shared" si="5882"/>
        <v>5</v>
      </c>
      <c r="AB1030" s="37">
        <f t="shared" ref="AB1030:AG1030" si="5883">IF(ROWS(AB$1026:AB1030)/100&lt;=AB$1024,AB1029+1%,"")</f>
        <v>0.05</v>
      </c>
      <c r="AC1030" s="37">
        <f t="shared" si="5883"/>
        <v>0.05</v>
      </c>
      <c r="AD1030" s="37">
        <f t="shared" si="5883"/>
        <v>0.05</v>
      </c>
      <c r="AE1030" s="37">
        <f t="shared" si="5883"/>
        <v>0.05</v>
      </c>
      <c r="AF1030" s="37">
        <f t="shared" si="5883"/>
        <v>0.05</v>
      </c>
      <c r="AG1030" s="37">
        <f t="shared" si="5883"/>
        <v>0.05</v>
      </c>
      <c r="AH1030">
        <f t="shared" si="5865"/>
        <v>5</v>
      </c>
      <c r="AI1030" s="37">
        <f t="shared" ref="AI1030:AJ1030" si="5884">IF(ROWS(AI$1026:AI1030)/100&lt;=AI$1024,AI1029+1,"")</f>
        <v>4.01</v>
      </c>
      <c r="AJ1030" s="37">
        <f t="shared" si="5884"/>
        <v>4.01</v>
      </c>
    </row>
    <row r="1031" spans="1:38" ht="12.75">
      <c r="B1031">
        <f t="shared" ref="B1031:P1031" si="5885">IF(ROWS(B$1026:B1031)&lt;=B$1024,B1030+1,"")</f>
        <v>6</v>
      </c>
      <c r="C1031">
        <f t="shared" si="5885"/>
        <v>6</v>
      </c>
      <c r="D1031">
        <f t="shared" si="5885"/>
        <v>6</v>
      </c>
      <c r="E1031">
        <f t="shared" si="5885"/>
        <v>6</v>
      </c>
      <c r="F1031">
        <f t="shared" si="5885"/>
        <v>6</v>
      </c>
      <c r="G1031">
        <f t="shared" si="5885"/>
        <v>6</v>
      </c>
      <c r="H1031">
        <f t="shared" si="5885"/>
        <v>6</v>
      </c>
      <c r="I1031">
        <f t="shared" si="5885"/>
        <v>6</v>
      </c>
      <c r="J1031">
        <f t="shared" si="5885"/>
        <v>6</v>
      </c>
      <c r="K1031">
        <f t="shared" si="5885"/>
        <v>6</v>
      </c>
      <c r="L1031">
        <f t="shared" si="5885"/>
        <v>6</v>
      </c>
      <c r="M1031">
        <f t="shared" si="5885"/>
        <v>6</v>
      </c>
      <c r="N1031">
        <f t="shared" si="5885"/>
        <v>6</v>
      </c>
      <c r="O1031">
        <f t="shared" si="5885"/>
        <v>6</v>
      </c>
      <c r="P1031">
        <f t="shared" si="5885"/>
        <v>6</v>
      </c>
      <c r="Q1031" s="37">
        <f t="shared" ref="Q1031:T1031" si="5886">IF(ROWS(Q$1026:Q1031)/100&lt;=Q$1024,Q1030+1%,"")</f>
        <v>6.0000000000000005E-2</v>
      </c>
      <c r="R1031" s="37">
        <f t="shared" si="5886"/>
        <v>6.0000000000000005E-2</v>
      </c>
      <c r="S1031" s="37">
        <f t="shared" si="5886"/>
        <v>6.0000000000000005E-2</v>
      </c>
      <c r="T1031" s="37">
        <f t="shared" si="5886"/>
        <v>6.0000000000000005E-2</v>
      </c>
      <c r="U1031">
        <f t="shared" si="5859"/>
        <v>6</v>
      </c>
      <c r="V1031" s="37">
        <f t="shared" ref="V1031:W1031" si="5887">IF(ROWS(V$1026:V1031)/100&lt;=V$1024,V1030+1%,"")</f>
        <v>6.0000000000000005E-2</v>
      </c>
      <c r="W1031" s="37">
        <f t="shared" si="5887"/>
        <v>6.0000000000000005E-2</v>
      </c>
      <c r="X1031">
        <f t="shared" si="5861"/>
        <v>15</v>
      </c>
      <c r="Y1031" s="37">
        <f t="shared" si="5862"/>
        <v>6.0000000000000005E-2</v>
      </c>
      <c r="Z1031">
        <f t="shared" ref="Z1031:AA1031" si="5888">IF(ROWS(Z$1026:Z1031)&lt;=Z$1024,Z1030+1,"")</f>
        <v>6</v>
      </c>
      <c r="AA1031">
        <f t="shared" si="5888"/>
        <v>6</v>
      </c>
      <c r="AB1031" s="37">
        <f t="shared" ref="AB1031:AG1031" si="5889">IF(ROWS(AB$1026:AB1031)/100&lt;=AB$1024,AB1030+1%,"")</f>
        <v>6.0000000000000005E-2</v>
      </c>
      <c r="AC1031" s="37">
        <f t="shared" si="5889"/>
        <v>6.0000000000000005E-2</v>
      </c>
      <c r="AD1031" s="37">
        <f t="shared" si="5889"/>
        <v>6.0000000000000005E-2</v>
      </c>
      <c r="AE1031" s="37">
        <f t="shared" si="5889"/>
        <v>6.0000000000000005E-2</v>
      </c>
      <c r="AF1031" s="37">
        <f t="shared" si="5889"/>
        <v>6.0000000000000005E-2</v>
      </c>
      <c r="AG1031" s="37">
        <f t="shared" si="5889"/>
        <v>6.0000000000000005E-2</v>
      </c>
      <c r="AH1031">
        <f t="shared" si="5865"/>
        <v>6</v>
      </c>
      <c r="AI1031" s="37">
        <f t="shared" ref="AI1031:AJ1031" si="5890">IF(ROWS(AI$1026:AI1031)/100&lt;=AI$1024,AI1030+1,"")</f>
        <v>5.01</v>
      </c>
      <c r="AJ1031" s="37">
        <f t="shared" si="5890"/>
        <v>5.01</v>
      </c>
    </row>
    <row r="1032" spans="1:38" ht="12.75">
      <c r="B1032">
        <f t="shared" ref="B1032:P1032" si="5891">IF(ROWS(B$1026:B1032)&lt;=B$1024,B1031+1,"")</f>
        <v>7</v>
      </c>
      <c r="C1032">
        <f t="shared" si="5891"/>
        <v>7</v>
      </c>
      <c r="D1032">
        <f t="shared" si="5891"/>
        <v>7</v>
      </c>
      <c r="E1032">
        <f t="shared" si="5891"/>
        <v>7</v>
      </c>
      <c r="F1032">
        <f t="shared" si="5891"/>
        <v>7</v>
      </c>
      <c r="G1032">
        <f t="shared" si="5891"/>
        <v>7</v>
      </c>
      <c r="H1032">
        <f t="shared" si="5891"/>
        <v>7</v>
      </c>
      <c r="I1032">
        <f t="shared" si="5891"/>
        <v>7</v>
      </c>
      <c r="J1032">
        <f t="shared" si="5891"/>
        <v>7</v>
      </c>
      <c r="K1032">
        <f t="shared" si="5891"/>
        <v>7</v>
      </c>
      <c r="L1032">
        <f t="shared" si="5891"/>
        <v>7</v>
      </c>
      <c r="M1032">
        <f t="shared" si="5891"/>
        <v>7</v>
      </c>
      <c r="N1032">
        <f t="shared" si="5891"/>
        <v>7</v>
      </c>
      <c r="O1032">
        <f t="shared" si="5891"/>
        <v>7</v>
      </c>
      <c r="P1032">
        <f t="shared" si="5891"/>
        <v>7</v>
      </c>
      <c r="Q1032" s="37">
        <f t="shared" ref="Q1032:T1032" si="5892">IF(ROWS(Q$1026:Q1032)/100&lt;=Q$1024,Q1031+1%,"")</f>
        <v>7.0000000000000007E-2</v>
      </c>
      <c r="R1032" s="37">
        <f t="shared" si="5892"/>
        <v>7.0000000000000007E-2</v>
      </c>
      <c r="S1032" s="37">
        <f t="shared" si="5892"/>
        <v>7.0000000000000007E-2</v>
      </c>
      <c r="T1032" s="37">
        <f t="shared" si="5892"/>
        <v>7.0000000000000007E-2</v>
      </c>
      <c r="U1032">
        <f t="shared" si="5859"/>
        <v>7</v>
      </c>
      <c r="V1032" s="37">
        <f t="shared" ref="V1032:W1032" si="5893">IF(ROWS(V$1026:V1032)/100&lt;=V$1024,V1031+1%,"")</f>
        <v>7.0000000000000007E-2</v>
      </c>
      <c r="W1032" s="37">
        <f t="shared" si="5893"/>
        <v>7.0000000000000007E-2</v>
      </c>
      <c r="X1032">
        <f t="shared" si="5861"/>
        <v>16</v>
      </c>
      <c r="Y1032" s="37">
        <f t="shared" si="5862"/>
        <v>7.0000000000000007E-2</v>
      </c>
      <c r="Z1032">
        <f t="shared" ref="Z1032:AA1032" si="5894">IF(ROWS(Z$1026:Z1032)&lt;=Z$1024,Z1031+1,"")</f>
        <v>7</v>
      </c>
      <c r="AA1032">
        <f t="shared" si="5894"/>
        <v>7</v>
      </c>
      <c r="AB1032" s="37">
        <f t="shared" ref="AB1032:AG1032" si="5895">IF(ROWS(AB$1026:AB1032)/100&lt;=AB$1024,AB1031+1%,"")</f>
        <v>7.0000000000000007E-2</v>
      </c>
      <c r="AC1032" s="37">
        <f t="shared" si="5895"/>
        <v>7.0000000000000007E-2</v>
      </c>
      <c r="AD1032" s="37">
        <f t="shared" si="5895"/>
        <v>7.0000000000000007E-2</v>
      </c>
      <c r="AE1032" s="37">
        <f t="shared" si="5895"/>
        <v>7.0000000000000007E-2</v>
      </c>
      <c r="AF1032" s="37">
        <f t="shared" si="5895"/>
        <v>7.0000000000000007E-2</v>
      </c>
      <c r="AG1032" s="37">
        <f t="shared" si="5895"/>
        <v>7.0000000000000007E-2</v>
      </c>
      <c r="AH1032">
        <f t="shared" si="5865"/>
        <v>7</v>
      </c>
      <c r="AI1032" s="37">
        <f t="shared" ref="AI1032:AJ1032" si="5896">IF(ROWS(AI$1026:AI1032)/100&lt;=AI$1024,AI1031+1,"")</f>
        <v>6.01</v>
      </c>
      <c r="AJ1032" s="37">
        <f t="shared" si="5896"/>
        <v>6.01</v>
      </c>
    </row>
    <row r="1033" spans="1:38" ht="12.75">
      <c r="B1033">
        <f t="shared" ref="B1033:P1033" si="5897">IF(ROWS(B$1026:B1033)&lt;=B$1024,B1032+1,"")</f>
        <v>8</v>
      </c>
      <c r="C1033">
        <f t="shared" si="5897"/>
        <v>8</v>
      </c>
      <c r="D1033">
        <f t="shared" si="5897"/>
        <v>8</v>
      </c>
      <c r="E1033">
        <f t="shared" si="5897"/>
        <v>8</v>
      </c>
      <c r="F1033">
        <f t="shared" si="5897"/>
        <v>8</v>
      </c>
      <c r="G1033">
        <f t="shared" si="5897"/>
        <v>8</v>
      </c>
      <c r="H1033">
        <f t="shared" si="5897"/>
        <v>8</v>
      </c>
      <c r="I1033">
        <f t="shared" si="5897"/>
        <v>8</v>
      </c>
      <c r="J1033">
        <f t="shared" si="5897"/>
        <v>8</v>
      </c>
      <c r="K1033">
        <f t="shared" si="5897"/>
        <v>8</v>
      </c>
      <c r="L1033">
        <f t="shared" si="5897"/>
        <v>8</v>
      </c>
      <c r="M1033">
        <f t="shared" si="5897"/>
        <v>8</v>
      </c>
      <c r="N1033">
        <f t="shared" si="5897"/>
        <v>8</v>
      </c>
      <c r="O1033">
        <f t="shared" si="5897"/>
        <v>8</v>
      </c>
      <c r="P1033">
        <f t="shared" si="5897"/>
        <v>8</v>
      </c>
      <c r="Q1033" s="37">
        <f t="shared" ref="Q1033:T1033" si="5898">IF(ROWS(Q$1026:Q1033)/100&lt;=Q$1024,Q1032+1%,"")</f>
        <v>0.08</v>
      </c>
      <c r="R1033" s="37">
        <f t="shared" si="5898"/>
        <v>0.08</v>
      </c>
      <c r="S1033" s="37">
        <f t="shared" si="5898"/>
        <v>0.08</v>
      </c>
      <c r="T1033" s="37">
        <f t="shared" si="5898"/>
        <v>0.08</v>
      </c>
      <c r="U1033">
        <f t="shared" si="5859"/>
        <v>8</v>
      </c>
      <c r="V1033" s="37">
        <f t="shared" ref="V1033:W1033" si="5899">IF(ROWS(V$1026:V1033)/100&lt;=V$1024,V1032+1%,"")</f>
        <v>0.08</v>
      </c>
      <c r="W1033" s="37">
        <f t="shared" si="5899"/>
        <v>0.08</v>
      </c>
      <c r="X1033">
        <f t="shared" si="5861"/>
        <v>17</v>
      </c>
      <c r="Y1033" s="37">
        <f t="shared" si="5862"/>
        <v>0.08</v>
      </c>
      <c r="Z1033">
        <f t="shared" ref="Z1033:AA1033" si="5900">IF(ROWS(Z$1026:Z1033)&lt;=Z$1024,Z1032+1,"")</f>
        <v>8</v>
      </c>
      <c r="AA1033">
        <f t="shared" si="5900"/>
        <v>8</v>
      </c>
      <c r="AB1033" s="37">
        <f t="shared" ref="AB1033:AG1033" si="5901">IF(ROWS(AB$1026:AB1033)/100&lt;=AB$1024,AB1032+1%,"")</f>
        <v>0.08</v>
      </c>
      <c r="AC1033" s="37">
        <f t="shared" si="5901"/>
        <v>0.08</v>
      </c>
      <c r="AD1033" s="37">
        <f t="shared" si="5901"/>
        <v>0.08</v>
      </c>
      <c r="AE1033" s="37">
        <f t="shared" si="5901"/>
        <v>0.08</v>
      </c>
      <c r="AF1033" s="37">
        <f t="shared" si="5901"/>
        <v>0.08</v>
      </c>
      <c r="AG1033" s="37">
        <f t="shared" si="5901"/>
        <v>0.08</v>
      </c>
      <c r="AH1033">
        <f t="shared" si="5865"/>
        <v>8</v>
      </c>
      <c r="AI1033" s="37">
        <f t="shared" ref="AI1033:AJ1033" si="5902">IF(ROWS(AI$1026:AI1033)/100&lt;=AI$1024,AI1032+1,"")</f>
        <v>7.01</v>
      </c>
      <c r="AJ1033" s="37">
        <f t="shared" si="5902"/>
        <v>7.01</v>
      </c>
    </row>
    <row r="1034" spans="1:38" ht="12.75">
      <c r="B1034">
        <f t="shared" ref="B1034:P1034" si="5903">IF(ROWS(B$1026:B1034)&lt;=B$1024,B1033+1,"")</f>
        <v>9</v>
      </c>
      <c r="C1034">
        <f t="shared" si="5903"/>
        <v>9</v>
      </c>
      <c r="D1034">
        <f t="shared" si="5903"/>
        <v>9</v>
      </c>
      <c r="E1034">
        <f t="shared" si="5903"/>
        <v>9</v>
      </c>
      <c r="F1034">
        <f t="shared" si="5903"/>
        <v>9</v>
      </c>
      <c r="G1034">
        <f t="shared" si="5903"/>
        <v>9</v>
      </c>
      <c r="H1034">
        <f t="shared" si="5903"/>
        <v>9</v>
      </c>
      <c r="I1034">
        <f t="shared" si="5903"/>
        <v>9</v>
      </c>
      <c r="J1034">
        <f t="shared" si="5903"/>
        <v>9</v>
      </c>
      <c r="K1034">
        <f t="shared" si="5903"/>
        <v>9</v>
      </c>
      <c r="L1034">
        <f t="shared" si="5903"/>
        <v>9</v>
      </c>
      <c r="M1034">
        <f t="shared" si="5903"/>
        <v>9</v>
      </c>
      <c r="N1034">
        <f t="shared" si="5903"/>
        <v>9</v>
      </c>
      <c r="O1034">
        <f t="shared" si="5903"/>
        <v>9</v>
      </c>
      <c r="P1034">
        <f t="shared" si="5903"/>
        <v>9</v>
      </c>
      <c r="Q1034" s="37">
        <f t="shared" ref="Q1034:T1034" si="5904">IF(ROWS(Q$1026:Q1034)/100&lt;=Q$1024,Q1033+1%,"")</f>
        <v>0.09</v>
      </c>
      <c r="R1034" s="37">
        <f t="shared" si="5904"/>
        <v>0.09</v>
      </c>
      <c r="S1034" s="37">
        <f t="shared" si="5904"/>
        <v>0.09</v>
      </c>
      <c r="T1034" s="37">
        <f t="shared" si="5904"/>
        <v>0.09</v>
      </c>
      <c r="U1034">
        <f t="shared" si="5859"/>
        <v>9</v>
      </c>
      <c r="V1034" s="37">
        <f t="shared" ref="V1034:W1034" si="5905">IF(ROWS(V$1026:V1034)/100&lt;=V$1024,V1033+1%,"")</f>
        <v>0.09</v>
      </c>
      <c r="W1034" s="37">
        <f t="shared" si="5905"/>
        <v>0.09</v>
      </c>
      <c r="X1034">
        <f t="shared" si="5861"/>
        <v>18</v>
      </c>
      <c r="Y1034" s="37">
        <f t="shared" si="5862"/>
        <v>0.09</v>
      </c>
      <c r="Z1034">
        <f t="shared" ref="Z1034:AA1034" si="5906">IF(ROWS(Z$1026:Z1034)&lt;=Z$1024,Z1033+1,"")</f>
        <v>9</v>
      </c>
      <c r="AA1034">
        <f t="shared" si="5906"/>
        <v>9</v>
      </c>
      <c r="AB1034" s="37">
        <f t="shared" ref="AB1034:AG1034" si="5907">IF(ROWS(AB$1026:AB1034)/100&lt;=AB$1024,AB1033+1%,"")</f>
        <v>0.09</v>
      </c>
      <c r="AC1034" s="37">
        <f t="shared" si="5907"/>
        <v>0.09</v>
      </c>
      <c r="AD1034" s="37">
        <f t="shared" si="5907"/>
        <v>0.09</v>
      </c>
      <c r="AE1034" s="37">
        <f t="shared" si="5907"/>
        <v>0.09</v>
      </c>
      <c r="AF1034" s="37">
        <f t="shared" si="5907"/>
        <v>0.09</v>
      </c>
      <c r="AG1034" s="37">
        <f t="shared" si="5907"/>
        <v>0.09</v>
      </c>
      <c r="AH1034">
        <f t="shared" si="5865"/>
        <v>9</v>
      </c>
      <c r="AI1034" s="37">
        <f t="shared" ref="AI1034:AJ1034" si="5908">IF(ROWS(AI$1026:AI1034)/100&lt;=AI$1024,AI1033+1,"")</f>
        <v>8.01</v>
      </c>
      <c r="AJ1034" s="37">
        <f t="shared" si="5908"/>
        <v>8.01</v>
      </c>
    </row>
    <row r="1035" spans="1:38" ht="12.75">
      <c r="B1035">
        <f t="shared" ref="B1035:P1035" si="5909">IF(ROWS(B$1026:B1035)&lt;=B$1024,B1034+1,"")</f>
        <v>10</v>
      </c>
      <c r="C1035">
        <f t="shared" si="5909"/>
        <v>10</v>
      </c>
      <c r="D1035">
        <f t="shared" si="5909"/>
        <v>10</v>
      </c>
      <c r="E1035">
        <f t="shared" si="5909"/>
        <v>10</v>
      </c>
      <c r="F1035">
        <f t="shared" si="5909"/>
        <v>10</v>
      </c>
      <c r="G1035">
        <f t="shared" si="5909"/>
        <v>10</v>
      </c>
      <c r="H1035">
        <f t="shared" si="5909"/>
        <v>10</v>
      </c>
      <c r="I1035">
        <f t="shared" si="5909"/>
        <v>10</v>
      </c>
      <c r="J1035">
        <f t="shared" si="5909"/>
        <v>10</v>
      </c>
      <c r="K1035">
        <f t="shared" si="5909"/>
        <v>10</v>
      </c>
      <c r="L1035">
        <f t="shared" si="5909"/>
        <v>10</v>
      </c>
      <c r="M1035">
        <f t="shared" si="5909"/>
        <v>10</v>
      </c>
      <c r="N1035">
        <f t="shared" si="5909"/>
        <v>10</v>
      </c>
      <c r="O1035">
        <f t="shared" si="5909"/>
        <v>10</v>
      </c>
      <c r="P1035">
        <f t="shared" si="5909"/>
        <v>10</v>
      </c>
      <c r="Q1035" s="37">
        <f t="shared" ref="Q1035:T1035" si="5910">IF(ROWS(Q$1026:Q1035)/100&lt;=Q$1024,Q1034+1%,"")</f>
        <v>9.9999999999999992E-2</v>
      </c>
      <c r="R1035" s="37">
        <f t="shared" si="5910"/>
        <v>9.9999999999999992E-2</v>
      </c>
      <c r="S1035" s="37">
        <f t="shared" si="5910"/>
        <v>9.9999999999999992E-2</v>
      </c>
      <c r="T1035" s="37">
        <f t="shared" si="5910"/>
        <v>9.9999999999999992E-2</v>
      </c>
      <c r="U1035">
        <f t="shared" si="5859"/>
        <v>10</v>
      </c>
      <c r="V1035" s="37">
        <f t="shared" ref="V1035:W1035" si="5911">IF(ROWS(V$1026:V1035)/100&lt;=V$1024,V1034+1%,"")</f>
        <v>9.9999999999999992E-2</v>
      </c>
      <c r="W1035" s="37">
        <f t="shared" si="5911"/>
        <v>9.9999999999999992E-2</v>
      </c>
      <c r="X1035">
        <f t="shared" si="5861"/>
        <v>19</v>
      </c>
      <c r="Y1035" s="37">
        <f t="shared" si="5862"/>
        <v>9.9999999999999992E-2</v>
      </c>
      <c r="Z1035">
        <f t="shared" ref="Z1035:AA1035" si="5912">IF(ROWS(Z$1026:Z1035)&lt;=Z$1024,Z1034+1,"")</f>
        <v>10</v>
      </c>
      <c r="AA1035">
        <f t="shared" si="5912"/>
        <v>10</v>
      </c>
      <c r="AB1035" s="37">
        <f t="shared" ref="AB1035:AG1035" si="5913">IF(ROWS(AB$1026:AB1035)/100&lt;=AB$1024,AB1034+1%,"")</f>
        <v>9.9999999999999992E-2</v>
      </c>
      <c r="AC1035" s="37">
        <f t="shared" si="5913"/>
        <v>9.9999999999999992E-2</v>
      </c>
      <c r="AD1035" s="37">
        <f t="shared" si="5913"/>
        <v>9.9999999999999992E-2</v>
      </c>
      <c r="AE1035" s="37">
        <f t="shared" si="5913"/>
        <v>9.9999999999999992E-2</v>
      </c>
      <c r="AF1035" s="37">
        <f t="shared" si="5913"/>
        <v>9.9999999999999992E-2</v>
      </c>
      <c r="AG1035" s="37">
        <f t="shared" si="5913"/>
        <v>9.9999999999999992E-2</v>
      </c>
      <c r="AH1035">
        <f t="shared" si="5865"/>
        <v>10</v>
      </c>
      <c r="AI1035" s="37">
        <f t="shared" ref="AI1035:AJ1035" si="5914">IF(ROWS(AI$1026:AI1035)/100&lt;=AI$1024,AI1034+1,"")</f>
        <v>9.01</v>
      </c>
      <c r="AJ1035" s="37">
        <f t="shared" si="5914"/>
        <v>9.01</v>
      </c>
    </row>
    <row r="1036" spans="1:38" ht="12.75">
      <c r="B1036">
        <f t="shared" ref="B1036:P1036" si="5915">IF(ROWS(B$1026:B1036)&lt;=B$1024,B1035+1,"")</f>
        <v>11</v>
      </c>
      <c r="C1036">
        <f t="shared" si="5915"/>
        <v>11</v>
      </c>
      <c r="D1036">
        <f t="shared" si="5915"/>
        <v>11</v>
      </c>
      <c r="E1036">
        <f t="shared" si="5915"/>
        <v>11</v>
      </c>
      <c r="F1036">
        <f t="shared" si="5915"/>
        <v>11</v>
      </c>
      <c r="G1036">
        <f t="shared" si="5915"/>
        <v>11</v>
      </c>
      <c r="H1036">
        <f t="shared" si="5915"/>
        <v>11</v>
      </c>
      <c r="I1036">
        <f t="shared" si="5915"/>
        <v>11</v>
      </c>
      <c r="J1036">
        <f t="shared" si="5915"/>
        <v>11</v>
      </c>
      <c r="K1036">
        <f t="shared" si="5915"/>
        <v>11</v>
      </c>
      <c r="L1036">
        <f t="shared" si="5915"/>
        <v>11</v>
      </c>
      <c r="M1036">
        <f t="shared" si="5915"/>
        <v>11</v>
      </c>
      <c r="N1036">
        <f t="shared" si="5915"/>
        <v>11</v>
      </c>
      <c r="O1036">
        <f t="shared" si="5915"/>
        <v>11</v>
      </c>
      <c r="P1036">
        <f t="shared" si="5915"/>
        <v>11</v>
      </c>
      <c r="Q1036" s="37">
        <f t="shared" ref="Q1036:T1036" si="5916">IF(ROWS(Q$1026:Q1036)/100&lt;=Q$1024,Q1035+1%,"")</f>
        <v>0.10999999999999999</v>
      </c>
      <c r="R1036" s="37">
        <f t="shared" si="5916"/>
        <v>0.10999999999999999</v>
      </c>
      <c r="S1036" s="37">
        <f t="shared" si="5916"/>
        <v>0.10999999999999999</v>
      </c>
      <c r="T1036" s="37">
        <f t="shared" si="5916"/>
        <v>0.10999999999999999</v>
      </c>
      <c r="U1036">
        <f t="shared" si="5859"/>
        <v>11</v>
      </c>
      <c r="V1036" s="37">
        <f t="shared" ref="V1036:W1036" si="5917">IF(ROWS(V$1026:V1036)/100&lt;=V$1024,V1035+1%,"")</f>
        <v>0.10999999999999999</v>
      </c>
      <c r="W1036" s="37">
        <f t="shared" si="5917"/>
        <v>0.10999999999999999</v>
      </c>
      <c r="X1036">
        <f t="shared" si="5861"/>
        <v>20</v>
      </c>
      <c r="Y1036" s="37">
        <f t="shared" si="5862"/>
        <v>0.10999999999999999</v>
      </c>
      <c r="Z1036">
        <f t="shared" ref="Z1036:AA1036" si="5918">IF(ROWS(Z$1026:Z1036)&lt;=Z$1024,Z1035+1,"")</f>
        <v>11</v>
      </c>
      <c r="AA1036">
        <f t="shared" si="5918"/>
        <v>11</v>
      </c>
      <c r="AB1036" s="37">
        <f t="shared" ref="AB1036:AG1036" si="5919">IF(ROWS(AB$1026:AB1036)/100&lt;=AB$1024,AB1035+1%,"")</f>
        <v>0.10999999999999999</v>
      </c>
      <c r="AC1036" s="37">
        <f t="shared" si="5919"/>
        <v>0.10999999999999999</v>
      </c>
      <c r="AD1036" s="37">
        <f t="shared" si="5919"/>
        <v>0.10999999999999999</v>
      </c>
      <c r="AE1036" s="37">
        <f t="shared" si="5919"/>
        <v>0.10999999999999999</v>
      </c>
      <c r="AF1036" s="37">
        <f t="shared" si="5919"/>
        <v>0.10999999999999999</v>
      </c>
      <c r="AG1036" s="37">
        <f t="shared" si="5919"/>
        <v>0.10999999999999999</v>
      </c>
      <c r="AH1036">
        <f t="shared" si="5865"/>
        <v>11</v>
      </c>
      <c r="AI1036" s="37">
        <f t="shared" ref="AI1036:AJ1036" si="5920">IF(ROWS(AI$1026:AI1036)/100&lt;=AI$1024,AI1035+1,"")</f>
        <v>10.01</v>
      </c>
      <c r="AJ1036" s="37">
        <f t="shared" si="5920"/>
        <v>10.01</v>
      </c>
    </row>
    <row r="1037" spans="1:38" ht="12.75">
      <c r="B1037">
        <f t="shared" ref="B1037:P1037" si="5921">IF(ROWS(B$1026:B1037)&lt;=B$1024,B1036+1,"")</f>
        <v>12</v>
      </c>
      <c r="C1037">
        <f t="shared" si="5921"/>
        <v>12</v>
      </c>
      <c r="D1037">
        <f t="shared" si="5921"/>
        <v>12</v>
      </c>
      <c r="E1037">
        <f t="shared" si="5921"/>
        <v>12</v>
      </c>
      <c r="F1037">
        <f t="shared" si="5921"/>
        <v>12</v>
      </c>
      <c r="G1037">
        <f t="shared" si="5921"/>
        <v>12</v>
      </c>
      <c r="H1037">
        <f t="shared" si="5921"/>
        <v>12</v>
      </c>
      <c r="I1037">
        <f t="shared" si="5921"/>
        <v>12</v>
      </c>
      <c r="J1037">
        <f t="shared" si="5921"/>
        <v>12</v>
      </c>
      <c r="K1037">
        <f t="shared" si="5921"/>
        <v>12</v>
      </c>
      <c r="L1037">
        <f t="shared" si="5921"/>
        <v>12</v>
      </c>
      <c r="M1037">
        <f t="shared" si="5921"/>
        <v>12</v>
      </c>
      <c r="N1037">
        <f t="shared" si="5921"/>
        <v>12</v>
      </c>
      <c r="O1037">
        <f t="shared" si="5921"/>
        <v>12</v>
      </c>
      <c r="P1037">
        <f t="shared" si="5921"/>
        <v>12</v>
      </c>
      <c r="Q1037" s="37">
        <f t="shared" ref="Q1037:T1037" si="5922">IF(ROWS(Q$1026:Q1037)/100&lt;=Q$1024,Q1036+1%,"")</f>
        <v>0.11999999999999998</v>
      </c>
      <c r="R1037" s="37">
        <f t="shared" si="5922"/>
        <v>0.11999999999999998</v>
      </c>
      <c r="S1037" s="37">
        <f t="shared" si="5922"/>
        <v>0.11999999999999998</v>
      </c>
      <c r="T1037" s="37">
        <f t="shared" si="5922"/>
        <v>0.11999999999999998</v>
      </c>
      <c r="U1037">
        <f t="shared" si="5859"/>
        <v>12</v>
      </c>
      <c r="V1037" s="37">
        <f t="shared" ref="V1037:W1037" si="5923">IF(ROWS(V$1026:V1037)/100&lt;=V$1024,V1036+1%,"")</f>
        <v>0.11999999999999998</v>
      </c>
      <c r="W1037" s="37">
        <f t="shared" si="5923"/>
        <v>0.11999999999999998</v>
      </c>
      <c r="X1037">
        <f t="shared" si="5861"/>
        <v>21</v>
      </c>
      <c r="Y1037" s="37">
        <f t="shared" si="5862"/>
        <v>0.11999999999999998</v>
      </c>
      <c r="Z1037">
        <f t="shared" ref="Z1037:AA1037" si="5924">IF(ROWS(Z$1026:Z1037)&lt;=Z$1024,Z1036+1,"")</f>
        <v>12</v>
      </c>
      <c r="AA1037">
        <f t="shared" si="5924"/>
        <v>12</v>
      </c>
      <c r="AB1037" s="37">
        <f t="shared" ref="AB1037:AG1037" si="5925">IF(ROWS(AB$1026:AB1037)/100&lt;=AB$1024,AB1036+1%,"")</f>
        <v>0.11999999999999998</v>
      </c>
      <c r="AC1037" s="37">
        <f t="shared" si="5925"/>
        <v>0.11999999999999998</v>
      </c>
      <c r="AD1037" s="37">
        <f t="shared" si="5925"/>
        <v>0.11999999999999998</v>
      </c>
      <c r="AE1037" s="37">
        <f t="shared" si="5925"/>
        <v>0.11999999999999998</v>
      </c>
      <c r="AF1037" s="37">
        <f t="shared" si="5925"/>
        <v>0.11999999999999998</v>
      </c>
      <c r="AG1037" s="37">
        <f t="shared" si="5925"/>
        <v>0.11999999999999998</v>
      </c>
      <c r="AH1037">
        <f t="shared" si="5865"/>
        <v>12</v>
      </c>
      <c r="AI1037" s="37">
        <f t="shared" ref="AI1037:AJ1037" si="5926">IF(ROWS(AI$1026:AI1037)/100&lt;=AI$1024,AI1036+1,"")</f>
        <v>11.01</v>
      </c>
      <c r="AJ1037" s="37">
        <f t="shared" si="5926"/>
        <v>11.01</v>
      </c>
    </row>
    <row r="1038" spans="1:38" ht="12.75">
      <c r="B1038">
        <f t="shared" ref="B1038:P1038" si="5927">IF(ROWS(B$1026:B1038)&lt;=B$1024,B1037+1,"")</f>
        <v>13</v>
      </c>
      <c r="C1038">
        <f t="shared" si="5927"/>
        <v>13</v>
      </c>
      <c r="D1038">
        <f t="shared" si="5927"/>
        <v>13</v>
      </c>
      <c r="E1038">
        <f t="shared" si="5927"/>
        <v>13</v>
      </c>
      <c r="F1038">
        <f t="shared" si="5927"/>
        <v>13</v>
      </c>
      <c r="G1038">
        <f t="shared" si="5927"/>
        <v>13</v>
      </c>
      <c r="H1038">
        <f t="shared" si="5927"/>
        <v>13</v>
      </c>
      <c r="I1038">
        <f t="shared" si="5927"/>
        <v>13</v>
      </c>
      <c r="J1038">
        <f t="shared" si="5927"/>
        <v>13</v>
      </c>
      <c r="K1038">
        <f t="shared" si="5927"/>
        <v>13</v>
      </c>
      <c r="L1038">
        <f t="shared" si="5927"/>
        <v>13</v>
      </c>
      <c r="M1038">
        <f t="shared" si="5927"/>
        <v>13</v>
      </c>
      <c r="N1038">
        <f t="shared" si="5927"/>
        <v>13</v>
      </c>
      <c r="O1038">
        <f t="shared" si="5927"/>
        <v>13</v>
      </c>
      <c r="P1038">
        <f t="shared" si="5927"/>
        <v>13</v>
      </c>
      <c r="Q1038" s="37">
        <f t="shared" ref="Q1038:T1038" si="5928">IF(ROWS(Q$1026:Q1038)/100&lt;=Q$1024,Q1037+1%,"")</f>
        <v>0.12999999999999998</v>
      </c>
      <c r="R1038" s="37">
        <f t="shared" si="5928"/>
        <v>0.12999999999999998</v>
      </c>
      <c r="S1038" s="37">
        <f t="shared" si="5928"/>
        <v>0.12999999999999998</v>
      </c>
      <c r="T1038" s="37">
        <f t="shared" si="5928"/>
        <v>0.12999999999999998</v>
      </c>
      <c r="U1038">
        <f t="shared" si="5859"/>
        <v>13</v>
      </c>
      <c r="V1038" s="37">
        <f t="shared" ref="V1038:W1038" si="5929">IF(ROWS(V$1026:V1038)/100&lt;=V$1024,V1037+1%,"")</f>
        <v>0.12999999999999998</v>
      </c>
      <c r="W1038" s="37">
        <f t="shared" si="5929"/>
        <v>0.12999999999999998</v>
      </c>
      <c r="X1038">
        <f t="shared" si="5861"/>
        <v>22</v>
      </c>
      <c r="Y1038" s="37">
        <f t="shared" si="5862"/>
        <v>0.12999999999999998</v>
      </c>
      <c r="Z1038">
        <f t="shared" ref="Z1038:AA1038" si="5930">IF(ROWS(Z$1026:Z1038)&lt;=Z$1024,Z1037+1,"")</f>
        <v>13</v>
      </c>
      <c r="AA1038">
        <f t="shared" si="5930"/>
        <v>13</v>
      </c>
      <c r="AB1038" s="37">
        <f t="shared" ref="AB1038:AG1038" si="5931">IF(ROWS(AB$1026:AB1038)/100&lt;=AB$1024,AB1037+1%,"")</f>
        <v>0.12999999999999998</v>
      </c>
      <c r="AC1038" s="37">
        <f t="shared" si="5931"/>
        <v>0.12999999999999998</v>
      </c>
      <c r="AD1038" s="37">
        <f t="shared" si="5931"/>
        <v>0.12999999999999998</v>
      </c>
      <c r="AE1038" s="37">
        <f t="shared" si="5931"/>
        <v>0.12999999999999998</v>
      </c>
      <c r="AF1038" s="37">
        <f t="shared" si="5931"/>
        <v>0.12999999999999998</v>
      </c>
      <c r="AG1038" s="37">
        <f t="shared" si="5931"/>
        <v>0.12999999999999998</v>
      </c>
      <c r="AH1038">
        <f t="shared" si="5865"/>
        <v>13</v>
      </c>
      <c r="AI1038" s="37">
        <f t="shared" ref="AI1038:AJ1038" si="5932">IF(ROWS(AI$1026:AI1038)/100&lt;=AI$1024,AI1037+1,"")</f>
        <v>12.01</v>
      </c>
      <c r="AJ1038" s="37">
        <f t="shared" si="5932"/>
        <v>12.01</v>
      </c>
    </row>
    <row r="1039" spans="1:38" ht="12.75">
      <c r="B1039">
        <f t="shared" ref="B1039:P1039" si="5933">IF(ROWS(B$1026:B1039)&lt;=B$1024,B1038+1,"")</f>
        <v>14</v>
      </c>
      <c r="C1039">
        <f t="shared" si="5933"/>
        <v>14</v>
      </c>
      <c r="D1039">
        <f t="shared" si="5933"/>
        <v>14</v>
      </c>
      <c r="E1039">
        <f t="shared" si="5933"/>
        <v>14</v>
      </c>
      <c r="F1039">
        <f t="shared" si="5933"/>
        <v>14</v>
      </c>
      <c r="G1039">
        <f t="shared" si="5933"/>
        <v>14</v>
      </c>
      <c r="H1039">
        <f t="shared" si="5933"/>
        <v>14</v>
      </c>
      <c r="I1039">
        <f t="shared" si="5933"/>
        <v>14</v>
      </c>
      <c r="J1039">
        <f t="shared" si="5933"/>
        <v>14</v>
      </c>
      <c r="K1039">
        <f t="shared" si="5933"/>
        <v>14</v>
      </c>
      <c r="L1039">
        <f t="shared" si="5933"/>
        <v>14</v>
      </c>
      <c r="M1039">
        <f t="shared" si="5933"/>
        <v>14</v>
      </c>
      <c r="N1039">
        <f t="shared" si="5933"/>
        <v>14</v>
      </c>
      <c r="O1039">
        <f t="shared" si="5933"/>
        <v>14</v>
      </c>
      <c r="P1039">
        <f t="shared" si="5933"/>
        <v>14</v>
      </c>
      <c r="Q1039" s="37">
        <f t="shared" ref="Q1039:T1039" si="5934">IF(ROWS(Q$1026:Q1039)/100&lt;=Q$1024,Q1038+1%,"")</f>
        <v>0.13999999999999999</v>
      </c>
      <c r="R1039" s="37">
        <f t="shared" si="5934"/>
        <v>0.13999999999999999</v>
      </c>
      <c r="S1039" s="37">
        <f t="shared" si="5934"/>
        <v>0.13999999999999999</v>
      </c>
      <c r="T1039" s="37">
        <f t="shared" si="5934"/>
        <v>0.13999999999999999</v>
      </c>
      <c r="U1039">
        <f t="shared" si="5859"/>
        <v>14</v>
      </c>
      <c r="V1039" s="37">
        <f t="shared" ref="V1039:W1039" si="5935">IF(ROWS(V$1026:V1039)/100&lt;=V$1024,V1038+1%,"")</f>
        <v>0.13999999999999999</v>
      </c>
      <c r="W1039" s="37">
        <f t="shared" si="5935"/>
        <v>0.13999999999999999</v>
      </c>
      <c r="X1039">
        <f t="shared" si="5861"/>
        <v>23</v>
      </c>
      <c r="Y1039" s="37">
        <f t="shared" si="5862"/>
        <v>0.13999999999999999</v>
      </c>
      <c r="Z1039">
        <f t="shared" ref="Z1039:AA1039" si="5936">IF(ROWS(Z$1026:Z1039)&lt;=Z$1024,Z1038+1,"")</f>
        <v>14</v>
      </c>
      <c r="AA1039">
        <f t="shared" si="5936"/>
        <v>14</v>
      </c>
      <c r="AB1039" s="37">
        <f t="shared" ref="AB1039:AG1039" si="5937">IF(ROWS(AB$1026:AB1039)/100&lt;=AB$1024,AB1038+1%,"")</f>
        <v>0.13999999999999999</v>
      </c>
      <c r="AC1039" s="37">
        <f t="shared" si="5937"/>
        <v>0.13999999999999999</v>
      </c>
      <c r="AD1039" s="37">
        <f t="shared" si="5937"/>
        <v>0.13999999999999999</v>
      </c>
      <c r="AE1039" s="37">
        <f t="shared" si="5937"/>
        <v>0.13999999999999999</v>
      </c>
      <c r="AF1039" s="37">
        <f t="shared" si="5937"/>
        <v>0.13999999999999999</v>
      </c>
      <c r="AG1039" s="37">
        <f t="shared" si="5937"/>
        <v>0.13999999999999999</v>
      </c>
      <c r="AH1039">
        <f t="shared" si="5865"/>
        <v>14</v>
      </c>
      <c r="AI1039" s="37">
        <f t="shared" ref="AI1039:AJ1039" si="5938">IF(ROWS(AI$1026:AI1039)/100&lt;=AI$1024,AI1038+1,"")</f>
        <v>13.01</v>
      </c>
      <c r="AJ1039" s="37">
        <f t="shared" si="5938"/>
        <v>13.01</v>
      </c>
    </row>
    <row r="1040" spans="1:38" ht="12.75">
      <c r="B1040">
        <f t="shared" ref="B1040:P1040" si="5939">IF(ROWS(B$1026:B1040)&lt;=B$1024,B1039+1,"")</f>
        <v>15</v>
      </c>
      <c r="C1040">
        <f t="shared" si="5939"/>
        <v>15</v>
      </c>
      <c r="D1040">
        <f t="shared" si="5939"/>
        <v>15</v>
      </c>
      <c r="E1040">
        <f t="shared" si="5939"/>
        <v>15</v>
      </c>
      <c r="F1040">
        <f t="shared" si="5939"/>
        <v>15</v>
      </c>
      <c r="G1040">
        <f t="shared" si="5939"/>
        <v>15</v>
      </c>
      <c r="H1040">
        <f t="shared" si="5939"/>
        <v>15</v>
      </c>
      <c r="I1040">
        <f t="shared" si="5939"/>
        <v>15</v>
      </c>
      <c r="J1040">
        <f t="shared" si="5939"/>
        <v>15</v>
      </c>
      <c r="K1040">
        <f t="shared" si="5939"/>
        <v>15</v>
      </c>
      <c r="L1040">
        <f t="shared" si="5939"/>
        <v>15</v>
      </c>
      <c r="M1040">
        <f t="shared" si="5939"/>
        <v>15</v>
      </c>
      <c r="N1040">
        <f t="shared" si="5939"/>
        <v>15</v>
      </c>
      <c r="O1040">
        <f t="shared" si="5939"/>
        <v>15</v>
      </c>
      <c r="P1040">
        <f t="shared" si="5939"/>
        <v>15</v>
      </c>
      <c r="Q1040" s="37">
        <f t="shared" ref="Q1040:T1040" si="5940">IF(ROWS(Q$1026:Q1040)/100&lt;=Q$1024,Q1039+1%,"")</f>
        <v>0.15</v>
      </c>
      <c r="R1040" s="37">
        <f t="shared" si="5940"/>
        <v>0.15</v>
      </c>
      <c r="S1040" s="37">
        <f t="shared" si="5940"/>
        <v>0.15</v>
      </c>
      <c r="T1040" s="37">
        <f t="shared" si="5940"/>
        <v>0.15</v>
      </c>
      <c r="U1040">
        <f t="shared" si="5859"/>
        <v>15</v>
      </c>
      <c r="V1040" s="37">
        <f t="shared" ref="V1040:W1040" si="5941">IF(ROWS(V$1026:V1040)/100&lt;=V$1024,V1039+1%,"")</f>
        <v>0.15</v>
      </c>
      <c r="W1040" s="37">
        <f t="shared" si="5941"/>
        <v>0.15</v>
      </c>
      <c r="X1040">
        <f t="shared" si="5861"/>
        <v>24</v>
      </c>
      <c r="Y1040" s="37">
        <f t="shared" si="5862"/>
        <v>0.15</v>
      </c>
      <c r="Z1040">
        <f t="shared" ref="Z1040:AA1040" si="5942">IF(ROWS(Z$1026:Z1040)&lt;=Z$1024,Z1039+1,"")</f>
        <v>15</v>
      </c>
      <c r="AA1040">
        <f t="shared" si="5942"/>
        <v>15</v>
      </c>
      <c r="AB1040" s="37">
        <f t="shared" ref="AB1040:AG1040" si="5943">IF(ROWS(AB$1026:AB1040)/100&lt;=AB$1024,AB1039+1%,"")</f>
        <v>0.15</v>
      </c>
      <c r="AC1040" s="37">
        <f t="shared" si="5943"/>
        <v>0.15</v>
      </c>
      <c r="AD1040" s="37">
        <f t="shared" si="5943"/>
        <v>0.15</v>
      </c>
      <c r="AE1040" s="37">
        <f t="shared" si="5943"/>
        <v>0.15</v>
      </c>
      <c r="AF1040" s="37">
        <f t="shared" si="5943"/>
        <v>0.15</v>
      </c>
      <c r="AG1040" s="37">
        <f t="shared" si="5943"/>
        <v>0.15</v>
      </c>
      <c r="AH1040">
        <f t="shared" si="5865"/>
        <v>15</v>
      </c>
      <c r="AI1040" s="37">
        <f t="shared" ref="AI1040:AJ1040" si="5944">IF(ROWS(AI$1026:AI1040)/100&lt;=AI$1024,AI1039+1,"")</f>
        <v>14.01</v>
      </c>
      <c r="AJ1040" s="37">
        <f t="shared" si="5944"/>
        <v>14.01</v>
      </c>
    </row>
    <row r="1041" spans="2:36" ht="12.75">
      <c r="B1041">
        <f t="shared" ref="B1041:P1041" si="5945">IF(ROWS(B$1026:B1041)&lt;=B$1024,B1040+1,"")</f>
        <v>16</v>
      </c>
      <c r="C1041">
        <f t="shared" si="5945"/>
        <v>16</v>
      </c>
      <c r="D1041">
        <f t="shared" si="5945"/>
        <v>16</v>
      </c>
      <c r="E1041">
        <f t="shared" si="5945"/>
        <v>16</v>
      </c>
      <c r="F1041">
        <f t="shared" si="5945"/>
        <v>16</v>
      </c>
      <c r="G1041">
        <f t="shared" si="5945"/>
        <v>16</v>
      </c>
      <c r="H1041">
        <f t="shared" si="5945"/>
        <v>16</v>
      </c>
      <c r="I1041">
        <f t="shared" si="5945"/>
        <v>16</v>
      </c>
      <c r="J1041">
        <f t="shared" si="5945"/>
        <v>16</v>
      </c>
      <c r="K1041">
        <f t="shared" si="5945"/>
        <v>16</v>
      </c>
      <c r="L1041">
        <f t="shared" si="5945"/>
        <v>16</v>
      </c>
      <c r="M1041">
        <f t="shared" si="5945"/>
        <v>16</v>
      </c>
      <c r="N1041">
        <f t="shared" si="5945"/>
        <v>16</v>
      </c>
      <c r="O1041">
        <f t="shared" si="5945"/>
        <v>16</v>
      </c>
      <c r="P1041">
        <f t="shared" si="5945"/>
        <v>16</v>
      </c>
      <c r="Q1041" s="37">
        <f t="shared" ref="Q1041:T1041" si="5946">IF(ROWS(Q$1026:Q1041)/100&lt;=Q$1024,Q1040+1%,"")</f>
        <v>0.16</v>
      </c>
      <c r="R1041" s="37">
        <f t="shared" si="5946"/>
        <v>0.16</v>
      </c>
      <c r="S1041" s="37">
        <f t="shared" si="5946"/>
        <v>0.16</v>
      </c>
      <c r="T1041" s="37">
        <f t="shared" si="5946"/>
        <v>0.16</v>
      </c>
      <c r="U1041">
        <f t="shared" si="5859"/>
        <v>16</v>
      </c>
      <c r="V1041" s="37">
        <f t="shared" ref="V1041:W1041" si="5947">IF(ROWS(V$1026:V1041)/100&lt;=V$1024,V1040+1%,"")</f>
        <v>0.16</v>
      </c>
      <c r="W1041" s="37">
        <f t="shared" si="5947"/>
        <v>0.16</v>
      </c>
      <c r="X1041">
        <f t="shared" si="5861"/>
        <v>25</v>
      </c>
      <c r="Y1041" s="37">
        <f t="shared" si="5862"/>
        <v>0.16</v>
      </c>
      <c r="Z1041">
        <f t="shared" ref="Z1041:AA1041" si="5948">IF(ROWS(Z$1026:Z1041)&lt;=Z$1024,Z1040+1,"")</f>
        <v>16</v>
      </c>
      <c r="AA1041">
        <f t="shared" si="5948"/>
        <v>16</v>
      </c>
      <c r="AB1041" s="37">
        <f t="shared" ref="AB1041:AG1041" si="5949">IF(ROWS(AB$1026:AB1041)/100&lt;=AB$1024,AB1040+1%,"")</f>
        <v>0.16</v>
      </c>
      <c r="AC1041" s="37">
        <f t="shared" si="5949"/>
        <v>0.16</v>
      </c>
      <c r="AD1041" s="37">
        <f t="shared" si="5949"/>
        <v>0.16</v>
      </c>
      <c r="AE1041" s="37">
        <f t="shared" si="5949"/>
        <v>0.16</v>
      </c>
      <c r="AF1041" s="37">
        <f t="shared" si="5949"/>
        <v>0.16</v>
      </c>
      <c r="AG1041" s="37">
        <f t="shared" si="5949"/>
        <v>0.16</v>
      </c>
      <c r="AH1041">
        <f t="shared" si="5865"/>
        <v>16</v>
      </c>
      <c r="AI1041" s="37">
        <f t="shared" ref="AI1041:AJ1041" si="5950">IF(ROWS(AI$1026:AI1041)/100&lt;=AI$1024,AI1040+1,"")</f>
        <v>15.01</v>
      </c>
      <c r="AJ1041" s="37">
        <f t="shared" si="5950"/>
        <v>15.01</v>
      </c>
    </row>
    <row r="1042" spans="2:36" ht="12.75">
      <c r="B1042">
        <f t="shared" ref="B1042:P1042" si="5951">IF(ROWS(B$1026:B1042)&lt;=B$1024,B1041+1,"")</f>
        <v>17</v>
      </c>
      <c r="C1042">
        <f t="shared" si="5951"/>
        <v>17</v>
      </c>
      <c r="D1042">
        <f t="shared" si="5951"/>
        <v>17</v>
      </c>
      <c r="E1042">
        <f t="shared" si="5951"/>
        <v>17</v>
      </c>
      <c r="F1042">
        <f t="shared" si="5951"/>
        <v>17</v>
      </c>
      <c r="G1042">
        <f t="shared" si="5951"/>
        <v>17</v>
      </c>
      <c r="H1042">
        <f t="shared" si="5951"/>
        <v>17</v>
      </c>
      <c r="I1042">
        <f t="shared" si="5951"/>
        <v>17</v>
      </c>
      <c r="J1042">
        <f t="shared" si="5951"/>
        <v>17</v>
      </c>
      <c r="K1042">
        <f t="shared" si="5951"/>
        <v>17</v>
      </c>
      <c r="L1042">
        <f t="shared" si="5951"/>
        <v>17</v>
      </c>
      <c r="M1042">
        <f t="shared" si="5951"/>
        <v>17</v>
      </c>
      <c r="N1042">
        <f t="shared" si="5951"/>
        <v>17</v>
      </c>
      <c r="O1042">
        <f t="shared" si="5951"/>
        <v>17</v>
      </c>
      <c r="P1042">
        <f t="shared" si="5951"/>
        <v>17</v>
      </c>
      <c r="Q1042" s="37">
        <f t="shared" ref="Q1042:T1042" si="5952">IF(ROWS(Q$1026:Q1042)/100&lt;=Q$1024,Q1041+1%,"")</f>
        <v>0.17</v>
      </c>
      <c r="R1042" s="37">
        <f t="shared" si="5952"/>
        <v>0.17</v>
      </c>
      <c r="S1042" s="37">
        <f t="shared" si="5952"/>
        <v>0.17</v>
      </c>
      <c r="T1042" s="37">
        <f t="shared" si="5952"/>
        <v>0.17</v>
      </c>
      <c r="U1042">
        <f t="shared" si="5859"/>
        <v>17</v>
      </c>
      <c r="V1042" s="37">
        <f t="shared" ref="V1042:W1042" si="5953">IF(ROWS(V$1026:V1042)/100&lt;=V$1024,V1041+1%,"")</f>
        <v>0.17</v>
      </c>
      <c r="W1042" s="37">
        <f t="shared" si="5953"/>
        <v>0.17</v>
      </c>
      <c r="X1042">
        <f t="shared" si="5861"/>
        <v>26</v>
      </c>
      <c r="Y1042" s="37">
        <f t="shared" si="5862"/>
        <v>0.17</v>
      </c>
      <c r="Z1042">
        <f t="shared" ref="Z1042:AA1042" si="5954">IF(ROWS(Z$1026:Z1042)&lt;=Z$1024,Z1041+1,"")</f>
        <v>17</v>
      </c>
      <c r="AA1042">
        <f t="shared" si="5954"/>
        <v>17</v>
      </c>
      <c r="AB1042" s="37">
        <f t="shared" ref="AB1042:AG1042" si="5955">IF(ROWS(AB$1026:AB1042)/100&lt;=AB$1024,AB1041+1%,"")</f>
        <v>0.17</v>
      </c>
      <c r="AC1042" s="37">
        <f t="shared" si="5955"/>
        <v>0.17</v>
      </c>
      <c r="AD1042" s="37">
        <f t="shared" si="5955"/>
        <v>0.17</v>
      </c>
      <c r="AE1042" s="37">
        <f t="shared" si="5955"/>
        <v>0.17</v>
      </c>
      <c r="AF1042" s="37">
        <f t="shared" si="5955"/>
        <v>0.17</v>
      </c>
      <c r="AG1042" s="37">
        <f t="shared" si="5955"/>
        <v>0.17</v>
      </c>
      <c r="AH1042">
        <f t="shared" si="5865"/>
        <v>17</v>
      </c>
      <c r="AI1042" s="37">
        <f t="shared" ref="AI1042:AJ1042" si="5956">IF(ROWS(AI$1026:AI1042)/100&lt;=AI$1024,AI1041+1,"")</f>
        <v>16.009999999999998</v>
      </c>
      <c r="AJ1042" s="37">
        <f t="shared" si="5956"/>
        <v>16.009999999999998</v>
      </c>
    </row>
    <row r="1043" spans="2:36" ht="12.75">
      <c r="B1043">
        <f t="shared" ref="B1043:P1043" si="5957">IF(ROWS(B$1026:B1043)&lt;=B$1024,B1042+1,"")</f>
        <v>18</v>
      </c>
      <c r="C1043">
        <f t="shared" si="5957"/>
        <v>18</v>
      </c>
      <c r="D1043">
        <f t="shared" si="5957"/>
        <v>18</v>
      </c>
      <c r="E1043">
        <f t="shared" si="5957"/>
        <v>18</v>
      </c>
      <c r="F1043">
        <f t="shared" si="5957"/>
        <v>18</v>
      </c>
      <c r="G1043">
        <f t="shared" si="5957"/>
        <v>18</v>
      </c>
      <c r="H1043">
        <f t="shared" si="5957"/>
        <v>18</v>
      </c>
      <c r="I1043">
        <f t="shared" si="5957"/>
        <v>18</v>
      </c>
      <c r="J1043">
        <f t="shared" si="5957"/>
        <v>18</v>
      </c>
      <c r="K1043">
        <f t="shared" si="5957"/>
        <v>18</v>
      </c>
      <c r="L1043">
        <f t="shared" si="5957"/>
        <v>18</v>
      </c>
      <c r="M1043">
        <f t="shared" si="5957"/>
        <v>18</v>
      </c>
      <c r="N1043">
        <f t="shared" si="5957"/>
        <v>18</v>
      </c>
      <c r="O1043">
        <f t="shared" si="5957"/>
        <v>18</v>
      </c>
      <c r="P1043">
        <f t="shared" si="5957"/>
        <v>18</v>
      </c>
      <c r="Q1043" s="37">
        <f t="shared" ref="Q1043:T1043" si="5958">IF(ROWS(Q$1026:Q1043)/100&lt;=Q$1024,Q1042+1%,"")</f>
        <v>0.18000000000000002</v>
      </c>
      <c r="R1043" s="37">
        <f t="shared" si="5958"/>
        <v>0.18000000000000002</v>
      </c>
      <c r="S1043" s="37">
        <f t="shared" si="5958"/>
        <v>0.18000000000000002</v>
      </c>
      <c r="T1043" s="37">
        <f t="shared" si="5958"/>
        <v>0.18000000000000002</v>
      </c>
      <c r="U1043">
        <f t="shared" si="5859"/>
        <v>18</v>
      </c>
      <c r="V1043" s="37">
        <f t="shared" ref="V1043:W1043" si="5959">IF(ROWS(V$1026:V1043)/100&lt;=V$1024,V1042+1%,"")</f>
        <v>0.18000000000000002</v>
      </c>
      <c r="W1043" s="37">
        <f t="shared" si="5959"/>
        <v>0.18000000000000002</v>
      </c>
      <c r="X1043">
        <f t="shared" si="5861"/>
        <v>27</v>
      </c>
      <c r="Y1043" s="37">
        <f t="shared" si="5862"/>
        <v>0.18000000000000002</v>
      </c>
      <c r="Z1043">
        <f t="shared" ref="Z1043:AA1043" si="5960">IF(ROWS(Z$1026:Z1043)&lt;=Z$1024,Z1042+1,"")</f>
        <v>18</v>
      </c>
      <c r="AA1043">
        <f t="shared" si="5960"/>
        <v>18</v>
      </c>
      <c r="AB1043" s="37">
        <f t="shared" ref="AB1043:AG1043" si="5961">IF(ROWS(AB$1026:AB1043)/100&lt;=AB$1024,AB1042+1%,"")</f>
        <v>0.18000000000000002</v>
      </c>
      <c r="AC1043" s="37">
        <f t="shared" si="5961"/>
        <v>0.18000000000000002</v>
      </c>
      <c r="AD1043" s="37">
        <f t="shared" si="5961"/>
        <v>0.18000000000000002</v>
      </c>
      <c r="AE1043" s="37">
        <f t="shared" si="5961"/>
        <v>0.18000000000000002</v>
      </c>
      <c r="AF1043" s="37">
        <f t="shared" si="5961"/>
        <v>0.18000000000000002</v>
      </c>
      <c r="AG1043" s="37">
        <f t="shared" si="5961"/>
        <v>0.18000000000000002</v>
      </c>
      <c r="AH1043">
        <f t="shared" si="5865"/>
        <v>18</v>
      </c>
      <c r="AI1043" s="37">
        <f t="shared" ref="AI1043:AJ1043" si="5962">IF(ROWS(AI$1026:AI1043)/100&lt;=AI$1024,AI1042+1,"")</f>
        <v>17.009999999999998</v>
      </c>
      <c r="AJ1043" s="37">
        <f t="shared" si="5962"/>
        <v>17.009999999999998</v>
      </c>
    </row>
    <row r="1044" spans="2:36" ht="12.75">
      <c r="B1044">
        <f t="shared" ref="B1044:P1044" si="5963">IF(ROWS(B$1026:B1044)&lt;=B$1024,B1043+1,"")</f>
        <v>19</v>
      </c>
      <c r="C1044">
        <f t="shared" si="5963"/>
        <v>19</v>
      </c>
      <c r="D1044">
        <f t="shared" si="5963"/>
        <v>19</v>
      </c>
      <c r="E1044">
        <f t="shared" si="5963"/>
        <v>19</v>
      </c>
      <c r="F1044">
        <f t="shared" si="5963"/>
        <v>19</v>
      </c>
      <c r="G1044">
        <f t="shared" si="5963"/>
        <v>19</v>
      </c>
      <c r="H1044">
        <f t="shared" si="5963"/>
        <v>19</v>
      </c>
      <c r="I1044">
        <f t="shared" si="5963"/>
        <v>19</v>
      </c>
      <c r="J1044">
        <f t="shared" si="5963"/>
        <v>19</v>
      </c>
      <c r="K1044">
        <f t="shared" si="5963"/>
        <v>19</v>
      </c>
      <c r="L1044">
        <f t="shared" si="5963"/>
        <v>19</v>
      </c>
      <c r="M1044">
        <f t="shared" si="5963"/>
        <v>19</v>
      </c>
      <c r="N1044">
        <f t="shared" si="5963"/>
        <v>19</v>
      </c>
      <c r="O1044">
        <f t="shared" si="5963"/>
        <v>19</v>
      </c>
      <c r="P1044">
        <f t="shared" si="5963"/>
        <v>19</v>
      </c>
      <c r="Q1044" s="37">
        <f t="shared" ref="Q1044:T1044" si="5964">IF(ROWS(Q$1026:Q1044)/100&lt;=Q$1024,Q1043+1%,"")</f>
        <v>0.19000000000000003</v>
      </c>
      <c r="R1044" s="37">
        <f t="shared" si="5964"/>
        <v>0.19000000000000003</v>
      </c>
      <c r="S1044" s="37">
        <f t="shared" si="5964"/>
        <v>0.19000000000000003</v>
      </c>
      <c r="T1044" s="37">
        <f t="shared" si="5964"/>
        <v>0.19000000000000003</v>
      </c>
      <c r="U1044">
        <f t="shared" si="5859"/>
        <v>19</v>
      </c>
      <c r="V1044" s="37">
        <f t="shared" ref="V1044:W1044" si="5965">IF(ROWS(V$1026:V1044)/100&lt;=V$1024,V1043+1%,"")</f>
        <v>0.19000000000000003</v>
      </c>
      <c r="W1044" s="37">
        <f t="shared" si="5965"/>
        <v>0.19000000000000003</v>
      </c>
      <c r="X1044">
        <f t="shared" si="5861"/>
        <v>28</v>
      </c>
      <c r="Y1044" s="37">
        <f t="shared" si="5862"/>
        <v>0.19000000000000003</v>
      </c>
      <c r="Z1044">
        <f t="shared" ref="Z1044:AA1044" si="5966">IF(ROWS(Z$1026:Z1044)&lt;=Z$1024,Z1043+1,"")</f>
        <v>19</v>
      </c>
      <c r="AA1044">
        <f t="shared" si="5966"/>
        <v>19</v>
      </c>
      <c r="AB1044" s="37">
        <f t="shared" ref="AB1044:AG1044" si="5967">IF(ROWS(AB$1026:AB1044)/100&lt;=AB$1024,AB1043+1%,"")</f>
        <v>0.19000000000000003</v>
      </c>
      <c r="AC1044" s="37">
        <f t="shared" si="5967"/>
        <v>0.19000000000000003</v>
      </c>
      <c r="AD1044" s="37">
        <f t="shared" si="5967"/>
        <v>0.19000000000000003</v>
      </c>
      <c r="AE1044" s="37">
        <f t="shared" si="5967"/>
        <v>0.19000000000000003</v>
      </c>
      <c r="AF1044" s="37">
        <f t="shared" si="5967"/>
        <v>0.19000000000000003</v>
      </c>
      <c r="AG1044" s="37">
        <f t="shared" si="5967"/>
        <v>0.19000000000000003</v>
      </c>
      <c r="AH1044">
        <f t="shared" si="5865"/>
        <v>19</v>
      </c>
      <c r="AI1044" s="37">
        <f t="shared" ref="AI1044:AJ1044" si="5968">IF(ROWS(AI$1026:AI1044)/100&lt;=AI$1024,AI1043+1,"")</f>
        <v>18.009999999999998</v>
      </c>
      <c r="AJ1044" s="37">
        <f t="shared" si="5968"/>
        <v>18.009999999999998</v>
      </c>
    </row>
    <row r="1045" spans="2:36" ht="12.75">
      <c r="B1045">
        <f t="shared" ref="B1045:P1045" si="5969">IF(ROWS(B$1026:B1045)&lt;=B$1024,B1044+1,"")</f>
        <v>20</v>
      </c>
      <c r="C1045">
        <f t="shared" si="5969"/>
        <v>20</v>
      </c>
      <c r="D1045">
        <f t="shared" si="5969"/>
        <v>20</v>
      </c>
      <c r="E1045">
        <f t="shared" si="5969"/>
        <v>20</v>
      </c>
      <c r="F1045">
        <f t="shared" si="5969"/>
        <v>20</v>
      </c>
      <c r="G1045">
        <f t="shared" si="5969"/>
        <v>20</v>
      </c>
      <c r="H1045">
        <f t="shared" si="5969"/>
        <v>20</v>
      </c>
      <c r="I1045">
        <f t="shared" si="5969"/>
        <v>20</v>
      </c>
      <c r="J1045">
        <f t="shared" si="5969"/>
        <v>20</v>
      </c>
      <c r="K1045">
        <f t="shared" si="5969"/>
        <v>20</v>
      </c>
      <c r="L1045">
        <f t="shared" si="5969"/>
        <v>20</v>
      </c>
      <c r="M1045">
        <f t="shared" si="5969"/>
        <v>20</v>
      </c>
      <c r="N1045">
        <f t="shared" si="5969"/>
        <v>20</v>
      </c>
      <c r="O1045">
        <f t="shared" si="5969"/>
        <v>20</v>
      </c>
      <c r="P1045">
        <f t="shared" si="5969"/>
        <v>20</v>
      </c>
      <c r="Q1045" s="37">
        <f t="shared" ref="Q1045:T1045" si="5970">IF(ROWS(Q$1026:Q1045)/100&lt;=Q$1024,Q1044+1%,"")</f>
        <v>0.20000000000000004</v>
      </c>
      <c r="R1045" s="37">
        <f t="shared" si="5970"/>
        <v>0.20000000000000004</v>
      </c>
      <c r="S1045" s="37">
        <f t="shared" si="5970"/>
        <v>0.20000000000000004</v>
      </c>
      <c r="T1045" s="37">
        <f t="shared" si="5970"/>
        <v>0.20000000000000004</v>
      </c>
      <c r="U1045">
        <f t="shared" si="5859"/>
        <v>20</v>
      </c>
      <c r="V1045" s="37">
        <f t="shared" ref="V1045:W1045" si="5971">IF(ROWS(V$1026:V1045)/100&lt;=V$1024,V1044+1%,"")</f>
        <v>0.20000000000000004</v>
      </c>
      <c r="W1045" s="37">
        <f t="shared" si="5971"/>
        <v>0.20000000000000004</v>
      </c>
      <c r="X1045">
        <f t="shared" si="5861"/>
        <v>29</v>
      </c>
      <c r="Y1045" s="37">
        <f t="shared" si="5862"/>
        <v>0.20000000000000004</v>
      </c>
      <c r="Z1045">
        <f t="shared" ref="Z1045:AA1045" si="5972">IF(ROWS(Z$1026:Z1045)&lt;=Z$1024,Z1044+1,"")</f>
        <v>20</v>
      </c>
      <c r="AA1045">
        <f t="shared" si="5972"/>
        <v>20</v>
      </c>
      <c r="AB1045" s="37">
        <f t="shared" ref="AB1045:AG1045" si="5973">IF(ROWS(AB$1026:AB1045)/100&lt;=AB$1024,AB1044+1%,"")</f>
        <v>0.20000000000000004</v>
      </c>
      <c r="AC1045" s="37">
        <f t="shared" si="5973"/>
        <v>0.20000000000000004</v>
      </c>
      <c r="AD1045" s="37">
        <f t="shared" si="5973"/>
        <v>0.20000000000000004</v>
      </c>
      <c r="AE1045" s="37">
        <f t="shared" si="5973"/>
        <v>0.20000000000000004</v>
      </c>
      <c r="AF1045" s="37">
        <f t="shared" si="5973"/>
        <v>0.20000000000000004</v>
      </c>
      <c r="AG1045" s="37">
        <f t="shared" si="5973"/>
        <v>0.20000000000000004</v>
      </c>
      <c r="AH1045">
        <f t="shared" si="5865"/>
        <v>20</v>
      </c>
      <c r="AI1045" s="37">
        <f t="shared" ref="AI1045:AJ1045" si="5974">IF(ROWS(AI$1026:AI1045)/100&lt;=AI$1024,AI1044+1,"")</f>
        <v>19.009999999999998</v>
      </c>
      <c r="AJ1045" s="37">
        <f t="shared" si="5974"/>
        <v>19.009999999999998</v>
      </c>
    </row>
    <row r="1046" spans="2:36" ht="12.75">
      <c r="B1046">
        <f t="shared" ref="B1046:P1046" si="5975">IF(ROWS(B$1026:B1046)&lt;=B$1024,B1045+1,"")</f>
        <v>21</v>
      </c>
      <c r="C1046">
        <f t="shared" si="5975"/>
        <v>21</v>
      </c>
      <c r="D1046">
        <f t="shared" si="5975"/>
        <v>21</v>
      </c>
      <c r="E1046">
        <f t="shared" si="5975"/>
        <v>21</v>
      </c>
      <c r="F1046">
        <f t="shared" si="5975"/>
        <v>21</v>
      </c>
      <c r="G1046">
        <f t="shared" si="5975"/>
        <v>21</v>
      </c>
      <c r="H1046">
        <f t="shared" si="5975"/>
        <v>21</v>
      </c>
      <c r="I1046">
        <f t="shared" si="5975"/>
        <v>21</v>
      </c>
      <c r="J1046">
        <f t="shared" si="5975"/>
        <v>21</v>
      </c>
      <c r="K1046">
        <f t="shared" si="5975"/>
        <v>21</v>
      </c>
      <c r="L1046">
        <f t="shared" si="5975"/>
        <v>21</v>
      </c>
      <c r="M1046">
        <f t="shared" si="5975"/>
        <v>21</v>
      </c>
      <c r="N1046">
        <f t="shared" si="5975"/>
        <v>21</v>
      </c>
      <c r="O1046">
        <f t="shared" si="5975"/>
        <v>21</v>
      </c>
      <c r="P1046">
        <f t="shared" si="5975"/>
        <v>21</v>
      </c>
      <c r="Q1046" s="37">
        <f t="shared" ref="Q1046:T1046" si="5976">IF(ROWS(Q$1026:Q1046)/100&lt;=Q$1024,Q1045+1%,"")</f>
        <v>0.21000000000000005</v>
      </c>
      <c r="R1046" s="37">
        <f t="shared" si="5976"/>
        <v>0.21000000000000005</v>
      </c>
      <c r="S1046" s="37">
        <f t="shared" si="5976"/>
        <v>0.21000000000000005</v>
      </c>
      <c r="T1046" s="37">
        <f t="shared" si="5976"/>
        <v>0.21000000000000005</v>
      </c>
      <c r="U1046">
        <f t="shared" si="5859"/>
        <v>21</v>
      </c>
      <c r="V1046" s="37">
        <f t="shared" ref="V1046:W1046" si="5977">IF(ROWS(V$1026:V1046)/100&lt;=V$1024,V1045+1%,"")</f>
        <v>0.21000000000000005</v>
      </c>
      <c r="W1046" s="37">
        <f t="shared" si="5977"/>
        <v>0.21000000000000005</v>
      </c>
      <c r="X1046">
        <f t="shared" si="5861"/>
        <v>30</v>
      </c>
      <c r="Y1046" s="37">
        <f t="shared" si="5862"/>
        <v>0.21000000000000005</v>
      </c>
      <c r="Z1046">
        <f t="shared" ref="Z1046:AA1046" si="5978">IF(ROWS(Z$1026:Z1046)&lt;=Z$1024,Z1045+1,"")</f>
        <v>21</v>
      </c>
      <c r="AA1046">
        <f t="shared" si="5978"/>
        <v>21</v>
      </c>
      <c r="AB1046" s="37">
        <f t="shared" ref="AB1046:AG1046" si="5979">IF(ROWS(AB$1026:AB1046)/100&lt;=AB$1024,AB1045+1%,"")</f>
        <v>0.21000000000000005</v>
      </c>
      <c r="AC1046" s="37">
        <f t="shared" si="5979"/>
        <v>0.21000000000000005</v>
      </c>
      <c r="AD1046" s="37">
        <f t="shared" si="5979"/>
        <v>0.21000000000000005</v>
      </c>
      <c r="AE1046" s="37">
        <f t="shared" si="5979"/>
        <v>0.21000000000000005</v>
      </c>
      <c r="AF1046" s="37">
        <f t="shared" si="5979"/>
        <v>0.21000000000000005</v>
      </c>
      <c r="AG1046" s="37">
        <f t="shared" si="5979"/>
        <v>0.21000000000000005</v>
      </c>
      <c r="AH1046">
        <f t="shared" si="5865"/>
        <v>21</v>
      </c>
      <c r="AI1046" s="37">
        <f t="shared" ref="AI1046:AJ1046" si="5980">IF(ROWS(AI$1026:AI1046)/100&lt;=AI$1024,AI1045+1,"")</f>
        <v>20.009999999999998</v>
      </c>
      <c r="AJ1046" s="37">
        <f t="shared" si="5980"/>
        <v>20.009999999999998</v>
      </c>
    </row>
    <row r="1047" spans="2:36" ht="12.75">
      <c r="B1047">
        <f t="shared" ref="B1047:P1047" si="5981">IF(ROWS(B$1026:B1047)&lt;=B$1024,B1046+1,"")</f>
        <v>22</v>
      </c>
      <c r="C1047">
        <f t="shared" si="5981"/>
        <v>22</v>
      </c>
      <c r="D1047">
        <f t="shared" si="5981"/>
        <v>22</v>
      </c>
      <c r="E1047">
        <f t="shared" si="5981"/>
        <v>22</v>
      </c>
      <c r="F1047">
        <f t="shared" si="5981"/>
        <v>22</v>
      </c>
      <c r="G1047">
        <f t="shared" si="5981"/>
        <v>22</v>
      </c>
      <c r="H1047">
        <f t="shared" si="5981"/>
        <v>22</v>
      </c>
      <c r="I1047">
        <f t="shared" si="5981"/>
        <v>22</v>
      </c>
      <c r="J1047">
        <f t="shared" si="5981"/>
        <v>22</v>
      </c>
      <c r="K1047">
        <f t="shared" si="5981"/>
        <v>22</v>
      </c>
      <c r="L1047">
        <f t="shared" si="5981"/>
        <v>22</v>
      </c>
      <c r="M1047">
        <f t="shared" si="5981"/>
        <v>22</v>
      </c>
      <c r="N1047">
        <f t="shared" si="5981"/>
        <v>22</v>
      </c>
      <c r="O1047">
        <f t="shared" si="5981"/>
        <v>22</v>
      </c>
      <c r="P1047">
        <f t="shared" si="5981"/>
        <v>22</v>
      </c>
      <c r="Q1047" s="37">
        <f t="shared" ref="Q1047:T1047" si="5982">IF(ROWS(Q$1026:Q1047)/100&lt;=Q$1024,Q1046+1%,"")</f>
        <v>0.22000000000000006</v>
      </c>
      <c r="R1047" s="37">
        <f t="shared" si="5982"/>
        <v>0.22000000000000006</v>
      </c>
      <c r="S1047" s="37">
        <f t="shared" si="5982"/>
        <v>0.22000000000000006</v>
      </c>
      <c r="T1047" s="37">
        <f t="shared" si="5982"/>
        <v>0.22000000000000006</v>
      </c>
      <c r="U1047">
        <f t="shared" si="5859"/>
        <v>22</v>
      </c>
      <c r="V1047" s="37">
        <f t="shared" ref="V1047:W1047" si="5983">IF(ROWS(V$1026:V1047)/100&lt;=V$1024,V1046+1%,"")</f>
        <v>0.22000000000000006</v>
      </c>
      <c r="W1047" s="37">
        <f t="shared" si="5983"/>
        <v>0.22000000000000006</v>
      </c>
      <c r="X1047">
        <f t="shared" si="5861"/>
        <v>31</v>
      </c>
      <c r="Y1047" s="37">
        <f t="shared" si="5862"/>
        <v>0.22000000000000006</v>
      </c>
      <c r="Z1047">
        <f t="shared" ref="Z1047:AA1047" si="5984">IF(ROWS(Z$1026:Z1047)&lt;=Z$1024,Z1046+1,"")</f>
        <v>22</v>
      </c>
      <c r="AA1047">
        <f t="shared" si="5984"/>
        <v>22</v>
      </c>
      <c r="AB1047" s="37">
        <f t="shared" ref="AB1047:AG1047" si="5985">IF(ROWS(AB$1026:AB1047)/100&lt;=AB$1024,AB1046+1%,"")</f>
        <v>0.22000000000000006</v>
      </c>
      <c r="AC1047" s="37">
        <f t="shared" si="5985"/>
        <v>0.22000000000000006</v>
      </c>
      <c r="AD1047" s="37">
        <f t="shared" si="5985"/>
        <v>0.22000000000000006</v>
      </c>
      <c r="AE1047" s="37">
        <f t="shared" si="5985"/>
        <v>0.22000000000000006</v>
      </c>
      <c r="AF1047" s="37">
        <f t="shared" si="5985"/>
        <v>0.22000000000000006</v>
      </c>
      <c r="AG1047" s="37">
        <f t="shared" si="5985"/>
        <v>0.22000000000000006</v>
      </c>
      <c r="AH1047">
        <f t="shared" si="5865"/>
        <v>22</v>
      </c>
      <c r="AI1047" s="37">
        <f t="shared" ref="AI1047:AJ1047" si="5986">IF(ROWS(AI$1026:AI1047)/100&lt;=AI$1024,AI1046+1,"")</f>
        <v>21.009999999999998</v>
      </c>
      <c r="AJ1047" s="37">
        <f t="shared" si="5986"/>
        <v>21.009999999999998</v>
      </c>
    </row>
    <row r="1048" spans="2:36" ht="12.75">
      <c r="B1048">
        <f t="shared" ref="B1048:P1048" si="5987">IF(ROWS(B$1026:B1048)&lt;=B$1024,B1047+1,"")</f>
        <v>23</v>
      </c>
      <c r="C1048">
        <f t="shared" si="5987"/>
        <v>23</v>
      </c>
      <c r="D1048">
        <f t="shared" si="5987"/>
        <v>23</v>
      </c>
      <c r="E1048">
        <f t="shared" si="5987"/>
        <v>23</v>
      </c>
      <c r="F1048">
        <f t="shared" si="5987"/>
        <v>23</v>
      </c>
      <c r="G1048">
        <f t="shared" si="5987"/>
        <v>23</v>
      </c>
      <c r="H1048">
        <f t="shared" si="5987"/>
        <v>23</v>
      </c>
      <c r="I1048">
        <f t="shared" si="5987"/>
        <v>23</v>
      </c>
      <c r="J1048">
        <f t="shared" si="5987"/>
        <v>23</v>
      </c>
      <c r="K1048">
        <f t="shared" si="5987"/>
        <v>23</v>
      </c>
      <c r="L1048">
        <f t="shared" si="5987"/>
        <v>23</v>
      </c>
      <c r="M1048">
        <f t="shared" si="5987"/>
        <v>23</v>
      </c>
      <c r="N1048">
        <f t="shared" si="5987"/>
        <v>23</v>
      </c>
      <c r="O1048">
        <f t="shared" si="5987"/>
        <v>23</v>
      </c>
      <c r="P1048">
        <f t="shared" si="5987"/>
        <v>23</v>
      </c>
      <c r="Q1048" s="37">
        <f t="shared" ref="Q1048:T1048" si="5988">IF(ROWS(Q$1026:Q1048)/100&lt;=Q$1024,Q1047+1%,"")</f>
        <v>0.23000000000000007</v>
      </c>
      <c r="R1048" s="37">
        <f t="shared" si="5988"/>
        <v>0.23000000000000007</v>
      </c>
      <c r="S1048" s="37">
        <f t="shared" si="5988"/>
        <v>0.23000000000000007</v>
      </c>
      <c r="T1048" s="37">
        <f t="shared" si="5988"/>
        <v>0.23000000000000007</v>
      </c>
      <c r="U1048">
        <f t="shared" si="5859"/>
        <v>23</v>
      </c>
      <c r="V1048" s="37">
        <f t="shared" ref="V1048:W1048" si="5989">IF(ROWS(V$1026:V1048)/100&lt;=V$1024,V1047+1%,"")</f>
        <v>0.23000000000000007</v>
      </c>
      <c r="W1048" s="37">
        <f t="shared" si="5989"/>
        <v>0.23000000000000007</v>
      </c>
      <c r="X1048">
        <f t="shared" si="5861"/>
        <v>32</v>
      </c>
      <c r="Y1048" s="37">
        <f t="shared" si="5862"/>
        <v>0.23000000000000007</v>
      </c>
      <c r="Z1048">
        <f t="shared" ref="Z1048:AA1048" si="5990">IF(ROWS(Z$1026:Z1048)&lt;=Z$1024,Z1047+1,"")</f>
        <v>23</v>
      </c>
      <c r="AA1048">
        <f t="shared" si="5990"/>
        <v>23</v>
      </c>
      <c r="AB1048" s="37">
        <f t="shared" ref="AB1048:AG1048" si="5991">IF(ROWS(AB$1026:AB1048)/100&lt;=AB$1024,AB1047+1%,"")</f>
        <v>0.23000000000000007</v>
      </c>
      <c r="AC1048" s="37">
        <f t="shared" si="5991"/>
        <v>0.23000000000000007</v>
      </c>
      <c r="AD1048" s="37">
        <f t="shared" si="5991"/>
        <v>0.23000000000000007</v>
      </c>
      <c r="AE1048" s="37">
        <f t="shared" si="5991"/>
        <v>0.23000000000000007</v>
      </c>
      <c r="AF1048" s="37">
        <f t="shared" si="5991"/>
        <v>0.23000000000000007</v>
      </c>
      <c r="AG1048" s="37">
        <f t="shared" si="5991"/>
        <v>0.23000000000000007</v>
      </c>
      <c r="AH1048">
        <f t="shared" si="5865"/>
        <v>23</v>
      </c>
      <c r="AI1048" s="37">
        <f t="shared" ref="AI1048:AJ1048" si="5992">IF(ROWS(AI$1026:AI1048)/100&lt;=AI$1024,AI1047+1,"")</f>
        <v>22.009999999999998</v>
      </c>
      <c r="AJ1048" s="37">
        <f t="shared" si="5992"/>
        <v>22.009999999999998</v>
      </c>
    </row>
    <row r="1049" spans="2:36" ht="12.75">
      <c r="B1049">
        <f t="shared" ref="B1049:P1049" si="5993">IF(ROWS(B$1026:B1049)&lt;=B$1024,B1048+1,"")</f>
        <v>24</v>
      </c>
      <c r="C1049">
        <f t="shared" si="5993"/>
        <v>24</v>
      </c>
      <c r="D1049">
        <f t="shared" si="5993"/>
        <v>24</v>
      </c>
      <c r="E1049">
        <f t="shared" si="5993"/>
        <v>24</v>
      </c>
      <c r="F1049">
        <f t="shared" si="5993"/>
        <v>24</v>
      </c>
      <c r="G1049">
        <f t="shared" si="5993"/>
        <v>24</v>
      </c>
      <c r="H1049">
        <f t="shared" si="5993"/>
        <v>24</v>
      </c>
      <c r="I1049">
        <f t="shared" si="5993"/>
        <v>24</v>
      </c>
      <c r="J1049">
        <f t="shared" si="5993"/>
        <v>24</v>
      </c>
      <c r="K1049">
        <f t="shared" si="5993"/>
        <v>24</v>
      </c>
      <c r="L1049">
        <f t="shared" si="5993"/>
        <v>24</v>
      </c>
      <c r="M1049">
        <f t="shared" si="5993"/>
        <v>24</v>
      </c>
      <c r="N1049">
        <f t="shared" si="5993"/>
        <v>24</v>
      </c>
      <c r="O1049">
        <f t="shared" si="5993"/>
        <v>24</v>
      </c>
      <c r="P1049">
        <f t="shared" si="5993"/>
        <v>24</v>
      </c>
      <c r="Q1049" s="37">
        <f t="shared" ref="Q1049:T1049" si="5994">IF(ROWS(Q$1026:Q1049)/100&lt;=Q$1024,Q1048+1%,"")</f>
        <v>0.24000000000000007</v>
      </c>
      <c r="R1049" s="37">
        <f t="shared" si="5994"/>
        <v>0.24000000000000007</v>
      </c>
      <c r="S1049" s="37">
        <f t="shared" si="5994"/>
        <v>0.24000000000000007</v>
      </c>
      <c r="T1049" s="37">
        <f t="shared" si="5994"/>
        <v>0.24000000000000007</v>
      </c>
      <c r="U1049">
        <f t="shared" si="5859"/>
        <v>24</v>
      </c>
      <c r="V1049" s="37">
        <f t="shared" ref="V1049:W1049" si="5995">IF(ROWS(V$1026:V1049)/100&lt;=V$1024,V1048+1%,"")</f>
        <v>0.24000000000000007</v>
      </c>
      <c r="W1049" s="37">
        <f t="shared" si="5995"/>
        <v>0.24000000000000007</v>
      </c>
      <c r="X1049">
        <f t="shared" si="5861"/>
        <v>33</v>
      </c>
      <c r="Y1049" s="37">
        <f t="shared" si="5862"/>
        <v>0.24000000000000007</v>
      </c>
      <c r="Z1049">
        <f t="shared" ref="Z1049:AA1049" si="5996">IF(ROWS(Z$1026:Z1049)&lt;=Z$1024,Z1048+1,"")</f>
        <v>24</v>
      </c>
      <c r="AA1049">
        <f t="shared" si="5996"/>
        <v>24</v>
      </c>
      <c r="AB1049" s="37">
        <f t="shared" ref="AB1049:AG1049" si="5997">IF(ROWS(AB$1026:AB1049)/100&lt;=AB$1024,AB1048+1%,"")</f>
        <v>0.24000000000000007</v>
      </c>
      <c r="AC1049" s="37">
        <f t="shared" si="5997"/>
        <v>0.24000000000000007</v>
      </c>
      <c r="AD1049" s="37">
        <f t="shared" si="5997"/>
        <v>0.24000000000000007</v>
      </c>
      <c r="AE1049" s="37">
        <f t="shared" si="5997"/>
        <v>0.24000000000000007</v>
      </c>
      <c r="AF1049" s="37">
        <f t="shared" si="5997"/>
        <v>0.24000000000000007</v>
      </c>
      <c r="AG1049" s="37">
        <f t="shared" si="5997"/>
        <v>0.24000000000000007</v>
      </c>
      <c r="AH1049">
        <f t="shared" si="5865"/>
        <v>24</v>
      </c>
      <c r="AI1049" s="37">
        <f t="shared" ref="AI1049:AJ1049" si="5998">IF(ROWS(AI$1026:AI1049)/100&lt;=AI$1024,AI1048+1,"")</f>
        <v>23.009999999999998</v>
      </c>
      <c r="AJ1049" s="37">
        <f t="shared" si="5998"/>
        <v>23.009999999999998</v>
      </c>
    </row>
    <row r="1050" spans="2:36" ht="12.75">
      <c r="B1050">
        <f t="shared" ref="B1050:P1050" si="5999">IF(ROWS(B$1026:B1050)&lt;=B$1024,B1049+1,"")</f>
        <v>25</v>
      </c>
      <c r="C1050">
        <f t="shared" si="5999"/>
        <v>25</v>
      </c>
      <c r="D1050">
        <f t="shared" si="5999"/>
        <v>25</v>
      </c>
      <c r="E1050">
        <f t="shared" si="5999"/>
        <v>25</v>
      </c>
      <c r="F1050">
        <f t="shared" si="5999"/>
        <v>25</v>
      </c>
      <c r="G1050">
        <f t="shared" si="5999"/>
        <v>25</v>
      </c>
      <c r="H1050">
        <f t="shared" si="5999"/>
        <v>25</v>
      </c>
      <c r="I1050">
        <f t="shared" si="5999"/>
        <v>25</v>
      </c>
      <c r="J1050">
        <f t="shared" si="5999"/>
        <v>25</v>
      </c>
      <c r="K1050">
        <f t="shared" si="5999"/>
        <v>25</v>
      </c>
      <c r="L1050">
        <f t="shared" si="5999"/>
        <v>25</v>
      </c>
      <c r="M1050">
        <f t="shared" si="5999"/>
        <v>25</v>
      </c>
      <c r="N1050">
        <f t="shared" si="5999"/>
        <v>25</v>
      </c>
      <c r="O1050">
        <f t="shared" si="5999"/>
        <v>25</v>
      </c>
      <c r="P1050">
        <f t="shared" si="5999"/>
        <v>25</v>
      </c>
      <c r="Q1050" s="37">
        <f t="shared" ref="Q1050:T1050" si="6000">IF(ROWS(Q$1026:Q1050)/100&lt;=Q$1024,Q1049+1%,"")</f>
        <v>0.25000000000000006</v>
      </c>
      <c r="R1050" s="37">
        <f t="shared" si="6000"/>
        <v>0.25000000000000006</v>
      </c>
      <c r="S1050" s="37">
        <f t="shared" si="6000"/>
        <v>0.25000000000000006</v>
      </c>
      <c r="T1050" s="37">
        <f t="shared" si="6000"/>
        <v>0.25000000000000006</v>
      </c>
      <c r="U1050">
        <f t="shared" si="5859"/>
        <v>25</v>
      </c>
      <c r="V1050" s="37">
        <f t="shared" ref="V1050:W1050" si="6001">IF(ROWS(V$1026:V1050)/100&lt;=V$1024,V1049+1%,"")</f>
        <v>0.25000000000000006</v>
      </c>
      <c r="W1050" s="37">
        <f t="shared" si="6001"/>
        <v>0.25000000000000006</v>
      </c>
      <c r="X1050">
        <f t="shared" si="5861"/>
        <v>34</v>
      </c>
      <c r="Y1050" s="37">
        <f t="shared" si="5862"/>
        <v>0.25000000000000006</v>
      </c>
      <c r="Z1050">
        <f t="shared" ref="Z1050:AA1050" si="6002">IF(ROWS(Z$1026:Z1050)&lt;=Z$1024,Z1049+1,"")</f>
        <v>25</v>
      </c>
      <c r="AA1050">
        <f t="shared" si="6002"/>
        <v>25</v>
      </c>
      <c r="AB1050" s="37">
        <f t="shared" ref="AB1050:AG1050" si="6003">IF(ROWS(AB$1026:AB1050)/100&lt;=AB$1024,AB1049+1%,"")</f>
        <v>0.25000000000000006</v>
      </c>
      <c r="AC1050" s="37">
        <f t="shared" si="6003"/>
        <v>0.25000000000000006</v>
      </c>
      <c r="AD1050" s="37">
        <f t="shared" si="6003"/>
        <v>0.25000000000000006</v>
      </c>
      <c r="AE1050" s="37">
        <f t="shared" si="6003"/>
        <v>0.25000000000000006</v>
      </c>
      <c r="AF1050" s="37">
        <f t="shared" si="6003"/>
        <v>0.25000000000000006</v>
      </c>
      <c r="AG1050" s="37">
        <f t="shared" si="6003"/>
        <v>0.25000000000000006</v>
      </c>
      <c r="AH1050">
        <f t="shared" si="5865"/>
        <v>25</v>
      </c>
      <c r="AI1050" s="37">
        <f t="shared" ref="AI1050:AJ1050" si="6004">IF(ROWS(AI$1026:AI1050)/100&lt;=AI$1024,AI1049+1,"")</f>
        <v>24.009999999999998</v>
      </c>
      <c r="AJ1050" s="37">
        <f t="shared" si="6004"/>
        <v>24.009999999999998</v>
      </c>
    </row>
    <row r="1051" spans="2:36" ht="12.75">
      <c r="B1051">
        <f t="shared" ref="B1051:P1051" si="6005">IF(ROWS(B$1026:B1051)&lt;=B$1024,B1050+1,"")</f>
        <v>26</v>
      </c>
      <c r="C1051">
        <f t="shared" si="6005"/>
        <v>26</v>
      </c>
      <c r="D1051">
        <f t="shared" si="6005"/>
        <v>26</v>
      </c>
      <c r="E1051">
        <f t="shared" si="6005"/>
        <v>26</v>
      </c>
      <c r="F1051">
        <f t="shared" si="6005"/>
        <v>26</v>
      </c>
      <c r="G1051">
        <f t="shared" si="6005"/>
        <v>26</v>
      </c>
      <c r="H1051">
        <f t="shared" si="6005"/>
        <v>26</v>
      </c>
      <c r="I1051">
        <f t="shared" si="6005"/>
        <v>26</v>
      </c>
      <c r="J1051">
        <f t="shared" si="6005"/>
        <v>26</v>
      </c>
      <c r="K1051">
        <f t="shared" si="6005"/>
        <v>26</v>
      </c>
      <c r="L1051">
        <f t="shared" si="6005"/>
        <v>26</v>
      </c>
      <c r="M1051">
        <f t="shared" si="6005"/>
        <v>26</v>
      </c>
      <c r="N1051">
        <f t="shared" si="6005"/>
        <v>26</v>
      </c>
      <c r="O1051">
        <f t="shared" si="6005"/>
        <v>26</v>
      </c>
      <c r="P1051">
        <f t="shared" si="6005"/>
        <v>26</v>
      </c>
      <c r="Q1051" s="37">
        <f t="shared" ref="Q1051:T1051" si="6006">IF(ROWS(Q$1026:Q1051)/100&lt;=Q$1024,Q1050+1%,"")</f>
        <v>0.26000000000000006</v>
      </c>
      <c r="R1051" s="37">
        <f t="shared" si="6006"/>
        <v>0.26000000000000006</v>
      </c>
      <c r="S1051" s="37">
        <f t="shared" si="6006"/>
        <v>0.26000000000000006</v>
      </c>
      <c r="T1051" s="37">
        <f t="shared" si="6006"/>
        <v>0.26000000000000006</v>
      </c>
      <c r="U1051">
        <f t="shared" si="5859"/>
        <v>26</v>
      </c>
      <c r="V1051" s="37">
        <f t="shared" ref="V1051:W1051" si="6007">IF(ROWS(V$1026:V1051)/100&lt;=V$1024,V1050+1%,"")</f>
        <v>0.26000000000000006</v>
      </c>
      <c r="W1051" s="37">
        <f t="shared" si="6007"/>
        <v>0.26000000000000006</v>
      </c>
      <c r="X1051">
        <f t="shared" si="5861"/>
        <v>35</v>
      </c>
      <c r="Y1051" s="37">
        <f t="shared" si="5862"/>
        <v>0.26000000000000006</v>
      </c>
      <c r="Z1051">
        <f t="shared" ref="Z1051:AA1051" si="6008">IF(ROWS(Z$1026:Z1051)&lt;=Z$1024,Z1050+1,"")</f>
        <v>26</v>
      </c>
      <c r="AA1051">
        <f t="shared" si="6008"/>
        <v>26</v>
      </c>
      <c r="AB1051" s="37">
        <f t="shared" ref="AB1051:AG1051" si="6009">IF(ROWS(AB$1026:AB1051)/100&lt;=AB$1024,AB1050+1%,"")</f>
        <v>0.26000000000000006</v>
      </c>
      <c r="AC1051" s="37">
        <f t="shared" si="6009"/>
        <v>0.26000000000000006</v>
      </c>
      <c r="AD1051" s="37">
        <f t="shared" si="6009"/>
        <v>0.26000000000000006</v>
      </c>
      <c r="AE1051" s="37">
        <f t="shared" si="6009"/>
        <v>0.26000000000000006</v>
      </c>
      <c r="AF1051" s="37">
        <f t="shared" si="6009"/>
        <v>0.26000000000000006</v>
      </c>
      <c r="AG1051" s="37">
        <f t="shared" si="6009"/>
        <v>0.26000000000000006</v>
      </c>
      <c r="AH1051">
        <f t="shared" si="5865"/>
        <v>26</v>
      </c>
      <c r="AI1051" s="37">
        <f t="shared" ref="AI1051:AJ1051" si="6010">IF(ROWS(AI$1026:AI1051)/100&lt;=AI$1024,AI1050+1,"")</f>
        <v>25.009999999999998</v>
      </c>
      <c r="AJ1051" s="37">
        <f t="shared" si="6010"/>
        <v>25.009999999999998</v>
      </c>
    </row>
    <row r="1052" spans="2:36" ht="12.75">
      <c r="B1052">
        <f t="shared" ref="B1052:P1052" si="6011">IF(ROWS(B$1026:B1052)&lt;=B$1024,B1051+1,"")</f>
        <v>27</v>
      </c>
      <c r="C1052">
        <f t="shared" si="6011"/>
        <v>27</v>
      </c>
      <c r="D1052">
        <f t="shared" si="6011"/>
        <v>27</v>
      </c>
      <c r="E1052">
        <f t="shared" si="6011"/>
        <v>27</v>
      </c>
      <c r="F1052">
        <f t="shared" si="6011"/>
        <v>27</v>
      </c>
      <c r="G1052">
        <f t="shared" si="6011"/>
        <v>27</v>
      </c>
      <c r="H1052">
        <f t="shared" si="6011"/>
        <v>27</v>
      </c>
      <c r="I1052">
        <f t="shared" si="6011"/>
        <v>27</v>
      </c>
      <c r="J1052">
        <f t="shared" si="6011"/>
        <v>27</v>
      </c>
      <c r="K1052">
        <f t="shared" si="6011"/>
        <v>27</v>
      </c>
      <c r="L1052">
        <f t="shared" si="6011"/>
        <v>27</v>
      </c>
      <c r="M1052">
        <f t="shared" si="6011"/>
        <v>27</v>
      </c>
      <c r="N1052">
        <f t="shared" si="6011"/>
        <v>27</v>
      </c>
      <c r="O1052">
        <f t="shared" si="6011"/>
        <v>27</v>
      </c>
      <c r="P1052">
        <f t="shared" si="6011"/>
        <v>27</v>
      </c>
      <c r="Q1052" s="37">
        <f t="shared" ref="Q1052:T1052" si="6012">IF(ROWS(Q$1026:Q1052)/100&lt;=Q$1024,Q1051+1%,"")</f>
        <v>0.27000000000000007</v>
      </c>
      <c r="R1052" s="37">
        <f t="shared" si="6012"/>
        <v>0.27000000000000007</v>
      </c>
      <c r="S1052" s="37">
        <f t="shared" si="6012"/>
        <v>0.27000000000000007</v>
      </c>
      <c r="T1052" s="37">
        <f t="shared" si="6012"/>
        <v>0.27000000000000007</v>
      </c>
      <c r="U1052">
        <f t="shared" si="5859"/>
        <v>27</v>
      </c>
      <c r="V1052" s="37">
        <f t="shared" ref="V1052:W1052" si="6013">IF(ROWS(V$1026:V1052)/100&lt;=V$1024,V1051+1%,"")</f>
        <v>0.27000000000000007</v>
      </c>
      <c r="W1052" s="37">
        <f t="shared" si="6013"/>
        <v>0.27000000000000007</v>
      </c>
      <c r="X1052">
        <f t="shared" si="5861"/>
        <v>36</v>
      </c>
      <c r="Y1052" s="37">
        <f t="shared" si="5862"/>
        <v>0.27000000000000007</v>
      </c>
      <c r="Z1052">
        <f t="shared" ref="Z1052:AA1052" si="6014">IF(ROWS(Z$1026:Z1052)&lt;=Z$1024,Z1051+1,"")</f>
        <v>27</v>
      </c>
      <c r="AA1052">
        <f t="shared" si="6014"/>
        <v>27</v>
      </c>
      <c r="AB1052" s="37">
        <f t="shared" ref="AB1052:AG1052" si="6015">IF(ROWS(AB$1026:AB1052)/100&lt;=AB$1024,AB1051+1%,"")</f>
        <v>0.27000000000000007</v>
      </c>
      <c r="AC1052" s="37">
        <f t="shared" si="6015"/>
        <v>0.27000000000000007</v>
      </c>
      <c r="AD1052" s="37">
        <f t="shared" si="6015"/>
        <v>0.27000000000000007</v>
      </c>
      <c r="AE1052" s="37">
        <f t="shared" si="6015"/>
        <v>0.27000000000000007</v>
      </c>
      <c r="AF1052" s="37">
        <f t="shared" si="6015"/>
        <v>0.27000000000000007</v>
      </c>
      <c r="AG1052" s="37">
        <f t="shared" si="6015"/>
        <v>0.27000000000000007</v>
      </c>
      <c r="AH1052">
        <f t="shared" si="5865"/>
        <v>27</v>
      </c>
      <c r="AI1052" s="37">
        <f t="shared" ref="AI1052:AJ1052" si="6016">IF(ROWS(AI$1026:AI1052)/100&lt;=AI$1024,AI1051+1,"")</f>
        <v>26.009999999999998</v>
      </c>
      <c r="AJ1052" s="37">
        <f t="shared" si="6016"/>
        <v>26.009999999999998</v>
      </c>
    </row>
    <row r="1053" spans="2:36" ht="12.75">
      <c r="B1053">
        <f t="shared" ref="B1053:P1053" si="6017">IF(ROWS(B$1026:B1053)&lt;=B$1024,B1052+1,"")</f>
        <v>28</v>
      </c>
      <c r="C1053">
        <f t="shared" si="6017"/>
        <v>28</v>
      </c>
      <c r="D1053">
        <f t="shared" si="6017"/>
        <v>28</v>
      </c>
      <c r="E1053">
        <f t="shared" si="6017"/>
        <v>28</v>
      </c>
      <c r="F1053">
        <f t="shared" si="6017"/>
        <v>28</v>
      </c>
      <c r="G1053">
        <f t="shared" si="6017"/>
        <v>28</v>
      </c>
      <c r="H1053">
        <f t="shared" si="6017"/>
        <v>28</v>
      </c>
      <c r="I1053">
        <f t="shared" si="6017"/>
        <v>28</v>
      </c>
      <c r="J1053">
        <f t="shared" si="6017"/>
        <v>28</v>
      </c>
      <c r="K1053">
        <f t="shared" si="6017"/>
        <v>28</v>
      </c>
      <c r="L1053">
        <f t="shared" si="6017"/>
        <v>28</v>
      </c>
      <c r="M1053">
        <f t="shared" si="6017"/>
        <v>28</v>
      </c>
      <c r="N1053">
        <f t="shared" si="6017"/>
        <v>28</v>
      </c>
      <c r="O1053">
        <f t="shared" si="6017"/>
        <v>28</v>
      </c>
      <c r="P1053">
        <f t="shared" si="6017"/>
        <v>28</v>
      </c>
      <c r="Q1053" s="37">
        <f t="shared" ref="Q1053:T1053" si="6018">IF(ROWS(Q$1026:Q1053)/100&lt;=Q$1024,Q1052+1%,"")</f>
        <v>0.28000000000000008</v>
      </c>
      <c r="R1053" s="37">
        <f t="shared" si="6018"/>
        <v>0.28000000000000008</v>
      </c>
      <c r="S1053" s="37">
        <f t="shared" si="6018"/>
        <v>0.28000000000000008</v>
      </c>
      <c r="T1053" s="37">
        <f t="shared" si="6018"/>
        <v>0.28000000000000008</v>
      </c>
      <c r="U1053">
        <f t="shared" si="5859"/>
        <v>28</v>
      </c>
      <c r="V1053" s="37">
        <f t="shared" ref="V1053:W1053" si="6019">IF(ROWS(V$1026:V1053)/100&lt;=V$1024,V1052+1%,"")</f>
        <v>0.28000000000000008</v>
      </c>
      <c r="W1053" s="37">
        <f t="shared" si="6019"/>
        <v>0.28000000000000008</v>
      </c>
      <c r="X1053">
        <f t="shared" si="5861"/>
        <v>37</v>
      </c>
      <c r="Y1053" s="37">
        <f t="shared" si="5862"/>
        <v>0.28000000000000008</v>
      </c>
      <c r="Z1053">
        <f t="shared" ref="Z1053:AA1053" si="6020">IF(ROWS(Z$1026:Z1053)&lt;=Z$1024,Z1052+1,"")</f>
        <v>28</v>
      </c>
      <c r="AA1053">
        <f t="shared" si="6020"/>
        <v>28</v>
      </c>
      <c r="AB1053" s="37">
        <f t="shared" ref="AB1053:AG1053" si="6021">IF(ROWS(AB$1026:AB1053)/100&lt;=AB$1024,AB1052+1%,"")</f>
        <v>0.28000000000000008</v>
      </c>
      <c r="AC1053" s="37">
        <f t="shared" si="6021"/>
        <v>0.28000000000000008</v>
      </c>
      <c r="AD1053" s="37">
        <f t="shared" si="6021"/>
        <v>0.28000000000000008</v>
      </c>
      <c r="AE1053" s="37">
        <f t="shared" si="6021"/>
        <v>0.28000000000000008</v>
      </c>
      <c r="AF1053" s="37">
        <f t="shared" si="6021"/>
        <v>0.28000000000000008</v>
      </c>
      <c r="AG1053" s="37">
        <f t="shared" si="6021"/>
        <v>0.28000000000000008</v>
      </c>
      <c r="AH1053">
        <f t="shared" si="5865"/>
        <v>28</v>
      </c>
      <c r="AI1053" s="37">
        <f t="shared" ref="AI1053:AJ1053" si="6022">IF(ROWS(AI$1026:AI1053)/100&lt;=AI$1024,AI1052+1,"")</f>
        <v>27.009999999999998</v>
      </c>
      <c r="AJ1053" s="37">
        <f t="shared" si="6022"/>
        <v>27.009999999999998</v>
      </c>
    </row>
    <row r="1054" spans="2:36" ht="12.75">
      <c r="B1054">
        <f t="shared" ref="B1054:P1054" si="6023">IF(ROWS(B$1026:B1054)&lt;=B$1024,B1053+1,"")</f>
        <v>29</v>
      </c>
      <c r="C1054">
        <f t="shared" si="6023"/>
        <v>29</v>
      </c>
      <c r="D1054">
        <f t="shared" si="6023"/>
        <v>29</v>
      </c>
      <c r="E1054">
        <f t="shared" si="6023"/>
        <v>29</v>
      </c>
      <c r="F1054">
        <f t="shared" si="6023"/>
        <v>29</v>
      </c>
      <c r="G1054">
        <f t="shared" si="6023"/>
        <v>29</v>
      </c>
      <c r="H1054">
        <f t="shared" si="6023"/>
        <v>29</v>
      </c>
      <c r="I1054">
        <f t="shared" si="6023"/>
        <v>29</v>
      </c>
      <c r="J1054">
        <f t="shared" si="6023"/>
        <v>29</v>
      </c>
      <c r="K1054">
        <f t="shared" si="6023"/>
        <v>29</v>
      </c>
      <c r="L1054">
        <f t="shared" si="6023"/>
        <v>29</v>
      </c>
      <c r="M1054">
        <f t="shared" si="6023"/>
        <v>29</v>
      </c>
      <c r="N1054">
        <f t="shared" si="6023"/>
        <v>29</v>
      </c>
      <c r="O1054">
        <f t="shared" si="6023"/>
        <v>29</v>
      </c>
      <c r="P1054">
        <f t="shared" si="6023"/>
        <v>29</v>
      </c>
      <c r="Q1054" s="37">
        <f t="shared" ref="Q1054:T1054" si="6024">IF(ROWS(Q$1026:Q1054)/100&lt;=Q$1024,Q1053+1%,"")</f>
        <v>0.29000000000000009</v>
      </c>
      <c r="R1054" s="37">
        <f t="shared" si="6024"/>
        <v>0.29000000000000009</v>
      </c>
      <c r="S1054" s="37">
        <f t="shared" si="6024"/>
        <v>0.29000000000000009</v>
      </c>
      <c r="T1054" s="37">
        <f t="shared" si="6024"/>
        <v>0.29000000000000009</v>
      </c>
      <c r="U1054">
        <f t="shared" si="5859"/>
        <v>29</v>
      </c>
      <c r="V1054" s="37">
        <f t="shared" ref="V1054:W1054" si="6025">IF(ROWS(V$1026:V1054)/100&lt;=V$1024,V1053+1%,"")</f>
        <v>0.29000000000000009</v>
      </c>
      <c r="W1054" s="37">
        <f t="shared" si="6025"/>
        <v>0.29000000000000009</v>
      </c>
      <c r="X1054">
        <f t="shared" si="5861"/>
        <v>38</v>
      </c>
      <c r="Y1054" s="37">
        <f t="shared" si="5862"/>
        <v>0.29000000000000009</v>
      </c>
      <c r="Z1054">
        <f t="shared" ref="Z1054:AA1054" si="6026">IF(ROWS(Z$1026:Z1054)&lt;=Z$1024,Z1053+1,"")</f>
        <v>29</v>
      </c>
      <c r="AA1054">
        <f t="shared" si="6026"/>
        <v>29</v>
      </c>
      <c r="AB1054" s="37">
        <f t="shared" ref="AB1054:AG1054" si="6027">IF(ROWS(AB$1026:AB1054)/100&lt;=AB$1024,AB1053+1%,"")</f>
        <v>0.29000000000000009</v>
      </c>
      <c r="AC1054" s="37">
        <f t="shared" si="6027"/>
        <v>0.29000000000000009</v>
      </c>
      <c r="AD1054" s="37">
        <f t="shared" si="6027"/>
        <v>0.29000000000000009</v>
      </c>
      <c r="AE1054" s="37">
        <f t="shared" si="6027"/>
        <v>0.29000000000000009</v>
      </c>
      <c r="AF1054" s="37">
        <f t="shared" si="6027"/>
        <v>0.29000000000000009</v>
      </c>
      <c r="AG1054" s="37">
        <f t="shared" si="6027"/>
        <v>0.29000000000000009</v>
      </c>
      <c r="AH1054">
        <f t="shared" si="5865"/>
        <v>29</v>
      </c>
      <c r="AI1054" s="37">
        <f t="shared" ref="AI1054:AJ1054" si="6028">IF(ROWS(AI$1026:AI1054)/100&lt;=AI$1024,AI1053+1,"")</f>
        <v>28.009999999999998</v>
      </c>
      <c r="AJ1054" s="37">
        <f t="shared" si="6028"/>
        <v>28.009999999999998</v>
      </c>
    </row>
    <row r="1055" spans="2:36" ht="12.75">
      <c r="B1055">
        <f t="shared" ref="B1055:P1055" si="6029">IF(ROWS(B$1026:B1055)&lt;=B$1024,B1054+1,"")</f>
        <v>30</v>
      </c>
      <c r="C1055">
        <f t="shared" si="6029"/>
        <v>30</v>
      </c>
      <c r="D1055">
        <f t="shared" si="6029"/>
        <v>30</v>
      </c>
      <c r="E1055">
        <f t="shared" si="6029"/>
        <v>30</v>
      </c>
      <c r="F1055">
        <f t="shared" si="6029"/>
        <v>30</v>
      </c>
      <c r="G1055">
        <f t="shared" si="6029"/>
        <v>30</v>
      </c>
      <c r="H1055">
        <f t="shared" si="6029"/>
        <v>30</v>
      </c>
      <c r="I1055">
        <f t="shared" si="6029"/>
        <v>30</v>
      </c>
      <c r="J1055">
        <f t="shared" si="6029"/>
        <v>30</v>
      </c>
      <c r="K1055">
        <f t="shared" si="6029"/>
        <v>30</v>
      </c>
      <c r="L1055">
        <f t="shared" si="6029"/>
        <v>30</v>
      </c>
      <c r="M1055">
        <f t="shared" si="6029"/>
        <v>30</v>
      </c>
      <c r="N1055">
        <f t="shared" si="6029"/>
        <v>30</v>
      </c>
      <c r="O1055">
        <f t="shared" si="6029"/>
        <v>30</v>
      </c>
      <c r="P1055">
        <f t="shared" si="6029"/>
        <v>30</v>
      </c>
      <c r="Q1055" s="37">
        <f t="shared" ref="Q1055:T1055" si="6030">IF(ROWS(Q$1026:Q1055)/100&lt;=Q$1024,Q1054+1%,"")</f>
        <v>0.3000000000000001</v>
      </c>
      <c r="R1055" s="37">
        <f t="shared" si="6030"/>
        <v>0.3000000000000001</v>
      </c>
      <c r="S1055" s="37">
        <f t="shared" si="6030"/>
        <v>0.3000000000000001</v>
      </c>
      <c r="T1055" s="37">
        <f t="shared" si="6030"/>
        <v>0.3000000000000001</v>
      </c>
      <c r="U1055">
        <f t="shared" si="5859"/>
        <v>30</v>
      </c>
      <c r="V1055" s="37">
        <f t="shared" ref="V1055:W1055" si="6031">IF(ROWS(V$1026:V1055)/100&lt;=V$1024,V1054+1%,"")</f>
        <v>0.3000000000000001</v>
      </c>
      <c r="W1055" s="37">
        <f t="shared" si="6031"/>
        <v>0.3000000000000001</v>
      </c>
      <c r="X1055">
        <f t="shared" si="5861"/>
        <v>39</v>
      </c>
      <c r="Y1055" s="37">
        <f t="shared" si="5862"/>
        <v>0.3000000000000001</v>
      </c>
      <c r="Z1055">
        <f t="shared" ref="Z1055:AA1055" si="6032">IF(ROWS(Z$1026:Z1055)&lt;=Z$1024,Z1054+1,"")</f>
        <v>30</v>
      </c>
      <c r="AA1055">
        <f t="shared" si="6032"/>
        <v>30</v>
      </c>
      <c r="AB1055" s="37">
        <f t="shared" ref="AB1055:AG1055" si="6033">IF(ROWS(AB$1026:AB1055)/100&lt;=AB$1024,AB1054+1%,"")</f>
        <v>0.3000000000000001</v>
      </c>
      <c r="AC1055" s="37">
        <f t="shared" si="6033"/>
        <v>0.3000000000000001</v>
      </c>
      <c r="AD1055" s="37">
        <f t="shared" si="6033"/>
        <v>0.3000000000000001</v>
      </c>
      <c r="AE1055" s="37">
        <f t="shared" si="6033"/>
        <v>0.3000000000000001</v>
      </c>
      <c r="AF1055" s="37">
        <f t="shared" si="6033"/>
        <v>0.3000000000000001</v>
      </c>
      <c r="AG1055" s="37">
        <f t="shared" si="6033"/>
        <v>0.3000000000000001</v>
      </c>
      <c r="AH1055">
        <f t="shared" si="5865"/>
        <v>30</v>
      </c>
      <c r="AI1055" s="37">
        <f t="shared" ref="AI1055:AJ1055" si="6034">IF(ROWS(AI$1026:AI1055)/100&lt;=AI$1024,AI1054+1,"")</f>
        <v>29.009999999999998</v>
      </c>
      <c r="AJ1055" s="37">
        <f t="shared" si="6034"/>
        <v>29.009999999999998</v>
      </c>
    </row>
    <row r="1056" spans="2:36" ht="12.75">
      <c r="B1056">
        <f t="shared" ref="B1056:P1056" si="6035">IF(ROWS(B$1026:B1056)&lt;=B$1024,B1055+1,"")</f>
        <v>31</v>
      </c>
      <c r="C1056">
        <f t="shared" si="6035"/>
        <v>31</v>
      </c>
      <c r="D1056">
        <f t="shared" si="6035"/>
        <v>31</v>
      </c>
      <c r="E1056">
        <f t="shared" si="6035"/>
        <v>31</v>
      </c>
      <c r="F1056">
        <f t="shared" si="6035"/>
        <v>31</v>
      </c>
      <c r="G1056">
        <f t="shared" si="6035"/>
        <v>31</v>
      </c>
      <c r="H1056">
        <f t="shared" si="6035"/>
        <v>31</v>
      </c>
      <c r="I1056">
        <f t="shared" si="6035"/>
        <v>31</v>
      </c>
      <c r="J1056">
        <f t="shared" si="6035"/>
        <v>31</v>
      </c>
      <c r="K1056">
        <f t="shared" si="6035"/>
        <v>31</v>
      </c>
      <c r="L1056">
        <f t="shared" si="6035"/>
        <v>31</v>
      </c>
      <c r="M1056">
        <f t="shared" si="6035"/>
        <v>31</v>
      </c>
      <c r="N1056">
        <f t="shared" si="6035"/>
        <v>31</v>
      </c>
      <c r="O1056">
        <f t="shared" si="6035"/>
        <v>31</v>
      </c>
      <c r="P1056">
        <f t="shared" si="6035"/>
        <v>31</v>
      </c>
      <c r="Q1056" s="37">
        <f t="shared" ref="Q1056:T1056" si="6036">IF(ROWS(Q$1026:Q1056)/100&lt;=Q$1024,Q1055+1%,"")</f>
        <v>0.31000000000000011</v>
      </c>
      <c r="R1056" s="37">
        <f t="shared" si="6036"/>
        <v>0.31000000000000011</v>
      </c>
      <c r="S1056" s="37">
        <f t="shared" si="6036"/>
        <v>0.31000000000000011</v>
      </c>
      <c r="T1056" s="37">
        <f t="shared" si="6036"/>
        <v>0.31000000000000011</v>
      </c>
      <c r="U1056">
        <f t="shared" si="5859"/>
        <v>31</v>
      </c>
      <c r="V1056" s="37">
        <f t="shared" ref="V1056:W1056" si="6037">IF(ROWS(V$1026:V1056)/100&lt;=V$1024,V1055+1%,"")</f>
        <v>0.31000000000000011</v>
      </c>
      <c r="W1056" s="37">
        <f t="shared" si="6037"/>
        <v>0.31000000000000011</v>
      </c>
      <c r="X1056">
        <f t="shared" si="5861"/>
        <v>40</v>
      </c>
      <c r="Y1056" s="37">
        <f t="shared" si="5862"/>
        <v>0.31000000000000011</v>
      </c>
      <c r="Z1056">
        <f t="shared" ref="Z1056:AA1056" si="6038">IF(ROWS(Z$1026:Z1056)&lt;=Z$1024,Z1055+1,"")</f>
        <v>31</v>
      </c>
      <c r="AA1056">
        <f t="shared" si="6038"/>
        <v>31</v>
      </c>
      <c r="AB1056" s="37">
        <f t="shared" ref="AB1056:AG1056" si="6039">IF(ROWS(AB$1026:AB1056)/100&lt;=AB$1024,AB1055+1%,"")</f>
        <v>0.31000000000000011</v>
      </c>
      <c r="AC1056" s="37">
        <f t="shared" si="6039"/>
        <v>0.31000000000000011</v>
      </c>
      <c r="AD1056" s="37">
        <f t="shared" si="6039"/>
        <v>0.31000000000000011</v>
      </c>
      <c r="AE1056" s="37">
        <f t="shared" si="6039"/>
        <v>0.31000000000000011</v>
      </c>
      <c r="AF1056" s="37">
        <f t="shared" si="6039"/>
        <v>0.31000000000000011</v>
      </c>
      <c r="AG1056" s="37">
        <f t="shared" si="6039"/>
        <v>0.31000000000000011</v>
      </c>
      <c r="AH1056">
        <f t="shared" si="5865"/>
        <v>31</v>
      </c>
      <c r="AI1056" s="37">
        <f t="shared" ref="AI1056:AJ1056" si="6040">IF(ROWS(AI$1026:AI1056)/100&lt;=AI$1024,AI1055+1,"")</f>
        <v>30.009999999999998</v>
      </c>
      <c r="AJ1056" s="37">
        <f t="shared" si="6040"/>
        <v>30.009999999999998</v>
      </c>
    </row>
    <row r="1057" spans="2:36" ht="12.75">
      <c r="B1057">
        <f t="shared" ref="B1057:P1057" si="6041">IF(ROWS(B$1026:B1057)&lt;=B$1024,B1056+1,"")</f>
        <v>32</v>
      </c>
      <c r="C1057">
        <f t="shared" si="6041"/>
        <v>32</v>
      </c>
      <c r="D1057">
        <f t="shared" si="6041"/>
        <v>32</v>
      </c>
      <c r="E1057">
        <f t="shared" si="6041"/>
        <v>32</v>
      </c>
      <c r="F1057">
        <f t="shared" si="6041"/>
        <v>32</v>
      </c>
      <c r="G1057">
        <f t="shared" si="6041"/>
        <v>32</v>
      </c>
      <c r="H1057">
        <f t="shared" si="6041"/>
        <v>32</v>
      </c>
      <c r="I1057">
        <f t="shared" si="6041"/>
        <v>32</v>
      </c>
      <c r="J1057">
        <f t="shared" si="6041"/>
        <v>32</v>
      </c>
      <c r="K1057">
        <f t="shared" si="6041"/>
        <v>32</v>
      </c>
      <c r="L1057">
        <f t="shared" si="6041"/>
        <v>32</v>
      </c>
      <c r="M1057">
        <f t="shared" si="6041"/>
        <v>32</v>
      </c>
      <c r="N1057">
        <f t="shared" si="6041"/>
        <v>32</v>
      </c>
      <c r="O1057">
        <f t="shared" si="6041"/>
        <v>32</v>
      </c>
      <c r="P1057">
        <f t="shared" si="6041"/>
        <v>32</v>
      </c>
      <c r="Q1057" s="37">
        <f t="shared" ref="Q1057:T1057" si="6042">IF(ROWS(Q$1026:Q1057)/100&lt;=Q$1024,Q1056+1%,"")</f>
        <v>0.32000000000000012</v>
      </c>
      <c r="R1057" s="37">
        <f t="shared" si="6042"/>
        <v>0.32000000000000012</v>
      </c>
      <c r="S1057" s="37">
        <f t="shared" si="6042"/>
        <v>0.32000000000000012</v>
      </c>
      <c r="T1057" s="37">
        <f t="shared" si="6042"/>
        <v>0.32000000000000012</v>
      </c>
      <c r="U1057">
        <f t="shared" si="5859"/>
        <v>32</v>
      </c>
      <c r="V1057" s="37">
        <f t="shared" ref="V1057:W1057" si="6043">IF(ROWS(V$1026:V1057)/100&lt;=V$1024,V1056+1%,"")</f>
        <v>0.32000000000000012</v>
      </c>
      <c r="W1057" s="37">
        <f t="shared" si="6043"/>
        <v>0.32000000000000012</v>
      </c>
      <c r="X1057">
        <f t="shared" si="5861"/>
        <v>41</v>
      </c>
      <c r="Y1057" s="37">
        <f t="shared" si="5862"/>
        <v>0.32000000000000012</v>
      </c>
      <c r="Z1057">
        <f t="shared" ref="Z1057:AA1057" si="6044">IF(ROWS(Z$1026:Z1057)&lt;=Z$1024,Z1056+1,"")</f>
        <v>32</v>
      </c>
      <c r="AA1057">
        <f t="shared" si="6044"/>
        <v>32</v>
      </c>
      <c r="AB1057" s="37">
        <f t="shared" ref="AB1057:AG1057" si="6045">IF(ROWS(AB$1026:AB1057)/100&lt;=AB$1024,AB1056+1%,"")</f>
        <v>0.32000000000000012</v>
      </c>
      <c r="AC1057" s="37">
        <f t="shared" si="6045"/>
        <v>0.32000000000000012</v>
      </c>
      <c r="AD1057" s="37">
        <f t="shared" si="6045"/>
        <v>0.32000000000000012</v>
      </c>
      <c r="AE1057" s="37">
        <f t="shared" si="6045"/>
        <v>0.32000000000000012</v>
      </c>
      <c r="AF1057" s="37">
        <f t="shared" si="6045"/>
        <v>0.32000000000000012</v>
      </c>
      <c r="AG1057" s="37">
        <f t="shared" si="6045"/>
        <v>0.32000000000000012</v>
      </c>
      <c r="AH1057">
        <f t="shared" si="5865"/>
        <v>32</v>
      </c>
      <c r="AI1057" s="37">
        <f t="shared" ref="AI1057:AJ1057" si="6046">IF(ROWS(AI$1026:AI1057)/100&lt;=AI$1024,AI1056+1,"")</f>
        <v>31.009999999999998</v>
      </c>
      <c r="AJ1057" s="37">
        <f t="shared" si="6046"/>
        <v>31.009999999999998</v>
      </c>
    </row>
    <row r="1058" spans="2:36" ht="12.75">
      <c r="B1058">
        <f t="shared" ref="B1058:P1058" si="6047">IF(ROWS(B$1026:B1058)&lt;=B$1024,B1057+1,"")</f>
        <v>33</v>
      </c>
      <c r="C1058">
        <f t="shared" si="6047"/>
        <v>33</v>
      </c>
      <c r="D1058">
        <f t="shared" si="6047"/>
        <v>33</v>
      </c>
      <c r="E1058">
        <f t="shared" si="6047"/>
        <v>33</v>
      </c>
      <c r="F1058">
        <f t="shared" si="6047"/>
        <v>33</v>
      </c>
      <c r="G1058">
        <f t="shared" si="6047"/>
        <v>33</v>
      </c>
      <c r="H1058">
        <f t="shared" si="6047"/>
        <v>33</v>
      </c>
      <c r="I1058">
        <f t="shared" si="6047"/>
        <v>33</v>
      </c>
      <c r="J1058">
        <f t="shared" si="6047"/>
        <v>33</v>
      </c>
      <c r="K1058">
        <f t="shared" si="6047"/>
        <v>33</v>
      </c>
      <c r="L1058">
        <f t="shared" si="6047"/>
        <v>33</v>
      </c>
      <c r="M1058">
        <f t="shared" si="6047"/>
        <v>33</v>
      </c>
      <c r="N1058">
        <f t="shared" si="6047"/>
        <v>33</v>
      </c>
      <c r="O1058">
        <f t="shared" si="6047"/>
        <v>33</v>
      </c>
      <c r="P1058">
        <f t="shared" si="6047"/>
        <v>33</v>
      </c>
      <c r="Q1058" s="37">
        <f t="shared" ref="Q1058:T1058" si="6048">IF(ROWS(Q$1026:Q1058)/100&lt;=Q$1024,Q1057+1%,"")</f>
        <v>0.33000000000000013</v>
      </c>
      <c r="R1058" s="37">
        <f t="shared" si="6048"/>
        <v>0.33000000000000013</v>
      </c>
      <c r="S1058" s="37">
        <f t="shared" si="6048"/>
        <v>0.33000000000000013</v>
      </c>
      <c r="T1058" s="37">
        <f t="shared" si="6048"/>
        <v>0.33000000000000013</v>
      </c>
      <c r="U1058">
        <f t="shared" si="5859"/>
        <v>33</v>
      </c>
      <c r="V1058" s="37">
        <f t="shared" ref="V1058:W1058" si="6049">IF(ROWS(V$1026:V1058)/100&lt;=V$1024,V1057+1%,"")</f>
        <v>0.33000000000000013</v>
      </c>
      <c r="W1058" s="37">
        <f t="shared" si="6049"/>
        <v>0.33000000000000013</v>
      </c>
      <c r="X1058">
        <f t="shared" si="5861"/>
        <v>42</v>
      </c>
      <c r="Y1058" s="37">
        <f t="shared" si="5862"/>
        <v>0.33000000000000013</v>
      </c>
      <c r="Z1058">
        <f t="shared" ref="Z1058:AA1058" si="6050">IF(ROWS(Z$1026:Z1058)&lt;=Z$1024,Z1057+1,"")</f>
        <v>33</v>
      </c>
      <c r="AA1058">
        <f t="shared" si="6050"/>
        <v>33</v>
      </c>
      <c r="AB1058" s="37">
        <f t="shared" ref="AB1058:AG1058" si="6051">IF(ROWS(AB$1026:AB1058)/100&lt;=AB$1024,AB1057+1%,"")</f>
        <v>0.33000000000000013</v>
      </c>
      <c r="AC1058" s="37">
        <f t="shared" si="6051"/>
        <v>0.33000000000000013</v>
      </c>
      <c r="AD1058" s="37">
        <f t="shared" si="6051"/>
        <v>0.33000000000000013</v>
      </c>
      <c r="AE1058" s="37">
        <f t="shared" si="6051"/>
        <v>0.33000000000000013</v>
      </c>
      <c r="AF1058" s="37">
        <f t="shared" si="6051"/>
        <v>0.33000000000000013</v>
      </c>
      <c r="AG1058" s="37">
        <f t="shared" si="6051"/>
        <v>0.33000000000000013</v>
      </c>
      <c r="AH1058">
        <f t="shared" si="5865"/>
        <v>33</v>
      </c>
      <c r="AI1058" s="37">
        <f t="shared" ref="AI1058:AJ1058" si="6052">IF(ROWS(AI$1026:AI1058)/100&lt;=AI$1024,AI1057+1,"")</f>
        <v>32.01</v>
      </c>
      <c r="AJ1058" s="37">
        <f t="shared" si="6052"/>
        <v>32.01</v>
      </c>
    </row>
    <row r="1059" spans="2:36" ht="12.75">
      <c r="B1059">
        <f t="shared" ref="B1059:P1059" si="6053">IF(ROWS(B$1026:B1059)&lt;=B$1024,B1058+1,"")</f>
        <v>34</v>
      </c>
      <c r="C1059">
        <f t="shared" si="6053"/>
        <v>34</v>
      </c>
      <c r="D1059">
        <f t="shared" si="6053"/>
        <v>34</v>
      </c>
      <c r="E1059">
        <f t="shared" si="6053"/>
        <v>34</v>
      </c>
      <c r="F1059">
        <f t="shared" si="6053"/>
        <v>34</v>
      </c>
      <c r="G1059">
        <f t="shared" si="6053"/>
        <v>34</v>
      </c>
      <c r="H1059">
        <f t="shared" si="6053"/>
        <v>34</v>
      </c>
      <c r="I1059">
        <f t="shared" si="6053"/>
        <v>34</v>
      </c>
      <c r="J1059">
        <f t="shared" si="6053"/>
        <v>34</v>
      </c>
      <c r="K1059">
        <f t="shared" si="6053"/>
        <v>34</v>
      </c>
      <c r="L1059">
        <f t="shared" si="6053"/>
        <v>34</v>
      </c>
      <c r="M1059">
        <f t="shared" si="6053"/>
        <v>34</v>
      </c>
      <c r="N1059">
        <f t="shared" si="6053"/>
        <v>34</v>
      </c>
      <c r="O1059">
        <f t="shared" si="6053"/>
        <v>34</v>
      </c>
      <c r="P1059">
        <f t="shared" si="6053"/>
        <v>34</v>
      </c>
      <c r="Q1059" s="37">
        <f t="shared" ref="Q1059:T1059" si="6054">IF(ROWS(Q$1026:Q1059)/100&lt;=Q$1024,Q1058+1%,"")</f>
        <v>0.34000000000000014</v>
      </c>
      <c r="R1059" s="37">
        <f t="shared" si="6054"/>
        <v>0.34000000000000014</v>
      </c>
      <c r="S1059" s="37">
        <f t="shared" si="6054"/>
        <v>0.34000000000000014</v>
      </c>
      <c r="T1059" s="37">
        <f t="shared" si="6054"/>
        <v>0.34000000000000014</v>
      </c>
      <c r="U1059">
        <f t="shared" si="5859"/>
        <v>34</v>
      </c>
      <c r="V1059" s="37">
        <f t="shared" ref="V1059:W1059" si="6055">IF(ROWS(V$1026:V1059)/100&lt;=V$1024,V1058+1%,"")</f>
        <v>0.34000000000000014</v>
      </c>
      <c r="W1059" s="37">
        <f t="shared" si="6055"/>
        <v>0.34000000000000014</v>
      </c>
      <c r="X1059">
        <f t="shared" si="5861"/>
        <v>43</v>
      </c>
      <c r="Y1059" s="37">
        <f t="shared" si="5862"/>
        <v>0.34000000000000014</v>
      </c>
      <c r="Z1059">
        <f t="shared" ref="Z1059:AA1059" si="6056">IF(ROWS(Z$1026:Z1059)&lt;=Z$1024,Z1058+1,"")</f>
        <v>34</v>
      </c>
      <c r="AA1059">
        <f t="shared" si="6056"/>
        <v>34</v>
      </c>
      <c r="AB1059" s="37">
        <f t="shared" ref="AB1059:AG1059" si="6057">IF(ROWS(AB$1026:AB1059)/100&lt;=AB$1024,AB1058+1%,"")</f>
        <v>0.34000000000000014</v>
      </c>
      <c r="AC1059" s="37">
        <f t="shared" si="6057"/>
        <v>0.34000000000000014</v>
      </c>
      <c r="AD1059" s="37">
        <f t="shared" si="6057"/>
        <v>0.34000000000000014</v>
      </c>
      <c r="AE1059" s="37">
        <f t="shared" si="6057"/>
        <v>0.34000000000000014</v>
      </c>
      <c r="AF1059" s="37">
        <f t="shared" si="6057"/>
        <v>0.34000000000000014</v>
      </c>
      <c r="AG1059" s="37">
        <f t="shared" si="6057"/>
        <v>0.34000000000000014</v>
      </c>
      <c r="AH1059">
        <f t="shared" si="5865"/>
        <v>34</v>
      </c>
      <c r="AI1059" s="37">
        <f t="shared" ref="AI1059:AJ1059" si="6058">IF(ROWS(AI$1026:AI1059)/100&lt;=AI$1024,AI1058+1,"")</f>
        <v>33.01</v>
      </c>
      <c r="AJ1059" s="37">
        <f t="shared" si="6058"/>
        <v>33.01</v>
      </c>
    </row>
    <row r="1060" spans="2:36" ht="12.75">
      <c r="B1060">
        <f t="shared" ref="B1060:P1060" si="6059">IF(ROWS(B$1026:B1060)&lt;=B$1024,B1059+1,"")</f>
        <v>35</v>
      </c>
      <c r="C1060">
        <f t="shared" si="6059"/>
        <v>35</v>
      </c>
      <c r="D1060">
        <f t="shared" si="6059"/>
        <v>35</v>
      </c>
      <c r="E1060">
        <f t="shared" si="6059"/>
        <v>35</v>
      </c>
      <c r="F1060">
        <f t="shared" si="6059"/>
        <v>35</v>
      </c>
      <c r="G1060">
        <f t="shared" si="6059"/>
        <v>35</v>
      </c>
      <c r="H1060">
        <f t="shared" si="6059"/>
        <v>35</v>
      </c>
      <c r="I1060">
        <f t="shared" si="6059"/>
        <v>35</v>
      </c>
      <c r="J1060">
        <f t="shared" si="6059"/>
        <v>35</v>
      </c>
      <c r="K1060">
        <f t="shared" si="6059"/>
        <v>35</v>
      </c>
      <c r="L1060">
        <f t="shared" si="6059"/>
        <v>35</v>
      </c>
      <c r="M1060">
        <f t="shared" si="6059"/>
        <v>35</v>
      </c>
      <c r="N1060">
        <f t="shared" si="6059"/>
        <v>35</v>
      </c>
      <c r="O1060">
        <f t="shared" si="6059"/>
        <v>35</v>
      </c>
      <c r="P1060">
        <f t="shared" si="6059"/>
        <v>35</v>
      </c>
      <c r="Q1060" s="37">
        <f t="shared" ref="Q1060:T1060" si="6060">IF(ROWS(Q$1026:Q1060)/100&lt;=Q$1024,Q1059+1%,"")</f>
        <v>0.35000000000000014</v>
      </c>
      <c r="R1060" s="37">
        <f t="shared" si="6060"/>
        <v>0.35000000000000014</v>
      </c>
      <c r="S1060" s="37">
        <f t="shared" si="6060"/>
        <v>0.35000000000000014</v>
      </c>
      <c r="T1060" s="37">
        <f t="shared" si="6060"/>
        <v>0.35000000000000014</v>
      </c>
      <c r="U1060">
        <f t="shared" si="5859"/>
        <v>35</v>
      </c>
      <c r="V1060" s="37">
        <f t="shared" ref="V1060:W1060" si="6061">IF(ROWS(V$1026:V1060)/100&lt;=V$1024,V1059+1%,"")</f>
        <v>0.35000000000000014</v>
      </c>
      <c r="W1060" s="37">
        <f t="shared" si="6061"/>
        <v>0.35000000000000014</v>
      </c>
      <c r="X1060">
        <f t="shared" si="5861"/>
        <v>44</v>
      </c>
      <c r="Y1060" s="37">
        <f t="shared" si="5862"/>
        <v>0.35000000000000014</v>
      </c>
      <c r="Z1060">
        <f t="shared" ref="Z1060:AA1060" si="6062">IF(ROWS(Z$1026:Z1060)&lt;=Z$1024,Z1059+1,"")</f>
        <v>35</v>
      </c>
      <c r="AA1060">
        <f t="shared" si="6062"/>
        <v>35</v>
      </c>
      <c r="AB1060" s="37">
        <f t="shared" ref="AB1060:AG1060" si="6063">IF(ROWS(AB$1026:AB1060)/100&lt;=AB$1024,AB1059+1%,"")</f>
        <v>0.35000000000000014</v>
      </c>
      <c r="AC1060" s="37">
        <f t="shared" si="6063"/>
        <v>0.35000000000000014</v>
      </c>
      <c r="AD1060" s="37">
        <f t="shared" si="6063"/>
        <v>0.35000000000000014</v>
      </c>
      <c r="AE1060" s="37">
        <f t="shared" si="6063"/>
        <v>0.35000000000000014</v>
      </c>
      <c r="AF1060" s="37">
        <f t="shared" si="6063"/>
        <v>0.35000000000000014</v>
      </c>
      <c r="AG1060" s="37">
        <f t="shared" si="6063"/>
        <v>0.35000000000000014</v>
      </c>
      <c r="AH1060">
        <f t="shared" si="5865"/>
        <v>35</v>
      </c>
      <c r="AI1060" s="37">
        <f t="shared" ref="AI1060:AJ1060" si="6064">IF(ROWS(AI$1026:AI1060)/100&lt;=AI$1024,AI1059+1,"")</f>
        <v>34.01</v>
      </c>
      <c r="AJ1060" s="37">
        <f t="shared" si="6064"/>
        <v>34.01</v>
      </c>
    </row>
    <row r="1061" spans="2:36" ht="12.75">
      <c r="B1061">
        <f t="shared" ref="B1061:P1061" si="6065">IF(ROWS(B$1026:B1061)&lt;=B$1024,B1060+1,"")</f>
        <v>36</v>
      </c>
      <c r="C1061">
        <f t="shared" si="6065"/>
        <v>36</v>
      </c>
      <c r="D1061">
        <f t="shared" si="6065"/>
        <v>36</v>
      </c>
      <c r="E1061">
        <f t="shared" si="6065"/>
        <v>36</v>
      </c>
      <c r="F1061">
        <f t="shared" si="6065"/>
        <v>36</v>
      </c>
      <c r="G1061">
        <f t="shared" si="6065"/>
        <v>36</v>
      </c>
      <c r="H1061">
        <f t="shared" si="6065"/>
        <v>36</v>
      </c>
      <c r="I1061">
        <f t="shared" si="6065"/>
        <v>36</v>
      </c>
      <c r="J1061">
        <f t="shared" si="6065"/>
        <v>36</v>
      </c>
      <c r="K1061">
        <f t="shared" si="6065"/>
        <v>36</v>
      </c>
      <c r="L1061">
        <f t="shared" si="6065"/>
        <v>36</v>
      </c>
      <c r="M1061">
        <f t="shared" si="6065"/>
        <v>36</v>
      </c>
      <c r="N1061">
        <f t="shared" si="6065"/>
        <v>36</v>
      </c>
      <c r="O1061">
        <f t="shared" si="6065"/>
        <v>36</v>
      </c>
      <c r="P1061">
        <f t="shared" si="6065"/>
        <v>36</v>
      </c>
      <c r="Q1061" s="37">
        <f t="shared" ref="Q1061:T1061" si="6066">IF(ROWS(Q$1026:Q1061)/100&lt;=Q$1024,Q1060+1%,"")</f>
        <v>0.36000000000000015</v>
      </c>
      <c r="R1061" s="37">
        <f t="shared" si="6066"/>
        <v>0.36000000000000015</v>
      </c>
      <c r="S1061" s="37">
        <f t="shared" si="6066"/>
        <v>0.36000000000000015</v>
      </c>
      <c r="T1061" s="37">
        <f t="shared" si="6066"/>
        <v>0.36000000000000015</v>
      </c>
      <c r="U1061">
        <f t="shared" si="5859"/>
        <v>36</v>
      </c>
      <c r="V1061" s="37">
        <f t="shared" ref="V1061:W1061" si="6067">IF(ROWS(V$1026:V1061)/100&lt;=V$1024,V1060+1%,"")</f>
        <v>0.36000000000000015</v>
      </c>
      <c r="W1061" s="37">
        <f t="shared" si="6067"/>
        <v>0.36000000000000015</v>
      </c>
      <c r="X1061">
        <f t="shared" si="5861"/>
        <v>45</v>
      </c>
      <c r="Y1061" s="37">
        <f t="shared" si="5862"/>
        <v>0.36000000000000015</v>
      </c>
      <c r="Z1061">
        <f t="shared" ref="Z1061:AA1061" si="6068">IF(ROWS(Z$1026:Z1061)&lt;=Z$1024,Z1060+1,"")</f>
        <v>36</v>
      </c>
      <c r="AA1061">
        <f t="shared" si="6068"/>
        <v>36</v>
      </c>
      <c r="AB1061" s="37">
        <f t="shared" ref="AB1061:AG1061" si="6069">IF(ROWS(AB$1026:AB1061)/100&lt;=AB$1024,AB1060+1%,"")</f>
        <v>0.36000000000000015</v>
      </c>
      <c r="AC1061" s="37">
        <f t="shared" si="6069"/>
        <v>0.36000000000000015</v>
      </c>
      <c r="AD1061" s="37">
        <f t="shared" si="6069"/>
        <v>0.36000000000000015</v>
      </c>
      <c r="AE1061" s="37">
        <f t="shared" si="6069"/>
        <v>0.36000000000000015</v>
      </c>
      <c r="AF1061" s="37">
        <f t="shared" si="6069"/>
        <v>0.36000000000000015</v>
      </c>
      <c r="AG1061" s="37">
        <f t="shared" si="6069"/>
        <v>0.36000000000000015</v>
      </c>
      <c r="AH1061">
        <f t="shared" si="5865"/>
        <v>36</v>
      </c>
      <c r="AI1061" s="37">
        <f t="shared" ref="AI1061:AJ1061" si="6070">IF(ROWS(AI$1026:AI1061)/100&lt;=AI$1024,AI1060+1,"")</f>
        <v>35.01</v>
      </c>
      <c r="AJ1061" s="37">
        <f t="shared" si="6070"/>
        <v>35.01</v>
      </c>
    </row>
    <row r="1062" spans="2:36" ht="12.75">
      <c r="B1062">
        <f t="shared" ref="B1062:P1062" si="6071">IF(ROWS(B$1026:B1062)&lt;=B$1024,B1061+1,"")</f>
        <v>37</v>
      </c>
      <c r="C1062">
        <f t="shared" si="6071"/>
        <v>37</v>
      </c>
      <c r="D1062">
        <f t="shared" si="6071"/>
        <v>37</v>
      </c>
      <c r="E1062">
        <f t="shared" si="6071"/>
        <v>37</v>
      </c>
      <c r="F1062">
        <f t="shared" si="6071"/>
        <v>37</v>
      </c>
      <c r="G1062">
        <f t="shared" si="6071"/>
        <v>37</v>
      </c>
      <c r="H1062">
        <f t="shared" si="6071"/>
        <v>37</v>
      </c>
      <c r="I1062">
        <f t="shared" si="6071"/>
        <v>37</v>
      </c>
      <c r="J1062">
        <f t="shared" si="6071"/>
        <v>37</v>
      </c>
      <c r="K1062">
        <f t="shared" si="6071"/>
        <v>37</v>
      </c>
      <c r="L1062">
        <f t="shared" si="6071"/>
        <v>37</v>
      </c>
      <c r="M1062">
        <f t="shared" si="6071"/>
        <v>37</v>
      </c>
      <c r="N1062">
        <f t="shared" si="6071"/>
        <v>37</v>
      </c>
      <c r="O1062">
        <f t="shared" si="6071"/>
        <v>37</v>
      </c>
      <c r="P1062">
        <f t="shared" si="6071"/>
        <v>37</v>
      </c>
      <c r="Q1062" s="37">
        <f t="shared" ref="Q1062:T1062" si="6072">IF(ROWS(Q$1026:Q1062)/100&lt;=Q$1024,Q1061+1%,"")</f>
        <v>0.37000000000000016</v>
      </c>
      <c r="R1062" s="37">
        <f t="shared" si="6072"/>
        <v>0.37000000000000016</v>
      </c>
      <c r="S1062" s="37">
        <f t="shared" si="6072"/>
        <v>0.37000000000000016</v>
      </c>
      <c r="T1062" s="37">
        <f t="shared" si="6072"/>
        <v>0.37000000000000016</v>
      </c>
      <c r="U1062">
        <f t="shared" si="5859"/>
        <v>37</v>
      </c>
      <c r="V1062" s="37">
        <f t="shared" ref="V1062:W1062" si="6073">IF(ROWS(V$1026:V1062)/100&lt;=V$1024,V1061+1%,"")</f>
        <v>0.37000000000000016</v>
      </c>
      <c r="W1062" s="37">
        <f t="shared" si="6073"/>
        <v>0.37000000000000016</v>
      </c>
      <c r="X1062">
        <f t="shared" si="5861"/>
        <v>46</v>
      </c>
      <c r="Y1062" s="37">
        <f t="shared" si="5862"/>
        <v>0.37000000000000016</v>
      </c>
      <c r="Z1062">
        <f t="shared" ref="Z1062:AA1062" si="6074">IF(ROWS(Z$1026:Z1062)&lt;=Z$1024,Z1061+1,"")</f>
        <v>37</v>
      </c>
      <c r="AA1062">
        <f t="shared" si="6074"/>
        <v>37</v>
      </c>
      <c r="AB1062" s="37">
        <f t="shared" ref="AB1062:AG1062" si="6075">IF(ROWS(AB$1026:AB1062)/100&lt;=AB$1024,AB1061+1%,"")</f>
        <v>0.37000000000000016</v>
      </c>
      <c r="AC1062" s="37">
        <f t="shared" si="6075"/>
        <v>0.37000000000000016</v>
      </c>
      <c r="AD1062" s="37">
        <f t="shared" si="6075"/>
        <v>0.37000000000000016</v>
      </c>
      <c r="AE1062" s="37">
        <f t="shared" si="6075"/>
        <v>0.37000000000000016</v>
      </c>
      <c r="AF1062" s="37">
        <f t="shared" si="6075"/>
        <v>0.37000000000000016</v>
      </c>
      <c r="AG1062" s="37">
        <f t="shared" si="6075"/>
        <v>0.37000000000000016</v>
      </c>
      <c r="AH1062">
        <f t="shared" si="5865"/>
        <v>37</v>
      </c>
      <c r="AI1062" s="37">
        <f t="shared" ref="AI1062:AJ1062" si="6076">IF(ROWS(AI$1026:AI1062)/100&lt;=AI$1024,AI1061+1,"")</f>
        <v>36.01</v>
      </c>
      <c r="AJ1062" s="37">
        <f t="shared" si="6076"/>
        <v>36.01</v>
      </c>
    </row>
    <row r="1063" spans="2:36" ht="12.75">
      <c r="B1063">
        <f t="shared" ref="B1063:P1063" si="6077">IF(ROWS(B$1026:B1063)&lt;=B$1024,B1062+1,"")</f>
        <v>38</v>
      </c>
      <c r="C1063">
        <f t="shared" si="6077"/>
        <v>38</v>
      </c>
      <c r="D1063">
        <f t="shared" si="6077"/>
        <v>38</v>
      </c>
      <c r="E1063">
        <f t="shared" si="6077"/>
        <v>38</v>
      </c>
      <c r="F1063">
        <f t="shared" si="6077"/>
        <v>38</v>
      </c>
      <c r="G1063">
        <f t="shared" si="6077"/>
        <v>38</v>
      </c>
      <c r="H1063">
        <f t="shared" si="6077"/>
        <v>38</v>
      </c>
      <c r="I1063">
        <f t="shared" si="6077"/>
        <v>38</v>
      </c>
      <c r="J1063">
        <f t="shared" si="6077"/>
        <v>38</v>
      </c>
      <c r="K1063">
        <f t="shared" si="6077"/>
        <v>38</v>
      </c>
      <c r="L1063">
        <f t="shared" si="6077"/>
        <v>38</v>
      </c>
      <c r="M1063">
        <f t="shared" si="6077"/>
        <v>38</v>
      </c>
      <c r="N1063">
        <f t="shared" si="6077"/>
        <v>38</v>
      </c>
      <c r="O1063">
        <f t="shared" si="6077"/>
        <v>38</v>
      </c>
      <c r="P1063">
        <f t="shared" si="6077"/>
        <v>38</v>
      </c>
      <c r="Q1063" s="37">
        <f t="shared" ref="Q1063:T1063" si="6078">IF(ROWS(Q$1026:Q1063)/100&lt;=Q$1024,Q1062+1%,"")</f>
        <v>0.38000000000000017</v>
      </c>
      <c r="R1063" s="37">
        <f t="shared" si="6078"/>
        <v>0.38000000000000017</v>
      </c>
      <c r="S1063" s="37">
        <f t="shared" si="6078"/>
        <v>0.38000000000000017</v>
      </c>
      <c r="T1063" s="37">
        <f t="shared" si="6078"/>
        <v>0.38000000000000017</v>
      </c>
      <c r="U1063">
        <f t="shared" si="5859"/>
        <v>38</v>
      </c>
      <c r="V1063" s="37">
        <f t="shared" ref="V1063:W1063" si="6079">IF(ROWS(V$1026:V1063)/100&lt;=V$1024,V1062+1%,"")</f>
        <v>0.38000000000000017</v>
      </c>
      <c r="W1063" s="37">
        <f t="shared" si="6079"/>
        <v>0.38000000000000017</v>
      </c>
      <c r="X1063">
        <f t="shared" si="5861"/>
        <v>47</v>
      </c>
      <c r="Y1063" s="37">
        <f t="shared" si="5862"/>
        <v>0.38000000000000017</v>
      </c>
      <c r="Z1063">
        <f t="shared" ref="Z1063:AA1063" si="6080">IF(ROWS(Z$1026:Z1063)&lt;=Z$1024,Z1062+1,"")</f>
        <v>38</v>
      </c>
      <c r="AA1063">
        <f t="shared" si="6080"/>
        <v>38</v>
      </c>
      <c r="AB1063" s="37">
        <f t="shared" ref="AB1063:AG1063" si="6081">IF(ROWS(AB$1026:AB1063)/100&lt;=AB$1024,AB1062+1%,"")</f>
        <v>0.38000000000000017</v>
      </c>
      <c r="AC1063" s="37">
        <f t="shared" si="6081"/>
        <v>0.38000000000000017</v>
      </c>
      <c r="AD1063" s="37">
        <f t="shared" si="6081"/>
        <v>0.38000000000000017</v>
      </c>
      <c r="AE1063" s="37">
        <f t="shared" si="6081"/>
        <v>0.38000000000000017</v>
      </c>
      <c r="AF1063" s="37">
        <f t="shared" si="6081"/>
        <v>0.38000000000000017</v>
      </c>
      <c r="AG1063" s="37">
        <f t="shared" si="6081"/>
        <v>0.38000000000000017</v>
      </c>
      <c r="AH1063">
        <f t="shared" si="5865"/>
        <v>38</v>
      </c>
      <c r="AI1063" s="37">
        <f t="shared" ref="AI1063:AJ1063" si="6082">IF(ROWS(AI$1026:AI1063)/100&lt;=AI$1024,AI1062+1,"")</f>
        <v>37.01</v>
      </c>
      <c r="AJ1063" s="37">
        <f t="shared" si="6082"/>
        <v>37.01</v>
      </c>
    </row>
    <row r="1064" spans="2:36" ht="12.75">
      <c r="B1064">
        <f t="shared" ref="B1064:P1064" si="6083">IF(ROWS(B$1026:B1064)&lt;=B$1024,B1063+1,"")</f>
        <v>39</v>
      </c>
      <c r="C1064">
        <f t="shared" si="6083"/>
        <v>39</v>
      </c>
      <c r="D1064">
        <f t="shared" si="6083"/>
        <v>39</v>
      </c>
      <c r="E1064">
        <f t="shared" si="6083"/>
        <v>39</v>
      </c>
      <c r="F1064">
        <f t="shared" si="6083"/>
        <v>39</v>
      </c>
      <c r="G1064">
        <f t="shared" si="6083"/>
        <v>39</v>
      </c>
      <c r="H1064">
        <f t="shared" si="6083"/>
        <v>39</v>
      </c>
      <c r="I1064">
        <f t="shared" si="6083"/>
        <v>39</v>
      </c>
      <c r="J1064">
        <f t="shared" si="6083"/>
        <v>39</v>
      </c>
      <c r="K1064">
        <f t="shared" si="6083"/>
        <v>39</v>
      </c>
      <c r="L1064">
        <f t="shared" si="6083"/>
        <v>39</v>
      </c>
      <c r="M1064">
        <f t="shared" si="6083"/>
        <v>39</v>
      </c>
      <c r="N1064">
        <f t="shared" si="6083"/>
        <v>39</v>
      </c>
      <c r="O1064">
        <f t="shared" si="6083"/>
        <v>39</v>
      </c>
      <c r="P1064">
        <f t="shared" si="6083"/>
        <v>39</v>
      </c>
      <c r="Q1064" s="37">
        <f t="shared" ref="Q1064:T1064" si="6084">IF(ROWS(Q$1026:Q1064)/100&lt;=Q$1024,Q1063+1%,"")</f>
        <v>0.39000000000000018</v>
      </c>
      <c r="R1064" s="37">
        <f t="shared" si="6084"/>
        <v>0.39000000000000018</v>
      </c>
      <c r="S1064" s="37">
        <f t="shared" si="6084"/>
        <v>0.39000000000000018</v>
      </c>
      <c r="T1064" s="37">
        <f t="shared" si="6084"/>
        <v>0.39000000000000018</v>
      </c>
      <c r="U1064">
        <f t="shared" si="5859"/>
        <v>39</v>
      </c>
      <c r="V1064" s="37">
        <f t="shared" ref="V1064:W1064" si="6085">IF(ROWS(V$1026:V1064)/100&lt;=V$1024,V1063+1%,"")</f>
        <v>0.39000000000000018</v>
      </c>
      <c r="W1064" s="37">
        <f t="shared" si="6085"/>
        <v>0.39000000000000018</v>
      </c>
      <c r="X1064">
        <f t="shared" si="5861"/>
        <v>48</v>
      </c>
      <c r="Y1064" s="37">
        <f t="shared" si="5862"/>
        <v>0.39000000000000018</v>
      </c>
      <c r="Z1064">
        <f t="shared" ref="Z1064:AA1064" si="6086">IF(ROWS(Z$1026:Z1064)&lt;=Z$1024,Z1063+1,"")</f>
        <v>39</v>
      </c>
      <c r="AA1064">
        <f t="shared" si="6086"/>
        <v>39</v>
      </c>
      <c r="AB1064" s="37">
        <f t="shared" ref="AB1064:AG1064" si="6087">IF(ROWS(AB$1026:AB1064)/100&lt;=AB$1024,AB1063+1%,"")</f>
        <v>0.39000000000000018</v>
      </c>
      <c r="AC1064" s="37">
        <f t="shared" si="6087"/>
        <v>0.39000000000000018</v>
      </c>
      <c r="AD1064" s="37">
        <f t="shared" si="6087"/>
        <v>0.39000000000000018</v>
      </c>
      <c r="AE1064" s="37">
        <f t="shared" si="6087"/>
        <v>0.39000000000000018</v>
      </c>
      <c r="AF1064" s="37">
        <f t="shared" si="6087"/>
        <v>0.39000000000000018</v>
      </c>
      <c r="AG1064" s="37">
        <f t="shared" si="6087"/>
        <v>0.39000000000000018</v>
      </c>
      <c r="AH1064">
        <f t="shared" si="5865"/>
        <v>39</v>
      </c>
      <c r="AI1064" s="37">
        <f t="shared" ref="AI1064:AJ1064" si="6088">IF(ROWS(AI$1026:AI1064)/100&lt;=AI$1024,AI1063+1,"")</f>
        <v>38.01</v>
      </c>
      <c r="AJ1064" s="37">
        <f t="shared" si="6088"/>
        <v>38.01</v>
      </c>
    </row>
    <row r="1065" spans="2:36" ht="12.75">
      <c r="B1065">
        <f t="shared" ref="B1065:P1065" si="6089">IF(ROWS(B$1026:B1065)&lt;=B$1024,B1064+1,"")</f>
        <v>40</v>
      </c>
      <c r="C1065">
        <f t="shared" si="6089"/>
        <v>40</v>
      </c>
      <c r="D1065">
        <f t="shared" si="6089"/>
        <v>40</v>
      </c>
      <c r="E1065">
        <f t="shared" si="6089"/>
        <v>40</v>
      </c>
      <c r="F1065">
        <f t="shared" si="6089"/>
        <v>40</v>
      </c>
      <c r="G1065">
        <f t="shared" si="6089"/>
        <v>40</v>
      </c>
      <c r="H1065">
        <f t="shared" si="6089"/>
        <v>40</v>
      </c>
      <c r="I1065">
        <f t="shared" si="6089"/>
        <v>40</v>
      </c>
      <c r="J1065">
        <f t="shared" si="6089"/>
        <v>40</v>
      </c>
      <c r="K1065">
        <f t="shared" si="6089"/>
        <v>40</v>
      </c>
      <c r="L1065">
        <f t="shared" si="6089"/>
        <v>40</v>
      </c>
      <c r="M1065">
        <f t="shared" si="6089"/>
        <v>40</v>
      </c>
      <c r="N1065">
        <f t="shared" si="6089"/>
        <v>40</v>
      </c>
      <c r="O1065">
        <f t="shared" si="6089"/>
        <v>40</v>
      </c>
      <c r="P1065">
        <f t="shared" si="6089"/>
        <v>40</v>
      </c>
      <c r="Q1065" s="37">
        <f t="shared" ref="Q1065:T1065" si="6090">IF(ROWS(Q$1026:Q1065)/100&lt;=Q$1024,Q1064+1%,"")</f>
        <v>0.40000000000000019</v>
      </c>
      <c r="R1065" s="37">
        <f t="shared" si="6090"/>
        <v>0.40000000000000019</v>
      </c>
      <c r="S1065" s="37">
        <f t="shared" si="6090"/>
        <v>0.40000000000000019</v>
      </c>
      <c r="T1065" s="37">
        <f t="shared" si="6090"/>
        <v>0.40000000000000019</v>
      </c>
      <c r="U1065">
        <f t="shared" si="5859"/>
        <v>40</v>
      </c>
      <c r="V1065" s="37">
        <f t="shared" ref="V1065:W1065" si="6091">IF(ROWS(V$1026:V1065)/100&lt;=V$1024,V1064+1%,"")</f>
        <v>0.40000000000000019</v>
      </c>
      <c r="W1065" s="37">
        <f t="shared" si="6091"/>
        <v>0.40000000000000019</v>
      </c>
      <c r="X1065">
        <f t="shared" si="5861"/>
        <v>49</v>
      </c>
      <c r="Y1065" s="37">
        <f t="shared" si="5862"/>
        <v>0.40000000000000019</v>
      </c>
      <c r="Z1065">
        <f t="shared" ref="Z1065:AA1065" si="6092">IF(ROWS(Z$1026:Z1065)&lt;=Z$1024,Z1064+1,"")</f>
        <v>40</v>
      </c>
      <c r="AA1065">
        <f t="shared" si="6092"/>
        <v>40</v>
      </c>
      <c r="AB1065" s="37">
        <f t="shared" ref="AB1065:AG1065" si="6093">IF(ROWS(AB$1026:AB1065)/100&lt;=AB$1024,AB1064+1%,"")</f>
        <v>0.40000000000000019</v>
      </c>
      <c r="AC1065" s="37">
        <f t="shared" si="6093"/>
        <v>0.40000000000000019</v>
      </c>
      <c r="AD1065" s="37">
        <f t="shared" si="6093"/>
        <v>0.40000000000000019</v>
      </c>
      <c r="AE1065" s="37">
        <f t="shared" si="6093"/>
        <v>0.40000000000000019</v>
      </c>
      <c r="AF1065" s="37">
        <f t="shared" si="6093"/>
        <v>0.40000000000000019</v>
      </c>
      <c r="AG1065" s="37">
        <f t="shared" si="6093"/>
        <v>0.40000000000000019</v>
      </c>
      <c r="AH1065">
        <f t="shared" si="5865"/>
        <v>40</v>
      </c>
      <c r="AI1065" s="37">
        <f t="shared" ref="AI1065:AJ1065" si="6094">IF(ROWS(AI$1026:AI1065)/100&lt;=AI$1024,AI1064+1,"")</f>
        <v>39.01</v>
      </c>
      <c r="AJ1065" s="37">
        <f t="shared" si="6094"/>
        <v>39.01</v>
      </c>
    </row>
    <row r="1066" spans="2:36" ht="12.75">
      <c r="B1066">
        <f t="shared" ref="B1066:P1066" si="6095">IF(ROWS(B$1026:B1066)&lt;=B$1024,B1065+1,"")</f>
        <v>41</v>
      </c>
      <c r="C1066">
        <f t="shared" si="6095"/>
        <v>41</v>
      </c>
      <c r="D1066">
        <f t="shared" si="6095"/>
        <v>41</v>
      </c>
      <c r="E1066">
        <f t="shared" si="6095"/>
        <v>41</v>
      </c>
      <c r="F1066">
        <f t="shared" si="6095"/>
        <v>41</v>
      </c>
      <c r="G1066">
        <f t="shared" si="6095"/>
        <v>41</v>
      </c>
      <c r="H1066">
        <f t="shared" si="6095"/>
        <v>41</v>
      </c>
      <c r="I1066">
        <f t="shared" si="6095"/>
        <v>41</v>
      </c>
      <c r="J1066">
        <f t="shared" si="6095"/>
        <v>41</v>
      </c>
      <c r="K1066">
        <f t="shared" si="6095"/>
        <v>41</v>
      </c>
      <c r="L1066">
        <f t="shared" si="6095"/>
        <v>41</v>
      </c>
      <c r="M1066">
        <f t="shared" si="6095"/>
        <v>41</v>
      </c>
      <c r="N1066">
        <f t="shared" si="6095"/>
        <v>41</v>
      </c>
      <c r="O1066">
        <f t="shared" si="6095"/>
        <v>41</v>
      </c>
      <c r="P1066">
        <f t="shared" si="6095"/>
        <v>41</v>
      </c>
      <c r="Q1066" s="37">
        <f t="shared" ref="Q1066:T1066" si="6096">IF(ROWS(Q$1026:Q1066)/100&lt;=Q$1024,Q1065+1%,"")</f>
        <v>0.4100000000000002</v>
      </c>
      <c r="R1066" s="37">
        <f t="shared" si="6096"/>
        <v>0.4100000000000002</v>
      </c>
      <c r="S1066" s="37">
        <f t="shared" si="6096"/>
        <v>0.4100000000000002</v>
      </c>
      <c r="T1066" s="37">
        <f t="shared" si="6096"/>
        <v>0.4100000000000002</v>
      </c>
      <c r="U1066">
        <f t="shared" si="5859"/>
        <v>41</v>
      </c>
      <c r="V1066" s="37">
        <f t="shared" ref="V1066:W1066" si="6097">IF(ROWS(V$1026:V1066)/100&lt;=V$1024,V1065+1%,"")</f>
        <v>0.4100000000000002</v>
      </c>
      <c r="W1066" s="37">
        <f t="shared" si="6097"/>
        <v>0.4100000000000002</v>
      </c>
      <c r="X1066">
        <f t="shared" si="5861"/>
        <v>50</v>
      </c>
      <c r="Y1066" s="37">
        <f t="shared" si="5862"/>
        <v>0.4100000000000002</v>
      </c>
      <c r="Z1066">
        <f t="shared" ref="Z1066:AA1066" si="6098">IF(ROWS(Z$1026:Z1066)&lt;=Z$1024,Z1065+1,"")</f>
        <v>41</v>
      </c>
      <c r="AA1066">
        <f t="shared" si="6098"/>
        <v>41</v>
      </c>
      <c r="AB1066" s="37">
        <f t="shared" ref="AB1066:AG1066" si="6099">IF(ROWS(AB$1026:AB1066)/100&lt;=AB$1024,AB1065+1%,"")</f>
        <v>0.4100000000000002</v>
      </c>
      <c r="AC1066" s="37">
        <f t="shared" si="6099"/>
        <v>0.4100000000000002</v>
      </c>
      <c r="AD1066" s="37">
        <f t="shared" si="6099"/>
        <v>0.4100000000000002</v>
      </c>
      <c r="AE1066" s="37">
        <f t="shared" si="6099"/>
        <v>0.4100000000000002</v>
      </c>
      <c r="AF1066" s="37">
        <f t="shared" si="6099"/>
        <v>0.4100000000000002</v>
      </c>
      <c r="AG1066" s="37">
        <f t="shared" si="6099"/>
        <v>0.4100000000000002</v>
      </c>
      <c r="AH1066">
        <f t="shared" si="5865"/>
        <v>41</v>
      </c>
      <c r="AI1066" s="37">
        <f t="shared" ref="AI1066:AJ1066" si="6100">IF(ROWS(AI$1026:AI1066)/100&lt;=AI$1024,AI1065+1,"")</f>
        <v>40.01</v>
      </c>
      <c r="AJ1066" s="37">
        <f t="shared" si="6100"/>
        <v>40.01</v>
      </c>
    </row>
    <row r="1067" spans="2:36" ht="12.75">
      <c r="B1067">
        <f t="shared" ref="B1067:P1067" si="6101">IF(ROWS(B$1026:B1067)&lt;=B$1024,B1066+1,"")</f>
        <v>42</v>
      </c>
      <c r="C1067">
        <f t="shared" si="6101"/>
        <v>42</v>
      </c>
      <c r="D1067">
        <f t="shared" si="6101"/>
        <v>42</v>
      </c>
      <c r="E1067">
        <f t="shared" si="6101"/>
        <v>42</v>
      </c>
      <c r="F1067">
        <f t="shared" si="6101"/>
        <v>42</v>
      </c>
      <c r="G1067">
        <f t="shared" si="6101"/>
        <v>42</v>
      </c>
      <c r="H1067">
        <f t="shared" si="6101"/>
        <v>42</v>
      </c>
      <c r="I1067">
        <f t="shared" si="6101"/>
        <v>42</v>
      </c>
      <c r="J1067">
        <f t="shared" si="6101"/>
        <v>42</v>
      </c>
      <c r="K1067">
        <f t="shared" si="6101"/>
        <v>42</v>
      </c>
      <c r="L1067">
        <f t="shared" si="6101"/>
        <v>42</v>
      </c>
      <c r="M1067">
        <f t="shared" si="6101"/>
        <v>42</v>
      </c>
      <c r="N1067">
        <f t="shared" si="6101"/>
        <v>42</v>
      </c>
      <c r="O1067">
        <f t="shared" si="6101"/>
        <v>42</v>
      </c>
      <c r="P1067">
        <f t="shared" si="6101"/>
        <v>42</v>
      </c>
      <c r="Q1067" s="37">
        <f t="shared" ref="Q1067:T1067" si="6102">IF(ROWS(Q$1026:Q1067)/100&lt;=Q$1024,Q1066+1%,"")</f>
        <v>0.42000000000000021</v>
      </c>
      <c r="R1067" s="37">
        <f t="shared" si="6102"/>
        <v>0.42000000000000021</v>
      </c>
      <c r="S1067" s="37">
        <f t="shared" si="6102"/>
        <v>0.42000000000000021</v>
      </c>
      <c r="T1067" s="37">
        <f t="shared" si="6102"/>
        <v>0.42000000000000021</v>
      </c>
      <c r="U1067">
        <f t="shared" si="5859"/>
        <v>42</v>
      </c>
      <c r="V1067" s="37">
        <f t="shared" ref="V1067:W1067" si="6103">IF(ROWS(V$1026:V1067)/100&lt;=V$1024,V1066+1%,"")</f>
        <v>0.42000000000000021</v>
      </c>
      <c r="W1067" s="37">
        <f t="shared" si="6103"/>
        <v>0.42000000000000021</v>
      </c>
      <c r="X1067">
        <f t="shared" si="5861"/>
        <v>51</v>
      </c>
      <c r="Y1067" s="37">
        <f t="shared" si="5862"/>
        <v>0.42000000000000021</v>
      </c>
      <c r="Z1067">
        <f t="shared" ref="Z1067:AA1067" si="6104">IF(ROWS(Z$1026:Z1067)&lt;=Z$1024,Z1066+1,"")</f>
        <v>42</v>
      </c>
      <c r="AA1067">
        <f t="shared" si="6104"/>
        <v>42</v>
      </c>
      <c r="AB1067" s="37">
        <f t="shared" ref="AB1067:AG1067" si="6105">IF(ROWS(AB$1026:AB1067)/100&lt;=AB$1024,AB1066+1%,"")</f>
        <v>0.42000000000000021</v>
      </c>
      <c r="AC1067" s="37">
        <f t="shared" si="6105"/>
        <v>0.42000000000000021</v>
      </c>
      <c r="AD1067" s="37">
        <f t="shared" si="6105"/>
        <v>0.42000000000000021</v>
      </c>
      <c r="AE1067" s="37">
        <f t="shared" si="6105"/>
        <v>0.42000000000000021</v>
      </c>
      <c r="AF1067" s="37">
        <f t="shared" si="6105"/>
        <v>0.42000000000000021</v>
      </c>
      <c r="AG1067" s="37">
        <f t="shared" si="6105"/>
        <v>0.42000000000000021</v>
      </c>
      <c r="AH1067">
        <f t="shared" si="5865"/>
        <v>42</v>
      </c>
      <c r="AI1067" s="37">
        <f t="shared" ref="AI1067:AJ1067" si="6106">IF(ROWS(AI$1026:AI1067)/100&lt;=AI$1024,AI1066+1,"")</f>
        <v>41.01</v>
      </c>
      <c r="AJ1067" s="37">
        <f t="shared" si="6106"/>
        <v>41.01</v>
      </c>
    </row>
    <row r="1068" spans="2:36" ht="12.75">
      <c r="B1068">
        <f t="shared" ref="B1068:P1068" si="6107">IF(ROWS(B$1026:B1068)&lt;=B$1024,B1067+1,"")</f>
        <v>43</v>
      </c>
      <c r="C1068">
        <f t="shared" si="6107"/>
        <v>43</v>
      </c>
      <c r="D1068">
        <f t="shared" si="6107"/>
        <v>43</v>
      </c>
      <c r="E1068">
        <f t="shared" si="6107"/>
        <v>43</v>
      </c>
      <c r="F1068">
        <f t="shared" si="6107"/>
        <v>43</v>
      </c>
      <c r="G1068">
        <f t="shared" si="6107"/>
        <v>43</v>
      </c>
      <c r="H1068">
        <f t="shared" si="6107"/>
        <v>43</v>
      </c>
      <c r="I1068">
        <f t="shared" si="6107"/>
        <v>43</v>
      </c>
      <c r="J1068">
        <f t="shared" si="6107"/>
        <v>43</v>
      </c>
      <c r="K1068">
        <f t="shared" si="6107"/>
        <v>43</v>
      </c>
      <c r="L1068">
        <f t="shared" si="6107"/>
        <v>43</v>
      </c>
      <c r="M1068">
        <f t="shared" si="6107"/>
        <v>43</v>
      </c>
      <c r="N1068">
        <f t="shared" si="6107"/>
        <v>43</v>
      </c>
      <c r="O1068">
        <f t="shared" si="6107"/>
        <v>43</v>
      </c>
      <c r="P1068">
        <f t="shared" si="6107"/>
        <v>43</v>
      </c>
      <c r="Q1068" s="37">
        <f t="shared" ref="Q1068:T1068" si="6108">IF(ROWS(Q$1026:Q1068)/100&lt;=Q$1024,Q1067+1%,"")</f>
        <v>0.43000000000000022</v>
      </c>
      <c r="R1068" s="37">
        <f t="shared" si="6108"/>
        <v>0.43000000000000022</v>
      </c>
      <c r="S1068" s="37">
        <f t="shared" si="6108"/>
        <v>0.43000000000000022</v>
      </c>
      <c r="T1068" s="37">
        <f t="shared" si="6108"/>
        <v>0.43000000000000022</v>
      </c>
      <c r="U1068">
        <f t="shared" si="5859"/>
        <v>43</v>
      </c>
      <c r="V1068" s="37">
        <f t="shared" ref="V1068:W1068" si="6109">IF(ROWS(V$1026:V1068)/100&lt;=V$1024,V1067+1%,"")</f>
        <v>0.43000000000000022</v>
      </c>
      <c r="W1068" s="37">
        <f t="shared" si="6109"/>
        <v>0.43000000000000022</v>
      </c>
      <c r="X1068">
        <f t="shared" si="5861"/>
        <v>52</v>
      </c>
      <c r="Y1068" s="37">
        <f t="shared" si="5862"/>
        <v>0.43000000000000022</v>
      </c>
      <c r="Z1068">
        <f t="shared" ref="Z1068:AA1068" si="6110">IF(ROWS(Z$1026:Z1068)&lt;=Z$1024,Z1067+1,"")</f>
        <v>43</v>
      </c>
      <c r="AA1068">
        <f t="shared" si="6110"/>
        <v>43</v>
      </c>
      <c r="AB1068" s="37">
        <f t="shared" ref="AB1068:AG1068" si="6111">IF(ROWS(AB$1026:AB1068)/100&lt;=AB$1024,AB1067+1%,"")</f>
        <v>0.43000000000000022</v>
      </c>
      <c r="AC1068" s="37">
        <f t="shared" si="6111"/>
        <v>0.43000000000000022</v>
      </c>
      <c r="AD1068" s="37">
        <f t="shared" si="6111"/>
        <v>0.43000000000000022</v>
      </c>
      <c r="AE1068" s="37">
        <f t="shared" si="6111"/>
        <v>0.43000000000000022</v>
      </c>
      <c r="AF1068" s="37">
        <f t="shared" si="6111"/>
        <v>0.43000000000000022</v>
      </c>
      <c r="AG1068" s="37">
        <f t="shared" si="6111"/>
        <v>0.43000000000000022</v>
      </c>
      <c r="AH1068">
        <f t="shared" si="5865"/>
        <v>43</v>
      </c>
      <c r="AI1068" s="37">
        <f t="shared" ref="AI1068:AJ1068" si="6112">IF(ROWS(AI$1026:AI1068)/100&lt;=AI$1024,AI1067+1,"")</f>
        <v>42.01</v>
      </c>
      <c r="AJ1068" s="37">
        <f t="shared" si="6112"/>
        <v>42.01</v>
      </c>
    </row>
    <row r="1069" spans="2:36" ht="12.75">
      <c r="B1069">
        <f t="shared" ref="B1069:P1069" si="6113">IF(ROWS(B$1026:B1069)&lt;=B$1024,B1068+1,"")</f>
        <v>44</v>
      </c>
      <c r="C1069">
        <f t="shared" si="6113"/>
        <v>44</v>
      </c>
      <c r="D1069">
        <f t="shared" si="6113"/>
        <v>44</v>
      </c>
      <c r="E1069">
        <f t="shared" si="6113"/>
        <v>44</v>
      </c>
      <c r="F1069">
        <f t="shared" si="6113"/>
        <v>44</v>
      </c>
      <c r="G1069">
        <f t="shared" si="6113"/>
        <v>44</v>
      </c>
      <c r="H1069">
        <f t="shared" si="6113"/>
        <v>44</v>
      </c>
      <c r="I1069">
        <f t="shared" si="6113"/>
        <v>44</v>
      </c>
      <c r="J1069">
        <f t="shared" si="6113"/>
        <v>44</v>
      </c>
      <c r="K1069">
        <f t="shared" si="6113"/>
        <v>44</v>
      </c>
      <c r="L1069">
        <f t="shared" si="6113"/>
        <v>44</v>
      </c>
      <c r="M1069">
        <f t="shared" si="6113"/>
        <v>44</v>
      </c>
      <c r="N1069">
        <f t="shared" si="6113"/>
        <v>44</v>
      </c>
      <c r="O1069">
        <f t="shared" si="6113"/>
        <v>44</v>
      </c>
      <c r="P1069">
        <f t="shared" si="6113"/>
        <v>44</v>
      </c>
      <c r="Q1069" s="37">
        <f t="shared" ref="Q1069:T1069" si="6114">IF(ROWS(Q$1026:Q1069)/100&lt;=Q$1024,Q1068+1%,"")</f>
        <v>0.44000000000000022</v>
      </c>
      <c r="R1069" s="37">
        <f t="shared" si="6114"/>
        <v>0.44000000000000022</v>
      </c>
      <c r="S1069" s="37">
        <f t="shared" si="6114"/>
        <v>0.44000000000000022</v>
      </c>
      <c r="T1069" s="37">
        <f t="shared" si="6114"/>
        <v>0.44000000000000022</v>
      </c>
      <c r="U1069">
        <f t="shared" si="5859"/>
        <v>44</v>
      </c>
      <c r="V1069" s="37">
        <f t="shared" ref="V1069:W1069" si="6115">IF(ROWS(V$1026:V1069)/100&lt;=V$1024,V1068+1%,"")</f>
        <v>0.44000000000000022</v>
      </c>
      <c r="W1069" s="37">
        <f t="shared" si="6115"/>
        <v>0.44000000000000022</v>
      </c>
      <c r="X1069">
        <f t="shared" si="5861"/>
        <v>53</v>
      </c>
      <c r="Y1069" s="37">
        <f t="shared" si="5862"/>
        <v>0.44000000000000022</v>
      </c>
      <c r="Z1069">
        <f t="shared" ref="Z1069:AA1069" si="6116">IF(ROWS(Z$1026:Z1069)&lt;=Z$1024,Z1068+1,"")</f>
        <v>44</v>
      </c>
      <c r="AA1069">
        <f t="shared" si="6116"/>
        <v>44</v>
      </c>
      <c r="AB1069" s="37">
        <f t="shared" ref="AB1069:AG1069" si="6117">IF(ROWS(AB$1026:AB1069)/100&lt;=AB$1024,AB1068+1%,"")</f>
        <v>0.44000000000000022</v>
      </c>
      <c r="AC1069" s="37">
        <f t="shared" si="6117"/>
        <v>0.44000000000000022</v>
      </c>
      <c r="AD1069" s="37">
        <f t="shared" si="6117"/>
        <v>0.44000000000000022</v>
      </c>
      <c r="AE1069" s="37">
        <f t="shared" si="6117"/>
        <v>0.44000000000000022</v>
      </c>
      <c r="AF1069" s="37">
        <f t="shared" si="6117"/>
        <v>0.44000000000000022</v>
      </c>
      <c r="AG1069" s="37">
        <f t="shared" si="6117"/>
        <v>0.44000000000000022</v>
      </c>
      <c r="AH1069">
        <f t="shared" si="5865"/>
        <v>44</v>
      </c>
      <c r="AI1069" s="37">
        <f t="shared" ref="AI1069:AJ1069" si="6118">IF(ROWS(AI$1026:AI1069)/100&lt;=AI$1024,AI1068+1,"")</f>
        <v>43.01</v>
      </c>
      <c r="AJ1069" s="37">
        <f t="shared" si="6118"/>
        <v>43.01</v>
      </c>
    </row>
    <row r="1070" spans="2:36" ht="12.75">
      <c r="B1070">
        <f t="shared" ref="B1070:P1070" si="6119">IF(ROWS(B$1026:B1070)&lt;=B$1024,B1069+1,"")</f>
        <v>45</v>
      </c>
      <c r="C1070">
        <f t="shared" si="6119"/>
        <v>45</v>
      </c>
      <c r="D1070">
        <f t="shared" si="6119"/>
        <v>45</v>
      </c>
      <c r="E1070">
        <f t="shared" si="6119"/>
        <v>45</v>
      </c>
      <c r="F1070">
        <f t="shared" si="6119"/>
        <v>45</v>
      </c>
      <c r="G1070">
        <f t="shared" si="6119"/>
        <v>45</v>
      </c>
      <c r="H1070">
        <f t="shared" si="6119"/>
        <v>45</v>
      </c>
      <c r="I1070">
        <f t="shared" si="6119"/>
        <v>45</v>
      </c>
      <c r="J1070">
        <f t="shared" si="6119"/>
        <v>45</v>
      </c>
      <c r="K1070">
        <f t="shared" si="6119"/>
        <v>45</v>
      </c>
      <c r="L1070">
        <f t="shared" si="6119"/>
        <v>45</v>
      </c>
      <c r="M1070">
        <f t="shared" si="6119"/>
        <v>45</v>
      </c>
      <c r="N1070">
        <f t="shared" si="6119"/>
        <v>45</v>
      </c>
      <c r="O1070">
        <f t="shared" si="6119"/>
        <v>45</v>
      </c>
      <c r="P1070">
        <f t="shared" si="6119"/>
        <v>45</v>
      </c>
      <c r="Q1070" s="37">
        <f t="shared" ref="Q1070:T1070" si="6120">IF(ROWS(Q$1026:Q1070)/100&lt;=Q$1024,Q1069+1%,"")</f>
        <v>0.45000000000000023</v>
      </c>
      <c r="R1070" s="37">
        <f t="shared" si="6120"/>
        <v>0.45000000000000023</v>
      </c>
      <c r="S1070" s="37">
        <f t="shared" si="6120"/>
        <v>0.45000000000000023</v>
      </c>
      <c r="T1070" s="37">
        <f t="shared" si="6120"/>
        <v>0.45000000000000023</v>
      </c>
      <c r="U1070">
        <f t="shared" si="5859"/>
        <v>45</v>
      </c>
      <c r="V1070" s="37">
        <f t="shared" ref="V1070:W1070" si="6121">IF(ROWS(V$1026:V1070)/100&lt;=V$1024,V1069+1%,"")</f>
        <v>0.45000000000000023</v>
      </c>
      <c r="W1070" s="37">
        <f t="shared" si="6121"/>
        <v>0.45000000000000023</v>
      </c>
      <c r="X1070">
        <f t="shared" si="5861"/>
        <v>54</v>
      </c>
      <c r="Y1070" s="37">
        <f t="shared" si="5862"/>
        <v>0.45000000000000023</v>
      </c>
      <c r="Z1070">
        <f t="shared" ref="Z1070:AA1070" si="6122">IF(ROWS(Z$1026:Z1070)&lt;=Z$1024,Z1069+1,"")</f>
        <v>45</v>
      </c>
      <c r="AA1070">
        <f t="shared" si="6122"/>
        <v>45</v>
      </c>
      <c r="AB1070" s="37">
        <f t="shared" ref="AB1070:AG1070" si="6123">IF(ROWS(AB$1026:AB1070)/100&lt;=AB$1024,AB1069+1%,"")</f>
        <v>0.45000000000000023</v>
      </c>
      <c r="AC1070" s="37">
        <f t="shared" si="6123"/>
        <v>0.45000000000000023</v>
      </c>
      <c r="AD1070" s="37">
        <f t="shared" si="6123"/>
        <v>0.45000000000000023</v>
      </c>
      <c r="AE1070" s="37">
        <f t="shared" si="6123"/>
        <v>0.45000000000000023</v>
      </c>
      <c r="AF1070" s="37">
        <f t="shared" si="6123"/>
        <v>0.45000000000000023</v>
      </c>
      <c r="AG1070" s="37">
        <f t="shared" si="6123"/>
        <v>0.45000000000000023</v>
      </c>
      <c r="AH1070">
        <f t="shared" si="5865"/>
        <v>45</v>
      </c>
      <c r="AI1070" s="37">
        <f t="shared" ref="AI1070:AJ1070" si="6124">IF(ROWS(AI$1026:AI1070)/100&lt;=AI$1024,AI1069+1,"")</f>
        <v>44.01</v>
      </c>
      <c r="AJ1070" s="37">
        <f t="shared" si="6124"/>
        <v>44.01</v>
      </c>
    </row>
    <row r="1071" spans="2:36" ht="12.75">
      <c r="B1071">
        <f t="shared" ref="B1071:P1071" si="6125">IF(ROWS(B$1026:B1071)&lt;=B$1024,B1070+1,"")</f>
        <v>46</v>
      </c>
      <c r="C1071">
        <f t="shared" si="6125"/>
        <v>46</v>
      </c>
      <c r="D1071">
        <f t="shared" si="6125"/>
        <v>46</v>
      </c>
      <c r="E1071">
        <f t="shared" si="6125"/>
        <v>46</v>
      </c>
      <c r="F1071">
        <f t="shared" si="6125"/>
        <v>46</v>
      </c>
      <c r="G1071">
        <f t="shared" si="6125"/>
        <v>46</v>
      </c>
      <c r="H1071">
        <f t="shared" si="6125"/>
        <v>46</v>
      </c>
      <c r="I1071">
        <f t="shared" si="6125"/>
        <v>46</v>
      </c>
      <c r="J1071">
        <f t="shared" si="6125"/>
        <v>46</v>
      </c>
      <c r="K1071">
        <f t="shared" si="6125"/>
        <v>46</v>
      </c>
      <c r="L1071">
        <f t="shared" si="6125"/>
        <v>46</v>
      </c>
      <c r="M1071">
        <f t="shared" si="6125"/>
        <v>46</v>
      </c>
      <c r="N1071">
        <f t="shared" si="6125"/>
        <v>46</v>
      </c>
      <c r="O1071">
        <f t="shared" si="6125"/>
        <v>46</v>
      </c>
      <c r="P1071">
        <f t="shared" si="6125"/>
        <v>46</v>
      </c>
      <c r="Q1071" s="37">
        <f t="shared" ref="Q1071:T1071" si="6126">IF(ROWS(Q$1026:Q1071)/100&lt;=Q$1024,Q1070+1%,"")</f>
        <v>0.46000000000000024</v>
      </c>
      <c r="R1071" s="37">
        <f t="shared" si="6126"/>
        <v>0.46000000000000024</v>
      </c>
      <c r="S1071" s="37">
        <f t="shared" si="6126"/>
        <v>0.46000000000000024</v>
      </c>
      <c r="T1071" s="37">
        <f t="shared" si="6126"/>
        <v>0.46000000000000024</v>
      </c>
      <c r="U1071">
        <f t="shared" si="5859"/>
        <v>46</v>
      </c>
      <c r="V1071" s="37">
        <f t="shared" ref="V1071:W1071" si="6127">IF(ROWS(V$1026:V1071)/100&lt;=V$1024,V1070+1%,"")</f>
        <v>0.46000000000000024</v>
      </c>
      <c r="W1071" s="37">
        <f t="shared" si="6127"/>
        <v>0.46000000000000024</v>
      </c>
      <c r="X1071">
        <f t="shared" si="5861"/>
        <v>55</v>
      </c>
      <c r="Y1071" s="37">
        <f t="shared" si="5862"/>
        <v>0.46000000000000024</v>
      </c>
      <c r="Z1071">
        <f t="shared" ref="Z1071:AA1071" si="6128">IF(ROWS(Z$1026:Z1071)&lt;=Z$1024,Z1070+1,"")</f>
        <v>46</v>
      </c>
      <c r="AA1071">
        <f t="shared" si="6128"/>
        <v>46</v>
      </c>
      <c r="AB1071" s="37">
        <f t="shared" ref="AB1071:AG1071" si="6129">IF(ROWS(AB$1026:AB1071)/100&lt;=AB$1024,AB1070+1%,"")</f>
        <v>0.46000000000000024</v>
      </c>
      <c r="AC1071" s="37">
        <f t="shared" si="6129"/>
        <v>0.46000000000000024</v>
      </c>
      <c r="AD1071" s="37">
        <f t="shared" si="6129"/>
        <v>0.46000000000000024</v>
      </c>
      <c r="AE1071" s="37">
        <f t="shared" si="6129"/>
        <v>0.46000000000000024</v>
      </c>
      <c r="AF1071" s="37">
        <f t="shared" si="6129"/>
        <v>0.46000000000000024</v>
      </c>
      <c r="AG1071" s="37">
        <f t="shared" si="6129"/>
        <v>0.46000000000000024</v>
      </c>
      <c r="AH1071">
        <f t="shared" si="5865"/>
        <v>46</v>
      </c>
      <c r="AI1071" s="37">
        <f t="shared" ref="AI1071:AJ1071" si="6130">IF(ROWS(AI$1026:AI1071)/100&lt;=AI$1024,AI1070+1,"")</f>
        <v>45.01</v>
      </c>
      <c r="AJ1071" s="37">
        <f t="shared" si="6130"/>
        <v>45.01</v>
      </c>
    </row>
    <row r="1072" spans="2:36" ht="12.75">
      <c r="B1072">
        <f t="shared" ref="B1072:P1072" si="6131">IF(ROWS(B$1026:B1072)&lt;=B$1024,B1071+1,"")</f>
        <v>47</v>
      </c>
      <c r="C1072">
        <f t="shared" si="6131"/>
        <v>47</v>
      </c>
      <c r="D1072">
        <f t="shared" si="6131"/>
        <v>47</v>
      </c>
      <c r="E1072">
        <f t="shared" si="6131"/>
        <v>47</v>
      </c>
      <c r="F1072">
        <f t="shared" si="6131"/>
        <v>47</v>
      </c>
      <c r="G1072">
        <f t="shared" si="6131"/>
        <v>47</v>
      </c>
      <c r="H1072">
        <f t="shared" si="6131"/>
        <v>47</v>
      </c>
      <c r="I1072">
        <f t="shared" si="6131"/>
        <v>47</v>
      </c>
      <c r="J1072">
        <f t="shared" si="6131"/>
        <v>47</v>
      </c>
      <c r="K1072">
        <f t="shared" si="6131"/>
        <v>47</v>
      </c>
      <c r="L1072">
        <f t="shared" si="6131"/>
        <v>47</v>
      </c>
      <c r="M1072">
        <f t="shared" si="6131"/>
        <v>47</v>
      </c>
      <c r="N1072">
        <f t="shared" si="6131"/>
        <v>47</v>
      </c>
      <c r="O1072">
        <f t="shared" si="6131"/>
        <v>47</v>
      </c>
      <c r="P1072">
        <f t="shared" si="6131"/>
        <v>47</v>
      </c>
      <c r="Q1072" s="37">
        <f t="shared" ref="Q1072:T1072" si="6132">IF(ROWS(Q$1026:Q1072)/100&lt;=Q$1024,Q1071+1%,"")</f>
        <v>0.47000000000000025</v>
      </c>
      <c r="R1072" s="37">
        <f t="shared" si="6132"/>
        <v>0.47000000000000025</v>
      </c>
      <c r="S1072" s="37">
        <f t="shared" si="6132"/>
        <v>0.47000000000000025</v>
      </c>
      <c r="T1072" s="37">
        <f t="shared" si="6132"/>
        <v>0.47000000000000025</v>
      </c>
      <c r="U1072">
        <f t="shared" si="5859"/>
        <v>47</v>
      </c>
      <c r="V1072" s="37">
        <f t="shared" ref="V1072:W1072" si="6133">IF(ROWS(V$1026:V1072)/100&lt;=V$1024,V1071+1%,"")</f>
        <v>0.47000000000000025</v>
      </c>
      <c r="W1072" s="37">
        <f t="shared" si="6133"/>
        <v>0.47000000000000025</v>
      </c>
      <c r="X1072">
        <f t="shared" si="5861"/>
        <v>56</v>
      </c>
      <c r="Y1072" s="37">
        <f t="shared" si="5862"/>
        <v>0.47000000000000025</v>
      </c>
      <c r="Z1072">
        <f t="shared" ref="Z1072:AA1072" si="6134">IF(ROWS(Z$1026:Z1072)&lt;=Z$1024,Z1071+1,"")</f>
        <v>47</v>
      </c>
      <c r="AA1072">
        <f t="shared" si="6134"/>
        <v>47</v>
      </c>
      <c r="AB1072" s="37">
        <f t="shared" ref="AB1072:AG1072" si="6135">IF(ROWS(AB$1026:AB1072)/100&lt;=AB$1024,AB1071+1%,"")</f>
        <v>0.47000000000000025</v>
      </c>
      <c r="AC1072" s="37">
        <f t="shared" si="6135"/>
        <v>0.47000000000000025</v>
      </c>
      <c r="AD1072" s="37">
        <f t="shared" si="6135"/>
        <v>0.47000000000000025</v>
      </c>
      <c r="AE1072" s="37">
        <f t="shared" si="6135"/>
        <v>0.47000000000000025</v>
      </c>
      <c r="AF1072" s="37">
        <f t="shared" si="6135"/>
        <v>0.47000000000000025</v>
      </c>
      <c r="AG1072" s="37">
        <f t="shared" si="6135"/>
        <v>0.47000000000000025</v>
      </c>
      <c r="AH1072">
        <f t="shared" si="5865"/>
        <v>47</v>
      </c>
      <c r="AI1072" s="37">
        <f t="shared" ref="AI1072:AJ1072" si="6136">IF(ROWS(AI$1026:AI1072)/100&lt;=AI$1024,AI1071+1,"")</f>
        <v>46.01</v>
      </c>
      <c r="AJ1072" s="37">
        <f t="shared" si="6136"/>
        <v>46.01</v>
      </c>
    </row>
    <row r="1073" spans="1:38" ht="12.75">
      <c r="B1073">
        <f t="shared" ref="B1073:P1073" si="6137">IF(ROWS(B$1026:B1073)&lt;=B$1024,B1072+1,"")</f>
        <v>48</v>
      </c>
      <c r="C1073">
        <f t="shared" si="6137"/>
        <v>48</v>
      </c>
      <c r="D1073">
        <f t="shared" si="6137"/>
        <v>48</v>
      </c>
      <c r="E1073">
        <f t="shared" si="6137"/>
        <v>48</v>
      </c>
      <c r="F1073">
        <f t="shared" si="6137"/>
        <v>48</v>
      </c>
      <c r="G1073">
        <f t="shared" si="6137"/>
        <v>48</v>
      </c>
      <c r="H1073">
        <f t="shared" si="6137"/>
        <v>48</v>
      </c>
      <c r="I1073">
        <f t="shared" si="6137"/>
        <v>48</v>
      </c>
      <c r="J1073">
        <f t="shared" si="6137"/>
        <v>48</v>
      </c>
      <c r="K1073">
        <f t="shared" si="6137"/>
        <v>48</v>
      </c>
      <c r="L1073">
        <f t="shared" si="6137"/>
        <v>48</v>
      </c>
      <c r="M1073">
        <f t="shared" si="6137"/>
        <v>48</v>
      </c>
      <c r="N1073">
        <f t="shared" si="6137"/>
        <v>48</v>
      </c>
      <c r="O1073">
        <f t="shared" si="6137"/>
        <v>48</v>
      </c>
      <c r="P1073">
        <f t="shared" si="6137"/>
        <v>48</v>
      </c>
      <c r="Q1073" s="37">
        <f t="shared" ref="Q1073:T1073" si="6138">IF(ROWS(Q$1026:Q1073)/100&lt;=Q$1024,Q1072+1%,"")</f>
        <v>0.48000000000000026</v>
      </c>
      <c r="R1073" s="37">
        <f t="shared" si="6138"/>
        <v>0.48000000000000026</v>
      </c>
      <c r="S1073" s="37">
        <f t="shared" si="6138"/>
        <v>0.48000000000000026</v>
      </c>
      <c r="T1073" s="37">
        <f t="shared" si="6138"/>
        <v>0.48000000000000026</v>
      </c>
      <c r="U1073">
        <f t="shared" si="5859"/>
        <v>48</v>
      </c>
      <c r="V1073" s="37">
        <f t="shared" ref="V1073:W1073" si="6139">IF(ROWS(V$1026:V1073)/100&lt;=V$1024,V1072+1%,"")</f>
        <v>0.48000000000000026</v>
      </c>
      <c r="W1073" s="37">
        <f t="shared" si="6139"/>
        <v>0.48000000000000026</v>
      </c>
      <c r="X1073">
        <f t="shared" si="5861"/>
        <v>57</v>
      </c>
      <c r="Y1073" s="37">
        <f t="shared" si="5862"/>
        <v>0.48000000000000026</v>
      </c>
      <c r="Z1073">
        <f t="shared" ref="Z1073:AA1073" si="6140">IF(ROWS(Z$1026:Z1073)&lt;=Z$1024,Z1072+1,"")</f>
        <v>48</v>
      </c>
      <c r="AA1073">
        <f t="shared" si="6140"/>
        <v>48</v>
      </c>
      <c r="AB1073" s="37">
        <f t="shared" ref="AB1073:AG1073" si="6141">IF(ROWS(AB$1026:AB1073)/100&lt;=AB$1024,AB1072+1%,"")</f>
        <v>0.48000000000000026</v>
      </c>
      <c r="AC1073" s="37">
        <f t="shared" si="6141"/>
        <v>0.48000000000000026</v>
      </c>
      <c r="AD1073" s="37">
        <f t="shared" si="6141"/>
        <v>0.48000000000000026</v>
      </c>
      <c r="AE1073" s="37">
        <f t="shared" si="6141"/>
        <v>0.48000000000000026</v>
      </c>
      <c r="AF1073" s="37">
        <f t="shared" si="6141"/>
        <v>0.48000000000000026</v>
      </c>
      <c r="AG1073" s="37">
        <f t="shared" si="6141"/>
        <v>0.48000000000000026</v>
      </c>
      <c r="AH1073">
        <f t="shared" si="5865"/>
        <v>48</v>
      </c>
      <c r="AI1073" s="37">
        <f t="shared" ref="AI1073:AJ1073" si="6142">IF(ROWS(AI$1026:AI1073)/100&lt;=AI$1024,AI1072+1,"")</f>
        <v>47.01</v>
      </c>
      <c r="AJ1073" s="37">
        <f t="shared" si="6142"/>
        <v>47.01</v>
      </c>
    </row>
    <row r="1074" spans="1:38" ht="12.75">
      <c r="B1074">
        <f t="shared" ref="B1074:P1074" si="6143">IF(ROWS(B$1026:B1074)&lt;=B$1024,B1073+1,"")</f>
        <v>49</v>
      </c>
      <c r="C1074">
        <f t="shared" si="6143"/>
        <v>49</v>
      </c>
      <c r="D1074">
        <f t="shared" si="6143"/>
        <v>49</v>
      </c>
      <c r="E1074">
        <f t="shared" si="6143"/>
        <v>49</v>
      </c>
      <c r="F1074">
        <f t="shared" si="6143"/>
        <v>49</v>
      </c>
      <c r="G1074">
        <f t="shared" si="6143"/>
        <v>49</v>
      </c>
      <c r="H1074">
        <f t="shared" si="6143"/>
        <v>49</v>
      </c>
      <c r="I1074">
        <f t="shared" si="6143"/>
        <v>49</v>
      </c>
      <c r="J1074">
        <f t="shared" si="6143"/>
        <v>49</v>
      </c>
      <c r="K1074">
        <f t="shared" si="6143"/>
        <v>49</v>
      </c>
      <c r="L1074">
        <f t="shared" si="6143"/>
        <v>49</v>
      </c>
      <c r="M1074">
        <f t="shared" si="6143"/>
        <v>49</v>
      </c>
      <c r="N1074">
        <f t="shared" si="6143"/>
        <v>49</v>
      </c>
      <c r="O1074">
        <f t="shared" si="6143"/>
        <v>49</v>
      </c>
      <c r="P1074">
        <f t="shared" si="6143"/>
        <v>49</v>
      </c>
      <c r="Q1074" s="37">
        <f t="shared" ref="Q1074:T1074" si="6144">IF(ROWS(Q$1026:Q1074)/100&lt;=Q$1024,Q1073+1%,"")</f>
        <v>0.49000000000000027</v>
      </c>
      <c r="R1074" s="37">
        <f t="shared" si="6144"/>
        <v>0.49000000000000027</v>
      </c>
      <c r="S1074" s="37">
        <f t="shared" si="6144"/>
        <v>0.49000000000000027</v>
      </c>
      <c r="T1074" s="37">
        <f t="shared" si="6144"/>
        <v>0.49000000000000027</v>
      </c>
      <c r="U1074">
        <f t="shared" si="5859"/>
        <v>49</v>
      </c>
      <c r="V1074" s="37">
        <f t="shared" ref="V1074:W1074" si="6145">IF(ROWS(V$1026:V1074)/100&lt;=V$1024,V1073+1%,"")</f>
        <v>0.49000000000000027</v>
      </c>
      <c r="W1074" s="37">
        <f t="shared" si="6145"/>
        <v>0.49000000000000027</v>
      </c>
      <c r="X1074">
        <f t="shared" si="5861"/>
        <v>58</v>
      </c>
      <c r="Y1074" s="37">
        <f t="shared" si="5862"/>
        <v>0.49000000000000027</v>
      </c>
      <c r="Z1074">
        <f t="shared" ref="Z1074:AA1074" si="6146">IF(ROWS(Z$1026:Z1074)&lt;=Z$1024,Z1073+1,"")</f>
        <v>49</v>
      </c>
      <c r="AA1074">
        <f t="shared" si="6146"/>
        <v>49</v>
      </c>
      <c r="AB1074" s="37">
        <f t="shared" ref="AB1074:AG1074" si="6147">IF(ROWS(AB$1026:AB1074)/100&lt;=AB$1024,AB1073+1%,"")</f>
        <v>0.49000000000000027</v>
      </c>
      <c r="AC1074" s="37">
        <f t="shared" si="6147"/>
        <v>0.49000000000000027</v>
      </c>
      <c r="AD1074" s="37">
        <f t="shared" si="6147"/>
        <v>0.49000000000000027</v>
      </c>
      <c r="AE1074" s="37">
        <f t="shared" si="6147"/>
        <v>0.49000000000000027</v>
      </c>
      <c r="AF1074" s="37">
        <f t="shared" si="6147"/>
        <v>0.49000000000000027</v>
      </c>
      <c r="AG1074" s="37">
        <f t="shared" si="6147"/>
        <v>0.49000000000000027</v>
      </c>
      <c r="AH1074">
        <f t="shared" si="5865"/>
        <v>49</v>
      </c>
      <c r="AI1074" s="37">
        <f t="shared" ref="AI1074:AJ1074" si="6148">IF(ROWS(AI$1026:AI1074)/100&lt;=AI$1024,AI1073+1,"")</f>
        <v>48.01</v>
      </c>
      <c r="AJ1074" s="37">
        <f t="shared" si="6148"/>
        <v>48.01</v>
      </c>
    </row>
    <row r="1075" spans="1:38" ht="12.75">
      <c r="B1075">
        <f t="shared" ref="B1075:P1075" si="6149">IF(ROWS(B$1026:B1075)&lt;=B$1024,B1074+1,"")</f>
        <v>50</v>
      </c>
      <c r="C1075">
        <f t="shared" si="6149"/>
        <v>50</v>
      </c>
      <c r="D1075">
        <f t="shared" si="6149"/>
        <v>50</v>
      </c>
      <c r="E1075">
        <f t="shared" si="6149"/>
        <v>50</v>
      </c>
      <c r="F1075">
        <f t="shared" si="6149"/>
        <v>50</v>
      </c>
      <c r="G1075">
        <f t="shared" si="6149"/>
        <v>50</v>
      </c>
      <c r="H1075">
        <f t="shared" si="6149"/>
        <v>50</v>
      </c>
      <c r="I1075">
        <f t="shared" si="6149"/>
        <v>50</v>
      </c>
      <c r="J1075">
        <f t="shared" si="6149"/>
        <v>50</v>
      </c>
      <c r="K1075">
        <f t="shared" si="6149"/>
        <v>50</v>
      </c>
      <c r="L1075">
        <f t="shared" si="6149"/>
        <v>50</v>
      </c>
      <c r="M1075">
        <f t="shared" si="6149"/>
        <v>50</v>
      </c>
      <c r="N1075">
        <f t="shared" si="6149"/>
        <v>50</v>
      </c>
      <c r="O1075">
        <f t="shared" si="6149"/>
        <v>50</v>
      </c>
      <c r="P1075">
        <f t="shared" si="6149"/>
        <v>50</v>
      </c>
      <c r="Q1075" s="37">
        <f t="shared" ref="Q1075:T1075" si="6150">IF(ROWS(Q$1026:Q1075)/100&lt;=Q$1024,Q1074+1%,"")</f>
        <v>0.50000000000000022</v>
      </c>
      <c r="R1075" s="37">
        <f t="shared" si="6150"/>
        <v>0.50000000000000022</v>
      </c>
      <c r="S1075" s="37">
        <f t="shared" si="6150"/>
        <v>0.50000000000000022</v>
      </c>
      <c r="T1075" s="37">
        <f t="shared" si="6150"/>
        <v>0.50000000000000022</v>
      </c>
      <c r="U1075">
        <f t="shared" si="5859"/>
        <v>50</v>
      </c>
      <c r="V1075" s="37">
        <f t="shared" ref="V1075:W1075" si="6151">IF(ROWS(V$1026:V1075)/100&lt;=V$1024,V1074+1%,"")</f>
        <v>0.50000000000000022</v>
      </c>
      <c r="W1075" s="37">
        <f t="shared" si="6151"/>
        <v>0.50000000000000022</v>
      </c>
      <c r="X1075">
        <f t="shared" si="5861"/>
        <v>59</v>
      </c>
      <c r="Y1075" s="37">
        <f t="shared" si="5862"/>
        <v>0.50000000000000022</v>
      </c>
      <c r="Z1075">
        <f t="shared" ref="Z1075:AA1075" si="6152">IF(ROWS(Z$1026:Z1075)&lt;=Z$1024,Z1074+1,"")</f>
        <v>50</v>
      </c>
      <c r="AA1075">
        <f t="shared" si="6152"/>
        <v>50</v>
      </c>
      <c r="AB1075" s="37">
        <f t="shared" ref="AB1075:AG1075" si="6153">IF(ROWS(AB$1026:AB1075)/100&lt;=AB$1024,AB1074+1%,"")</f>
        <v>0.50000000000000022</v>
      </c>
      <c r="AC1075" s="37">
        <f t="shared" si="6153"/>
        <v>0.50000000000000022</v>
      </c>
      <c r="AD1075" s="37">
        <f t="shared" si="6153"/>
        <v>0.50000000000000022</v>
      </c>
      <c r="AE1075" s="37">
        <f t="shared" si="6153"/>
        <v>0.50000000000000022</v>
      </c>
      <c r="AF1075" s="37">
        <f t="shared" si="6153"/>
        <v>0.50000000000000022</v>
      </c>
      <c r="AG1075" s="37">
        <f t="shared" si="6153"/>
        <v>0.50000000000000022</v>
      </c>
      <c r="AH1075">
        <f t="shared" si="5865"/>
        <v>50</v>
      </c>
      <c r="AI1075" s="37">
        <f t="shared" ref="AI1075:AJ1075" si="6154">IF(ROWS(AI$1026:AI1075)/100&lt;=AI$1024,AI1074+1,"")</f>
        <v>49.01</v>
      </c>
      <c r="AJ1075" s="37">
        <f t="shared" si="6154"/>
        <v>49.01</v>
      </c>
    </row>
    <row r="1076" spans="1:38" ht="12.75">
      <c r="Q1076" s="37"/>
      <c r="R1076" s="37"/>
      <c r="S1076" s="37"/>
      <c r="T1076" s="37"/>
      <c r="V1076" s="37"/>
      <c r="W1076" s="37"/>
      <c r="Y1076" s="37"/>
      <c r="AB1076" s="37"/>
      <c r="AC1076" s="37"/>
      <c r="AD1076" s="37"/>
      <c r="AE1076" s="37"/>
      <c r="AF1076" s="37"/>
      <c r="AG1076" s="37"/>
      <c r="AI1076" s="37"/>
      <c r="AJ1076" s="37"/>
    </row>
    <row r="1077" spans="1:38" ht="12.75">
      <c r="A1077" s="10" t="s">
        <v>3</v>
      </c>
      <c r="B1077" s="10" t="s">
        <v>1367</v>
      </c>
      <c r="C1077" s="10">
        <v>30</v>
      </c>
      <c r="D1077" s="10">
        <v>30</v>
      </c>
      <c r="E1077" s="10">
        <v>30</v>
      </c>
      <c r="F1077" s="10">
        <v>30</v>
      </c>
      <c r="G1077" s="10">
        <v>30</v>
      </c>
      <c r="H1077" s="10">
        <v>30</v>
      </c>
      <c r="I1077" s="10">
        <v>30</v>
      </c>
      <c r="J1077" s="10">
        <v>30</v>
      </c>
      <c r="K1077" s="10">
        <v>30</v>
      </c>
      <c r="L1077" s="10">
        <v>30</v>
      </c>
      <c r="M1077" s="10">
        <v>30</v>
      </c>
      <c r="N1077" s="10" t="s">
        <v>1367</v>
      </c>
      <c r="O1077" s="10">
        <v>10</v>
      </c>
      <c r="P1077" s="10">
        <v>30</v>
      </c>
      <c r="Q1077" s="157">
        <v>0.1</v>
      </c>
      <c r="R1077" s="157" t="s">
        <v>1367</v>
      </c>
      <c r="S1077" s="157" t="s">
        <v>1367</v>
      </c>
      <c r="T1077" s="157">
        <v>0.1</v>
      </c>
      <c r="U1077" s="10">
        <v>10</v>
      </c>
      <c r="V1077" s="157">
        <v>0.1</v>
      </c>
      <c r="W1077" s="157" t="s">
        <v>1367</v>
      </c>
      <c r="X1077" s="10">
        <v>10</v>
      </c>
      <c r="Y1077" s="157">
        <v>0.1</v>
      </c>
      <c r="Z1077" s="10" t="s">
        <v>1367</v>
      </c>
      <c r="AA1077" s="10" t="s">
        <v>1367</v>
      </c>
      <c r="AB1077" s="157" t="s">
        <v>1367</v>
      </c>
      <c r="AC1077" s="157" t="s">
        <v>1367</v>
      </c>
      <c r="AD1077" s="157" t="s">
        <v>1367</v>
      </c>
      <c r="AE1077" s="157" t="s">
        <v>1367</v>
      </c>
      <c r="AF1077" s="157" t="s">
        <v>1367</v>
      </c>
      <c r="AG1077" s="157" t="s">
        <v>1367</v>
      </c>
      <c r="AH1077" s="10">
        <v>80</v>
      </c>
      <c r="AI1077" s="157" t="s">
        <v>1367</v>
      </c>
      <c r="AJ1077" s="157" t="s">
        <v>1367</v>
      </c>
      <c r="AK1077" s="10"/>
      <c r="AL1077" s="10"/>
    </row>
    <row r="1078" spans="1:38" ht="12.75">
      <c r="A1078" s="10" t="s">
        <v>420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57">
        <v>0</v>
      </c>
      <c r="R1078" s="157">
        <v>0</v>
      </c>
      <c r="S1078" s="157">
        <v>0</v>
      </c>
      <c r="T1078" s="157">
        <v>0</v>
      </c>
      <c r="U1078" s="10">
        <v>0</v>
      </c>
      <c r="V1078" s="157">
        <v>0</v>
      </c>
      <c r="W1078" s="157">
        <v>0</v>
      </c>
      <c r="X1078" s="10">
        <v>0</v>
      </c>
      <c r="Y1078" s="157">
        <v>0</v>
      </c>
      <c r="Z1078" s="10">
        <v>0</v>
      </c>
      <c r="AA1078" s="10">
        <v>0</v>
      </c>
      <c r="AB1078" s="157">
        <v>0</v>
      </c>
      <c r="AC1078" s="157">
        <v>0</v>
      </c>
      <c r="AD1078" s="157">
        <v>0</v>
      </c>
      <c r="AE1078" s="157">
        <v>0</v>
      </c>
      <c r="AF1078" s="157">
        <v>0</v>
      </c>
      <c r="AG1078" s="157">
        <v>0</v>
      </c>
      <c r="AH1078" s="10">
        <v>0</v>
      </c>
      <c r="AI1078" s="157">
        <v>0</v>
      </c>
      <c r="AJ1078" s="157">
        <v>0</v>
      </c>
      <c r="AK1078" s="10"/>
      <c r="AL1078" s="10"/>
    </row>
    <row r="1079" spans="1:38" ht="12.75">
      <c r="A1079" s="10" t="s">
        <v>254</v>
      </c>
      <c r="B1079">
        <f t="shared" ref="B1079:P1079" si="6155">IF(ROWS(B1079)&lt;=B1077,B1078+1,"")</f>
        <v>1</v>
      </c>
      <c r="C1079">
        <f t="shared" si="6155"/>
        <v>1</v>
      </c>
      <c r="D1079">
        <f t="shared" si="6155"/>
        <v>1</v>
      </c>
      <c r="E1079">
        <f t="shared" si="6155"/>
        <v>1</v>
      </c>
      <c r="F1079">
        <f t="shared" si="6155"/>
        <v>1</v>
      </c>
      <c r="G1079">
        <f t="shared" si="6155"/>
        <v>1</v>
      </c>
      <c r="H1079">
        <f t="shared" si="6155"/>
        <v>1</v>
      </c>
      <c r="I1079">
        <f t="shared" si="6155"/>
        <v>1</v>
      </c>
      <c r="J1079">
        <f t="shared" si="6155"/>
        <v>1</v>
      </c>
      <c r="K1079">
        <f t="shared" si="6155"/>
        <v>1</v>
      </c>
      <c r="L1079">
        <f t="shared" si="6155"/>
        <v>1</v>
      </c>
      <c r="M1079">
        <f t="shared" si="6155"/>
        <v>1</v>
      </c>
      <c r="N1079">
        <f t="shared" si="6155"/>
        <v>1</v>
      </c>
      <c r="O1079">
        <f t="shared" si="6155"/>
        <v>1</v>
      </c>
      <c r="P1079">
        <f t="shared" si="6155"/>
        <v>1</v>
      </c>
      <c r="Q1079" s="37">
        <f t="shared" ref="Q1079:T1079" si="6156">IF(ROWS(Q1079)/100&lt;=Q1077,Q1078+1%,"")</f>
        <v>0.01</v>
      </c>
      <c r="R1079" s="37">
        <f t="shared" si="6156"/>
        <v>0.01</v>
      </c>
      <c r="S1079" s="37">
        <f t="shared" si="6156"/>
        <v>0.01</v>
      </c>
      <c r="T1079" s="37">
        <f t="shared" si="6156"/>
        <v>0.01</v>
      </c>
      <c r="U1079">
        <f>IF(ROWS(U1079)&lt;=U1077,U1078+1,"")</f>
        <v>1</v>
      </c>
      <c r="V1079" s="37">
        <f t="shared" ref="V1079:W1079" si="6157">IF(ROWS(V1079)/100&lt;=V1077,V1078+1%,"")</f>
        <v>0.01</v>
      </c>
      <c r="W1079" s="37">
        <f t="shared" si="6157"/>
        <v>0.01</v>
      </c>
      <c r="X1079">
        <f>IF(ROWS(X1079)&lt;=X1077,X1078+10,"")</f>
        <v>10</v>
      </c>
      <c r="Y1079" s="37">
        <f>IF(ROWS(Y1079)/100&lt;=Y1077,Y1078+1%,"")</f>
        <v>0.01</v>
      </c>
      <c r="Z1079">
        <f t="shared" ref="Z1079:AA1079" si="6158">IF(ROWS(Z1079)&lt;=Z1077,Z1078+1,"")</f>
        <v>1</v>
      </c>
      <c r="AA1079">
        <f t="shared" si="6158"/>
        <v>1</v>
      </c>
      <c r="AB1079" s="37">
        <f t="shared" ref="AB1079:AG1079" si="6159">IF(ROWS(AB1079)/100&lt;=AB1077,AB1078+1%,"")</f>
        <v>0.01</v>
      </c>
      <c r="AC1079" s="37">
        <f t="shared" si="6159"/>
        <v>0.01</v>
      </c>
      <c r="AD1079" s="37">
        <f t="shared" si="6159"/>
        <v>0.01</v>
      </c>
      <c r="AE1079" s="37">
        <f t="shared" si="6159"/>
        <v>0.01</v>
      </c>
      <c r="AF1079" s="37">
        <f t="shared" si="6159"/>
        <v>0.01</v>
      </c>
      <c r="AG1079" s="37">
        <f t="shared" si="6159"/>
        <v>0.01</v>
      </c>
      <c r="AH1079">
        <f>IF(10*ROWS(AH1079)&lt;=AH1077,AH1078+10,"")</f>
        <v>10</v>
      </c>
      <c r="AI1079" s="37">
        <f t="shared" ref="AI1079:AJ1079" si="6160">IF(ROWS(AI1079)/100&lt;=AI1077,AI1078+1%,"")</f>
        <v>0.01</v>
      </c>
      <c r="AJ1079" s="37">
        <f t="shared" si="6160"/>
        <v>0.01</v>
      </c>
    </row>
    <row r="1080" spans="1:38" ht="12.75">
      <c r="B1080">
        <f t="shared" ref="B1080:P1080" si="6161">IF(ROWS(B$1079:B1080)&lt;=B$1077,B1079+1,"")</f>
        <v>2</v>
      </c>
      <c r="C1080">
        <f t="shared" si="6161"/>
        <v>2</v>
      </c>
      <c r="D1080">
        <f t="shared" si="6161"/>
        <v>2</v>
      </c>
      <c r="E1080">
        <f t="shared" si="6161"/>
        <v>2</v>
      </c>
      <c r="F1080">
        <f t="shared" si="6161"/>
        <v>2</v>
      </c>
      <c r="G1080">
        <f t="shared" si="6161"/>
        <v>2</v>
      </c>
      <c r="H1080">
        <f t="shared" si="6161"/>
        <v>2</v>
      </c>
      <c r="I1080">
        <f t="shared" si="6161"/>
        <v>2</v>
      </c>
      <c r="J1080">
        <f t="shared" si="6161"/>
        <v>2</v>
      </c>
      <c r="K1080">
        <f t="shared" si="6161"/>
        <v>2</v>
      </c>
      <c r="L1080">
        <f t="shared" si="6161"/>
        <v>2</v>
      </c>
      <c r="M1080">
        <f t="shared" si="6161"/>
        <v>2</v>
      </c>
      <c r="N1080">
        <f t="shared" si="6161"/>
        <v>2</v>
      </c>
      <c r="O1080">
        <f t="shared" si="6161"/>
        <v>2</v>
      </c>
      <c r="P1080">
        <f t="shared" si="6161"/>
        <v>2</v>
      </c>
      <c r="Q1080" s="37">
        <f t="shared" ref="Q1080:T1080" si="6162">IF(ROWS(Q$1079:Q1080)/100&lt;=Q$1077,Q1079+1%,"")</f>
        <v>0.02</v>
      </c>
      <c r="R1080" s="37">
        <f t="shared" si="6162"/>
        <v>0.02</v>
      </c>
      <c r="S1080" s="37">
        <f t="shared" si="6162"/>
        <v>0.02</v>
      </c>
      <c r="T1080" s="37">
        <f t="shared" si="6162"/>
        <v>0.02</v>
      </c>
      <c r="U1080">
        <f t="shared" ref="U1080:U1109" si="6163">IF(ROWS(U$1079:U1080)&lt;=U$1077,U1079+1,"")</f>
        <v>2</v>
      </c>
      <c r="V1080" s="37">
        <f t="shared" ref="V1080:W1080" si="6164">IF(ROWS(V$1079:V1080)/100&lt;=V$1077,V1079+1%,"")</f>
        <v>0.02</v>
      </c>
      <c r="W1080" s="37">
        <f t="shared" si="6164"/>
        <v>0.02</v>
      </c>
      <c r="X1080">
        <f t="shared" ref="X1080:X1109" si="6165">IF(ROWS(X$1079:X1080)&lt;=X$1077,X1079+1,"")</f>
        <v>11</v>
      </c>
      <c r="Y1080" s="37">
        <f t="shared" ref="Y1080:Y1109" si="6166">IF(ROWS(Y$1079:Y1080)/100&lt;=Y$1077,Y1079+1%,"")</f>
        <v>0.02</v>
      </c>
      <c r="Z1080">
        <f t="shared" ref="Z1080:AA1080" si="6167">IF(ROWS(Z$1079:Z1080)&lt;=Z$1077,Z1079+1,"")</f>
        <v>2</v>
      </c>
      <c r="AA1080">
        <f t="shared" si="6167"/>
        <v>2</v>
      </c>
      <c r="AB1080" s="37">
        <f t="shared" ref="AB1080:AG1080" si="6168">IF(ROWS(AB$1079:AB1080)/100&lt;=AB$1077,AB1079+1%,"")</f>
        <v>0.02</v>
      </c>
      <c r="AC1080" s="37">
        <f t="shared" si="6168"/>
        <v>0.02</v>
      </c>
      <c r="AD1080" s="37">
        <f t="shared" si="6168"/>
        <v>0.02</v>
      </c>
      <c r="AE1080" s="37">
        <f t="shared" si="6168"/>
        <v>0.02</v>
      </c>
      <c r="AF1080" s="37">
        <f t="shared" si="6168"/>
        <v>0.02</v>
      </c>
      <c r="AG1080" s="37">
        <f t="shared" si="6168"/>
        <v>0.02</v>
      </c>
      <c r="AH1080">
        <f t="shared" ref="AH1080:AH1108" si="6169">IF(10*ROWS(AH$1079:AH1080)&lt;=AH$1077,AH1079+10,"")</f>
        <v>20</v>
      </c>
      <c r="AI1080" s="37">
        <f t="shared" ref="AI1080:AJ1080" si="6170">IF(ROWS(AI$1079:AI1080)/100&lt;=AI$1077,AI1079+1,"")</f>
        <v>1.01</v>
      </c>
      <c r="AJ1080" s="37">
        <f t="shared" si="6170"/>
        <v>1.01</v>
      </c>
    </row>
    <row r="1081" spans="1:38" ht="12.75">
      <c r="B1081">
        <f t="shared" ref="B1081:P1081" si="6171">IF(ROWS(B$1079:B1081)&lt;=B$1077,B1080+1,"")</f>
        <v>3</v>
      </c>
      <c r="C1081">
        <f t="shared" si="6171"/>
        <v>3</v>
      </c>
      <c r="D1081">
        <f t="shared" si="6171"/>
        <v>3</v>
      </c>
      <c r="E1081">
        <f t="shared" si="6171"/>
        <v>3</v>
      </c>
      <c r="F1081">
        <f t="shared" si="6171"/>
        <v>3</v>
      </c>
      <c r="G1081">
        <f t="shared" si="6171"/>
        <v>3</v>
      </c>
      <c r="H1081">
        <f t="shared" si="6171"/>
        <v>3</v>
      </c>
      <c r="I1081">
        <f t="shared" si="6171"/>
        <v>3</v>
      </c>
      <c r="J1081">
        <f t="shared" si="6171"/>
        <v>3</v>
      </c>
      <c r="K1081">
        <f t="shared" si="6171"/>
        <v>3</v>
      </c>
      <c r="L1081">
        <f t="shared" si="6171"/>
        <v>3</v>
      </c>
      <c r="M1081">
        <f t="shared" si="6171"/>
        <v>3</v>
      </c>
      <c r="N1081">
        <f t="shared" si="6171"/>
        <v>3</v>
      </c>
      <c r="O1081">
        <f t="shared" si="6171"/>
        <v>3</v>
      </c>
      <c r="P1081">
        <f t="shared" si="6171"/>
        <v>3</v>
      </c>
      <c r="Q1081" s="37">
        <f t="shared" ref="Q1081:T1081" si="6172">IF(ROWS(Q$1079:Q1081)/100&lt;=Q$1077,Q1080+1%,"")</f>
        <v>0.03</v>
      </c>
      <c r="R1081" s="37">
        <f t="shared" si="6172"/>
        <v>0.03</v>
      </c>
      <c r="S1081" s="37">
        <f t="shared" si="6172"/>
        <v>0.03</v>
      </c>
      <c r="T1081" s="37">
        <f t="shared" si="6172"/>
        <v>0.03</v>
      </c>
      <c r="U1081">
        <f t="shared" si="6163"/>
        <v>3</v>
      </c>
      <c r="V1081" s="37">
        <f t="shared" ref="V1081:W1081" si="6173">IF(ROWS(V$1079:V1081)/100&lt;=V$1077,V1080+1%,"")</f>
        <v>0.03</v>
      </c>
      <c r="W1081" s="37">
        <f t="shared" si="6173"/>
        <v>0.03</v>
      </c>
      <c r="X1081">
        <f t="shared" si="6165"/>
        <v>12</v>
      </c>
      <c r="Y1081" s="37">
        <f t="shared" si="6166"/>
        <v>0.03</v>
      </c>
      <c r="Z1081">
        <f t="shared" ref="Z1081:AA1081" si="6174">IF(ROWS(Z$1079:Z1081)&lt;=Z$1077,Z1080+1,"")</f>
        <v>3</v>
      </c>
      <c r="AA1081">
        <f t="shared" si="6174"/>
        <v>3</v>
      </c>
      <c r="AB1081" s="37">
        <f t="shared" ref="AB1081:AG1081" si="6175">IF(ROWS(AB$1079:AB1081)/100&lt;=AB$1077,AB1080+1%,"")</f>
        <v>0.03</v>
      </c>
      <c r="AC1081" s="37">
        <f t="shared" si="6175"/>
        <v>0.03</v>
      </c>
      <c r="AD1081" s="37">
        <f t="shared" si="6175"/>
        <v>0.03</v>
      </c>
      <c r="AE1081" s="37">
        <f t="shared" si="6175"/>
        <v>0.03</v>
      </c>
      <c r="AF1081" s="37">
        <f t="shared" si="6175"/>
        <v>0.03</v>
      </c>
      <c r="AG1081" s="37">
        <f t="shared" si="6175"/>
        <v>0.03</v>
      </c>
      <c r="AH1081">
        <f t="shared" si="6169"/>
        <v>30</v>
      </c>
      <c r="AI1081" s="37">
        <f t="shared" ref="AI1081:AJ1081" si="6176">IF(ROWS(AI$1079:AI1081)/100&lt;=AI$1077,AI1080+1,"")</f>
        <v>2.0099999999999998</v>
      </c>
      <c r="AJ1081" s="37">
        <f t="shared" si="6176"/>
        <v>2.0099999999999998</v>
      </c>
    </row>
    <row r="1082" spans="1:38" ht="12.75">
      <c r="B1082">
        <f t="shared" ref="B1082:P1082" si="6177">IF(ROWS(B$1079:B1082)&lt;=B$1077,B1081+1,"")</f>
        <v>4</v>
      </c>
      <c r="C1082">
        <f t="shared" si="6177"/>
        <v>4</v>
      </c>
      <c r="D1082">
        <f t="shared" si="6177"/>
        <v>4</v>
      </c>
      <c r="E1082">
        <f t="shared" si="6177"/>
        <v>4</v>
      </c>
      <c r="F1082">
        <f t="shared" si="6177"/>
        <v>4</v>
      </c>
      <c r="G1082">
        <f t="shared" si="6177"/>
        <v>4</v>
      </c>
      <c r="H1082">
        <f t="shared" si="6177"/>
        <v>4</v>
      </c>
      <c r="I1082">
        <f t="shared" si="6177"/>
        <v>4</v>
      </c>
      <c r="J1082">
        <f t="shared" si="6177"/>
        <v>4</v>
      </c>
      <c r="K1082">
        <f t="shared" si="6177"/>
        <v>4</v>
      </c>
      <c r="L1082">
        <f t="shared" si="6177"/>
        <v>4</v>
      </c>
      <c r="M1082">
        <f t="shared" si="6177"/>
        <v>4</v>
      </c>
      <c r="N1082">
        <f t="shared" si="6177"/>
        <v>4</v>
      </c>
      <c r="O1082">
        <f t="shared" si="6177"/>
        <v>4</v>
      </c>
      <c r="P1082">
        <f t="shared" si="6177"/>
        <v>4</v>
      </c>
      <c r="Q1082" s="37">
        <f t="shared" ref="Q1082:T1082" si="6178">IF(ROWS(Q$1079:Q1082)/100&lt;=Q$1077,Q1081+1%,"")</f>
        <v>0.04</v>
      </c>
      <c r="R1082" s="37">
        <f t="shared" si="6178"/>
        <v>0.04</v>
      </c>
      <c r="S1082" s="37">
        <f t="shared" si="6178"/>
        <v>0.04</v>
      </c>
      <c r="T1082" s="37">
        <f t="shared" si="6178"/>
        <v>0.04</v>
      </c>
      <c r="U1082">
        <f t="shared" si="6163"/>
        <v>4</v>
      </c>
      <c r="V1082" s="37">
        <f t="shared" ref="V1082:W1082" si="6179">IF(ROWS(V$1079:V1082)/100&lt;=V$1077,V1081+1%,"")</f>
        <v>0.04</v>
      </c>
      <c r="W1082" s="37">
        <f t="shared" si="6179"/>
        <v>0.04</v>
      </c>
      <c r="X1082">
        <f t="shared" si="6165"/>
        <v>13</v>
      </c>
      <c r="Y1082" s="37">
        <f t="shared" si="6166"/>
        <v>0.04</v>
      </c>
      <c r="Z1082">
        <f t="shared" ref="Z1082:AA1082" si="6180">IF(ROWS(Z$1079:Z1082)&lt;=Z$1077,Z1081+1,"")</f>
        <v>4</v>
      </c>
      <c r="AA1082">
        <f t="shared" si="6180"/>
        <v>4</v>
      </c>
      <c r="AB1082" s="37">
        <f t="shared" ref="AB1082:AG1082" si="6181">IF(ROWS(AB$1079:AB1082)/100&lt;=AB$1077,AB1081+1%,"")</f>
        <v>0.04</v>
      </c>
      <c r="AC1082" s="37">
        <f t="shared" si="6181"/>
        <v>0.04</v>
      </c>
      <c r="AD1082" s="37">
        <f t="shared" si="6181"/>
        <v>0.04</v>
      </c>
      <c r="AE1082" s="37">
        <f t="shared" si="6181"/>
        <v>0.04</v>
      </c>
      <c r="AF1082" s="37">
        <f t="shared" si="6181"/>
        <v>0.04</v>
      </c>
      <c r="AG1082" s="37">
        <f t="shared" si="6181"/>
        <v>0.04</v>
      </c>
      <c r="AH1082">
        <f t="shared" si="6169"/>
        <v>40</v>
      </c>
      <c r="AI1082" s="37">
        <f t="shared" ref="AI1082:AJ1082" si="6182">IF(ROWS(AI$1079:AI1082)/100&lt;=AI$1077,AI1081+1,"")</f>
        <v>3.01</v>
      </c>
      <c r="AJ1082" s="37">
        <f t="shared" si="6182"/>
        <v>3.01</v>
      </c>
    </row>
    <row r="1083" spans="1:38" ht="12.75">
      <c r="B1083">
        <f t="shared" ref="B1083:P1083" si="6183">IF(ROWS(B$1079:B1083)&lt;=B$1077,B1082+1,"")</f>
        <v>5</v>
      </c>
      <c r="C1083">
        <f t="shared" si="6183"/>
        <v>5</v>
      </c>
      <c r="D1083">
        <f t="shared" si="6183"/>
        <v>5</v>
      </c>
      <c r="E1083">
        <f t="shared" si="6183"/>
        <v>5</v>
      </c>
      <c r="F1083">
        <f t="shared" si="6183"/>
        <v>5</v>
      </c>
      <c r="G1083">
        <f t="shared" si="6183"/>
        <v>5</v>
      </c>
      <c r="H1083">
        <f t="shared" si="6183"/>
        <v>5</v>
      </c>
      <c r="I1083">
        <f t="shared" si="6183"/>
        <v>5</v>
      </c>
      <c r="J1083">
        <f t="shared" si="6183"/>
        <v>5</v>
      </c>
      <c r="K1083">
        <f t="shared" si="6183"/>
        <v>5</v>
      </c>
      <c r="L1083">
        <f t="shared" si="6183"/>
        <v>5</v>
      </c>
      <c r="M1083">
        <f t="shared" si="6183"/>
        <v>5</v>
      </c>
      <c r="N1083">
        <f t="shared" si="6183"/>
        <v>5</v>
      </c>
      <c r="O1083">
        <f t="shared" si="6183"/>
        <v>5</v>
      </c>
      <c r="P1083">
        <f t="shared" si="6183"/>
        <v>5</v>
      </c>
      <c r="Q1083" s="37">
        <f t="shared" ref="Q1083:T1083" si="6184">IF(ROWS(Q$1079:Q1083)/100&lt;=Q$1077,Q1082+1%,"")</f>
        <v>0.05</v>
      </c>
      <c r="R1083" s="37">
        <f t="shared" si="6184"/>
        <v>0.05</v>
      </c>
      <c r="S1083" s="37">
        <f t="shared" si="6184"/>
        <v>0.05</v>
      </c>
      <c r="T1083" s="37">
        <f t="shared" si="6184"/>
        <v>0.05</v>
      </c>
      <c r="U1083">
        <f t="shared" si="6163"/>
        <v>5</v>
      </c>
      <c r="V1083" s="37">
        <f t="shared" ref="V1083:W1083" si="6185">IF(ROWS(V$1079:V1083)/100&lt;=V$1077,V1082+1%,"")</f>
        <v>0.05</v>
      </c>
      <c r="W1083" s="37">
        <f t="shared" si="6185"/>
        <v>0.05</v>
      </c>
      <c r="X1083">
        <f t="shared" si="6165"/>
        <v>14</v>
      </c>
      <c r="Y1083" s="37">
        <f t="shared" si="6166"/>
        <v>0.05</v>
      </c>
      <c r="Z1083">
        <f t="shared" ref="Z1083:AA1083" si="6186">IF(ROWS(Z$1079:Z1083)&lt;=Z$1077,Z1082+1,"")</f>
        <v>5</v>
      </c>
      <c r="AA1083">
        <f t="shared" si="6186"/>
        <v>5</v>
      </c>
      <c r="AB1083" s="37">
        <f t="shared" ref="AB1083:AG1083" si="6187">IF(ROWS(AB$1079:AB1083)/100&lt;=AB$1077,AB1082+1%,"")</f>
        <v>0.05</v>
      </c>
      <c r="AC1083" s="37">
        <f t="shared" si="6187"/>
        <v>0.05</v>
      </c>
      <c r="AD1083" s="37">
        <f t="shared" si="6187"/>
        <v>0.05</v>
      </c>
      <c r="AE1083" s="37">
        <f t="shared" si="6187"/>
        <v>0.05</v>
      </c>
      <c r="AF1083" s="37">
        <f t="shared" si="6187"/>
        <v>0.05</v>
      </c>
      <c r="AG1083" s="37">
        <f t="shared" si="6187"/>
        <v>0.05</v>
      </c>
      <c r="AH1083">
        <f t="shared" si="6169"/>
        <v>50</v>
      </c>
      <c r="AI1083" s="37">
        <f t="shared" ref="AI1083:AJ1083" si="6188">IF(ROWS(AI$1079:AI1083)/100&lt;=AI$1077,AI1082+1,"")</f>
        <v>4.01</v>
      </c>
      <c r="AJ1083" s="37">
        <f t="shared" si="6188"/>
        <v>4.01</v>
      </c>
    </row>
    <row r="1084" spans="1:38" ht="12.75">
      <c r="B1084">
        <f t="shared" ref="B1084:P1084" si="6189">IF(ROWS(B$1079:B1084)&lt;=B$1077,B1083+1,"")</f>
        <v>6</v>
      </c>
      <c r="C1084">
        <f t="shared" si="6189"/>
        <v>6</v>
      </c>
      <c r="D1084">
        <f t="shared" si="6189"/>
        <v>6</v>
      </c>
      <c r="E1084">
        <f t="shared" si="6189"/>
        <v>6</v>
      </c>
      <c r="F1084">
        <f t="shared" si="6189"/>
        <v>6</v>
      </c>
      <c r="G1084">
        <f t="shared" si="6189"/>
        <v>6</v>
      </c>
      <c r="H1084">
        <f t="shared" si="6189"/>
        <v>6</v>
      </c>
      <c r="I1084">
        <f t="shared" si="6189"/>
        <v>6</v>
      </c>
      <c r="J1084">
        <f t="shared" si="6189"/>
        <v>6</v>
      </c>
      <c r="K1084">
        <f t="shared" si="6189"/>
        <v>6</v>
      </c>
      <c r="L1084">
        <f t="shared" si="6189"/>
        <v>6</v>
      </c>
      <c r="M1084">
        <f t="shared" si="6189"/>
        <v>6</v>
      </c>
      <c r="N1084">
        <f t="shared" si="6189"/>
        <v>6</v>
      </c>
      <c r="O1084">
        <f t="shared" si="6189"/>
        <v>6</v>
      </c>
      <c r="P1084">
        <f t="shared" si="6189"/>
        <v>6</v>
      </c>
      <c r="Q1084" s="37">
        <f t="shared" ref="Q1084:T1084" si="6190">IF(ROWS(Q$1079:Q1084)/100&lt;=Q$1077,Q1083+1%,"")</f>
        <v>6.0000000000000005E-2</v>
      </c>
      <c r="R1084" s="37">
        <f t="shared" si="6190"/>
        <v>6.0000000000000005E-2</v>
      </c>
      <c r="S1084" s="37">
        <f t="shared" si="6190"/>
        <v>6.0000000000000005E-2</v>
      </c>
      <c r="T1084" s="37">
        <f t="shared" si="6190"/>
        <v>6.0000000000000005E-2</v>
      </c>
      <c r="U1084">
        <f t="shared" si="6163"/>
        <v>6</v>
      </c>
      <c r="V1084" s="37">
        <f t="shared" ref="V1084:W1084" si="6191">IF(ROWS(V$1079:V1084)/100&lt;=V$1077,V1083+1%,"")</f>
        <v>6.0000000000000005E-2</v>
      </c>
      <c r="W1084" s="37">
        <f t="shared" si="6191"/>
        <v>6.0000000000000005E-2</v>
      </c>
      <c r="X1084">
        <f t="shared" si="6165"/>
        <v>15</v>
      </c>
      <c r="Y1084" s="37">
        <f t="shared" si="6166"/>
        <v>6.0000000000000005E-2</v>
      </c>
      <c r="Z1084">
        <f t="shared" ref="Z1084:AA1084" si="6192">IF(ROWS(Z$1079:Z1084)&lt;=Z$1077,Z1083+1,"")</f>
        <v>6</v>
      </c>
      <c r="AA1084">
        <f t="shared" si="6192"/>
        <v>6</v>
      </c>
      <c r="AB1084" s="37">
        <f t="shared" ref="AB1084:AG1084" si="6193">IF(ROWS(AB$1079:AB1084)/100&lt;=AB$1077,AB1083+1%,"")</f>
        <v>6.0000000000000005E-2</v>
      </c>
      <c r="AC1084" s="37">
        <f t="shared" si="6193"/>
        <v>6.0000000000000005E-2</v>
      </c>
      <c r="AD1084" s="37">
        <f t="shared" si="6193"/>
        <v>6.0000000000000005E-2</v>
      </c>
      <c r="AE1084" s="37">
        <f t="shared" si="6193"/>
        <v>6.0000000000000005E-2</v>
      </c>
      <c r="AF1084" s="37">
        <f t="shared" si="6193"/>
        <v>6.0000000000000005E-2</v>
      </c>
      <c r="AG1084" s="37">
        <f t="shared" si="6193"/>
        <v>6.0000000000000005E-2</v>
      </c>
      <c r="AH1084">
        <f t="shared" si="6169"/>
        <v>60</v>
      </c>
      <c r="AI1084" s="37">
        <f t="shared" ref="AI1084:AJ1084" si="6194">IF(ROWS(AI$1079:AI1084)/100&lt;=AI$1077,AI1083+1,"")</f>
        <v>5.01</v>
      </c>
      <c r="AJ1084" s="37">
        <f t="shared" si="6194"/>
        <v>5.01</v>
      </c>
    </row>
    <row r="1085" spans="1:38" ht="12.75">
      <c r="B1085">
        <f t="shared" ref="B1085:P1085" si="6195">IF(ROWS(B$1079:B1085)&lt;=B$1077,B1084+1,"")</f>
        <v>7</v>
      </c>
      <c r="C1085">
        <f t="shared" si="6195"/>
        <v>7</v>
      </c>
      <c r="D1085">
        <f t="shared" si="6195"/>
        <v>7</v>
      </c>
      <c r="E1085">
        <f t="shared" si="6195"/>
        <v>7</v>
      </c>
      <c r="F1085">
        <f t="shared" si="6195"/>
        <v>7</v>
      </c>
      <c r="G1085">
        <f t="shared" si="6195"/>
        <v>7</v>
      </c>
      <c r="H1085">
        <f t="shared" si="6195"/>
        <v>7</v>
      </c>
      <c r="I1085">
        <f t="shared" si="6195"/>
        <v>7</v>
      </c>
      <c r="J1085">
        <f t="shared" si="6195"/>
        <v>7</v>
      </c>
      <c r="K1085">
        <f t="shared" si="6195"/>
        <v>7</v>
      </c>
      <c r="L1085">
        <f t="shared" si="6195"/>
        <v>7</v>
      </c>
      <c r="M1085">
        <f t="shared" si="6195"/>
        <v>7</v>
      </c>
      <c r="N1085">
        <f t="shared" si="6195"/>
        <v>7</v>
      </c>
      <c r="O1085">
        <f t="shared" si="6195"/>
        <v>7</v>
      </c>
      <c r="P1085">
        <f t="shared" si="6195"/>
        <v>7</v>
      </c>
      <c r="Q1085" s="37">
        <f t="shared" ref="Q1085:T1085" si="6196">IF(ROWS(Q$1079:Q1085)/100&lt;=Q$1077,Q1084+1%,"")</f>
        <v>7.0000000000000007E-2</v>
      </c>
      <c r="R1085" s="37">
        <f t="shared" si="6196"/>
        <v>7.0000000000000007E-2</v>
      </c>
      <c r="S1085" s="37">
        <f t="shared" si="6196"/>
        <v>7.0000000000000007E-2</v>
      </c>
      <c r="T1085" s="37">
        <f t="shared" si="6196"/>
        <v>7.0000000000000007E-2</v>
      </c>
      <c r="U1085">
        <f t="shared" si="6163"/>
        <v>7</v>
      </c>
      <c r="V1085" s="37">
        <f t="shared" ref="V1085:W1085" si="6197">IF(ROWS(V$1079:V1085)/100&lt;=V$1077,V1084+1%,"")</f>
        <v>7.0000000000000007E-2</v>
      </c>
      <c r="W1085" s="37">
        <f t="shared" si="6197"/>
        <v>7.0000000000000007E-2</v>
      </c>
      <c r="X1085">
        <f t="shared" si="6165"/>
        <v>16</v>
      </c>
      <c r="Y1085" s="37">
        <f t="shared" si="6166"/>
        <v>7.0000000000000007E-2</v>
      </c>
      <c r="Z1085">
        <f t="shared" ref="Z1085:AA1085" si="6198">IF(ROWS(Z$1079:Z1085)&lt;=Z$1077,Z1084+1,"")</f>
        <v>7</v>
      </c>
      <c r="AA1085">
        <f t="shared" si="6198"/>
        <v>7</v>
      </c>
      <c r="AB1085" s="37">
        <f t="shared" ref="AB1085:AG1085" si="6199">IF(ROWS(AB$1079:AB1085)/100&lt;=AB$1077,AB1084+1%,"")</f>
        <v>7.0000000000000007E-2</v>
      </c>
      <c r="AC1085" s="37">
        <f t="shared" si="6199"/>
        <v>7.0000000000000007E-2</v>
      </c>
      <c r="AD1085" s="37">
        <f t="shared" si="6199"/>
        <v>7.0000000000000007E-2</v>
      </c>
      <c r="AE1085" s="37">
        <f t="shared" si="6199"/>
        <v>7.0000000000000007E-2</v>
      </c>
      <c r="AF1085" s="37">
        <f t="shared" si="6199"/>
        <v>7.0000000000000007E-2</v>
      </c>
      <c r="AG1085" s="37">
        <f t="shared" si="6199"/>
        <v>7.0000000000000007E-2</v>
      </c>
      <c r="AH1085">
        <f t="shared" si="6169"/>
        <v>70</v>
      </c>
      <c r="AI1085" s="37">
        <f t="shared" ref="AI1085:AJ1085" si="6200">IF(ROWS(AI$1079:AI1085)/100&lt;=AI$1077,AI1084+1,"")</f>
        <v>6.01</v>
      </c>
      <c r="AJ1085" s="37">
        <f t="shared" si="6200"/>
        <v>6.01</v>
      </c>
    </row>
    <row r="1086" spans="1:38" ht="12.75">
      <c r="B1086">
        <f t="shared" ref="B1086:P1086" si="6201">IF(ROWS(B$1079:B1086)&lt;=B$1077,B1085+1,"")</f>
        <v>8</v>
      </c>
      <c r="C1086">
        <f t="shared" si="6201"/>
        <v>8</v>
      </c>
      <c r="D1086">
        <f t="shared" si="6201"/>
        <v>8</v>
      </c>
      <c r="E1086">
        <f t="shared" si="6201"/>
        <v>8</v>
      </c>
      <c r="F1086">
        <f t="shared" si="6201"/>
        <v>8</v>
      </c>
      <c r="G1086">
        <f t="shared" si="6201"/>
        <v>8</v>
      </c>
      <c r="H1086">
        <f t="shared" si="6201"/>
        <v>8</v>
      </c>
      <c r="I1086">
        <f t="shared" si="6201"/>
        <v>8</v>
      </c>
      <c r="J1086">
        <f t="shared" si="6201"/>
        <v>8</v>
      </c>
      <c r="K1086">
        <f t="shared" si="6201"/>
        <v>8</v>
      </c>
      <c r="L1086">
        <f t="shared" si="6201"/>
        <v>8</v>
      </c>
      <c r="M1086">
        <f t="shared" si="6201"/>
        <v>8</v>
      </c>
      <c r="N1086">
        <f t="shared" si="6201"/>
        <v>8</v>
      </c>
      <c r="O1086">
        <f t="shared" si="6201"/>
        <v>8</v>
      </c>
      <c r="P1086">
        <f t="shared" si="6201"/>
        <v>8</v>
      </c>
      <c r="Q1086" s="37">
        <f t="shared" ref="Q1086:T1086" si="6202">IF(ROWS(Q$1079:Q1086)/100&lt;=Q$1077,Q1085+1%,"")</f>
        <v>0.08</v>
      </c>
      <c r="R1086" s="37">
        <f t="shared" si="6202"/>
        <v>0.08</v>
      </c>
      <c r="S1086" s="37">
        <f t="shared" si="6202"/>
        <v>0.08</v>
      </c>
      <c r="T1086" s="37">
        <f t="shared" si="6202"/>
        <v>0.08</v>
      </c>
      <c r="U1086">
        <f t="shared" si="6163"/>
        <v>8</v>
      </c>
      <c r="V1086" s="37">
        <f t="shared" ref="V1086:W1086" si="6203">IF(ROWS(V$1079:V1086)/100&lt;=V$1077,V1085+1%,"")</f>
        <v>0.08</v>
      </c>
      <c r="W1086" s="37">
        <f t="shared" si="6203"/>
        <v>0.08</v>
      </c>
      <c r="X1086">
        <f t="shared" si="6165"/>
        <v>17</v>
      </c>
      <c r="Y1086" s="37">
        <f t="shared" si="6166"/>
        <v>0.08</v>
      </c>
      <c r="Z1086">
        <f t="shared" ref="Z1086:AA1086" si="6204">IF(ROWS(Z$1079:Z1086)&lt;=Z$1077,Z1085+1,"")</f>
        <v>8</v>
      </c>
      <c r="AA1086">
        <f t="shared" si="6204"/>
        <v>8</v>
      </c>
      <c r="AB1086" s="37">
        <f t="shared" ref="AB1086:AG1086" si="6205">IF(ROWS(AB$1079:AB1086)/100&lt;=AB$1077,AB1085+1%,"")</f>
        <v>0.08</v>
      </c>
      <c r="AC1086" s="37">
        <f t="shared" si="6205"/>
        <v>0.08</v>
      </c>
      <c r="AD1086" s="37">
        <f t="shared" si="6205"/>
        <v>0.08</v>
      </c>
      <c r="AE1086" s="37">
        <f t="shared" si="6205"/>
        <v>0.08</v>
      </c>
      <c r="AF1086" s="37">
        <f t="shared" si="6205"/>
        <v>0.08</v>
      </c>
      <c r="AG1086" s="37">
        <f t="shared" si="6205"/>
        <v>0.08</v>
      </c>
      <c r="AH1086">
        <f t="shared" si="6169"/>
        <v>80</v>
      </c>
      <c r="AI1086" s="37">
        <f t="shared" ref="AI1086:AJ1086" si="6206">IF(ROWS(AI$1079:AI1086)/100&lt;=AI$1077,AI1085+1,"")</f>
        <v>7.01</v>
      </c>
      <c r="AJ1086" s="37">
        <f t="shared" si="6206"/>
        <v>7.01</v>
      </c>
    </row>
    <row r="1087" spans="1:38" ht="12.75">
      <c r="B1087">
        <f t="shared" ref="B1087:P1087" si="6207">IF(ROWS(B$1079:B1087)&lt;=B$1077,B1086+1,"")</f>
        <v>9</v>
      </c>
      <c r="C1087">
        <f t="shared" si="6207"/>
        <v>9</v>
      </c>
      <c r="D1087">
        <f t="shared" si="6207"/>
        <v>9</v>
      </c>
      <c r="E1087">
        <f t="shared" si="6207"/>
        <v>9</v>
      </c>
      <c r="F1087">
        <f t="shared" si="6207"/>
        <v>9</v>
      </c>
      <c r="G1087">
        <f t="shared" si="6207"/>
        <v>9</v>
      </c>
      <c r="H1087">
        <f t="shared" si="6207"/>
        <v>9</v>
      </c>
      <c r="I1087">
        <f t="shared" si="6207"/>
        <v>9</v>
      </c>
      <c r="J1087">
        <f t="shared" si="6207"/>
        <v>9</v>
      </c>
      <c r="K1087">
        <f t="shared" si="6207"/>
        <v>9</v>
      </c>
      <c r="L1087">
        <f t="shared" si="6207"/>
        <v>9</v>
      </c>
      <c r="M1087">
        <f t="shared" si="6207"/>
        <v>9</v>
      </c>
      <c r="N1087">
        <f t="shared" si="6207"/>
        <v>9</v>
      </c>
      <c r="O1087">
        <f t="shared" si="6207"/>
        <v>9</v>
      </c>
      <c r="P1087">
        <f t="shared" si="6207"/>
        <v>9</v>
      </c>
      <c r="Q1087" s="37">
        <f t="shared" ref="Q1087:T1087" si="6208">IF(ROWS(Q$1079:Q1087)/100&lt;=Q$1077,Q1086+1%,"")</f>
        <v>0.09</v>
      </c>
      <c r="R1087" s="37">
        <f t="shared" si="6208"/>
        <v>0.09</v>
      </c>
      <c r="S1087" s="37">
        <f t="shared" si="6208"/>
        <v>0.09</v>
      </c>
      <c r="T1087" s="37">
        <f t="shared" si="6208"/>
        <v>0.09</v>
      </c>
      <c r="U1087">
        <f t="shared" si="6163"/>
        <v>9</v>
      </c>
      <c r="V1087" s="37">
        <f t="shared" ref="V1087:W1087" si="6209">IF(ROWS(V$1079:V1087)/100&lt;=V$1077,V1086+1%,"")</f>
        <v>0.09</v>
      </c>
      <c r="W1087" s="37">
        <f t="shared" si="6209"/>
        <v>0.09</v>
      </c>
      <c r="X1087">
        <f t="shared" si="6165"/>
        <v>18</v>
      </c>
      <c r="Y1087" s="37">
        <f t="shared" si="6166"/>
        <v>0.09</v>
      </c>
      <c r="Z1087">
        <f t="shared" ref="Z1087:AA1087" si="6210">IF(ROWS(Z$1079:Z1087)&lt;=Z$1077,Z1086+1,"")</f>
        <v>9</v>
      </c>
      <c r="AA1087">
        <f t="shared" si="6210"/>
        <v>9</v>
      </c>
      <c r="AB1087" s="37">
        <f t="shared" ref="AB1087:AG1087" si="6211">IF(ROWS(AB$1079:AB1087)/100&lt;=AB$1077,AB1086+1%,"")</f>
        <v>0.09</v>
      </c>
      <c r="AC1087" s="37">
        <f t="shared" si="6211"/>
        <v>0.09</v>
      </c>
      <c r="AD1087" s="37">
        <f t="shared" si="6211"/>
        <v>0.09</v>
      </c>
      <c r="AE1087" s="37">
        <f t="shared" si="6211"/>
        <v>0.09</v>
      </c>
      <c r="AF1087" s="37">
        <f t="shared" si="6211"/>
        <v>0.09</v>
      </c>
      <c r="AG1087" s="37">
        <f t="shared" si="6211"/>
        <v>0.09</v>
      </c>
      <c r="AH1087" t="str">
        <f t="shared" si="6169"/>
        <v/>
      </c>
      <c r="AI1087" s="37">
        <f t="shared" ref="AI1087:AJ1087" si="6212">IF(ROWS(AI$1079:AI1087)/100&lt;=AI$1077,AI1086+1,"")</f>
        <v>8.01</v>
      </c>
      <c r="AJ1087" s="37">
        <f t="shared" si="6212"/>
        <v>8.01</v>
      </c>
    </row>
    <row r="1088" spans="1:38" ht="12.75">
      <c r="B1088">
        <f t="shared" ref="B1088:P1088" si="6213">IF(ROWS(B$1079:B1088)&lt;=B$1077,B1087+1,"")</f>
        <v>10</v>
      </c>
      <c r="C1088">
        <f t="shared" si="6213"/>
        <v>10</v>
      </c>
      <c r="D1088">
        <f t="shared" si="6213"/>
        <v>10</v>
      </c>
      <c r="E1088">
        <f t="shared" si="6213"/>
        <v>10</v>
      </c>
      <c r="F1088">
        <f t="shared" si="6213"/>
        <v>10</v>
      </c>
      <c r="G1088">
        <f t="shared" si="6213"/>
        <v>10</v>
      </c>
      <c r="H1088">
        <f t="shared" si="6213"/>
        <v>10</v>
      </c>
      <c r="I1088">
        <f t="shared" si="6213"/>
        <v>10</v>
      </c>
      <c r="J1088">
        <f t="shared" si="6213"/>
        <v>10</v>
      </c>
      <c r="K1088">
        <f t="shared" si="6213"/>
        <v>10</v>
      </c>
      <c r="L1088">
        <f t="shared" si="6213"/>
        <v>10</v>
      </c>
      <c r="M1088">
        <f t="shared" si="6213"/>
        <v>10</v>
      </c>
      <c r="N1088">
        <f t="shared" si="6213"/>
        <v>10</v>
      </c>
      <c r="O1088">
        <f t="shared" si="6213"/>
        <v>10</v>
      </c>
      <c r="P1088">
        <f t="shared" si="6213"/>
        <v>10</v>
      </c>
      <c r="Q1088" s="37">
        <f t="shared" ref="Q1088:T1088" si="6214">IF(ROWS(Q$1079:Q1088)/100&lt;=Q$1077,Q1087+1%,"")</f>
        <v>9.9999999999999992E-2</v>
      </c>
      <c r="R1088" s="37">
        <f t="shared" si="6214"/>
        <v>9.9999999999999992E-2</v>
      </c>
      <c r="S1088" s="37">
        <f t="shared" si="6214"/>
        <v>9.9999999999999992E-2</v>
      </c>
      <c r="T1088" s="37">
        <f t="shared" si="6214"/>
        <v>9.9999999999999992E-2</v>
      </c>
      <c r="U1088">
        <f t="shared" si="6163"/>
        <v>10</v>
      </c>
      <c r="V1088" s="37">
        <f t="shared" ref="V1088:W1088" si="6215">IF(ROWS(V$1079:V1088)/100&lt;=V$1077,V1087+1%,"")</f>
        <v>9.9999999999999992E-2</v>
      </c>
      <c r="W1088" s="37">
        <f t="shared" si="6215"/>
        <v>9.9999999999999992E-2</v>
      </c>
      <c r="X1088">
        <f t="shared" si="6165"/>
        <v>19</v>
      </c>
      <c r="Y1088" s="37">
        <f t="shared" si="6166"/>
        <v>9.9999999999999992E-2</v>
      </c>
      <c r="Z1088">
        <f t="shared" ref="Z1088:AA1088" si="6216">IF(ROWS(Z$1079:Z1088)&lt;=Z$1077,Z1087+1,"")</f>
        <v>10</v>
      </c>
      <c r="AA1088">
        <f t="shared" si="6216"/>
        <v>10</v>
      </c>
      <c r="AB1088" s="37">
        <f t="shared" ref="AB1088:AG1088" si="6217">IF(ROWS(AB$1079:AB1088)/100&lt;=AB$1077,AB1087+1%,"")</f>
        <v>9.9999999999999992E-2</v>
      </c>
      <c r="AC1088" s="37">
        <f t="shared" si="6217"/>
        <v>9.9999999999999992E-2</v>
      </c>
      <c r="AD1088" s="37">
        <f t="shared" si="6217"/>
        <v>9.9999999999999992E-2</v>
      </c>
      <c r="AE1088" s="37">
        <f t="shared" si="6217"/>
        <v>9.9999999999999992E-2</v>
      </c>
      <c r="AF1088" s="37">
        <f t="shared" si="6217"/>
        <v>9.9999999999999992E-2</v>
      </c>
      <c r="AG1088" s="37">
        <f t="shared" si="6217"/>
        <v>9.9999999999999992E-2</v>
      </c>
      <c r="AH1088" t="str">
        <f t="shared" si="6169"/>
        <v/>
      </c>
      <c r="AI1088" s="37">
        <f t="shared" ref="AI1088:AJ1088" si="6218">IF(ROWS(AI$1079:AI1088)/100&lt;=AI$1077,AI1087+1,"")</f>
        <v>9.01</v>
      </c>
      <c r="AJ1088" s="37">
        <f t="shared" si="6218"/>
        <v>9.01</v>
      </c>
    </row>
    <row r="1089" spans="2:36" ht="12.75">
      <c r="B1089">
        <f t="shared" ref="B1089:P1089" si="6219">IF(ROWS(B$1079:B1089)&lt;=B$1077,B1088+1,"")</f>
        <v>11</v>
      </c>
      <c r="C1089">
        <f t="shared" si="6219"/>
        <v>11</v>
      </c>
      <c r="D1089">
        <f t="shared" si="6219"/>
        <v>11</v>
      </c>
      <c r="E1089">
        <f t="shared" si="6219"/>
        <v>11</v>
      </c>
      <c r="F1089">
        <f t="shared" si="6219"/>
        <v>11</v>
      </c>
      <c r="G1089">
        <f t="shared" si="6219"/>
        <v>11</v>
      </c>
      <c r="H1089">
        <f t="shared" si="6219"/>
        <v>11</v>
      </c>
      <c r="I1089">
        <f t="shared" si="6219"/>
        <v>11</v>
      </c>
      <c r="J1089">
        <f t="shared" si="6219"/>
        <v>11</v>
      </c>
      <c r="K1089">
        <f t="shared" si="6219"/>
        <v>11</v>
      </c>
      <c r="L1089">
        <f t="shared" si="6219"/>
        <v>11</v>
      </c>
      <c r="M1089">
        <f t="shared" si="6219"/>
        <v>11</v>
      </c>
      <c r="N1089">
        <f t="shared" si="6219"/>
        <v>11</v>
      </c>
      <c r="O1089" t="str">
        <f t="shared" si="6219"/>
        <v/>
      </c>
      <c r="P1089">
        <f t="shared" si="6219"/>
        <v>11</v>
      </c>
      <c r="Q1089" s="37" t="str">
        <f t="shared" ref="Q1089:T1089" si="6220">IF(ROWS(Q$1079:Q1089)/100&lt;=Q$1077,Q1088+1%,"")</f>
        <v/>
      </c>
      <c r="R1089" s="37">
        <f t="shared" si="6220"/>
        <v>0.10999999999999999</v>
      </c>
      <c r="S1089" s="37">
        <f t="shared" si="6220"/>
        <v>0.10999999999999999</v>
      </c>
      <c r="T1089" s="37" t="str">
        <f t="shared" si="6220"/>
        <v/>
      </c>
      <c r="U1089" t="str">
        <f t="shared" si="6163"/>
        <v/>
      </c>
      <c r="V1089" s="37" t="str">
        <f t="shared" ref="V1089:W1089" si="6221">IF(ROWS(V$1079:V1089)/100&lt;=V$1077,V1088+1%,"")</f>
        <v/>
      </c>
      <c r="W1089" s="37">
        <f t="shared" si="6221"/>
        <v>0.10999999999999999</v>
      </c>
      <c r="X1089" t="str">
        <f t="shared" si="6165"/>
        <v/>
      </c>
      <c r="Y1089" s="37" t="str">
        <f t="shared" si="6166"/>
        <v/>
      </c>
      <c r="Z1089">
        <f t="shared" ref="Z1089:AA1089" si="6222">IF(ROWS(Z$1079:Z1089)&lt;=Z$1077,Z1088+1,"")</f>
        <v>11</v>
      </c>
      <c r="AA1089">
        <f t="shared" si="6222"/>
        <v>11</v>
      </c>
      <c r="AB1089" s="37">
        <f t="shared" ref="AB1089:AG1089" si="6223">IF(ROWS(AB$1079:AB1089)/100&lt;=AB$1077,AB1088+1%,"")</f>
        <v>0.10999999999999999</v>
      </c>
      <c r="AC1089" s="37">
        <f t="shared" si="6223"/>
        <v>0.10999999999999999</v>
      </c>
      <c r="AD1089" s="37">
        <f t="shared" si="6223"/>
        <v>0.10999999999999999</v>
      </c>
      <c r="AE1089" s="37">
        <f t="shared" si="6223"/>
        <v>0.10999999999999999</v>
      </c>
      <c r="AF1089" s="37">
        <f t="shared" si="6223"/>
        <v>0.10999999999999999</v>
      </c>
      <c r="AG1089" s="37">
        <f t="shared" si="6223"/>
        <v>0.10999999999999999</v>
      </c>
      <c r="AH1089" t="str">
        <f t="shared" si="6169"/>
        <v/>
      </c>
      <c r="AI1089" s="37">
        <f t="shared" ref="AI1089:AJ1089" si="6224">IF(ROWS(AI$1079:AI1089)/100&lt;=AI$1077,AI1088+1,"")</f>
        <v>10.01</v>
      </c>
      <c r="AJ1089" s="37">
        <f t="shared" si="6224"/>
        <v>10.01</v>
      </c>
    </row>
    <row r="1090" spans="2:36" ht="12.75">
      <c r="B1090">
        <f t="shared" ref="B1090:P1090" si="6225">IF(ROWS(B$1079:B1090)&lt;=B$1077,B1089+1,"")</f>
        <v>12</v>
      </c>
      <c r="C1090">
        <f t="shared" si="6225"/>
        <v>12</v>
      </c>
      <c r="D1090">
        <f t="shared" si="6225"/>
        <v>12</v>
      </c>
      <c r="E1090">
        <f t="shared" si="6225"/>
        <v>12</v>
      </c>
      <c r="F1090">
        <f t="shared" si="6225"/>
        <v>12</v>
      </c>
      <c r="G1090">
        <f t="shared" si="6225"/>
        <v>12</v>
      </c>
      <c r="H1090">
        <f t="shared" si="6225"/>
        <v>12</v>
      </c>
      <c r="I1090">
        <f t="shared" si="6225"/>
        <v>12</v>
      </c>
      <c r="J1090">
        <f t="shared" si="6225"/>
        <v>12</v>
      </c>
      <c r="K1090">
        <f t="shared" si="6225"/>
        <v>12</v>
      </c>
      <c r="L1090">
        <f t="shared" si="6225"/>
        <v>12</v>
      </c>
      <c r="M1090">
        <f t="shared" si="6225"/>
        <v>12</v>
      </c>
      <c r="N1090">
        <f t="shared" si="6225"/>
        <v>12</v>
      </c>
      <c r="O1090" t="str">
        <f t="shared" si="6225"/>
        <v/>
      </c>
      <c r="P1090">
        <f t="shared" si="6225"/>
        <v>12</v>
      </c>
      <c r="Q1090" s="37" t="str">
        <f t="shared" ref="Q1090:T1090" si="6226">IF(ROWS(Q$1079:Q1090)/100&lt;=Q$1077,Q1089+1%,"")</f>
        <v/>
      </c>
      <c r="R1090" s="37">
        <f t="shared" si="6226"/>
        <v>0.11999999999999998</v>
      </c>
      <c r="S1090" s="37">
        <f t="shared" si="6226"/>
        <v>0.11999999999999998</v>
      </c>
      <c r="T1090" s="37" t="str">
        <f t="shared" si="6226"/>
        <v/>
      </c>
      <c r="U1090" t="str">
        <f t="shared" si="6163"/>
        <v/>
      </c>
      <c r="V1090" s="37" t="str">
        <f t="shared" ref="V1090:W1090" si="6227">IF(ROWS(V$1079:V1090)/100&lt;=V$1077,V1089+1%,"")</f>
        <v/>
      </c>
      <c r="W1090" s="37">
        <f t="shared" si="6227"/>
        <v>0.11999999999999998</v>
      </c>
      <c r="X1090" t="str">
        <f t="shared" si="6165"/>
        <v/>
      </c>
      <c r="Y1090" s="37" t="str">
        <f t="shared" si="6166"/>
        <v/>
      </c>
      <c r="Z1090">
        <f t="shared" ref="Z1090:AA1090" si="6228">IF(ROWS(Z$1079:Z1090)&lt;=Z$1077,Z1089+1,"")</f>
        <v>12</v>
      </c>
      <c r="AA1090">
        <f t="shared" si="6228"/>
        <v>12</v>
      </c>
      <c r="AB1090" s="37">
        <f t="shared" ref="AB1090:AG1090" si="6229">IF(ROWS(AB$1079:AB1090)/100&lt;=AB$1077,AB1089+1%,"")</f>
        <v>0.11999999999999998</v>
      </c>
      <c r="AC1090" s="37">
        <f t="shared" si="6229"/>
        <v>0.11999999999999998</v>
      </c>
      <c r="AD1090" s="37">
        <f t="shared" si="6229"/>
        <v>0.11999999999999998</v>
      </c>
      <c r="AE1090" s="37">
        <f t="shared" si="6229"/>
        <v>0.11999999999999998</v>
      </c>
      <c r="AF1090" s="37">
        <f t="shared" si="6229"/>
        <v>0.11999999999999998</v>
      </c>
      <c r="AG1090" s="37">
        <f t="shared" si="6229"/>
        <v>0.11999999999999998</v>
      </c>
      <c r="AH1090" t="str">
        <f t="shared" si="6169"/>
        <v/>
      </c>
      <c r="AI1090" s="37">
        <f t="shared" ref="AI1090:AJ1090" si="6230">IF(ROWS(AI$1079:AI1090)/100&lt;=AI$1077,AI1089+1,"")</f>
        <v>11.01</v>
      </c>
      <c r="AJ1090" s="37">
        <f t="shared" si="6230"/>
        <v>11.01</v>
      </c>
    </row>
    <row r="1091" spans="2:36" ht="12.75">
      <c r="B1091">
        <f t="shared" ref="B1091:P1091" si="6231">IF(ROWS(B$1079:B1091)&lt;=B$1077,B1090+1,"")</f>
        <v>13</v>
      </c>
      <c r="C1091">
        <f t="shared" si="6231"/>
        <v>13</v>
      </c>
      <c r="D1091">
        <f t="shared" si="6231"/>
        <v>13</v>
      </c>
      <c r="E1091">
        <f t="shared" si="6231"/>
        <v>13</v>
      </c>
      <c r="F1091">
        <f t="shared" si="6231"/>
        <v>13</v>
      </c>
      <c r="G1091">
        <f t="shared" si="6231"/>
        <v>13</v>
      </c>
      <c r="H1091">
        <f t="shared" si="6231"/>
        <v>13</v>
      </c>
      <c r="I1091">
        <f t="shared" si="6231"/>
        <v>13</v>
      </c>
      <c r="J1091">
        <f t="shared" si="6231"/>
        <v>13</v>
      </c>
      <c r="K1091">
        <f t="shared" si="6231"/>
        <v>13</v>
      </c>
      <c r="L1091">
        <f t="shared" si="6231"/>
        <v>13</v>
      </c>
      <c r="M1091">
        <f t="shared" si="6231"/>
        <v>13</v>
      </c>
      <c r="N1091">
        <f t="shared" si="6231"/>
        <v>13</v>
      </c>
      <c r="O1091" t="str">
        <f t="shared" si="6231"/>
        <v/>
      </c>
      <c r="P1091">
        <f t="shared" si="6231"/>
        <v>13</v>
      </c>
      <c r="Q1091" s="37" t="str">
        <f t="shared" ref="Q1091:T1091" si="6232">IF(ROWS(Q$1079:Q1091)/100&lt;=Q$1077,Q1090+1%,"")</f>
        <v/>
      </c>
      <c r="R1091" s="37">
        <f t="shared" si="6232"/>
        <v>0.12999999999999998</v>
      </c>
      <c r="S1091" s="37">
        <f t="shared" si="6232"/>
        <v>0.12999999999999998</v>
      </c>
      <c r="T1091" s="37" t="str">
        <f t="shared" si="6232"/>
        <v/>
      </c>
      <c r="U1091" t="str">
        <f t="shared" si="6163"/>
        <v/>
      </c>
      <c r="V1091" s="37" t="str">
        <f t="shared" ref="V1091:W1091" si="6233">IF(ROWS(V$1079:V1091)/100&lt;=V$1077,V1090+1%,"")</f>
        <v/>
      </c>
      <c r="W1091" s="37">
        <f t="shared" si="6233"/>
        <v>0.12999999999999998</v>
      </c>
      <c r="X1091" t="str">
        <f t="shared" si="6165"/>
        <v/>
      </c>
      <c r="Y1091" s="37" t="str">
        <f t="shared" si="6166"/>
        <v/>
      </c>
      <c r="Z1091">
        <f t="shared" ref="Z1091:AA1091" si="6234">IF(ROWS(Z$1079:Z1091)&lt;=Z$1077,Z1090+1,"")</f>
        <v>13</v>
      </c>
      <c r="AA1091">
        <f t="shared" si="6234"/>
        <v>13</v>
      </c>
      <c r="AB1091" s="37">
        <f t="shared" ref="AB1091:AG1091" si="6235">IF(ROWS(AB$1079:AB1091)/100&lt;=AB$1077,AB1090+1%,"")</f>
        <v>0.12999999999999998</v>
      </c>
      <c r="AC1091" s="37">
        <f t="shared" si="6235"/>
        <v>0.12999999999999998</v>
      </c>
      <c r="AD1091" s="37">
        <f t="shared" si="6235"/>
        <v>0.12999999999999998</v>
      </c>
      <c r="AE1091" s="37">
        <f t="shared" si="6235"/>
        <v>0.12999999999999998</v>
      </c>
      <c r="AF1091" s="37">
        <f t="shared" si="6235"/>
        <v>0.12999999999999998</v>
      </c>
      <c r="AG1091" s="37">
        <f t="shared" si="6235"/>
        <v>0.12999999999999998</v>
      </c>
      <c r="AH1091" t="str">
        <f t="shared" si="6169"/>
        <v/>
      </c>
      <c r="AI1091" s="37">
        <f t="shared" ref="AI1091:AJ1091" si="6236">IF(ROWS(AI$1079:AI1091)/100&lt;=AI$1077,AI1090+1,"")</f>
        <v>12.01</v>
      </c>
      <c r="AJ1091" s="37">
        <f t="shared" si="6236"/>
        <v>12.01</v>
      </c>
    </row>
    <row r="1092" spans="2:36" ht="12.75">
      <c r="B1092">
        <f t="shared" ref="B1092:P1092" si="6237">IF(ROWS(B$1079:B1092)&lt;=B$1077,B1091+1,"")</f>
        <v>14</v>
      </c>
      <c r="C1092">
        <f t="shared" si="6237"/>
        <v>14</v>
      </c>
      <c r="D1092">
        <f t="shared" si="6237"/>
        <v>14</v>
      </c>
      <c r="E1092">
        <f t="shared" si="6237"/>
        <v>14</v>
      </c>
      <c r="F1092">
        <f t="shared" si="6237"/>
        <v>14</v>
      </c>
      <c r="G1092">
        <f t="shared" si="6237"/>
        <v>14</v>
      </c>
      <c r="H1092">
        <f t="shared" si="6237"/>
        <v>14</v>
      </c>
      <c r="I1092">
        <f t="shared" si="6237"/>
        <v>14</v>
      </c>
      <c r="J1092">
        <f t="shared" si="6237"/>
        <v>14</v>
      </c>
      <c r="K1092">
        <f t="shared" si="6237"/>
        <v>14</v>
      </c>
      <c r="L1092">
        <f t="shared" si="6237"/>
        <v>14</v>
      </c>
      <c r="M1092">
        <f t="shared" si="6237"/>
        <v>14</v>
      </c>
      <c r="N1092">
        <f t="shared" si="6237"/>
        <v>14</v>
      </c>
      <c r="O1092" t="str">
        <f t="shared" si="6237"/>
        <v/>
      </c>
      <c r="P1092">
        <f t="shared" si="6237"/>
        <v>14</v>
      </c>
      <c r="Q1092" s="37" t="str">
        <f t="shared" ref="Q1092:T1092" si="6238">IF(ROWS(Q$1079:Q1092)/100&lt;=Q$1077,Q1091+1%,"")</f>
        <v/>
      </c>
      <c r="R1092" s="37">
        <f t="shared" si="6238"/>
        <v>0.13999999999999999</v>
      </c>
      <c r="S1092" s="37">
        <f t="shared" si="6238"/>
        <v>0.13999999999999999</v>
      </c>
      <c r="T1092" s="37" t="str">
        <f t="shared" si="6238"/>
        <v/>
      </c>
      <c r="U1092" t="str">
        <f t="shared" si="6163"/>
        <v/>
      </c>
      <c r="V1092" s="37" t="str">
        <f t="shared" ref="V1092:W1092" si="6239">IF(ROWS(V$1079:V1092)/100&lt;=V$1077,V1091+1%,"")</f>
        <v/>
      </c>
      <c r="W1092" s="37">
        <f t="shared" si="6239"/>
        <v>0.13999999999999999</v>
      </c>
      <c r="X1092" t="str">
        <f t="shared" si="6165"/>
        <v/>
      </c>
      <c r="Y1092" s="37" t="str">
        <f t="shared" si="6166"/>
        <v/>
      </c>
      <c r="Z1092">
        <f t="shared" ref="Z1092:AA1092" si="6240">IF(ROWS(Z$1079:Z1092)&lt;=Z$1077,Z1091+1,"")</f>
        <v>14</v>
      </c>
      <c r="AA1092">
        <f t="shared" si="6240"/>
        <v>14</v>
      </c>
      <c r="AB1092" s="37">
        <f t="shared" ref="AB1092:AG1092" si="6241">IF(ROWS(AB$1079:AB1092)/100&lt;=AB$1077,AB1091+1%,"")</f>
        <v>0.13999999999999999</v>
      </c>
      <c r="AC1092" s="37">
        <f t="shared" si="6241"/>
        <v>0.13999999999999999</v>
      </c>
      <c r="AD1092" s="37">
        <f t="shared" si="6241"/>
        <v>0.13999999999999999</v>
      </c>
      <c r="AE1092" s="37">
        <f t="shared" si="6241"/>
        <v>0.13999999999999999</v>
      </c>
      <c r="AF1092" s="37">
        <f t="shared" si="6241"/>
        <v>0.13999999999999999</v>
      </c>
      <c r="AG1092" s="37">
        <f t="shared" si="6241"/>
        <v>0.13999999999999999</v>
      </c>
      <c r="AH1092" t="str">
        <f t="shared" si="6169"/>
        <v/>
      </c>
      <c r="AI1092" s="37">
        <f t="shared" ref="AI1092:AJ1092" si="6242">IF(ROWS(AI$1079:AI1092)/100&lt;=AI$1077,AI1091+1,"")</f>
        <v>13.01</v>
      </c>
      <c r="AJ1092" s="37">
        <f t="shared" si="6242"/>
        <v>13.01</v>
      </c>
    </row>
    <row r="1093" spans="2:36" ht="12.75">
      <c r="B1093">
        <f t="shared" ref="B1093:P1093" si="6243">IF(ROWS(B$1079:B1093)&lt;=B$1077,B1092+1,"")</f>
        <v>15</v>
      </c>
      <c r="C1093">
        <f t="shared" si="6243"/>
        <v>15</v>
      </c>
      <c r="D1093">
        <f t="shared" si="6243"/>
        <v>15</v>
      </c>
      <c r="E1093">
        <f t="shared" si="6243"/>
        <v>15</v>
      </c>
      <c r="F1093">
        <f t="shared" si="6243"/>
        <v>15</v>
      </c>
      <c r="G1093">
        <f t="shared" si="6243"/>
        <v>15</v>
      </c>
      <c r="H1093">
        <f t="shared" si="6243"/>
        <v>15</v>
      </c>
      <c r="I1093">
        <f t="shared" si="6243"/>
        <v>15</v>
      </c>
      <c r="J1093">
        <f t="shared" si="6243"/>
        <v>15</v>
      </c>
      <c r="K1093">
        <f t="shared" si="6243"/>
        <v>15</v>
      </c>
      <c r="L1093">
        <f t="shared" si="6243"/>
        <v>15</v>
      </c>
      <c r="M1093">
        <f t="shared" si="6243"/>
        <v>15</v>
      </c>
      <c r="N1093">
        <f t="shared" si="6243"/>
        <v>15</v>
      </c>
      <c r="O1093" t="str">
        <f t="shared" si="6243"/>
        <v/>
      </c>
      <c r="P1093">
        <f t="shared" si="6243"/>
        <v>15</v>
      </c>
      <c r="Q1093" s="37" t="str">
        <f t="shared" ref="Q1093:T1093" si="6244">IF(ROWS(Q$1079:Q1093)/100&lt;=Q$1077,Q1092+1%,"")</f>
        <v/>
      </c>
      <c r="R1093" s="37">
        <f t="shared" si="6244"/>
        <v>0.15</v>
      </c>
      <c r="S1093" s="37">
        <f t="shared" si="6244"/>
        <v>0.15</v>
      </c>
      <c r="T1093" s="37" t="str">
        <f t="shared" si="6244"/>
        <v/>
      </c>
      <c r="U1093" t="str">
        <f t="shared" si="6163"/>
        <v/>
      </c>
      <c r="V1093" s="37" t="str">
        <f t="shared" ref="V1093:W1093" si="6245">IF(ROWS(V$1079:V1093)/100&lt;=V$1077,V1092+1%,"")</f>
        <v/>
      </c>
      <c r="W1093" s="37">
        <f t="shared" si="6245"/>
        <v>0.15</v>
      </c>
      <c r="X1093" t="str">
        <f t="shared" si="6165"/>
        <v/>
      </c>
      <c r="Y1093" s="37" t="str">
        <f t="shared" si="6166"/>
        <v/>
      </c>
      <c r="Z1093">
        <f t="shared" ref="Z1093:AA1093" si="6246">IF(ROWS(Z$1079:Z1093)&lt;=Z$1077,Z1092+1,"")</f>
        <v>15</v>
      </c>
      <c r="AA1093">
        <f t="shared" si="6246"/>
        <v>15</v>
      </c>
      <c r="AB1093" s="37">
        <f t="shared" ref="AB1093:AG1093" si="6247">IF(ROWS(AB$1079:AB1093)/100&lt;=AB$1077,AB1092+1%,"")</f>
        <v>0.15</v>
      </c>
      <c r="AC1093" s="37">
        <f t="shared" si="6247"/>
        <v>0.15</v>
      </c>
      <c r="AD1093" s="37">
        <f t="shared" si="6247"/>
        <v>0.15</v>
      </c>
      <c r="AE1093" s="37">
        <f t="shared" si="6247"/>
        <v>0.15</v>
      </c>
      <c r="AF1093" s="37">
        <f t="shared" si="6247"/>
        <v>0.15</v>
      </c>
      <c r="AG1093" s="37">
        <f t="shared" si="6247"/>
        <v>0.15</v>
      </c>
      <c r="AH1093" t="str">
        <f t="shared" si="6169"/>
        <v/>
      </c>
      <c r="AI1093" s="37">
        <f t="shared" ref="AI1093:AJ1093" si="6248">IF(ROWS(AI$1079:AI1093)/100&lt;=AI$1077,AI1092+1,"")</f>
        <v>14.01</v>
      </c>
      <c r="AJ1093" s="37">
        <f t="shared" si="6248"/>
        <v>14.01</v>
      </c>
    </row>
    <row r="1094" spans="2:36" ht="12.75">
      <c r="B1094">
        <f t="shared" ref="B1094:P1094" si="6249">IF(ROWS(B$1079:B1094)&lt;=B$1077,B1093+1,"")</f>
        <v>16</v>
      </c>
      <c r="C1094">
        <f t="shared" si="6249"/>
        <v>16</v>
      </c>
      <c r="D1094">
        <f t="shared" si="6249"/>
        <v>16</v>
      </c>
      <c r="E1094">
        <f t="shared" si="6249"/>
        <v>16</v>
      </c>
      <c r="F1094">
        <f t="shared" si="6249"/>
        <v>16</v>
      </c>
      <c r="G1094">
        <f t="shared" si="6249"/>
        <v>16</v>
      </c>
      <c r="H1094">
        <f t="shared" si="6249"/>
        <v>16</v>
      </c>
      <c r="I1094">
        <f t="shared" si="6249"/>
        <v>16</v>
      </c>
      <c r="J1094">
        <f t="shared" si="6249"/>
        <v>16</v>
      </c>
      <c r="K1094">
        <f t="shared" si="6249"/>
        <v>16</v>
      </c>
      <c r="L1094">
        <f t="shared" si="6249"/>
        <v>16</v>
      </c>
      <c r="M1094">
        <f t="shared" si="6249"/>
        <v>16</v>
      </c>
      <c r="N1094">
        <f t="shared" si="6249"/>
        <v>16</v>
      </c>
      <c r="O1094" t="str">
        <f t="shared" si="6249"/>
        <v/>
      </c>
      <c r="P1094">
        <f t="shared" si="6249"/>
        <v>16</v>
      </c>
      <c r="Q1094" s="37" t="str">
        <f t="shared" ref="Q1094:T1094" si="6250">IF(ROWS(Q$1079:Q1094)/100&lt;=Q$1077,Q1093+1%,"")</f>
        <v/>
      </c>
      <c r="R1094" s="37">
        <f t="shared" si="6250"/>
        <v>0.16</v>
      </c>
      <c r="S1094" s="37">
        <f t="shared" si="6250"/>
        <v>0.16</v>
      </c>
      <c r="T1094" s="37" t="str">
        <f t="shared" si="6250"/>
        <v/>
      </c>
      <c r="U1094" t="str">
        <f t="shared" si="6163"/>
        <v/>
      </c>
      <c r="V1094" s="37" t="str">
        <f t="shared" ref="V1094:W1094" si="6251">IF(ROWS(V$1079:V1094)/100&lt;=V$1077,V1093+1%,"")</f>
        <v/>
      </c>
      <c r="W1094" s="37">
        <f t="shared" si="6251"/>
        <v>0.16</v>
      </c>
      <c r="X1094" t="str">
        <f t="shared" si="6165"/>
        <v/>
      </c>
      <c r="Y1094" s="37" t="str">
        <f t="shared" si="6166"/>
        <v/>
      </c>
      <c r="Z1094">
        <f t="shared" ref="Z1094:AA1094" si="6252">IF(ROWS(Z$1079:Z1094)&lt;=Z$1077,Z1093+1,"")</f>
        <v>16</v>
      </c>
      <c r="AA1094">
        <f t="shared" si="6252"/>
        <v>16</v>
      </c>
      <c r="AB1094" s="37">
        <f t="shared" ref="AB1094:AG1094" si="6253">IF(ROWS(AB$1079:AB1094)/100&lt;=AB$1077,AB1093+1%,"")</f>
        <v>0.16</v>
      </c>
      <c r="AC1094" s="37">
        <f t="shared" si="6253"/>
        <v>0.16</v>
      </c>
      <c r="AD1094" s="37">
        <f t="shared" si="6253"/>
        <v>0.16</v>
      </c>
      <c r="AE1094" s="37">
        <f t="shared" si="6253"/>
        <v>0.16</v>
      </c>
      <c r="AF1094" s="37">
        <f t="shared" si="6253"/>
        <v>0.16</v>
      </c>
      <c r="AG1094" s="37">
        <f t="shared" si="6253"/>
        <v>0.16</v>
      </c>
      <c r="AH1094" t="str">
        <f t="shared" si="6169"/>
        <v/>
      </c>
      <c r="AI1094" s="37">
        <f t="shared" ref="AI1094:AJ1094" si="6254">IF(ROWS(AI$1079:AI1094)/100&lt;=AI$1077,AI1093+1,"")</f>
        <v>15.01</v>
      </c>
      <c r="AJ1094" s="37">
        <f t="shared" si="6254"/>
        <v>15.01</v>
      </c>
    </row>
    <row r="1095" spans="2:36" ht="12.75">
      <c r="B1095">
        <f t="shared" ref="B1095:P1095" si="6255">IF(ROWS(B$1079:B1095)&lt;=B$1077,B1094+1,"")</f>
        <v>17</v>
      </c>
      <c r="C1095">
        <f t="shared" si="6255"/>
        <v>17</v>
      </c>
      <c r="D1095">
        <f t="shared" si="6255"/>
        <v>17</v>
      </c>
      <c r="E1095">
        <f t="shared" si="6255"/>
        <v>17</v>
      </c>
      <c r="F1095">
        <f t="shared" si="6255"/>
        <v>17</v>
      </c>
      <c r="G1095">
        <f t="shared" si="6255"/>
        <v>17</v>
      </c>
      <c r="H1095">
        <f t="shared" si="6255"/>
        <v>17</v>
      </c>
      <c r="I1095">
        <f t="shared" si="6255"/>
        <v>17</v>
      </c>
      <c r="J1095">
        <f t="shared" si="6255"/>
        <v>17</v>
      </c>
      <c r="K1095">
        <f t="shared" si="6255"/>
        <v>17</v>
      </c>
      <c r="L1095">
        <f t="shared" si="6255"/>
        <v>17</v>
      </c>
      <c r="M1095">
        <f t="shared" si="6255"/>
        <v>17</v>
      </c>
      <c r="N1095">
        <f t="shared" si="6255"/>
        <v>17</v>
      </c>
      <c r="O1095" t="str">
        <f t="shared" si="6255"/>
        <v/>
      </c>
      <c r="P1095">
        <f t="shared" si="6255"/>
        <v>17</v>
      </c>
      <c r="Q1095" s="37" t="str">
        <f t="shared" ref="Q1095:T1095" si="6256">IF(ROWS(Q$1079:Q1095)/100&lt;=Q$1077,Q1094+1%,"")</f>
        <v/>
      </c>
      <c r="R1095" s="37">
        <f t="shared" si="6256"/>
        <v>0.17</v>
      </c>
      <c r="S1095" s="37">
        <f t="shared" si="6256"/>
        <v>0.17</v>
      </c>
      <c r="T1095" s="37" t="str">
        <f t="shared" si="6256"/>
        <v/>
      </c>
      <c r="U1095" t="str">
        <f t="shared" si="6163"/>
        <v/>
      </c>
      <c r="V1095" s="37" t="str">
        <f t="shared" ref="V1095:W1095" si="6257">IF(ROWS(V$1079:V1095)/100&lt;=V$1077,V1094+1%,"")</f>
        <v/>
      </c>
      <c r="W1095" s="37">
        <f t="shared" si="6257"/>
        <v>0.17</v>
      </c>
      <c r="X1095" t="str">
        <f t="shared" si="6165"/>
        <v/>
      </c>
      <c r="Y1095" s="37" t="str">
        <f t="shared" si="6166"/>
        <v/>
      </c>
      <c r="Z1095">
        <f t="shared" ref="Z1095:AA1095" si="6258">IF(ROWS(Z$1079:Z1095)&lt;=Z$1077,Z1094+1,"")</f>
        <v>17</v>
      </c>
      <c r="AA1095">
        <f t="shared" si="6258"/>
        <v>17</v>
      </c>
      <c r="AB1095" s="37">
        <f t="shared" ref="AB1095:AG1095" si="6259">IF(ROWS(AB$1079:AB1095)/100&lt;=AB$1077,AB1094+1%,"")</f>
        <v>0.17</v>
      </c>
      <c r="AC1095" s="37">
        <f t="shared" si="6259"/>
        <v>0.17</v>
      </c>
      <c r="AD1095" s="37">
        <f t="shared" si="6259"/>
        <v>0.17</v>
      </c>
      <c r="AE1095" s="37">
        <f t="shared" si="6259"/>
        <v>0.17</v>
      </c>
      <c r="AF1095" s="37">
        <f t="shared" si="6259"/>
        <v>0.17</v>
      </c>
      <c r="AG1095" s="37">
        <f t="shared" si="6259"/>
        <v>0.17</v>
      </c>
      <c r="AH1095" t="str">
        <f t="shared" si="6169"/>
        <v/>
      </c>
      <c r="AI1095" s="37">
        <f t="shared" ref="AI1095:AJ1095" si="6260">IF(ROWS(AI$1079:AI1095)/100&lt;=AI$1077,AI1094+1,"")</f>
        <v>16.009999999999998</v>
      </c>
      <c r="AJ1095" s="37">
        <f t="shared" si="6260"/>
        <v>16.009999999999998</v>
      </c>
    </row>
    <row r="1096" spans="2:36" ht="12.75">
      <c r="B1096">
        <f t="shared" ref="B1096:P1096" si="6261">IF(ROWS(B$1079:B1096)&lt;=B$1077,B1095+1,"")</f>
        <v>18</v>
      </c>
      <c r="C1096">
        <f t="shared" si="6261"/>
        <v>18</v>
      </c>
      <c r="D1096">
        <f t="shared" si="6261"/>
        <v>18</v>
      </c>
      <c r="E1096">
        <f t="shared" si="6261"/>
        <v>18</v>
      </c>
      <c r="F1096">
        <f t="shared" si="6261"/>
        <v>18</v>
      </c>
      <c r="G1096">
        <f t="shared" si="6261"/>
        <v>18</v>
      </c>
      <c r="H1096">
        <f t="shared" si="6261"/>
        <v>18</v>
      </c>
      <c r="I1096">
        <f t="shared" si="6261"/>
        <v>18</v>
      </c>
      <c r="J1096">
        <f t="shared" si="6261"/>
        <v>18</v>
      </c>
      <c r="K1096">
        <f t="shared" si="6261"/>
        <v>18</v>
      </c>
      <c r="L1096">
        <f t="shared" si="6261"/>
        <v>18</v>
      </c>
      <c r="M1096">
        <f t="shared" si="6261"/>
        <v>18</v>
      </c>
      <c r="N1096">
        <f t="shared" si="6261"/>
        <v>18</v>
      </c>
      <c r="O1096" t="str">
        <f t="shared" si="6261"/>
        <v/>
      </c>
      <c r="P1096">
        <f t="shared" si="6261"/>
        <v>18</v>
      </c>
      <c r="Q1096" s="37" t="str">
        <f t="shared" ref="Q1096:T1096" si="6262">IF(ROWS(Q$1079:Q1096)/100&lt;=Q$1077,Q1095+1%,"")</f>
        <v/>
      </c>
      <c r="R1096" s="37">
        <f t="shared" si="6262"/>
        <v>0.18000000000000002</v>
      </c>
      <c r="S1096" s="37">
        <f t="shared" si="6262"/>
        <v>0.18000000000000002</v>
      </c>
      <c r="T1096" s="37" t="str">
        <f t="shared" si="6262"/>
        <v/>
      </c>
      <c r="U1096" t="str">
        <f t="shared" si="6163"/>
        <v/>
      </c>
      <c r="V1096" s="37" t="str">
        <f t="shared" ref="V1096:W1096" si="6263">IF(ROWS(V$1079:V1096)/100&lt;=V$1077,V1095+1%,"")</f>
        <v/>
      </c>
      <c r="W1096" s="37">
        <f t="shared" si="6263"/>
        <v>0.18000000000000002</v>
      </c>
      <c r="X1096" t="str">
        <f t="shared" si="6165"/>
        <v/>
      </c>
      <c r="Y1096" s="37" t="str">
        <f t="shared" si="6166"/>
        <v/>
      </c>
      <c r="Z1096">
        <f t="shared" ref="Z1096:AA1096" si="6264">IF(ROWS(Z$1079:Z1096)&lt;=Z$1077,Z1095+1,"")</f>
        <v>18</v>
      </c>
      <c r="AA1096">
        <f t="shared" si="6264"/>
        <v>18</v>
      </c>
      <c r="AB1096" s="37">
        <f t="shared" ref="AB1096:AG1096" si="6265">IF(ROWS(AB$1079:AB1096)/100&lt;=AB$1077,AB1095+1%,"")</f>
        <v>0.18000000000000002</v>
      </c>
      <c r="AC1096" s="37">
        <f t="shared" si="6265"/>
        <v>0.18000000000000002</v>
      </c>
      <c r="AD1096" s="37">
        <f t="shared" si="6265"/>
        <v>0.18000000000000002</v>
      </c>
      <c r="AE1096" s="37">
        <f t="shared" si="6265"/>
        <v>0.18000000000000002</v>
      </c>
      <c r="AF1096" s="37">
        <f t="shared" si="6265"/>
        <v>0.18000000000000002</v>
      </c>
      <c r="AG1096" s="37">
        <f t="shared" si="6265"/>
        <v>0.18000000000000002</v>
      </c>
      <c r="AH1096" t="str">
        <f t="shared" si="6169"/>
        <v/>
      </c>
      <c r="AI1096" s="37">
        <f t="shared" ref="AI1096:AJ1096" si="6266">IF(ROWS(AI$1079:AI1096)/100&lt;=AI$1077,AI1095+1,"")</f>
        <v>17.009999999999998</v>
      </c>
      <c r="AJ1096" s="37">
        <f t="shared" si="6266"/>
        <v>17.009999999999998</v>
      </c>
    </row>
    <row r="1097" spans="2:36" ht="12.75">
      <c r="B1097">
        <f t="shared" ref="B1097:P1097" si="6267">IF(ROWS(B$1079:B1097)&lt;=B$1077,B1096+1,"")</f>
        <v>19</v>
      </c>
      <c r="C1097">
        <f t="shared" si="6267"/>
        <v>19</v>
      </c>
      <c r="D1097">
        <f t="shared" si="6267"/>
        <v>19</v>
      </c>
      <c r="E1097">
        <f t="shared" si="6267"/>
        <v>19</v>
      </c>
      <c r="F1097">
        <f t="shared" si="6267"/>
        <v>19</v>
      </c>
      <c r="G1097">
        <f t="shared" si="6267"/>
        <v>19</v>
      </c>
      <c r="H1097">
        <f t="shared" si="6267"/>
        <v>19</v>
      </c>
      <c r="I1097">
        <f t="shared" si="6267"/>
        <v>19</v>
      </c>
      <c r="J1097">
        <f t="shared" si="6267"/>
        <v>19</v>
      </c>
      <c r="K1097">
        <f t="shared" si="6267"/>
        <v>19</v>
      </c>
      <c r="L1097">
        <f t="shared" si="6267"/>
        <v>19</v>
      </c>
      <c r="M1097">
        <f t="shared" si="6267"/>
        <v>19</v>
      </c>
      <c r="N1097">
        <f t="shared" si="6267"/>
        <v>19</v>
      </c>
      <c r="O1097" t="str">
        <f t="shared" si="6267"/>
        <v/>
      </c>
      <c r="P1097">
        <f t="shared" si="6267"/>
        <v>19</v>
      </c>
      <c r="Q1097" s="37" t="str">
        <f t="shared" ref="Q1097:T1097" si="6268">IF(ROWS(Q$1079:Q1097)/100&lt;=Q$1077,Q1096+1%,"")</f>
        <v/>
      </c>
      <c r="R1097" s="37">
        <f t="shared" si="6268"/>
        <v>0.19000000000000003</v>
      </c>
      <c r="S1097" s="37">
        <f t="shared" si="6268"/>
        <v>0.19000000000000003</v>
      </c>
      <c r="T1097" s="37" t="str">
        <f t="shared" si="6268"/>
        <v/>
      </c>
      <c r="U1097" t="str">
        <f t="shared" si="6163"/>
        <v/>
      </c>
      <c r="V1097" s="37" t="str">
        <f t="shared" ref="V1097:W1097" si="6269">IF(ROWS(V$1079:V1097)/100&lt;=V$1077,V1096+1%,"")</f>
        <v/>
      </c>
      <c r="W1097" s="37">
        <f t="shared" si="6269"/>
        <v>0.19000000000000003</v>
      </c>
      <c r="X1097" t="str">
        <f t="shared" si="6165"/>
        <v/>
      </c>
      <c r="Y1097" s="37" t="str">
        <f t="shared" si="6166"/>
        <v/>
      </c>
      <c r="Z1097">
        <f t="shared" ref="Z1097:AA1097" si="6270">IF(ROWS(Z$1079:Z1097)&lt;=Z$1077,Z1096+1,"")</f>
        <v>19</v>
      </c>
      <c r="AA1097">
        <f t="shared" si="6270"/>
        <v>19</v>
      </c>
      <c r="AB1097" s="37">
        <f t="shared" ref="AB1097:AG1097" si="6271">IF(ROWS(AB$1079:AB1097)/100&lt;=AB$1077,AB1096+1%,"")</f>
        <v>0.19000000000000003</v>
      </c>
      <c r="AC1097" s="37">
        <f t="shared" si="6271"/>
        <v>0.19000000000000003</v>
      </c>
      <c r="AD1097" s="37">
        <f t="shared" si="6271"/>
        <v>0.19000000000000003</v>
      </c>
      <c r="AE1097" s="37">
        <f t="shared" si="6271"/>
        <v>0.19000000000000003</v>
      </c>
      <c r="AF1097" s="37">
        <f t="shared" si="6271"/>
        <v>0.19000000000000003</v>
      </c>
      <c r="AG1097" s="37">
        <f t="shared" si="6271"/>
        <v>0.19000000000000003</v>
      </c>
      <c r="AH1097" t="str">
        <f t="shared" si="6169"/>
        <v/>
      </c>
      <c r="AI1097" s="37">
        <f t="shared" ref="AI1097:AJ1097" si="6272">IF(ROWS(AI$1079:AI1097)/100&lt;=AI$1077,AI1096+1,"")</f>
        <v>18.009999999999998</v>
      </c>
      <c r="AJ1097" s="37">
        <f t="shared" si="6272"/>
        <v>18.009999999999998</v>
      </c>
    </row>
    <row r="1098" spans="2:36" ht="12.75">
      <c r="B1098">
        <f t="shared" ref="B1098:P1098" si="6273">IF(ROWS(B$1079:B1098)&lt;=B$1077,B1097+1,"")</f>
        <v>20</v>
      </c>
      <c r="C1098">
        <f t="shared" si="6273"/>
        <v>20</v>
      </c>
      <c r="D1098">
        <f t="shared" si="6273"/>
        <v>20</v>
      </c>
      <c r="E1098">
        <f t="shared" si="6273"/>
        <v>20</v>
      </c>
      <c r="F1098">
        <f t="shared" si="6273"/>
        <v>20</v>
      </c>
      <c r="G1098">
        <f t="shared" si="6273"/>
        <v>20</v>
      </c>
      <c r="H1098">
        <f t="shared" si="6273"/>
        <v>20</v>
      </c>
      <c r="I1098">
        <f t="shared" si="6273"/>
        <v>20</v>
      </c>
      <c r="J1098">
        <f t="shared" si="6273"/>
        <v>20</v>
      </c>
      <c r="K1098">
        <f t="shared" si="6273"/>
        <v>20</v>
      </c>
      <c r="L1098">
        <f t="shared" si="6273"/>
        <v>20</v>
      </c>
      <c r="M1098">
        <f t="shared" si="6273"/>
        <v>20</v>
      </c>
      <c r="N1098">
        <f t="shared" si="6273"/>
        <v>20</v>
      </c>
      <c r="O1098" t="str">
        <f t="shared" si="6273"/>
        <v/>
      </c>
      <c r="P1098">
        <f t="shared" si="6273"/>
        <v>20</v>
      </c>
      <c r="Q1098" s="37" t="str">
        <f t="shared" ref="Q1098:T1098" si="6274">IF(ROWS(Q$1079:Q1098)/100&lt;=Q$1077,Q1097+1%,"")</f>
        <v/>
      </c>
      <c r="R1098" s="37">
        <f t="shared" si="6274"/>
        <v>0.20000000000000004</v>
      </c>
      <c r="S1098" s="37">
        <f t="shared" si="6274"/>
        <v>0.20000000000000004</v>
      </c>
      <c r="T1098" s="37" t="str">
        <f t="shared" si="6274"/>
        <v/>
      </c>
      <c r="U1098" t="str">
        <f t="shared" si="6163"/>
        <v/>
      </c>
      <c r="V1098" s="37" t="str">
        <f t="shared" ref="V1098:W1098" si="6275">IF(ROWS(V$1079:V1098)/100&lt;=V$1077,V1097+1%,"")</f>
        <v/>
      </c>
      <c r="W1098" s="37">
        <f t="shared" si="6275"/>
        <v>0.20000000000000004</v>
      </c>
      <c r="X1098" t="str">
        <f t="shared" si="6165"/>
        <v/>
      </c>
      <c r="Y1098" s="37" t="str">
        <f t="shared" si="6166"/>
        <v/>
      </c>
      <c r="Z1098">
        <f t="shared" ref="Z1098:AA1098" si="6276">IF(ROWS(Z$1079:Z1098)&lt;=Z$1077,Z1097+1,"")</f>
        <v>20</v>
      </c>
      <c r="AA1098">
        <f t="shared" si="6276"/>
        <v>20</v>
      </c>
      <c r="AB1098" s="37">
        <f t="shared" ref="AB1098:AG1098" si="6277">IF(ROWS(AB$1079:AB1098)/100&lt;=AB$1077,AB1097+1%,"")</f>
        <v>0.20000000000000004</v>
      </c>
      <c r="AC1098" s="37">
        <f t="shared" si="6277"/>
        <v>0.20000000000000004</v>
      </c>
      <c r="AD1098" s="37">
        <f t="shared" si="6277"/>
        <v>0.20000000000000004</v>
      </c>
      <c r="AE1098" s="37">
        <f t="shared" si="6277"/>
        <v>0.20000000000000004</v>
      </c>
      <c r="AF1098" s="37">
        <f t="shared" si="6277"/>
        <v>0.20000000000000004</v>
      </c>
      <c r="AG1098" s="37">
        <f t="shared" si="6277"/>
        <v>0.20000000000000004</v>
      </c>
      <c r="AH1098" t="str">
        <f t="shared" si="6169"/>
        <v/>
      </c>
      <c r="AI1098" s="37">
        <f t="shared" ref="AI1098:AJ1098" si="6278">IF(ROWS(AI$1079:AI1098)/100&lt;=AI$1077,AI1097+1,"")</f>
        <v>19.009999999999998</v>
      </c>
      <c r="AJ1098" s="37">
        <f t="shared" si="6278"/>
        <v>19.009999999999998</v>
      </c>
    </row>
    <row r="1099" spans="2:36" ht="12.75">
      <c r="B1099">
        <f t="shared" ref="B1099:P1099" si="6279">IF(ROWS(B$1079:B1099)&lt;=B$1077,B1098+1,"")</f>
        <v>21</v>
      </c>
      <c r="C1099">
        <f t="shared" si="6279"/>
        <v>21</v>
      </c>
      <c r="D1099">
        <f t="shared" si="6279"/>
        <v>21</v>
      </c>
      <c r="E1099">
        <f t="shared" si="6279"/>
        <v>21</v>
      </c>
      <c r="F1099">
        <f t="shared" si="6279"/>
        <v>21</v>
      </c>
      <c r="G1099">
        <f t="shared" si="6279"/>
        <v>21</v>
      </c>
      <c r="H1099">
        <f t="shared" si="6279"/>
        <v>21</v>
      </c>
      <c r="I1099">
        <f t="shared" si="6279"/>
        <v>21</v>
      </c>
      <c r="J1099">
        <f t="shared" si="6279"/>
        <v>21</v>
      </c>
      <c r="K1099">
        <f t="shared" si="6279"/>
        <v>21</v>
      </c>
      <c r="L1099">
        <f t="shared" si="6279"/>
        <v>21</v>
      </c>
      <c r="M1099">
        <f t="shared" si="6279"/>
        <v>21</v>
      </c>
      <c r="N1099">
        <f t="shared" si="6279"/>
        <v>21</v>
      </c>
      <c r="O1099" t="str">
        <f t="shared" si="6279"/>
        <v/>
      </c>
      <c r="P1099">
        <f t="shared" si="6279"/>
        <v>21</v>
      </c>
      <c r="Q1099" s="37" t="str">
        <f t="shared" ref="Q1099:T1099" si="6280">IF(ROWS(Q$1079:Q1099)/100&lt;=Q$1077,Q1098+1%,"")</f>
        <v/>
      </c>
      <c r="R1099" s="37">
        <f t="shared" si="6280"/>
        <v>0.21000000000000005</v>
      </c>
      <c r="S1099" s="37">
        <f t="shared" si="6280"/>
        <v>0.21000000000000005</v>
      </c>
      <c r="T1099" s="37" t="str">
        <f t="shared" si="6280"/>
        <v/>
      </c>
      <c r="U1099" t="str">
        <f t="shared" si="6163"/>
        <v/>
      </c>
      <c r="V1099" s="37" t="str">
        <f t="shared" ref="V1099:W1099" si="6281">IF(ROWS(V$1079:V1099)/100&lt;=V$1077,V1098+1%,"")</f>
        <v/>
      </c>
      <c r="W1099" s="37">
        <f t="shared" si="6281"/>
        <v>0.21000000000000005</v>
      </c>
      <c r="X1099" t="str">
        <f t="shared" si="6165"/>
        <v/>
      </c>
      <c r="Y1099" s="37" t="str">
        <f t="shared" si="6166"/>
        <v/>
      </c>
      <c r="Z1099">
        <f t="shared" ref="Z1099:AA1099" si="6282">IF(ROWS(Z$1079:Z1099)&lt;=Z$1077,Z1098+1,"")</f>
        <v>21</v>
      </c>
      <c r="AA1099">
        <f t="shared" si="6282"/>
        <v>21</v>
      </c>
      <c r="AB1099" s="37">
        <f t="shared" ref="AB1099:AG1099" si="6283">IF(ROWS(AB$1079:AB1099)/100&lt;=AB$1077,AB1098+1%,"")</f>
        <v>0.21000000000000005</v>
      </c>
      <c r="AC1099" s="37">
        <f t="shared" si="6283"/>
        <v>0.21000000000000005</v>
      </c>
      <c r="AD1099" s="37">
        <f t="shared" si="6283"/>
        <v>0.21000000000000005</v>
      </c>
      <c r="AE1099" s="37">
        <f t="shared" si="6283"/>
        <v>0.21000000000000005</v>
      </c>
      <c r="AF1099" s="37">
        <f t="shared" si="6283"/>
        <v>0.21000000000000005</v>
      </c>
      <c r="AG1099" s="37">
        <f t="shared" si="6283"/>
        <v>0.21000000000000005</v>
      </c>
      <c r="AH1099" t="str">
        <f t="shared" si="6169"/>
        <v/>
      </c>
      <c r="AI1099" s="37">
        <f t="shared" ref="AI1099:AJ1099" si="6284">IF(ROWS(AI$1079:AI1099)/100&lt;=AI$1077,AI1098+1,"")</f>
        <v>20.009999999999998</v>
      </c>
      <c r="AJ1099" s="37">
        <f t="shared" si="6284"/>
        <v>20.009999999999998</v>
      </c>
    </row>
    <row r="1100" spans="2:36" ht="12.75">
      <c r="B1100">
        <f t="shared" ref="B1100:P1100" si="6285">IF(ROWS(B$1079:B1100)&lt;=B$1077,B1099+1,"")</f>
        <v>22</v>
      </c>
      <c r="C1100">
        <f t="shared" si="6285"/>
        <v>22</v>
      </c>
      <c r="D1100">
        <f t="shared" si="6285"/>
        <v>22</v>
      </c>
      <c r="E1100">
        <f t="shared" si="6285"/>
        <v>22</v>
      </c>
      <c r="F1100">
        <f t="shared" si="6285"/>
        <v>22</v>
      </c>
      <c r="G1100">
        <f t="shared" si="6285"/>
        <v>22</v>
      </c>
      <c r="H1100">
        <f t="shared" si="6285"/>
        <v>22</v>
      </c>
      <c r="I1100">
        <f t="shared" si="6285"/>
        <v>22</v>
      </c>
      <c r="J1100">
        <f t="shared" si="6285"/>
        <v>22</v>
      </c>
      <c r="K1100">
        <f t="shared" si="6285"/>
        <v>22</v>
      </c>
      <c r="L1100">
        <f t="shared" si="6285"/>
        <v>22</v>
      </c>
      <c r="M1100">
        <f t="shared" si="6285"/>
        <v>22</v>
      </c>
      <c r="N1100">
        <f t="shared" si="6285"/>
        <v>22</v>
      </c>
      <c r="O1100" t="str">
        <f t="shared" si="6285"/>
        <v/>
      </c>
      <c r="P1100">
        <f t="shared" si="6285"/>
        <v>22</v>
      </c>
      <c r="Q1100" s="37" t="str">
        <f t="shared" ref="Q1100:T1100" si="6286">IF(ROWS(Q$1079:Q1100)/100&lt;=Q$1077,Q1099+1%,"")</f>
        <v/>
      </c>
      <c r="R1100" s="37">
        <f t="shared" si="6286"/>
        <v>0.22000000000000006</v>
      </c>
      <c r="S1100" s="37">
        <f t="shared" si="6286"/>
        <v>0.22000000000000006</v>
      </c>
      <c r="T1100" s="37" t="str">
        <f t="shared" si="6286"/>
        <v/>
      </c>
      <c r="U1100" t="str">
        <f t="shared" si="6163"/>
        <v/>
      </c>
      <c r="V1100" s="37" t="str">
        <f t="shared" ref="V1100:W1100" si="6287">IF(ROWS(V$1079:V1100)/100&lt;=V$1077,V1099+1%,"")</f>
        <v/>
      </c>
      <c r="W1100" s="37">
        <f t="shared" si="6287"/>
        <v>0.22000000000000006</v>
      </c>
      <c r="X1100" t="str">
        <f t="shared" si="6165"/>
        <v/>
      </c>
      <c r="Y1100" s="37" t="str">
        <f t="shared" si="6166"/>
        <v/>
      </c>
      <c r="Z1100">
        <f t="shared" ref="Z1100:AA1100" si="6288">IF(ROWS(Z$1079:Z1100)&lt;=Z$1077,Z1099+1,"")</f>
        <v>22</v>
      </c>
      <c r="AA1100">
        <f t="shared" si="6288"/>
        <v>22</v>
      </c>
      <c r="AB1100" s="37">
        <f t="shared" ref="AB1100:AG1100" si="6289">IF(ROWS(AB$1079:AB1100)/100&lt;=AB$1077,AB1099+1%,"")</f>
        <v>0.22000000000000006</v>
      </c>
      <c r="AC1100" s="37">
        <f t="shared" si="6289"/>
        <v>0.22000000000000006</v>
      </c>
      <c r="AD1100" s="37">
        <f t="shared" si="6289"/>
        <v>0.22000000000000006</v>
      </c>
      <c r="AE1100" s="37">
        <f t="shared" si="6289"/>
        <v>0.22000000000000006</v>
      </c>
      <c r="AF1100" s="37">
        <f t="shared" si="6289"/>
        <v>0.22000000000000006</v>
      </c>
      <c r="AG1100" s="37">
        <f t="shared" si="6289"/>
        <v>0.22000000000000006</v>
      </c>
      <c r="AH1100" t="str">
        <f t="shared" si="6169"/>
        <v/>
      </c>
      <c r="AI1100" s="37">
        <f t="shared" ref="AI1100:AJ1100" si="6290">IF(ROWS(AI$1079:AI1100)/100&lt;=AI$1077,AI1099+1,"")</f>
        <v>21.009999999999998</v>
      </c>
      <c r="AJ1100" s="37">
        <f t="shared" si="6290"/>
        <v>21.009999999999998</v>
      </c>
    </row>
    <row r="1101" spans="2:36" ht="12.75">
      <c r="B1101">
        <f t="shared" ref="B1101:P1101" si="6291">IF(ROWS(B$1079:B1101)&lt;=B$1077,B1100+1,"")</f>
        <v>23</v>
      </c>
      <c r="C1101">
        <f t="shared" si="6291"/>
        <v>23</v>
      </c>
      <c r="D1101">
        <f t="shared" si="6291"/>
        <v>23</v>
      </c>
      <c r="E1101">
        <f t="shared" si="6291"/>
        <v>23</v>
      </c>
      <c r="F1101">
        <f t="shared" si="6291"/>
        <v>23</v>
      </c>
      <c r="G1101">
        <f t="shared" si="6291"/>
        <v>23</v>
      </c>
      <c r="H1101">
        <f t="shared" si="6291"/>
        <v>23</v>
      </c>
      <c r="I1101">
        <f t="shared" si="6291"/>
        <v>23</v>
      </c>
      <c r="J1101">
        <f t="shared" si="6291"/>
        <v>23</v>
      </c>
      <c r="K1101">
        <f t="shared" si="6291"/>
        <v>23</v>
      </c>
      <c r="L1101">
        <f t="shared" si="6291"/>
        <v>23</v>
      </c>
      <c r="M1101">
        <f t="shared" si="6291"/>
        <v>23</v>
      </c>
      <c r="N1101">
        <f t="shared" si="6291"/>
        <v>23</v>
      </c>
      <c r="O1101" t="str">
        <f t="shared" si="6291"/>
        <v/>
      </c>
      <c r="P1101">
        <f t="shared" si="6291"/>
        <v>23</v>
      </c>
      <c r="Q1101" s="37" t="str">
        <f t="shared" ref="Q1101:T1101" si="6292">IF(ROWS(Q$1079:Q1101)/100&lt;=Q$1077,Q1100+1%,"")</f>
        <v/>
      </c>
      <c r="R1101" s="37">
        <f t="shared" si="6292"/>
        <v>0.23000000000000007</v>
      </c>
      <c r="S1101" s="37">
        <f t="shared" si="6292"/>
        <v>0.23000000000000007</v>
      </c>
      <c r="T1101" s="37" t="str">
        <f t="shared" si="6292"/>
        <v/>
      </c>
      <c r="U1101" t="str">
        <f t="shared" si="6163"/>
        <v/>
      </c>
      <c r="V1101" s="37" t="str">
        <f t="shared" ref="V1101:W1101" si="6293">IF(ROWS(V$1079:V1101)/100&lt;=V$1077,V1100+1%,"")</f>
        <v/>
      </c>
      <c r="W1101" s="37">
        <f t="shared" si="6293"/>
        <v>0.23000000000000007</v>
      </c>
      <c r="X1101" t="str">
        <f t="shared" si="6165"/>
        <v/>
      </c>
      <c r="Y1101" s="37" t="str">
        <f t="shared" si="6166"/>
        <v/>
      </c>
      <c r="Z1101">
        <f t="shared" ref="Z1101:AA1101" si="6294">IF(ROWS(Z$1079:Z1101)&lt;=Z$1077,Z1100+1,"")</f>
        <v>23</v>
      </c>
      <c r="AA1101">
        <f t="shared" si="6294"/>
        <v>23</v>
      </c>
      <c r="AB1101" s="37">
        <f t="shared" ref="AB1101:AG1101" si="6295">IF(ROWS(AB$1079:AB1101)/100&lt;=AB$1077,AB1100+1%,"")</f>
        <v>0.23000000000000007</v>
      </c>
      <c r="AC1101" s="37">
        <f t="shared" si="6295"/>
        <v>0.23000000000000007</v>
      </c>
      <c r="AD1101" s="37">
        <f t="shared" si="6295"/>
        <v>0.23000000000000007</v>
      </c>
      <c r="AE1101" s="37">
        <f t="shared" si="6295"/>
        <v>0.23000000000000007</v>
      </c>
      <c r="AF1101" s="37">
        <f t="shared" si="6295"/>
        <v>0.23000000000000007</v>
      </c>
      <c r="AG1101" s="37">
        <f t="shared" si="6295"/>
        <v>0.23000000000000007</v>
      </c>
      <c r="AH1101" t="str">
        <f t="shared" si="6169"/>
        <v/>
      </c>
      <c r="AI1101" s="37">
        <f t="shared" ref="AI1101:AJ1101" si="6296">IF(ROWS(AI$1079:AI1101)/100&lt;=AI$1077,AI1100+1,"")</f>
        <v>22.009999999999998</v>
      </c>
      <c r="AJ1101" s="37">
        <f t="shared" si="6296"/>
        <v>22.009999999999998</v>
      </c>
    </row>
    <row r="1102" spans="2:36" ht="12.75">
      <c r="B1102">
        <f t="shared" ref="B1102:P1102" si="6297">IF(ROWS(B$1079:B1102)&lt;=B$1077,B1101+1,"")</f>
        <v>24</v>
      </c>
      <c r="C1102">
        <f t="shared" si="6297"/>
        <v>24</v>
      </c>
      <c r="D1102">
        <f t="shared" si="6297"/>
        <v>24</v>
      </c>
      <c r="E1102">
        <f t="shared" si="6297"/>
        <v>24</v>
      </c>
      <c r="F1102">
        <f t="shared" si="6297"/>
        <v>24</v>
      </c>
      <c r="G1102">
        <f t="shared" si="6297"/>
        <v>24</v>
      </c>
      <c r="H1102">
        <f t="shared" si="6297"/>
        <v>24</v>
      </c>
      <c r="I1102">
        <f t="shared" si="6297"/>
        <v>24</v>
      </c>
      <c r="J1102">
        <f t="shared" si="6297"/>
        <v>24</v>
      </c>
      <c r="K1102">
        <f t="shared" si="6297"/>
        <v>24</v>
      </c>
      <c r="L1102">
        <f t="shared" si="6297"/>
        <v>24</v>
      </c>
      <c r="M1102">
        <f t="shared" si="6297"/>
        <v>24</v>
      </c>
      <c r="N1102">
        <f t="shared" si="6297"/>
        <v>24</v>
      </c>
      <c r="O1102" t="str">
        <f t="shared" si="6297"/>
        <v/>
      </c>
      <c r="P1102">
        <f t="shared" si="6297"/>
        <v>24</v>
      </c>
      <c r="Q1102" s="37" t="str">
        <f t="shared" ref="Q1102:T1102" si="6298">IF(ROWS(Q$1079:Q1102)/100&lt;=Q$1077,Q1101+1%,"")</f>
        <v/>
      </c>
      <c r="R1102" s="37">
        <f t="shared" si="6298"/>
        <v>0.24000000000000007</v>
      </c>
      <c r="S1102" s="37">
        <f t="shared" si="6298"/>
        <v>0.24000000000000007</v>
      </c>
      <c r="T1102" s="37" t="str">
        <f t="shared" si="6298"/>
        <v/>
      </c>
      <c r="U1102" t="str">
        <f t="shared" si="6163"/>
        <v/>
      </c>
      <c r="V1102" s="37" t="str">
        <f t="shared" ref="V1102:W1102" si="6299">IF(ROWS(V$1079:V1102)/100&lt;=V$1077,V1101+1%,"")</f>
        <v/>
      </c>
      <c r="W1102" s="37">
        <f t="shared" si="6299"/>
        <v>0.24000000000000007</v>
      </c>
      <c r="X1102" t="str">
        <f t="shared" si="6165"/>
        <v/>
      </c>
      <c r="Y1102" s="37" t="str">
        <f t="shared" si="6166"/>
        <v/>
      </c>
      <c r="Z1102">
        <f t="shared" ref="Z1102:AA1102" si="6300">IF(ROWS(Z$1079:Z1102)&lt;=Z$1077,Z1101+1,"")</f>
        <v>24</v>
      </c>
      <c r="AA1102">
        <f t="shared" si="6300"/>
        <v>24</v>
      </c>
      <c r="AB1102" s="37">
        <f t="shared" ref="AB1102:AG1102" si="6301">IF(ROWS(AB$1079:AB1102)/100&lt;=AB$1077,AB1101+1%,"")</f>
        <v>0.24000000000000007</v>
      </c>
      <c r="AC1102" s="37">
        <f t="shared" si="6301"/>
        <v>0.24000000000000007</v>
      </c>
      <c r="AD1102" s="37">
        <f t="shared" si="6301"/>
        <v>0.24000000000000007</v>
      </c>
      <c r="AE1102" s="37">
        <f t="shared" si="6301"/>
        <v>0.24000000000000007</v>
      </c>
      <c r="AF1102" s="37">
        <f t="shared" si="6301"/>
        <v>0.24000000000000007</v>
      </c>
      <c r="AG1102" s="37">
        <f t="shared" si="6301"/>
        <v>0.24000000000000007</v>
      </c>
      <c r="AH1102" t="str">
        <f t="shared" si="6169"/>
        <v/>
      </c>
      <c r="AI1102" s="37">
        <f t="shared" ref="AI1102:AJ1102" si="6302">IF(ROWS(AI$1079:AI1102)/100&lt;=AI$1077,AI1101+1,"")</f>
        <v>23.009999999999998</v>
      </c>
      <c r="AJ1102" s="37">
        <f t="shared" si="6302"/>
        <v>23.009999999999998</v>
      </c>
    </row>
    <row r="1103" spans="2:36" ht="12.75">
      <c r="B1103">
        <f t="shared" ref="B1103:P1103" si="6303">IF(ROWS(B$1079:B1103)&lt;=B$1077,B1102+1,"")</f>
        <v>25</v>
      </c>
      <c r="C1103">
        <f t="shared" si="6303"/>
        <v>25</v>
      </c>
      <c r="D1103">
        <f t="shared" si="6303"/>
        <v>25</v>
      </c>
      <c r="E1103">
        <f t="shared" si="6303"/>
        <v>25</v>
      </c>
      <c r="F1103">
        <f t="shared" si="6303"/>
        <v>25</v>
      </c>
      <c r="G1103">
        <f t="shared" si="6303"/>
        <v>25</v>
      </c>
      <c r="H1103">
        <f t="shared" si="6303"/>
        <v>25</v>
      </c>
      <c r="I1103">
        <f t="shared" si="6303"/>
        <v>25</v>
      </c>
      <c r="J1103">
        <f t="shared" si="6303"/>
        <v>25</v>
      </c>
      <c r="K1103">
        <f t="shared" si="6303"/>
        <v>25</v>
      </c>
      <c r="L1103">
        <f t="shared" si="6303"/>
        <v>25</v>
      </c>
      <c r="M1103">
        <f t="shared" si="6303"/>
        <v>25</v>
      </c>
      <c r="N1103">
        <f t="shared" si="6303"/>
        <v>25</v>
      </c>
      <c r="O1103" t="str">
        <f t="shared" si="6303"/>
        <v/>
      </c>
      <c r="P1103">
        <f t="shared" si="6303"/>
        <v>25</v>
      </c>
      <c r="Q1103" s="37" t="str">
        <f t="shared" ref="Q1103:T1103" si="6304">IF(ROWS(Q$1079:Q1103)/100&lt;=Q$1077,Q1102+1%,"")</f>
        <v/>
      </c>
      <c r="R1103" s="37">
        <f t="shared" si="6304"/>
        <v>0.25000000000000006</v>
      </c>
      <c r="S1103" s="37">
        <f t="shared" si="6304"/>
        <v>0.25000000000000006</v>
      </c>
      <c r="T1103" s="37" t="str">
        <f t="shared" si="6304"/>
        <v/>
      </c>
      <c r="U1103" t="str">
        <f t="shared" si="6163"/>
        <v/>
      </c>
      <c r="V1103" s="37" t="str">
        <f t="shared" ref="V1103:W1103" si="6305">IF(ROWS(V$1079:V1103)/100&lt;=V$1077,V1102+1%,"")</f>
        <v/>
      </c>
      <c r="W1103" s="37">
        <f t="shared" si="6305"/>
        <v>0.25000000000000006</v>
      </c>
      <c r="X1103" t="str">
        <f t="shared" si="6165"/>
        <v/>
      </c>
      <c r="Y1103" s="37" t="str">
        <f t="shared" si="6166"/>
        <v/>
      </c>
      <c r="Z1103">
        <f t="shared" ref="Z1103:AA1103" si="6306">IF(ROWS(Z$1079:Z1103)&lt;=Z$1077,Z1102+1,"")</f>
        <v>25</v>
      </c>
      <c r="AA1103">
        <f t="shared" si="6306"/>
        <v>25</v>
      </c>
      <c r="AB1103" s="37">
        <f t="shared" ref="AB1103:AG1103" si="6307">IF(ROWS(AB$1079:AB1103)/100&lt;=AB$1077,AB1102+1%,"")</f>
        <v>0.25000000000000006</v>
      </c>
      <c r="AC1103" s="37">
        <f t="shared" si="6307"/>
        <v>0.25000000000000006</v>
      </c>
      <c r="AD1103" s="37">
        <f t="shared" si="6307"/>
        <v>0.25000000000000006</v>
      </c>
      <c r="AE1103" s="37">
        <f t="shared" si="6307"/>
        <v>0.25000000000000006</v>
      </c>
      <c r="AF1103" s="37">
        <f t="shared" si="6307"/>
        <v>0.25000000000000006</v>
      </c>
      <c r="AG1103" s="37">
        <f t="shared" si="6307"/>
        <v>0.25000000000000006</v>
      </c>
      <c r="AH1103" t="str">
        <f t="shared" si="6169"/>
        <v/>
      </c>
      <c r="AI1103" s="37">
        <f t="shared" ref="AI1103:AJ1103" si="6308">IF(ROWS(AI$1079:AI1103)/100&lt;=AI$1077,AI1102+1,"")</f>
        <v>24.009999999999998</v>
      </c>
      <c r="AJ1103" s="37">
        <f t="shared" si="6308"/>
        <v>24.009999999999998</v>
      </c>
    </row>
    <row r="1104" spans="2:36" ht="12.75">
      <c r="B1104">
        <f t="shared" ref="B1104:P1104" si="6309">IF(ROWS(B$1079:B1104)&lt;=B$1077,B1103+1,"")</f>
        <v>26</v>
      </c>
      <c r="C1104">
        <f t="shared" si="6309"/>
        <v>26</v>
      </c>
      <c r="D1104">
        <f t="shared" si="6309"/>
        <v>26</v>
      </c>
      <c r="E1104">
        <f t="shared" si="6309"/>
        <v>26</v>
      </c>
      <c r="F1104">
        <f t="shared" si="6309"/>
        <v>26</v>
      </c>
      <c r="G1104">
        <f t="shared" si="6309"/>
        <v>26</v>
      </c>
      <c r="H1104">
        <f t="shared" si="6309"/>
        <v>26</v>
      </c>
      <c r="I1104">
        <f t="shared" si="6309"/>
        <v>26</v>
      </c>
      <c r="J1104">
        <f t="shared" si="6309"/>
        <v>26</v>
      </c>
      <c r="K1104">
        <f t="shared" si="6309"/>
        <v>26</v>
      </c>
      <c r="L1104">
        <f t="shared" si="6309"/>
        <v>26</v>
      </c>
      <c r="M1104">
        <f t="shared" si="6309"/>
        <v>26</v>
      </c>
      <c r="N1104">
        <f t="shared" si="6309"/>
        <v>26</v>
      </c>
      <c r="O1104" t="str">
        <f t="shared" si="6309"/>
        <v/>
      </c>
      <c r="P1104">
        <f t="shared" si="6309"/>
        <v>26</v>
      </c>
      <c r="Q1104" s="37" t="str">
        <f t="shared" ref="Q1104:T1104" si="6310">IF(ROWS(Q$1079:Q1104)/100&lt;=Q$1077,Q1103+1%,"")</f>
        <v/>
      </c>
      <c r="R1104" s="37">
        <f t="shared" si="6310"/>
        <v>0.26000000000000006</v>
      </c>
      <c r="S1104" s="37">
        <f t="shared" si="6310"/>
        <v>0.26000000000000006</v>
      </c>
      <c r="T1104" s="37" t="str">
        <f t="shared" si="6310"/>
        <v/>
      </c>
      <c r="U1104" t="str">
        <f t="shared" si="6163"/>
        <v/>
      </c>
      <c r="V1104" s="37" t="str">
        <f t="shared" ref="V1104:W1104" si="6311">IF(ROWS(V$1079:V1104)/100&lt;=V$1077,V1103+1%,"")</f>
        <v/>
      </c>
      <c r="W1104" s="37">
        <f t="shared" si="6311"/>
        <v>0.26000000000000006</v>
      </c>
      <c r="X1104" t="str">
        <f t="shared" si="6165"/>
        <v/>
      </c>
      <c r="Y1104" s="37" t="str">
        <f t="shared" si="6166"/>
        <v/>
      </c>
      <c r="Z1104">
        <f t="shared" ref="Z1104:AA1104" si="6312">IF(ROWS(Z$1079:Z1104)&lt;=Z$1077,Z1103+1,"")</f>
        <v>26</v>
      </c>
      <c r="AA1104">
        <f t="shared" si="6312"/>
        <v>26</v>
      </c>
      <c r="AB1104" s="37">
        <f t="shared" ref="AB1104:AG1104" si="6313">IF(ROWS(AB$1079:AB1104)/100&lt;=AB$1077,AB1103+1%,"")</f>
        <v>0.26000000000000006</v>
      </c>
      <c r="AC1104" s="37">
        <f t="shared" si="6313"/>
        <v>0.26000000000000006</v>
      </c>
      <c r="AD1104" s="37">
        <f t="shared" si="6313"/>
        <v>0.26000000000000006</v>
      </c>
      <c r="AE1104" s="37">
        <f t="shared" si="6313"/>
        <v>0.26000000000000006</v>
      </c>
      <c r="AF1104" s="37">
        <f t="shared" si="6313"/>
        <v>0.26000000000000006</v>
      </c>
      <c r="AG1104" s="37">
        <f t="shared" si="6313"/>
        <v>0.26000000000000006</v>
      </c>
      <c r="AH1104" t="str">
        <f t="shared" si="6169"/>
        <v/>
      </c>
      <c r="AI1104" s="37">
        <f t="shared" ref="AI1104:AJ1104" si="6314">IF(ROWS(AI$1079:AI1104)/100&lt;=AI$1077,AI1103+1,"")</f>
        <v>25.009999999999998</v>
      </c>
      <c r="AJ1104" s="37">
        <f t="shared" si="6314"/>
        <v>25.009999999999998</v>
      </c>
    </row>
    <row r="1105" spans="1:38" ht="12.75">
      <c r="B1105">
        <f t="shared" ref="B1105:P1105" si="6315">IF(ROWS(B$1079:B1105)&lt;=B$1077,B1104+1,"")</f>
        <v>27</v>
      </c>
      <c r="C1105">
        <f t="shared" si="6315"/>
        <v>27</v>
      </c>
      <c r="D1105">
        <f t="shared" si="6315"/>
        <v>27</v>
      </c>
      <c r="E1105">
        <f t="shared" si="6315"/>
        <v>27</v>
      </c>
      <c r="F1105">
        <f t="shared" si="6315"/>
        <v>27</v>
      </c>
      <c r="G1105">
        <f t="shared" si="6315"/>
        <v>27</v>
      </c>
      <c r="H1105">
        <f t="shared" si="6315"/>
        <v>27</v>
      </c>
      <c r="I1105">
        <f t="shared" si="6315"/>
        <v>27</v>
      </c>
      <c r="J1105">
        <f t="shared" si="6315"/>
        <v>27</v>
      </c>
      <c r="K1105">
        <f t="shared" si="6315"/>
        <v>27</v>
      </c>
      <c r="L1105">
        <f t="shared" si="6315"/>
        <v>27</v>
      </c>
      <c r="M1105">
        <f t="shared" si="6315"/>
        <v>27</v>
      </c>
      <c r="N1105">
        <f t="shared" si="6315"/>
        <v>27</v>
      </c>
      <c r="O1105" t="str">
        <f t="shared" si="6315"/>
        <v/>
      </c>
      <c r="P1105">
        <f t="shared" si="6315"/>
        <v>27</v>
      </c>
      <c r="Q1105" s="37" t="str">
        <f t="shared" ref="Q1105:T1105" si="6316">IF(ROWS(Q$1079:Q1105)/100&lt;=Q$1077,Q1104+1%,"")</f>
        <v/>
      </c>
      <c r="R1105" s="37">
        <f t="shared" si="6316"/>
        <v>0.27000000000000007</v>
      </c>
      <c r="S1105" s="37">
        <f t="shared" si="6316"/>
        <v>0.27000000000000007</v>
      </c>
      <c r="T1105" s="37" t="str">
        <f t="shared" si="6316"/>
        <v/>
      </c>
      <c r="U1105" t="str">
        <f t="shared" si="6163"/>
        <v/>
      </c>
      <c r="V1105" s="37" t="str">
        <f t="shared" ref="V1105:W1105" si="6317">IF(ROWS(V$1079:V1105)/100&lt;=V$1077,V1104+1%,"")</f>
        <v/>
      </c>
      <c r="W1105" s="37">
        <f t="shared" si="6317"/>
        <v>0.27000000000000007</v>
      </c>
      <c r="X1105" t="str">
        <f t="shared" si="6165"/>
        <v/>
      </c>
      <c r="Y1105" s="37" t="str">
        <f t="shared" si="6166"/>
        <v/>
      </c>
      <c r="Z1105">
        <f t="shared" ref="Z1105:AA1105" si="6318">IF(ROWS(Z$1079:Z1105)&lt;=Z$1077,Z1104+1,"")</f>
        <v>27</v>
      </c>
      <c r="AA1105">
        <f t="shared" si="6318"/>
        <v>27</v>
      </c>
      <c r="AB1105" s="37">
        <f t="shared" ref="AB1105:AG1105" si="6319">IF(ROWS(AB$1079:AB1105)/100&lt;=AB$1077,AB1104+1%,"")</f>
        <v>0.27000000000000007</v>
      </c>
      <c r="AC1105" s="37">
        <f t="shared" si="6319"/>
        <v>0.27000000000000007</v>
      </c>
      <c r="AD1105" s="37">
        <f t="shared" si="6319"/>
        <v>0.27000000000000007</v>
      </c>
      <c r="AE1105" s="37">
        <f t="shared" si="6319"/>
        <v>0.27000000000000007</v>
      </c>
      <c r="AF1105" s="37">
        <f t="shared" si="6319"/>
        <v>0.27000000000000007</v>
      </c>
      <c r="AG1105" s="37">
        <f t="shared" si="6319"/>
        <v>0.27000000000000007</v>
      </c>
      <c r="AH1105" t="str">
        <f t="shared" si="6169"/>
        <v/>
      </c>
      <c r="AI1105" s="37">
        <f t="shared" ref="AI1105:AJ1105" si="6320">IF(ROWS(AI$1079:AI1105)/100&lt;=AI$1077,AI1104+1,"")</f>
        <v>26.009999999999998</v>
      </c>
      <c r="AJ1105" s="37">
        <f t="shared" si="6320"/>
        <v>26.009999999999998</v>
      </c>
    </row>
    <row r="1106" spans="1:38" ht="12.75">
      <c r="B1106">
        <f t="shared" ref="B1106:P1106" si="6321">IF(ROWS(B$1079:B1106)&lt;=B$1077,B1105+1,"")</f>
        <v>28</v>
      </c>
      <c r="C1106">
        <f t="shared" si="6321"/>
        <v>28</v>
      </c>
      <c r="D1106">
        <f t="shared" si="6321"/>
        <v>28</v>
      </c>
      <c r="E1106">
        <f t="shared" si="6321"/>
        <v>28</v>
      </c>
      <c r="F1106">
        <f t="shared" si="6321"/>
        <v>28</v>
      </c>
      <c r="G1106">
        <f t="shared" si="6321"/>
        <v>28</v>
      </c>
      <c r="H1106">
        <f t="shared" si="6321"/>
        <v>28</v>
      </c>
      <c r="I1106">
        <f t="shared" si="6321"/>
        <v>28</v>
      </c>
      <c r="J1106">
        <f t="shared" si="6321"/>
        <v>28</v>
      </c>
      <c r="K1106">
        <f t="shared" si="6321"/>
        <v>28</v>
      </c>
      <c r="L1106">
        <f t="shared" si="6321"/>
        <v>28</v>
      </c>
      <c r="M1106">
        <f t="shared" si="6321"/>
        <v>28</v>
      </c>
      <c r="N1106">
        <f t="shared" si="6321"/>
        <v>28</v>
      </c>
      <c r="O1106" t="str">
        <f t="shared" si="6321"/>
        <v/>
      </c>
      <c r="P1106">
        <f t="shared" si="6321"/>
        <v>28</v>
      </c>
      <c r="Q1106" s="37" t="str">
        <f t="shared" ref="Q1106:T1106" si="6322">IF(ROWS(Q$1079:Q1106)/100&lt;=Q$1077,Q1105+1%,"")</f>
        <v/>
      </c>
      <c r="R1106" s="37">
        <f t="shared" si="6322"/>
        <v>0.28000000000000008</v>
      </c>
      <c r="S1106" s="37">
        <f t="shared" si="6322"/>
        <v>0.28000000000000008</v>
      </c>
      <c r="T1106" s="37" t="str">
        <f t="shared" si="6322"/>
        <v/>
      </c>
      <c r="U1106" t="str">
        <f t="shared" si="6163"/>
        <v/>
      </c>
      <c r="V1106" s="37" t="str">
        <f t="shared" ref="V1106:W1106" si="6323">IF(ROWS(V$1079:V1106)/100&lt;=V$1077,V1105+1%,"")</f>
        <v/>
      </c>
      <c r="W1106" s="37">
        <f t="shared" si="6323"/>
        <v>0.28000000000000008</v>
      </c>
      <c r="X1106" t="str">
        <f t="shared" si="6165"/>
        <v/>
      </c>
      <c r="Y1106" s="37" t="str">
        <f t="shared" si="6166"/>
        <v/>
      </c>
      <c r="Z1106">
        <f t="shared" ref="Z1106:AA1106" si="6324">IF(ROWS(Z$1079:Z1106)&lt;=Z$1077,Z1105+1,"")</f>
        <v>28</v>
      </c>
      <c r="AA1106">
        <f t="shared" si="6324"/>
        <v>28</v>
      </c>
      <c r="AB1106" s="37">
        <f t="shared" ref="AB1106:AG1106" si="6325">IF(ROWS(AB$1079:AB1106)/100&lt;=AB$1077,AB1105+1%,"")</f>
        <v>0.28000000000000008</v>
      </c>
      <c r="AC1106" s="37">
        <f t="shared" si="6325"/>
        <v>0.28000000000000008</v>
      </c>
      <c r="AD1106" s="37">
        <f t="shared" si="6325"/>
        <v>0.28000000000000008</v>
      </c>
      <c r="AE1106" s="37">
        <f t="shared" si="6325"/>
        <v>0.28000000000000008</v>
      </c>
      <c r="AF1106" s="37">
        <f t="shared" si="6325"/>
        <v>0.28000000000000008</v>
      </c>
      <c r="AG1106" s="37">
        <f t="shared" si="6325"/>
        <v>0.28000000000000008</v>
      </c>
      <c r="AH1106" t="str">
        <f t="shared" si="6169"/>
        <v/>
      </c>
      <c r="AI1106" s="37">
        <f t="shared" ref="AI1106:AJ1106" si="6326">IF(ROWS(AI$1079:AI1106)/100&lt;=AI$1077,AI1105+1,"")</f>
        <v>27.009999999999998</v>
      </c>
      <c r="AJ1106" s="37">
        <f t="shared" si="6326"/>
        <v>27.009999999999998</v>
      </c>
    </row>
    <row r="1107" spans="1:38" ht="12.75">
      <c r="B1107">
        <f t="shared" ref="B1107:P1107" si="6327">IF(ROWS(B$1079:B1107)&lt;=B$1077,B1106+1,"")</f>
        <v>29</v>
      </c>
      <c r="C1107">
        <f t="shared" si="6327"/>
        <v>29</v>
      </c>
      <c r="D1107">
        <f t="shared" si="6327"/>
        <v>29</v>
      </c>
      <c r="E1107">
        <f t="shared" si="6327"/>
        <v>29</v>
      </c>
      <c r="F1107">
        <f t="shared" si="6327"/>
        <v>29</v>
      </c>
      <c r="G1107">
        <f t="shared" si="6327"/>
        <v>29</v>
      </c>
      <c r="H1107">
        <f t="shared" si="6327"/>
        <v>29</v>
      </c>
      <c r="I1107">
        <f t="shared" si="6327"/>
        <v>29</v>
      </c>
      <c r="J1107">
        <f t="shared" si="6327"/>
        <v>29</v>
      </c>
      <c r="K1107">
        <f t="shared" si="6327"/>
        <v>29</v>
      </c>
      <c r="L1107">
        <f t="shared" si="6327"/>
        <v>29</v>
      </c>
      <c r="M1107">
        <f t="shared" si="6327"/>
        <v>29</v>
      </c>
      <c r="N1107">
        <f t="shared" si="6327"/>
        <v>29</v>
      </c>
      <c r="O1107" t="str">
        <f t="shared" si="6327"/>
        <v/>
      </c>
      <c r="P1107">
        <f t="shared" si="6327"/>
        <v>29</v>
      </c>
      <c r="Q1107" s="37" t="str">
        <f t="shared" ref="Q1107:T1107" si="6328">IF(ROWS(Q$1079:Q1107)/100&lt;=Q$1077,Q1106+1%,"")</f>
        <v/>
      </c>
      <c r="R1107" s="37">
        <f t="shared" si="6328"/>
        <v>0.29000000000000009</v>
      </c>
      <c r="S1107" s="37">
        <f t="shared" si="6328"/>
        <v>0.29000000000000009</v>
      </c>
      <c r="T1107" s="37" t="str">
        <f t="shared" si="6328"/>
        <v/>
      </c>
      <c r="U1107" t="str">
        <f t="shared" si="6163"/>
        <v/>
      </c>
      <c r="V1107" s="37" t="str">
        <f t="shared" ref="V1107:W1107" si="6329">IF(ROWS(V$1079:V1107)/100&lt;=V$1077,V1106+1%,"")</f>
        <v/>
      </c>
      <c r="W1107" s="37">
        <f t="shared" si="6329"/>
        <v>0.29000000000000009</v>
      </c>
      <c r="X1107" t="str">
        <f t="shared" si="6165"/>
        <v/>
      </c>
      <c r="Y1107" s="37" t="str">
        <f t="shared" si="6166"/>
        <v/>
      </c>
      <c r="Z1107">
        <f t="shared" ref="Z1107:AA1107" si="6330">IF(ROWS(Z$1079:Z1107)&lt;=Z$1077,Z1106+1,"")</f>
        <v>29</v>
      </c>
      <c r="AA1107">
        <f t="shared" si="6330"/>
        <v>29</v>
      </c>
      <c r="AB1107" s="37">
        <f t="shared" ref="AB1107:AG1107" si="6331">IF(ROWS(AB$1079:AB1107)/100&lt;=AB$1077,AB1106+1%,"")</f>
        <v>0.29000000000000009</v>
      </c>
      <c r="AC1107" s="37">
        <f t="shared" si="6331"/>
        <v>0.29000000000000009</v>
      </c>
      <c r="AD1107" s="37">
        <f t="shared" si="6331"/>
        <v>0.29000000000000009</v>
      </c>
      <c r="AE1107" s="37">
        <f t="shared" si="6331"/>
        <v>0.29000000000000009</v>
      </c>
      <c r="AF1107" s="37">
        <f t="shared" si="6331"/>
        <v>0.29000000000000009</v>
      </c>
      <c r="AG1107" s="37">
        <f t="shared" si="6331"/>
        <v>0.29000000000000009</v>
      </c>
      <c r="AH1107" t="str">
        <f t="shared" si="6169"/>
        <v/>
      </c>
      <c r="AI1107" s="37">
        <f t="shared" ref="AI1107:AJ1107" si="6332">IF(ROWS(AI$1079:AI1107)/100&lt;=AI$1077,AI1106+1,"")</f>
        <v>28.009999999999998</v>
      </c>
      <c r="AJ1107" s="37">
        <f t="shared" si="6332"/>
        <v>28.009999999999998</v>
      </c>
    </row>
    <row r="1108" spans="1:38" ht="12.75">
      <c r="B1108">
        <f t="shared" ref="B1108:P1108" si="6333">IF(ROWS(B$1079:B1108)&lt;=B$1077,B1107+1,"")</f>
        <v>30</v>
      </c>
      <c r="C1108">
        <f t="shared" si="6333"/>
        <v>30</v>
      </c>
      <c r="D1108">
        <f t="shared" si="6333"/>
        <v>30</v>
      </c>
      <c r="E1108">
        <f t="shared" si="6333"/>
        <v>30</v>
      </c>
      <c r="F1108">
        <f t="shared" si="6333"/>
        <v>30</v>
      </c>
      <c r="G1108">
        <f t="shared" si="6333"/>
        <v>30</v>
      </c>
      <c r="H1108">
        <f t="shared" si="6333"/>
        <v>30</v>
      </c>
      <c r="I1108">
        <f t="shared" si="6333"/>
        <v>30</v>
      </c>
      <c r="J1108">
        <f t="shared" si="6333"/>
        <v>30</v>
      </c>
      <c r="K1108">
        <f t="shared" si="6333"/>
        <v>30</v>
      </c>
      <c r="L1108">
        <f t="shared" si="6333"/>
        <v>30</v>
      </c>
      <c r="M1108">
        <f t="shared" si="6333"/>
        <v>30</v>
      </c>
      <c r="N1108">
        <f t="shared" si="6333"/>
        <v>30</v>
      </c>
      <c r="O1108" t="str">
        <f t="shared" si="6333"/>
        <v/>
      </c>
      <c r="P1108">
        <f t="shared" si="6333"/>
        <v>30</v>
      </c>
      <c r="Q1108" s="37" t="str">
        <f t="shared" ref="Q1108:T1108" si="6334">IF(ROWS(Q$1079:Q1108)/100&lt;=Q$1077,Q1107+1%,"")</f>
        <v/>
      </c>
      <c r="R1108" s="37">
        <f t="shared" si="6334"/>
        <v>0.3000000000000001</v>
      </c>
      <c r="S1108" s="37">
        <f t="shared" si="6334"/>
        <v>0.3000000000000001</v>
      </c>
      <c r="T1108" s="37" t="str">
        <f t="shared" si="6334"/>
        <v/>
      </c>
      <c r="U1108" t="str">
        <f t="shared" si="6163"/>
        <v/>
      </c>
      <c r="V1108" s="37" t="str">
        <f t="shared" ref="V1108:W1108" si="6335">IF(ROWS(V$1079:V1108)/100&lt;=V$1077,V1107+1%,"")</f>
        <v/>
      </c>
      <c r="W1108" s="37">
        <f t="shared" si="6335"/>
        <v>0.3000000000000001</v>
      </c>
      <c r="X1108" t="str">
        <f t="shared" si="6165"/>
        <v/>
      </c>
      <c r="Y1108" s="37" t="str">
        <f t="shared" si="6166"/>
        <v/>
      </c>
      <c r="Z1108">
        <f t="shared" ref="Z1108:AA1108" si="6336">IF(ROWS(Z$1079:Z1108)&lt;=Z$1077,Z1107+1,"")</f>
        <v>30</v>
      </c>
      <c r="AA1108">
        <f t="shared" si="6336"/>
        <v>30</v>
      </c>
      <c r="AB1108" s="37">
        <f t="shared" ref="AB1108:AG1108" si="6337">IF(ROWS(AB$1079:AB1108)/100&lt;=AB$1077,AB1107+1%,"")</f>
        <v>0.3000000000000001</v>
      </c>
      <c r="AC1108" s="37">
        <f t="shared" si="6337"/>
        <v>0.3000000000000001</v>
      </c>
      <c r="AD1108" s="37">
        <f t="shared" si="6337"/>
        <v>0.3000000000000001</v>
      </c>
      <c r="AE1108" s="37">
        <f t="shared" si="6337"/>
        <v>0.3000000000000001</v>
      </c>
      <c r="AF1108" s="37">
        <f t="shared" si="6337"/>
        <v>0.3000000000000001</v>
      </c>
      <c r="AG1108" s="37">
        <f t="shared" si="6337"/>
        <v>0.3000000000000001</v>
      </c>
      <c r="AH1108" t="str">
        <f t="shared" si="6169"/>
        <v/>
      </c>
      <c r="AI1108" s="37">
        <f t="shared" ref="AI1108:AJ1108" si="6338">IF(ROWS(AI$1079:AI1108)/100&lt;=AI$1077,AI1107+1,"")</f>
        <v>29.009999999999998</v>
      </c>
      <c r="AJ1108" s="37">
        <f t="shared" si="6338"/>
        <v>29.009999999999998</v>
      </c>
    </row>
    <row r="1109" spans="1:38" ht="12.75">
      <c r="B1109">
        <f t="shared" ref="B1109:P1109" si="6339">IF(ROWS(B$1079:B1109)&lt;=B$1077,B1108+1,"")</f>
        <v>31</v>
      </c>
      <c r="C1109" t="str">
        <f t="shared" si="6339"/>
        <v/>
      </c>
      <c r="D1109" t="str">
        <f t="shared" si="6339"/>
        <v/>
      </c>
      <c r="E1109" t="str">
        <f t="shared" si="6339"/>
        <v/>
      </c>
      <c r="F1109" t="str">
        <f t="shared" si="6339"/>
        <v/>
      </c>
      <c r="G1109" t="str">
        <f t="shared" si="6339"/>
        <v/>
      </c>
      <c r="H1109" t="str">
        <f t="shared" si="6339"/>
        <v/>
      </c>
      <c r="I1109" t="str">
        <f t="shared" si="6339"/>
        <v/>
      </c>
      <c r="J1109" t="str">
        <f t="shared" si="6339"/>
        <v/>
      </c>
      <c r="K1109" t="str">
        <f t="shared" si="6339"/>
        <v/>
      </c>
      <c r="L1109" t="str">
        <f t="shared" si="6339"/>
        <v/>
      </c>
      <c r="M1109" t="str">
        <f t="shared" si="6339"/>
        <v/>
      </c>
      <c r="N1109">
        <f t="shared" si="6339"/>
        <v>31</v>
      </c>
      <c r="O1109" t="str">
        <f t="shared" si="6339"/>
        <v/>
      </c>
      <c r="P1109" t="str">
        <f t="shared" si="6339"/>
        <v/>
      </c>
      <c r="Q1109" s="37" t="str">
        <f t="shared" ref="Q1109:T1109" si="6340">IF(ROWS(Q$1079:Q1109)/100&lt;=Q$1077,Q1108+1%,"")</f>
        <v/>
      </c>
      <c r="R1109" s="37">
        <f t="shared" si="6340"/>
        <v>0.31000000000000011</v>
      </c>
      <c r="S1109" s="37">
        <f t="shared" si="6340"/>
        <v>0.31000000000000011</v>
      </c>
      <c r="T1109" s="37" t="str">
        <f t="shared" si="6340"/>
        <v/>
      </c>
      <c r="U1109" t="str">
        <f t="shared" si="6163"/>
        <v/>
      </c>
      <c r="V1109" s="37" t="str">
        <f t="shared" ref="V1109:W1109" si="6341">IF(ROWS(V$1079:V1109)/100&lt;=V$1077,V1108+1%,"")</f>
        <v/>
      </c>
      <c r="W1109" s="37">
        <f t="shared" si="6341"/>
        <v>0.31000000000000011</v>
      </c>
      <c r="X1109" t="str">
        <f t="shared" si="6165"/>
        <v/>
      </c>
      <c r="Y1109" s="37" t="str">
        <f t="shared" si="6166"/>
        <v/>
      </c>
      <c r="Z1109">
        <f t="shared" ref="Z1109:AA1109" si="6342">IF(ROWS(Z$1079:Z1109)&lt;=Z$1077,Z1108+1,"")</f>
        <v>31</v>
      </c>
      <c r="AA1109">
        <f t="shared" si="6342"/>
        <v>31</v>
      </c>
      <c r="AB1109" s="37">
        <f t="shared" ref="AB1109:AG1109" si="6343">IF(ROWS(AB$1079:AB1109)/100&lt;=AB$1077,AB1108+1%,"")</f>
        <v>0.31000000000000011</v>
      </c>
      <c r="AC1109" s="37">
        <f t="shared" si="6343"/>
        <v>0.31000000000000011</v>
      </c>
      <c r="AD1109" s="37">
        <f t="shared" si="6343"/>
        <v>0.31000000000000011</v>
      </c>
      <c r="AE1109" s="37">
        <f t="shared" si="6343"/>
        <v>0.31000000000000011</v>
      </c>
      <c r="AF1109" s="37">
        <f t="shared" si="6343"/>
        <v>0.31000000000000011</v>
      </c>
      <c r="AG1109" s="37">
        <f t="shared" si="6343"/>
        <v>0.31000000000000011</v>
      </c>
      <c r="AI1109" s="37">
        <f t="shared" ref="AI1109:AJ1109" si="6344">IF(ROWS(AI$1079:AI1109)/100&lt;=AI$1077,AI1108+1,"")</f>
        <v>30.009999999999998</v>
      </c>
      <c r="AJ1109" s="37">
        <f t="shared" si="6344"/>
        <v>30.009999999999998</v>
      </c>
    </row>
    <row r="1110" spans="1:38" ht="12.75">
      <c r="A1110" s="10" t="s">
        <v>3</v>
      </c>
      <c r="B1110" s="10" t="s">
        <v>1367</v>
      </c>
      <c r="C1110" s="10" t="s">
        <v>1367</v>
      </c>
      <c r="D1110" s="10" t="s">
        <v>1367</v>
      </c>
      <c r="E1110" s="10" t="s">
        <v>1367</v>
      </c>
      <c r="F1110" s="10" t="s">
        <v>1367</v>
      </c>
      <c r="G1110" s="10" t="s">
        <v>1367</v>
      </c>
      <c r="H1110" s="10" t="s">
        <v>1367</v>
      </c>
      <c r="I1110" s="10" t="s">
        <v>1367</v>
      </c>
      <c r="J1110" s="10" t="s">
        <v>1367</v>
      </c>
      <c r="K1110" s="10" t="s">
        <v>1367</v>
      </c>
      <c r="L1110" s="10" t="s">
        <v>1367</v>
      </c>
      <c r="M1110" s="10" t="s">
        <v>1367</v>
      </c>
      <c r="N1110" s="10" t="s">
        <v>1367</v>
      </c>
      <c r="O1110" s="10" t="s">
        <v>1367</v>
      </c>
      <c r="P1110" s="10" t="s">
        <v>1367</v>
      </c>
      <c r="Q1110" s="157" t="s">
        <v>1367</v>
      </c>
      <c r="R1110" s="157" t="s">
        <v>1367</v>
      </c>
      <c r="S1110" s="157" t="s">
        <v>1367</v>
      </c>
      <c r="T1110" s="157" t="s">
        <v>1367</v>
      </c>
      <c r="U1110" s="10" t="s">
        <v>1367</v>
      </c>
      <c r="V1110" s="157" t="s">
        <v>1367</v>
      </c>
      <c r="W1110" s="157" t="s">
        <v>1367</v>
      </c>
      <c r="X1110" s="10" t="s">
        <v>1367</v>
      </c>
      <c r="Y1110" s="157" t="s">
        <v>1367</v>
      </c>
      <c r="Z1110" s="10" t="s">
        <v>1367</v>
      </c>
      <c r="AA1110" s="10" t="s">
        <v>1367</v>
      </c>
      <c r="AB1110" s="157" t="s">
        <v>1367</v>
      </c>
      <c r="AC1110" s="157" t="s">
        <v>1367</v>
      </c>
      <c r="AD1110" s="157" t="s">
        <v>1367</v>
      </c>
      <c r="AE1110" s="157" t="s">
        <v>1367</v>
      </c>
      <c r="AF1110" s="157" t="s">
        <v>1367</v>
      </c>
      <c r="AG1110" s="157" t="s">
        <v>1367</v>
      </c>
      <c r="AH1110" s="10" t="s">
        <v>1367</v>
      </c>
      <c r="AI1110" s="157" t="s">
        <v>1367</v>
      </c>
      <c r="AJ1110" s="157" t="s">
        <v>1367</v>
      </c>
      <c r="AK1110" s="10"/>
      <c r="AL1110" s="10"/>
    </row>
    <row r="1111" spans="1:38" ht="12.75">
      <c r="A1111" s="10" t="s">
        <v>420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57">
        <v>0</v>
      </c>
      <c r="R1111" s="157">
        <v>0</v>
      </c>
      <c r="S1111" s="157">
        <v>0</v>
      </c>
      <c r="T1111" s="157">
        <v>0</v>
      </c>
      <c r="U1111" s="10">
        <v>0</v>
      </c>
      <c r="V1111" s="157">
        <v>0</v>
      </c>
      <c r="W1111" s="157">
        <v>0</v>
      </c>
      <c r="X1111" s="10">
        <v>0</v>
      </c>
      <c r="Y1111" s="157">
        <v>0</v>
      </c>
      <c r="Z1111" s="10">
        <v>0</v>
      </c>
      <c r="AA1111" s="10">
        <v>0</v>
      </c>
      <c r="AB1111" s="157">
        <v>0</v>
      </c>
      <c r="AC1111" s="157">
        <v>0</v>
      </c>
      <c r="AD1111" s="157">
        <v>0</v>
      </c>
      <c r="AE1111" s="157">
        <v>0</v>
      </c>
      <c r="AF1111" s="157">
        <v>0</v>
      </c>
      <c r="AG1111" s="157">
        <v>0</v>
      </c>
      <c r="AH1111" s="10">
        <v>0</v>
      </c>
      <c r="AI1111" s="157">
        <v>0</v>
      </c>
      <c r="AJ1111" s="157">
        <v>0</v>
      </c>
      <c r="AK1111" s="10"/>
      <c r="AL1111" s="10"/>
    </row>
    <row r="1112" spans="1:38" ht="12.75">
      <c r="A1112" s="10" t="s">
        <v>266</v>
      </c>
      <c r="B1112">
        <f t="shared" ref="B1112:P1112" si="6345">IF(ROWS(B1112)&lt;=B1110,B1111+1,"")</f>
        <v>1</v>
      </c>
      <c r="C1112">
        <f t="shared" si="6345"/>
        <v>1</v>
      </c>
      <c r="D1112">
        <f t="shared" si="6345"/>
        <v>1</v>
      </c>
      <c r="E1112">
        <f t="shared" si="6345"/>
        <v>1</v>
      </c>
      <c r="F1112">
        <f t="shared" si="6345"/>
        <v>1</v>
      </c>
      <c r="G1112">
        <f t="shared" si="6345"/>
        <v>1</v>
      </c>
      <c r="H1112">
        <f t="shared" si="6345"/>
        <v>1</v>
      </c>
      <c r="I1112">
        <f t="shared" si="6345"/>
        <v>1</v>
      </c>
      <c r="J1112">
        <f t="shared" si="6345"/>
        <v>1</v>
      </c>
      <c r="K1112">
        <f t="shared" si="6345"/>
        <v>1</v>
      </c>
      <c r="L1112">
        <f t="shared" si="6345"/>
        <v>1</v>
      </c>
      <c r="M1112">
        <f t="shared" si="6345"/>
        <v>1</v>
      </c>
      <c r="N1112">
        <f t="shared" si="6345"/>
        <v>1</v>
      </c>
      <c r="O1112">
        <f t="shared" si="6345"/>
        <v>1</v>
      </c>
      <c r="P1112">
        <f t="shared" si="6345"/>
        <v>1</v>
      </c>
      <c r="Q1112" s="37">
        <f t="shared" ref="Q1112:T1112" si="6346">IF(ROWS(Q1112)/100&lt;=Q1110,Q1111+1%,"")</f>
        <v>0.01</v>
      </c>
      <c r="R1112" s="37">
        <f t="shared" si="6346"/>
        <v>0.01</v>
      </c>
      <c r="S1112" s="37">
        <f t="shared" si="6346"/>
        <v>0.01</v>
      </c>
      <c r="T1112" s="37">
        <f t="shared" si="6346"/>
        <v>0.01</v>
      </c>
      <c r="U1112">
        <f>IF(ROWS(U1112)&lt;=U1110,U1111+1,"")</f>
        <v>1</v>
      </c>
      <c r="V1112" s="37">
        <f t="shared" ref="V1112:W1112" si="6347">IF(ROWS(V1112)/100&lt;=V1110,V1111+1%,"")</f>
        <v>0.01</v>
      </c>
      <c r="W1112" s="37">
        <f t="shared" si="6347"/>
        <v>0.01</v>
      </c>
      <c r="X1112">
        <f>IF(ROWS(X1112)&lt;=X1110,X1111+10,"")</f>
        <v>10</v>
      </c>
      <c r="Y1112" s="37">
        <f>IF(ROWS(Y1112)/100&lt;=Y1110,Y1111+1%,"")</f>
        <v>0.01</v>
      </c>
      <c r="Z1112">
        <f t="shared" ref="Z1112:AA1112" si="6348">IF(ROWS(Z1112)&lt;=Z1110,Z1111+1,"")</f>
        <v>1</v>
      </c>
      <c r="AA1112">
        <f t="shared" si="6348"/>
        <v>1</v>
      </c>
      <c r="AB1112" s="37">
        <f t="shared" ref="AB1112:AG1112" si="6349">IF(ROWS(AB1112)/100&lt;=AB1110,AB1111+1%,"")</f>
        <v>0.01</v>
      </c>
      <c r="AC1112" s="37">
        <f t="shared" si="6349"/>
        <v>0.01</v>
      </c>
      <c r="AD1112" s="37">
        <f t="shared" si="6349"/>
        <v>0.01</v>
      </c>
      <c r="AE1112" s="37">
        <f t="shared" si="6349"/>
        <v>0.01</v>
      </c>
      <c r="AF1112" s="37">
        <f t="shared" si="6349"/>
        <v>0.01</v>
      </c>
      <c r="AG1112" s="37">
        <f t="shared" si="6349"/>
        <v>0.01</v>
      </c>
      <c r="AH1112">
        <f>IF(ROWS(AH1112)&lt;=AH1110,AH1111+1,"")</f>
        <v>1</v>
      </c>
      <c r="AI1112" s="37">
        <f t="shared" ref="AI1112:AJ1112" si="6350">IF(ROWS(AI1112)/100&lt;=AI1110,AI1111+1%,"")</f>
        <v>0.01</v>
      </c>
      <c r="AJ1112" s="37">
        <f t="shared" si="6350"/>
        <v>0.01</v>
      </c>
    </row>
    <row r="1113" spans="1:38" ht="12.75">
      <c r="B1113">
        <f t="shared" ref="B1113:P1113" si="6351">IF(ROWS(B$1112:B1113)&lt;=B$1110,B1112+1,"")</f>
        <v>2</v>
      </c>
      <c r="C1113">
        <f t="shared" si="6351"/>
        <v>2</v>
      </c>
      <c r="D1113">
        <f t="shared" si="6351"/>
        <v>2</v>
      </c>
      <c r="E1113">
        <f t="shared" si="6351"/>
        <v>2</v>
      </c>
      <c r="F1113">
        <f t="shared" si="6351"/>
        <v>2</v>
      </c>
      <c r="G1113">
        <f t="shared" si="6351"/>
        <v>2</v>
      </c>
      <c r="H1113">
        <f t="shared" si="6351"/>
        <v>2</v>
      </c>
      <c r="I1113">
        <f t="shared" si="6351"/>
        <v>2</v>
      </c>
      <c r="J1113">
        <f t="shared" si="6351"/>
        <v>2</v>
      </c>
      <c r="K1113">
        <f t="shared" si="6351"/>
        <v>2</v>
      </c>
      <c r="L1113">
        <f t="shared" si="6351"/>
        <v>2</v>
      </c>
      <c r="M1113">
        <f t="shared" si="6351"/>
        <v>2</v>
      </c>
      <c r="N1113">
        <f t="shared" si="6351"/>
        <v>2</v>
      </c>
      <c r="O1113">
        <f t="shared" si="6351"/>
        <v>2</v>
      </c>
      <c r="P1113">
        <f t="shared" si="6351"/>
        <v>2</v>
      </c>
      <c r="Q1113" s="37">
        <f t="shared" ref="Q1113:T1113" si="6352">IF(ROWS(Q$1112:Q1113)/100&lt;=Q$1110,Q1112+1%,"")</f>
        <v>0.02</v>
      </c>
      <c r="R1113" s="37">
        <f t="shared" si="6352"/>
        <v>0.02</v>
      </c>
      <c r="S1113" s="37">
        <f t="shared" si="6352"/>
        <v>0.02</v>
      </c>
      <c r="T1113" s="37">
        <f t="shared" si="6352"/>
        <v>0.02</v>
      </c>
      <c r="U1113">
        <f t="shared" ref="U1113:U1161" si="6353">IF(ROWS(U$1112:U1113)&lt;=U$1110,U1112+1,"")</f>
        <v>2</v>
      </c>
      <c r="V1113" s="37">
        <f t="shared" ref="V1113:W1113" si="6354">IF(ROWS(V$1112:V1113)/100&lt;=V$1110,V1112+1%,"")</f>
        <v>0.02</v>
      </c>
      <c r="W1113" s="37">
        <f t="shared" si="6354"/>
        <v>0.02</v>
      </c>
      <c r="X1113">
        <f t="shared" ref="X1113:X1161" si="6355">IF(ROWS(X$1112:X1113)&lt;=X$1110,X1112+1,"")</f>
        <v>11</v>
      </c>
      <c r="Y1113" s="37">
        <f t="shared" ref="Y1113:Y1161" si="6356">IF(ROWS(Y$1112:Y1113)/100&lt;=Y$1110,Y1112+1%,"")</f>
        <v>0.02</v>
      </c>
      <c r="Z1113">
        <f t="shared" ref="Z1113:AA1113" si="6357">IF(ROWS(Z$1112:Z1113)&lt;=Z$1110,Z1112+1,"")</f>
        <v>2</v>
      </c>
      <c r="AA1113">
        <f t="shared" si="6357"/>
        <v>2</v>
      </c>
      <c r="AB1113" s="37">
        <f t="shared" ref="AB1113:AG1113" si="6358">IF(ROWS(AB$1112:AB1113)/100&lt;=AB$1110,AB1112+1%,"")</f>
        <v>0.02</v>
      </c>
      <c r="AC1113" s="37">
        <f t="shared" si="6358"/>
        <v>0.02</v>
      </c>
      <c r="AD1113" s="37">
        <f t="shared" si="6358"/>
        <v>0.02</v>
      </c>
      <c r="AE1113" s="37">
        <f t="shared" si="6358"/>
        <v>0.02</v>
      </c>
      <c r="AF1113" s="37">
        <f t="shared" si="6358"/>
        <v>0.02</v>
      </c>
      <c r="AG1113" s="37">
        <f t="shared" si="6358"/>
        <v>0.02</v>
      </c>
      <c r="AH1113">
        <f t="shared" ref="AH1113:AH1161" si="6359">IF(ROWS(AH$1112:AH1113)&lt;=AH$1110,AH1112+1,"")</f>
        <v>2</v>
      </c>
      <c r="AI1113" s="37">
        <f t="shared" ref="AI1113:AJ1113" si="6360">IF(ROWS(AI$1112:AI1113)/100&lt;=AI$1110,AI1112+1,"")</f>
        <v>1.01</v>
      </c>
      <c r="AJ1113" s="37">
        <f t="shared" si="6360"/>
        <v>1.01</v>
      </c>
    </row>
    <row r="1114" spans="1:38" ht="12.75">
      <c r="B1114">
        <f t="shared" ref="B1114:P1114" si="6361">IF(ROWS(B$1112:B1114)&lt;=B$1110,B1113+1,"")</f>
        <v>3</v>
      </c>
      <c r="C1114">
        <f t="shared" si="6361"/>
        <v>3</v>
      </c>
      <c r="D1114">
        <f t="shared" si="6361"/>
        <v>3</v>
      </c>
      <c r="E1114">
        <f t="shared" si="6361"/>
        <v>3</v>
      </c>
      <c r="F1114">
        <f t="shared" si="6361"/>
        <v>3</v>
      </c>
      <c r="G1114">
        <f t="shared" si="6361"/>
        <v>3</v>
      </c>
      <c r="H1114">
        <f t="shared" si="6361"/>
        <v>3</v>
      </c>
      <c r="I1114">
        <f t="shared" si="6361"/>
        <v>3</v>
      </c>
      <c r="J1114">
        <f t="shared" si="6361"/>
        <v>3</v>
      </c>
      <c r="K1114">
        <f t="shared" si="6361"/>
        <v>3</v>
      </c>
      <c r="L1114">
        <f t="shared" si="6361"/>
        <v>3</v>
      </c>
      <c r="M1114">
        <f t="shared" si="6361"/>
        <v>3</v>
      </c>
      <c r="N1114">
        <f t="shared" si="6361"/>
        <v>3</v>
      </c>
      <c r="O1114">
        <f t="shared" si="6361"/>
        <v>3</v>
      </c>
      <c r="P1114">
        <f t="shared" si="6361"/>
        <v>3</v>
      </c>
      <c r="Q1114" s="37">
        <f t="shared" ref="Q1114:T1114" si="6362">IF(ROWS(Q$1112:Q1114)/100&lt;=Q$1110,Q1113+1%,"")</f>
        <v>0.03</v>
      </c>
      <c r="R1114" s="37">
        <f t="shared" si="6362"/>
        <v>0.03</v>
      </c>
      <c r="S1114" s="37">
        <f t="shared" si="6362"/>
        <v>0.03</v>
      </c>
      <c r="T1114" s="37">
        <f t="shared" si="6362"/>
        <v>0.03</v>
      </c>
      <c r="U1114">
        <f t="shared" si="6353"/>
        <v>3</v>
      </c>
      <c r="V1114" s="37">
        <f t="shared" ref="V1114:W1114" si="6363">IF(ROWS(V$1112:V1114)/100&lt;=V$1110,V1113+1%,"")</f>
        <v>0.03</v>
      </c>
      <c r="W1114" s="37">
        <f t="shared" si="6363"/>
        <v>0.03</v>
      </c>
      <c r="X1114">
        <f t="shared" si="6355"/>
        <v>12</v>
      </c>
      <c r="Y1114" s="37">
        <f t="shared" si="6356"/>
        <v>0.03</v>
      </c>
      <c r="Z1114">
        <f t="shared" ref="Z1114:AA1114" si="6364">IF(ROWS(Z$1112:Z1114)&lt;=Z$1110,Z1113+1,"")</f>
        <v>3</v>
      </c>
      <c r="AA1114">
        <f t="shared" si="6364"/>
        <v>3</v>
      </c>
      <c r="AB1114" s="37">
        <f t="shared" ref="AB1114:AG1114" si="6365">IF(ROWS(AB$1112:AB1114)/100&lt;=AB$1110,AB1113+1%,"")</f>
        <v>0.03</v>
      </c>
      <c r="AC1114" s="37">
        <f t="shared" si="6365"/>
        <v>0.03</v>
      </c>
      <c r="AD1114" s="37">
        <f t="shared" si="6365"/>
        <v>0.03</v>
      </c>
      <c r="AE1114" s="37">
        <f t="shared" si="6365"/>
        <v>0.03</v>
      </c>
      <c r="AF1114" s="37">
        <f t="shared" si="6365"/>
        <v>0.03</v>
      </c>
      <c r="AG1114" s="37">
        <f t="shared" si="6365"/>
        <v>0.03</v>
      </c>
      <c r="AH1114">
        <f t="shared" si="6359"/>
        <v>3</v>
      </c>
      <c r="AI1114" s="37">
        <f t="shared" ref="AI1114:AJ1114" si="6366">IF(ROWS(AI$1112:AI1114)/100&lt;=AI$1110,AI1113+1,"")</f>
        <v>2.0099999999999998</v>
      </c>
      <c r="AJ1114" s="37">
        <f t="shared" si="6366"/>
        <v>2.0099999999999998</v>
      </c>
    </row>
    <row r="1115" spans="1:38" ht="12.75">
      <c r="B1115">
        <f t="shared" ref="B1115:P1115" si="6367">IF(ROWS(B$1112:B1115)&lt;=B$1110,B1114+1,"")</f>
        <v>4</v>
      </c>
      <c r="C1115">
        <f t="shared" si="6367"/>
        <v>4</v>
      </c>
      <c r="D1115">
        <f t="shared" si="6367"/>
        <v>4</v>
      </c>
      <c r="E1115">
        <f t="shared" si="6367"/>
        <v>4</v>
      </c>
      <c r="F1115">
        <f t="shared" si="6367"/>
        <v>4</v>
      </c>
      <c r="G1115">
        <f t="shared" si="6367"/>
        <v>4</v>
      </c>
      <c r="H1115">
        <f t="shared" si="6367"/>
        <v>4</v>
      </c>
      <c r="I1115">
        <f t="shared" si="6367"/>
        <v>4</v>
      </c>
      <c r="J1115">
        <f t="shared" si="6367"/>
        <v>4</v>
      </c>
      <c r="K1115">
        <f t="shared" si="6367"/>
        <v>4</v>
      </c>
      <c r="L1115">
        <f t="shared" si="6367"/>
        <v>4</v>
      </c>
      <c r="M1115">
        <f t="shared" si="6367"/>
        <v>4</v>
      </c>
      <c r="N1115">
        <f t="shared" si="6367"/>
        <v>4</v>
      </c>
      <c r="O1115">
        <f t="shared" si="6367"/>
        <v>4</v>
      </c>
      <c r="P1115">
        <f t="shared" si="6367"/>
        <v>4</v>
      </c>
      <c r="Q1115" s="37">
        <f t="shared" ref="Q1115:T1115" si="6368">IF(ROWS(Q$1112:Q1115)/100&lt;=Q$1110,Q1114+1%,"")</f>
        <v>0.04</v>
      </c>
      <c r="R1115" s="37">
        <f t="shared" si="6368"/>
        <v>0.04</v>
      </c>
      <c r="S1115" s="37">
        <f t="shared" si="6368"/>
        <v>0.04</v>
      </c>
      <c r="T1115" s="37">
        <f t="shared" si="6368"/>
        <v>0.04</v>
      </c>
      <c r="U1115">
        <f t="shared" si="6353"/>
        <v>4</v>
      </c>
      <c r="V1115" s="37">
        <f t="shared" ref="V1115:W1115" si="6369">IF(ROWS(V$1112:V1115)/100&lt;=V$1110,V1114+1%,"")</f>
        <v>0.04</v>
      </c>
      <c r="W1115" s="37">
        <f t="shared" si="6369"/>
        <v>0.04</v>
      </c>
      <c r="X1115">
        <f t="shared" si="6355"/>
        <v>13</v>
      </c>
      <c r="Y1115" s="37">
        <f t="shared" si="6356"/>
        <v>0.04</v>
      </c>
      <c r="Z1115">
        <f t="shared" ref="Z1115:AA1115" si="6370">IF(ROWS(Z$1112:Z1115)&lt;=Z$1110,Z1114+1,"")</f>
        <v>4</v>
      </c>
      <c r="AA1115">
        <f t="shared" si="6370"/>
        <v>4</v>
      </c>
      <c r="AB1115" s="37">
        <f t="shared" ref="AB1115:AG1115" si="6371">IF(ROWS(AB$1112:AB1115)/100&lt;=AB$1110,AB1114+1%,"")</f>
        <v>0.04</v>
      </c>
      <c r="AC1115" s="37">
        <f t="shared" si="6371"/>
        <v>0.04</v>
      </c>
      <c r="AD1115" s="37">
        <f t="shared" si="6371"/>
        <v>0.04</v>
      </c>
      <c r="AE1115" s="37">
        <f t="shared" si="6371"/>
        <v>0.04</v>
      </c>
      <c r="AF1115" s="37">
        <f t="shared" si="6371"/>
        <v>0.04</v>
      </c>
      <c r="AG1115" s="37">
        <f t="shared" si="6371"/>
        <v>0.04</v>
      </c>
      <c r="AH1115">
        <f t="shared" si="6359"/>
        <v>4</v>
      </c>
      <c r="AI1115" s="37">
        <f t="shared" ref="AI1115:AJ1115" si="6372">IF(ROWS(AI$1112:AI1115)/100&lt;=AI$1110,AI1114+1,"")</f>
        <v>3.01</v>
      </c>
      <c r="AJ1115" s="37">
        <f t="shared" si="6372"/>
        <v>3.01</v>
      </c>
    </row>
    <row r="1116" spans="1:38" ht="12.75">
      <c r="B1116">
        <f t="shared" ref="B1116:P1116" si="6373">IF(ROWS(B$1112:B1116)&lt;=B$1110,B1115+1,"")</f>
        <v>5</v>
      </c>
      <c r="C1116">
        <f t="shared" si="6373"/>
        <v>5</v>
      </c>
      <c r="D1116">
        <f t="shared" si="6373"/>
        <v>5</v>
      </c>
      <c r="E1116">
        <f t="shared" si="6373"/>
        <v>5</v>
      </c>
      <c r="F1116">
        <f t="shared" si="6373"/>
        <v>5</v>
      </c>
      <c r="G1116">
        <f t="shared" si="6373"/>
        <v>5</v>
      </c>
      <c r="H1116">
        <f t="shared" si="6373"/>
        <v>5</v>
      </c>
      <c r="I1116">
        <f t="shared" si="6373"/>
        <v>5</v>
      </c>
      <c r="J1116">
        <f t="shared" si="6373"/>
        <v>5</v>
      </c>
      <c r="K1116">
        <f t="shared" si="6373"/>
        <v>5</v>
      </c>
      <c r="L1116">
        <f t="shared" si="6373"/>
        <v>5</v>
      </c>
      <c r="M1116">
        <f t="shared" si="6373"/>
        <v>5</v>
      </c>
      <c r="N1116">
        <f t="shared" si="6373"/>
        <v>5</v>
      </c>
      <c r="O1116">
        <f t="shared" si="6373"/>
        <v>5</v>
      </c>
      <c r="P1116">
        <f t="shared" si="6373"/>
        <v>5</v>
      </c>
      <c r="Q1116" s="37">
        <f t="shared" ref="Q1116:T1116" si="6374">IF(ROWS(Q$1112:Q1116)/100&lt;=Q$1110,Q1115+1%,"")</f>
        <v>0.05</v>
      </c>
      <c r="R1116" s="37">
        <f t="shared" si="6374"/>
        <v>0.05</v>
      </c>
      <c r="S1116" s="37">
        <f t="shared" si="6374"/>
        <v>0.05</v>
      </c>
      <c r="T1116" s="37">
        <f t="shared" si="6374"/>
        <v>0.05</v>
      </c>
      <c r="U1116">
        <f t="shared" si="6353"/>
        <v>5</v>
      </c>
      <c r="V1116" s="37">
        <f t="shared" ref="V1116:W1116" si="6375">IF(ROWS(V$1112:V1116)/100&lt;=V$1110,V1115+1%,"")</f>
        <v>0.05</v>
      </c>
      <c r="W1116" s="37">
        <f t="shared" si="6375"/>
        <v>0.05</v>
      </c>
      <c r="X1116">
        <f t="shared" si="6355"/>
        <v>14</v>
      </c>
      <c r="Y1116" s="37">
        <f t="shared" si="6356"/>
        <v>0.05</v>
      </c>
      <c r="Z1116">
        <f t="shared" ref="Z1116:AA1116" si="6376">IF(ROWS(Z$1112:Z1116)&lt;=Z$1110,Z1115+1,"")</f>
        <v>5</v>
      </c>
      <c r="AA1116">
        <f t="shared" si="6376"/>
        <v>5</v>
      </c>
      <c r="AB1116" s="37">
        <f t="shared" ref="AB1116:AG1116" si="6377">IF(ROWS(AB$1112:AB1116)/100&lt;=AB$1110,AB1115+1%,"")</f>
        <v>0.05</v>
      </c>
      <c r="AC1116" s="37">
        <f t="shared" si="6377"/>
        <v>0.05</v>
      </c>
      <c r="AD1116" s="37">
        <f t="shared" si="6377"/>
        <v>0.05</v>
      </c>
      <c r="AE1116" s="37">
        <f t="shared" si="6377"/>
        <v>0.05</v>
      </c>
      <c r="AF1116" s="37">
        <f t="shared" si="6377"/>
        <v>0.05</v>
      </c>
      <c r="AG1116" s="37">
        <f t="shared" si="6377"/>
        <v>0.05</v>
      </c>
      <c r="AH1116">
        <f t="shared" si="6359"/>
        <v>5</v>
      </c>
      <c r="AI1116" s="37">
        <f t="shared" ref="AI1116:AJ1116" si="6378">IF(ROWS(AI$1112:AI1116)/100&lt;=AI$1110,AI1115+1,"")</f>
        <v>4.01</v>
      </c>
      <c r="AJ1116" s="37">
        <f t="shared" si="6378"/>
        <v>4.01</v>
      </c>
    </row>
    <row r="1117" spans="1:38" ht="12.75">
      <c r="B1117">
        <f t="shared" ref="B1117:P1117" si="6379">IF(ROWS(B$1112:B1117)&lt;=B$1110,B1116+1,"")</f>
        <v>6</v>
      </c>
      <c r="C1117">
        <f t="shared" si="6379"/>
        <v>6</v>
      </c>
      <c r="D1117">
        <f t="shared" si="6379"/>
        <v>6</v>
      </c>
      <c r="E1117">
        <f t="shared" si="6379"/>
        <v>6</v>
      </c>
      <c r="F1117">
        <f t="shared" si="6379"/>
        <v>6</v>
      </c>
      <c r="G1117">
        <f t="shared" si="6379"/>
        <v>6</v>
      </c>
      <c r="H1117">
        <f t="shared" si="6379"/>
        <v>6</v>
      </c>
      <c r="I1117">
        <f t="shared" si="6379"/>
        <v>6</v>
      </c>
      <c r="J1117">
        <f t="shared" si="6379"/>
        <v>6</v>
      </c>
      <c r="K1117">
        <f t="shared" si="6379"/>
        <v>6</v>
      </c>
      <c r="L1117">
        <f t="shared" si="6379"/>
        <v>6</v>
      </c>
      <c r="M1117">
        <f t="shared" si="6379"/>
        <v>6</v>
      </c>
      <c r="N1117">
        <f t="shared" si="6379"/>
        <v>6</v>
      </c>
      <c r="O1117">
        <f t="shared" si="6379"/>
        <v>6</v>
      </c>
      <c r="P1117">
        <f t="shared" si="6379"/>
        <v>6</v>
      </c>
      <c r="Q1117" s="37">
        <f t="shared" ref="Q1117:T1117" si="6380">IF(ROWS(Q$1112:Q1117)/100&lt;=Q$1110,Q1116+1%,"")</f>
        <v>6.0000000000000005E-2</v>
      </c>
      <c r="R1117" s="37">
        <f t="shared" si="6380"/>
        <v>6.0000000000000005E-2</v>
      </c>
      <c r="S1117" s="37">
        <f t="shared" si="6380"/>
        <v>6.0000000000000005E-2</v>
      </c>
      <c r="T1117" s="37">
        <f t="shared" si="6380"/>
        <v>6.0000000000000005E-2</v>
      </c>
      <c r="U1117">
        <f t="shared" si="6353"/>
        <v>6</v>
      </c>
      <c r="V1117" s="37">
        <f t="shared" ref="V1117:W1117" si="6381">IF(ROWS(V$1112:V1117)/100&lt;=V$1110,V1116+1%,"")</f>
        <v>6.0000000000000005E-2</v>
      </c>
      <c r="W1117" s="37">
        <f t="shared" si="6381"/>
        <v>6.0000000000000005E-2</v>
      </c>
      <c r="X1117">
        <f t="shared" si="6355"/>
        <v>15</v>
      </c>
      <c r="Y1117" s="37">
        <f t="shared" si="6356"/>
        <v>6.0000000000000005E-2</v>
      </c>
      <c r="Z1117">
        <f t="shared" ref="Z1117:AA1117" si="6382">IF(ROWS(Z$1112:Z1117)&lt;=Z$1110,Z1116+1,"")</f>
        <v>6</v>
      </c>
      <c r="AA1117">
        <f t="shared" si="6382"/>
        <v>6</v>
      </c>
      <c r="AB1117" s="37">
        <f t="shared" ref="AB1117:AG1117" si="6383">IF(ROWS(AB$1112:AB1117)/100&lt;=AB$1110,AB1116+1%,"")</f>
        <v>6.0000000000000005E-2</v>
      </c>
      <c r="AC1117" s="37">
        <f t="shared" si="6383"/>
        <v>6.0000000000000005E-2</v>
      </c>
      <c r="AD1117" s="37">
        <f t="shared" si="6383"/>
        <v>6.0000000000000005E-2</v>
      </c>
      <c r="AE1117" s="37">
        <f t="shared" si="6383"/>
        <v>6.0000000000000005E-2</v>
      </c>
      <c r="AF1117" s="37">
        <f t="shared" si="6383"/>
        <v>6.0000000000000005E-2</v>
      </c>
      <c r="AG1117" s="37">
        <f t="shared" si="6383"/>
        <v>6.0000000000000005E-2</v>
      </c>
      <c r="AH1117">
        <f t="shared" si="6359"/>
        <v>6</v>
      </c>
      <c r="AI1117" s="37">
        <f t="shared" ref="AI1117:AJ1117" si="6384">IF(ROWS(AI$1112:AI1117)/100&lt;=AI$1110,AI1116+1,"")</f>
        <v>5.01</v>
      </c>
      <c r="AJ1117" s="37">
        <f t="shared" si="6384"/>
        <v>5.01</v>
      </c>
    </row>
    <row r="1118" spans="1:38" ht="12.75">
      <c r="B1118">
        <f t="shared" ref="B1118:P1118" si="6385">IF(ROWS(B$1112:B1118)&lt;=B$1110,B1117+1,"")</f>
        <v>7</v>
      </c>
      <c r="C1118">
        <f t="shared" si="6385"/>
        <v>7</v>
      </c>
      <c r="D1118">
        <f t="shared" si="6385"/>
        <v>7</v>
      </c>
      <c r="E1118">
        <f t="shared" si="6385"/>
        <v>7</v>
      </c>
      <c r="F1118">
        <f t="shared" si="6385"/>
        <v>7</v>
      </c>
      <c r="G1118">
        <f t="shared" si="6385"/>
        <v>7</v>
      </c>
      <c r="H1118">
        <f t="shared" si="6385"/>
        <v>7</v>
      </c>
      <c r="I1118">
        <f t="shared" si="6385"/>
        <v>7</v>
      </c>
      <c r="J1118">
        <f t="shared" si="6385"/>
        <v>7</v>
      </c>
      <c r="K1118">
        <f t="shared" si="6385"/>
        <v>7</v>
      </c>
      <c r="L1118">
        <f t="shared" si="6385"/>
        <v>7</v>
      </c>
      <c r="M1118">
        <f t="shared" si="6385"/>
        <v>7</v>
      </c>
      <c r="N1118">
        <f t="shared" si="6385"/>
        <v>7</v>
      </c>
      <c r="O1118">
        <f t="shared" si="6385"/>
        <v>7</v>
      </c>
      <c r="P1118">
        <f t="shared" si="6385"/>
        <v>7</v>
      </c>
      <c r="Q1118" s="37">
        <f t="shared" ref="Q1118:T1118" si="6386">IF(ROWS(Q$1112:Q1118)/100&lt;=Q$1110,Q1117+1%,"")</f>
        <v>7.0000000000000007E-2</v>
      </c>
      <c r="R1118" s="37">
        <f t="shared" si="6386"/>
        <v>7.0000000000000007E-2</v>
      </c>
      <c r="S1118" s="37">
        <f t="shared" si="6386"/>
        <v>7.0000000000000007E-2</v>
      </c>
      <c r="T1118" s="37">
        <f t="shared" si="6386"/>
        <v>7.0000000000000007E-2</v>
      </c>
      <c r="U1118">
        <f t="shared" si="6353"/>
        <v>7</v>
      </c>
      <c r="V1118" s="37">
        <f t="shared" ref="V1118:W1118" si="6387">IF(ROWS(V$1112:V1118)/100&lt;=V$1110,V1117+1%,"")</f>
        <v>7.0000000000000007E-2</v>
      </c>
      <c r="W1118" s="37">
        <f t="shared" si="6387"/>
        <v>7.0000000000000007E-2</v>
      </c>
      <c r="X1118">
        <f t="shared" si="6355"/>
        <v>16</v>
      </c>
      <c r="Y1118" s="37">
        <f t="shared" si="6356"/>
        <v>7.0000000000000007E-2</v>
      </c>
      <c r="Z1118">
        <f t="shared" ref="Z1118:AA1118" si="6388">IF(ROWS(Z$1112:Z1118)&lt;=Z$1110,Z1117+1,"")</f>
        <v>7</v>
      </c>
      <c r="AA1118">
        <f t="shared" si="6388"/>
        <v>7</v>
      </c>
      <c r="AB1118" s="37">
        <f t="shared" ref="AB1118:AG1118" si="6389">IF(ROWS(AB$1112:AB1118)/100&lt;=AB$1110,AB1117+1%,"")</f>
        <v>7.0000000000000007E-2</v>
      </c>
      <c r="AC1118" s="37">
        <f t="shared" si="6389"/>
        <v>7.0000000000000007E-2</v>
      </c>
      <c r="AD1118" s="37">
        <f t="shared" si="6389"/>
        <v>7.0000000000000007E-2</v>
      </c>
      <c r="AE1118" s="37">
        <f t="shared" si="6389"/>
        <v>7.0000000000000007E-2</v>
      </c>
      <c r="AF1118" s="37">
        <f t="shared" si="6389"/>
        <v>7.0000000000000007E-2</v>
      </c>
      <c r="AG1118" s="37">
        <f t="shared" si="6389"/>
        <v>7.0000000000000007E-2</v>
      </c>
      <c r="AH1118">
        <f t="shared" si="6359"/>
        <v>7</v>
      </c>
      <c r="AI1118" s="37">
        <f t="shared" ref="AI1118:AJ1118" si="6390">IF(ROWS(AI$1112:AI1118)/100&lt;=AI$1110,AI1117+1,"")</f>
        <v>6.01</v>
      </c>
      <c r="AJ1118" s="37">
        <f t="shared" si="6390"/>
        <v>6.01</v>
      </c>
    </row>
    <row r="1119" spans="1:38" ht="12.75">
      <c r="B1119">
        <f t="shared" ref="B1119:P1119" si="6391">IF(ROWS(B$1112:B1119)&lt;=B$1110,B1118+1,"")</f>
        <v>8</v>
      </c>
      <c r="C1119">
        <f t="shared" si="6391"/>
        <v>8</v>
      </c>
      <c r="D1119">
        <f t="shared" si="6391"/>
        <v>8</v>
      </c>
      <c r="E1119">
        <f t="shared" si="6391"/>
        <v>8</v>
      </c>
      <c r="F1119">
        <f t="shared" si="6391"/>
        <v>8</v>
      </c>
      <c r="G1119">
        <f t="shared" si="6391"/>
        <v>8</v>
      </c>
      <c r="H1119">
        <f t="shared" si="6391"/>
        <v>8</v>
      </c>
      <c r="I1119">
        <f t="shared" si="6391"/>
        <v>8</v>
      </c>
      <c r="J1119">
        <f t="shared" si="6391"/>
        <v>8</v>
      </c>
      <c r="K1119">
        <f t="shared" si="6391"/>
        <v>8</v>
      </c>
      <c r="L1119">
        <f t="shared" si="6391"/>
        <v>8</v>
      </c>
      <c r="M1119">
        <f t="shared" si="6391"/>
        <v>8</v>
      </c>
      <c r="N1119">
        <f t="shared" si="6391"/>
        <v>8</v>
      </c>
      <c r="O1119">
        <f t="shared" si="6391"/>
        <v>8</v>
      </c>
      <c r="P1119">
        <f t="shared" si="6391"/>
        <v>8</v>
      </c>
      <c r="Q1119" s="37">
        <f t="shared" ref="Q1119:T1119" si="6392">IF(ROWS(Q$1112:Q1119)/100&lt;=Q$1110,Q1118+1%,"")</f>
        <v>0.08</v>
      </c>
      <c r="R1119" s="37">
        <f t="shared" si="6392"/>
        <v>0.08</v>
      </c>
      <c r="S1119" s="37">
        <f t="shared" si="6392"/>
        <v>0.08</v>
      </c>
      <c r="T1119" s="37">
        <f t="shared" si="6392"/>
        <v>0.08</v>
      </c>
      <c r="U1119">
        <f t="shared" si="6353"/>
        <v>8</v>
      </c>
      <c r="V1119" s="37">
        <f t="shared" ref="V1119:W1119" si="6393">IF(ROWS(V$1112:V1119)/100&lt;=V$1110,V1118+1%,"")</f>
        <v>0.08</v>
      </c>
      <c r="W1119" s="37">
        <f t="shared" si="6393"/>
        <v>0.08</v>
      </c>
      <c r="X1119">
        <f t="shared" si="6355"/>
        <v>17</v>
      </c>
      <c r="Y1119" s="37">
        <f t="shared" si="6356"/>
        <v>0.08</v>
      </c>
      <c r="Z1119">
        <f t="shared" ref="Z1119:AA1119" si="6394">IF(ROWS(Z$1112:Z1119)&lt;=Z$1110,Z1118+1,"")</f>
        <v>8</v>
      </c>
      <c r="AA1119">
        <f t="shared" si="6394"/>
        <v>8</v>
      </c>
      <c r="AB1119" s="37">
        <f t="shared" ref="AB1119:AG1119" si="6395">IF(ROWS(AB$1112:AB1119)/100&lt;=AB$1110,AB1118+1%,"")</f>
        <v>0.08</v>
      </c>
      <c r="AC1119" s="37">
        <f t="shared" si="6395"/>
        <v>0.08</v>
      </c>
      <c r="AD1119" s="37">
        <f t="shared" si="6395"/>
        <v>0.08</v>
      </c>
      <c r="AE1119" s="37">
        <f t="shared" si="6395"/>
        <v>0.08</v>
      </c>
      <c r="AF1119" s="37">
        <f t="shared" si="6395"/>
        <v>0.08</v>
      </c>
      <c r="AG1119" s="37">
        <f t="shared" si="6395"/>
        <v>0.08</v>
      </c>
      <c r="AH1119">
        <f t="shared" si="6359"/>
        <v>8</v>
      </c>
      <c r="AI1119" s="37">
        <f t="shared" ref="AI1119:AJ1119" si="6396">IF(ROWS(AI$1112:AI1119)/100&lt;=AI$1110,AI1118+1,"")</f>
        <v>7.01</v>
      </c>
      <c r="AJ1119" s="37">
        <f t="shared" si="6396"/>
        <v>7.01</v>
      </c>
    </row>
    <row r="1120" spans="1:38" ht="12.75">
      <c r="B1120">
        <f t="shared" ref="B1120:P1120" si="6397">IF(ROWS(B$1112:B1120)&lt;=B$1110,B1119+1,"")</f>
        <v>9</v>
      </c>
      <c r="C1120">
        <f t="shared" si="6397"/>
        <v>9</v>
      </c>
      <c r="D1120">
        <f t="shared" si="6397"/>
        <v>9</v>
      </c>
      <c r="E1120">
        <f t="shared" si="6397"/>
        <v>9</v>
      </c>
      <c r="F1120">
        <f t="shared" si="6397"/>
        <v>9</v>
      </c>
      <c r="G1120">
        <f t="shared" si="6397"/>
        <v>9</v>
      </c>
      <c r="H1120">
        <f t="shared" si="6397"/>
        <v>9</v>
      </c>
      <c r="I1120">
        <f t="shared" si="6397"/>
        <v>9</v>
      </c>
      <c r="J1120">
        <f t="shared" si="6397"/>
        <v>9</v>
      </c>
      <c r="K1120">
        <f t="shared" si="6397"/>
        <v>9</v>
      </c>
      <c r="L1120">
        <f t="shared" si="6397"/>
        <v>9</v>
      </c>
      <c r="M1120">
        <f t="shared" si="6397"/>
        <v>9</v>
      </c>
      <c r="N1120">
        <f t="shared" si="6397"/>
        <v>9</v>
      </c>
      <c r="O1120">
        <f t="shared" si="6397"/>
        <v>9</v>
      </c>
      <c r="P1120">
        <f t="shared" si="6397"/>
        <v>9</v>
      </c>
      <c r="Q1120" s="37">
        <f t="shared" ref="Q1120:T1120" si="6398">IF(ROWS(Q$1112:Q1120)/100&lt;=Q$1110,Q1119+1%,"")</f>
        <v>0.09</v>
      </c>
      <c r="R1120" s="37">
        <f t="shared" si="6398"/>
        <v>0.09</v>
      </c>
      <c r="S1120" s="37">
        <f t="shared" si="6398"/>
        <v>0.09</v>
      </c>
      <c r="T1120" s="37">
        <f t="shared" si="6398"/>
        <v>0.09</v>
      </c>
      <c r="U1120">
        <f t="shared" si="6353"/>
        <v>9</v>
      </c>
      <c r="V1120" s="37">
        <f t="shared" ref="V1120:W1120" si="6399">IF(ROWS(V$1112:V1120)/100&lt;=V$1110,V1119+1%,"")</f>
        <v>0.09</v>
      </c>
      <c r="W1120" s="37">
        <f t="shared" si="6399"/>
        <v>0.09</v>
      </c>
      <c r="X1120">
        <f t="shared" si="6355"/>
        <v>18</v>
      </c>
      <c r="Y1120" s="37">
        <f t="shared" si="6356"/>
        <v>0.09</v>
      </c>
      <c r="Z1120">
        <f t="shared" ref="Z1120:AA1120" si="6400">IF(ROWS(Z$1112:Z1120)&lt;=Z$1110,Z1119+1,"")</f>
        <v>9</v>
      </c>
      <c r="AA1120">
        <f t="shared" si="6400"/>
        <v>9</v>
      </c>
      <c r="AB1120" s="37">
        <f t="shared" ref="AB1120:AG1120" si="6401">IF(ROWS(AB$1112:AB1120)/100&lt;=AB$1110,AB1119+1%,"")</f>
        <v>0.09</v>
      </c>
      <c r="AC1120" s="37">
        <f t="shared" si="6401"/>
        <v>0.09</v>
      </c>
      <c r="AD1120" s="37">
        <f t="shared" si="6401"/>
        <v>0.09</v>
      </c>
      <c r="AE1120" s="37">
        <f t="shared" si="6401"/>
        <v>0.09</v>
      </c>
      <c r="AF1120" s="37">
        <f t="shared" si="6401"/>
        <v>0.09</v>
      </c>
      <c r="AG1120" s="37">
        <f t="shared" si="6401"/>
        <v>0.09</v>
      </c>
      <c r="AH1120">
        <f t="shared" si="6359"/>
        <v>9</v>
      </c>
      <c r="AI1120" s="37">
        <f t="shared" ref="AI1120:AJ1120" si="6402">IF(ROWS(AI$1112:AI1120)/100&lt;=AI$1110,AI1119+1,"")</f>
        <v>8.01</v>
      </c>
      <c r="AJ1120" s="37">
        <f t="shared" si="6402"/>
        <v>8.01</v>
      </c>
    </row>
    <row r="1121" spans="2:36" ht="12.75">
      <c r="B1121">
        <f t="shared" ref="B1121:P1121" si="6403">IF(ROWS(B$1112:B1121)&lt;=B$1110,B1120+1,"")</f>
        <v>10</v>
      </c>
      <c r="C1121">
        <f t="shared" si="6403"/>
        <v>10</v>
      </c>
      <c r="D1121">
        <f t="shared" si="6403"/>
        <v>10</v>
      </c>
      <c r="E1121">
        <f t="shared" si="6403"/>
        <v>10</v>
      </c>
      <c r="F1121">
        <f t="shared" si="6403"/>
        <v>10</v>
      </c>
      <c r="G1121">
        <f t="shared" si="6403"/>
        <v>10</v>
      </c>
      <c r="H1121">
        <f t="shared" si="6403"/>
        <v>10</v>
      </c>
      <c r="I1121">
        <f t="shared" si="6403"/>
        <v>10</v>
      </c>
      <c r="J1121">
        <f t="shared" si="6403"/>
        <v>10</v>
      </c>
      <c r="K1121">
        <f t="shared" si="6403"/>
        <v>10</v>
      </c>
      <c r="L1121">
        <f t="shared" si="6403"/>
        <v>10</v>
      </c>
      <c r="M1121">
        <f t="shared" si="6403"/>
        <v>10</v>
      </c>
      <c r="N1121">
        <f t="shared" si="6403"/>
        <v>10</v>
      </c>
      <c r="O1121">
        <f t="shared" si="6403"/>
        <v>10</v>
      </c>
      <c r="P1121">
        <f t="shared" si="6403"/>
        <v>10</v>
      </c>
      <c r="Q1121" s="37">
        <f t="shared" ref="Q1121:T1121" si="6404">IF(ROWS(Q$1112:Q1121)/100&lt;=Q$1110,Q1120+1%,"")</f>
        <v>9.9999999999999992E-2</v>
      </c>
      <c r="R1121" s="37">
        <f t="shared" si="6404"/>
        <v>9.9999999999999992E-2</v>
      </c>
      <c r="S1121" s="37">
        <f t="shared" si="6404"/>
        <v>9.9999999999999992E-2</v>
      </c>
      <c r="T1121" s="37">
        <f t="shared" si="6404"/>
        <v>9.9999999999999992E-2</v>
      </c>
      <c r="U1121">
        <f t="shared" si="6353"/>
        <v>10</v>
      </c>
      <c r="V1121" s="37">
        <f t="shared" ref="V1121:W1121" si="6405">IF(ROWS(V$1112:V1121)/100&lt;=V$1110,V1120+1%,"")</f>
        <v>9.9999999999999992E-2</v>
      </c>
      <c r="W1121" s="37">
        <f t="shared" si="6405"/>
        <v>9.9999999999999992E-2</v>
      </c>
      <c r="X1121">
        <f t="shared" si="6355"/>
        <v>19</v>
      </c>
      <c r="Y1121" s="37">
        <f t="shared" si="6356"/>
        <v>9.9999999999999992E-2</v>
      </c>
      <c r="Z1121">
        <f t="shared" ref="Z1121:AA1121" si="6406">IF(ROWS(Z$1112:Z1121)&lt;=Z$1110,Z1120+1,"")</f>
        <v>10</v>
      </c>
      <c r="AA1121">
        <f t="shared" si="6406"/>
        <v>10</v>
      </c>
      <c r="AB1121" s="37">
        <f t="shared" ref="AB1121:AG1121" si="6407">IF(ROWS(AB$1112:AB1121)/100&lt;=AB$1110,AB1120+1%,"")</f>
        <v>9.9999999999999992E-2</v>
      </c>
      <c r="AC1121" s="37">
        <f t="shared" si="6407"/>
        <v>9.9999999999999992E-2</v>
      </c>
      <c r="AD1121" s="37">
        <f t="shared" si="6407"/>
        <v>9.9999999999999992E-2</v>
      </c>
      <c r="AE1121" s="37">
        <f t="shared" si="6407"/>
        <v>9.9999999999999992E-2</v>
      </c>
      <c r="AF1121" s="37">
        <f t="shared" si="6407"/>
        <v>9.9999999999999992E-2</v>
      </c>
      <c r="AG1121" s="37">
        <f t="shared" si="6407"/>
        <v>9.9999999999999992E-2</v>
      </c>
      <c r="AH1121">
        <f t="shared" si="6359"/>
        <v>10</v>
      </c>
      <c r="AI1121" s="37">
        <f t="shared" ref="AI1121:AJ1121" si="6408">IF(ROWS(AI$1112:AI1121)/100&lt;=AI$1110,AI1120+1,"")</f>
        <v>9.01</v>
      </c>
      <c r="AJ1121" s="37">
        <f t="shared" si="6408"/>
        <v>9.01</v>
      </c>
    </row>
    <row r="1122" spans="2:36" ht="12.75">
      <c r="B1122">
        <f t="shared" ref="B1122:P1122" si="6409">IF(ROWS(B$1112:B1122)&lt;=B$1110,B1121+1,"")</f>
        <v>11</v>
      </c>
      <c r="C1122">
        <f t="shared" si="6409"/>
        <v>11</v>
      </c>
      <c r="D1122">
        <f t="shared" si="6409"/>
        <v>11</v>
      </c>
      <c r="E1122">
        <f t="shared" si="6409"/>
        <v>11</v>
      </c>
      <c r="F1122">
        <f t="shared" si="6409"/>
        <v>11</v>
      </c>
      <c r="G1122">
        <f t="shared" si="6409"/>
        <v>11</v>
      </c>
      <c r="H1122">
        <f t="shared" si="6409"/>
        <v>11</v>
      </c>
      <c r="I1122">
        <f t="shared" si="6409"/>
        <v>11</v>
      </c>
      <c r="J1122">
        <f t="shared" si="6409"/>
        <v>11</v>
      </c>
      <c r="K1122">
        <f t="shared" si="6409"/>
        <v>11</v>
      </c>
      <c r="L1122">
        <f t="shared" si="6409"/>
        <v>11</v>
      </c>
      <c r="M1122">
        <f t="shared" si="6409"/>
        <v>11</v>
      </c>
      <c r="N1122">
        <f t="shared" si="6409"/>
        <v>11</v>
      </c>
      <c r="O1122">
        <f t="shared" si="6409"/>
        <v>11</v>
      </c>
      <c r="P1122">
        <f t="shared" si="6409"/>
        <v>11</v>
      </c>
      <c r="Q1122" s="37">
        <f t="shared" ref="Q1122:T1122" si="6410">IF(ROWS(Q$1112:Q1122)/100&lt;=Q$1110,Q1121+1%,"")</f>
        <v>0.10999999999999999</v>
      </c>
      <c r="R1122" s="37">
        <f t="shared" si="6410"/>
        <v>0.10999999999999999</v>
      </c>
      <c r="S1122" s="37">
        <f t="shared" si="6410"/>
        <v>0.10999999999999999</v>
      </c>
      <c r="T1122" s="37">
        <f t="shared" si="6410"/>
        <v>0.10999999999999999</v>
      </c>
      <c r="U1122">
        <f t="shared" si="6353"/>
        <v>11</v>
      </c>
      <c r="V1122" s="37">
        <f t="shared" ref="V1122:W1122" si="6411">IF(ROWS(V$1112:V1122)/100&lt;=V$1110,V1121+1%,"")</f>
        <v>0.10999999999999999</v>
      </c>
      <c r="W1122" s="37">
        <f t="shared" si="6411"/>
        <v>0.10999999999999999</v>
      </c>
      <c r="X1122">
        <f t="shared" si="6355"/>
        <v>20</v>
      </c>
      <c r="Y1122" s="37">
        <f t="shared" si="6356"/>
        <v>0.10999999999999999</v>
      </c>
      <c r="Z1122">
        <f t="shared" ref="Z1122:AA1122" si="6412">IF(ROWS(Z$1112:Z1122)&lt;=Z$1110,Z1121+1,"")</f>
        <v>11</v>
      </c>
      <c r="AA1122">
        <f t="shared" si="6412"/>
        <v>11</v>
      </c>
      <c r="AB1122" s="37">
        <f t="shared" ref="AB1122:AG1122" si="6413">IF(ROWS(AB$1112:AB1122)/100&lt;=AB$1110,AB1121+1%,"")</f>
        <v>0.10999999999999999</v>
      </c>
      <c r="AC1122" s="37">
        <f t="shared" si="6413"/>
        <v>0.10999999999999999</v>
      </c>
      <c r="AD1122" s="37">
        <f t="shared" si="6413"/>
        <v>0.10999999999999999</v>
      </c>
      <c r="AE1122" s="37">
        <f t="shared" si="6413"/>
        <v>0.10999999999999999</v>
      </c>
      <c r="AF1122" s="37">
        <f t="shared" si="6413"/>
        <v>0.10999999999999999</v>
      </c>
      <c r="AG1122" s="37">
        <f t="shared" si="6413"/>
        <v>0.10999999999999999</v>
      </c>
      <c r="AH1122">
        <f t="shared" si="6359"/>
        <v>11</v>
      </c>
      <c r="AI1122" s="37">
        <f t="shared" ref="AI1122:AJ1122" si="6414">IF(ROWS(AI$1112:AI1122)/100&lt;=AI$1110,AI1121+1,"")</f>
        <v>10.01</v>
      </c>
      <c r="AJ1122" s="37">
        <f t="shared" si="6414"/>
        <v>10.01</v>
      </c>
    </row>
    <row r="1123" spans="2:36" ht="12.75">
      <c r="B1123">
        <f t="shared" ref="B1123:P1123" si="6415">IF(ROWS(B$1112:B1123)&lt;=B$1110,B1122+1,"")</f>
        <v>12</v>
      </c>
      <c r="C1123">
        <f t="shared" si="6415"/>
        <v>12</v>
      </c>
      <c r="D1123">
        <f t="shared" si="6415"/>
        <v>12</v>
      </c>
      <c r="E1123">
        <f t="shared" si="6415"/>
        <v>12</v>
      </c>
      <c r="F1123">
        <f t="shared" si="6415"/>
        <v>12</v>
      </c>
      <c r="G1123">
        <f t="shared" si="6415"/>
        <v>12</v>
      </c>
      <c r="H1123">
        <f t="shared" si="6415"/>
        <v>12</v>
      </c>
      <c r="I1123">
        <f t="shared" si="6415"/>
        <v>12</v>
      </c>
      <c r="J1123">
        <f t="shared" si="6415"/>
        <v>12</v>
      </c>
      <c r="K1123">
        <f t="shared" si="6415"/>
        <v>12</v>
      </c>
      <c r="L1123">
        <f t="shared" si="6415"/>
        <v>12</v>
      </c>
      <c r="M1123">
        <f t="shared" si="6415"/>
        <v>12</v>
      </c>
      <c r="N1123">
        <f t="shared" si="6415"/>
        <v>12</v>
      </c>
      <c r="O1123">
        <f t="shared" si="6415"/>
        <v>12</v>
      </c>
      <c r="P1123">
        <f t="shared" si="6415"/>
        <v>12</v>
      </c>
      <c r="Q1123" s="37">
        <f t="shared" ref="Q1123:T1123" si="6416">IF(ROWS(Q$1112:Q1123)/100&lt;=Q$1110,Q1122+1%,"")</f>
        <v>0.11999999999999998</v>
      </c>
      <c r="R1123" s="37">
        <f t="shared" si="6416"/>
        <v>0.11999999999999998</v>
      </c>
      <c r="S1123" s="37">
        <f t="shared" si="6416"/>
        <v>0.11999999999999998</v>
      </c>
      <c r="T1123" s="37">
        <f t="shared" si="6416"/>
        <v>0.11999999999999998</v>
      </c>
      <c r="U1123">
        <f t="shared" si="6353"/>
        <v>12</v>
      </c>
      <c r="V1123" s="37">
        <f t="shared" ref="V1123:W1123" si="6417">IF(ROWS(V$1112:V1123)/100&lt;=V$1110,V1122+1%,"")</f>
        <v>0.11999999999999998</v>
      </c>
      <c r="W1123" s="37">
        <f t="shared" si="6417"/>
        <v>0.11999999999999998</v>
      </c>
      <c r="X1123">
        <f t="shared" si="6355"/>
        <v>21</v>
      </c>
      <c r="Y1123" s="37">
        <f t="shared" si="6356"/>
        <v>0.11999999999999998</v>
      </c>
      <c r="Z1123">
        <f t="shared" ref="Z1123:AA1123" si="6418">IF(ROWS(Z$1112:Z1123)&lt;=Z$1110,Z1122+1,"")</f>
        <v>12</v>
      </c>
      <c r="AA1123">
        <f t="shared" si="6418"/>
        <v>12</v>
      </c>
      <c r="AB1123" s="37">
        <f t="shared" ref="AB1123:AG1123" si="6419">IF(ROWS(AB$1112:AB1123)/100&lt;=AB$1110,AB1122+1%,"")</f>
        <v>0.11999999999999998</v>
      </c>
      <c r="AC1123" s="37">
        <f t="shared" si="6419"/>
        <v>0.11999999999999998</v>
      </c>
      <c r="AD1123" s="37">
        <f t="shared" si="6419"/>
        <v>0.11999999999999998</v>
      </c>
      <c r="AE1123" s="37">
        <f t="shared" si="6419"/>
        <v>0.11999999999999998</v>
      </c>
      <c r="AF1123" s="37">
        <f t="shared" si="6419"/>
        <v>0.11999999999999998</v>
      </c>
      <c r="AG1123" s="37">
        <f t="shared" si="6419"/>
        <v>0.11999999999999998</v>
      </c>
      <c r="AH1123">
        <f t="shared" si="6359"/>
        <v>12</v>
      </c>
      <c r="AI1123" s="37">
        <f t="shared" ref="AI1123:AJ1123" si="6420">IF(ROWS(AI$1112:AI1123)/100&lt;=AI$1110,AI1122+1,"")</f>
        <v>11.01</v>
      </c>
      <c r="AJ1123" s="37">
        <f t="shared" si="6420"/>
        <v>11.01</v>
      </c>
    </row>
    <row r="1124" spans="2:36" ht="12.75">
      <c r="B1124">
        <f t="shared" ref="B1124:P1124" si="6421">IF(ROWS(B$1112:B1124)&lt;=B$1110,B1123+1,"")</f>
        <v>13</v>
      </c>
      <c r="C1124">
        <f t="shared" si="6421"/>
        <v>13</v>
      </c>
      <c r="D1124">
        <f t="shared" si="6421"/>
        <v>13</v>
      </c>
      <c r="E1124">
        <f t="shared" si="6421"/>
        <v>13</v>
      </c>
      <c r="F1124">
        <f t="shared" si="6421"/>
        <v>13</v>
      </c>
      <c r="G1124">
        <f t="shared" si="6421"/>
        <v>13</v>
      </c>
      <c r="H1124">
        <f t="shared" si="6421"/>
        <v>13</v>
      </c>
      <c r="I1124">
        <f t="shared" si="6421"/>
        <v>13</v>
      </c>
      <c r="J1124">
        <f t="shared" si="6421"/>
        <v>13</v>
      </c>
      <c r="K1124">
        <f t="shared" si="6421"/>
        <v>13</v>
      </c>
      <c r="L1124">
        <f t="shared" si="6421"/>
        <v>13</v>
      </c>
      <c r="M1124">
        <f t="shared" si="6421"/>
        <v>13</v>
      </c>
      <c r="N1124">
        <f t="shared" si="6421"/>
        <v>13</v>
      </c>
      <c r="O1124">
        <f t="shared" si="6421"/>
        <v>13</v>
      </c>
      <c r="P1124">
        <f t="shared" si="6421"/>
        <v>13</v>
      </c>
      <c r="Q1124" s="37">
        <f t="shared" ref="Q1124:T1124" si="6422">IF(ROWS(Q$1112:Q1124)/100&lt;=Q$1110,Q1123+1%,"")</f>
        <v>0.12999999999999998</v>
      </c>
      <c r="R1124" s="37">
        <f t="shared" si="6422"/>
        <v>0.12999999999999998</v>
      </c>
      <c r="S1124" s="37">
        <f t="shared" si="6422"/>
        <v>0.12999999999999998</v>
      </c>
      <c r="T1124" s="37">
        <f t="shared" si="6422"/>
        <v>0.12999999999999998</v>
      </c>
      <c r="U1124">
        <f t="shared" si="6353"/>
        <v>13</v>
      </c>
      <c r="V1124" s="37">
        <f t="shared" ref="V1124:W1124" si="6423">IF(ROWS(V$1112:V1124)/100&lt;=V$1110,V1123+1%,"")</f>
        <v>0.12999999999999998</v>
      </c>
      <c r="W1124" s="37">
        <f t="shared" si="6423"/>
        <v>0.12999999999999998</v>
      </c>
      <c r="X1124">
        <f t="shared" si="6355"/>
        <v>22</v>
      </c>
      <c r="Y1124" s="37">
        <f t="shared" si="6356"/>
        <v>0.12999999999999998</v>
      </c>
      <c r="Z1124">
        <f t="shared" ref="Z1124:AA1124" si="6424">IF(ROWS(Z$1112:Z1124)&lt;=Z$1110,Z1123+1,"")</f>
        <v>13</v>
      </c>
      <c r="AA1124">
        <f t="shared" si="6424"/>
        <v>13</v>
      </c>
      <c r="AB1124" s="37">
        <f t="shared" ref="AB1124:AG1124" si="6425">IF(ROWS(AB$1112:AB1124)/100&lt;=AB$1110,AB1123+1%,"")</f>
        <v>0.12999999999999998</v>
      </c>
      <c r="AC1124" s="37">
        <f t="shared" si="6425"/>
        <v>0.12999999999999998</v>
      </c>
      <c r="AD1124" s="37">
        <f t="shared" si="6425"/>
        <v>0.12999999999999998</v>
      </c>
      <c r="AE1124" s="37">
        <f t="shared" si="6425"/>
        <v>0.12999999999999998</v>
      </c>
      <c r="AF1124" s="37">
        <f t="shared" si="6425"/>
        <v>0.12999999999999998</v>
      </c>
      <c r="AG1124" s="37">
        <f t="shared" si="6425"/>
        <v>0.12999999999999998</v>
      </c>
      <c r="AH1124">
        <f t="shared" si="6359"/>
        <v>13</v>
      </c>
      <c r="AI1124" s="37">
        <f t="shared" ref="AI1124:AJ1124" si="6426">IF(ROWS(AI$1112:AI1124)/100&lt;=AI$1110,AI1123+1,"")</f>
        <v>12.01</v>
      </c>
      <c r="AJ1124" s="37">
        <f t="shared" si="6426"/>
        <v>12.01</v>
      </c>
    </row>
    <row r="1125" spans="2:36" ht="12.75">
      <c r="B1125">
        <f t="shared" ref="B1125:P1125" si="6427">IF(ROWS(B$1112:B1125)&lt;=B$1110,B1124+1,"")</f>
        <v>14</v>
      </c>
      <c r="C1125">
        <f t="shared" si="6427"/>
        <v>14</v>
      </c>
      <c r="D1125">
        <f t="shared" si="6427"/>
        <v>14</v>
      </c>
      <c r="E1125">
        <f t="shared" si="6427"/>
        <v>14</v>
      </c>
      <c r="F1125">
        <f t="shared" si="6427"/>
        <v>14</v>
      </c>
      <c r="G1125">
        <f t="shared" si="6427"/>
        <v>14</v>
      </c>
      <c r="H1125">
        <f t="shared" si="6427"/>
        <v>14</v>
      </c>
      <c r="I1125">
        <f t="shared" si="6427"/>
        <v>14</v>
      </c>
      <c r="J1125">
        <f t="shared" si="6427"/>
        <v>14</v>
      </c>
      <c r="K1125">
        <f t="shared" si="6427"/>
        <v>14</v>
      </c>
      <c r="L1125">
        <f t="shared" si="6427"/>
        <v>14</v>
      </c>
      <c r="M1125">
        <f t="shared" si="6427"/>
        <v>14</v>
      </c>
      <c r="N1125">
        <f t="shared" si="6427"/>
        <v>14</v>
      </c>
      <c r="O1125">
        <f t="shared" si="6427"/>
        <v>14</v>
      </c>
      <c r="P1125">
        <f t="shared" si="6427"/>
        <v>14</v>
      </c>
      <c r="Q1125" s="37">
        <f t="shared" ref="Q1125:T1125" si="6428">IF(ROWS(Q$1112:Q1125)/100&lt;=Q$1110,Q1124+1%,"")</f>
        <v>0.13999999999999999</v>
      </c>
      <c r="R1125" s="37">
        <f t="shared" si="6428"/>
        <v>0.13999999999999999</v>
      </c>
      <c r="S1125" s="37">
        <f t="shared" si="6428"/>
        <v>0.13999999999999999</v>
      </c>
      <c r="T1125" s="37">
        <f t="shared" si="6428"/>
        <v>0.13999999999999999</v>
      </c>
      <c r="U1125">
        <f t="shared" si="6353"/>
        <v>14</v>
      </c>
      <c r="V1125" s="37">
        <f t="shared" ref="V1125:W1125" si="6429">IF(ROWS(V$1112:V1125)/100&lt;=V$1110,V1124+1%,"")</f>
        <v>0.13999999999999999</v>
      </c>
      <c r="W1125" s="37">
        <f t="shared" si="6429"/>
        <v>0.13999999999999999</v>
      </c>
      <c r="X1125">
        <f t="shared" si="6355"/>
        <v>23</v>
      </c>
      <c r="Y1125" s="37">
        <f t="shared" si="6356"/>
        <v>0.13999999999999999</v>
      </c>
      <c r="Z1125">
        <f t="shared" ref="Z1125:AA1125" si="6430">IF(ROWS(Z$1112:Z1125)&lt;=Z$1110,Z1124+1,"")</f>
        <v>14</v>
      </c>
      <c r="AA1125">
        <f t="shared" si="6430"/>
        <v>14</v>
      </c>
      <c r="AB1125" s="37">
        <f t="shared" ref="AB1125:AG1125" si="6431">IF(ROWS(AB$1112:AB1125)/100&lt;=AB$1110,AB1124+1%,"")</f>
        <v>0.13999999999999999</v>
      </c>
      <c r="AC1125" s="37">
        <f t="shared" si="6431"/>
        <v>0.13999999999999999</v>
      </c>
      <c r="AD1125" s="37">
        <f t="shared" si="6431"/>
        <v>0.13999999999999999</v>
      </c>
      <c r="AE1125" s="37">
        <f t="shared" si="6431"/>
        <v>0.13999999999999999</v>
      </c>
      <c r="AF1125" s="37">
        <f t="shared" si="6431"/>
        <v>0.13999999999999999</v>
      </c>
      <c r="AG1125" s="37">
        <f t="shared" si="6431"/>
        <v>0.13999999999999999</v>
      </c>
      <c r="AH1125">
        <f t="shared" si="6359"/>
        <v>14</v>
      </c>
      <c r="AI1125" s="37">
        <f t="shared" ref="AI1125:AJ1125" si="6432">IF(ROWS(AI$1112:AI1125)/100&lt;=AI$1110,AI1124+1,"")</f>
        <v>13.01</v>
      </c>
      <c r="AJ1125" s="37">
        <f t="shared" si="6432"/>
        <v>13.01</v>
      </c>
    </row>
    <row r="1126" spans="2:36" ht="12.75">
      <c r="B1126">
        <f t="shared" ref="B1126:P1126" si="6433">IF(ROWS(B$1112:B1126)&lt;=B$1110,B1125+1,"")</f>
        <v>15</v>
      </c>
      <c r="C1126">
        <f t="shared" si="6433"/>
        <v>15</v>
      </c>
      <c r="D1126">
        <f t="shared" si="6433"/>
        <v>15</v>
      </c>
      <c r="E1126">
        <f t="shared" si="6433"/>
        <v>15</v>
      </c>
      <c r="F1126">
        <f t="shared" si="6433"/>
        <v>15</v>
      </c>
      <c r="G1126">
        <f t="shared" si="6433"/>
        <v>15</v>
      </c>
      <c r="H1126">
        <f t="shared" si="6433"/>
        <v>15</v>
      </c>
      <c r="I1126">
        <f t="shared" si="6433"/>
        <v>15</v>
      </c>
      <c r="J1126">
        <f t="shared" si="6433"/>
        <v>15</v>
      </c>
      <c r="K1126">
        <f t="shared" si="6433"/>
        <v>15</v>
      </c>
      <c r="L1126">
        <f t="shared" si="6433"/>
        <v>15</v>
      </c>
      <c r="M1126">
        <f t="shared" si="6433"/>
        <v>15</v>
      </c>
      <c r="N1126">
        <f t="shared" si="6433"/>
        <v>15</v>
      </c>
      <c r="O1126">
        <f t="shared" si="6433"/>
        <v>15</v>
      </c>
      <c r="P1126">
        <f t="shared" si="6433"/>
        <v>15</v>
      </c>
      <c r="Q1126" s="37">
        <f t="shared" ref="Q1126:T1126" si="6434">IF(ROWS(Q$1112:Q1126)/100&lt;=Q$1110,Q1125+1%,"")</f>
        <v>0.15</v>
      </c>
      <c r="R1126" s="37">
        <f t="shared" si="6434"/>
        <v>0.15</v>
      </c>
      <c r="S1126" s="37">
        <f t="shared" si="6434"/>
        <v>0.15</v>
      </c>
      <c r="T1126" s="37">
        <f t="shared" si="6434"/>
        <v>0.15</v>
      </c>
      <c r="U1126">
        <f t="shared" si="6353"/>
        <v>15</v>
      </c>
      <c r="V1126" s="37">
        <f t="shared" ref="V1126:W1126" si="6435">IF(ROWS(V$1112:V1126)/100&lt;=V$1110,V1125+1%,"")</f>
        <v>0.15</v>
      </c>
      <c r="W1126" s="37">
        <f t="shared" si="6435"/>
        <v>0.15</v>
      </c>
      <c r="X1126">
        <f t="shared" si="6355"/>
        <v>24</v>
      </c>
      <c r="Y1126" s="37">
        <f t="shared" si="6356"/>
        <v>0.15</v>
      </c>
      <c r="Z1126">
        <f t="shared" ref="Z1126:AA1126" si="6436">IF(ROWS(Z$1112:Z1126)&lt;=Z$1110,Z1125+1,"")</f>
        <v>15</v>
      </c>
      <c r="AA1126">
        <f t="shared" si="6436"/>
        <v>15</v>
      </c>
      <c r="AB1126" s="37">
        <f t="shared" ref="AB1126:AG1126" si="6437">IF(ROWS(AB$1112:AB1126)/100&lt;=AB$1110,AB1125+1%,"")</f>
        <v>0.15</v>
      </c>
      <c r="AC1126" s="37">
        <f t="shared" si="6437"/>
        <v>0.15</v>
      </c>
      <c r="AD1126" s="37">
        <f t="shared" si="6437"/>
        <v>0.15</v>
      </c>
      <c r="AE1126" s="37">
        <f t="shared" si="6437"/>
        <v>0.15</v>
      </c>
      <c r="AF1126" s="37">
        <f t="shared" si="6437"/>
        <v>0.15</v>
      </c>
      <c r="AG1126" s="37">
        <f t="shared" si="6437"/>
        <v>0.15</v>
      </c>
      <c r="AH1126">
        <f t="shared" si="6359"/>
        <v>15</v>
      </c>
      <c r="AI1126" s="37">
        <f t="shared" ref="AI1126:AJ1126" si="6438">IF(ROWS(AI$1112:AI1126)/100&lt;=AI$1110,AI1125+1,"")</f>
        <v>14.01</v>
      </c>
      <c r="AJ1126" s="37">
        <f t="shared" si="6438"/>
        <v>14.01</v>
      </c>
    </row>
    <row r="1127" spans="2:36" ht="12.75">
      <c r="B1127">
        <f t="shared" ref="B1127:P1127" si="6439">IF(ROWS(B$1112:B1127)&lt;=B$1110,B1126+1,"")</f>
        <v>16</v>
      </c>
      <c r="C1127">
        <f t="shared" si="6439"/>
        <v>16</v>
      </c>
      <c r="D1127">
        <f t="shared" si="6439"/>
        <v>16</v>
      </c>
      <c r="E1127">
        <f t="shared" si="6439"/>
        <v>16</v>
      </c>
      <c r="F1127">
        <f t="shared" si="6439"/>
        <v>16</v>
      </c>
      <c r="G1127">
        <f t="shared" si="6439"/>
        <v>16</v>
      </c>
      <c r="H1127">
        <f t="shared" si="6439"/>
        <v>16</v>
      </c>
      <c r="I1127">
        <f t="shared" si="6439"/>
        <v>16</v>
      </c>
      <c r="J1127">
        <f t="shared" si="6439"/>
        <v>16</v>
      </c>
      <c r="K1127">
        <f t="shared" si="6439"/>
        <v>16</v>
      </c>
      <c r="L1127">
        <f t="shared" si="6439"/>
        <v>16</v>
      </c>
      <c r="M1127">
        <f t="shared" si="6439"/>
        <v>16</v>
      </c>
      <c r="N1127">
        <f t="shared" si="6439"/>
        <v>16</v>
      </c>
      <c r="O1127">
        <f t="shared" si="6439"/>
        <v>16</v>
      </c>
      <c r="P1127">
        <f t="shared" si="6439"/>
        <v>16</v>
      </c>
      <c r="Q1127" s="37">
        <f t="shared" ref="Q1127:T1127" si="6440">IF(ROWS(Q$1112:Q1127)/100&lt;=Q$1110,Q1126+1%,"")</f>
        <v>0.16</v>
      </c>
      <c r="R1127" s="37">
        <f t="shared" si="6440"/>
        <v>0.16</v>
      </c>
      <c r="S1127" s="37">
        <f t="shared" si="6440"/>
        <v>0.16</v>
      </c>
      <c r="T1127" s="37">
        <f t="shared" si="6440"/>
        <v>0.16</v>
      </c>
      <c r="U1127">
        <f t="shared" si="6353"/>
        <v>16</v>
      </c>
      <c r="V1127" s="37">
        <f t="shared" ref="V1127:W1127" si="6441">IF(ROWS(V$1112:V1127)/100&lt;=V$1110,V1126+1%,"")</f>
        <v>0.16</v>
      </c>
      <c r="W1127" s="37">
        <f t="shared" si="6441"/>
        <v>0.16</v>
      </c>
      <c r="X1127">
        <f t="shared" si="6355"/>
        <v>25</v>
      </c>
      <c r="Y1127" s="37">
        <f t="shared" si="6356"/>
        <v>0.16</v>
      </c>
      <c r="Z1127">
        <f t="shared" ref="Z1127:AA1127" si="6442">IF(ROWS(Z$1112:Z1127)&lt;=Z$1110,Z1126+1,"")</f>
        <v>16</v>
      </c>
      <c r="AA1127">
        <f t="shared" si="6442"/>
        <v>16</v>
      </c>
      <c r="AB1127" s="37">
        <f t="shared" ref="AB1127:AG1127" si="6443">IF(ROWS(AB$1112:AB1127)/100&lt;=AB$1110,AB1126+1%,"")</f>
        <v>0.16</v>
      </c>
      <c r="AC1127" s="37">
        <f t="shared" si="6443"/>
        <v>0.16</v>
      </c>
      <c r="AD1127" s="37">
        <f t="shared" si="6443"/>
        <v>0.16</v>
      </c>
      <c r="AE1127" s="37">
        <f t="shared" si="6443"/>
        <v>0.16</v>
      </c>
      <c r="AF1127" s="37">
        <f t="shared" si="6443"/>
        <v>0.16</v>
      </c>
      <c r="AG1127" s="37">
        <f t="shared" si="6443"/>
        <v>0.16</v>
      </c>
      <c r="AH1127">
        <f t="shared" si="6359"/>
        <v>16</v>
      </c>
      <c r="AI1127" s="37">
        <f t="shared" ref="AI1127:AJ1127" si="6444">IF(ROWS(AI$1112:AI1127)/100&lt;=AI$1110,AI1126+1,"")</f>
        <v>15.01</v>
      </c>
      <c r="AJ1127" s="37">
        <f t="shared" si="6444"/>
        <v>15.01</v>
      </c>
    </row>
    <row r="1128" spans="2:36" ht="12.75">
      <c r="B1128">
        <f t="shared" ref="B1128:P1128" si="6445">IF(ROWS(B$1112:B1128)&lt;=B$1110,B1127+1,"")</f>
        <v>17</v>
      </c>
      <c r="C1128">
        <f t="shared" si="6445"/>
        <v>17</v>
      </c>
      <c r="D1128">
        <f t="shared" si="6445"/>
        <v>17</v>
      </c>
      <c r="E1128">
        <f t="shared" si="6445"/>
        <v>17</v>
      </c>
      <c r="F1128">
        <f t="shared" si="6445"/>
        <v>17</v>
      </c>
      <c r="G1128">
        <f t="shared" si="6445"/>
        <v>17</v>
      </c>
      <c r="H1128">
        <f t="shared" si="6445"/>
        <v>17</v>
      </c>
      <c r="I1128">
        <f t="shared" si="6445"/>
        <v>17</v>
      </c>
      <c r="J1128">
        <f t="shared" si="6445"/>
        <v>17</v>
      </c>
      <c r="K1128">
        <f t="shared" si="6445"/>
        <v>17</v>
      </c>
      <c r="L1128">
        <f t="shared" si="6445"/>
        <v>17</v>
      </c>
      <c r="M1128">
        <f t="shared" si="6445"/>
        <v>17</v>
      </c>
      <c r="N1128">
        <f t="shared" si="6445"/>
        <v>17</v>
      </c>
      <c r="O1128">
        <f t="shared" si="6445"/>
        <v>17</v>
      </c>
      <c r="P1128">
        <f t="shared" si="6445"/>
        <v>17</v>
      </c>
      <c r="Q1128" s="37">
        <f t="shared" ref="Q1128:T1128" si="6446">IF(ROWS(Q$1112:Q1128)/100&lt;=Q$1110,Q1127+1%,"")</f>
        <v>0.17</v>
      </c>
      <c r="R1128" s="37">
        <f t="shared" si="6446"/>
        <v>0.17</v>
      </c>
      <c r="S1128" s="37">
        <f t="shared" si="6446"/>
        <v>0.17</v>
      </c>
      <c r="T1128" s="37">
        <f t="shared" si="6446"/>
        <v>0.17</v>
      </c>
      <c r="U1128">
        <f t="shared" si="6353"/>
        <v>17</v>
      </c>
      <c r="V1128" s="37">
        <f t="shared" ref="V1128:W1128" si="6447">IF(ROWS(V$1112:V1128)/100&lt;=V$1110,V1127+1%,"")</f>
        <v>0.17</v>
      </c>
      <c r="W1128" s="37">
        <f t="shared" si="6447"/>
        <v>0.17</v>
      </c>
      <c r="X1128">
        <f t="shared" si="6355"/>
        <v>26</v>
      </c>
      <c r="Y1128" s="37">
        <f t="shared" si="6356"/>
        <v>0.17</v>
      </c>
      <c r="Z1128">
        <f t="shared" ref="Z1128:AA1128" si="6448">IF(ROWS(Z$1112:Z1128)&lt;=Z$1110,Z1127+1,"")</f>
        <v>17</v>
      </c>
      <c r="AA1128">
        <f t="shared" si="6448"/>
        <v>17</v>
      </c>
      <c r="AB1128" s="37">
        <f t="shared" ref="AB1128:AG1128" si="6449">IF(ROWS(AB$1112:AB1128)/100&lt;=AB$1110,AB1127+1%,"")</f>
        <v>0.17</v>
      </c>
      <c r="AC1128" s="37">
        <f t="shared" si="6449"/>
        <v>0.17</v>
      </c>
      <c r="AD1128" s="37">
        <f t="shared" si="6449"/>
        <v>0.17</v>
      </c>
      <c r="AE1128" s="37">
        <f t="shared" si="6449"/>
        <v>0.17</v>
      </c>
      <c r="AF1128" s="37">
        <f t="shared" si="6449"/>
        <v>0.17</v>
      </c>
      <c r="AG1128" s="37">
        <f t="shared" si="6449"/>
        <v>0.17</v>
      </c>
      <c r="AH1128">
        <f t="shared" si="6359"/>
        <v>17</v>
      </c>
      <c r="AI1128" s="37">
        <f t="shared" ref="AI1128:AJ1128" si="6450">IF(ROWS(AI$1112:AI1128)/100&lt;=AI$1110,AI1127+1,"")</f>
        <v>16.009999999999998</v>
      </c>
      <c r="AJ1128" s="37">
        <f t="shared" si="6450"/>
        <v>16.009999999999998</v>
      </c>
    </row>
    <row r="1129" spans="2:36" ht="12.75">
      <c r="B1129">
        <f t="shared" ref="B1129:P1129" si="6451">IF(ROWS(B$1112:B1129)&lt;=B$1110,B1128+1,"")</f>
        <v>18</v>
      </c>
      <c r="C1129">
        <f t="shared" si="6451"/>
        <v>18</v>
      </c>
      <c r="D1129">
        <f t="shared" si="6451"/>
        <v>18</v>
      </c>
      <c r="E1129">
        <f t="shared" si="6451"/>
        <v>18</v>
      </c>
      <c r="F1129">
        <f t="shared" si="6451"/>
        <v>18</v>
      </c>
      <c r="G1129">
        <f t="shared" si="6451"/>
        <v>18</v>
      </c>
      <c r="H1129">
        <f t="shared" si="6451"/>
        <v>18</v>
      </c>
      <c r="I1129">
        <f t="shared" si="6451"/>
        <v>18</v>
      </c>
      <c r="J1129">
        <f t="shared" si="6451"/>
        <v>18</v>
      </c>
      <c r="K1129">
        <f t="shared" si="6451"/>
        <v>18</v>
      </c>
      <c r="L1129">
        <f t="shared" si="6451"/>
        <v>18</v>
      </c>
      <c r="M1129">
        <f t="shared" si="6451"/>
        <v>18</v>
      </c>
      <c r="N1129">
        <f t="shared" si="6451"/>
        <v>18</v>
      </c>
      <c r="O1129">
        <f t="shared" si="6451"/>
        <v>18</v>
      </c>
      <c r="P1129">
        <f t="shared" si="6451"/>
        <v>18</v>
      </c>
      <c r="Q1129" s="37">
        <f t="shared" ref="Q1129:T1129" si="6452">IF(ROWS(Q$1112:Q1129)/100&lt;=Q$1110,Q1128+1%,"")</f>
        <v>0.18000000000000002</v>
      </c>
      <c r="R1129" s="37">
        <f t="shared" si="6452"/>
        <v>0.18000000000000002</v>
      </c>
      <c r="S1129" s="37">
        <f t="shared" si="6452"/>
        <v>0.18000000000000002</v>
      </c>
      <c r="T1129" s="37">
        <f t="shared" si="6452"/>
        <v>0.18000000000000002</v>
      </c>
      <c r="U1129">
        <f t="shared" si="6353"/>
        <v>18</v>
      </c>
      <c r="V1129" s="37">
        <f t="shared" ref="V1129:W1129" si="6453">IF(ROWS(V$1112:V1129)/100&lt;=V$1110,V1128+1%,"")</f>
        <v>0.18000000000000002</v>
      </c>
      <c r="W1129" s="37">
        <f t="shared" si="6453"/>
        <v>0.18000000000000002</v>
      </c>
      <c r="X1129">
        <f t="shared" si="6355"/>
        <v>27</v>
      </c>
      <c r="Y1129" s="37">
        <f t="shared" si="6356"/>
        <v>0.18000000000000002</v>
      </c>
      <c r="Z1129">
        <f t="shared" ref="Z1129:AA1129" si="6454">IF(ROWS(Z$1112:Z1129)&lt;=Z$1110,Z1128+1,"")</f>
        <v>18</v>
      </c>
      <c r="AA1129">
        <f t="shared" si="6454"/>
        <v>18</v>
      </c>
      <c r="AB1129" s="37">
        <f t="shared" ref="AB1129:AG1129" si="6455">IF(ROWS(AB$1112:AB1129)/100&lt;=AB$1110,AB1128+1%,"")</f>
        <v>0.18000000000000002</v>
      </c>
      <c r="AC1129" s="37">
        <f t="shared" si="6455"/>
        <v>0.18000000000000002</v>
      </c>
      <c r="AD1129" s="37">
        <f t="shared" si="6455"/>
        <v>0.18000000000000002</v>
      </c>
      <c r="AE1129" s="37">
        <f t="shared" si="6455"/>
        <v>0.18000000000000002</v>
      </c>
      <c r="AF1129" s="37">
        <f t="shared" si="6455"/>
        <v>0.18000000000000002</v>
      </c>
      <c r="AG1129" s="37">
        <f t="shared" si="6455"/>
        <v>0.18000000000000002</v>
      </c>
      <c r="AH1129">
        <f t="shared" si="6359"/>
        <v>18</v>
      </c>
      <c r="AI1129" s="37">
        <f t="shared" ref="AI1129:AJ1129" si="6456">IF(ROWS(AI$1112:AI1129)/100&lt;=AI$1110,AI1128+1,"")</f>
        <v>17.009999999999998</v>
      </c>
      <c r="AJ1129" s="37">
        <f t="shared" si="6456"/>
        <v>17.009999999999998</v>
      </c>
    </row>
    <row r="1130" spans="2:36" ht="12.75">
      <c r="B1130">
        <f t="shared" ref="B1130:P1130" si="6457">IF(ROWS(B$1112:B1130)&lt;=B$1110,B1129+1,"")</f>
        <v>19</v>
      </c>
      <c r="C1130">
        <f t="shared" si="6457"/>
        <v>19</v>
      </c>
      <c r="D1130">
        <f t="shared" si="6457"/>
        <v>19</v>
      </c>
      <c r="E1130">
        <f t="shared" si="6457"/>
        <v>19</v>
      </c>
      <c r="F1130">
        <f t="shared" si="6457"/>
        <v>19</v>
      </c>
      <c r="G1130">
        <f t="shared" si="6457"/>
        <v>19</v>
      </c>
      <c r="H1130">
        <f t="shared" si="6457"/>
        <v>19</v>
      </c>
      <c r="I1130">
        <f t="shared" si="6457"/>
        <v>19</v>
      </c>
      <c r="J1130">
        <f t="shared" si="6457"/>
        <v>19</v>
      </c>
      <c r="K1130">
        <f t="shared" si="6457"/>
        <v>19</v>
      </c>
      <c r="L1130">
        <f t="shared" si="6457"/>
        <v>19</v>
      </c>
      <c r="M1130">
        <f t="shared" si="6457"/>
        <v>19</v>
      </c>
      <c r="N1130">
        <f t="shared" si="6457"/>
        <v>19</v>
      </c>
      <c r="O1130">
        <f t="shared" si="6457"/>
        <v>19</v>
      </c>
      <c r="P1130">
        <f t="shared" si="6457"/>
        <v>19</v>
      </c>
      <c r="Q1130" s="37">
        <f t="shared" ref="Q1130:T1130" si="6458">IF(ROWS(Q$1112:Q1130)/100&lt;=Q$1110,Q1129+1%,"")</f>
        <v>0.19000000000000003</v>
      </c>
      <c r="R1130" s="37">
        <f t="shared" si="6458"/>
        <v>0.19000000000000003</v>
      </c>
      <c r="S1130" s="37">
        <f t="shared" si="6458"/>
        <v>0.19000000000000003</v>
      </c>
      <c r="T1130" s="37">
        <f t="shared" si="6458"/>
        <v>0.19000000000000003</v>
      </c>
      <c r="U1130">
        <f t="shared" si="6353"/>
        <v>19</v>
      </c>
      <c r="V1130" s="37">
        <f t="shared" ref="V1130:W1130" si="6459">IF(ROWS(V$1112:V1130)/100&lt;=V$1110,V1129+1%,"")</f>
        <v>0.19000000000000003</v>
      </c>
      <c r="W1130" s="37">
        <f t="shared" si="6459"/>
        <v>0.19000000000000003</v>
      </c>
      <c r="X1130">
        <f t="shared" si="6355"/>
        <v>28</v>
      </c>
      <c r="Y1130" s="37">
        <f t="shared" si="6356"/>
        <v>0.19000000000000003</v>
      </c>
      <c r="Z1130">
        <f t="shared" ref="Z1130:AA1130" si="6460">IF(ROWS(Z$1112:Z1130)&lt;=Z$1110,Z1129+1,"")</f>
        <v>19</v>
      </c>
      <c r="AA1130">
        <f t="shared" si="6460"/>
        <v>19</v>
      </c>
      <c r="AB1130" s="37">
        <f t="shared" ref="AB1130:AG1130" si="6461">IF(ROWS(AB$1112:AB1130)/100&lt;=AB$1110,AB1129+1%,"")</f>
        <v>0.19000000000000003</v>
      </c>
      <c r="AC1130" s="37">
        <f t="shared" si="6461"/>
        <v>0.19000000000000003</v>
      </c>
      <c r="AD1130" s="37">
        <f t="shared" si="6461"/>
        <v>0.19000000000000003</v>
      </c>
      <c r="AE1130" s="37">
        <f t="shared" si="6461"/>
        <v>0.19000000000000003</v>
      </c>
      <c r="AF1130" s="37">
        <f t="shared" si="6461"/>
        <v>0.19000000000000003</v>
      </c>
      <c r="AG1130" s="37">
        <f t="shared" si="6461"/>
        <v>0.19000000000000003</v>
      </c>
      <c r="AH1130">
        <f t="shared" si="6359"/>
        <v>19</v>
      </c>
      <c r="AI1130" s="37">
        <f t="shared" ref="AI1130:AJ1130" si="6462">IF(ROWS(AI$1112:AI1130)/100&lt;=AI$1110,AI1129+1,"")</f>
        <v>18.009999999999998</v>
      </c>
      <c r="AJ1130" s="37">
        <f t="shared" si="6462"/>
        <v>18.009999999999998</v>
      </c>
    </row>
    <row r="1131" spans="2:36" ht="12.75">
      <c r="B1131">
        <f t="shared" ref="B1131:P1131" si="6463">IF(ROWS(B$1112:B1131)&lt;=B$1110,B1130+1,"")</f>
        <v>20</v>
      </c>
      <c r="C1131">
        <f t="shared" si="6463"/>
        <v>20</v>
      </c>
      <c r="D1131">
        <f t="shared" si="6463"/>
        <v>20</v>
      </c>
      <c r="E1131">
        <f t="shared" si="6463"/>
        <v>20</v>
      </c>
      <c r="F1131">
        <f t="shared" si="6463"/>
        <v>20</v>
      </c>
      <c r="G1131">
        <f t="shared" si="6463"/>
        <v>20</v>
      </c>
      <c r="H1131">
        <f t="shared" si="6463"/>
        <v>20</v>
      </c>
      <c r="I1131">
        <f t="shared" si="6463"/>
        <v>20</v>
      </c>
      <c r="J1131">
        <f t="shared" si="6463"/>
        <v>20</v>
      </c>
      <c r="K1131">
        <f t="shared" si="6463"/>
        <v>20</v>
      </c>
      <c r="L1131">
        <f t="shared" si="6463"/>
        <v>20</v>
      </c>
      <c r="M1131">
        <f t="shared" si="6463"/>
        <v>20</v>
      </c>
      <c r="N1131">
        <f t="shared" si="6463"/>
        <v>20</v>
      </c>
      <c r="O1131">
        <f t="shared" si="6463"/>
        <v>20</v>
      </c>
      <c r="P1131">
        <f t="shared" si="6463"/>
        <v>20</v>
      </c>
      <c r="Q1131" s="37">
        <f t="shared" ref="Q1131:T1131" si="6464">IF(ROWS(Q$1112:Q1131)/100&lt;=Q$1110,Q1130+1%,"")</f>
        <v>0.20000000000000004</v>
      </c>
      <c r="R1131" s="37">
        <f t="shared" si="6464"/>
        <v>0.20000000000000004</v>
      </c>
      <c r="S1131" s="37">
        <f t="shared" si="6464"/>
        <v>0.20000000000000004</v>
      </c>
      <c r="T1131" s="37">
        <f t="shared" si="6464"/>
        <v>0.20000000000000004</v>
      </c>
      <c r="U1131">
        <f t="shared" si="6353"/>
        <v>20</v>
      </c>
      <c r="V1131" s="37">
        <f t="shared" ref="V1131:W1131" si="6465">IF(ROWS(V$1112:V1131)/100&lt;=V$1110,V1130+1%,"")</f>
        <v>0.20000000000000004</v>
      </c>
      <c r="W1131" s="37">
        <f t="shared" si="6465"/>
        <v>0.20000000000000004</v>
      </c>
      <c r="X1131">
        <f t="shared" si="6355"/>
        <v>29</v>
      </c>
      <c r="Y1131" s="37">
        <f t="shared" si="6356"/>
        <v>0.20000000000000004</v>
      </c>
      <c r="Z1131">
        <f t="shared" ref="Z1131:AA1131" si="6466">IF(ROWS(Z$1112:Z1131)&lt;=Z$1110,Z1130+1,"")</f>
        <v>20</v>
      </c>
      <c r="AA1131">
        <f t="shared" si="6466"/>
        <v>20</v>
      </c>
      <c r="AB1131" s="37">
        <f t="shared" ref="AB1131:AG1131" si="6467">IF(ROWS(AB$1112:AB1131)/100&lt;=AB$1110,AB1130+1%,"")</f>
        <v>0.20000000000000004</v>
      </c>
      <c r="AC1131" s="37">
        <f t="shared" si="6467"/>
        <v>0.20000000000000004</v>
      </c>
      <c r="AD1131" s="37">
        <f t="shared" si="6467"/>
        <v>0.20000000000000004</v>
      </c>
      <c r="AE1131" s="37">
        <f t="shared" si="6467"/>
        <v>0.20000000000000004</v>
      </c>
      <c r="AF1131" s="37">
        <f t="shared" si="6467"/>
        <v>0.20000000000000004</v>
      </c>
      <c r="AG1131" s="37">
        <f t="shared" si="6467"/>
        <v>0.20000000000000004</v>
      </c>
      <c r="AH1131">
        <f t="shared" si="6359"/>
        <v>20</v>
      </c>
      <c r="AI1131" s="37">
        <f t="shared" ref="AI1131:AJ1131" si="6468">IF(ROWS(AI$1112:AI1131)/100&lt;=AI$1110,AI1130+1,"")</f>
        <v>19.009999999999998</v>
      </c>
      <c r="AJ1131" s="37">
        <f t="shared" si="6468"/>
        <v>19.009999999999998</v>
      </c>
    </row>
    <row r="1132" spans="2:36" ht="12.75">
      <c r="B1132">
        <f t="shared" ref="B1132:P1132" si="6469">IF(ROWS(B$1112:B1132)&lt;=B$1110,B1131+1,"")</f>
        <v>21</v>
      </c>
      <c r="C1132">
        <f t="shared" si="6469"/>
        <v>21</v>
      </c>
      <c r="D1132">
        <f t="shared" si="6469"/>
        <v>21</v>
      </c>
      <c r="E1132">
        <f t="shared" si="6469"/>
        <v>21</v>
      </c>
      <c r="F1132">
        <f t="shared" si="6469"/>
        <v>21</v>
      </c>
      <c r="G1132">
        <f t="shared" si="6469"/>
        <v>21</v>
      </c>
      <c r="H1132">
        <f t="shared" si="6469"/>
        <v>21</v>
      </c>
      <c r="I1132">
        <f t="shared" si="6469"/>
        <v>21</v>
      </c>
      <c r="J1132">
        <f t="shared" si="6469"/>
        <v>21</v>
      </c>
      <c r="K1132">
        <f t="shared" si="6469"/>
        <v>21</v>
      </c>
      <c r="L1132">
        <f t="shared" si="6469"/>
        <v>21</v>
      </c>
      <c r="M1132">
        <f t="shared" si="6469"/>
        <v>21</v>
      </c>
      <c r="N1132">
        <f t="shared" si="6469"/>
        <v>21</v>
      </c>
      <c r="O1132">
        <f t="shared" si="6469"/>
        <v>21</v>
      </c>
      <c r="P1132">
        <f t="shared" si="6469"/>
        <v>21</v>
      </c>
      <c r="Q1132" s="37">
        <f t="shared" ref="Q1132:T1132" si="6470">IF(ROWS(Q$1112:Q1132)/100&lt;=Q$1110,Q1131+1%,"")</f>
        <v>0.21000000000000005</v>
      </c>
      <c r="R1132" s="37">
        <f t="shared" si="6470"/>
        <v>0.21000000000000005</v>
      </c>
      <c r="S1132" s="37">
        <f t="shared" si="6470"/>
        <v>0.21000000000000005</v>
      </c>
      <c r="T1132" s="37">
        <f t="shared" si="6470"/>
        <v>0.21000000000000005</v>
      </c>
      <c r="U1132">
        <f t="shared" si="6353"/>
        <v>21</v>
      </c>
      <c r="V1132" s="37">
        <f t="shared" ref="V1132:W1132" si="6471">IF(ROWS(V$1112:V1132)/100&lt;=V$1110,V1131+1%,"")</f>
        <v>0.21000000000000005</v>
      </c>
      <c r="W1132" s="37">
        <f t="shared" si="6471"/>
        <v>0.21000000000000005</v>
      </c>
      <c r="X1132">
        <f t="shared" si="6355"/>
        <v>30</v>
      </c>
      <c r="Y1132" s="37">
        <f t="shared" si="6356"/>
        <v>0.21000000000000005</v>
      </c>
      <c r="Z1132">
        <f t="shared" ref="Z1132:AA1132" si="6472">IF(ROWS(Z$1112:Z1132)&lt;=Z$1110,Z1131+1,"")</f>
        <v>21</v>
      </c>
      <c r="AA1132">
        <f t="shared" si="6472"/>
        <v>21</v>
      </c>
      <c r="AB1132" s="37">
        <f t="shared" ref="AB1132:AG1132" si="6473">IF(ROWS(AB$1112:AB1132)/100&lt;=AB$1110,AB1131+1%,"")</f>
        <v>0.21000000000000005</v>
      </c>
      <c r="AC1132" s="37">
        <f t="shared" si="6473"/>
        <v>0.21000000000000005</v>
      </c>
      <c r="AD1132" s="37">
        <f t="shared" si="6473"/>
        <v>0.21000000000000005</v>
      </c>
      <c r="AE1132" s="37">
        <f t="shared" si="6473"/>
        <v>0.21000000000000005</v>
      </c>
      <c r="AF1132" s="37">
        <f t="shared" si="6473"/>
        <v>0.21000000000000005</v>
      </c>
      <c r="AG1132" s="37">
        <f t="shared" si="6473"/>
        <v>0.21000000000000005</v>
      </c>
      <c r="AH1132">
        <f t="shared" si="6359"/>
        <v>21</v>
      </c>
      <c r="AI1132" s="37">
        <f t="shared" ref="AI1132:AJ1132" si="6474">IF(ROWS(AI$1112:AI1132)/100&lt;=AI$1110,AI1131+1,"")</f>
        <v>20.009999999999998</v>
      </c>
      <c r="AJ1132" s="37">
        <f t="shared" si="6474"/>
        <v>20.009999999999998</v>
      </c>
    </row>
    <row r="1133" spans="2:36" ht="12.75">
      <c r="B1133">
        <f t="shared" ref="B1133:P1133" si="6475">IF(ROWS(B$1112:B1133)&lt;=B$1110,B1132+1,"")</f>
        <v>22</v>
      </c>
      <c r="C1133">
        <f t="shared" si="6475"/>
        <v>22</v>
      </c>
      <c r="D1133">
        <f t="shared" si="6475"/>
        <v>22</v>
      </c>
      <c r="E1133">
        <f t="shared" si="6475"/>
        <v>22</v>
      </c>
      <c r="F1133">
        <f t="shared" si="6475"/>
        <v>22</v>
      </c>
      <c r="G1133">
        <f t="shared" si="6475"/>
        <v>22</v>
      </c>
      <c r="H1133">
        <f t="shared" si="6475"/>
        <v>22</v>
      </c>
      <c r="I1133">
        <f t="shared" si="6475"/>
        <v>22</v>
      </c>
      <c r="J1133">
        <f t="shared" si="6475"/>
        <v>22</v>
      </c>
      <c r="K1133">
        <f t="shared" si="6475"/>
        <v>22</v>
      </c>
      <c r="L1133">
        <f t="shared" si="6475"/>
        <v>22</v>
      </c>
      <c r="M1133">
        <f t="shared" si="6475"/>
        <v>22</v>
      </c>
      <c r="N1133">
        <f t="shared" si="6475"/>
        <v>22</v>
      </c>
      <c r="O1133">
        <f t="shared" si="6475"/>
        <v>22</v>
      </c>
      <c r="P1133">
        <f t="shared" si="6475"/>
        <v>22</v>
      </c>
      <c r="Q1133" s="37">
        <f t="shared" ref="Q1133:T1133" si="6476">IF(ROWS(Q$1112:Q1133)/100&lt;=Q$1110,Q1132+1%,"")</f>
        <v>0.22000000000000006</v>
      </c>
      <c r="R1133" s="37">
        <f t="shared" si="6476"/>
        <v>0.22000000000000006</v>
      </c>
      <c r="S1133" s="37">
        <f t="shared" si="6476"/>
        <v>0.22000000000000006</v>
      </c>
      <c r="T1133" s="37">
        <f t="shared" si="6476"/>
        <v>0.22000000000000006</v>
      </c>
      <c r="U1133">
        <f t="shared" si="6353"/>
        <v>22</v>
      </c>
      <c r="V1133" s="37">
        <f t="shared" ref="V1133:W1133" si="6477">IF(ROWS(V$1112:V1133)/100&lt;=V$1110,V1132+1%,"")</f>
        <v>0.22000000000000006</v>
      </c>
      <c r="W1133" s="37">
        <f t="shared" si="6477"/>
        <v>0.22000000000000006</v>
      </c>
      <c r="X1133">
        <f t="shared" si="6355"/>
        <v>31</v>
      </c>
      <c r="Y1133" s="37">
        <f t="shared" si="6356"/>
        <v>0.22000000000000006</v>
      </c>
      <c r="Z1133">
        <f t="shared" ref="Z1133:AA1133" si="6478">IF(ROWS(Z$1112:Z1133)&lt;=Z$1110,Z1132+1,"")</f>
        <v>22</v>
      </c>
      <c r="AA1133">
        <f t="shared" si="6478"/>
        <v>22</v>
      </c>
      <c r="AB1133" s="37">
        <f t="shared" ref="AB1133:AG1133" si="6479">IF(ROWS(AB$1112:AB1133)/100&lt;=AB$1110,AB1132+1%,"")</f>
        <v>0.22000000000000006</v>
      </c>
      <c r="AC1133" s="37">
        <f t="shared" si="6479"/>
        <v>0.22000000000000006</v>
      </c>
      <c r="AD1133" s="37">
        <f t="shared" si="6479"/>
        <v>0.22000000000000006</v>
      </c>
      <c r="AE1133" s="37">
        <f t="shared" si="6479"/>
        <v>0.22000000000000006</v>
      </c>
      <c r="AF1133" s="37">
        <f t="shared" si="6479"/>
        <v>0.22000000000000006</v>
      </c>
      <c r="AG1133" s="37">
        <f t="shared" si="6479"/>
        <v>0.22000000000000006</v>
      </c>
      <c r="AH1133">
        <f t="shared" si="6359"/>
        <v>22</v>
      </c>
      <c r="AI1133" s="37">
        <f t="shared" ref="AI1133:AJ1133" si="6480">IF(ROWS(AI$1112:AI1133)/100&lt;=AI$1110,AI1132+1,"")</f>
        <v>21.009999999999998</v>
      </c>
      <c r="AJ1133" s="37">
        <f t="shared" si="6480"/>
        <v>21.009999999999998</v>
      </c>
    </row>
    <row r="1134" spans="2:36" ht="12.75">
      <c r="B1134">
        <f t="shared" ref="B1134:P1134" si="6481">IF(ROWS(B$1112:B1134)&lt;=B$1110,B1133+1,"")</f>
        <v>23</v>
      </c>
      <c r="C1134">
        <f t="shared" si="6481"/>
        <v>23</v>
      </c>
      <c r="D1134">
        <f t="shared" si="6481"/>
        <v>23</v>
      </c>
      <c r="E1134">
        <f t="shared" si="6481"/>
        <v>23</v>
      </c>
      <c r="F1134">
        <f t="shared" si="6481"/>
        <v>23</v>
      </c>
      <c r="G1134">
        <f t="shared" si="6481"/>
        <v>23</v>
      </c>
      <c r="H1134">
        <f t="shared" si="6481"/>
        <v>23</v>
      </c>
      <c r="I1134">
        <f t="shared" si="6481"/>
        <v>23</v>
      </c>
      <c r="J1134">
        <f t="shared" si="6481"/>
        <v>23</v>
      </c>
      <c r="K1134">
        <f t="shared" si="6481"/>
        <v>23</v>
      </c>
      <c r="L1134">
        <f t="shared" si="6481"/>
        <v>23</v>
      </c>
      <c r="M1134">
        <f t="shared" si="6481"/>
        <v>23</v>
      </c>
      <c r="N1134">
        <f t="shared" si="6481"/>
        <v>23</v>
      </c>
      <c r="O1134">
        <f t="shared" si="6481"/>
        <v>23</v>
      </c>
      <c r="P1134">
        <f t="shared" si="6481"/>
        <v>23</v>
      </c>
      <c r="Q1134" s="37">
        <f t="shared" ref="Q1134:T1134" si="6482">IF(ROWS(Q$1112:Q1134)/100&lt;=Q$1110,Q1133+1%,"")</f>
        <v>0.23000000000000007</v>
      </c>
      <c r="R1134" s="37">
        <f t="shared" si="6482"/>
        <v>0.23000000000000007</v>
      </c>
      <c r="S1134" s="37">
        <f t="shared" si="6482"/>
        <v>0.23000000000000007</v>
      </c>
      <c r="T1134" s="37">
        <f t="shared" si="6482"/>
        <v>0.23000000000000007</v>
      </c>
      <c r="U1134">
        <f t="shared" si="6353"/>
        <v>23</v>
      </c>
      <c r="V1134" s="37">
        <f t="shared" ref="V1134:W1134" si="6483">IF(ROWS(V$1112:V1134)/100&lt;=V$1110,V1133+1%,"")</f>
        <v>0.23000000000000007</v>
      </c>
      <c r="W1134" s="37">
        <f t="shared" si="6483"/>
        <v>0.23000000000000007</v>
      </c>
      <c r="X1134">
        <f t="shared" si="6355"/>
        <v>32</v>
      </c>
      <c r="Y1134" s="37">
        <f t="shared" si="6356"/>
        <v>0.23000000000000007</v>
      </c>
      <c r="Z1134">
        <f t="shared" ref="Z1134:AA1134" si="6484">IF(ROWS(Z$1112:Z1134)&lt;=Z$1110,Z1133+1,"")</f>
        <v>23</v>
      </c>
      <c r="AA1134">
        <f t="shared" si="6484"/>
        <v>23</v>
      </c>
      <c r="AB1134" s="37">
        <f t="shared" ref="AB1134:AG1134" si="6485">IF(ROWS(AB$1112:AB1134)/100&lt;=AB$1110,AB1133+1%,"")</f>
        <v>0.23000000000000007</v>
      </c>
      <c r="AC1134" s="37">
        <f t="shared" si="6485"/>
        <v>0.23000000000000007</v>
      </c>
      <c r="AD1134" s="37">
        <f t="shared" si="6485"/>
        <v>0.23000000000000007</v>
      </c>
      <c r="AE1134" s="37">
        <f t="shared" si="6485"/>
        <v>0.23000000000000007</v>
      </c>
      <c r="AF1134" s="37">
        <f t="shared" si="6485"/>
        <v>0.23000000000000007</v>
      </c>
      <c r="AG1134" s="37">
        <f t="shared" si="6485"/>
        <v>0.23000000000000007</v>
      </c>
      <c r="AH1134">
        <f t="shared" si="6359"/>
        <v>23</v>
      </c>
      <c r="AI1134" s="37">
        <f t="shared" ref="AI1134:AJ1134" si="6486">IF(ROWS(AI$1112:AI1134)/100&lt;=AI$1110,AI1133+1,"")</f>
        <v>22.009999999999998</v>
      </c>
      <c r="AJ1134" s="37">
        <f t="shared" si="6486"/>
        <v>22.009999999999998</v>
      </c>
    </row>
    <row r="1135" spans="2:36" ht="12.75">
      <c r="B1135">
        <f t="shared" ref="B1135:P1135" si="6487">IF(ROWS(B$1112:B1135)&lt;=B$1110,B1134+1,"")</f>
        <v>24</v>
      </c>
      <c r="C1135">
        <f t="shared" si="6487"/>
        <v>24</v>
      </c>
      <c r="D1135">
        <f t="shared" si="6487"/>
        <v>24</v>
      </c>
      <c r="E1135">
        <f t="shared" si="6487"/>
        <v>24</v>
      </c>
      <c r="F1135">
        <f t="shared" si="6487"/>
        <v>24</v>
      </c>
      <c r="G1135">
        <f t="shared" si="6487"/>
        <v>24</v>
      </c>
      <c r="H1135">
        <f t="shared" si="6487"/>
        <v>24</v>
      </c>
      <c r="I1135">
        <f t="shared" si="6487"/>
        <v>24</v>
      </c>
      <c r="J1135">
        <f t="shared" si="6487"/>
        <v>24</v>
      </c>
      <c r="K1135">
        <f t="shared" si="6487"/>
        <v>24</v>
      </c>
      <c r="L1135">
        <f t="shared" si="6487"/>
        <v>24</v>
      </c>
      <c r="M1135">
        <f t="shared" si="6487"/>
        <v>24</v>
      </c>
      <c r="N1135">
        <f t="shared" si="6487"/>
        <v>24</v>
      </c>
      <c r="O1135">
        <f t="shared" si="6487"/>
        <v>24</v>
      </c>
      <c r="P1135">
        <f t="shared" si="6487"/>
        <v>24</v>
      </c>
      <c r="Q1135" s="37">
        <f t="shared" ref="Q1135:T1135" si="6488">IF(ROWS(Q$1112:Q1135)/100&lt;=Q$1110,Q1134+1%,"")</f>
        <v>0.24000000000000007</v>
      </c>
      <c r="R1135" s="37">
        <f t="shared" si="6488"/>
        <v>0.24000000000000007</v>
      </c>
      <c r="S1135" s="37">
        <f t="shared" si="6488"/>
        <v>0.24000000000000007</v>
      </c>
      <c r="T1135" s="37">
        <f t="shared" si="6488"/>
        <v>0.24000000000000007</v>
      </c>
      <c r="U1135">
        <f t="shared" si="6353"/>
        <v>24</v>
      </c>
      <c r="V1135" s="37">
        <f t="shared" ref="V1135:W1135" si="6489">IF(ROWS(V$1112:V1135)/100&lt;=V$1110,V1134+1%,"")</f>
        <v>0.24000000000000007</v>
      </c>
      <c r="W1135" s="37">
        <f t="shared" si="6489"/>
        <v>0.24000000000000007</v>
      </c>
      <c r="X1135">
        <f t="shared" si="6355"/>
        <v>33</v>
      </c>
      <c r="Y1135" s="37">
        <f t="shared" si="6356"/>
        <v>0.24000000000000007</v>
      </c>
      <c r="Z1135">
        <f t="shared" ref="Z1135:AA1135" si="6490">IF(ROWS(Z$1112:Z1135)&lt;=Z$1110,Z1134+1,"")</f>
        <v>24</v>
      </c>
      <c r="AA1135">
        <f t="shared" si="6490"/>
        <v>24</v>
      </c>
      <c r="AB1135" s="37">
        <f t="shared" ref="AB1135:AG1135" si="6491">IF(ROWS(AB$1112:AB1135)/100&lt;=AB$1110,AB1134+1%,"")</f>
        <v>0.24000000000000007</v>
      </c>
      <c r="AC1135" s="37">
        <f t="shared" si="6491"/>
        <v>0.24000000000000007</v>
      </c>
      <c r="AD1135" s="37">
        <f t="shared" si="6491"/>
        <v>0.24000000000000007</v>
      </c>
      <c r="AE1135" s="37">
        <f t="shared" si="6491"/>
        <v>0.24000000000000007</v>
      </c>
      <c r="AF1135" s="37">
        <f t="shared" si="6491"/>
        <v>0.24000000000000007</v>
      </c>
      <c r="AG1135" s="37">
        <f t="shared" si="6491"/>
        <v>0.24000000000000007</v>
      </c>
      <c r="AH1135">
        <f t="shared" si="6359"/>
        <v>24</v>
      </c>
      <c r="AI1135" s="37">
        <f t="shared" ref="AI1135:AJ1135" si="6492">IF(ROWS(AI$1112:AI1135)/100&lt;=AI$1110,AI1134+1,"")</f>
        <v>23.009999999999998</v>
      </c>
      <c r="AJ1135" s="37">
        <f t="shared" si="6492"/>
        <v>23.009999999999998</v>
      </c>
    </row>
    <row r="1136" spans="2:36" ht="12.75">
      <c r="B1136">
        <f t="shared" ref="B1136:P1136" si="6493">IF(ROWS(B$1112:B1136)&lt;=B$1110,B1135+1,"")</f>
        <v>25</v>
      </c>
      <c r="C1136">
        <f t="shared" si="6493"/>
        <v>25</v>
      </c>
      <c r="D1136">
        <f t="shared" si="6493"/>
        <v>25</v>
      </c>
      <c r="E1136">
        <f t="shared" si="6493"/>
        <v>25</v>
      </c>
      <c r="F1136">
        <f t="shared" si="6493"/>
        <v>25</v>
      </c>
      <c r="G1136">
        <f t="shared" si="6493"/>
        <v>25</v>
      </c>
      <c r="H1136">
        <f t="shared" si="6493"/>
        <v>25</v>
      </c>
      <c r="I1136">
        <f t="shared" si="6493"/>
        <v>25</v>
      </c>
      <c r="J1136">
        <f t="shared" si="6493"/>
        <v>25</v>
      </c>
      <c r="K1136">
        <f t="shared" si="6493"/>
        <v>25</v>
      </c>
      <c r="L1136">
        <f t="shared" si="6493"/>
        <v>25</v>
      </c>
      <c r="M1136">
        <f t="shared" si="6493"/>
        <v>25</v>
      </c>
      <c r="N1136">
        <f t="shared" si="6493"/>
        <v>25</v>
      </c>
      <c r="O1136">
        <f t="shared" si="6493"/>
        <v>25</v>
      </c>
      <c r="P1136">
        <f t="shared" si="6493"/>
        <v>25</v>
      </c>
      <c r="Q1136" s="37">
        <f t="shared" ref="Q1136:T1136" si="6494">IF(ROWS(Q$1112:Q1136)/100&lt;=Q$1110,Q1135+1%,"")</f>
        <v>0.25000000000000006</v>
      </c>
      <c r="R1136" s="37">
        <f t="shared" si="6494"/>
        <v>0.25000000000000006</v>
      </c>
      <c r="S1136" s="37">
        <f t="shared" si="6494"/>
        <v>0.25000000000000006</v>
      </c>
      <c r="T1136" s="37">
        <f t="shared" si="6494"/>
        <v>0.25000000000000006</v>
      </c>
      <c r="U1136">
        <f t="shared" si="6353"/>
        <v>25</v>
      </c>
      <c r="V1136" s="37">
        <f t="shared" ref="V1136:W1136" si="6495">IF(ROWS(V$1112:V1136)/100&lt;=V$1110,V1135+1%,"")</f>
        <v>0.25000000000000006</v>
      </c>
      <c r="W1136" s="37">
        <f t="shared" si="6495"/>
        <v>0.25000000000000006</v>
      </c>
      <c r="X1136">
        <f t="shared" si="6355"/>
        <v>34</v>
      </c>
      <c r="Y1136" s="37">
        <f t="shared" si="6356"/>
        <v>0.25000000000000006</v>
      </c>
      <c r="Z1136">
        <f t="shared" ref="Z1136:AA1136" si="6496">IF(ROWS(Z$1112:Z1136)&lt;=Z$1110,Z1135+1,"")</f>
        <v>25</v>
      </c>
      <c r="AA1136">
        <f t="shared" si="6496"/>
        <v>25</v>
      </c>
      <c r="AB1136" s="37">
        <f t="shared" ref="AB1136:AG1136" si="6497">IF(ROWS(AB$1112:AB1136)/100&lt;=AB$1110,AB1135+1%,"")</f>
        <v>0.25000000000000006</v>
      </c>
      <c r="AC1136" s="37">
        <f t="shared" si="6497"/>
        <v>0.25000000000000006</v>
      </c>
      <c r="AD1136" s="37">
        <f t="shared" si="6497"/>
        <v>0.25000000000000006</v>
      </c>
      <c r="AE1136" s="37">
        <f t="shared" si="6497"/>
        <v>0.25000000000000006</v>
      </c>
      <c r="AF1136" s="37">
        <f t="shared" si="6497"/>
        <v>0.25000000000000006</v>
      </c>
      <c r="AG1136" s="37">
        <f t="shared" si="6497"/>
        <v>0.25000000000000006</v>
      </c>
      <c r="AH1136">
        <f t="shared" si="6359"/>
        <v>25</v>
      </c>
      <c r="AI1136" s="37">
        <f t="shared" ref="AI1136:AJ1136" si="6498">IF(ROWS(AI$1112:AI1136)/100&lt;=AI$1110,AI1135+1,"")</f>
        <v>24.009999999999998</v>
      </c>
      <c r="AJ1136" s="37">
        <f t="shared" si="6498"/>
        <v>24.009999999999998</v>
      </c>
    </row>
    <row r="1137" spans="2:36" ht="12.75">
      <c r="B1137">
        <f t="shared" ref="B1137:P1137" si="6499">IF(ROWS(B$1112:B1137)&lt;=B$1110,B1136+1,"")</f>
        <v>26</v>
      </c>
      <c r="C1137">
        <f t="shared" si="6499"/>
        <v>26</v>
      </c>
      <c r="D1137">
        <f t="shared" si="6499"/>
        <v>26</v>
      </c>
      <c r="E1137">
        <f t="shared" si="6499"/>
        <v>26</v>
      </c>
      <c r="F1137">
        <f t="shared" si="6499"/>
        <v>26</v>
      </c>
      <c r="G1137">
        <f t="shared" si="6499"/>
        <v>26</v>
      </c>
      <c r="H1137">
        <f t="shared" si="6499"/>
        <v>26</v>
      </c>
      <c r="I1137">
        <f t="shared" si="6499"/>
        <v>26</v>
      </c>
      <c r="J1137">
        <f t="shared" si="6499"/>
        <v>26</v>
      </c>
      <c r="K1137">
        <f t="shared" si="6499"/>
        <v>26</v>
      </c>
      <c r="L1137">
        <f t="shared" si="6499"/>
        <v>26</v>
      </c>
      <c r="M1137">
        <f t="shared" si="6499"/>
        <v>26</v>
      </c>
      <c r="N1137">
        <f t="shared" si="6499"/>
        <v>26</v>
      </c>
      <c r="O1137">
        <f t="shared" si="6499"/>
        <v>26</v>
      </c>
      <c r="P1137">
        <f t="shared" si="6499"/>
        <v>26</v>
      </c>
      <c r="Q1137" s="37">
        <f t="shared" ref="Q1137:T1137" si="6500">IF(ROWS(Q$1112:Q1137)/100&lt;=Q$1110,Q1136+1%,"")</f>
        <v>0.26000000000000006</v>
      </c>
      <c r="R1137" s="37">
        <f t="shared" si="6500"/>
        <v>0.26000000000000006</v>
      </c>
      <c r="S1137" s="37">
        <f t="shared" si="6500"/>
        <v>0.26000000000000006</v>
      </c>
      <c r="T1137" s="37">
        <f t="shared" si="6500"/>
        <v>0.26000000000000006</v>
      </c>
      <c r="U1137">
        <f t="shared" si="6353"/>
        <v>26</v>
      </c>
      <c r="V1137" s="37">
        <f t="shared" ref="V1137:W1137" si="6501">IF(ROWS(V$1112:V1137)/100&lt;=V$1110,V1136+1%,"")</f>
        <v>0.26000000000000006</v>
      </c>
      <c r="W1137" s="37">
        <f t="shared" si="6501"/>
        <v>0.26000000000000006</v>
      </c>
      <c r="X1137">
        <f t="shared" si="6355"/>
        <v>35</v>
      </c>
      <c r="Y1137" s="37">
        <f t="shared" si="6356"/>
        <v>0.26000000000000006</v>
      </c>
      <c r="Z1137">
        <f t="shared" ref="Z1137:AA1137" si="6502">IF(ROWS(Z$1112:Z1137)&lt;=Z$1110,Z1136+1,"")</f>
        <v>26</v>
      </c>
      <c r="AA1137">
        <f t="shared" si="6502"/>
        <v>26</v>
      </c>
      <c r="AB1137" s="37">
        <f t="shared" ref="AB1137:AG1137" si="6503">IF(ROWS(AB$1112:AB1137)/100&lt;=AB$1110,AB1136+1%,"")</f>
        <v>0.26000000000000006</v>
      </c>
      <c r="AC1137" s="37">
        <f t="shared" si="6503"/>
        <v>0.26000000000000006</v>
      </c>
      <c r="AD1137" s="37">
        <f t="shared" si="6503"/>
        <v>0.26000000000000006</v>
      </c>
      <c r="AE1137" s="37">
        <f t="shared" si="6503"/>
        <v>0.26000000000000006</v>
      </c>
      <c r="AF1137" s="37">
        <f t="shared" si="6503"/>
        <v>0.26000000000000006</v>
      </c>
      <c r="AG1137" s="37">
        <f t="shared" si="6503"/>
        <v>0.26000000000000006</v>
      </c>
      <c r="AH1137">
        <f t="shared" si="6359"/>
        <v>26</v>
      </c>
      <c r="AI1137" s="37">
        <f t="shared" ref="AI1137:AJ1137" si="6504">IF(ROWS(AI$1112:AI1137)/100&lt;=AI$1110,AI1136+1,"")</f>
        <v>25.009999999999998</v>
      </c>
      <c r="AJ1137" s="37">
        <f t="shared" si="6504"/>
        <v>25.009999999999998</v>
      </c>
    </row>
    <row r="1138" spans="2:36" ht="12.75">
      <c r="B1138">
        <f t="shared" ref="B1138:P1138" si="6505">IF(ROWS(B$1112:B1138)&lt;=B$1110,B1137+1,"")</f>
        <v>27</v>
      </c>
      <c r="C1138">
        <f t="shared" si="6505"/>
        <v>27</v>
      </c>
      <c r="D1138">
        <f t="shared" si="6505"/>
        <v>27</v>
      </c>
      <c r="E1138">
        <f t="shared" si="6505"/>
        <v>27</v>
      </c>
      <c r="F1138">
        <f t="shared" si="6505"/>
        <v>27</v>
      </c>
      <c r="G1138">
        <f t="shared" si="6505"/>
        <v>27</v>
      </c>
      <c r="H1138">
        <f t="shared" si="6505"/>
        <v>27</v>
      </c>
      <c r="I1138">
        <f t="shared" si="6505"/>
        <v>27</v>
      </c>
      <c r="J1138">
        <f t="shared" si="6505"/>
        <v>27</v>
      </c>
      <c r="K1138">
        <f t="shared" si="6505"/>
        <v>27</v>
      </c>
      <c r="L1138">
        <f t="shared" si="6505"/>
        <v>27</v>
      </c>
      <c r="M1138">
        <f t="shared" si="6505"/>
        <v>27</v>
      </c>
      <c r="N1138">
        <f t="shared" si="6505"/>
        <v>27</v>
      </c>
      <c r="O1138">
        <f t="shared" si="6505"/>
        <v>27</v>
      </c>
      <c r="P1138">
        <f t="shared" si="6505"/>
        <v>27</v>
      </c>
      <c r="Q1138" s="37">
        <f t="shared" ref="Q1138:T1138" si="6506">IF(ROWS(Q$1112:Q1138)/100&lt;=Q$1110,Q1137+1%,"")</f>
        <v>0.27000000000000007</v>
      </c>
      <c r="R1138" s="37">
        <f t="shared" si="6506"/>
        <v>0.27000000000000007</v>
      </c>
      <c r="S1138" s="37">
        <f t="shared" si="6506"/>
        <v>0.27000000000000007</v>
      </c>
      <c r="T1138" s="37">
        <f t="shared" si="6506"/>
        <v>0.27000000000000007</v>
      </c>
      <c r="U1138">
        <f t="shared" si="6353"/>
        <v>27</v>
      </c>
      <c r="V1138" s="37">
        <f t="shared" ref="V1138:W1138" si="6507">IF(ROWS(V$1112:V1138)/100&lt;=V$1110,V1137+1%,"")</f>
        <v>0.27000000000000007</v>
      </c>
      <c r="W1138" s="37">
        <f t="shared" si="6507"/>
        <v>0.27000000000000007</v>
      </c>
      <c r="X1138">
        <f t="shared" si="6355"/>
        <v>36</v>
      </c>
      <c r="Y1138" s="37">
        <f t="shared" si="6356"/>
        <v>0.27000000000000007</v>
      </c>
      <c r="Z1138">
        <f t="shared" ref="Z1138:AA1138" si="6508">IF(ROWS(Z$1112:Z1138)&lt;=Z$1110,Z1137+1,"")</f>
        <v>27</v>
      </c>
      <c r="AA1138">
        <f t="shared" si="6508"/>
        <v>27</v>
      </c>
      <c r="AB1138" s="37">
        <f t="shared" ref="AB1138:AG1138" si="6509">IF(ROWS(AB$1112:AB1138)/100&lt;=AB$1110,AB1137+1%,"")</f>
        <v>0.27000000000000007</v>
      </c>
      <c r="AC1138" s="37">
        <f t="shared" si="6509"/>
        <v>0.27000000000000007</v>
      </c>
      <c r="AD1138" s="37">
        <f t="shared" si="6509"/>
        <v>0.27000000000000007</v>
      </c>
      <c r="AE1138" s="37">
        <f t="shared" si="6509"/>
        <v>0.27000000000000007</v>
      </c>
      <c r="AF1138" s="37">
        <f t="shared" si="6509"/>
        <v>0.27000000000000007</v>
      </c>
      <c r="AG1138" s="37">
        <f t="shared" si="6509"/>
        <v>0.27000000000000007</v>
      </c>
      <c r="AH1138">
        <f t="shared" si="6359"/>
        <v>27</v>
      </c>
      <c r="AI1138" s="37">
        <f t="shared" ref="AI1138:AJ1138" si="6510">IF(ROWS(AI$1112:AI1138)/100&lt;=AI$1110,AI1137+1,"")</f>
        <v>26.009999999999998</v>
      </c>
      <c r="AJ1138" s="37">
        <f t="shared" si="6510"/>
        <v>26.009999999999998</v>
      </c>
    </row>
    <row r="1139" spans="2:36" ht="12.75">
      <c r="B1139">
        <f t="shared" ref="B1139:P1139" si="6511">IF(ROWS(B$1112:B1139)&lt;=B$1110,B1138+1,"")</f>
        <v>28</v>
      </c>
      <c r="C1139">
        <f t="shared" si="6511"/>
        <v>28</v>
      </c>
      <c r="D1139">
        <f t="shared" si="6511"/>
        <v>28</v>
      </c>
      <c r="E1139">
        <f t="shared" si="6511"/>
        <v>28</v>
      </c>
      <c r="F1139">
        <f t="shared" si="6511"/>
        <v>28</v>
      </c>
      <c r="G1139">
        <f t="shared" si="6511"/>
        <v>28</v>
      </c>
      <c r="H1139">
        <f t="shared" si="6511"/>
        <v>28</v>
      </c>
      <c r="I1139">
        <f t="shared" si="6511"/>
        <v>28</v>
      </c>
      <c r="J1139">
        <f t="shared" si="6511"/>
        <v>28</v>
      </c>
      <c r="K1139">
        <f t="shared" si="6511"/>
        <v>28</v>
      </c>
      <c r="L1139">
        <f t="shared" si="6511"/>
        <v>28</v>
      </c>
      <c r="M1139">
        <f t="shared" si="6511"/>
        <v>28</v>
      </c>
      <c r="N1139">
        <f t="shared" si="6511"/>
        <v>28</v>
      </c>
      <c r="O1139">
        <f t="shared" si="6511"/>
        <v>28</v>
      </c>
      <c r="P1139">
        <f t="shared" si="6511"/>
        <v>28</v>
      </c>
      <c r="Q1139" s="37">
        <f t="shared" ref="Q1139:T1139" si="6512">IF(ROWS(Q$1112:Q1139)/100&lt;=Q$1110,Q1138+1%,"")</f>
        <v>0.28000000000000008</v>
      </c>
      <c r="R1139" s="37">
        <f t="shared" si="6512"/>
        <v>0.28000000000000008</v>
      </c>
      <c r="S1139" s="37">
        <f t="shared" si="6512"/>
        <v>0.28000000000000008</v>
      </c>
      <c r="T1139" s="37">
        <f t="shared" si="6512"/>
        <v>0.28000000000000008</v>
      </c>
      <c r="U1139">
        <f t="shared" si="6353"/>
        <v>28</v>
      </c>
      <c r="V1139" s="37">
        <f t="shared" ref="V1139:W1139" si="6513">IF(ROWS(V$1112:V1139)/100&lt;=V$1110,V1138+1%,"")</f>
        <v>0.28000000000000008</v>
      </c>
      <c r="W1139" s="37">
        <f t="shared" si="6513"/>
        <v>0.28000000000000008</v>
      </c>
      <c r="X1139">
        <f t="shared" si="6355"/>
        <v>37</v>
      </c>
      <c r="Y1139" s="37">
        <f t="shared" si="6356"/>
        <v>0.28000000000000008</v>
      </c>
      <c r="Z1139">
        <f t="shared" ref="Z1139:AA1139" si="6514">IF(ROWS(Z$1112:Z1139)&lt;=Z$1110,Z1138+1,"")</f>
        <v>28</v>
      </c>
      <c r="AA1139">
        <f t="shared" si="6514"/>
        <v>28</v>
      </c>
      <c r="AB1139" s="37">
        <f t="shared" ref="AB1139:AG1139" si="6515">IF(ROWS(AB$1112:AB1139)/100&lt;=AB$1110,AB1138+1%,"")</f>
        <v>0.28000000000000008</v>
      </c>
      <c r="AC1139" s="37">
        <f t="shared" si="6515"/>
        <v>0.28000000000000008</v>
      </c>
      <c r="AD1139" s="37">
        <f t="shared" si="6515"/>
        <v>0.28000000000000008</v>
      </c>
      <c r="AE1139" s="37">
        <f t="shared" si="6515"/>
        <v>0.28000000000000008</v>
      </c>
      <c r="AF1139" s="37">
        <f t="shared" si="6515"/>
        <v>0.28000000000000008</v>
      </c>
      <c r="AG1139" s="37">
        <f t="shared" si="6515"/>
        <v>0.28000000000000008</v>
      </c>
      <c r="AH1139">
        <f t="shared" si="6359"/>
        <v>28</v>
      </c>
      <c r="AI1139" s="37">
        <f t="shared" ref="AI1139:AJ1139" si="6516">IF(ROWS(AI$1112:AI1139)/100&lt;=AI$1110,AI1138+1,"")</f>
        <v>27.009999999999998</v>
      </c>
      <c r="AJ1139" s="37">
        <f t="shared" si="6516"/>
        <v>27.009999999999998</v>
      </c>
    </row>
    <row r="1140" spans="2:36" ht="12.75">
      <c r="B1140">
        <f t="shared" ref="B1140:P1140" si="6517">IF(ROWS(B$1112:B1140)&lt;=B$1110,B1139+1,"")</f>
        <v>29</v>
      </c>
      <c r="C1140">
        <f t="shared" si="6517"/>
        <v>29</v>
      </c>
      <c r="D1140">
        <f t="shared" si="6517"/>
        <v>29</v>
      </c>
      <c r="E1140">
        <f t="shared" si="6517"/>
        <v>29</v>
      </c>
      <c r="F1140">
        <f t="shared" si="6517"/>
        <v>29</v>
      </c>
      <c r="G1140">
        <f t="shared" si="6517"/>
        <v>29</v>
      </c>
      <c r="H1140">
        <f t="shared" si="6517"/>
        <v>29</v>
      </c>
      <c r="I1140">
        <f t="shared" si="6517"/>
        <v>29</v>
      </c>
      <c r="J1140">
        <f t="shared" si="6517"/>
        <v>29</v>
      </c>
      <c r="K1140">
        <f t="shared" si="6517"/>
        <v>29</v>
      </c>
      <c r="L1140">
        <f t="shared" si="6517"/>
        <v>29</v>
      </c>
      <c r="M1140">
        <f t="shared" si="6517"/>
        <v>29</v>
      </c>
      <c r="N1140">
        <f t="shared" si="6517"/>
        <v>29</v>
      </c>
      <c r="O1140">
        <f t="shared" si="6517"/>
        <v>29</v>
      </c>
      <c r="P1140">
        <f t="shared" si="6517"/>
        <v>29</v>
      </c>
      <c r="Q1140" s="37">
        <f t="shared" ref="Q1140:T1140" si="6518">IF(ROWS(Q$1112:Q1140)/100&lt;=Q$1110,Q1139+1%,"")</f>
        <v>0.29000000000000009</v>
      </c>
      <c r="R1140" s="37">
        <f t="shared" si="6518"/>
        <v>0.29000000000000009</v>
      </c>
      <c r="S1140" s="37">
        <f t="shared" si="6518"/>
        <v>0.29000000000000009</v>
      </c>
      <c r="T1140" s="37">
        <f t="shared" si="6518"/>
        <v>0.29000000000000009</v>
      </c>
      <c r="U1140">
        <f t="shared" si="6353"/>
        <v>29</v>
      </c>
      <c r="V1140" s="37">
        <f t="shared" ref="V1140:W1140" si="6519">IF(ROWS(V$1112:V1140)/100&lt;=V$1110,V1139+1%,"")</f>
        <v>0.29000000000000009</v>
      </c>
      <c r="W1140" s="37">
        <f t="shared" si="6519"/>
        <v>0.29000000000000009</v>
      </c>
      <c r="X1140">
        <f t="shared" si="6355"/>
        <v>38</v>
      </c>
      <c r="Y1140" s="37">
        <f t="shared" si="6356"/>
        <v>0.29000000000000009</v>
      </c>
      <c r="Z1140">
        <f t="shared" ref="Z1140:AA1140" si="6520">IF(ROWS(Z$1112:Z1140)&lt;=Z$1110,Z1139+1,"")</f>
        <v>29</v>
      </c>
      <c r="AA1140">
        <f t="shared" si="6520"/>
        <v>29</v>
      </c>
      <c r="AB1140" s="37">
        <f t="shared" ref="AB1140:AG1140" si="6521">IF(ROWS(AB$1112:AB1140)/100&lt;=AB$1110,AB1139+1%,"")</f>
        <v>0.29000000000000009</v>
      </c>
      <c r="AC1140" s="37">
        <f t="shared" si="6521"/>
        <v>0.29000000000000009</v>
      </c>
      <c r="AD1140" s="37">
        <f t="shared" si="6521"/>
        <v>0.29000000000000009</v>
      </c>
      <c r="AE1140" s="37">
        <f t="shared" si="6521"/>
        <v>0.29000000000000009</v>
      </c>
      <c r="AF1140" s="37">
        <f t="shared" si="6521"/>
        <v>0.29000000000000009</v>
      </c>
      <c r="AG1140" s="37">
        <f t="shared" si="6521"/>
        <v>0.29000000000000009</v>
      </c>
      <c r="AH1140">
        <f t="shared" si="6359"/>
        <v>29</v>
      </c>
      <c r="AI1140" s="37">
        <f t="shared" ref="AI1140:AJ1140" si="6522">IF(ROWS(AI$1112:AI1140)/100&lt;=AI$1110,AI1139+1,"")</f>
        <v>28.009999999999998</v>
      </c>
      <c r="AJ1140" s="37">
        <f t="shared" si="6522"/>
        <v>28.009999999999998</v>
      </c>
    </row>
    <row r="1141" spans="2:36" ht="12.75">
      <c r="B1141">
        <f t="shared" ref="B1141:P1141" si="6523">IF(ROWS(B$1112:B1141)&lt;=B$1110,B1140+1,"")</f>
        <v>30</v>
      </c>
      <c r="C1141">
        <f t="shared" si="6523"/>
        <v>30</v>
      </c>
      <c r="D1141">
        <f t="shared" si="6523"/>
        <v>30</v>
      </c>
      <c r="E1141">
        <f t="shared" si="6523"/>
        <v>30</v>
      </c>
      <c r="F1141">
        <f t="shared" si="6523"/>
        <v>30</v>
      </c>
      <c r="G1141">
        <f t="shared" si="6523"/>
        <v>30</v>
      </c>
      <c r="H1141">
        <f t="shared" si="6523"/>
        <v>30</v>
      </c>
      <c r="I1141">
        <f t="shared" si="6523"/>
        <v>30</v>
      </c>
      <c r="J1141">
        <f t="shared" si="6523"/>
        <v>30</v>
      </c>
      <c r="K1141">
        <f t="shared" si="6523"/>
        <v>30</v>
      </c>
      <c r="L1141">
        <f t="shared" si="6523"/>
        <v>30</v>
      </c>
      <c r="M1141">
        <f t="shared" si="6523"/>
        <v>30</v>
      </c>
      <c r="N1141">
        <f t="shared" si="6523"/>
        <v>30</v>
      </c>
      <c r="O1141">
        <f t="shared" si="6523"/>
        <v>30</v>
      </c>
      <c r="P1141">
        <f t="shared" si="6523"/>
        <v>30</v>
      </c>
      <c r="Q1141" s="37">
        <f t="shared" ref="Q1141:T1141" si="6524">IF(ROWS(Q$1112:Q1141)/100&lt;=Q$1110,Q1140+1%,"")</f>
        <v>0.3000000000000001</v>
      </c>
      <c r="R1141" s="37">
        <f t="shared" si="6524"/>
        <v>0.3000000000000001</v>
      </c>
      <c r="S1141" s="37">
        <f t="shared" si="6524"/>
        <v>0.3000000000000001</v>
      </c>
      <c r="T1141" s="37">
        <f t="shared" si="6524"/>
        <v>0.3000000000000001</v>
      </c>
      <c r="U1141">
        <f t="shared" si="6353"/>
        <v>30</v>
      </c>
      <c r="V1141" s="37">
        <f t="shared" ref="V1141:W1141" si="6525">IF(ROWS(V$1112:V1141)/100&lt;=V$1110,V1140+1%,"")</f>
        <v>0.3000000000000001</v>
      </c>
      <c r="W1141" s="37">
        <f t="shared" si="6525"/>
        <v>0.3000000000000001</v>
      </c>
      <c r="X1141">
        <f t="shared" si="6355"/>
        <v>39</v>
      </c>
      <c r="Y1141" s="37">
        <f t="shared" si="6356"/>
        <v>0.3000000000000001</v>
      </c>
      <c r="Z1141">
        <f t="shared" ref="Z1141:AA1141" si="6526">IF(ROWS(Z$1112:Z1141)&lt;=Z$1110,Z1140+1,"")</f>
        <v>30</v>
      </c>
      <c r="AA1141">
        <f t="shared" si="6526"/>
        <v>30</v>
      </c>
      <c r="AB1141" s="37">
        <f t="shared" ref="AB1141:AG1141" si="6527">IF(ROWS(AB$1112:AB1141)/100&lt;=AB$1110,AB1140+1%,"")</f>
        <v>0.3000000000000001</v>
      </c>
      <c r="AC1141" s="37">
        <f t="shared" si="6527"/>
        <v>0.3000000000000001</v>
      </c>
      <c r="AD1141" s="37">
        <f t="shared" si="6527"/>
        <v>0.3000000000000001</v>
      </c>
      <c r="AE1141" s="37">
        <f t="shared" si="6527"/>
        <v>0.3000000000000001</v>
      </c>
      <c r="AF1141" s="37">
        <f t="shared" si="6527"/>
        <v>0.3000000000000001</v>
      </c>
      <c r="AG1141" s="37">
        <f t="shared" si="6527"/>
        <v>0.3000000000000001</v>
      </c>
      <c r="AH1141">
        <f t="shared" si="6359"/>
        <v>30</v>
      </c>
      <c r="AI1141" s="37">
        <f t="shared" ref="AI1141:AJ1141" si="6528">IF(ROWS(AI$1112:AI1141)/100&lt;=AI$1110,AI1140+1,"")</f>
        <v>29.009999999999998</v>
      </c>
      <c r="AJ1141" s="37">
        <f t="shared" si="6528"/>
        <v>29.009999999999998</v>
      </c>
    </row>
    <row r="1142" spans="2:36" ht="12.75">
      <c r="B1142">
        <f t="shared" ref="B1142:P1142" si="6529">IF(ROWS(B$1112:B1142)&lt;=B$1110,B1141+1,"")</f>
        <v>31</v>
      </c>
      <c r="C1142">
        <f t="shared" si="6529"/>
        <v>31</v>
      </c>
      <c r="D1142">
        <f t="shared" si="6529"/>
        <v>31</v>
      </c>
      <c r="E1142">
        <f t="shared" si="6529"/>
        <v>31</v>
      </c>
      <c r="F1142">
        <f t="shared" si="6529"/>
        <v>31</v>
      </c>
      <c r="G1142">
        <f t="shared" si="6529"/>
        <v>31</v>
      </c>
      <c r="H1142">
        <f t="shared" si="6529"/>
        <v>31</v>
      </c>
      <c r="I1142">
        <f t="shared" si="6529"/>
        <v>31</v>
      </c>
      <c r="J1142">
        <f t="shared" si="6529"/>
        <v>31</v>
      </c>
      <c r="K1142">
        <f t="shared" si="6529"/>
        <v>31</v>
      </c>
      <c r="L1142">
        <f t="shared" si="6529"/>
        <v>31</v>
      </c>
      <c r="M1142">
        <f t="shared" si="6529"/>
        <v>31</v>
      </c>
      <c r="N1142">
        <f t="shared" si="6529"/>
        <v>31</v>
      </c>
      <c r="O1142">
        <f t="shared" si="6529"/>
        <v>31</v>
      </c>
      <c r="P1142">
        <f t="shared" si="6529"/>
        <v>31</v>
      </c>
      <c r="Q1142" s="37">
        <f t="shared" ref="Q1142:T1142" si="6530">IF(ROWS(Q$1112:Q1142)/100&lt;=Q$1110,Q1141+1%,"")</f>
        <v>0.31000000000000011</v>
      </c>
      <c r="R1142" s="37">
        <f t="shared" si="6530"/>
        <v>0.31000000000000011</v>
      </c>
      <c r="S1142" s="37">
        <f t="shared" si="6530"/>
        <v>0.31000000000000011</v>
      </c>
      <c r="T1142" s="37">
        <f t="shared" si="6530"/>
        <v>0.31000000000000011</v>
      </c>
      <c r="U1142">
        <f t="shared" si="6353"/>
        <v>31</v>
      </c>
      <c r="V1142" s="37">
        <f t="shared" ref="V1142:W1142" si="6531">IF(ROWS(V$1112:V1142)/100&lt;=V$1110,V1141+1%,"")</f>
        <v>0.31000000000000011</v>
      </c>
      <c r="W1142" s="37">
        <f t="shared" si="6531"/>
        <v>0.31000000000000011</v>
      </c>
      <c r="X1142">
        <f t="shared" si="6355"/>
        <v>40</v>
      </c>
      <c r="Y1142" s="37">
        <f t="shared" si="6356"/>
        <v>0.31000000000000011</v>
      </c>
      <c r="Z1142">
        <f t="shared" ref="Z1142:AA1142" si="6532">IF(ROWS(Z$1112:Z1142)&lt;=Z$1110,Z1141+1,"")</f>
        <v>31</v>
      </c>
      <c r="AA1142">
        <f t="shared" si="6532"/>
        <v>31</v>
      </c>
      <c r="AB1142" s="37">
        <f t="shared" ref="AB1142:AG1142" si="6533">IF(ROWS(AB$1112:AB1142)/100&lt;=AB$1110,AB1141+1%,"")</f>
        <v>0.31000000000000011</v>
      </c>
      <c r="AC1142" s="37">
        <f t="shared" si="6533"/>
        <v>0.31000000000000011</v>
      </c>
      <c r="AD1142" s="37">
        <f t="shared" si="6533"/>
        <v>0.31000000000000011</v>
      </c>
      <c r="AE1142" s="37">
        <f t="shared" si="6533"/>
        <v>0.31000000000000011</v>
      </c>
      <c r="AF1142" s="37">
        <f t="shared" si="6533"/>
        <v>0.31000000000000011</v>
      </c>
      <c r="AG1142" s="37">
        <f t="shared" si="6533"/>
        <v>0.31000000000000011</v>
      </c>
      <c r="AH1142">
        <f t="shared" si="6359"/>
        <v>31</v>
      </c>
      <c r="AI1142" s="37">
        <f t="shared" ref="AI1142:AJ1142" si="6534">IF(ROWS(AI$1112:AI1142)/100&lt;=AI$1110,AI1141+1,"")</f>
        <v>30.009999999999998</v>
      </c>
      <c r="AJ1142" s="37">
        <f t="shared" si="6534"/>
        <v>30.009999999999998</v>
      </c>
    </row>
    <row r="1143" spans="2:36" ht="12.75">
      <c r="B1143">
        <f t="shared" ref="B1143:P1143" si="6535">IF(ROWS(B$1112:B1143)&lt;=B$1110,B1142+1,"")</f>
        <v>32</v>
      </c>
      <c r="C1143">
        <f t="shared" si="6535"/>
        <v>32</v>
      </c>
      <c r="D1143">
        <f t="shared" si="6535"/>
        <v>32</v>
      </c>
      <c r="E1143">
        <f t="shared" si="6535"/>
        <v>32</v>
      </c>
      <c r="F1143">
        <f t="shared" si="6535"/>
        <v>32</v>
      </c>
      <c r="G1143">
        <f t="shared" si="6535"/>
        <v>32</v>
      </c>
      <c r="H1143">
        <f t="shared" si="6535"/>
        <v>32</v>
      </c>
      <c r="I1143">
        <f t="shared" si="6535"/>
        <v>32</v>
      </c>
      <c r="J1143">
        <f t="shared" si="6535"/>
        <v>32</v>
      </c>
      <c r="K1143">
        <f t="shared" si="6535"/>
        <v>32</v>
      </c>
      <c r="L1143">
        <f t="shared" si="6535"/>
        <v>32</v>
      </c>
      <c r="M1143">
        <f t="shared" si="6535"/>
        <v>32</v>
      </c>
      <c r="N1143">
        <f t="shared" si="6535"/>
        <v>32</v>
      </c>
      <c r="O1143">
        <f t="shared" si="6535"/>
        <v>32</v>
      </c>
      <c r="P1143">
        <f t="shared" si="6535"/>
        <v>32</v>
      </c>
      <c r="Q1143" s="37">
        <f t="shared" ref="Q1143:T1143" si="6536">IF(ROWS(Q$1112:Q1143)/100&lt;=Q$1110,Q1142+1%,"")</f>
        <v>0.32000000000000012</v>
      </c>
      <c r="R1143" s="37">
        <f t="shared" si="6536"/>
        <v>0.32000000000000012</v>
      </c>
      <c r="S1143" s="37">
        <f t="shared" si="6536"/>
        <v>0.32000000000000012</v>
      </c>
      <c r="T1143" s="37">
        <f t="shared" si="6536"/>
        <v>0.32000000000000012</v>
      </c>
      <c r="U1143">
        <f t="shared" si="6353"/>
        <v>32</v>
      </c>
      <c r="V1143" s="37">
        <f t="shared" ref="V1143:W1143" si="6537">IF(ROWS(V$1112:V1143)/100&lt;=V$1110,V1142+1%,"")</f>
        <v>0.32000000000000012</v>
      </c>
      <c r="W1143" s="37">
        <f t="shared" si="6537"/>
        <v>0.32000000000000012</v>
      </c>
      <c r="X1143">
        <f t="shared" si="6355"/>
        <v>41</v>
      </c>
      <c r="Y1143" s="37">
        <f t="shared" si="6356"/>
        <v>0.32000000000000012</v>
      </c>
      <c r="Z1143">
        <f t="shared" ref="Z1143:AA1143" si="6538">IF(ROWS(Z$1112:Z1143)&lt;=Z$1110,Z1142+1,"")</f>
        <v>32</v>
      </c>
      <c r="AA1143">
        <f t="shared" si="6538"/>
        <v>32</v>
      </c>
      <c r="AB1143" s="37">
        <f t="shared" ref="AB1143:AG1143" si="6539">IF(ROWS(AB$1112:AB1143)/100&lt;=AB$1110,AB1142+1%,"")</f>
        <v>0.32000000000000012</v>
      </c>
      <c r="AC1143" s="37">
        <f t="shared" si="6539"/>
        <v>0.32000000000000012</v>
      </c>
      <c r="AD1143" s="37">
        <f t="shared" si="6539"/>
        <v>0.32000000000000012</v>
      </c>
      <c r="AE1143" s="37">
        <f t="shared" si="6539"/>
        <v>0.32000000000000012</v>
      </c>
      <c r="AF1143" s="37">
        <f t="shared" si="6539"/>
        <v>0.32000000000000012</v>
      </c>
      <c r="AG1143" s="37">
        <f t="shared" si="6539"/>
        <v>0.32000000000000012</v>
      </c>
      <c r="AH1143">
        <f t="shared" si="6359"/>
        <v>32</v>
      </c>
      <c r="AI1143" s="37">
        <f t="shared" ref="AI1143:AJ1143" si="6540">IF(ROWS(AI$1112:AI1143)/100&lt;=AI$1110,AI1142+1,"")</f>
        <v>31.009999999999998</v>
      </c>
      <c r="AJ1143" s="37">
        <f t="shared" si="6540"/>
        <v>31.009999999999998</v>
      </c>
    </row>
    <row r="1144" spans="2:36" ht="12.75">
      <c r="B1144">
        <f t="shared" ref="B1144:P1144" si="6541">IF(ROWS(B$1112:B1144)&lt;=B$1110,B1143+1,"")</f>
        <v>33</v>
      </c>
      <c r="C1144">
        <f t="shared" si="6541"/>
        <v>33</v>
      </c>
      <c r="D1144">
        <f t="shared" si="6541"/>
        <v>33</v>
      </c>
      <c r="E1144">
        <f t="shared" si="6541"/>
        <v>33</v>
      </c>
      <c r="F1144">
        <f t="shared" si="6541"/>
        <v>33</v>
      </c>
      <c r="G1144">
        <f t="shared" si="6541"/>
        <v>33</v>
      </c>
      <c r="H1144">
        <f t="shared" si="6541"/>
        <v>33</v>
      </c>
      <c r="I1144">
        <f t="shared" si="6541"/>
        <v>33</v>
      </c>
      <c r="J1144">
        <f t="shared" si="6541"/>
        <v>33</v>
      </c>
      <c r="K1144">
        <f t="shared" si="6541"/>
        <v>33</v>
      </c>
      <c r="L1144">
        <f t="shared" si="6541"/>
        <v>33</v>
      </c>
      <c r="M1144">
        <f t="shared" si="6541"/>
        <v>33</v>
      </c>
      <c r="N1144">
        <f t="shared" si="6541"/>
        <v>33</v>
      </c>
      <c r="O1144">
        <f t="shared" si="6541"/>
        <v>33</v>
      </c>
      <c r="P1144">
        <f t="shared" si="6541"/>
        <v>33</v>
      </c>
      <c r="Q1144" s="37">
        <f t="shared" ref="Q1144:T1144" si="6542">IF(ROWS(Q$1112:Q1144)/100&lt;=Q$1110,Q1143+1%,"")</f>
        <v>0.33000000000000013</v>
      </c>
      <c r="R1144" s="37">
        <f t="shared" si="6542"/>
        <v>0.33000000000000013</v>
      </c>
      <c r="S1144" s="37">
        <f t="shared" si="6542"/>
        <v>0.33000000000000013</v>
      </c>
      <c r="T1144" s="37">
        <f t="shared" si="6542"/>
        <v>0.33000000000000013</v>
      </c>
      <c r="U1144">
        <f t="shared" si="6353"/>
        <v>33</v>
      </c>
      <c r="V1144" s="37">
        <f t="shared" ref="V1144:W1144" si="6543">IF(ROWS(V$1112:V1144)/100&lt;=V$1110,V1143+1%,"")</f>
        <v>0.33000000000000013</v>
      </c>
      <c r="W1144" s="37">
        <f t="shared" si="6543"/>
        <v>0.33000000000000013</v>
      </c>
      <c r="X1144">
        <f t="shared" si="6355"/>
        <v>42</v>
      </c>
      <c r="Y1144" s="37">
        <f t="shared" si="6356"/>
        <v>0.33000000000000013</v>
      </c>
      <c r="Z1144">
        <f t="shared" ref="Z1144:AA1144" si="6544">IF(ROWS(Z$1112:Z1144)&lt;=Z$1110,Z1143+1,"")</f>
        <v>33</v>
      </c>
      <c r="AA1144">
        <f t="shared" si="6544"/>
        <v>33</v>
      </c>
      <c r="AB1144" s="37">
        <f t="shared" ref="AB1144:AG1144" si="6545">IF(ROWS(AB$1112:AB1144)/100&lt;=AB$1110,AB1143+1%,"")</f>
        <v>0.33000000000000013</v>
      </c>
      <c r="AC1144" s="37">
        <f t="shared" si="6545"/>
        <v>0.33000000000000013</v>
      </c>
      <c r="AD1144" s="37">
        <f t="shared" si="6545"/>
        <v>0.33000000000000013</v>
      </c>
      <c r="AE1144" s="37">
        <f t="shared" si="6545"/>
        <v>0.33000000000000013</v>
      </c>
      <c r="AF1144" s="37">
        <f t="shared" si="6545"/>
        <v>0.33000000000000013</v>
      </c>
      <c r="AG1144" s="37">
        <f t="shared" si="6545"/>
        <v>0.33000000000000013</v>
      </c>
      <c r="AH1144">
        <f t="shared" si="6359"/>
        <v>33</v>
      </c>
      <c r="AI1144" s="37">
        <f t="shared" ref="AI1144:AJ1144" si="6546">IF(ROWS(AI$1112:AI1144)/100&lt;=AI$1110,AI1143+1,"")</f>
        <v>32.01</v>
      </c>
      <c r="AJ1144" s="37">
        <f t="shared" si="6546"/>
        <v>32.01</v>
      </c>
    </row>
    <row r="1145" spans="2:36" ht="12.75">
      <c r="B1145">
        <f t="shared" ref="B1145:P1145" si="6547">IF(ROWS(B$1112:B1145)&lt;=B$1110,B1144+1,"")</f>
        <v>34</v>
      </c>
      <c r="C1145">
        <f t="shared" si="6547"/>
        <v>34</v>
      </c>
      <c r="D1145">
        <f t="shared" si="6547"/>
        <v>34</v>
      </c>
      <c r="E1145">
        <f t="shared" si="6547"/>
        <v>34</v>
      </c>
      <c r="F1145">
        <f t="shared" si="6547"/>
        <v>34</v>
      </c>
      <c r="G1145">
        <f t="shared" si="6547"/>
        <v>34</v>
      </c>
      <c r="H1145">
        <f t="shared" si="6547"/>
        <v>34</v>
      </c>
      <c r="I1145">
        <f t="shared" si="6547"/>
        <v>34</v>
      </c>
      <c r="J1145">
        <f t="shared" si="6547"/>
        <v>34</v>
      </c>
      <c r="K1145">
        <f t="shared" si="6547"/>
        <v>34</v>
      </c>
      <c r="L1145">
        <f t="shared" si="6547"/>
        <v>34</v>
      </c>
      <c r="M1145">
        <f t="shared" si="6547"/>
        <v>34</v>
      </c>
      <c r="N1145">
        <f t="shared" si="6547"/>
        <v>34</v>
      </c>
      <c r="O1145">
        <f t="shared" si="6547"/>
        <v>34</v>
      </c>
      <c r="P1145">
        <f t="shared" si="6547"/>
        <v>34</v>
      </c>
      <c r="Q1145" s="37">
        <f t="shared" ref="Q1145:T1145" si="6548">IF(ROWS(Q$1112:Q1145)/100&lt;=Q$1110,Q1144+1%,"")</f>
        <v>0.34000000000000014</v>
      </c>
      <c r="R1145" s="37">
        <f t="shared" si="6548"/>
        <v>0.34000000000000014</v>
      </c>
      <c r="S1145" s="37">
        <f t="shared" si="6548"/>
        <v>0.34000000000000014</v>
      </c>
      <c r="T1145" s="37">
        <f t="shared" si="6548"/>
        <v>0.34000000000000014</v>
      </c>
      <c r="U1145">
        <f t="shared" si="6353"/>
        <v>34</v>
      </c>
      <c r="V1145" s="37">
        <f t="shared" ref="V1145:W1145" si="6549">IF(ROWS(V$1112:V1145)/100&lt;=V$1110,V1144+1%,"")</f>
        <v>0.34000000000000014</v>
      </c>
      <c r="W1145" s="37">
        <f t="shared" si="6549"/>
        <v>0.34000000000000014</v>
      </c>
      <c r="X1145">
        <f t="shared" si="6355"/>
        <v>43</v>
      </c>
      <c r="Y1145" s="37">
        <f t="shared" si="6356"/>
        <v>0.34000000000000014</v>
      </c>
      <c r="Z1145">
        <f t="shared" ref="Z1145:AA1145" si="6550">IF(ROWS(Z$1112:Z1145)&lt;=Z$1110,Z1144+1,"")</f>
        <v>34</v>
      </c>
      <c r="AA1145">
        <f t="shared" si="6550"/>
        <v>34</v>
      </c>
      <c r="AB1145" s="37">
        <f t="shared" ref="AB1145:AG1145" si="6551">IF(ROWS(AB$1112:AB1145)/100&lt;=AB$1110,AB1144+1%,"")</f>
        <v>0.34000000000000014</v>
      </c>
      <c r="AC1145" s="37">
        <f t="shared" si="6551"/>
        <v>0.34000000000000014</v>
      </c>
      <c r="AD1145" s="37">
        <f t="shared" si="6551"/>
        <v>0.34000000000000014</v>
      </c>
      <c r="AE1145" s="37">
        <f t="shared" si="6551"/>
        <v>0.34000000000000014</v>
      </c>
      <c r="AF1145" s="37">
        <f t="shared" si="6551"/>
        <v>0.34000000000000014</v>
      </c>
      <c r="AG1145" s="37">
        <f t="shared" si="6551"/>
        <v>0.34000000000000014</v>
      </c>
      <c r="AH1145">
        <f t="shared" si="6359"/>
        <v>34</v>
      </c>
      <c r="AI1145" s="37">
        <f t="shared" ref="AI1145:AJ1145" si="6552">IF(ROWS(AI$1112:AI1145)/100&lt;=AI$1110,AI1144+1,"")</f>
        <v>33.01</v>
      </c>
      <c r="AJ1145" s="37">
        <f t="shared" si="6552"/>
        <v>33.01</v>
      </c>
    </row>
    <row r="1146" spans="2:36" ht="12.75">
      <c r="B1146">
        <f t="shared" ref="B1146:P1146" si="6553">IF(ROWS(B$1112:B1146)&lt;=B$1110,B1145+1,"")</f>
        <v>35</v>
      </c>
      <c r="C1146">
        <f t="shared" si="6553"/>
        <v>35</v>
      </c>
      <c r="D1146">
        <f t="shared" si="6553"/>
        <v>35</v>
      </c>
      <c r="E1146">
        <f t="shared" si="6553"/>
        <v>35</v>
      </c>
      <c r="F1146">
        <f t="shared" si="6553"/>
        <v>35</v>
      </c>
      <c r="G1146">
        <f t="shared" si="6553"/>
        <v>35</v>
      </c>
      <c r="H1146">
        <f t="shared" si="6553"/>
        <v>35</v>
      </c>
      <c r="I1146">
        <f t="shared" si="6553"/>
        <v>35</v>
      </c>
      <c r="J1146">
        <f t="shared" si="6553"/>
        <v>35</v>
      </c>
      <c r="K1146">
        <f t="shared" si="6553"/>
        <v>35</v>
      </c>
      <c r="L1146">
        <f t="shared" si="6553"/>
        <v>35</v>
      </c>
      <c r="M1146">
        <f t="shared" si="6553"/>
        <v>35</v>
      </c>
      <c r="N1146">
        <f t="shared" si="6553"/>
        <v>35</v>
      </c>
      <c r="O1146">
        <f t="shared" si="6553"/>
        <v>35</v>
      </c>
      <c r="P1146">
        <f t="shared" si="6553"/>
        <v>35</v>
      </c>
      <c r="Q1146" s="37">
        <f t="shared" ref="Q1146:T1146" si="6554">IF(ROWS(Q$1112:Q1146)/100&lt;=Q$1110,Q1145+1%,"")</f>
        <v>0.35000000000000014</v>
      </c>
      <c r="R1146" s="37">
        <f t="shared" si="6554"/>
        <v>0.35000000000000014</v>
      </c>
      <c r="S1146" s="37">
        <f t="shared" si="6554"/>
        <v>0.35000000000000014</v>
      </c>
      <c r="T1146" s="37">
        <f t="shared" si="6554"/>
        <v>0.35000000000000014</v>
      </c>
      <c r="U1146">
        <f t="shared" si="6353"/>
        <v>35</v>
      </c>
      <c r="V1146" s="37">
        <f t="shared" ref="V1146:W1146" si="6555">IF(ROWS(V$1112:V1146)/100&lt;=V$1110,V1145+1%,"")</f>
        <v>0.35000000000000014</v>
      </c>
      <c r="W1146" s="37">
        <f t="shared" si="6555"/>
        <v>0.35000000000000014</v>
      </c>
      <c r="X1146">
        <f t="shared" si="6355"/>
        <v>44</v>
      </c>
      <c r="Y1146" s="37">
        <f t="shared" si="6356"/>
        <v>0.35000000000000014</v>
      </c>
      <c r="Z1146">
        <f t="shared" ref="Z1146:AA1146" si="6556">IF(ROWS(Z$1112:Z1146)&lt;=Z$1110,Z1145+1,"")</f>
        <v>35</v>
      </c>
      <c r="AA1146">
        <f t="shared" si="6556"/>
        <v>35</v>
      </c>
      <c r="AB1146" s="37">
        <f t="shared" ref="AB1146:AG1146" si="6557">IF(ROWS(AB$1112:AB1146)/100&lt;=AB$1110,AB1145+1%,"")</f>
        <v>0.35000000000000014</v>
      </c>
      <c r="AC1146" s="37">
        <f t="shared" si="6557"/>
        <v>0.35000000000000014</v>
      </c>
      <c r="AD1146" s="37">
        <f t="shared" si="6557"/>
        <v>0.35000000000000014</v>
      </c>
      <c r="AE1146" s="37">
        <f t="shared" si="6557"/>
        <v>0.35000000000000014</v>
      </c>
      <c r="AF1146" s="37">
        <f t="shared" si="6557"/>
        <v>0.35000000000000014</v>
      </c>
      <c r="AG1146" s="37">
        <f t="shared" si="6557"/>
        <v>0.35000000000000014</v>
      </c>
      <c r="AH1146">
        <f t="shared" si="6359"/>
        <v>35</v>
      </c>
      <c r="AI1146" s="37">
        <f t="shared" ref="AI1146:AJ1146" si="6558">IF(ROWS(AI$1112:AI1146)/100&lt;=AI$1110,AI1145+1,"")</f>
        <v>34.01</v>
      </c>
      <c r="AJ1146" s="37">
        <f t="shared" si="6558"/>
        <v>34.01</v>
      </c>
    </row>
    <row r="1147" spans="2:36" ht="12.75">
      <c r="B1147">
        <f t="shared" ref="B1147:P1147" si="6559">IF(ROWS(B$1112:B1147)&lt;=B$1110,B1146+1,"")</f>
        <v>36</v>
      </c>
      <c r="C1147">
        <f t="shared" si="6559"/>
        <v>36</v>
      </c>
      <c r="D1147">
        <f t="shared" si="6559"/>
        <v>36</v>
      </c>
      <c r="E1147">
        <f t="shared" si="6559"/>
        <v>36</v>
      </c>
      <c r="F1147">
        <f t="shared" si="6559"/>
        <v>36</v>
      </c>
      <c r="G1147">
        <f t="shared" si="6559"/>
        <v>36</v>
      </c>
      <c r="H1147">
        <f t="shared" si="6559"/>
        <v>36</v>
      </c>
      <c r="I1147">
        <f t="shared" si="6559"/>
        <v>36</v>
      </c>
      <c r="J1147">
        <f t="shared" si="6559"/>
        <v>36</v>
      </c>
      <c r="K1147">
        <f t="shared" si="6559"/>
        <v>36</v>
      </c>
      <c r="L1147">
        <f t="shared" si="6559"/>
        <v>36</v>
      </c>
      <c r="M1147">
        <f t="shared" si="6559"/>
        <v>36</v>
      </c>
      <c r="N1147">
        <f t="shared" si="6559"/>
        <v>36</v>
      </c>
      <c r="O1147">
        <f t="shared" si="6559"/>
        <v>36</v>
      </c>
      <c r="P1147">
        <f t="shared" si="6559"/>
        <v>36</v>
      </c>
      <c r="Q1147" s="37">
        <f t="shared" ref="Q1147:T1147" si="6560">IF(ROWS(Q$1112:Q1147)/100&lt;=Q$1110,Q1146+1%,"")</f>
        <v>0.36000000000000015</v>
      </c>
      <c r="R1147" s="37">
        <f t="shared" si="6560"/>
        <v>0.36000000000000015</v>
      </c>
      <c r="S1147" s="37">
        <f t="shared" si="6560"/>
        <v>0.36000000000000015</v>
      </c>
      <c r="T1147" s="37">
        <f t="shared" si="6560"/>
        <v>0.36000000000000015</v>
      </c>
      <c r="U1147">
        <f t="shared" si="6353"/>
        <v>36</v>
      </c>
      <c r="V1147" s="37">
        <f t="shared" ref="V1147:W1147" si="6561">IF(ROWS(V$1112:V1147)/100&lt;=V$1110,V1146+1%,"")</f>
        <v>0.36000000000000015</v>
      </c>
      <c r="W1147" s="37">
        <f t="shared" si="6561"/>
        <v>0.36000000000000015</v>
      </c>
      <c r="X1147">
        <f t="shared" si="6355"/>
        <v>45</v>
      </c>
      <c r="Y1147" s="37">
        <f t="shared" si="6356"/>
        <v>0.36000000000000015</v>
      </c>
      <c r="Z1147">
        <f t="shared" ref="Z1147:AA1147" si="6562">IF(ROWS(Z$1112:Z1147)&lt;=Z$1110,Z1146+1,"")</f>
        <v>36</v>
      </c>
      <c r="AA1147">
        <f t="shared" si="6562"/>
        <v>36</v>
      </c>
      <c r="AB1147" s="37">
        <f t="shared" ref="AB1147:AG1147" si="6563">IF(ROWS(AB$1112:AB1147)/100&lt;=AB$1110,AB1146+1%,"")</f>
        <v>0.36000000000000015</v>
      </c>
      <c r="AC1147" s="37">
        <f t="shared" si="6563"/>
        <v>0.36000000000000015</v>
      </c>
      <c r="AD1147" s="37">
        <f t="shared" si="6563"/>
        <v>0.36000000000000015</v>
      </c>
      <c r="AE1147" s="37">
        <f t="shared" si="6563"/>
        <v>0.36000000000000015</v>
      </c>
      <c r="AF1147" s="37">
        <f t="shared" si="6563"/>
        <v>0.36000000000000015</v>
      </c>
      <c r="AG1147" s="37">
        <f t="shared" si="6563"/>
        <v>0.36000000000000015</v>
      </c>
      <c r="AH1147">
        <f t="shared" si="6359"/>
        <v>36</v>
      </c>
      <c r="AI1147" s="37">
        <f t="shared" ref="AI1147:AJ1147" si="6564">IF(ROWS(AI$1112:AI1147)/100&lt;=AI$1110,AI1146+1,"")</f>
        <v>35.01</v>
      </c>
      <c r="AJ1147" s="37">
        <f t="shared" si="6564"/>
        <v>35.01</v>
      </c>
    </row>
    <row r="1148" spans="2:36" ht="12.75">
      <c r="B1148">
        <f t="shared" ref="B1148:P1148" si="6565">IF(ROWS(B$1112:B1148)&lt;=B$1110,B1147+1,"")</f>
        <v>37</v>
      </c>
      <c r="C1148">
        <f t="shared" si="6565"/>
        <v>37</v>
      </c>
      <c r="D1148">
        <f t="shared" si="6565"/>
        <v>37</v>
      </c>
      <c r="E1148">
        <f t="shared" si="6565"/>
        <v>37</v>
      </c>
      <c r="F1148">
        <f t="shared" si="6565"/>
        <v>37</v>
      </c>
      <c r="G1148">
        <f t="shared" si="6565"/>
        <v>37</v>
      </c>
      <c r="H1148">
        <f t="shared" si="6565"/>
        <v>37</v>
      </c>
      <c r="I1148">
        <f t="shared" si="6565"/>
        <v>37</v>
      </c>
      <c r="J1148">
        <f t="shared" si="6565"/>
        <v>37</v>
      </c>
      <c r="K1148">
        <f t="shared" si="6565"/>
        <v>37</v>
      </c>
      <c r="L1148">
        <f t="shared" si="6565"/>
        <v>37</v>
      </c>
      <c r="M1148">
        <f t="shared" si="6565"/>
        <v>37</v>
      </c>
      <c r="N1148">
        <f t="shared" si="6565"/>
        <v>37</v>
      </c>
      <c r="O1148">
        <f t="shared" si="6565"/>
        <v>37</v>
      </c>
      <c r="P1148">
        <f t="shared" si="6565"/>
        <v>37</v>
      </c>
      <c r="Q1148" s="37">
        <f t="shared" ref="Q1148:T1148" si="6566">IF(ROWS(Q$1112:Q1148)/100&lt;=Q$1110,Q1147+1%,"")</f>
        <v>0.37000000000000016</v>
      </c>
      <c r="R1148" s="37">
        <f t="shared" si="6566"/>
        <v>0.37000000000000016</v>
      </c>
      <c r="S1148" s="37">
        <f t="shared" si="6566"/>
        <v>0.37000000000000016</v>
      </c>
      <c r="T1148" s="37">
        <f t="shared" si="6566"/>
        <v>0.37000000000000016</v>
      </c>
      <c r="U1148">
        <f t="shared" si="6353"/>
        <v>37</v>
      </c>
      <c r="V1148" s="37">
        <f t="shared" ref="V1148:W1148" si="6567">IF(ROWS(V$1112:V1148)/100&lt;=V$1110,V1147+1%,"")</f>
        <v>0.37000000000000016</v>
      </c>
      <c r="W1148" s="37">
        <f t="shared" si="6567"/>
        <v>0.37000000000000016</v>
      </c>
      <c r="X1148">
        <f t="shared" si="6355"/>
        <v>46</v>
      </c>
      <c r="Y1148" s="37">
        <f t="shared" si="6356"/>
        <v>0.37000000000000016</v>
      </c>
      <c r="Z1148">
        <f t="shared" ref="Z1148:AA1148" si="6568">IF(ROWS(Z$1112:Z1148)&lt;=Z$1110,Z1147+1,"")</f>
        <v>37</v>
      </c>
      <c r="AA1148">
        <f t="shared" si="6568"/>
        <v>37</v>
      </c>
      <c r="AB1148" s="37">
        <f t="shared" ref="AB1148:AG1148" si="6569">IF(ROWS(AB$1112:AB1148)/100&lt;=AB$1110,AB1147+1%,"")</f>
        <v>0.37000000000000016</v>
      </c>
      <c r="AC1148" s="37">
        <f t="shared" si="6569"/>
        <v>0.37000000000000016</v>
      </c>
      <c r="AD1148" s="37">
        <f t="shared" si="6569"/>
        <v>0.37000000000000016</v>
      </c>
      <c r="AE1148" s="37">
        <f t="shared" si="6569"/>
        <v>0.37000000000000016</v>
      </c>
      <c r="AF1148" s="37">
        <f t="shared" si="6569"/>
        <v>0.37000000000000016</v>
      </c>
      <c r="AG1148" s="37">
        <f t="shared" si="6569"/>
        <v>0.37000000000000016</v>
      </c>
      <c r="AH1148">
        <f t="shared" si="6359"/>
        <v>37</v>
      </c>
      <c r="AI1148" s="37">
        <f t="shared" ref="AI1148:AJ1148" si="6570">IF(ROWS(AI$1112:AI1148)/100&lt;=AI$1110,AI1147+1,"")</f>
        <v>36.01</v>
      </c>
      <c r="AJ1148" s="37">
        <f t="shared" si="6570"/>
        <v>36.01</v>
      </c>
    </row>
    <row r="1149" spans="2:36" ht="12.75">
      <c r="B1149">
        <f t="shared" ref="B1149:P1149" si="6571">IF(ROWS(B$1112:B1149)&lt;=B$1110,B1148+1,"")</f>
        <v>38</v>
      </c>
      <c r="C1149">
        <f t="shared" si="6571"/>
        <v>38</v>
      </c>
      <c r="D1149">
        <f t="shared" si="6571"/>
        <v>38</v>
      </c>
      <c r="E1149">
        <f t="shared" si="6571"/>
        <v>38</v>
      </c>
      <c r="F1149">
        <f t="shared" si="6571"/>
        <v>38</v>
      </c>
      <c r="G1149">
        <f t="shared" si="6571"/>
        <v>38</v>
      </c>
      <c r="H1149">
        <f t="shared" si="6571"/>
        <v>38</v>
      </c>
      <c r="I1149">
        <f t="shared" si="6571"/>
        <v>38</v>
      </c>
      <c r="J1149">
        <f t="shared" si="6571"/>
        <v>38</v>
      </c>
      <c r="K1149">
        <f t="shared" si="6571"/>
        <v>38</v>
      </c>
      <c r="L1149">
        <f t="shared" si="6571"/>
        <v>38</v>
      </c>
      <c r="M1149">
        <f t="shared" si="6571"/>
        <v>38</v>
      </c>
      <c r="N1149">
        <f t="shared" si="6571"/>
        <v>38</v>
      </c>
      <c r="O1149">
        <f t="shared" si="6571"/>
        <v>38</v>
      </c>
      <c r="P1149">
        <f t="shared" si="6571"/>
        <v>38</v>
      </c>
      <c r="Q1149" s="37">
        <f t="shared" ref="Q1149:T1149" si="6572">IF(ROWS(Q$1112:Q1149)/100&lt;=Q$1110,Q1148+1%,"")</f>
        <v>0.38000000000000017</v>
      </c>
      <c r="R1149" s="37">
        <f t="shared" si="6572"/>
        <v>0.38000000000000017</v>
      </c>
      <c r="S1149" s="37">
        <f t="shared" si="6572"/>
        <v>0.38000000000000017</v>
      </c>
      <c r="T1149" s="37">
        <f t="shared" si="6572"/>
        <v>0.38000000000000017</v>
      </c>
      <c r="U1149">
        <f t="shared" si="6353"/>
        <v>38</v>
      </c>
      <c r="V1149" s="37">
        <f t="shared" ref="V1149:W1149" si="6573">IF(ROWS(V$1112:V1149)/100&lt;=V$1110,V1148+1%,"")</f>
        <v>0.38000000000000017</v>
      </c>
      <c r="W1149" s="37">
        <f t="shared" si="6573"/>
        <v>0.38000000000000017</v>
      </c>
      <c r="X1149">
        <f t="shared" si="6355"/>
        <v>47</v>
      </c>
      <c r="Y1149" s="37">
        <f t="shared" si="6356"/>
        <v>0.38000000000000017</v>
      </c>
      <c r="Z1149">
        <f t="shared" ref="Z1149:AA1149" si="6574">IF(ROWS(Z$1112:Z1149)&lt;=Z$1110,Z1148+1,"")</f>
        <v>38</v>
      </c>
      <c r="AA1149">
        <f t="shared" si="6574"/>
        <v>38</v>
      </c>
      <c r="AB1149" s="37">
        <f t="shared" ref="AB1149:AG1149" si="6575">IF(ROWS(AB$1112:AB1149)/100&lt;=AB$1110,AB1148+1%,"")</f>
        <v>0.38000000000000017</v>
      </c>
      <c r="AC1149" s="37">
        <f t="shared" si="6575"/>
        <v>0.38000000000000017</v>
      </c>
      <c r="AD1149" s="37">
        <f t="shared" si="6575"/>
        <v>0.38000000000000017</v>
      </c>
      <c r="AE1149" s="37">
        <f t="shared" si="6575"/>
        <v>0.38000000000000017</v>
      </c>
      <c r="AF1149" s="37">
        <f t="shared" si="6575"/>
        <v>0.38000000000000017</v>
      </c>
      <c r="AG1149" s="37">
        <f t="shared" si="6575"/>
        <v>0.38000000000000017</v>
      </c>
      <c r="AH1149">
        <f t="shared" si="6359"/>
        <v>38</v>
      </c>
      <c r="AI1149" s="37">
        <f t="shared" ref="AI1149:AJ1149" si="6576">IF(ROWS(AI$1112:AI1149)/100&lt;=AI$1110,AI1148+1,"")</f>
        <v>37.01</v>
      </c>
      <c r="AJ1149" s="37">
        <f t="shared" si="6576"/>
        <v>37.01</v>
      </c>
    </row>
    <row r="1150" spans="2:36" ht="12.75">
      <c r="B1150">
        <f t="shared" ref="B1150:P1150" si="6577">IF(ROWS(B$1112:B1150)&lt;=B$1110,B1149+1,"")</f>
        <v>39</v>
      </c>
      <c r="C1150">
        <f t="shared" si="6577"/>
        <v>39</v>
      </c>
      <c r="D1150">
        <f t="shared" si="6577"/>
        <v>39</v>
      </c>
      <c r="E1150">
        <f t="shared" si="6577"/>
        <v>39</v>
      </c>
      <c r="F1150">
        <f t="shared" si="6577"/>
        <v>39</v>
      </c>
      <c r="G1150">
        <f t="shared" si="6577"/>
        <v>39</v>
      </c>
      <c r="H1150">
        <f t="shared" si="6577"/>
        <v>39</v>
      </c>
      <c r="I1150">
        <f t="shared" si="6577"/>
        <v>39</v>
      </c>
      <c r="J1150">
        <f t="shared" si="6577"/>
        <v>39</v>
      </c>
      <c r="K1150">
        <f t="shared" si="6577"/>
        <v>39</v>
      </c>
      <c r="L1150">
        <f t="shared" si="6577"/>
        <v>39</v>
      </c>
      <c r="M1150">
        <f t="shared" si="6577"/>
        <v>39</v>
      </c>
      <c r="N1150">
        <f t="shared" si="6577"/>
        <v>39</v>
      </c>
      <c r="O1150">
        <f t="shared" si="6577"/>
        <v>39</v>
      </c>
      <c r="P1150">
        <f t="shared" si="6577"/>
        <v>39</v>
      </c>
      <c r="Q1150" s="37">
        <f t="shared" ref="Q1150:T1150" si="6578">IF(ROWS(Q$1112:Q1150)/100&lt;=Q$1110,Q1149+1%,"")</f>
        <v>0.39000000000000018</v>
      </c>
      <c r="R1150" s="37">
        <f t="shared" si="6578"/>
        <v>0.39000000000000018</v>
      </c>
      <c r="S1150" s="37">
        <f t="shared" si="6578"/>
        <v>0.39000000000000018</v>
      </c>
      <c r="T1150" s="37">
        <f t="shared" si="6578"/>
        <v>0.39000000000000018</v>
      </c>
      <c r="U1150">
        <f t="shared" si="6353"/>
        <v>39</v>
      </c>
      <c r="V1150" s="37">
        <f t="shared" ref="V1150:W1150" si="6579">IF(ROWS(V$1112:V1150)/100&lt;=V$1110,V1149+1%,"")</f>
        <v>0.39000000000000018</v>
      </c>
      <c r="W1150" s="37">
        <f t="shared" si="6579"/>
        <v>0.39000000000000018</v>
      </c>
      <c r="X1150">
        <f t="shared" si="6355"/>
        <v>48</v>
      </c>
      <c r="Y1150" s="37">
        <f t="shared" si="6356"/>
        <v>0.39000000000000018</v>
      </c>
      <c r="Z1150">
        <f t="shared" ref="Z1150:AA1150" si="6580">IF(ROWS(Z$1112:Z1150)&lt;=Z$1110,Z1149+1,"")</f>
        <v>39</v>
      </c>
      <c r="AA1150">
        <f t="shared" si="6580"/>
        <v>39</v>
      </c>
      <c r="AB1150" s="37">
        <f t="shared" ref="AB1150:AG1150" si="6581">IF(ROWS(AB$1112:AB1150)/100&lt;=AB$1110,AB1149+1%,"")</f>
        <v>0.39000000000000018</v>
      </c>
      <c r="AC1150" s="37">
        <f t="shared" si="6581"/>
        <v>0.39000000000000018</v>
      </c>
      <c r="AD1150" s="37">
        <f t="shared" si="6581"/>
        <v>0.39000000000000018</v>
      </c>
      <c r="AE1150" s="37">
        <f t="shared" si="6581"/>
        <v>0.39000000000000018</v>
      </c>
      <c r="AF1150" s="37">
        <f t="shared" si="6581"/>
        <v>0.39000000000000018</v>
      </c>
      <c r="AG1150" s="37">
        <f t="shared" si="6581"/>
        <v>0.39000000000000018</v>
      </c>
      <c r="AH1150">
        <f t="shared" si="6359"/>
        <v>39</v>
      </c>
      <c r="AI1150" s="37">
        <f t="shared" ref="AI1150:AJ1150" si="6582">IF(ROWS(AI$1112:AI1150)/100&lt;=AI$1110,AI1149+1,"")</f>
        <v>38.01</v>
      </c>
      <c r="AJ1150" s="37">
        <f t="shared" si="6582"/>
        <v>38.01</v>
      </c>
    </row>
    <row r="1151" spans="2:36" ht="12.75">
      <c r="B1151">
        <f t="shared" ref="B1151:P1151" si="6583">IF(ROWS(B$1112:B1151)&lt;=B$1110,B1150+1,"")</f>
        <v>40</v>
      </c>
      <c r="C1151">
        <f t="shared" si="6583"/>
        <v>40</v>
      </c>
      <c r="D1151">
        <f t="shared" si="6583"/>
        <v>40</v>
      </c>
      <c r="E1151">
        <f t="shared" si="6583"/>
        <v>40</v>
      </c>
      <c r="F1151">
        <f t="shared" si="6583"/>
        <v>40</v>
      </c>
      <c r="G1151">
        <f t="shared" si="6583"/>
        <v>40</v>
      </c>
      <c r="H1151">
        <f t="shared" si="6583"/>
        <v>40</v>
      </c>
      <c r="I1151">
        <f t="shared" si="6583"/>
        <v>40</v>
      </c>
      <c r="J1151">
        <f t="shared" si="6583"/>
        <v>40</v>
      </c>
      <c r="K1151">
        <f t="shared" si="6583"/>
        <v>40</v>
      </c>
      <c r="L1151">
        <f t="shared" si="6583"/>
        <v>40</v>
      </c>
      <c r="M1151">
        <f t="shared" si="6583"/>
        <v>40</v>
      </c>
      <c r="N1151">
        <f t="shared" si="6583"/>
        <v>40</v>
      </c>
      <c r="O1151">
        <f t="shared" si="6583"/>
        <v>40</v>
      </c>
      <c r="P1151">
        <f t="shared" si="6583"/>
        <v>40</v>
      </c>
      <c r="Q1151" s="37">
        <f t="shared" ref="Q1151:T1151" si="6584">IF(ROWS(Q$1112:Q1151)/100&lt;=Q$1110,Q1150+1%,"")</f>
        <v>0.40000000000000019</v>
      </c>
      <c r="R1151" s="37">
        <f t="shared" si="6584"/>
        <v>0.40000000000000019</v>
      </c>
      <c r="S1151" s="37">
        <f t="shared" si="6584"/>
        <v>0.40000000000000019</v>
      </c>
      <c r="T1151" s="37">
        <f t="shared" si="6584"/>
        <v>0.40000000000000019</v>
      </c>
      <c r="U1151">
        <f t="shared" si="6353"/>
        <v>40</v>
      </c>
      <c r="V1151" s="37">
        <f t="shared" ref="V1151:W1151" si="6585">IF(ROWS(V$1112:V1151)/100&lt;=V$1110,V1150+1%,"")</f>
        <v>0.40000000000000019</v>
      </c>
      <c r="W1151" s="37">
        <f t="shared" si="6585"/>
        <v>0.40000000000000019</v>
      </c>
      <c r="X1151">
        <f t="shared" si="6355"/>
        <v>49</v>
      </c>
      <c r="Y1151" s="37">
        <f t="shared" si="6356"/>
        <v>0.40000000000000019</v>
      </c>
      <c r="Z1151">
        <f t="shared" ref="Z1151:AA1151" si="6586">IF(ROWS(Z$1112:Z1151)&lt;=Z$1110,Z1150+1,"")</f>
        <v>40</v>
      </c>
      <c r="AA1151">
        <f t="shared" si="6586"/>
        <v>40</v>
      </c>
      <c r="AB1151" s="37">
        <f t="shared" ref="AB1151:AG1151" si="6587">IF(ROWS(AB$1112:AB1151)/100&lt;=AB$1110,AB1150+1%,"")</f>
        <v>0.40000000000000019</v>
      </c>
      <c r="AC1151" s="37">
        <f t="shared" si="6587"/>
        <v>0.40000000000000019</v>
      </c>
      <c r="AD1151" s="37">
        <f t="shared" si="6587"/>
        <v>0.40000000000000019</v>
      </c>
      <c r="AE1151" s="37">
        <f t="shared" si="6587"/>
        <v>0.40000000000000019</v>
      </c>
      <c r="AF1151" s="37">
        <f t="shared" si="6587"/>
        <v>0.40000000000000019</v>
      </c>
      <c r="AG1151" s="37">
        <f t="shared" si="6587"/>
        <v>0.40000000000000019</v>
      </c>
      <c r="AH1151">
        <f t="shared" si="6359"/>
        <v>40</v>
      </c>
      <c r="AI1151" s="37">
        <f t="shared" ref="AI1151:AJ1151" si="6588">IF(ROWS(AI$1112:AI1151)/100&lt;=AI$1110,AI1150+1,"")</f>
        <v>39.01</v>
      </c>
      <c r="AJ1151" s="37">
        <f t="shared" si="6588"/>
        <v>39.01</v>
      </c>
    </row>
    <row r="1152" spans="2:36" ht="12.75">
      <c r="B1152">
        <f t="shared" ref="B1152:P1152" si="6589">IF(ROWS(B$1112:B1152)&lt;=B$1110,B1151+1,"")</f>
        <v>41</v>
      </c>
      <c r="C1152">
        <f t="shared" si="6589"/>
        <v>41</v>
      </c>
      <c r="D1152">
        <f t="shared" si="6589"/>
        <v>41</v>
      </c>
      <c r="E1152">
        <f t="shared" si="6589"/>
        <v>41</v>
      </c>
      <c r="F1152">
        <f t="shared" si="6589"/>
        <v>41</v>
      </c>
      <c r="G1152">
        <f t="shared" si="6589"/>
        <v>41</v>
      </c>
      <c r="H1152">
        <f t="shared" si="6589"/>
        <v>41</v>
      </c>
      <c r="I1152">
        <f t="shared" si="6589"/>
        <v>41</v>
      </c>
      <c r="J1152">
        <f t="shared" si="6589"/>
        <v>41</v>
      </c>
      <c r="K1152">
        <f t="shared" si="6589"/>
        <v>41</v>
      </c>
      <c r="L1152">
        <f t="shared" si="6589"/>
        <v>41</v>
      </c>
      <c r="M1152">
        <f t="shared" si="6589"/>
        <v>41</v>
      </c>
      <c r="N1152">
        <f t="shared" si="6589"/>
        <v>41</v>
      </c>
      <c r="O1152">
        <f t="shared" si="6589"/>
        <v>41</v>
      </c>
      <c r="P1152">
        <f t="shared" si="6589"/>
        <v>41</v>
      </c>
      <c r="Q1152" s="37">
        <f t="shared" ref="Q1152:T1152" si="6590">IF(ROWS(Q$1112:Q1152)/100&lt;=Q$1110,Q1151+1%,"")</f>
        <v>0.4100000000000002</v>
      </c>
      <c r="R1152" s="37">
        <f t="shared" si="6590"/>
        <v>0.4100000000000002</v>
      </c>
      <c r="S1152" s="37">
        <f t="shared" si="6590"/>
        <v>0.4100000000000002</v>
      </c>
      <c r="T1152" s="37">
        <f t="shared" si="6590"/>
        <v>0.4100000000000002</v>
      </c>
      <c r="U1152">
        <f t="shared" si="6353"/>
        <v>41</v>
      </c>
      <c r="V1152" s="37">
        <f t="shared" ref="V1152:W1152" si="6591">IF(ROWS(V$1112:V1152)/100&lt;=V$1110,V1151+1%,"")</f>
        <v>0.4100000000000002</v>
      </c>
      <c r="W1152" s="37">
        <f t="shared" si="6591"/>
        <v>0.4100000000000002</v>
      </c>
      <c r="X1152">
        <f t="shared" si="6355"/>
        <v>50</v>
      </c>
      <c r="Y1152" s="37">
        <f t="shared" si="6356"/>
        <v>0.4100000000000002</v>
      </c>
      <c r="Z1152">
        <f t="shared" ref="Z1152:AA1152" si="6592">IF(ROWS(Z$1112:Z1152)&lt;=Z$1110,Z1151+1,"")</f>
        <v>41</v>
      </c>
      <c r="AA1152">
        <f t="shared" si="6592"/>
        <v>41</v>
      </c>
      <c r="AB1152" s="37">
        <f t="shared" ref="AB1152:AG1152" si="6593">IF(ROWS(AB$1112:AB1152)/100&lt;=AB$1110,AB1151+1%,"")</f>
        <v>0.4100000000000002</v>
      </c>
      <c r="AC1152" s="37">
        <f t="shared" si="6593"/>
        <v>0.4100000000000002</v>
      </c>
      <c r="AD1152" s="37">
        <f t="shared" si="6593"/>
        <v>0.4100000000000002</v>
      </c>
      <c r="AE1152" s="37">
        <f t="shared" si="6593"/>
        <v>0.4100000000000002</v>
      </c>
      <c r="AF1152" s="37">
        <f t="shared" si="6593"/>
        <v>0.4100000000000002</v>
      </c>
      <c r="AG1152" s="37">
        <f t="shared" si="6593"/>
        <v>0.4100000000000002</v>
      </c>
      <c r="AH1152">
        <f t="shared" si="6359"/>
        <v>41</v>
      </c>
      <c r="AI1152" s="37">
        <f t="shared" ref="AI1152:AJ1152" si="6594">IF(ROWS(AI$1112:AI1152)/100&lt;=AI$1110,AI1151+1,"")</f>
        <v>40.01</v>
      </c>
      <c r="AJ1152" s="37">
        <f t="shared" si="6594"/>
        <v>40.01</v>
      </c>
    </row>
    <row r="1153" spans="1:38" ht="12.75">
      <c r="B1153">
        <f t="shared" ref="B1153:P1153" si="6595">IF(ROWS(B$1112:B1153)&lt;=B$1110,B1152+1,"")</f>
        <v>42</v>
      </c>
      <c r="C1153">
        <f t="shared" si="6595"/>
        <v>42</v>
      </c>
      <c r="D1153">
        <f t="shared" si="6595"/>
        <v>42</v>
      </c>
      <c r="E1153">
        <f t="shared" si="6595"/>
        <v>42</v>
      </c>
      <c r="F1153">
        <f t="shared" si="6595"/>
        <v>42</v>
      </c>
      <c r="G1153">
        <f t="shared" si="6595"/>
        <v>42</v>
      </c>
      <c r="H1153">
        <f t="shared" si="6595"/>
        <v>42</v>
      </c>
      <c r="I1153">
        <f t="shared" si="6595"/>
        <v>42</v>
      </c>
      <c r="J1153">
        <f t="shared" si="6595"/>
        <v>42</v>
      </c>
      <c r="K1153">
        <f t="shared" si="6595"/>
        <v>42</v>
      </c>
      <c r="L1153">
        <f t="shared" si="6595"/>
        <v>42</v>
      </c>
      <c r="M1153">
        <f t="shared" si="6595"/>
        <v>42</v>
      </c>
      <c r="N1153">
        <f t="shared" si="6595"/>
        <v>42</v>
      </c>
      <c r="O1153">
        <f t="shared" si="6595"/>
        <v>42</v>
      </c>
      <c r="P1153">
        <f t="shared" si="6595"/>
        <v>42</v>
      </c>
      <c r="Q1153" s="37">
        <f t="shared" ref="Q1153:T1153" si="6596">IF(ROWS(Q$1112:Q1153)/100&lt;=Q$1110,Q1152+1%,"")</f>
        <v>0.42000000000000021</v>
      </c>
      <c r="R1153" s="37">
        <f t="shared" si="6596"/>
        <v>0.42000000000000021</v>
      </c>
      <c r="S1153" s="37">
        <f t="shared" si="6596"/>
        <v>0.42000000000000021</v>
      </c>
      <c r="T1153" s="37">
        <f t="shared" si="6596"/>
        <v>0.42000000000000021</v>
      </c>
      <c r="U1153">
        <f t="shared" si="6353"/>
        <v>42</v>
      </c>
      <c r="V1153" s="37">
        <f t="shared" ref="V1153:W1153" si="6597">IF(ROWS(V$1112:V1153)/100&lt;=V$1110,V1152+1%,"")</f>
        <v>0.42000000000000021</v>
      </c>
      <c r="W1153" s="37">
        <f t="shared" si="6597"/>
        <v>0.42000000000000021</v>
      </c>
      <c r="X1153">
        <f t="shared" si="6355"/>
        <v>51</v>
      </c>
      <c r="Y1153" s="37">
        <f t="shared" si="6356"/>
        <v>0.42000000000000021</v>
      </c>
      <c r="Z1153">
        <f t="shared" ref="Z1153:AA1153" si="6598">IF(ROWS(Z$1112:Z1153)&lt;=Z$1110,Z1152+1,"")</f>
        <v>42</v>
      </c>
      <c r="AA1153">
        <f t="shared" si="6598"/>
        <v>42</v>
      </c>
      <c r="AB1153" s="37">
        <f t="shared" ref="AB1153:AG1153" si="6599">IF(ROWS(AB$1112:AB1153)/100&lt;=AB$1110,AB1152+1%,"")</f>
        <v>0.42000000000000021</v>
      </c>
      <c r="AC1153" s="37">
        <f t="shared" si="6599"/>
        <v>0.42000000000000021</v>
      </c>
      <c r="AD1153" s="37">
        <f t="shared" si="6599"/>
        <v>0.42000000000000021</v>
      </c>
      <c r="AE1153" s="37">
        <f t="shared" si="6599"/>
        <v>0.42000000000000021</v>
      </c>
      <c r="AF1153" s="37">
        <f t="shared" si="6599"/>
        <v>0.42000000000000021</v>
      </c>
      <c r="AG1153" s="37">
        <f t="shared" si="6599"/>
        <v>0.42000000000000021</v>
      </c>
      <c r="AH1153">
        <f t="shared" si="6359"/>
        <v>42</v>
      </c>
      <c r="AI1153" s="37">
        <f t="shared" ref="AI1153:AJ1153" si="6600">IF(ROWS(AI$1112:AI1153)/100&lt;=AI$1110,AI1152+1,"")</f>
        <v>41.01</v>
      </c>
      <c r="AJ1153" s="37">
        <f t="shared" si="6600"/>
        <v>41.01</v>
      </c>
    </row>
    <row r="1154" spans="1:38" ht="12.75">
      <c r="B1154">
        <f t="shared" ref="B1154:P1154" si="6601">IF(ROWS(B$1112:B1154)&lt;=B$1110,B1153+1,"")</f>
        <v>43</v>
      </c>
      <c r="C1154">
        <f t="shared" si="6601"/>
        <v>43</v>
      </c>
      <c r="D1154">
        <f t="shared" si="6601"/>
        <v>43</v>
      </c>
      <c r="E1154">
        <f t="shared" si="6601"/>
        <v>43</v>
      </c>
      <c r="F1154">
        <f t="shared" si="6601"/>
        <v>43</v>
      </c>
      <c r="G1154">
        <f t="shared" si="6601"/>
        <v>43</v>
      </c>
      <c r="H1154">
        <f t="shared" si="6601"/>
        <v>43</v>
      </c>
      <c r="I1154">
        <f t="shared" si="6601"/>
        <v>43</v>
      </c>
      <c r="J1154">
        <f t="shared" si="6601"/>
        <v>43</v>
      </c>
      <c r="K1154">
        <f t="shared" si="6601"/>
        <v>43</v>
      </c>
      <c r="L1154">
        <f t="shared" si="6601"/>
        <v>43</v>
      </c>
      <c r="M1154">
        <f t="shared" si="6601"/>
        <v>43</v>
      </c>
      <c r="N1154">
        <f t="shared" si="6601"/>
        <v>43</v>
      </c>
      <c r="O1154">
        <f t="shared" si="6601"/>
        <v>43</v>
      </c>
      <c r="P1154">
        <f t="shared" si="6601"/>
        <v>43</v>
      </c>
      <c r="Q1154" s="37">
        <f t="shared" ref="Q1154:T1154" si="6602">IF(ROWS(Q$1112:Q1154)/100&lt;=Q$1110,Q1153+1%,"")</f>
        <v>0.43000000000000022</v>
      </c>
      <c r="R1154" s="37">
        <f t="shared" si="6602"/>
        <v>0.43000000000000022</v>
      </c>
      <c r="S1154" s="37">
        <f t="shared" si="6602"/>
        <v>0.43000000000000022</v>
      </c>
      <c r="T1154" s="37">
        <f t="shared" si="6602"/>
        <v>0.43000000000000022</v>
      </c>
      <c r="U1154">
        <f t="shared" si="6353"/>
        <v>43</v>
      </c>
      <c r="V1154" s="37">
        <f t="shared" ref="V1154:W1154" si="6603">IF(ROWS(V$1112:V1154)/100&lt;=V$1110,V1153+1%,"")</f>
        <v>0.43000000000000022</v>
      </c>
      <c r="W1154" s="37">
        <f t="shared" si="6603"/>
        <v>0.43000000000000022</v>
      </c>
      <c r="X1154">
        <f t="shared" si="6355"/>
        <v>52</v>
      </c>
      <c r="Y1154" s="37">
        <f t="shared" si="6356"/>
        <v>0.43000000000000022</v>
      </c>
      <c r="Z1154">
        <f t="shared" ref="Z1154:AA1154" si="6604">IF(ROWS(Z$1112:Z1154)&lt;=Z$1110,Z1153+1,"")</f>
        <v>43</v>
      </c>
      <c r="AA1154">
        <f t="shared" si="6604"/>
        <v>43</v>
      </c>
      <c r="AB1154" s="37">
        <f t="shared" ref="AB1154:AG1154" si="6605">IF(ROWS(AB$1112:AB1154)/100&lt;=AB$1110,AB1153+1%,"")</f>
        <v>0.43000000000000022</v>
      </c>
      <c r="AC1154" s="37">
        <f t="shared" si="6605"/>
        <v>0.43000000000000022</v>
      </c>
      <c r="AD1154" s="37">
        <f t="shared" si="6605"/>
        <v>0.43000000000000022</v>
      </c>
      <c r="AE1154" s="37">
        <f t="shared" si="6605"/>
        <v>0.43000000000000022</v>
      </c>
      <c r="AF1154" s="37">
        <f t="shared" si="6605"/>
        <v>0.43000000000000022</v>
      </c>
      <c r="AG1154" s="37">
        <f t="shared" si="6605"/>
        <v>0.43000000000000022</v>
      </c>
      <c r="AH1154">
        <f t="shared" si="6359"/>
        <v>43</v>
      </c>
      <c r="AI1154" s="37">
        <f t="shared" ref="AI1154:AJ1154" si="6606">IF(ROWS(AI$1112:AI1154)/100&lt;=AI$1110,AI1153+1,"")</f>
        <v>42.01</v>
      </c>
      <c r="AJ1154" s="37">
        <f t="shared" si="6606"/>
        <v>42.01</v>
      </c>
    </row>
    <row r="1155" spans="1:38" ht="12.75">
      <c r="B1155">
        <f t="shared" ref="B1155:P1155" si="6607">IF(ROWS(B$1112:B1155)&lt;=B$1110,B1154+1,"")</f>
        <v>44</v>
      </c>
      <c r="C1155">
        <f t="shared" si="6607"/>
        <v>44</v>
      </c>
      <c r="D1155">
        <f t="shared" si="6607"/>
        <v>44</v>
      </c>
      <c r="E1155">
        <f t="shared" si="6607"/>
        <v>44</v>
      </c>
      <c r="F1155">
        <f t="shared" si="6607"/>
        <v>44</v>
      </c>
      <c r="G1155">
        <f t="shared" si="6607"/>
        <v>44</v>
      </c>
      <c r="H1155">
        <f t="shared" si="6607"/>
        <v>44</v>
      </c>
      <c r="I1155">
        <f t="shared" si="6607"/>
        <v>44</v>
      </c>
      <c r="J1155">
        <f t="shared" si="6607"/>
        <v>44</v>
      </c>
      <c r="K1155">
        <f t="shared" si="6607"/>
        <v>44</v>
      </c>
      <c r="L1155">
        <f t="shared" si="6607"/>
        <v>44</v>
      </c>
      <c r="M1155">
        <f t="shared" si="6607"/>
        <v>44</v>
      </c>
      <c r="N1155">
        <f t="shared" si="6607"/>
        <v>44</v>
      </c>
      <c r="O1155">
        <f t="shared" si="6607"/>
        <v>44</v>
      </c>
      <c r="P1155">
        <f t="shared" si="6607"/>
        <v>44</v>
      </c>
      <c r="Q1155" s="37">
        <f t="shared" ref="Q1155:T1155" si="6608">IF(ROWS(Q$1112:Q1155)/100&lt;=Q$1110,Q1154+1%,"")</f>
        <v>0.44000000000000022</v>
      </c>
      <c r="R1155" s="37">
        <f t="shared" si="6608"/>
        <v>0.44000000000000022</v>
      </c>
      <c r="S1155" s="37">
        <f t="shared" si="6608"/>
        <v>0.44000000000000022</v>
      </c>
      <c r="T1155" s="37">
        <f t="shared" si="6608"/>
        <v>0.44000000000000022</v>
      </c>
      <c r="U1155">
        <f t="shared" si="6353"/>
        <v>44</v>
      </c>
      <c r="V1155" s="37">
        <f t="shared" ref="V1155:W1155" si="6609">IF(ROWS(V$1112:V1155)/100&lt;=V$1110,V1154+1%,"")</f>
        <v>0.44000000000000022</v>
      </c>
      <c r="W1155" s="37">
        <f t="shared" si="6609"/>
        <v>0.44000000000000022</v>
      </c>
      <c r="X1155">
        <f t="shared" si="6355"/>
        <v>53</v>
      </c>
      <c r="Y1155" s="37">
        <f t="shared" si="6356"/>
        <v>0.44000000000000022</v>
      </c>
      <c r="Z1155">
        <f t="shared" ref="Z1155:AA1155" si="6610">IF(ROWS(Z$1112:Z1155)&lt;=Z$1110,Z1154+1,"")</f>
        <v>44</v>
      </c>
      <c r="AA1155">
        <f t="shared" si="6610"/>
        <v>44</v>
      </c>
      <c r="AB1155" s="37">
        <f t="shared" ref="AB1155:AG1155" si="6611">IF(ROWS(AB$1112:AB1155)/100&lt;=AB$1110,AB1154+1%,"")</f>
        <v>0.44000000000000022</v>
      </c>
      <c r="AC1155" s="37">
        <f t="shared" si="6611"/>
        <v>0.44000000000000022</v>
      </c>
      <c r="AD1155" s="37">
        <f t="shared" si="6611"/>
        <v>0.44000000000000022</v>
      </c>
      <c r="AE1155" s="37">
        <f t="shared" si="6611"/>
        <v>0.44000000000000022</v>
      </c>
      <c r="AF1155" s="37">
        <f t="shared" si="6611"/>
        <v>0.44000000000000022</v>
      </c>
      <c r="AG1155" s="37">
        <f t="shared" si="6611"/>
        <v>0.44000000000000022</v>
      </c>
      <c r="AH1155">
        <f t="shared" si="6359"/>
        <v>44</v>
      </c>
      <c r="AI1155" s="37">
        <f t="shared" ref="AI1155:AJ1155" si="6612">IF(ROWS(AI$1112:AI1155)/100&lt;=AI$1110,AI1154+1,"")</f>
        <v>43.01</v>
      </c>
      <c r="AJ1155" s="37">
        <f t="shared" si="6612"/>
        <v>43.01</v>
      </c>
    </row>
    <row r="1156" spans="1:38" ht="12.75">
      <c r="B1156">
        <f t="shared" ref="B1156:P1156" si="6613">IF(ROWS(B$1112:B1156)&lt;=B$1110,B1155+1,"")</f>
        <v>45</v>
      </c>
      <c r="C1156">
        <f t="shared" si="6613"/>
        <v>45</v>
      </c>
      <c r="D1156">
        <f t="shared" si="6613"/>
        <v>45</v>
      </c>
      <c r="E1156">
        <f t="shared" si="6613"/>
        <v>45</v>
      </c>
      <c r="F1156">
        <f t="shared" si="6613"/>
        <v>45</v>
      </c>
      <c r="G1156">
        <f t="shared" si="6613"/>
        <v>45</v>
      </c>
      <c r="H1156">
        <f t="shared" si="6613"/>
        <v>45</v>
      </c>
      <c r="I1156">
        <f t="shared" si="6613"/>
        <v>45</v>
      </c>
      <c r="J1156">
        <f t="shared" si="6613"/>
        <v>45</v>
      </c>
      <c r="K1156">
        <f t="shared" si="6613"/>
        <v>45</v>
      </c>
      <c r="L1156">
        <f t="shared" si="6613"/>
        <v>45</v>
      </c>
      <c r="M1156">
        <f t="shared" si="6613"/>
        <v>45</v>
      </c>
      <c r="N1156">
        <f t="shared" si="6613"/>
        <v>45</v>
      </c>
      <c r="O1156">
        <f t="shared" si="6613"/>
        <v>45</v>
      </c>
      <c r="P1156">
        <f t="shared" si="6613"/>
        <v>45</v>
      </c>
      <c r="Q1156" s="37">
        <f t="shared" ref="Q1156:T1156" si="6614">IF(ROWS(Q$1112:Q1156)/100&lt;=Q$1110,Q1155+1%,"")</f>
        <v>0.45000000000000023</v>
      </c>
      <c r="R1156" s="37">
        <f t="shared" si="6614"/>
        <v>0.45000000000000023</v>
      </c>
      <c r="S1156" s="37">
        <f t="shared" si="6614"/>
        <v>0.45000000000000023</v>
      </c>
      <c r="T1156" s="37">
        <f t="shared" si="6614"/>
        <v>0.45000000000000023</v>
      </c>
      <c r="U1156">
        <f t="shared" si="6353"/>
        <v>45</v>
      </c>
      <c r="V1156" s="37">
        <f t="shared" ref="V1156:W1156" si="6615">IF(ROWS(V$1112:V1156)/100&lt;=V$1110,V1155+1%,"")</f>
        <v>0.45000000000000023</v>
      </c>
      <c r="W1156" s="37">
        <f t="shared" si="6615"/>
        <v>0.45000000000000023</v>
      </c>
      <c r="X1156">
        <f t="shared" si="6355"/>
        <v>54</v>
      </c>
      <c r="Y1156" s="37">
        <f t="shared" si="6356"/>
        <v>0.45000000000000023</v>
      </c>
      <c r="Z1156">
        <f t="shared" ref="Z1156:AA1156" si="6616">IF(ROWS(Z$1112:Z1156)&lt;=Z$1110,Z1155+1,"")</f>
        <v>45</v>
      </c>
      <c r="AA1156">
        <f t="shared" si="6616"/>
        <v>45</v>
      </c>
      <c r="AB1156" s="37">
        <f t="shared" ref="AB1156:AG1156" si="6617">IF(ROWS(AB$1112:AB1156)/100&lt;=AB$1110,AB1155+1%,"")</f>
        <v>0.45000000000000023</v>
      </c>
      <c r="AC1156" s="37">
        <f t="shared" si="6617"/>
        <v>0.45000000000000023</v>
      </c>
      <c r="AD1156" s="37">
        <f t="shared" si="6617"/>
        <v>0.45000000000000023</v>
      </c>
      <c r="AE1156" s="37">
        <f t="shared" si="6617"/>
        <v>0.45000000000000023</v>
      </c>
      <c r="AF1156" s="37">
        <f t="shared" si="6617"/>
        <v>0.45000000000000023</v>
      </c>
      <c r="AG1156" s="37">
        <f t="shared" si="6617"/>
        <v>0.45000000000000023</v>
      </c>
      <c r="AH1156">
        <f t="shared" si="6359"/>
        <v>45</v>
      </c>
      <c r="AI1156" s="37">
        <f t="shared" ref="AI1156:AJ1156" si="6618">IF(ROWS(AI$1112:AI1156)/100&lt;=AI$1110,AI1155+1,"")</f>
        <v>44.01</v>
      </c>
      <c r="AJ1156" s="37">
        <f t="shared" si="6618"/>
        <v>44.01</v>
      </c>
    </row>
    <row r="1157" spans="1:38" ht="12.75">
      <c r="B1157">
        <f t="shared" ref="B1157:P1157" si="6619">IF(ROWS(B$1112:B1157)&lt;=B$1110,B1156+1,"")</f>
        <v>46</v>
      </c>
      <c r="C1157">
        <f t="shared" si="6619"/>
        <v>46</v>
      </c>
      <c r="D1157">
        <f t="shared" si="6619"/>
        <v>46</v>
      </c>
      <c r="E1157">
        <f t="shared" si="6619"/>
        <v>46</v>
      </c>
      <c r="F1157">
        <f t="shared" si="6619"/>
        <v>46</v>
      </c>
      <c r="G1157">
        <f t="shared" si="6619"/>
        <v>46</v>
      </c>
      <c r="H1157">
        <f t="shared" si="6619"/>
        <v>46</v>
      </c>
      <c r="I1157">
        <f t="shared" si="6619"/>
        <v>46</v>
      </c>
      <c r="J1157">
        <f t="shared" si="6619"/>
        <v>46</v>
      </c>
      <c r="K1157">
        <f t="shared" si="6619"/>
        <v>46</v>
      </c>
      <c r="L1157">
        <f t="shared" si="6619"/>
        <v>46</v>
      </c>
      <c r="M1157">
        <f t="shared" si="6619"/>
        <v>46</v>
      </c>
      <c r="N1157">
        <f t="shared" si="6619"/>
        <v>46</v>
      </c>
      <c r="O1157">
        <f t="shared" si="6619"/>
        <v>46</v>
      </c>
      <c r="P1157">
        <f t="shared" si="6619"/>
        <v>46</v>
      </c>
      <c r="Q1157" s="37">
        <f t="shared" ref="Q1157:T1157" si="6620">IF(ROWS(Q$1112:Q1157)/100&lt;=Q$1110,Q1156+1%,"")</f>
        <v>0.46000000000000024</v>
      </c>
      <c r="R1157" s="37">
        <f t="shared" si="6620"/>
        <v>0.46000000000000024</v>
      </c>
      <c r="S1157" s="37">
        <f t="shared" si="6620"/>
        <v>0.46000000000000024</v>
      </c>
      <c r="T1157" s="37">
        <f t="shared" si="6620"/>
        <v>0.46000000000000024</v>
      </c>
      <c r="U1157">
        <f t="shared" si="6353"/>
        <v>46</v>
      </c>
      <c r="V1157" s="37">
        <f t="shared" ref="V1157:W1157" si="6621">IF(ROWS(V$1112:V1157)/100&lt;=V$1110,V1156+1%,"")</f>
        <v>0.46000000000000024</v>
      </c>
      <c r="W1157" s="37">
        <f t="shared" si="6621"/>
        <v>0.46000000000000024</v>
      </c>
      <c r="X1157">
        <f t="shared" si="6355"/>
        <v>55</v>
      </c>
      <c r="Y1157" s="37">
        <f t="shared" si="6356"/>
        <v>0.46000000000000024</v>
      </c>
      <c r="Z1157">
        <f t="shared" ref="Z1157:AA1157" si="6622">IF(ROWS(Z$1112:Z1157)&lt;=Z$1110,Z1156+1,"")</f>
        <v>46</v>
      </c>
      <c r="AA1157">
        <f t="shared" si="6622"/>
        <v>46</v>
      </c>
      <c r="AB1157" s="37">
        <f t="shared" ref="AB1157:AG1157" si="6623">IF(ROWS(AB$1112:AB1157)/100&lt;=AB$1110,AB1156+1%,"")</f>
        <v>0.46000000000000024</v>
      </c>
      <c r="AC1157" s="37">
        <f t="shared" si="6623"/>
        <v>0.46000000000000024</v>
      </c>
      <c r="AD1157" s="37">
        <f t="shared" si="6623"/>
        <v>0.46000000000000024</v>
      </c>
      <c r="AE1157" s="37">
        <f t="shared" si="6623"/>
        <v>0.46000000000000024</v>
      </c>
      <c r="AF1157" s="37">
        <f t="shared" si="6623"/>
        <v>0.46000000000000024</v>
      </c>
      <c r="AG1157" s="37">
        <f t="shared" si="6623"/>
        <v>0.46000000000000024</v>
      </c>
      <c r="AH1157">
        <f t="shared" si="6359"/>
        <v>46</v>
      </c>
      <c r="AI1157" s="37">
        <f t="shared" ref="AI1157:AJ1157" si="6624">IF(ROWS(AI$1112:AI1157)/100&lt;=AI$1110,AI1156+1,"")</f>
        <v>45.01</v>
      </c>
      <c r="AJ1157" s="37">
        <f t="shared" si="6624"/>
        <v>45.01</v>
      </c>
    </row>
    <row r="1158" spans="1:38" ht="12.75">
      <c r="B1158">
        <f t="shared" ref="B1158:P1158" si="6625">IF(ROWS(B$1112:B1158)&lt;=B$1110,B1157+1,"")</f>
        <v>47</v>
      </c>
      <c r="C1158">
        <f t="shared" si="6625"/>
        <v>47</v>
      </c>
      <c r="D1158">
        <f t="shared" si="6625"/>
        <v>47</v>
      </c>
      <c r="E1158">
        <f t="shared" si="6625"/>
        <v>47</v>
      </c>
      <c r="F1158">
        <f t="shared" si="6625"/>
        <v>47</v>
      </c>
      <c r="G1158">
        <f t="shared" si="6625"/>
        <v>47</v>
      </c>
      <c r="H1158">
        <f t="shared" si="6625"/>
        <v>47</v>
      </c>
      <c r="I1158">
        <f t="shared" si="6625"/>
        <v>47</v>
      </c>
      <c r="J1158">
        <f t="shared" si="6625"/>
        <v>47</v>
      </c>
      <c r="K1158">
        <f t="shared" si="6625"/>
        <v>47</v>
      </c>
      <c r="L1158">
        <f t="shared" si="6625"/>
        <v>47</v>
      </c>
      <c r="M1158">
        <f t="shared" si="6625"/>
        <v>47</v>
      </c>
      <c r="N1158">
        <f t="shared" si="6625"/>
        <v>47</v>
      </c>
      <c r="O1158">
        <f t="shared" si="6625"/>
        <v>47</v>
      </c>
      <c r="P1158">
        <f t="shared" si="6625"/>
        <v>47</v>
      </c>
      <c r="Q1158" s="37">
        <f t="shared" ref="Q1158:T1158" si="6626">IF(ROWS(Q$1112:Q1158)/100&lt;=Q$1110,Q1157+1%,"")</f>
        <v>0.47000000000000025</v>
      </c>
      <c r="R1158" s="37">
        <f t="shared" si="6626"/>
        <v>0.47000000000000025</v>
      </c>
      <c r="S1158" s="37">
        <f t="shared" si="6626"/>
        <v>0.47000000000000025</v>
      </c>
      <c r="T1158" s="37">
        <f t="shared" si="6626"/>
        <v>0.47000000000000025</v>
      </c>
      <c r="U1158">
        <f t="shared" si="6353"/>
        <v>47</v>
      </c>
      <c r="V1158" s="37">
        <f t="shared" ref="V1158:W1158" si="6627">IF(ROWS(V$1112:V1158)/100&lt;=V$1110,V1157+1%,"")</f>
        <v>0.47000000000000025</v>
      </c>
      <c r="W1158" s="37">
        <f t="shared" si="6627"/>
        <v>0.47000000000000025</v>
      </c>
      <c r="X1158">
        <f t="shared" si="6355"/>
        <v>56</v>
      </c>
      <c r="Y1158" s="37">
        <f t="shared" si="6356"/>
        <v>0.47000000000000025</v>
      </c>
      <c r="Z1158">
        <f t="shared" ref="Z1158:AA1158" si="6628">IF(ROWS(Z$1112:Z1158)&lt;=Z$1110,Z1157+1,"")</f>
        <v>47</v>
      </c>
      <c r="AA1158">
        <f t="shared" si="6628"/>
        <v>47</v>
      </c>
      <c r="AB1158" s="37">
        <f t="shared" ref="AB1158:AG1158" si="6629">IF(ROWS(AB$1112:AB1158)/100&lt;=AB$1110,AB1157+1%,"")</f>
        <v>0.47000000000000025</v>
      </c>
      <c r="AC1158" s="37">
        <f t="shared" si="6629"/>
        <v>0.47000000000000025</v>
      </c>
      <c r="AD1158" s="37">
        <f t="shared" si="6629"/>
        <v>0.47000000000000025</v>
      </c>
      <c r="AE1158" s="37">
        <f t="shared" si="6629"/>
        <v>0.47000000000000025</v>
      </c>
      <c r="AF1158" s="37">
        <f t="shared" si="6629"/>
        <v>0.47000000000000025</v>
      </c>
      <c r="AG1158" s="37">
        <f t="shared" si="6629"/>
        <v>0.47000000000000025</v>
      </c>
      <c r="AH1158">
        <f t="shared" si="6359"/>
        <v>47</v>
      </c>
      <c r="AI1158" s="37">
        <f t="shared" ref="AI1158:AJ1158" si="6630">IF(ROWS(AI$1112:AI1158)/100&lt;=AI$1110,AI1157+1,"")</f>
        <v>46.01</v>
      </c>
      <c r="AJ1158" s="37">
        <f t="shared" si="6630"/>
        <v>46.01</v>
      </c>
    </row>
    <row r="1159" spans="1:38" ht="12.75">
      <c r="B1159">
        <f t="shared" ref="B1159:P1159" si="6631">IF(ROWS(B$1112:B1159)&lt;=B$1110,B1158+1,"")</f>
        <v>48</v>
      </c>
      <c r="C1159">
        <f t="shared" si="6631"/>
        <v>48</v>
      </c>
      <c r="D1159">
        <f t="shared" si="6631"/>
        <v>48</v>
      </c>
      <c r="E1159">
        <f t="shared" si="6631"/>
        <v>48</v>
      </c>
      <c r="F1159">
        <f t="shared" si="6631"/>
        <v>48</v>
      </c>
      <c r="G1159">
        <f t="shared" si="6631"/>
        <v>48</v>
      </c>
      <c r="H1159">
        <f t="shared" si="6631"/>
        <v>48</v>
      </c>
      <c r="I1159">
        <f t="shared" si="6631"/>
        <v>48</v>
      </c>
      <c r="J1159">
        <f t="shared" si="6631"/>
        <v>48</v>
      </c>
      <c r="K1159">
        <f t="shared" si="6631"/>
        <v>48</v>
      </c>
      <c r="L1159">
        <f t="shared" si="6631"/>
        <v>48</v>
      </c>
      <c r="M1159">
        <f t="shared" si="6631"/>
        <v>48</v>
      </c>
      <c r="N1159">
        <f t="shared" si="6631"/>
        <v>48</v>
      </c>
      <c r="O1159">
        <f t="shared" si="6631"/>
        <v>48</v>
      </c>
      <c r="P1159">
        <f t="shared" si="6631"/>
        <v>48</v>
      </c>
      <c r="Q1159" s="37">
        <f t="shared" ref="Q1159:T1159" si="6632">IF(ROWS(Q$1112:Q1159)/100&lt;=Q$1110,Q1158+1%,"")</f>
        <v>0.48000000000000026</v>
      </c>
      <c r="R1159" s="37">
        <f t="shared" si="6632"/>
        <v>0.48000000000000026</v>
      </c>
      <c r="S1159" s="37">
        <f t="shared" si="6632"/>
        <v>0.48000000000000026</v>
      </c>
      <c r="T1159" s="37">
        <f t="shared" si="6632"/>
        <v>0.48000000000000026</v>
      </c>
      <c r="U1159">
        <f t="shared" si="6353"/>
        <v>48</v>
      </c>
      <c r="V1159" s="37">
        <f t="shared" ref="V1159:W1159" si="6633">IF(ROWS(V$1112:V1159)/100&lt;=V$1110,V1158+1%,"")</f>
        <v>0.48000000000000026</v>
      </c>
      <c r="W1159" s="37">
        <f t="shared" si="6633"/>
        <v>0.48000000000000026</v>
      </c>
      <c r="X1159">
        <f t="shared" si="6355"/>
        <v>57</v>
      </c>
      <c r="Y1159" s="37">
        <f t="shared" si="6356"/>
        <v>0.48000000000000026</v>
      </c>
      <c r="Z1159">
        <f t="shared" ref="Z1159:AA1159" si="6634">IF(ROWS(Z$1112:Z1159)&lt;=Z$1110,Z1158+1,"")</f>
        <v>48</v>
      </c>
      <c r="AA1159">
        <f t="shared" si="6634"/>
        <v>48</v>
      </c>
      <c r="AB1159" s="37">
        <f t="shared" ref="AB1159:AG1159" si="6635">IF(ROWS(AB$1112:AB1159)/100&lt;=AB$1110,AB1158+1%,"")</f>
        <v>0.48000000000000026</v>
      </c>
      <c r="AC1159" s="37">
        <f t="shared" si="6635"/>
        <v>0.48000000000000026</v>
      </c>
      <c r="AD1159" s="37">
        <f t="shared" si="6635"/>
        <v>0.48000000000000026</v>
      </c>
      <c r="AE1159" s="37">
        <f t="shared" si="6635"/>
        <v>0.48000000000000026</v>
      </c>
      <c r="AF1159" s="37">
        <f t="shared" si="6635"/>
        <v>0.48000000000000026</v>
      </c>
      <c r="AG1159" s="37">
        <f t="shared" si="6635"/>
        <v>0.48000000000000026</v>
      </c>
      <c r="AH1159">
        <f t="shared" si="6359"/>
        <v>48</v>
      </c>
      <c r="AI1159" s="37">
        <f t="shared" ref="AI1159:AJ1159" si="6636">IF(ROWS(AI$1112:AI1159)/100&lt;=AI$1110,AI1158+1,"")</f>
        <v>47.01</v>
      </c>
      <c r="AJ1159" s="37">
        <f t="shared" si="6636"/>
        <v>47.01</v>
      </c>
    </row>
    <row r="1160" spans="1:38" ht="12.75">
      <c r="B1160">
        <f t="shared" ref="B1160:P1160" si="6637">IF(ROWS(B$1112:B1160)&lt;=B$1110,B1159+1,"")</f>
        <v>49</v>
      </c>
      <c r="C1160">
        <f t="shared" si="6637"/>
        <v>49</v>
      </c>
      <c r="D1160">
        <f t="shared" si="6637"/>
        <v>49</v>
      </c>
      <c r="E1160">
        <f t="shared" si="6637"/>
        <v>49</v>
      </c>
      <c r="F1160">
        <f t="shared" si="6637"/>
        <v>49</v>
      </c>
      <c r="G1160">
        <f t="shared" si="6637"/>
        <v>49</v>
      </c>
      <c r="H1160">
        <f t="shared" si="6637"/>
        <v>49</v>
      </c>
      <c r="I1160">
        <f t="shared" si="6637"/>
        <v>49</v>
      </c>
      <c r="J1160">
        <f t="shared" si="6637"/>
        <v>49</v>
      </c>
      <c r="K1160">
        <f t="shared" si="6637"/>
        <v>49</v>
      </c>
      <c r="L1160">
        <f t="shared" si="6637"/>
        <v>49</v>
      </c>
      <c r="M1160">
        <f t="shared" si="6637"/>
        <v>49</v>
      </c>
      <c r="N1160">
        <f t="shared" si="6637"/>
        <v>49</v>
      </c>
      <c r="O1160">
        <f t="shared" si="6637"/>
        <v>49</v>
      </c>
      <c r="P1160">
        <f t="shared" si="6637"/>
        <v>49</v>
      </c>
      <c r="Q1160" s="37">
        <f t="shared" ref="Q1160:T1160" si="6638">IF(ROWS(Q$1112:Q1160)/100&lt;=Q$1110,Q1159+1%,"")</f>
        <v>0.49000000000000027</v>
      </c>
      <c r="R1160" s="37">
        <f t="shared" si="6638"/>
        <v>0.49000000000000027</v>
      </c>
      <c r="S1160" s="37">
        <f t="shared" si="6638"/>
        <v>0.49000000000000027</v>
      </c>
      <c r="T1160" s="37">
        <f t="shared" si="6638"/>
        <v>0.49000000000000027</v>
      </c>
      <c r="U1160">
        <f t="shared" si="6353"/>
        <v>49</v>
      </c>
      <c r="V1160" s="37">
        <f t="shared" ref="V1160:W1160" si="6639">IF(ROWS(V$1112:V1160)/100&lt;=V$1110,V1159+1%,"")</f>
        <v>0.49000000000000027</v>
      </c>
      <c r="W1160" s="37">
        <f t="shared" si="6639"/>
        <v>0.49000000000000027</v>
      </c>
      <c r="X1160">
        <f t="shared" si="6355"/>
        <v>58</v>
      </c>
      <c r="Y1160" s="37">
        <f t="shared" si="6356"/>
        <v>0.49000000000000027</v>
      </c>
      <c r="Z1160">
        <f t="shared" ref="Z1160:AA1160" si="6640">IF(ROWS(Z$1112:Z1160)&lt;=Z$1110,Z1159+1,"")</f>
        <v>49</v>
      </c>
      <c r="AA1160">
        <f t="shared" si="6640"/>
        <v>49</v>
      </c>
      <c r="AB1160" s="37">
        <f t="shared" ref="AB1160:AG1160" si="6641">IF(ROWS(AB$1112:AB1160)/100&lt;=AB$1110,AB1159+1%,"")</f>
        <v>0.49000000000000027</v>
      </c>
      <c r="AC1160" s="37">
        <f t="shared" si="6641"/>
        <v>0.49000000000000027</v>
      </c>
      <c r="AD1160" s="37">
        <f t="shared" si="6641"/>
        <v>0.49000000000000027</v>
      </c>
      <c r="AE1160" s="37">
        <f t="shared" si="6641"/>
        <v>0.49000000000000027</v>
      </c>
      <c r="AF1160" s="37">
        <f t="shared" si="6641"/>
        <v>0.49000000000000027</v>
      </c>
      <c r="AG1160" s="37">
        <f t="shared" si="6641"/>
        <v>0.49000000000000027</v>
      </c>
      <c r="AH1160">
        <f t="shared" si="6359"/>
        <v>49</v>
      </c>
      <c r="AI1160" s="37">
        <f t="shared" ref="AI1160:AJ1160" si="6642">IF(ROWS(AI$1112:AI1160)/100&lt;=AI$1110,AI1159+1,"")</f>
        <v>48.01</v>
      </c>
      <c r="AJ1160" s="37">
        <f t="shared" si="6642"/>
        <v>48.01</v>
      </c>
    </row>
    <row r="1161" spans="1:38" ht="12.75">
      <c r="B1161">
        <f t="shared" ref="B1161:P1161" si="6643">IF(ROWS(B$1112:B1161)&lt;=B$1110,B1160+1,"")</f>
        <v>50</v>
      </c>
      <c r="C1161">
        <f t="shared" si="6643"/>
        <v>50</v>
      </c>
      <c r="D1161">
        <f t="shared" si="6643"/>
        <v>50</v>
      </c>
      <c r="E1161">
        <f t="shared" si="6643"/>
        <v>50</v>
      </c>
      <c r="F1161">
        <f t="shared" si="6643"/>
        <v>50</v>
      </c>
      <c r="G1161">
        <f t="shared" si="6643"/>
        <v>50</v>
      </c>
      <c r="H1161">
        <f t="shared" si="6643"/>
        <v>50</v>
      </c>
      <c r="I1161">
        <f t="shared" si="6643"/>
        <v>50</v>
      </c>
      <c r="J1161">
        <f t="shared" si="6643"/>
        <v>50</v>
      </c>
      <c r="K1161">
        <f t="shared" si="6643"/>
        <v>50</v>
      </c>
      <c r="L1161">
        <f t="shared" si="6643"/>
        <v>50</v>
      </c>
      <c r="M1161">
        <f t="shared" si="6643"/>
        <v>50</v>
      </c>
      <c r="N1161">
        <f t="shared" si="6643"/>
        <v>50</v>
      </c>
      <c r="O1161">
        <f t="shared" si="6643"/>
        <v>50</v>
      </c>
      <c r="P1161">
        <f t="shared" si="6643"/>
        <v>50</v>
      </c>
      <c r="Q1161" s="37">
        <f t="shared" ref="Q1161:T1161" si="6644">IF(ROWS(Q$1112:Q1161)/100&lt;=Q$1110,Q1160+1%,"")</f>
        <v>0.50000000000000022</v>
      </c>
      <c r="R1161" s="37">
        <f t="shared" si="6644"/>
        <v>0.50000000000000022</v>
      </c>
      <c r="S1161" s="37">
        <f t="shared" si="6644"/>
        <v>0.50000000000000022</v>
      </c>
      <c r="T1161" s="37">
        <f t="shared" si="6644"/>
        <v>0.50000000000000022</v>
      </c>
      <c r="U1161">
        <f t="shared" si="6353"/>
        <v>50</v>
      </c>
      <c r="V1161" s="37">
        <f t="shared" ref="V1161:W1161" si="6645">IF(ROWS(V$1112:V1161)/100&lt;=V$1110,V1160+1%,"")</f>
        <v>0.50000000000000022</v>
      </c>
      <c r="W1161" s="37">
        <f t="shared" si="6645"/>
        <v>0.50000000000000022</v>
      </c>
      <c r="X1161">
        <f t="shared" si="6355"/>
        <v>59</v>
      </c>
      <c r="Y1161" s="37">
        <f t="shared" si="6356"/>
        <v>0.50000000000000022</v>
      </c>
      <c r="Z1161">
        <f t="shared" ref="Z1161:AA1161" si="6646">IF(ROWS(Z$1112:Z1161)&lt;=Z$1110,Z1160+1,"")</f>
        <v>50</v>
      </c>
      <c r="AA1161">
        <f t="shared" si="6646"/>
        <v>50</v>
      </c>
      <c r="AB1161" s="37">
        <f t="shared" ref="AB1161:AG1161" si="6647">IF(ROWS(AB$1112:AB1161)/100&lt;=AB$1110,AB1160+1%,"")</f>
        <v>0.50000000000000022</v>
      </c>
      <c r="AC1161" s="37">
        <f t="shared" si="6647"/>
        <v>0.50000000000000022</v>
      </c>
      <c r="AD1161" s="37">
        <f t="shared" si="6647"/>
        <v>0.50000000000000022</v>
      </c>
      <c r="AE1161" s="37">
        <f t="shared" si="6647"/>
        <v>0.50000000000000022</v>
      </c>
      <c r="AF1161" s="37">
        <f t="shared" si="6647"/>
        <v>0.50000000000000022</v>
      </c>
      <c r="AG1161" s="37">
        <f t="shared" si="6647"/>
        <v>0.50000000000000022</v>
      </c>
      <c r="AH1161">
        <f t="shared" si="6359"/>
        <v>50</v>
      </c>
      <c r="AI1161" s="37">
        <f t="shared" ref="AI1161:AJ1161" si="6648">IF(ROWS(AI$1112:AI1161)/100&lt;=AI$1110,AI1160+1,"")</f>
        <v>49.01</v>
      </c>
      <c r="AJ1161" s="37">
        <f t="shared" si="6648"/>
        <v>49.01</v>
      </c>
    </row>
    <row r="1162" spans="1:38" ht="12.75">
      <c r="Q1162" s="37"/>
      <c r="R1162" s="37"/>
      <c r="S1162" s="37"/>
      <c r="T1162" s="37"/>
      <c r="V1162" s="37"/>
      <c r="W1162" s="37"/>
      <c r="Y1162" s="37"/>
      <c r="AB1162" s="37"/>
      <c r="AC1162" s="37"/>
      <c r="AD1162" s="37"/>
      <c r="AE1162" s="37"/>
      <c r="AF1162" s="37"/>
      <c r="AG1162" s="37"/>
      <c r="AI1162" s="37"/>
      <c r="AJ1162" s="37"/>
    </row>
    <row r="1163" spans="1:38" ht="12.75">
      <c r="A1163" s="10" t="s">
        <v>3</v>
      </c>
      <c r="B1163" s="10" t="s">
        <v>1367</v>
      </c>
      <c r="C1163" s="10">
        <v>10</v>
      </c>
      <c r="D1163" s="10">
        <v>10</v>
      </c>
      <c r="E1163" s="10">
        <v>10</v>
      </c>
      <c r="F1163" s="10">
        <v>10</v>
      </c>
      <c r="G1163" s="10">
        <v>10</v>
      </c>
      <c r="H1163" s="10">
        <v>10</v>
      </c>
      <c r="I1163" s="10">
        <v>10</v>
      </c>
      <c r="J1163" s="10">
        <v>40</v>
      </c>
      <c r="K1163" s="10">
        <v>40</v>
      </c>
      <c r="L1163" s="10" t="s">
        <v>1367</v>
      </c>
      <c r="M1163" s="10" t="s">
        <v>1367</v>
      </c>
      <c r="N1163" s="10" t="s">
        <v>1367</v>
      </c>
      <c r="O1163" s="10" t="s">
        <v>1367</v>
      </c>
      <c r="P1163" s="10" t="s">
        <v>1367</v>
      </c>
      <c r="Q1163" s="157" t="s">
        <v>1367</v>
      </c>
      <c r="R1163" s="157">
        <v>0.04</v>
      </c>
      <c r="S1163" s="157" t="s">
        <v>1367</v>
      </c>
      <c r="T1163" s="157">
        <v>0.06</v>
      </c>
      <c r="U1163" s="10">
        <v>6</v>
      </c>
      <c r="V1163" s="157">
        <v>0.05</v>
      </c>
      <c r="W1163" s="157">
        <v>0.05</v>
      </c>
      <c r="X1163" s="10" t="s">
        <v>1367</v>
      </c>
      <c r="Y1163" s="157">
        <v>0.05</v>
      </c>
      <c r="Z1163" s="10" t="s">
        <v>1367</v>
      </c>
      <c r="AA1163" s="10" t="s">
        <v>1367</v>
      </c>
      <c r="AB1163" s="157" t="s">
        <v>1367</v>
      </c>
      <c r="AC1163" s="157" t="s">
        <v>1367</v>
      </c>
      <c r="AD1163" s="157" t="s">
        <v>1367</v>
      </c>
      <c r="AE1163" s="157" t="s">
        <v>1367</v>
      </c>
      <c r="AF1163" s="157" t="s">
        <v>1367</v>
      </c>
      <c r="AG1163" s="157" t="s">
        <v>1367</v>
      </c>
      <c r="AH1163" s="10" t="s">
        <v>1367</v>
      </c>
      <c r="AI1163" s="157" t="s">
        <v>1367</v>
      </c>
      <c r="AJ1163" s="157" t="s">
        <v>1367</v>
      </c>
      <c r="AK1163" s="10"/>
      <c r="AL1163" s="10"/>
    </row>
    <row r="1164" spans="1:38" ht="12.75">
      <c r="A1164" s="10" t="s">
        <v>420</v>
      </c>
      <c r="B1164" s="10">
        <v>0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57">
        <v>0</v>
      </c>
      <c r="R1164" s="157">
        <v>0</v>
      </c>
      <c r="S1164" s="157">
        <v>0</v>
      </c>
      <c r="T1164" s="157">
        <v>0</v>
      </c>
      <c r="U1164" s="10">
        <v>0</v>
      </c>
      <c r="V1164" s="157">
        <v>0</v>
      </c>
      <c r="W1164" s="157">
        <v>0</v>
      </c>
      <c r="X1164" s="10">
        <v>0</v>
      </c>
      <c r="Y1164" s="157">
        <v>0</v>
      </c>
      <c r="Z1164" s="10">
        <v>0</v>
      </c>
      <c r="AA1164" s="10">
        <v>0</v>
      </c>
      <c r="AB1164" s="157">
        <v>0</v>
      </c>
      <c r="AC1164" s="157">
        <v>0</v>
      </c>
      <c r="AD1164" s="157">
        <v>0</v>
      </c>
      <c r="AE1164" s="157">
        <v>0</v>
      </c>
      <c r="AF1164" s="157">
        <v>0</v>
      </c>
      <c r="AG1164" s="157">
        <v>0</v>
      </c>
      <c r="AH1164" s="10">
        <v>0</v>
      </c>
      <c r="AI1164" s="157">
        <v>0</v>
      </c>
      <c r="AJ1164" s="157">
        <v>0</v>
      </c>
      <c r="AK1164" s="10"/>
      <c r="AL1164" s="10"/>
    </row>
    <row r="1165" spans="1:38" ht="12.75">
      <c r="A1165" s="10" t="s">
        <v>271</v>
      </c>
      <c r="B1165">
        <f t="shared" ref="B1165:P1165" si="6649">IF(ROWS(B1165)&lt;=B1163,B1164+1,"")</f>
        <v>1</v>
      </c>
      <c r="C1165">
        <f t="shared" si="6649"/>
        <v>1</v>
      </c>
      <c r="D1165">
        <f t="shared" si="6649"/>
        <v>1</v>
      </c>
      <c r="E1165">
        <f t="shared" si="6649"/>
        <v>1</v>
      </c>
      <c r="F1165">
        <f t="shared" si="6649"/>
        <v>1</v>
      </c>
      <c r="G1165">
        <f t="shared" si="6649"/>
        <v>1</v>
      </c>
      <c r="H1165">
        <f t="shared" si="6649"/>
        <v>1</v>
      </c>
      <c r="I1165">
        <f t="shared" si="6649"/>
        <v>1</v>
      </c>
      <c r="J1165">
        <f t="shared" si="6649"/>
        <v>1</v>
      </c>
      <c r="K1165">
        <f t="shared" si="6649"/>
        <v>1</v>
      </c>
      <c r="L1165">
        <f t="shared" si="6649"/>
        <v>1</v>
      </c>
      <c r="M1165">
        <f t="shared" si="6649"/>
        <v>1</v>
      </c>
      <c r="N1165">
        <f t="shared" si="6649"/>
        <v>1</v>
      </c>
      <c r="O1165">
        <f t="shared" si="6649"/>
        <v>1</v>
      </c>
      <c r="P1165">
        <f t="shared" si="6649"/>
        <v>1</v>
      </c>
      <c r="Q1165" s="37">
        <f t="shared" ref="Q1165:T1165" si="6650">IF(ROWS(Q1165)/100&lt;=Q1163,Q1164+1%,"")</f>
        <v>0.01</v>
      </c>
      <c r="R1165" s="37">
        <f t="shared" si="6650"/>
        <v>0.01</v>
      </c>
      <c r="S1165" s="37">
        <f t="shared" si="6650"/>
        <v>0.01</v>
      </c>
      <c r="T1165" s="37">
        <f t="shared" si="6650"/>
        <v>0.01</v>
      </c>
      <c r="U1165">
        <f>IF(ROWS(U1165)&lt;=U1163,U1164+1,"")</f>
        <v>1</v>
      </c>
      <c r="V1165" s="37">
        <f t="shared" ref="V1165:W1165" si="6651">IF(ROWS(V1165)/100&lt;=V1163,V1164+1%,"")</f>
        <v>0.01</v>
      </c>
      <c r="W1165" s="37">
        <f t="shared" si="6651"/>
        <v>0.01</v>
      </c>
      <c r="X1165">
        <f>IF(ROWS(X1165)&lt;=X1163,X1164+10,"")</f>
        <v>10</v>
      </c>
      <c r="Y1165" s="37">
        <f>IF(ROWS(Y1165)/100&lt;=Y1163,Y1164+1%,"")</f>
        <v>0.01</v>
      </c>
      <c r="Z1165">
        <f t="shared" ref="Z1165:AA1165" si="6652">IF(ROWS(Z1165)&lt;=Z1163,Z1164+1,"")</f>
        <v>1</v>
      </c>
      <c r="AA1165">
        <f t="shared" si="6652"/>
        <v>1</v>
      </c>
      <c r="AB1165" s="37">
        <f t="shared" ref="AB1165:AG1165" si="6653">IF(ROWS(AB1165)/100&lt;=AB1163,AB1164+1%,"")</f>
        <v>0.01</v>
      </c>
      <c r="AC1165" s="37">
        <f t="shared" si="6653"/>
        <v>0.01</v>
      </c>
      <c r="AD1165" s="37">
        <f t="shared" si="6653"/>
        <v>0.01</v>
      </c>
      <c r="AE1165" s="37">
        <f t="shared" si="6653"/>
        <v>0.01</v>
      </c>
      <c r="AF1165" s="37">
        <f t="shared" si="6653"/>
        <v>0.01</v>
      </c>
      <c r="AG1165" s="37">
        <f t="shared" si="6653"/>
        <v>0.01</v>
      </c>
      <c r="AH1165">
        <f>IF(ROWS(AH1165)&lt;=AH1163,AH1164+1,"")</f>
        <v>1</v>
      </c>
      <c r="AI1165" s="37">
        <f t="shared" ref="AI1165:AJ1165" si="6654">IF(ROWS(AI1165)/100&lt;=AI1163,AI1164+1%,"")</f>
        <v>0.01</v>
      </c>
      <c r="AJ1165" s="37">
        <f t="shared" si="6654"/>
        <v>0.01</v>
      </c>
    </row>
    <row r="1166" spans="1:38" ht="12.75">
      <c r="B1166">
        <f t="shared" ref="B1166:P1166" si="6655">IF(ROWS(B$1165:B1166)&lt;=B$1163,B1165+1,"")</f>
        <v>2</v>
      </c>
      <c r="C1166">
        <f t="shared" si="6655"/>
        <v>2</v>
      </c>
      <c r="D1166">
        <f t="shared" si="6655"/>
        <v>2</v>
      </c>
      <c r="E1166">
        <f t="shared" si="6655"/>
        <v>2</v>
      </c>
      <c r="F1166">
        <f t="shared" si="6655"/>
        <v>2</v>
      </c>
      <c r="G1166">
        <f t="shared" si="6655"/>
        <v>2</v>
      </c>
      <c r="H1166">
        <f t="shared" si="6655"/>
        <v>2</v>
      </c>
      <c r="I1166">
        <f t="shared" si="6655"/>
        <v>2</v>
      </c>
      <c r="J1166">
        <f t="shared" si="6655"/>
        <v>2</v>
      </c>
      <c r="K1166">
        <f t="shared" si="6655"/>
        <v>2</v>
      </c>
      <c r="L1166">
        <f t="shared" si="6655"/>
        <v>2</v>
      </c>
      <c r="M1166">
        <f t="shared" si="6655"/>
        <v>2</v>
      </c>
      <c r="N1166">
        <f t="shared" si="6655"/>
        <v>2</v>
      </c>
      <c r="O1166">
        <f t="shared" si="6655"/>
        <v>2</v>
      </c>
      <c r="P1166">
        <f t="shared" si="6655"/>
        <v>2</v>
      </c>
      <c r="Q1166" s="37">
        <f t="shared" ref="Q1166:T1166" si="6656">IF(ROWS(Q$1165:Q1166)/100&lt;=Q$1163,Q1165+1%,"")</f>
        <v>0.02</v>
      </c>
      <c r="R1166" s="37">
        <f t="shared" si="6656"/>
        <v>0.02</v>
      </c>
      <c r="S1166" s="37">
        <f t="shared" si="6656"/>
        <v>0.02</v>
      </c>
      <c r="T1166" s="37">
        <f t="shared" si="6656"/>
        <v>0.02</v>
      </c>
      <c r="U1166">
        <f t="shared" ref="U1166:U1216" si="6657">IF(ROWS(U$1165:U1166)&lt;=U$1163,U1165+1,"")</f>
        <v>2</v>
      </c>
      <c r="V1166" s="37">
        <f t="shared" ref="V1166:W1166" si="6658">IF(ROWS(V$1165:V1166)/100&lt;=V$1163,V1165+1%,"")</f>
        <v>0.02</v>
      </c>
      <c r="W1166" s="37">
        <f t="shared" si="6658"/>
        <v>0.02</v>
      </c>
      <c r="X1166">
        <f t="shared" ref="X1166:X1216" si="6659">IF(ROWS(X$1165:X1166)&lt;=X$1163,X1165+1,"")</f>
        <v>11</v>
      </c>
      <c r="Y1166" s="37">
        <f t="shared" ref="Y1166:Y1216" si="6660">IF(ROWS(Y$1165:Y1166)/100&lt;=Y$1163,Y1165+1%,"")</f>
        <v>0.02</v>
      </c>
      <c r="Z1166">
        <f t="shared" ref="Z1166:AA1166" si="6661">IF(ROWS(Z$1165:Z1166)&lt;=Z$1163,Z1165+1,"")</f>
        <v>2</v>
      </c>
      <c r="AA1166">
        <f t="shared" si="6661"/>
        <v>2</v>
      </c>
      <c r="AB1166" s="37">
        <f t="shared" ref="AB1166:AG1166" si="6662">IF(ROWS(AB$1165:AB1166)/100&lt;=AB$1163,AB1165+1%,"")</f>
        <v>0.02</v>
      </c>
      <c r="AC1166" s="37">
        <f t="shared" si="6662"/>
        <v>0.02</v>
      </c>
      <c r="AD1166" s="37">
        <f t="shared" si="6662"/>
        <v>0.02</v>
      </c>
      <c r="AE1166" s="37">
        <f t="shared" si="6662"/>
        <v>0.02</v>
      </c>
      <c r="AF1166" s="37">
        <f t="shared" si="6662"/>
        <v>0.02</v>
      </c>
      <c r="AG1166" s="37">
        <f t="shared" si="6662"/>
        <v>0.02</v>
      </c>
      <c r="AH1166">
        <f t="shared" ref="AH1166:AH1216" si="6663">IF(ROWS(AH$1165:AH1166)&lt;=AH$1163,AH1165+1,"")</f>
        <v>2</v>
      </c>
      <c r="AI1166" s="37">
        <f t="shared" ref="AI1166:AJ1166" si="6664">IF(ROWS(AI$1165:AI1166)/100&lt;=AI$1163,AI1165+1,"")</f>
        <v>1.01</v>
      </c>
      <c r="AJ1166" s="37">
        <f t="shared" si="6664"/>
        <v>1.01</v>
      </c>
    </row>
    <row r="1167" spans="1:38" ht="12.75">
      <c r="B1167">
        <f t="shared" ref="B1167:P1167" si="6665">IF(ROWS(B$1165:B1167)&lt;=B$1163,B1166+1,"")</f>
        <v>3</v>
      </c>
      <c r="C1167">
        <f t="shared" si="6665"/>
        <v>3</v>
      </c>
      <c r="D1167">
        <f t="shared" si="6665"/>
        <v>3</v>
      </c>
      <c r="E1167">
        <f t="shared" si="6665"/>
        <v>3</v>
      </c>
      <c r="F1167">
        <f t="shared" si="6665"/>
        <v>3</v>
      </c>
      <c r="G1167">
        <f t="shared" si="6665"/>
        <v>3</v>
      </c>
      <c r="H1167">
        <f t="shared" si="6665"/>
        <v>3</v>
      </c>
      <c r="I1167">
        <f t="shared" si="6665"/>
        <v>3</v>
      </c>
      <c r="J1167">
        <f t="shared" si="6665"/>
        <v>3</v>
      </c>
      <c r="K1167">
        <f t="shared" si="6665"/>
        <v>3</v>
      </c>
      <c r="L1167">
        <f t="shared" si="6665"/>
        <v>3</v>
      </c>
      <c r="M1167">
        <f t="shared" si="6665"/>
        <v>3</v>
      </c>
      <c r="N1167">
        <f t="shared" si="6665"/>
        <v>3</v>
      </c>
      <c r="O1167">
        <f t="shared" si="6665"/>
        <v>3</v>
      </c>
      <c r="P1167">
        <f t="shared" si="6665"/>
        <v>3</v>
      </c>
      <c r="Q1167" s="37">
        <f t="shared" ref="Q1167:T1167" si="6666">IF(ROWS(Q$1165:Q1167)/100&lt;=Q$1163,Q1166+1%,"")</f>
        <v>0.03</v>
      </c>
      <c r="R1167" s="37">
        <f t="shared" si="6666"/>
        <v>0.03</v>
      </c>
      <c r="S1167" s="37">
        <f t="shared" si="6666"/>
        <v>0.03</v>
      </c>
      <c r="T1167" s="37">
        <f t="shared" si="6666"/>
        <v>0.03</v>
      </c>
      <c r="U1167">
        <f t="shared" si="6657"/>
        <v>3</v>
      </c>
      <c r="V1167" s="37">
        <f t="shared" ref="V1167:W1167" si="6667">IF(ROWS(V$1165:V1167)/100&lt;=V$1163,V1166+1%,"")</f>
        <v>0.03</v>
      </c>
      <c r="W1167" s="37">
        <f t="shared" si="6667"/>
        <v>0.03</v>
      </c>
      <c r="X1167">
        <f t="shared" si="6659"/>
        <v>12</v>
      </c>
      <c r="Y1167" s="37">
        <f t="shared" si="6660"/>
        <v>0.03</v>
      </c>
      <c r="Z1167">
        <f t="shared" ref="Z1167:AA1167" si="6668">IF(ROWS(Z$1165:Z1167)&lt;=Z$1163,Z1166+1,"")</f>
        <v>3</v>
      </c>
      <c r="AA1167">
        <f t="shared" si="6668"/>
        <v>3</v>
      </c>
      <c r="AB1167" s="37">
        <f t="shared" ref="AB1167:AG1167" si="6669">IF(ROWS(AB$1165:AB1167)/100&lt;=AB$1163,AB1166+1%,"")</f>
        <v>0.03</v>
      </c>
      <c r="AC1167" s="37">
        <f t="shared" si="6669"/>
        <v>0.03</v>
      </c>
      <c r="AD1167" s="37">
        <f t="shared" si="6669"/>
        <v>0.03</v>
      </c>
      <c r="AE1167" s="37">
        <f t="shared" si="6669"/>
        <v>0.03</v>
      </c>
      <c r="AF1167" s="37">
        <f t="shared" si="6669"/>
        <v>0.03</v>
      </c>
      <c r="AG1167" s="37">
        <f t="shared" si="6669"/>
        <v>0.03</v>
      </c>
      <c r="AH1167">
        <f t="shared" si="6663"/>
        <v>3</v>
      </c>
      <c r="AI1167" s="37">
        <f t="shared" ref="AI1167:AJ1167" si="6670">IF(ROWS(AI$1165:AI1167)/100&lt;=AI$1163,AI1166+1,"")</f>
        <v>2.0099999999999998</v>
      </c>
      <c r="AJ1167" s="37">
        <f t="shared" si="6670"/>
        <v>2.0099999999999998</v>
      </c>
    </row>
    <row r="1168" spans="1:38" ht="12.75">
      <c r="B1168">
        <f t="shared" ref="B1168:P1168" si="6671">IF(ROWS(B$1165:B1168)&lt;=B$1163,B1167+1,"")</f>
        <v>4</v>
      </c>
      <c r="C1168">
        <f t="shared" si="6671"/>
        <v>4</v>
      </c>
      <c r="D1168">
        <f t="shared" si="6671"/>
        <v>4</v>
      </c>
      <c r="E1168">
        <f t="shared" si="6671"/>
        <v>4</v>
      </c>
      <c r="F1168">
        <f t="shared" si="6671"/>
        <v>4</v>
      </c>
      <c r="G1168">
        <f t="shared" si="6671"/>
        <v>4</v>
      </c>
      <c r="H1168">
        <f t="shared" si="6671"/>
        <v>4</v>
      </c>
      <c r="I1168">
        <f t="shared" si="6671"/>
        <v>4</v>
      </c>
      <c r="J1168">
        <f t="shared" si="6671"/>
        <v>4</v>
      </c>
      <c r="K1168">
        <f t="shared" si="6671"/>
        <v>4</v>
      </c>
      <c r="L1168">
        <f t="shared" si="6671"/>
        <v>4</v>
      </c>
      <c r="M1168">
        <f t="shared" si="6671"/>
        <v>4</v>
      </c>
      <c r="N1168">
        <f t="shared" si="6671"/>
        <v>4</v>
      </c>
      <c r="O1168">
        <f t="shared" si="6671"/>
        <v>4</v>
      </c>
      <c r="P1168">
        <f t="shared" si="6671"/>
        <v>4</v>
      </c>
      <c r="Q1168" s="37">
        <f t="shared" ref="Q1168:T1168" si="6672">IF(ROWS(Q$1165:Q1168)/100&lt;=Q$1163,Q1167+1%,"")</f>
        <v>0.04</v>
      </c>
      <c r="R1168" s="37">
        <f t="shared" si="6672"/>
        <v>0.04</v>
      </c>
      <c r="S1168" s="37">
        <f t="shared" si="6672"/>
        <v>0.04</v>
      </c>
      <c r="T1168" s="37">
        <f t="shared" si="6672"/>
        <v>0.04</v>
      </c>
      <c r="U1168">
        <f t="shared" si="6657"/>
        <v>4</v>
      </c>
      <c r="V1168" s="37">
        <f t="shared" ref="V1168:W1168" si="6673">IF(ROWS(V$1165:V1168)/100&lt;=V$1163,V1167+1%,"")</f>
        <v>0.04</v>
      </c>
      <c r="W1168" s="37">
        <f t="shared" si="6673"/>
        <v>0.04</v>
      </c>
      <c r="X1168">
        <f t="shared" si="6659"/>
        <v>13</v>
      </c>
      <c r="Y1168" s="37">
        <f t="shared" si="6660"/>
        <v>0.04</v>
      </c>
      <c r="Z1168">
        <f t="shared" ref="Z1168:AA1168" si="6674">IF(ROWS(Z$1165:Z1168)&lt;=Z$1163,Z1167+1,"")</f>
        <v>4</v>
      </c>
      <c r="AA1168">
        <f t="shared" si="6674"/>
        <v>4</v>
      </c>
      <c r="AB1168" s="37">
        <f t="shared" ref="AB1168:AG1168" si="6675">IF(ROWS(AB$1165:AB1168)/100&lt;=AB$1163,AB1167+1%,"")</f>
        <v>0.04</v>
      </c>
      <c r="AC1168" s="37">
        <f t="shared" si="6675"/>
        <v>0.04</v>
      </c>
      <c r="AD1168" s="37">
        <f t="shared" si="6675"/>
        <v>0.04</v>
      </c>
      <c r="AE1168" s="37">
        <f t="shared" si="6675"/>
        <v>0.04</v>
      </c>
      <c r="AF1168" s="37">
        <f t="shared" si="6675"/>
        <v>0.04</v>
      </c>
      <c r="AG1168" s="37">
        <f t="shared" si="6675"/>
        <v>0.04</v>
      </c>
      <c r="AH1168">
        <f t="shared" si="6663"/>
        <v>4</v>
      </c>
      <c r="AI1168" s="37">
        <f t="shared" ref="AI1168:AJ1168" si="6676">IF(ROWS(AI$1165:AI1168)/100&lt;=AI$1163,AI1167+1,"")</f>
        <v>3.01</v>
      </c>
      <c r="AJ1168" s="37">
        <f t="shared" si="6676"/>
        <v>3.01</v>
      </c>
    </row>
    <row r="1169" spans="2:36" ht="12.75">
      <c r="B1169">
        <f t="shared" ref="B1169:P1169" si="6677">IF(ROWS(B$1165:B1169)&lt;=B$1163,B1168+1,"")</f>
        <v>5</v>
      </c>
      <c r="C1169">
        <f t="shared" si="6677"/>
        <v>5</v>
      </c>
      <c r="D1169">
        <f t="shared" si="6677"/>
        <v>5</v>
      </c>
      <c r="E1169">
        <f t="shared" si="6677"/>
        <v>5</v>
      </c>
      <c r="F1169">
        <f t="shared" si="6677"/>
        <v>5</v>
      </c>
      <c r="G1169">
        <f t="shared" si="6677"/>
        <v>5</v>
      </c>
      <c r="H1169">
        <f t="shared" si="6677"/>
        <v>5</v>
      </c>
      <c r="I1169">
        <f t="shared" si="6677"/>
        <v>5</v>
      </c>
      <c r="J1169">
        <f t="shared" si="6677"/>
        <v>5</v>
      </c>
      <c r="K1169">
        <f t="shared" si="6677"/>
        <v>5</v>
      </c>
      <c r="L1169">
        <f t="shared" si="6677"/>
        <v>5</v>
      </c>
      <c r="M1169">
        <f t="shared" si="6677"/>
        <v>5</v>
      </c>
      <c r="N1169">
        <f t="shared" si="6677"/>
        <v>5</v>
      </c>
      <c r="O1169">
        <f t="shared" si="6677"/>
        <v>5</v>
      </c>
      <c r="P1169">
        <f t="shared" si="6677"/>
        <v>5</v>
      </c>
      <c r="Q1169" s="37">
        <f t="shared" ref="Q1169:T1169" si="6678">IF(ROWS(Q$1165:Q1169)/100&lt;=Q$1163,Q1168+1%,"")</f>
        <v>0.05</v>
      </c>
      <c r="R1169" s="37" t="str">
        <f t="shared" si="6678"/>
        <v/>
      </c>
      <c r="S1169" s="37">
        <f t="shared" si="6678"/>
        <v>0.05</v>
      </c>
      <c r="T1169" s="37">
        <f t="shared" si="6678"/>
        <v>0.05</v>
      </c>
      <c r="U1169">
        <f t="shared" si="6657"/>
        <v>5</v>
      </c>
      <c r="V1169" s="37">
        <f t="shared" ref="V1169:W1169" si="6679">IF(ROWS(V$1165:V1169)/100&lt;=V$1163,V1168+1%,"")</f>
        <v>0.05</v>
      </c>
      <c r="W1169" s="37">
        <f t="shared" si="6679"/>
        <v>0.05</v>
      </c>
      <c r="X1169">
        <f t="shared" si="6659"/>
        <v>14</v>
      </c>
      <c r="Y1169" s="37">
        <f t="shared" si="6660"/>
        <v>0.05</v>
      </c>
      <c r="Z1169">
        <f t="shared" ref="Z1169:AA1169" si="6680">IF(ROWS(Z$1165:Z1169)&lt;=Z$1163,Z1168+1,"")</f>
        <v>5</v>
      </c>
      <c r="AA1169">
        <f t="shared" si="6680"/>
        <v>5</v>
      </c>
      <c r="AB1169" s="37">
        <f t="shared" ref="AB1169:AG1169" si="6681">IF(ROWS(AB$1165:AB1169)/100&lt;=AB$1163,AB1168+1%,"")</f>
        <v>0.05</v>
      </c>
      <c r="AC1169" s="37">
        <f t="shared" si="6681"/>
        <v>0.05</v>
      </c>
      <c r="AD1169" s="37">
        <f t="shared" si="6681"/>
        <v>0.05</v>
      </c>
      <c r="AE1169" s="37">
        <f t="shared" si="6681"/>
        <v>0.05</v>
      </c>
      <c r="AF1169" s="37">
        <f t="shared" si="6681"/>
        <v>0.05</v>
      </c>
      <c r="AG1169" s="37">
        <f t="shared" si="6681"/>
        <v>0.05</v>
      </c>
      <c r="AH1169">
        <f t="shared" si="6663"/>
        <v>5</v>
      </c>
      <c r="AI1169" s="37">
        <f t="shared" ref="AI1169:AJ1169" si="6682">IF(ROWS(AI$1165:AI1169)/100&lt;=AI$1163,AI1168+1,"")</f>
        <v>4.01</v>
      </c>
      <c r="AJ1169" s="37">
        <f t="shared" si="6682"/>
        <v>4.01</v>
      </c>
    </row>
    <row r="1170" spans="2:36" ht="12.75">
      <c r="B1170">
        <f t="shared" ref="B1170:P1170" si="6683">IF(ROWS(B$1165:B1170)&lt;=B$1163,B1169+1,"")</f>
        <v>6</v>
      </c>
      <c r="C1170">
        <f t="shared" si="6683"/>
        <v>6</v>
      </c>
      <c r="D1170">
        <f t="shared" si="6683"/>
        <v>6</v>
      </c>
      <c r="E1170">
        <f t="shared" si="6683"/>
        <v>6</v>
      </c>
      <c r="F1170">
        <f t="shared" si="6683"/>
        <v>6</v>
      </c>
      <c r="G1170">
        <f t="shared" si="6683"/>
        <v>6</v>
      </c>
      <c r="H1170">
        <f t="shared" si="6683"/>
        <v>6</v>
      </c>
      <c r="I1170">
        <f t="shared" si="6683"/>
        <v>6</v>
      </c>
      <c r="J1170">
        <f t="shared" si="6683"/>
        <v>6</v>
      </c>
      <c r="K1170">
        <f t="shared" si="6683"/>
        <v>6</v>
      </c>
      <c r="L1170">
        <f t="shared" si="6683"/>
        <v>6</v>
      </c>
      <c r="M1170">
        <f t="shared" si="6683"/>
        <v>6</v>
      </c>
      <c r="N1170">
        <f t="shared" si="6683"/>
        <v>6</v>
      </c>
      <c r="O1170">
        <f t="shared" si="6683"/>
        <v>6</v>
      </c>
      <c r="P1170">
        <f t="shared" si="6683"/>
        <v>6</v>
      </c>
      <c r="Q1170" s="37">
        <f t="shared" ref="Q1170:T1170" si="6684">IF(ROWS(Q$1165:Q1170)/100&lt;=Q$1163,Q1169+1%,"")</f>
        <v>6.0000000000000005E-2</v>
      </c>
      <c r="R1170" s="37" t="str">
        <f t="shared" si="6684"/>
        <v/>
      </c>
      <c r="S1170" s="37">
        <f t="shared" si="6684"/>
        <v>6.0000000000000005E-2</v>
      </c>
      <c r="T1170" s="37">
        <f t="shared" si="6684"/>
        <v>6.0000000000000005E-2</v>
      </c>
      <c r="U1170">
        <f t="shared" si="6657"/>
        <v>6</v>
      </c>
      <c r="V1170" s="37" t="str">
        <f t="shared" ref="V1170:W1170" si="6685">IF(ROWS(V$1165:V1170)/100&lt;=V$1163,V1169+1%,"")</f>
        <v/>
      </c>
      <c r="W1170" s="37" t="str">
        <f t="shared" si="6685"/>
        <v/>
      </c>
      <c r="X1170">
        <f t="shared" si="6659"/>
        <v>15</v>
      </c>
      <c r="Y1170" s="37" t="str">
        <f t="shared" si="6660"/>
        <v/>
      </c>
      <c r="Z1170">
        <f t="shared" ref="Z1170:AA1170" si="6686">IF(ROWS(Z$1165:Z1170)&lt;=Z$1163,Z1169+1,"")</f>
        <v>6</v>
      </c>
      <c r="AA1170">
        <f t="shared" si="6686"/>
        <v>6</v>
      </c>
      <c r="AB1170" s="37">
        <f t="shared" ref="AB1170:AG1170" si="6687">IF(ROWS(AB$1165:AB1170)/100&lt;=AB$1163,AB1169+1%,"")</f>
        <v>6.0000000000000005E-2</v>
      </c>
      <c r="AC1170" s="37">
        <f t="shared" si="6687"/>
        <v>6.0000000000000005E-2</v>
      </c>
      <c r="AD1170" s="37">
        <f t="shared" si="6687"/>
        <v>6.0000000000000005E-2</v>
      </c>
      <c r="AE1170" s="37">
        <f t="shared" si="6687"/>
        <v>6.0000000000000005E-2</v>
      </c>
      <c r="AF1170" s="37">
        <f t="shared" si="6687"/>
        <v>6.0000000000000005E-2</v>
      </c>
      <c r="AG1170" s="37">
        <f t="shared" si="6687"/>
        <v>6.0000000000000005E-2</v>
      </c>
      <c r="AH1170">
        <f t="shared" si="6663"/>
        <v>6</v>
      </c>
      <c r="AI1170" s="37">
        <f t="shared" ref="AI1170:AJ1170" si="6688">IF(ROWS(AI$1165:AI1170)/100&lt;=AI$1163,AI1169+1,"")</f>
        <v>5.01</v>
      </c>
      <c r="AJ1170" s="37">
        <f t="shared" si="6688"/>
        <v>5.01</v>
      </c>
    </row>
    <row r="1171" spans="2:36" ht="12.75">
      <c r="B1171">
        <f t="shared" ref="B1171:P1171" si="6689">IF(ROWS(B$1165:B1171)&lt;=B$1163,B1170+1,"")</f>
        <v>7</v>
      </c>
      <c r="C1171">
        <f t="shared" si="6689"/>
        <v>7</v>
      </c>
      <c r="D1171">
        <f t="shared" si="6689"/>
        <v>7</v>
      </c>
      <c r="E1171">
        <f t="shared" si="6689"/>
        <v>7</v>
      </c>
      <c r="F1171">
        <f t="shared" si="6689"/>
        <v>7</v>
      </c>
      <c r="G1171">
        <f t="shared" si="6689"/>
        <v>7</v>
      </c>
      <c r="H1171">
        <f t="shared" si="6689"/>
        <v>7</v>
      </c>
      <c r="I1171">
        <f t="shared" si="6689"/>
        <v>7</v>
      </c>
      <c r="J1171">
        <f t="shared" si="6689"/>
        <v>7</v>
      </c>
      <c r="K1171">
        <f t="shared" si="6689"/>
        <v>7</v>
      </c>
      <c r="L1171">
        <f t="shared" si="6689"/>
        <v>7</v>
      </c>
      <c r="M1171">
        <f t="shared" si="6689"/>
        <v>7</v>
      </c>
      <c r="N1171">
        <f t="shared" si="6689"/>
        <v>7</v>
      </c>
      <c r="O1171">
        <f t="shared" si="6689"/>
        <v>7</v>
      </c>
      <c r="P1171">
        <f t="shared" si="6689"/>
        <v>7</v>
      </c>
      <c r="Q1171" s="37">
        <f t="shared" ref="Q1171:T1171" si="6690">IF(ROWS(Q$1165:Q1171)/100&lt;=Q$1163,Q1170+1%,"")</f>
        <v>7.0000000000000007E-2</v>
      </c>
      <c r="R1171" s="37" t="str">
        <f t="shared" si="6690"/>
        <v/>
      </c>
      <c r="S1171" s="37">
        <f t="shared" si="6690"/>
        <v>7.0000000000000007E-2</v>
      </c>
      <c r="T1171" s="37" t="str">
        <f t="shared" si="6690"/>
        <v/>
      </c>
      <c r="U1171" t="str">
        <f t="shared" si="6657"/>
        <v/>
      </c>
      <c r="V1171" s="37" t="str">
        <f t="shared" ref="V1171:W1171" si="6691">IF(ROWS(V$1165:V1171)/100&lt;=V$1163,V1170+1%,"")</f>
        <v/>
      </c>
      <c r="W1171" s="37" t="str">
        <f t="shared" si="6691"/>
        <v/>
      </c>
      <c r="X1171">
        <f t="shared" si="6659"/>
        <v>16</v>
      </c>
      <c r="Y1171" s="37" t="str">
        <f t="shared" si="6660"/>
        <v/>
      </c>
      <c r="Z1171">
        <f t="shared" ref="Z1171:AA1171" si="6692">IF(ROWS(Z$1165:Z1171)&lt;=Z$1163,Z1170+1,"")</f>
        <v>7</v>
      </c>
      <c r="AA1171">
        <f t="shared" si="6692"/>
        <v>7</v>
      </c>
      <c r="AB1171" s="37">
        <f t="shared" ref="AB1171:AG1171" si="6693">IF(ROWS(AB$1165:AB1171)/100&lt;=AB$1163,AB1170+1%,"")</f>
        <v>7.0000000000000007E-2</v>
      </c>
      <c r="AC1171" s="37">
        <f t="shared" si="6693"/>
        <v>7.0000000000000007E-2</v>
      </c>
      <c r="AD1171" s="37">
        <f t="shared" si="6693"/>
        <v>7.0000000000000007E-2</v>
      </c>
      <c r="AE1171" s="37">
        <f t="shared" si="6693"/>
        <v>7.0000000000000007E-2</v>
      </c>
      <c r="AF1171" s="37">
        <f t="shared" si="6693"/>
        <v>7.0000000000000007E-2</v>
      </c>
      <c r="AG1171" s="37">
        <f t="shared" si="6693"/>
        <v>7.0000000000000007E-2</v>
      </c>
      <c r="AH1171">
        <f t="shared" si="6663"/>
        <v>7</v>
      </c>
      <c r="AI1171" s="37">
        <f t="shared" ref="AI1171:AJ1171" si="6694">IF(ROWS(AI$1165:AI1171)/100&lt;=AI$1163,AI1170+1,"")</f>
        <v>6.01</v>
      </c>
      <c r="AJ1171" s="37">
        <f t="shared" si="6694"/>
        <v>6.01</v>
      </c>
    </row>
    <row r="1172" spans="2:36" ht="12.75">
      <c r="B1172">
        <f t="shared" ref="B1172:P1172" si="6695">IF(ROWS(B$1165:B1172)&lt;=B$1163,B1171+1,"")</f>
        <v>8</v>
      </c>
      <c r="C1172">
        <f t="shared" si="6695"/>
        <v>8</v>
      </c>
      <c r="D1172">
        <f t="shared" si="6695"/>
        <v>8</v>
      </c>
      <c r="E1172">
        <f t="shared" si="6695"/>
        <v>8</v>
      </c>
      <c r="F1172">
        <f t="shared" si="6695"/>
        <v>8</v>
      </c>
      <c r="G1172">
        <f t="shared" si="6695"/>
        <v>8</v>
      </c>
      <c r="H1172">
        <f t="shared" si="6695"/>
        <v>8</v>
      </c>
      <c r="I1172">
        <f t="shared" si="6695"/>
        <v>8</v>
      </c>
      <c r="J1172">
        <f t="shared" si="6695"/>
        <v>8</v>
      </c>
      <c r="K1172">
        <f t="shared" si="6695"/>
        <v>8</v>
      </c>
      <c r="L1172">
        <f t="shared" si="6695"/>
        <v>8</v>
      </c>
      <c r="M1172">
        <f t="shared" si="6695"/>
        <v>8</v>
      </c>
      <c r="N1172">
        <f t="shared" si="6695"/>
        <v>8</v>
      </c>
      <c r="O1172">
        <f t="shared" si="6695"/>
        <v>8</v>
      </c>
      <c r="P1172">
        <f t="shared" si="6695"/>
        <v>8</v>
      </c>
      <c r="Q1172" s="37">
        <f t="shared" ref="Q1172:T1172" si="6696">IF(ROWS(Q$1165:Q1172)/100&lt;=Q$1163,Q1171+1%,"")</f>
        <v>0.08</v>
      </c>
      <c r="R1172" s="37" t="str">
        <f t="shared" si="6696"/>
        <v/>
      </c>
      <c r="S1172" s="37">
        <f t="shared" si="6696"/>
        <v>0.08</v>
      </c>
      <c r="T1172" s="37" t="str">
        <f t="shared" si="6696"/>
        <v/>
      </c>
      <c r="U1172" t="str">
        <f t="shared" si="6657"/>
        <v/>
      </c>
      <c r="V1172" s="37" t="str">
        <f t="shared" ref="V1172:W1172" si="6697">IF(ROWS(V$1165:V1172)/100&lt;=V$1163,V1171+1%,"")</f>
        <v/>
      </c>
      <c r="W1172" s="37" t="str">
        <f t="shared" si="6697"/>
        <v/>
      </c>
      <c r="X1172">
        <f t="shared" si="6659"/>
        <v>17</v>
      </c>
      <c r="Y1172" s="37" t="str">
        <f t="shared" si="6660"/>
        <v/>
      </c>
      <c r="Z1172">
        <f t="shared" ref="Z1172:AA1172" si="6698">IF(ROWS(Z$1165:Z1172)&lt;=Z$1163,Z1171+1,"")</f>
        <v>8</v>
      </c>
      <c r="AA1172">
        <f t="shared" si="6698"/>
        <v>8</v>
      </c>
      <c r="AB1172" s="37">
        <f t="shared" ref="AB1172:AG1172" si="6699">IF(ROWS(AB$1165:AB1172)/100&lt;=AB$1163,AB1171+1%,"")</f>
        <v>0.08</v>
      </c>
      <c r="AC1172" s="37">
        <f t="shared" si="6699"/>
        <v>0.08</v>
      </c>
      <c r="AD1172" s="37">
        <f t="shared" si="6699"/>
        <v>0.08</v>
      </c>
      <c r="AE1172" s="37">
        <f t="shared" si="6699"/>
        <v>0.08</v>
      </c>
      <c r="AF1172" s="37">
        <f t="shared" si="6699"/>
        <v>0.08</v>
      </c>
      <c r="AG1172" s="37">
        <f t="shared" si="6699"/>
        <v>0.08</v>
      </c>
      <c r="AH1172">
        <f t="shared" si="6663"/>
        <v>8</v>
      </c>
      <c r="AI1172" s="37">
        <f t="shared" ref="AI1172:AJ1172" si="6700">IF(ROWS(AI$1165:AI1172)/100&lt;=AI$1163,AI1171+1,"")</f>
        <v>7.01</v>
      </c>
      <c r="AJ1172" s="37">
        <f t="shared" si="6700"/>
        <v>7.01</v>
      </c>
    </row>
    <row r="1173" spans="2:36" ht="12.75">
      <c r="B1173">
        <f t="shared" ref="B1173:P1173" si="6701">IF(ROWS(B$1165:B1173)&lt;=B$1163,B1172+1,"")</f>
        <v>9</v>
      </c>
      <c r="C1173">
        <f t="shared" si="6701"/>
        <v>9</v>
      </c>
      <c r="D1173">
        <f t="shared" si="6701"/>
        <v>9</v>
      </c>
      <c r="E1173">
        <f t="shared" si="6701"/>
        <v>9</v>
      </c>
      <c r="F1173">
        <f t="shared" si="6701"/>
        <v>9</v>
      </c>
      <c r="G1173">
        <f t="shared" si="6701"/>
        <v>9</v>
      </c>
      <c r="H1173">
        <f t="shared" si="6701"/>
        <v>9</v>
      </c>
      <c r="I1173">
        <f t="shared" si="6701"/>
        <v>9</v>
      </c>
      <c r="J1173">
        <f t="shared" si="6701"/>
        <v>9</v>
      </c>
      <c r="K1173">
        <f t="shared" si="6701"/>
        <v>9</v>
      </c>
      <c r="L1173">
        <f t="shared" si="6701"/>
        <v>9</v>
      </c>
      <c r="M1173">
        <f t="shared" si="6701"/>
        <v>9</v>
      </c>
      <c r="N1173">
        <f t="shared" si="6701"/>
        <v>9</v>
      </c>
      <c r="O1173">
        <f t="shared" si="6701"/>
        <v>9</v>
      </c>
      <c r="P1173">
        <f t="shared" si="6701"/>
        <v>9</v>
      </c>
      <c r="Q1173" s="37">
        <f t="shared" ref="Q1173:T1173" si="6702">IF(ROWS(Q$1165:Q1173)/100&lt;=Q$1163,Q1172+1%,"")</f>
        <v>0.09</v>
      </c>
      <c r="R1173" s="37" t="str">
        <f t="shared" si="6702"/>
        <v/>
      </c>
      <c r="S1173" s="37">
        <f t="shared" si="6702"/>
        <v>0.09</v>
      </c>
      <c r="T1173" s="37" t="str">
        <f t="shared" si="6702"/>
        <v/>
      </c>
      <c r="U1173" t="str">
        <f t="shared" si="6657"/>
        <v/>
      </c>
      <c r="V1173" s="37" t="str">
        <f t="shared" ref="V1173:W1173" si="6703">IF(ROWS(V$1165:V1173)/100&lt;=V$1163,V1172+1%,"")</f>
        <v/>
      </c>
      <c r="W1173" s="37" t="str">
        <f t="shared" si="6703"/>
        <v/>
      </c>
      <c r="X1173">
        <f t="shared" si="6659"/>
        <v>18</v>
      </c>
      <c r="Y1173" s="37" t="str">
        <f t="shared" si="6660"/>
        <v/>
      </c>
      <c r="Z1173">
        <f t="shared" ref="Z1173:AA1173" si="6704">IF(ROWS(Z$1165:Z1173)&lt;=Z$1163,Z1172+1,"")</f>
        <v>9</v>
      </c>
      <c r="AA1173">
        <f t="shared" si="6704"/>
        <v>9</v>
      </c>
      <c r="AB1173" s="37">
        <f t="shared" ref="AB1173:AG1173" si="6705">IF(ROWS(AB$1165:AB1173)/100&lt;=AB$1163,AB1172+1%,"")</f>
        <v>0.09</v>
      </c>
      <c r="AC1173" s="37">
        <f t="shared" si="6705"/>
        <v>0.09</v>
      </c>
      <c r="AD1173" s="37">
        <f t="shared" si="6705"/>
        <v>0.09</v>
      </c>
      <c r="AE1173" s="37">
        <f t="shared" si="6705"/>
        <v>0.09</v>
      </c>
      <c r="AF1173" s="37">
        <f t="shared" si="6705"/>
        <v>0.09</v>
      </c>
      <c r="AG1173" s="37">
        <f t="shared" si="6705"/>
        <v>0.09</v>
      </c>
      <c r="AH1173">
        <f t="shared" si="6663"/>
        <v>9</v>
      </c>
      <c r="AI1173" s="37">
        <f t="shared" ref="AI1173:AJ1173" si="6706">IF(ROWS(AI$1165:AI1173)/100&lt;=AI$1163,AI1172+1,"")</f>
        <v>8.01</v>
      </c>
      <c r="AJ1173" s="37">
        <f t="shared" si="6706"/>
        <v>8.01</v>
      </c>
    </row>
    <row r="1174" spans="2:36" ht="12.75">
      <c r="B1174">
        <f t="shared" ref="B1174:P1174" si="6707">IF(ROWS(B$1165:B1174)&lt;=B$1163,B1173+1,"")</f>
        <v>10</v>
      </c>
      <c r="C1174">
        <f t="shared" si="6707"/>
        <v>10</v>
      </c>
      <c r="D1174">
        <f t="shared" si="6707"/>
        <v>10</v>
      </c>
      <c r="E1174">
        <f t="shared" si="6707"/>
        <v>10</v>
      </c>
      <c r="F1174">
        <f t="shared" si="6707"/>
        <v>10</v>
      </c>
      <c r="G1174">
        <f t="shared" si="6707"/>
        <v>10</v>
      </c>
      <c r="H1174">
        <f t="shared" si="6707"/>
        <v>10</v>
      </c>
      <c r="I1174">
        <f t="shared" si="6707"/>
        <v>10</v>
      </c>
      <c r="J1174">
        <f t="shared" si="6707"/>
        <v>10</v>
      </c>
      <c r="K1174">
        <f t="shared" si="6707"/>
        <v>10</v>
      </c>
      <c r="L1174">
        <f t="shared" si="6707"/>
        <v>10</v>
      </c>
      <c r="M1174">
        <f t="shared" si="6707"/>
        <v>10</v>
      </c>
      <c r="N1174">
        <f t="shared" si="6707"/>
        <v>10</v>
      </c>
      <c r="O1174">
        <f t="shared" si="6707"/>
        <v>10</v>
      </c>
      <c r="P1174">
        <f t="shared" si="6707"/>
        <v>10</v>
      </c>
      <c r="Q1174" s="37">
        <f t="shared" ref="Q1174:T1174" si="6708">IF(ROWS(Q$1165:Q1174)/100&lt;=Q$1163,Q1173+1%,"")</f>
        <v>9.9999999999999992E-2</v>
      </c>
      <c r="R1174" s="37" t="str">
        <f t="shared" si="6708"/>
        <v/>
      </c>
      <c r="S1174" s="37">
        <f t="shared" si="6708"/>
        <v>9.9999999999999992E-2</v>
      </c>
      <c r="T1174" s="37" t="str">
        <f t="shared" si="6708"/>
        <v/>
      </c>
      <c r="U1174" t="str">
        <f t="shared" si="6657"/>
        <v/>
      </c>
      <c r="V1174" s="37" t="str">
        <f t="shared" ref="V1174:W1174" si="6709">IF(ROWS(V$1165:V1174)/100&lt;=V$1163,V1173+1%,"")</f>
        <v/>
      </c>
      <c r="W1174" s="37" t="str">
        <f t="shared" si="6709"/>
        <v/>
      </c>
      <c r="X1174">
        <f t="shared" si="6659"/>
        <v>19</v>
      </c>
      <c r="Y1174" s="37" t="str">
        <f t="shared" si="6660"/>
        <v/>
      </c>
      <c r="Z1174">
        <f t="shared" ref="Z1174:AA1174" si="6710">IF(ROWS(Z$1165:Z1174)&lt;=Z$1163,Z1173+1,"")</f>
        <v>10</v>
      </c>
      <c r="AA1174">
        <f t="shared" si="6710"/>
        <v>10</v>
      </c>
      <c r="AB1174" s="37">
        <f t="shared" ref="AB1174:AG1174" si="6711">IF(ROWS(AB$1165:AB1174)/100&lt;=AB$1163,AB1173+1%,"")</f>
        <v>9.9999999999999992E-2</v>
      </c>
      <c r="AC1174" s="37">
        <f t="shared" si="6711"/>
        <v>9.9999999999999992E-2</v>
      </c>
      <c r="AD1174" s="37">
        <f t="shared" si="6711"/>
        <v>9.9999999999999992E-2</v>
      </c>
      <c r="AE1174" s="37">
        <f t="shared" si="6711"/>
        <v>9.9999999999999992E-2</v>
      </c>
      <c r="AF1174" s="37">
        <f t="shared" si="6711"/>
        <v>9.9999999999999992E-2</v>
      </c>
      <c r="AG1174" s="37">
        <f t="shared" si="6711"/>
        <v>9.9999999999999992E-2</v>
      </c>
      <c r="AH1174">
        <f t="shared" si="6663"/>
        <v>10</v>
      </c>
      <c r="AI1174" s="37">
        <f t="shared" ref="AI1174:AJ1174" si="6712">IF(ROWS(AI$1165:AI1174)/100&lt;=AI$1163,AI1173+1,"")</f>
        <v>9.01</v>
      </c>
      <c r="AJ1174" s="37">
        <f t="shared" si="6712"/>
        <v>9.01</v>
      </c>
    </row>
    <row r="1175" spans="2:36" ht="12.75">
      <c r="B1175">
        <f t="shared" ref="B1175:P1175" si="6713">IF(ROWS(B$1165:B1175)&lt;=B$1163,B1174+1,"")</f>
        <v>11</v>
      </c>
      <c r="C1175" t="str">
        <f t="shared" si="6713"/>
        <v/>
      </c>
      <c r="D1175" t="str">
        <f t="shared" si="6713"/>
        <v/>
      </c>
      <c r="E1175" t="str">
        <f t="shared" si="6713"/>
        <v/>
      </c>
      <c r="F1175" t="str">
        <f t="shared" si="6713"/>
        <v/>
      </c>
      <c r="G1175" t="str">
        <f t="shared" si="6713"/>
        <v/>
      </c>
      <c r="H1175" t="str">
        <f t="shared" si="6713"/>
        <v/>
      </c>
      <c r="I1175" t="str">
        <f t="shared" si="6713"/>
        <v/>
      </c>
      <c r="J1175">
        <f t="shared" si="6713"/>
        <v>11</v>
      </c>
      <c r="K1175">
        <f t="shared" si="6713"/>
        <v>11</v>
      </c>
      <c r="L1175">
        <f t="shared" si="6713"/>
        <v>11</v>
      </c>
      <c r="M1175">
        <f t="shared" si="6713"/>
        <v>11</v>
      </c>
      <c r="N1175">
        <f t="shared" si="6713"/>
        <v>11</v>
      </c>
      <c r="O1175">
        <f t="shared" si="6713"/>
        <v>11</v>
      </c>
      <c r="P1175">
        <f t="shared" si="6713"/>
        <v>11</v>
      </c>
      <c r="Q1175" s="37">
        <f t="shared" ref="Q1175:T1175" si="6714">IF(ROWS(Q$1165:Q1175)/100&lt;=Q$1163,Q1174+1%,"")</f>
        <v>0.10999999999999999</v>
      </c>
      <c r="R1175" s="37" t="str">
        <f t="shared" si="6714"/>
        <v/>
      </c>
      <c r="S1175" s="37">
        <f t="shared" si="6714"/>
        <v>0.10999999999999999</v>
      </c>
      <c r="T1175" s="37" t="str">
        <f t="shared" si="6714"/>
        <v/>
      </c>
      <c r="U1175" t="str">
        <f t="shared" si="6657"/>
        <v/>
      </c>
      <c r="V1175" s="37" t="str">
        <f t="shared" ref="V1175:W1175" si="6715">IF(ROWS(V$1165:V1175)/100&lt;=V$1163,V1174+1%,"")</f>
        <v/>
      </c>
      <c r="W1175" s="37" t="str">
        <f t="shared" si="6715"/>
        <v/>
      </c>
      <c r="X1175">
        <f t="shared" si="6659"/>
        <v>20</v>
      </c>
      <c r="Y1175" s="37" t="str">
        <f t="shared" si="6660"/>
        <v/>
      </c>
      <c r="Z1175">
        <f t="shared" ref="Z1175:AA1175" si="6716">IF(ROWS(Z$1165:Z1175)&lt;=Z$1163,Z1174+1,"")</f>
        <v>11</v>
      </c>
      <c r="AA1175">
        <f t="shared" si="6716"/>
        <v>11</v>
      </c>
      <c r="AB1175" s="37">
        <f t="shared" ref="AB1175:AG1175" si="6717">IF(ROWS(AB$1165:AB1175)/100&lt;=AB$1163,AB1174+1%,"")</f>
        <v>0.10999999999999999</v>
      </c>
      <c r="AC1175" s="37">
        <f t="shared" si="6717"/>
        <v>0.10999999999999999</v>
      </c>
      <c r="AD1175" s="37">
        <f t="shared" si="6717"/>
        <v>0.10999999999999999</v>
      </c>
      <c r="AE1175" s="37">
        <f t="shared" si="6717"/>
        <v>0.10999999999999999</v>
      </c>
      <c r="AF1175" s="37">
        <f t="shared" si="6717"/>
        <v>0.10999999999999999</v>
      </c>
      <c r="AG1175" s="37">
        <f t="shared" si="6717"/>
        <v>0.10999999999999999</v>
      </c>
      <c r="AH1175">
        <f t="shared" si="6663"/>
        <v>11</v>
      </c>
      <c r="AI1175" s="37">
        <f t="shared" ref="AI1175:AJ1175" si="6718">IF(ROWS(AI$1165:AI1175)/100&lt;=AI$1163,AI1174+1,"")</f>
        <v>10.01</v>
      </c>
      <c r="AJ1175" s="37">
        <f t="shared" si="6718"/>
        <v>10.01</v>
      </c>
    </row>
    <row r="1176" spans="2:36" ht="12.75">
      <c r="B1176">
        <f t="shared" ref="B1176:P1176" si="6719">IF(ROWS(B$1165:B1176)&lt;=B$1163,B1175+1,"")</f>
        <v>12</v>
      </c>
      <c r="C1176" t="str">
        <f t="shared" si="6719"/>
        <v/>
      </c>
      <c r="D1176" t="str">
        <f t="shared" si="6719"/>
        <v/>
      </c>
      <c r="E1176" t="str">
        <f t="shared" si="6719"/>
        <v/>
      </c>
      <c r="F1176" t="str">
        <f t="shared" si="6719"/>
        <v/>
      </c>
      <c r="G1176" t="str">
        <f t="shared" si="6719"/>
        <v/>
      </c>
      <c r="H1176" t="str">
        <f t="shared" si="6719"/>
        <v/>
      </c>
      <c r="I1176" t="str">
        <f t="shared" si="6719"/>
        <v/>
      </c>
      <c r="J1176">
        <f t="shared" si="6719"/>
        <v>12</v>
      </c>
      <c r="K1176">
        <f t="shared" si="6719"/>
        <v>12</v>
      </c>
      <c r="L1176">
        <f t="shared" si="6719"/>
        <v>12</v>
      </c>
      <c r="M1176">
        <f t="shared" si="6719"/>
        <v>12</v>
      </c>
      <c r="N1176">
        <f t="shared" si="6719"/>
        <v>12</v>
      </c>
      <c r="O1176">
        <f t="shared" si="6719"/>
        <v>12</v>
      </c>
      <c r="P1176">
        <f t="shared" si="6719"/>
        <v>12</v>
      </c>
      <c r="Q1176" s="37">
        <f t="shared" ref="Q1176:T1176" si="6720">IF(ROWS(Q$1165:Q1176)/100&lt;=Q$1163,Q1175+1%,"")</f>
        <v>0.11999999999999998</v>
      </c>
      <c r="R1176" s="37" t="str">
        <f t="shared" si="6720"/>
        <v/>
      </c>
      <c r="S1176" s="37">
        <f t="shared" si="6720"/>
        <v>0.11999999999999998</v>
      </c>
      <c r="T1176" s="37" t="str">
        <f t="shared" si="6720"/>
        <v/>
      </c>
      <c r="U1176" t="str">
        <f t="shared" si="6657"/>
        <v/>
      </c>
      <c r="V1176" s="37" t="str">
        <f t="shared" ref="V1176:W1176" si="6721">IF(ROWS(V$1165:V1176)/100&lt;=V$1163,V1175+1%,"")</f>
        <v/>
      </c>
      <c r="W1176" s="37" t="str">
        <f t="shared" si="6721"/>
        <v/>
      </c>
      <c r="X1176">
        <f t="shared" si="6659"/>
        <v>21</v>
      </c>
      <c r="Y1176" s="37" t="str">
        <f t="shared" si="6660"/>
        <v/>
      </c>
      <c r="Z1176">
        <f t="shared" ref="Z1176:AA1176" si="6722">IF(ROWS(Z$1165:Z1176)&lt;=Z$1163,Z1175+1,"")</f>
        <v>12</v>
      </c>
      <c r="AA1176">
        <f t="shared" si="6722"/>
        <v>12</v>
      </c>
      <c r="AB1176" s="37">
        <f t="shared" ref="AB1176:AG1176" si="6723">IF(ROWS(AB$1165:AB1176)/100&lt;=AB$1163,AB1175+1%,"")</f>
        <v>0.11999999999999998</v>
      </c>
      <c r="AC1176" s="37">
        <f t="shared" si="6723"/>
        <v>0.11999999999999998</v>
      </c>
      <c r="AD1176" s="37">
        <f t="shared" si="6723"/>
        <v>0.11999999999999998</v>
      </c>
      <c r="AE1176" s="37">
        <f t="shared" si="6723"/>
        <v>0.11999999999999998</v>
      </c>
      <c r="AF1176" s="37">
        <f t="shared" si="6723"/>
        <v>0.11999999999999998</v>
      </c>
      <c r="AG1176" s="37">
        <f t="shared" si="6723"/>
        <v>0.11999999999999998</v>
      </c>
      <c r="AH1176">
        <f t="shared" si="6663"/>
        <v>12</v>
      </c>
      <c r="AI1176" s="37">
        <f t="shared" ref="AI1176:AJ1176" si="6724">IF(ROWS(AI$1165:AI1176)/100&lt;=AI$1163,AI1175+1,"")</f>
        <v>11.01</v>
      </c>
      <c r="AJ1176" s="37">
        <f t="shared" si="6724"/>
        <v>11.01</v>
      </c>
    </row>
    <row r="1177" spans="2:36" ht="12.75">
      <c r="B1177">
        <f t="shared" ref="B1177:P1177" si="6725">IF(ROWS(B$1165:B1177)&lt;=B$1163,B1176+1,"")</f>
        <v>13</v>
      </c>
      <c r="C1177" t="str">
        <f t="shared" si="6725"/>
        <v/>
      </c>
      <c r="D1177" t="str">
        <f t="shared" si="6725"/>
        <v/>
      </c>
      <c r="E1177" t="str">
        <f t="shared" si="6725"/>
        <v/>
      </c>
      <c r="F1177" t="str">
        <f t="shared" si="6725"/>
        <v/>
      </c>
      <c r="G1177" t="str">
        <f t="shared" si="6725"/>
        <v/>
      </c>
      <c r="H1177" t="str">
        <f t="shared" si="6725"/>
        <v/>
      </c>
      <c r="I1177" t="str">
        <f t="shared" si="6725"/>
        <v/>
      </c>
      <c r="J1177">
        <f t="shared" si="6725"/>
        <v>13</v>
      </c>
      <c r="K1177">
        <f t="shared" si="6725"/>
        <v>13</v>
      </c>
      <c r="L1177">
        <f t="shared" si="6725"/>
        <v>13</v>
      </c>
      <c r="M1177">
        <f t="shared" si="6725"/>
        <v>13</v>
      </c>
      <c r="N1177">
        <f t="shared" si="6725"/>
        <v>13</v>
      </c>
      <c r="O1177">
        <f t="shared" si="6725"/>
        <v>13</v>
      </c>
      <c r="P1177">
        <f t="shared" si="6725"/>
        <v>13</v>
      </c>
      <c r="Q1177" s="37">
        <f t="shared" ref="Q1177:T1177" si="6726">IF(ROWS(Q$1165:Q1177)/100&lt;=Q$1163,Q1176+1%,"")</f>
        <v>0.12999999999999998</v>
      </c>
      <c r="R1177" s="37" t="str">
        <f t="shared" si="6726"/>
        <v/>
      </c>
      <c r="S1177" s="37">
        <f t="shared" si="6726"/>
        <v>0.12999999999999998</v>
      </c>
      <c r="T1177" s="37" t="str">
        <f t="shared" si="6726"/>
        <v/>
      </c>
      <c r="U1177" t="str">
        <f t="shared" si="6657"/>
        <v/>
      </c>
      <c r="V1177" s="37" t="str">
        <f t="shared" ref="V1177:W1177" si="6727">IF(ROWS(V$1165:V1177)/100&lt;=V$1163,V1176+1%,"")</f>
        <v/>
      </c>
      <c r="W1177" s="37" t="str">
        <f t="shared" si="6727"/>
        <v/>
      </c>
      <c r="X1177">
        <f t="shared" si="6659"/>
        <v>22</v>
      </c>
      <c r="Y1177" s="37" t="str">
        <f t="shared" si="6660"/>
        <v/>
      </c>
      <c r="Z1177">
        <f t="shared" ref="Z1177:AA1177" si="6728">IF(ROWS(Z$1165:Z1177)&lt;=Z$1163,Z1176+1,"")</f>
        <v>13</v>
      </c>
      <c r="AA1177">
        <f t="shared" si="6728"/>
        <v>13</v>
      </c>
      <c r="AB1177" s="37">
        <f t="shared" ref="AB1177:AG1177" si="6729">IF(ROWS(AB$1165:AB1177)/100&lt;=AB$1163,AB1176+1%,"")</f>
        <v>0.12999999999999998</v>
      </c>
      <c r="AC1177" s="37">
        <f t="shared" si="6729"/>
        <v>0.12999999999999998</v>
      </c>
      <c r="AD1177" s="37">
        <f t="shared" si="6729"/>
        <v>0.12999999999999998</v>
      </c>
      <c r="AE1177" s="37">
        <f t="shared" si="6729"/>
        <v>0.12999999999999998</v>
      </c>
      <c r="AF1177" s="37">
        <f t="shared" si="6729"/>
        <v>0.12999999999999998</v>
      </c>
      <c r="AG1177" s="37">
        <f t="shared" si="6729"/>
        <v>0.12999999999999998</v>
      </c>
      <c r="AH1177">
        <f t="shared" si="6663"/>
        <v>13</v>
      </c>
      <c r="AI1177" s="37">
        <f t="shared" ref="AI1177:AJ1177" si="6730">IF(ROWS(AI$1165:AI1177)/100&lt;=AI$1163,AI1176+1,"")</f>
        <v>12.01</v>
      </c>
      <c r="AJ1177" s="37">
        <f t="shared" si="6730"/>
        <v>12.01</v>
      </c>
    </row>
    <row r="1178" spans="2:36" ht="12.75">
      <c r="B1178">
        <f t="shared" ref="B1178:P1178" si="6731">IF(ROWS(B$1165:B1178)&lt;=B$1163,B1177+1,"")</f>
        <v>14</v>
      </c>
      <c r="C1178" t="str">
        <f t="shared" si="6731"/>
        <v/>
      </c>
      <c r="D1178" t="str">
        <f t="shared" si="6731"/>
        <v/>
      </c>
      <c r="E1178" t="str">
        <f t="shared" si="6731"/>
        <v/>
      </c>
      <c r="F1178" t="str">
        <f t="shared" si="6731"/>
        <v/>
      </c>
      <c r="G1178" t="str">
        <f t="shared" si="6731"/>
        <v/>
      </c>
      <c r="H1178" t="str">
        <f t="shared" si="6731"/>
        <v/>
      </c>
      <c r="I1178" t="str">
        <f t="shared" si="6731"/>
        <v/>
      </c>
      <c r="J1178">
        <f t="shared" si="6731"/>
        <v>14</v>
      </c>
      <c r="K1178">
        <f t="shared" si="6731"/>
        <v>14</v>
      </c>
      <c r="L1178">
        <f t="shared" si="6731"/>
        <v>14</v>
      </c>
      <c r="M1178">
        <f t="shared" si="6731"/>
        <v>14</v>
      </c>
      <c r="N1178">
        <f t="shared" si="6731"/>
        <v>14</v>
      </c>
      <c r="O1178">
        <f t="shared" si="6731"/>
        <v>14</v>
      </c>
      <c r="P1178">
        <f t="shared" si="6731"/>
        <v>14</v>
      </c>
      <c r="Q1178" s="37">
        <f t="shared" ref="Q1178:T1178" si="6732">IF(ROWS(Q$1165:Q1178)/100&lt;=Q$1163,Q1177+1%,"")</f>
        <v>0.13999999999999999</v>
      </c>
      <c r="R1178" s="37" t="str">
        <f t="shared" si="6732"/>
        <v/>
      </c>
      <c r="S1178" s="37">
        <f t="shared" si="6732"/>
        <v>0.13999999999999999</v>
      </c>
      <c r="T1178" s="37" t="str">
        <f t="shared" si="6732"/>
        <v/>
      </c>
      <c r="U1178" t="str">
        <f t="shared" si="6657"/>
        <v/>
      </c>
      <c r="V1178" s="37" t="str">
        <f t="shared" ref="V1178:W1178" si="6733">IF(ROWS(V$1165:V1178)/100&lt;=V$1163,V1177+1%,"")</f>
        <v/>
      </c>
      <c r="W1178" s="37" t="str">
        <f t="shared" si="6733"/>
        <v/>
      </c>
      <c r="X1178">
        <f t="shared" si="6659"/>
        <v>23</v>
      </c>
      <c r="Y1178" s="37" t="str">
        <f t="shared" si="6660"/>
        <v/>
      </c>
      <c r="Z1178">
        <f t="shared" ref="Z1178:AA1178" si="6734">IF(ROWS(Z$1165:Z1178)&lt;=Z$1163,Z1177+1,"")</f>
        <v>14</v>
      </c>
      <c r="AA1178">
        <f t="shared" si="6734"/>
        <v>14</v>
      </c>
      <c r="AB1178" s="37">
        <f t="shared" ref="AB1178:AG1178" si="6735">IF(ROWS(AB$1165:AB1178)/100&lt;=AB$1163,AB1177+1%,"")</f>
        <v>0.13999999999999999</v>
      </c>
      <c r="AC1178" s="37">
        <f t="shared" si="6735"/>
        <v>0.13999999999999999</v>
      </c>
      <c r="AD1178" s="37">
        <f t="shared" si="6735"/>
        <v>0.13999999999999999</v>
      </c>
      <c r="AE1178" s="37">
        <f t="shared" si="6735"/>
        <v>0.13999999999999999</v>
      </c>
      <c r="AF1178" s="37">
        <f t="shared" si="6735"/>
        <v>0.13999999999999999</v>
      </c>
      <c r="AG1178" s="37">
        <f t="shared" si="6735"/>
        <v>0.13999999999999999</v>
      </c>
      <c r="AH1178">
        <f t="shared" si="6663"/>
        <v>14</v>
      </c>
      <c r="AI1178" s="37">
        <f t="shared" ref="AI1178:AJ1178" si="6736">IF(ROWS(AI$1165:AI1178)/100&lt;=AI$1163,AI1177+1,"")</f>
        <v>13.01</v>
      </c>
      <c r="AJ1178" s="37">
        <f t="shared" si="6736"/>
        <v>13.01</v>
      </c>
    </row>
    <row r="1179" spans="2:36" ht="12.75">
      <c r="B1179">
        <f t="shared" ref="B1179:P1179" si="6737">IF(ROWS(B$1165:B1179)&lt;=B$1163,B1178+1,"")</f>
        <v>15</v>
      </c>
      <c r="C1179" t="str">
        <f t="shared" si="6737"/>
        <v/>
      </c>
      <c r="D1179" t="str">
        <f t="shared" si="6737"/>
        <v/>
      </c>
      <c r="E1179" t="str">
        <f t="shared" si="6737"/>
        <v/>
      </c>
      <c r="F1179" t="str">
        <f t="shared" si="6737"/>
        <v/>
      </c>
      <c r="G1179" t="str">
        <f t="shared" si="6737"/>
        <v/>
      </c>
      <c r="H1179" t="str">
        <f t="shared" si="6737"/>
        <v/>
      </c>
      <c r="I1179" t="str">
        <f t="shared" si="6737"/>
        <v/>
      </c>
      <c r="J1179">
        <f t="shared" si="6737"/>
        <v>15</v>
      </c>
      <c r="K1179">
        <f t="shared" si="6737"/>
        <v>15</v>
      </c>
      <c r="L1179">
        <f t="shared" si="6737"/>
        <v>15</v>
      </c>
      <c r="M1179">
        <f t="shared" si="6737"/>
        <v>15</v>
      </c>
      <c r="N1179">
        <f t="shared" si="6737"/>
        <v>15</v>
      </c>
      <c r="O1179">
        <f t="shared" si="6737"/>
        <v>15</v>
      </c>
      <c r="P1179">
        <f t="shared" si="6737"/>
        <v>15</v>
      </c>
      <c r="Q1179" s="37">
        <f t="shared" ref="Q1179:T1179" si="6738">IF(ROWS(Q$1165:Q1179)/100&lt;=Q$1163,Q1178+1%,"")</f>
        <v>0.15</v>
      </c>
      <c r="R1179" s="37" t="str">
        <f t="shared" si="6738"/>
        <v/>
      </c>
      <c r="S1179" s="37">
        <f t="shared" si="6738"/>
        <v>0.15</v>
      </c>
      <c r="T1179" s="37" t="str">
        <f t="shared" si="6738"/>
        <v/>
      </c>
      <c r="U1179" t="str">
        <f t="shared" si="6657"/>
        <v/>
      </c>
      <c r="V1179" s="37" t="str">
        <f t="shared" ref="V1179:W1179" si="6739">IF(ROWS(V$1165:V1179)/100&lt;=V$1163,V1178+1%,"")</f>
        <v/>
      </c>
      <c r="W1179" s="37" t="str">
        <f t="shared" si="6739"/>
        <v/>
      </c>
      <c r="X1179">
        <f t="shared" si="6659"/>
        <v>24</v>
      </c>
      <c r="Y1179" s="37" t="str">
        <f t="shared" si="6660"/>
        <v/>
      </c>
      <c r="Z1179">
        <f t="shared" ref="Z1179:AA1179" si="6740">IF(ROWS(Z$1165:Z1179)&lt;=Z$1163,Z1178+1,"")</f>
        <v>15</v>
      </c>
      <c r="AA1179">
        <f t="shared" si="6740"/>
        <v>15</v>
      </c>
      <c r="AB1179" s="37">
        <f t="shared" ref="AB1179:AG1179" si="6741">IF(ROWS(AB$1165:AB1179)/100&lt;=AB$1163,AB1178+1%,"")</f>
        <v>0.15</v>
      </c>
      <c r="AC1179" s="37">
        <f t="shared" si="6741"/>
        <v>0.15</v>
      </c>
      <c r="AD1179" s="37">
        <f t="shared" si="6741"/>
        <v>0.15</v>
      </c>
      <c r="AE1179" s="37">
        <f t="shared" si="6741"/>
        <v>0.15</v>
      </c>
      <c r="AF1179" s="37">
        <f t="shared" si="6741"/>
        <v>0.15</v>
      </c>
      <c r="AG1179" s="37">
        <f t="shared" si="6741"/>
        <v>0.15</v>
      </c>
      <c r="AH1179">
        <f t="shared" si="6663"/>
        <v>15</v>
      </c>
      <c r="AI1179" s="37">
        <f t="shared" ref="AI1179:AJ1179" si="6742">IF(ROWS(AI$1165:AI1179)/100&lt;=AI$1163,AI1178+1,"")</f>
        <v>14.01</v>
      </c>
      <c r="AJ1179" s="37">
        <f t="shared" si="6742"/>
        <v>14.01</v>
      </c>
    </row>
    <row r="1180" spans="2:36" ht="12.75">
      <c r="B1180">
        <f t="shared" ref="B1180:P1180" si="6743">IF(ROWS(B$1165:B1180)&lt;=B$1163,B1179+1,"")</f>
        <v>16</v>
      </c>
      <c r="C1180" t="str">
        <f t="shared" si="6743"/>
        <v/>
      </c>
      <c r="D1180" t="str">
        <f t="shared" si="6743"/>
        <v/>
      </c>
      <c r="E1180" t="str">
        <f t="shared" si="6743"/>
        <v/>
      </c>
      <c r="F1180" t="str">
        <f t="shared" si="6743"/>
        <v/>
      </c>
      <c r="G1180" t="str">
        <f t="shared" si="6743"/>
        <v/>
      </c>
      <c r="H1180" t="str">
        <f t="shared" si="6743"/>
        <v/>
      </c>
      <c r="I1180" t="str">
        <f t="shared" si="6743"/>
        <v/>
      </c>
      <c r="J1180">
        <f t="shared" si="6743"/>
        <v>16</v>
      </c>
      <c r="K1180">
        <f t="shared" si="6743"/>
        <v>16</v>
      </c>
      <c r="L1180">
        <f t="shared" si="6743"/>
        <v>16</v>
      </c>
      <c r="M1180">
        <f t="shared" si="6743"/>
        <v>16</v>
      </c>
      <c r="N1180">
        <f t="shared" si="6743"/>
        <v>16</v>
      </c>
      <c r="O1180">
        <f t="shared" si="6743"/>
        <v>16</v>
      </c>
      <c r="P1180">
        <f t="shared" si="6743"/>
        <v>16</v>
      </c>
      <c r="Q1180" s="37">
        <f t="shared" ref="Q1180:T1180" si="6744">IF(ROWS(Q$1165:Q1180)/100&lt;=Q$1163,Q1179+1%,"")</f>
        <v>0.16</v>
      </c>
      <c r="R1180" s="37" t="str">
        <f t="shared" si="6744"/>
        <v/>
      </c>
      <c r="S1180" s="37">
        <f t="shared" si="6744"/>
        <v>0.16</v>
      </c>
      <c r="T1180" s="37" t="str">
        <f t="shared" si="6744"/>
        <v/>
      </c>
      <c r="U1180" t="str">
        <f t="shared" si="6657"/>
        <v/>
      </c>
      <c r="V1180" s="37" t="str">
        <f t="shared" ref="V1180:W1180" si="6745">IF(ROWS(V$1165:V1180)/100&lt;=V$1163,V1179+1%,"")</f>
        <v/>
      </c>
      <c r="W1180" s="37" t="str">
        <f t="shared" si="6745"/>
        <v/>
      </c>
      <c r="X1180">
        <f t="shared" si="6659"/>
        <v>25</v>
      </c>
      <c r="Y1180" s="37" t="str">
        <f t="shared" si="6660"/>
        <v/>
      </c>
      <c r="Z1180">
        <f t="shared" ref="Z1180:AA1180" si="6746">IF(ROWS(Z$1165:Z1180)&lt;=Z$1163,Z1179+1,"")</f>
        <v>16</v>
      </c>
      <c r="AA1180">
        <f t="shared" si="6746"/>
        <v>16</v>
      </c>
      <c r="AB1180" s="37">
        <f t="shared" ref="AB1180:AG1180" si="6747">IF(ROWS(AB$1165:AB1180)/100&lt;=AB$1163,AB1179+1%,"")</f>
        <v>0.16</v>
      </c>
      <c r="AC1180" s="37">
        <f t="shared" si="6747"/>
        <v>0.16</v>
      </c>
      <c r="AD1180" s="37">
        <f t="shared" si="6747"/>
        <v>0.16</v>
      </c>
      <c r="AE1180" s="37">
        <f t="shared" si="6747"/>
        <v>0.16</v>
      </c>
      <c r="AF1180" s="37">
        <f t="shared" si="6747"/>
        <v>0.16</v>
      </c>
      <c r="AG1180" s="37">
        <f t="shared" si="6747"/>
        <v>0.16</v>
      </c>
      <c r="AH1180">
        <f t="shared" si="6663"/>
        <v>16</v>
      </c>
      <c r="AI1180" s="37">
        <f t="shared" ref="AI1180:AJ1180" si="6748">IF(ROWS(AI$1165:AI1180)/100&lt;=AI$1163,AI1179+1,"")</f>
        <v>15.01</v>
      </c>
      <c r="AJ1180" s="37">
        <f t="shared" si="6748"/>
        <v>15.01</v>
      </c>
    </row>
    <row r="1181" spans="2:36" ht="12.75">
      <c r="B1181">
        <f t="shared" ref="B1181:P1181" si="6749">IF(ROWS(B$1165:B1181)&lt;=B$1163,B1180+1,"")</f>
        <v>17</v>
      </c>
      <c r="C1181" t="str">
        <f t="shared" si="6749"/>
        <v/>
      </c>
      <c r="D1181" t="str">
        <f t="shared" si="6749"/>
        <v/>
      </c>
      <c r="E1181" t="str">
        <f t="shared" si="6749"/>
        <v/>
      </c>
      <c r="F1181" t="str">
        <f t="shared" si="6749"/>
        <v/>
      </c>
      <c r="G1181" t="str">
        <f t="shared" si="6749"/>
        <v/>
      </c>
      <c r="H1181" t="str">
        <f t="shared" si="6749"/>
        <v/>
      </c>
      <c r="I1181" t="str">
        <f t="shared" si="6749"/>
        <v/>
      </c>
      <c r="J1181">
        <f t="shared" si="6749"/>
        <v>17</v>
      </c>
      <c r="K1181">
        <f t="shared" si="6749"/>
        <v>17</v>
      </c>
      <c r="L1181">
        <f t="shared" si="6749"/>
        <v>17</v>
      </c>
      <c r="M1181">
        <f t="shared" si="6749"/>
        <v>17</v>
      </c>
      <c r="N1181">
        <f t="shared" si="6749"/>
        <v>17</v>
      </c>
      <c r="O1181">
        <f t="shared" si="6749"/>
        <v>17</v>
      </c>
      <c r="P1181">
        <f t="shared" si="6749"/>
        <v>17</v>
      </c>
      <c r="Q1181" s="37">
        <f t="shared" ref="Q1181:T1181" si="6750">IF(ROWS(Q$1165:Q1181)/100&lt;=Q$1163,Q1180+1%,"")</f>
        <v>0.17</v>
      </c>
      <c r="R1181" s="37" t="str">
        <f t="shared" si="6750"/>
        <v/>
      </c>
      <c r="S1181" s="37">
        <f t="shared" si="6750"/>
        <v>0.17</v>
      </c>
      <c r="T1181" s="37" t="str">
        <f t="shared" si="6750"/>
        <v/>
      </c>
      <c r="U1181" t="str">
        <f t="shared" si="6657"/>
        <v/>
      </c>
      <c r="V1181" s="37" t="str">
        <f t="shared" ref="V1181:W1181" si="6751">IF(ROWS(V$1165:V1181)/100&lt;=V$1163,V1180+1%,"")</f>
        <v/>
      </c>
      <c r="W1181" s="37" t="str">
        <f t="shared" si="6751"/>
        <v/>
      </c>
      <c r="X1181">
        <f t="shared" si="6659"/>
        <v>26</v>
      </c>
      <c r="Y1181" s="37" t="str">
        <f t="shared" si="6660"/>
        <v/>
      </c>
      <c r="Z1181">
        <f t="shared" ref="Z1181:AA1181" si="6752">IF(ROWS(Z$1165:Z1181)&lt;=Z$1163,Z1180+1,"")</f>
        <v>17</v>
      </c>
      <c r="AA1181">
        <f t="shared" si="6752"/>
        <v>17</v>
      </c>
      <c r="AB1181" s="37">
        <f t="shared" ref="AB1181:AG1181" si="6753">IF(ROWS(AB$1165:AB1181)/100&lt;=AB$1163,AB1180+1%,"")</f>
        <v>0.17</v>
      </c>
      <c r="AC1181" s="37">
        <f t="shared" si="6753"/>
        <v>0.17</v>
      </c>
      <c r="AD1181" s="37">
        <f t="shared" si="6753"/>
        <v>0.17</v>
      </c>
      <c r="AE1181" s="37">
        <f t="shared" si="6753"/>
        <v>0.17</v>
      </c>
      <c r="AF1181" s="37">
        <f t="shared" si="6753"/>
        <v>0.17</v>
      </c>
      <c r="AG1181" s="37">
        <f t="shared" si="6753"/>
        <v>0.17</v>
      </c>
      <c r="AH1181">
        <f t="shared" si="6663"/>
        <v>17</v>
      </c>
      <c r="AI1181" s="37">
        <f t="shared" ref="AI1181:AJ1181" si="6754">IF(ROWS(AI$1165:AI1181)/100&lt;=AI$1163,AI1180+1,"")</f>
        <v>16.009999999999998</v>
      </c>
      <c r="AJ1181" s="37">
        <f t="shared" si="6754"/>
        <v>16.009999999999998</v>
      </c>
    </row>
    <row r="1182" spans="2:36" ht="12.75">
      <c r="B1182">
        <f t="shared" ref="B1182:P1182" si="6755">IF(ROWS(B$1165:B1182)&lt;=B$1163,B1181+1,"")</f>
        <v>18</v>
      </c>
      <c r="C1182" t="str">
        <f t="shared" si="6755"/>
        <v/>
      </c>
      <c r="D1182" t="str">
        <f t="shared" si="6755"/>
        <v/>
      </c>
      <c r="E1182" t="str">
        <f t="shared" si="6755"/>
        <v/>
      </c>
      <c r="F1182" t="str">
        <f t="shared" si="6755"/>
        <v/>
      </c>
      <c r="G1182" t="str">
        <f t="shared" si="6755"/>
        <v/>
      </c>
      <c r="H1182" t="str">
        <f t="shared" si="6755"/>
        <v/>
      </c>
      <c r="I1182" t="str">
        <f t="shared" si="6755"/>
        <v/>
      </c>
      <c r="J1182">
        <f t="shared" si="6755"/>
        <v>18</v>
      </c>
      <c r="K1182">
        <f t="shared" si="6755"/>
        <v>18</v>
      </c>
      <c r="L1182">
        <f t="shared" si="6755"/>
        <v>18</v>
      </c>
      <c r="M1182">
        <f t="shared" si="6755"/>
        <v>18</v>
      </c>
      <c r="N1182">
        <f t="shared" si="6755"/>
        <v>18</v>
      </c>
      <c r="O1182">
        <f t="shared" si="6755"/>
        <v>18</v>
      </c>
      <c r="P1182">
        <f t="shared" si="6755"/>
        <v>18</v>
      </c>
      <c r="Q1182" s="37">
        <f t="shared" ref="Q1182:T1182" si="6756">IF(ROWS(Q$1165:Q1182)/100&lt;=Q$1163,Q1181+1%,"")</f>
        <v>0.18000000000000002</v>
      </c>
      <c r="R1182" s="37" t="str">
        <f t="shared" si="6756"/>
        <v/>
      </c>
      <c r="S1182" s="37">
        <f t="shared" si="6756"/>
        <v>0.18000000000000002</v>
      </c>
      <c r="T1182" s="37" t="str">
        <f t="shared" si="6756"/>
        <v/>
      </c>
      <c r="U1182" t="str">
        <f t="shared" si="6657"/>
        <v/>
      </c>
      <c r="V1182" s="37" t="str">
        <f t="shared" ref="V1182:W1182" si="6757">IF(ROWS(V$1165:V1182)/100&lt;=V$1163,V1181+1%,"")</f>
        <v/>
      </c>
      <c r="W1182" s="37" t="str">
        <f t="shared" si="6757"/>
        <v/>
      </c>
      <c r="X1182">
        <f t="shared" si="6659"/>
        <v>27</v>
      </c>
      <c r="Y1182" s="37" t="str">
        <f t="shared" si="6660"/>
        <v/>
      </c>
      <c r="Z1182">
        <f t="shared" ref="Z1182:AA1182" si="6758">IF(ROWS(Z$1165:Z1182)&lt;=Z$1163,Z1181+1,"")</f>
        <v>18</v>
      </c>
      <c r="AA1182">
        <f t="shared" si="6758"/>
        <v>18</v>
      </c>
      <c r="AB1182" s="37">
        <f t="shared" ref="AB1182:AG1182" si="6759">IF(ROWS(AB$1165:AB1182)/100&lt;=AB$1163,AB1181+1%,"")</f>
        <v>0.18000000000000002</v>
      </c>
      <c r="AC1182" s="37">
        <f t="shared" si="6759"/>
        <v>0.18000000000000002</v>
      </c>
      <c r="AD1182" s="37">
        <f t="shared" si="6759"/>
        <v>0.18000000000000002</v>
      </c>
      <c r="AE1182" s="37">
        <f t="shared" si="6759"/>
        <v>0.18000000000000002</v>
      </c>
      <c r="AF1182" s="37">
        <f t="shared" si="6759"/>
        <v>0.18000000000000002</v>
      </c>
      <c r="AG1182" s="37">
        <f t="shared" si="6759"/>
        <v>0.18000000000000002</v>
      </c>
      <c r="AH1182">
        <f t="shared" si="6663"/>
        <v>18</v>
      </c>
      <c r="AI1182" s="37">
        <f t="shared" ref="AI1182:AJ1182" si="6760">IF(ROWS(AI$1165:AI1182)/100&lt;=AI$1163,AI1181+1,"")</f>
        <v>17.009999999999998</v>
      </c>
      <c r="AJ1182" s="37">
        <f t="shared" si="6760"/>
        <v>17.009999999999998</v>
      </c>
    </row>
    <row r="1183" spans="2:36" ht="12.75">
      <c r="B1183">
        <f t="shared" ref="B1183:P1183" si="6761">IF(ROWS(B$1165:B1183)&lt;=B$1163,B1182+1,"")</f>
        <v>19</v>
      </c>
      <c r="C1183" t="str">
        <f t="shared" si="6761"/>
        <v/>
      </c>
      <c r="D1183" t="str">
        <f t="shared" si="6761"/>
        <v/>
      </c>
      <c r="E1183" t="str">
        <f t="shared" si="6761"/>
        <v/>
      </c>
      <c r="F1183" t="str">
        <f t="shared" si="6761"/>
        <v/>
      </c>
      <c r="G1183" t="str">
        <f t="shared" si="6761"/>
        <v/>
      </c>
      <c r="H1183" t="str">
        <f t="shared" si="6761"/>
        <v/>
      </c>
      <c r="I1183" t="str">
        <f t="shared" si="6761"/>
        <v/>
      </c>
      <c r="J1183">
        <f t="shared" si="6761"/>
        <v>19</v>
      </c>
      <c r="K1183">
        <f t="shared" si="6761"/>
        <v>19</v>
      </c>
      <c r="L1183">
        <f t="shared" si="6761"/>
        <v>19</v>
      </c>
      <c r="M1183">
        <f t="shared" si="6761"/>
        <v>19</v>
      </c>
      <c r="N1183">
        <f t="shared" si="6761"/>
        <v>19</v>
      </c>
      <c r="O1183">
        <f t="shared" si="6761"/>
        <v>19</v>
      </c>
      <c r="P1183">
        <f t="shared" si="6761"/>
        <v>19</v>
      </c>
      <c r="Q1183" s="37">
        <f t="shared" ref="Q1183:T1183" si="6762">IF(ROWS(Q$1165:Q1183)/100&lt;=Q$1163,Q1182+1%,"")</f>
        <v>0.19000000000000003</v>
      </c>
      <c r="R1183" s="37" t="str">
        <f t="shared" si="6762"/>
        <v/>
      </c>
      <c r="S1183" s="37">
        <f t="shared" si="6762"/>
        <v>0.19000000000000003</v>
      </c>
      <c r="T1183" s="37" t="str">
        <f t="shared" si="6762"/>
        <v/>
      </c>
      <c r="U1183" t="str">
        <f t="shared" si="6657"/>
        <v/>
      </c>
      <c r="V1183" s="37" t="str">
        <f t="shared" ref="V1183:W1183" si="6763">IF(ROWS(V$1165:V1183)/100&lt;=V$1163,V1182+1%,"")</f>
        <v/>
      </c>
      <c r="W1183" s="37" t="str">
        <f t="shared" si="6763"/>
        <v/>
      </c>
      <c r="X1183">
        <f t="shared" si="6659"/>
        <v>28</v>
      </c>
      <c r="Y1183" s="37" t="str">
        <f t="shared" si="6660"/>
        <v/>
      </c>
      <c r="Z1183">
        <f t="shared" ref="Z1183:AA1183" si="6764">IF(ROWS(Z$1165:Z1183)&lt;=Z$1163,Z1182+1,"")</f>
        <v>19</v>
      </c>
      <c r="AA1183">
        <f t="shared" si="6764"/>
        <v>19</v>
      </c>
      <c r="AB1183" s="37">
        <f t="shared" ref="AB1183:AG1183" si="6765">IF(ROWS(AB$1165:AB1183)/100&lt;=AB$1163,AB1182+1%,"")</f>
        <v>0.19000000000000003</v>
      </c>
      <c r="AC1183" s="37">
        <f t="shared" si="6765"/>
        <v>0.19000000000000003</v>
      </c>
      <c r="AD1183" s="37">
        <f t="shared" si="6765"/>
        <v>0.19000000000000003</v>
      </c>
      <c r="AE1183" s="37">
        <f t="shared" si="6765"/>
        <v>0.19000000000000003</v>
      </c>
      <c r="AF1183" s="37">
        <f t="shared" si="6765"/>
        <v>0.19000000000000003</v>
      </c>
      <c r="AG1183" s="37">
        <f t="shared" si="6765"/>
        <v>0.19000000000000003</v>
      </c>
      <c r="AH1183">
        <f t="shared" si="6663"/>
        <v>19</v>
      </c>
      <c r="AI1183" s="37">
        <f t="shared" ref="AI1183:AJ1183" si="6766">IF(ROWS(AI$1165:AI1183)/100&lt;=AI$1163,AI1182+1,"")</f>
        <v>18.009999999999998</v>
      </c>
      <c r="AJ1183" s="37">
        <f t="shared" si="6766"/>
        <v>18.009999999999998</v>
      </c>
    </row>
    <row r="1184" spans="2:36" ht="12.75">
      <c r="B1184">
        <f t="shared" ref="B1184:P1184" si="6767">IF(ROWS(B$1165:B1184)&lt;=B$1163,B1183+1,"")</f>
        <v>20</v>
      </c>
      <c r="C1184" t="str">
        <f t="shared" si="6767"/>
        <v/>
      </c>
      <c r="D1184" t="str">
        <f t="shared" si="6767"/>
        <v/>
      </c>
      <c r="E1184" t="str">
        <f t="shared" si="6767"/>
        <v/>
      </c>
      <c r="F1184" t="str">
        <f t="shared" si="6767"/>
        <v/>
      </c>
      <c r="G1184" t="str">
        <f t="shared" si="6767"/>
        <v/>
      </c>
      <c r="H1184" t="str">
        <f t="shared" si="6767"/>
        <v/>
      </c>
      <c r="I1184" t="str">
        <f t="shared" si="6767"/>
        <v/>
      </c>
      <c r="J1184">
        <f t="shared" si="6767"/>
        <v>20</v>
      </c>
      <c r="K1184">
        <f t="shared" si="6767"/>
        <v>20</v>
      </c>
      <c r="L1184">
        <f t="shared" si="6767"/>
        <v>20</v>
      </c>
      <c r="M1184">
        <f t="shared" si="6767"/>
        <v>20</v>
      </c>
      <c r="N1184">
        <f t="shared" si="6767"/>
        <v>20</v>
      </c>
      <c r="O1184">
        <f t="shared" si="6767"/>
        <v>20</v>
      </c>
      <c r="P1184">
        <f t="shared" si="6767"/>
        <v>20</v>
      </c>
      <c r="Q1184" s="37">
        <f t="shared" ref="Q1184:T1184" si="6768">IF(ROWS(Q$1165:Q1184)/100&lt;=Q$1163,Q1183+1%,"")</f>
        <v>0.20000000000000004</v>
      </c>
      <c r="R1184" s="37" t="str">
        <f t="shared" si="6768"/>
        <v/>
      </c>
      <c r="S1184" s="37">
        <f t="shared" si="6768"/>
        <v>0.20000000000000004</v>
      </c>
      <c r="T1184" s="37" t="str">
        <f t="shared" si="6768"/>
        <v/>
      </c>
      <c r="U1184" t="str">
        <f t="shared" si="6657"/>
        <v/>
      </c>
      <c r="V1184" s="37" t="str">
        <f t="shared" ref="V1184:W1184" si="6769">IF(ROWS(V$1165:V1184)/100&lt;=V$1163,V1183+1%,"")</f>
        <v/>
      </c>
      <c r="W1184" s="37" t="str">
        <f t="shared" si="6769"/>
        <v/>
      </c>
      <c r="X1184">
        <f t="shared" si="6659"/>
        <v>29</v>
      </c>
      <c r="Y1184" s="37" t="str">
        <f t="shared" si="6660"/>
        <v/>
      </c>
      <c r="Z1184">
        <f t="shared" ref="Z1184:AA1184" si="6770">IF(ROWS(Z$1165:Z1184)&lt;=Z$1163,Z1183+1,"")</f>
        <v>20</v>
      </c>
      <c r="AA1184">
        <f t="shared" si="6770"/>
        <v>20</v>
      </c>
      <c r="AB1184" s="37">
        <f t="shared" ref="AB1184:AG1184" si="6771">IF(ROWS(AB$1165:AB1184)/100&lt;=AB$1163,AB1183+1%,"")</f>
        <v>0.20000000000000004</v>
      </c>
      <c r="AC1184" s="37">
        <f t="shared" si="6771"/>
        <v>0.20000000000000004</v>
      </c>
      <c r="AD1184" s="37">
        <f t="shared" si="6771"/>
        <v>0.20000000000000004</v>
      </c>
      <c r="AE1184" s="37">
        <f t="shared" si="6771"/>
        <v>0.20000000000000004</v>
      </c>
      <c r="AF1184" s="37">
        <f t="shared" si="6771"/>
        <v>0.20000000000000004</v>
      </c>
      <c r="AG1184" s="37">
        <f t="shared" si="6771"/>
        <v>0.20000000000000004</v>
      </c>
      <c r="AH1184">
        <f t="shared" si="6663"/>
        <v>20</v>
      </c>
      <c r="AI1184" s="37">
        <f t="shared" ref="AI1184:AJ1184" si="6772">IF(ROWS(AI$1165:AI1184)/100&lt;=AI$1163,AI1183+1,"")</f>
        <v>19.009999999999998</v>
      </c>
      <c r="AJ1184" s="37">
        <f t="shared" si="6772"/>
        <v>19.009999999999998</v>
      </c>
    </row>
    <row r="1185" spans="2:36" ht="12.75">
      <c r="B1185">
        <f t="shared" ref="B1185:P1185" si="6773">IF(ROWS(B$1165:B1185)&lt;=B$1163,B1184+1,"")</f>
        <v>21</v>
      </c>
      <c r="C1185" t="str">
        <f t="shared" si="6773"/>
        <v/>
      </c>
      <c r="D1185" t="str">
        <f t="shared" si="6773"/>
        <v/>
      </c>
      <c r="E1185" t="str">
        <f t="shared" si="6773"/>
        <v/>
      </c>
      <c r="F1185" t="str">
        <f t="shared" si="6773"/>
        <v/>
      </c>
      <c r="G1185" t="str">
        <f t="shared" si="6773"/>
        <v/>
      </c>
      <c r="H1185" t="str">
        <f t="shared" si="6773"/>
        <v/>
      </c>
      <c r="I1185" t="str">
        <f t="shared" si="6773"/>
        <v/>
      </c>
      <c r="J1185">
        <f t="shared" si="6773"/>
        <v>21</v>
      </c>
      <c r="K1185">
        <f t="shared" si="6773"/>
        <v>21</v>
      </c>
      <c r="L1185">
        <f t="shared" si="6773"/>
        <v>21</v>
      </c>
      <c r="M1185">
        <f t="shared" si="6773"/>
        <v>21</v>
      </c>
      <c r="N1185">
        <f t="shared" si="6773"/>
        <v>21</v>
      </c>
      <c r="O1185">
        <f t="shared" si="6773"/>
        <v>21</v>
      </c>
      <c r="P1185">
        <f t="shared" si="6773"/>
        <v>21</v>
      </c>
      <c r="Q1185" s="37">
        <f t="shared" ref="Q1185:T1185" si="6774">IF(ROWS(Q$1165:Q1185)/100&lt;=Q$1163,Q1184+1%,"")</f>
        <v>0.21000000000000005</v>
      </c>
      <c r="R1185" s="37" t="str">
        <f t="shared" si="6774"/>
        <v/>
      </c>
      <c r="S1185" s="37">
        <f t="shared" si="6774"/>
        <v>0.21000000000000005</v>
      </c>
      <c r="T1185" s="37" t="str">
        <f t="shared" si="6774"/>
        <v/>
      </c>
      <c r="U1185" t="str">
        <f t="shared" si="6657"/>
        <v/>
      </c>
      <c r="V1185" s="37" t="str">
        <f t="shared" ref="V1185:W1185" si="6775">IF(ROWS(V$1165:V1185)/100&lt;=V$1163,V1184+1%,"")</f>
        <v/>
      </c>
      <c r="W1185" s="37" t="str">
        <f t="shared" si="6775"/>
        <v/>
      </c>
      <c r="X1185">
        <f t="shared" si="6659"/>
        <v>30</v>
      </c>
      <c r="Y1185" s="37" t="str">
        <f t="shared" si="6660"/>
        <v/>
      </c>
      <c r="Z1185">
        <f t="shared" ref="Z1185:AA1185" si="6776">IF(ROWS(Z$1165:Z1185)&lt;=Z$1163,Z1184+1,"")</f>
        <v>21</v>
      </c>
      <c r="AA1185">
        <f t="shared" si="6776"/>
        <v>21</v>
      </c>
      <c r="AB1185" s="37">
        <f t="shared" ref="AB1185:AG1185" si="6777">IF(ROWS(AB$1165:AB1185)/100&lt;=AB$1163,AB1184+1%,"")</f>
        <v>0.21000000000000005</v>
      </c>
      <c r="AC1185" s="37">
        <f t="shared" si="6777"/>
        <v>0.21000000000000005</v>
      </c>
      <c r="AD1185" s="37">
        <f t="shared" si="6777"/>
        <v>0.21000000000000005</v>
      </c>
      <c r="AE1185" s="37">
        <f t="shared" si="6777"/>
        <v>0.21000000000000005</v>
      </c>
      <c r="AF1185" s="37">
        <f t="shared" si="6777"/>
        <v>0.21000000000000005</v>
      </c>
      <c r="AG1185" s="37">
        <f t="shared" si="6777"/>
        <v>0.21000000000000005</v>
      </c>
      <c r="AH1185">
        <f t="shared" si="6663"/>
        <v>21</v>
      </c>
      <c r="AI1185" s="37">
        <f t="shared" ref="AI1185:AJ1185" si="6778">IF(ROWS(AI$1165:AI1185)/100&lt;=AI$1163,AI1184+1,"")</f>
        <v>20.009999999999998</v>
      </c>
      <c r="AJ1185" s="37">
        <f t="shared" si="6778"/>
        <v>20.009999999999998</v>
      </c>
    </row>
    <row r="1186" spans="2:36" ht="12.75">
      <c r="B1186">
        <f t="shared" ref="B1186:P1186" si="6779">IF(ROWS(B$1165:B1186)&lt;=B$1163,B1185+1,"")</f>
        <v>22</v>
      </c>
      <c r="C1186" t="str">
        <f t="shared" si="6779"/>
        <v/>
      </c>
      <c r="D1186" t="str">
        <f t="shared" si="6779"/>
        <v/>
      </c>
      <c r="E1186" t="str">
        <f t="shared" si="6779"/>
        <v/>
      </c>
      <c r="F1186" t="str">
        <f t="shared" si="6779"/>
        <v/>
      </c>
      <c r="G1186" t="str">
        <f t="shared" si="6779"/>
        <v/>
      </c>
      <c r="H1186" t="str">
        <f t="shared" si="6779"/>
        <v/>
      </c>
      <c r="I1186" t="str">
        <f t="shared" si="6779"/>
        <v/>
      </c>
      <c r="J1186">
        <f t="shared" si="6779"/>
        <v>22</v>
      </c>
      <c r="K1186">
        <f t="shared" si="6779"/>
        <v>22</v>
      </c>
      <c r="L1186">
        <f t="shared" si="6779"/>
        <v>22</v>
      </c>
      <c r="M1186">
        <f t="shared" si="6779"/>
        <v>22</v>
      </c>
      <c r="N1186">
        <f t="shared" si="6779"/>
        <v>22</v>
      </c>
      <c r="O1186">
        <f t="shared" si="6779"/>
        <v>22</v>
      </c>
      <c r="P1186">
        <f t="shared" si="6779"/>
        <v>22</v>
      </c>
      <c r="Q1186" s="37">
        <f t="shared" ref="Q1186:T1186" si="6780">IF(ROWS(Q$1165:Q1186)/100&lt;=Q$1163,Q1185+1%,"")</f>
        <v>0.22000000000000006</v>
      </c>
      <c r="R1186" s="37" t="str">
        <f t="shared" si="6780"/>
        <v/>
      </c>
      <c r="S1186" s="37">
        <f t="shared" si="6780"/>
        <v>0.22000000000000006</v>
      </c>
      <c r="T1186" s="37" t="str">
        <f t="shared" si="6780"/>
        <v/>
      </c>
      <c r="U1186" t="str">
        <f t="shared" si="6657"/>
        <v/>
      </c>
      <c r="V1186" s="37" t="str">
        <f t="shared" ref="V1186:W1186" si="6781">IF(ROWS(V$1165:V1186)/100&lt;=V$1163,V1185+1%,"")</f>
        <v/>
      </c>
      <c r="W1186" s="37" t="str">
        <f t="shared" si="6781"/>
        <v/>
      </c>
      <c r="X1186">
        <f t="shared" si="6659"/>
        <v>31</v>
      </c>
      <c r="Y1186" s="37" t="str">
        <f t="shared" si="6660"/>
        <v/>
      </c>
      <c r="Z1186">
        <f t="shared" ref="Z1186:AA1186" si="6782">IF(ROWS(Z$1165:Z1186)&lt;=Z$1163,Z1185+1,"")</f>
        <v>22</v>
      </c>
      <c r="AA1186">
        <f t="shared" si="6782"/>
        <v>22</v>
      </c>
      <c r="AB1186" s="37">
        <f t="shared" ref="AB1186:AG1186" si="6783">IF(ROWS(AB$1165:AB1186)/100&lt;=AB$1163,AB1185+1%,"")</f>
        <v>0.22000000000000006</v>
      </c>
      <c r="AC1186" s="37">
        <f t="shared" si="6783"/>
        <v>0.22000000000000006</v>
      </c>
      <c r="AD1186" s="37">
        <f t="shared" si="6783"/>
        <v>0.22000000000000006</v>
      </c>
      <c r="AE1186" s="37">
        <f t="shared" si="6783"/>
        <v>0.22000000000000006</v>
      </c>
      <c r="AF1186" s="37">
        <f t="shared" si="6783"/>
        <v>0.22000000000000006</v>
      </c>
      <c r="AG1186" s="37">
        <f t="shared" si="6783"/>
        <v>0.22000000000000006</v>
      </c>
      <c r="AH1186">
        <f t="shared" si="6663"/>
        <v>22</v>
      </c>
      <c r="AI1186" s="37">
        <f t="shared" ref="AI1186:AJ1186" si="6784">IF(ROWS(AI$1165:AI1186)/100&lt;=AI$1163,AI1185+1,"")</f>
        <v>21.009999999999998</v>
      </c>
      <c r="AJ1186" s="37">
        <f t="shared" si="6784"/>
        <v>21.009999999999998</v>
      </c>
    </row>
    <row r="1187" spans="2:36" ht="12.75">
      <c r="B1187">
        <f t="shared" ref="B1187:P1187" si="6785">IF(ROWS(B$1165:B1187)&lt;=B$1163,B1186+1,"")</f>
        <v>23</v>
      </c>
      <c r="C1187" t="str">
        <f t="shared" si="6785"/>
        <v/>
      </c>
      <c r="D1187" t="str">
        <f t="shared" si="6785"/>
        <v/>
      </c>
      <c r="E1187" t="str">
        <f t="shared" si="6785"/>
        <v/>
      </c>
      <c r="F1187" t="str">
        <f t="shared" si="6785"/>
        <v/>
      </c>
      <c r="G1187" t="str">
        <f t="shared" si="6785"/>
        <v/>
      </c>
      <c r="H1187" t="str">
        <f t="shared" si="6785"/>
        <v/>
      </c>
      <c r="I1187" t="str">
        <f t="shared" si="6785"/>
        <v/>
      </c>
      <c r="J1187">
        <f t="shared" si="6785"/>
        <v>23</v>
      </c>
      <c r="K1187">
        <f t="shared" si="6785"/>
        <v>23</v>
      </c>
      <c r="L1187">
        <f t="shared" si="6785"/>
        <v>23</v>
      </c>
      <c r="M1187">
        <f t="shared" si="6785"/>
        <v>23</v>
      </c>
      <c r="N1187">
        <f t="shared" si="6785"/>
        <v>23</v>
      </c>
      <c r="O1187">
        <f t="shared" si="6785"/>
        <v>23</v>
      </c>
      <c r="P1187">
        <f t="shared" si="6785"/>
        <v>23</v>
      </c>
      <c r="Q1187" s="37">
        <f t="shared" ref="Q1187:T1187" si="6786">IF(ROWS(Q$1165:Q1187)/100&lt;=Q$1163,Q1186+1%,"")</f>
        <v>0.23000000000000007</v>
      </c>
      <c r="R1187" s="37" t="str">
        <f t="shared" si="6786"/>
        <v/>
      </c>
      <c r="S1187" s="37">
        <f t="shared" si="6786"/>
        <v>0.23000000000000007</v>
      </c>
      <c r="T1187" s="37" t="str">
        <f t="shared" si="6786"/>
        <v/>
      </c>
      <c r="U1187" t="str">
        <f t="shared" si="6657"/>
        <v/>
      </c>
      <c r="V1187" s="37" t="str">
        <f t="shared" ref="V1187:W1187" si="6787">IF(ROWS(V$1165:V1187)/100&lt;=V$1163,V1186+1%,"")</f>
        <v/>
      </c>
      <c r="W1187" s="37" t="str">
        <f t="shared" si="6787"/>
        <v/>
      </c>
      <c r="X1187">
        <f t="shared" si="6659"/>
        <v>32</v>
      </c>
      <c r="Y1187" s="37" t="str">
        <f t="shared" si="6660"/>
        <v/>
      </c>
      <c r="Z1187">
        <f t="shared" ref="Z1187:AA1187" si="6788">IF(ROWS(Z$1165:Z1187)&lt;=Z$1163,Z1186+1,"")</f>
        <v>23</v>
      </c>
      <c r="AA1187">
        <f t="shared" si="6788"/>
        <v>23</v>
      </c>
      <c r="AB1187" s="37">
        <f t="shared" ref="AB1187:AG1187" si="6789">IF(ROWS(AB$1165:AB1187)/100&lt;=AB$1163,AB1186+1%,"")</f>
        <v>0.23000000000000007</v>
      </c>
      <c r="AC1187" s="37">
        <f t="shared" si="6789"/>
        <v>0.23000000000000007</v>
      </c>
      <c r="AD1187" s="37">
        <f t="shared" si="6789"/>
        <v>0.23000000000000007</v>
      </c>
      <c r="AE1187" s="37">
        <f t="shared" si="6789"/>
        <v>0.23000000000000007</v>
      </c>
      <c r="AF1187" s="37">
        <f t="shared" si="6789"/>
        <v>0.23000000000000007</v>
      </c>
      <c r="AG1187" s="37">
        <f t="shared" si="6789"/>
        <v>0.23000000000000007</v>
      </c>
      <c r="AH1187">
        <f t="shared" si="6663"/>
        <v>23</v>
      </c>
      <c r="AI1187" s="37">
        <f t="shared" ref="AI1187:AJ1187" si="6790">IF(ROWS(AI$1165:AI1187)/100&lt;=AI$1163,AI1186+1,"")</f>
        <v>22.009999999999998</v>
      </c>
      <c r="AJ1187" s="37">
        <f t="shared" si="6790"/>
        <v>22.009999999999998</v>
      </c>
    </row>
    <row r="1188" spans="2:36" ht="12.75">
      <c r="B1188">
        <f t="shared" ref="B1188:P1188" si="6791">IF(ROWS(B$1165:B1188)&lt;=B$1163,B1187+1,"")</f>
        <v>24</v>
      </c>
      <c r="C1188" t="str">
        <f t="shared" si="6791"/>
        <v/>
      </c>
      <c r="D1188" t="str">
        <f t="shared" si="6791"/>
        <v/>
      </c>
      <c r="E1188" t="str">
        <f t="shared" si="6791"/>
        <v/>
      </c>
      <c r="F1188" t="str">
        <f t="shared" si="6791"/>
        <v/>
      </c>
      <c r="G1188" t="str">
        <f t="shared" si="6791"/>
        <v/>
      </c>
      <c r="H1188" t="str">
        <f t="shared" si="6791"/>
        <v/>
      </c>
      <c r="I1188" t="str">
        <f t="shared" si="6791"/>
        <v/>
      </c>
      <c r="J1188">
        <f t="shared" si="6791"/>
        <v>24</v>
      </c>
      <c r="K1188">
        <f t="shared" si="6791"/>
        <v>24</v>
      </c>
      <c r="L1188">
        <f t="shared" si="6791"/>
        <v>24</v>
      </c>
      <c r="M1188">
        <f t="shared" si="6791"/>
        <v>24</v>
      </c>
      <c r="N1188">
        <f t="shared" si="6791"/>
        <v>24</v>
      </c>
      <c r="O1188">
        <f t="shared" si="6791"/>
        <v>24</v>
      </c>
      <c r="P1188">
        <f t="shared" si="6791"/>
        <v>24</v>
      </c>
      <c r="Q1188" s="37">
        <f t="shared" ref="Q1188:T1188" si="6792">IF(ROWS(Q$1165:Q1188)/100&lt;=Q$1163,Q1187+1%,"")</f>
        <v>0.24000000000000007</v>
      </c>
      <c r="R1188" s="37" t="str">
        <f t="shared" si="6792"/>
        <v/>
      </c>
      <c r="S1188" s="37">
        <f t="shared" si="6792"/>
        <v>0.24000000000000007</v>
      </c>
      <c r="T1188" s="37" t="str">
        <f t="shared" si="6792"/>
        <v/>
      </c>
      <c r="U1188" t="str">
        <f t="shared" si="6657"/>
        <v/>
      </c>
      <c r="V1188" s="37" t="str">
        <f t="shared" ref="V1188:W1188" si="6793">IF(ROWS(V$1165:V1188)/100&lt;=V$1163,V1187+1%,"")</f>
        <v/>
      </c>
      <c r="W1188" s="37" t="str">
        <f t="shared" si="6793"/>
        <v/>
      </c>
      <c r="X1188">
        <f t="shared" si="6659"/>
        <v>33</v>
      </c>
      <c r="Y1188" s="37" t="str">
        <f t="shared" si="6660"/>
        <v/>
      </c>
      <c r="Z1188">
        <f t="shared" ref="Z1188:AA1188" si="6794">IF(ROWS(Z$1165:Z1188)&lt;=Z$1163,Z1187+1,"")</f>
        <v>24</v>
      </c>
      <c r="AA1188">
        <f t="shared" si="6794"/>
        <v>24</v>
      </c>
      <c r="AB1188" s="37">
        <f t="shared" ref="AB1188:AG1188" si="6795">IF(ROWS(AB$1165:AB1188)/100&lt;=AB$1163,AB1187+1%,"")</f>
        <v>0.24000000000000007</v>
      </c>
      <c r="AC1188" s="37">
        <f t="shared" si="6795"/>
        <v>0.24000000000000007</v>
      </c>
      <c r="AD1188" s="37">
        <f t="shared" si="6795"/>
        <v>0.24000000000000007</v>
      </c>
      <c r="AE1188" s="37">
        <f t="shared" si="6795"/>
        <v>0.24000000000000007</v>
      </c>
      <c r="AF1188" s="37">
        <f t="shared" si="6795"/>
        <v>0.24000000000000007</v>
      </c>
      <c r="AG1188" s="37">
        <f t="shared" si="6795"/>
        <v>0.24000000000000007</v>
      </c>
      <c r="AH1188">
        <f t="shared" si="6663"/>
        <v>24</v>
      </c>
      <c r="AI1188" s="37">
        <f t="shared" ref="AI1188:AJ1188" si="6796">IF(ROWS(AI$1165:AI1188)/100&lt;=AI$1163,AI1187+1,"")</f>
        <v>23.009999999999998</v>
      </c>
      <c r="AJ1188" s="37">
        <f t="shared" si="6796"/>
        <v>23.009999999999998</v>
      </c>
    </row>
    <row r="1189" spans="2:36" ht="12.75">
      <c r="B1189">
        <f t="shared" ref="B1189:P1189" si="6797">IF(ROWS(B$1165:B1189)&lt;=B$1163,B1188+1,"")</f>
        <v>25</v>
      </c>
      <c r="C1189" t="str">
        <f t="shared" si="6797"/>
        <v/>
      </c>
      <c r="D1189" t="str">
        <f t="shared" si="6797"/>
        <v/>
      </c>
      <c r="E1189" t="str">
        <f t="shared" si="6797"/>
        <v/>
      </c>
      <c r="F1189" t="str">
        <f t="shared" si="6797"/>
        <v/>
      </c>
      <c r="G1189" t="str">
        <f t="shared" si="6797"/>
        <v/>
      </c>
      <c r="H1189" t="str">
        <f t="shared" si="6797"/>
        <v/>
      </c>
      <c r="I1189" t="str">
        <f t="shared" si="6797"/>
        <v/>
      </c>
      <c r="J1189">
        <f t="shared" si="6797"/>
        <v>25</v>
      </c>
      <c r="K1189">
        <f t="shared" si="6797"/>
        <v>25</v>
      </c>
      <c r="L1189">
        <f t="shared" si="6797"/>
        <v>25</v>
      </c>
      <c r="M1189">
        <f t="shared" si="6797"/>
        <v>25</v>
      </c>
      <c r="N1189">
        <f t="shared" si="6797"/>
        <v>25</v>
      </c>
      <c r="O1189">
        <f t="shared" si="6797"/>
        <v>25</v>
      </c>
      <c r="P1189">
        <f t="shared" si="6797"/>
        <v>25</v>
      </c>
      <c r="Q1189" s="37">
        <f t="shared" ref="Q1189:T1189" si="6798">IF(ROWS(Q$1165:Q1189)/100&lt;=Q$1163,Q1188+1%,"")</f>
        <v>0.25000000000000006</v>
      </c>
      <c r="R1189" s="37" t="str">
        <f t="shared" si="6798"/>
        <v/>
      </c>
      <c r="S1189" s="37">
        <f t="shared" si="6798"/>
        <v>0.25000000000000006</v>
      </c>
      <c r="T1189" s="37" t="str">
        <f t="shared" si="6798"/>
        <v/>
      </c>
      <c r="U1189" t="str">
        <f t="shared" si="6657"/>
        <v/>
      </c>
      <c r="V1189" s="37" t="str">
        <f t="shared" ref="V1189:W1189" si="6799">IF(ROWS(V$1165:V1189)/100&lt;=V$1163,V1188+1%,"")</f>
        <v/>
      </c>
      <c r="W1189" s="37" t="str">
        <f t="shared" si="6799"/>
        <v/>
      </c>
      <c r="X1189">
        <f t="shared" si="6659"/>
        <v>34</v>
      </c>
      <c r="Y1189" s="37" t="str">
        <f t="shared" si="6660"/>
        <v/>
      </c>
      <c r="Z1189">
        <f t="shared" ref="Z1189:AA1189" si="6800">IF(ROWS(Z$1165:Z1189)&lt;=Z$1163,Z1188+1,"")</f>
        <v>25</v>
      </c>
      <c r="AA1189">
        <f t="shared" si="6800"/>
        <v>25</v>
      </c>
      <c r="AB1189" s="37">
        <f t="shared" ref="AB1189:AG1189" si="6801">IF(ROWS(AB$1165:AB1189)/100&lt;=AB$1163,AB1188+1%,"")</f>
        <v>0.25000000000000006</v>
      </c>
      <c r="AC1189" s="37">
        <f t="shared" si="6801"/>
        <v>0.25000000000000006</v>
      </c>
      <c r="AD1189" s="37">
        <f t="shared" si="6801"/>
        <v>0.25000000000000006</v>
      </c>
      <c r="AE1189" s="37">
        <f t="shared" si="6801"/>
        <v>0.25000000000000006</v>
      </c>
      <c r="AF1189" s="37">
        <f t="shared" si="6801"/>
        <v>0.25000000000000006</v>
      </c>
      <c r="AG1189" s="37">
        <f t="shared" si="6801"/>
        <v>0.25000000000000006</v>
      </c>
      <c r="AH1189">
        <f t="shared" si="6663"/>
        <v>25</v>
      </c>
      <c r="AI1189" s="37">
        <f t="shared" ref="AI1189:AJ1189" si="6802">IF(ROWS(AI$1165:AI1189)/100&lt;=AI$1163,AI1188+1,"")</f>
        <v>24.009999999999998</v>
      </c>
      <c r="AJ1189" s="37">
        <f t="shared" si="6802"/>
        <v>24.009999999999998</v>
      </c>
    </row>
    <row r="1190" spans="2:36" ht="12.75">
      <c r="B1190">
        <f t="shared" ref="B1190:P1190" si="6803">IF(ROWS(B$1165:B1190)&lt;=B$1163,B1189+1,"")</f>
        <v>26</v>
      </c>
      <c r="C1190" t="str">
        <f t="shared" si="6803"/>
        <v/>
      </c>
      <c r="D1190" t="str">
        <f t="shared" si="6803"/>
        <v/>
      </c>
      <c r="E1190" t="str">
        <f t="shared" si="6803"/>
        <v/>
      </c>
      <c r="F1190" t="str">
        <f t="shared" si="6803"/>
        <v/>
      </c>
      <c r="G1190" t="str">
        <f t="shared" si="6803"/>
        <v/>
      </c>
      <c r="H1190" t="str">
        <f t="shared" si="6803"/>
        <v/>
      </c>
      <c r="I1190" t="str">
        <f t="shared" si="6803"/>
        <v/>
      </c>
      <c r="J1190">
        <f t="shared" si="6803"/>
        <v>26</v>
      </c>
      <c r="K1190">
        <f t="shared" si="6803"/>
        <v>26</v>
      </c>
      <c r="L1190">
        <f t="shared" si="6803"/>
        <v>26</v>
      </c>
      <c r="M1190">
        <f t="shared" si="6803"/>
        <v>26</v>
      </c>
      <c r="N1190">
        <f t="shared" si="6803"/>
        <v>26</v>
      </c>
      <c r="O1190">
        <f t="shared" si="6803"/>
        <v>26</v>
      </c>
      <c r="P1190">
        <f t="shared" si="6803"/>
        <v>26</v>
      </c>
      <c r="Q1190" s="37">
        <f t="shared" ref="Q1190:T1190" si="6804">IF(ROWS(Q$1165:Q1190)/100&lt;=Q$1163,Q1189+1%,"")</f>
        <v>0.26000000000000006</v>
      </c>
      <c r="R1190" s="37" t="str">
        <f t="shared" si="6804"/>
        <v/>
      </c>
      <c r="S1190" s="37">
        <f t="shared" si="6804"/>
        <v>0.26000000000000006</v>
      </c>
      <c r="T1190" s="37" t="str">
        <f t="shared" si="6804"/>
        <v/>
      </c>
      <c r="U1190" t="str">
        <f t="shared" si="6657"/>
        <v/>
      </c>
      <c r="V1190" s="37" t="str">
        <f t="shared" ref="V1190:W1190" si="6805">IF(ROWS(V$1165:V1190)/100&lt;=V$1163,V1189+1%,"")</f>
        <v/>
      </c>
      <c r="W1190" s="37" t="str">
        <f t="shared" si="6805"/>
        <v/>
      </c>
      <c r="X1190">
        <f t="shared" si="6659"/>
        <v>35</v>
      </c>
      <c r="Y1190" s="37" t="str">
        <f t="shared" si="6660"/>
        <v/>
      </c>
      <c r="Z1190">
        <f t="shared" ref="Z1190:AA1190" si="6806">IF(ROWS(Z$1165:Z1190)&lt;=Z$1163,Z1189+1,"")</f>
        <v>26</v>
      </c>
      <c r="AA1190">
        <f t="shared" si="6806"/>
        <v>26</v>
      </c>
      <c r="AB1190" s="37">
        <f t="shared" ref="AB1190:AG1190" si="6807">IF(ROWS(AB$1165:AB1190)/100&lt;=AB$1163,AB1189+1%,"")</f>
        <v>0.26000000000000006</v>
      </c>
      <c r="AC1190" s="37">
        <f t="shared" si="6807"/>
        <v>0.26000000000000006</v>
      </c>
      <c r="AD1190" s="37">
        <f t="shared" si="6807"/>
        <v>0.26000000000000006</v>
      </c>
      <c r="AE1190" s="37">
        <f t="shared" si="6807"/>
        <v>0.26000000000000006</v>
      </c>
      <c r="AF1190" s="37">
        <f t="shared" si="6807"/>
        <v>0.26000000000000006</v>
      </c>
      <c r="AG1190" s="37">
        <f t="shared" si="6807"/>
        <v>0.26000000000000006</v>
      </c>
      <c r="AH1190">
        <f t="shared" si="6663"/>
        <v>26</v>
      </c>
      <c r="AI1190" s="37">
        <f t="shared" ref="AI1190:AJ1190" si="6808">IF(ROWS(AI$1165:AI1190)/100&lt;=AI$1163,AI1189+1,"")</f>
        <v>25.009999999999998</v>
      </c>
      <c r="AJ1190" s="37">
        <f t="shared" si="6808"/>
        <v>25.009999999999998</v>
      </c>
    </row>
    <row r="1191" spans="2:36" ht="12.75">
      <c r="B1191">
        <f t="shared" ref="B1191:P1191" si="6809">IF(ROWS(B$1165:B1191)&lt;=B$1163,B1190+1,"")</f>
        <v>27</v>
      </c>
      <c r="C1191" t="str">
        <f t="shared" si="6809"/>
        <v/>
      </c>
      <c r="D1191" t="str">
        <f t="shared" si="6809"/>
        <v/>
      </c>
      <c r="E1191" t="str">
        <f t="shared" si="6809"/>
        <v/>
      </c>
      <c r="F1191" t="str">
        <f t="shared" si="6809"/>
        <v/>
      </c>
      <c r="G1191" t="str">
        <f t="shared" si="6809"/>
        <v/>
      </c>
      <c r="H1191" t="str">
        <f t="shared" si="6809"/>
        <v/>
      </c>
      <c r="I1191" t="str">
        <f t="shared" si="6809"/>
        <v/>
      </c>
      <c r="J1191">
        <f t="shared" si="6809"/>
        <v>27</v>
      </c>
      <c r="K1191">
        <f t="shared" si="6809"/>
        <v>27</v>
      </c>
      <c r="L1191">
        <f t="shared" si="6809"/>
        <v>27</v>
      </c>
      <c r="M1191">
        <f t="shared" si="6809"/>
        <v>27</v>
      </c>
      <c r="N1191">
        <f t="shared" si="6809"/>
        <v>27</v>
      </c>
      <c r="O1191">
        <f t="shared" si="6809"/>
        <v>27</v>
      </c>
      <c r="P1191">
        <f t="shared" si="6809"/>
        <v>27</v>
      </c>
      <c r="Q1191" s="37">
        <f t="shared" ref="Q1191:T1191" si="6810">IF(ROWS(Q$1165:Q1191)/100&lt;=Q$1163,Q1190+1%,"")</f>
        <v>0.27000000000000007</v>
      </c>
      <c r="R1191" s="37" t="str">
        <f t="shared" si="6810"/>
        <v/>
      </c>
      <c r="S1191" s="37">
        <f t="shared" si="6810"/>
        <v>0.27000000000000007</v>
      </c>
      <c r="T1191" s="37" t="str">
        <f t="shared" si="6810"/>
        <v/>
      </c>
      <c r="U1191" t="str">
        <f t="shared" si="6657"/>
        <v/>
      </c>
      <c r="V1191" s="37" t="str">
        <f t="shared" ref="V1191:W1191" si="6811">IF(ROWS(V$1165:V1191)/100&lt;=V$1163,V1190+1%,"")</f>
        <v/>
      </c>
      <c r="W1191" s="37" t="str">
        <f t="shared" si="6811"/>
        <v/>
      </c>
      <c r="X1191">
        <f t="shared" si="6659"/>
        <v>36</v>
      </c>
      <c r="Y1191" s="37" t="str">
        <f t="shared" si="6660"/>
        <v/>
      </c>
      <c r="Z1191">
        <f t="shared" ref="Z1191:AA1191" si="6812">IF(ROWS(Z$1165:Z1191)&lt;=Z$1163,Z1190+1,"")</f>
        <v>27</v>
      </c>
      <c r="AA1191">
        <f t="shared" si="6812"/>
        <v>27</v>
      </c>
      <c r="AB1191" s="37">
        <f t="shared" ref="AB1191:AG1191" si="6813">IF(ROWS(AB$1165:AB1191)/100&lt;=AB$1163,AB1190+1%,"")</f>
        <v>0.27000000000000007</v>
      </c>
      <c r="AC1191" s="37">
        <f t="shared" si="6813"/>
        <v>0.27000000000000007</v>
      </c>
      <c r="AD1191" s="37">
        <f t="shared" si="6813"/>
        <v>0.27000000000000007</v>
      </c>
      <c r="AE1191" s="37">
        <f t="shared" si="6813"/>
        <v>0.27000000000000007</v>
      </c>
      <c r="AF1191" s="37">
        <f t="shared" si="6813"/>
        <v>0.27000000000000007</v>
      </c>
      <c r="AG1191" s="37">
        <f t="shared" si="6813"/>
        <v>0.27000000000000007</v>
      </c>
      <c r="AH1191">
        <f t="shared" si="6663"/>
        <v>27</v>
      </c>
      <c r="AI1191" s="37">
        <f t="shared" ref="AI1191:AJ1191" si="6814">IF(ROWS(AI$1165:AI1191)/100&lt;=AI$1163,AI1190+1,"")</f>
        <v>26.009999999999998</v>
      </c>
      <c r="AJ1191" s="37">
        <f t="shared" si="6814"/>
        <v>26.009999999999998</v>
      </c>
    </row>
    <row r="1192" spans="2:36" ht="12.75">
      <c r="B1192">
        <f t="shared" ref="B1192:P1192" si="6815">IF(ROWS(B$1165:B1192)&lt;=B$1163,B1191+1,"")</f>
        <v>28</v>
      </c>
      <c r="C1192" t="str">
        <f t="shared" si="6815"/>
        <v/>
      </c>
      <c r="D1192" t="str">
        <f t="shared" si="6815"/>
        <v/>
      </c>
      <c r="E1192" t="str">
        <f t="shared" si="6815"/>
        <v/>
      </c>
      <c r="F1192" t="str">
        <f t="shared" si="6815"/>
        <v/>
      </c>
      <c r="G1192" t="str">
        <f t="shared" si="6815"/>
        <v/>
      </c>
      <c r="H1192" t="str">
        <f t="shared" si="6815"/>
        <v/>
      </c>
      <c r="I1192" t="str">
        <f t="shared" si="6815"/>
        <v/>
      </c>
      <c r="J1192">
        <f t="shared" si="6815"/>
        <v>28</v>
      </c>
      <c r="K1192">
        <f t="shared" si="6815"/>
        <v>28</v>
      </c>
      <c r="L1192">
        <f t="shared" si="6815"/>
        <v>28</v>
      </c>
      <c r="M1192">
        <f t="shared" si="6815"/>
        <v>28</v>
      </c>
      <c r="N1192">
        <f t="shared" si="6815"/>
        <v>28</v>
      </c>
      <c r="O1192">
        <f t="shared" si="6815"/>
        <v>28</v>
      </c>
      <c r="P1192">
        <f t="shared" si="6815"/>
        <v>28</v>
      </c>
      <c r="Q1192" s="37">
        <f t="shared" ref="Q1192:T1192" si="6816">IF(ROWS(Q$1165:Q1192)/100&lt;=Q$1163,Q1191+1%,"")</f>
        <v>0.28000000000000008</v>
      </c>
      <c r="R1192" s="37" t="str">
        <f t="shared" si="6816"/>
        <v/>
      </c>
      <c r="S1192" s="37">
        <f t="shared" si="6816"/>
        <v>0.28000000000000008</v>
      </c>
      <c r="T1192" s="37" t="str">
        <f t="shared" si="6816"/>
        <v/>
      </c>
      <c r="U1192" t="str">
        <f t="shared" si="6657"/>
        <v/>
      </c>
      <c r="V1192" s="37" t="str">
        <f t="shared" ref="V1192:W1192" si="6817">IF(ROWS(V$1165:V1192)/100&lt;=V$1163,V1191+1%,"")</f>
        <v/>
      </c>
      <c r="W1192" s="37" t="str">
        <f t="shared" si="6817"/>
        <v/>
      </c>
      <c r="X1192">
        <f t="shared" si="6659"/>
        <v>37</v>
      </c>
      <c r="Y1192" s="37" t="str">
        <f t="shared" si="6660"/>
        <v/>
      </c>
      <c r="Z1192">
        <f t="shared" ref="Z1192:AA1192" si="6818">IF(ROWS(Z$1165:Z1192)&lt;=Z$1163,Z1191+1,"")</f>
        <v>28</v>
      </c>
      <c r="AA1192">
        <f t="shared" si="6818"/>
        <v>28</v>
      </c>
      <c r="AB1192" s="37">
        <f t="shared" ref="AB1192:AG1192" si="6819">IF(ROWS(AB$1165:AB1192)/100&lt;=AB$1163,AB1191+1%,"")</f>
        <v>0.28000000000000008</v>
      </c>
      <c r="AC1192" s="37">
        <f t="shared" si="6819"/>
        <v>0.28000000000000008</v>
      </c>
      <c r="AD1192" s="37">
        <f t="shared" si="6819"/>
        <v>0.28000000000000008</v>
      </c>
      <c r="AE1192" s="37">
        <f t="shared" si="6819"/>
        <v>0.28000000000000008</v>
      </c>
      <c r="AF1192" s="37">
        <f t="shared" si="6819"/>
        <v>0.28000000000000008</v>
      </c>
      <c r="AG1192" s="37">
        <f t="shared" si="6819"/>
        <v>0.28000000000000008</v>
      </c>
      <c r="AH1192">
        <f t="shared" si="6663"/>
        <v>28</v>
      </c>
      <c r="AI1192" s="37">
        <f t="shared" ref="AI1192:AJ1192" si="6820">IF(ROWS(AI$1165:AI1192)/100&lt;=AI$1163,AI1191+1,"")</f>
        <v>27.009999999999998</v>
      </c>
      <c r="AJ1192" s="37">
        <f t="shared" si="6820"/>
        <v>27.009999999999998</v>
      </c>
    </row>
    <row r="1193" spans="2:36" ht="12.75">
      <c r="B1193">
        <f t="shared" ref="B1193:P1193" si="6821">IF(ROWS(B$1165:B1193)&lt;=B$1163,B1192+1,"")</f>
        <v>29</v>
      </c>
      <c r="C1193" t="str">
        <f t="shared" si="6821"/>
        <v/>
      </c>
      <c r="D1193" t="str">
        <f t="shared" si="6821"/>
        <v/>
      </c>
      <c r="E1193" t="str">
        <f t="shared" si="6821"/>
        <v/>
      </c>
      <c r="F1193" t="str">
        <f t="shared" si="6821"/>
        <v/>
      </c>
      <c r="G1193" t="str">
        <f t="shared" si="6821"/>
        <v/>
      </c>
      <c r="H1193" t="str">
        <f t="shared" si="6821"/>
        <v/>
      </c>
      <c r="I1193" t="str">
        <f t="shared" si="6821"/>
        <v/>
      </c>
      <c r="J1193">
        <f t="shared" si="6821"/>
        <v>29</v>
      </c>
      <c r="K1193">
        <f t="shared" si="6821"/>
        <v>29</v>
      </c>
      <c r="L1193">
        <f t="shared" si="6821"/>
        <v>29</v>
      </c>
      <c r="M1193">
        <f t="shared" si="6821"/>
        <v>29</v>
      </c>
      <c r="N1193">
        <f t="shared" si="6821"/>
        <v>29</v>
      </c>
      <c r="O1193">
        <f t="shared" si="6821"/>
        <v>29</v>
      </c>
      <c r="P1193">
        <f t="shared" si="6821"/>
        <v>29</v>
      </c>
      <c r="Q1193" s="37">
        <f t="shared" ref="Q1193:T1193" si="6822">IF(ROWS(Q$1165:Q1193)/100&lt;=Q$1163,Q1192+1%,"")</f>
        <v>0.29000000000000009</v>
      </c>
      <c r="R1193" s="37" t="str">
        <f t="shared" si="6822"/>
        <v/>
      </c>
      <c r="S1193" s="37">
        <f t="shared" si="6822"/>
        <v>0.29000000000000009</v>
      </c>
      <c r="T1193" s="37" t="str">
        <f t="shared" si="6822"/>
        <v/>
      </c>
      <c r="U1193" t="str">
        <f t="shared" si="6657"/>
        <v/>
      </c>
      <c r="V1193" s="37" t="str">
        <f t="shared" ref="V1193:W1193" si="6823">IF(ROWS(V$1165:V1193)/100&lt;=V$1163,V1192+1%,"")</f>
        <v/>
      </c>
      <c r="W1193" s="37" t="str">
        <f t="shared" si="6823"/>
        <v/>
      </c>
      <c r="X1193">
        <f t="shared" si="6659"/>
        <v>38</v>
      </c>
      <c r="Y1193" s="37" t="str">
        <f t="shared" si="6660"/>
        <v/>
      </c>
      <c r="Z1193">
        <f t="shared" ref="Z1193:AA1193" si="6824">IF(ROWS(Z$1165:Z1193)&lt;=Z$1163,Z1192+1,"")</f>
        <v>29</v>
      </c>
      <c r="AA1193">
        <f t="shared" si="6824"/>
        <v>29</v>
      </c>
      <c r="AB1193" s="37">
        <f t="shared" ref="AB1193:AG1193" si="6825">IF(ROWS(AB$1165:AB1193)/100&lt;=AB$1163,AB1192+1%,"")</f>
        <v>0.29000000000000009</v>
      </c>
      <c r="AC1193" s="37">
        <f t="shared" si="6825"/>
        <v>0.29000000000000009</v>
      </c>
      <c r="AD1193" s="37">
        <f t="shared" si="6825"/>
        <v>0.29000000000000009</v>
      </c>
      <c r="AE1193" s="37">
        <f t="shared" si="6825"/>
        <v>0.29000000000000009</v>
      </c>
      <c r="AF1193" s="37">
        <f t="shared" si="6825"/>
        <v>0.29000000000000009</v>
      </c>
      <c r="AG1193" s="37">
        <f t="shared" si="6825"/>
        <v>0.29000000000000009</v>
      </c>
      <c r="AH1193">
        <f t="shared" si="6663"/>
        <v>29</v>
      </c>
      <c r="AI1193" s="37">
        <f t="shared" ref="AI1193:AJ1193" si="6826">IF(ROWS(AI$1165:AI1193)/100&lt;=AI$1163,AI1192+1,"")</f>
        <v>28.009999999999998</v>
      </c>
      <c r="AJ1193" s="37">
        <f t="shared" si="6826"/>
        <v>28.009999999999998</v>
      </c>
    </row>
    <row r="1194" spans="2:36" ht="12.75">
      <c r="B1194">
        <f t="shared" ref="B1194:P1194" si="6827">IF(ROWS(B$1165:B1194)&lt;=B$1163,B1193+1,"")</f>
        <v>30</v>
      </c>
      <c r="C1194" t="str">
        <f t="shared" si="6827"/>
        <v/>
      </c>
      <c r="D1194" t="str">
        <f t="shared" si="6827"/>
        <v/>
      </c>
      <c r="E1194" t="str">
        <f t="shared" si="6827"/>
        <v/>
      </c>
      <c r="F1194" t="str">
        <f t="shared" si="6827"/>
        <v/>
      </c>
      <c r="G1194" t="str">
        <f t="shared" si="6827"/>
        <v/>
      </c>
      <c r="H1194" t="str">
        <f t="shared" si="6827"/>
        <v/>
      </c>
      <c r="I1194" t="str">
        <f t="shared" si="6827"/>
        <v/>
      </c>
      <c r="J1194">
        <f t="shared" si="6827"/>
        <v>30</v>
      </c>
      <c r="K1194">
        <f t="shared" si="6827"/>
        <v>30</v>
      </c>
      <c r="L1194">
        <f t="shared" si="6827"/>
        <v>30</v>
      </c>
      <c r="M1194">
        <f t="shared" si="6827"/>
        <v>30</v>
      </c>
      <c r="N1194">
        <f t="shared" si="6827"/>
        <v>30</v>
      </c>
      <c r="O1194">
        <f t="shared" si="6827"/>
        <v>30</v>
      </c>
      <c r="P1194">
        <f t="shared" si="6827"/>
        <v>30</v>
      </c>
      <c r="Q1194" s="37">
        <f t="shared" ref="Q1194:T1194" si="6828">IF(ROWS(Q$1165:Q1194)/100&lt;=Q$1163,Q1193+1%,"")</f>
        <v>0.3000000000000001</v>
      </c>
      <c r="R1194" s="37" t="str">
        <f t="shared" si="6828"/>
        <v/>
      </c>
      <c r="S1194" s="37">
        <f t="shared" si="6828"/>
        <v>0.3000000000000001</v>
      </c>
      <c r="T1194" s="37" t="str">
        <f t="shared" si="6828"/>
        <v/>
      </c>
      <c r="U1194" t="str">
        <f t="shared" si="6657"/>
        <v/>
      </c>
      <c r="V1194" s="37" t="str">
        <f t="shared" ref="V1194:W1194" si="6829">IF(ROWS(V$1165:V1194)/100&lt;=V$1163,V1193+1%,"")</f>
        <v/>
      </c>
      <c r="W1194" s="37" t="str">
        <f t="shared" si="6829"/>
        <v/>
      </c>
      <c r="X1194">
        <f t="shared" si="6659"/>
        <v>39</v>
      </c>
      <c r="Y1194" s="37" t="str">
        <f t="shared" si="6660"/>
        <v/>
      </c>
      <c r="Z1194">
        <f t="shared" ref="Z1194:AA1194" si="6830">IF(ROWS(Z$1165:Z1194)&lt;=Z$1163,Z1193+1,"")</f>
        <v>30</v>
      </c>
      <c r="AA1194">
        <f t="shared" si="6830"/>
        <v>30</v>
      </c>
      <c r="AB1194" s="37">
        <f t="shared" ref="AB1194:AG1194" si="6831">IF(ROWS(AB$1165:AB1194)/100&lt;=AB$1163,AB1193+1%,"")</f>
        <v>0.3000000000000001</v>
      </c>
      <c r="AC1194" s="37">
        <f t="shared" si="6831"/>
        <v>0.3000000000000001</v>
      </c>
      <c r="AD1194" s="37">
        <f t="shared" si="6831"/>
        <v>0.3000000000000001</v>
      </c>
      <c r="AE1194" s="37">
        <f t="shared" si="6831"/>
        <v>0.3000000000000001</v>
      </c>
      <c r="AF1194" s="37">
        <f t="shared" si="6831"/>
        <v>0.3000000000000001</v>
      </c>
      <c r="AG1194" s="37">
        <f t="shared" si="6831"/>
        <v>0.3000000000000001</v>
      </c>
      <c r="AH1194">
        <f t="shared" si="6663"/>
        <v>30</v>
      </c>
      <c r="AI1194" s="37">
        <f t="shared" ref="AI1194:AJ1194" si="6832">IF(ROWS(AI$1165:AI1194)/100&lt;=AI$1163,AI1193+1,"")</f>
        <v>29.009999999999998</v>
      </c>
      <c r="AJ1194" s="37">
        <f t="shared" si="6832"/>
        <v>29.009999999999998</v>
      </c>
    </row>
    <row r="1195" spans="2:36" ht="12.75">
      <c r="B1195">
        <f t="shared" ref="B1195:P1195" si="6833">IF(ROWS(B$1165:B1195)&lt;=B$1163,B1194+1,"")</f>
        <v>31</v>
      </c>
      <c r="C1195" t="str">
        <f t="shared" si="6833"/>
        <v/>
      </c>
      <c r="D1195" t="str">
        <f t="shared" si="6833"/>
        <v/>
      </c>
      <c r="E1195" t="str">
        <f t="shared" si="6833"/>
        <v/>
      </c>
      <c r="F1195" t="str">
        <f t="shared" si="6833"/>
        <v/>
      </c>
      <c r="G1195" t="str">
        <f t="shared" si="6833"/>
        <v/>
      </c>
      <c r="H1195" t="str">
        <f t="shared" si="6833"/>
        <v/>
      </c>
      <c r="I1195" t="str">
        <f t="shared" si="6833"/>
        <v/>
      </c>
      <c r="J1195">
        <f t="shared" si="6833"/>
        <v>31</v>
      </c>
      <c r="K1195">
        <f t="shared" si="6833"/>
        <v>31</v>
      </c>
      <c r="L1195">
        <f t="shared" si="6833"/>
        <v>31</v>
      </c>
      <c r="M1195">
        <f t="shared" si="6833"/>
        <v>31</v>
      </c>
      <c r="N1195">
        <f t="shared" si="6833"/>
        <v>31</v>
      </c>
      <c r="O1195">
        <f t="shared" si="6833"/>
        <v>31</v>
      </c>
      <c r="P1195">
        <f t="shared" si="6833"/>
        <v>31</v>
      </c>
      <c r="Q1195" s="37">
        <f t="shared" ref="Q1195:T1195" si="6834">IF(ROWS(Q$1165:Q1195)/100&lt;=Q$1163,Q1194+1%,"")</f>
        <v>0.31000000000000011</v>
      </c>
      <c r="R1195" s="37" t="str">
        <f t="shared" si="6834"/>
        <v/>
      </c>
      <c r="S1195" s="37">
        <f t="shared" si="6834"/>
        <v>0.31000000000000011</v>
      </c>
      <c r="T1195" s="37" t="str">
        <f t="shared" si="6834"/>
        <v/>
      </c>
      <c r="U1195" t="str">
        <f t="shared" si="6657"/>
        <v/>
      </c>
      <c r="V1195" s="37" t="str">
        <f t="shared" ref="V1195:W1195" si="6835">IF(ROWS(V$1165:V1195)/100&lt;=V$1163,V1194+1%,"")</f>
        <v/>
      </c>
      <c r="W1195" s="37" t="str">
        <f t="shared" si="6835"/>
        <v/>
      </c>
      <c r="X1195">
        <f t="shared" si="6659"/>
        <v>40</v>
      </c>
      <c r="Y1195" s="37" t="str">
        <f t="shared" si="6660"/>
        <v/>
      </c>
      <c r="Z1195">
        <f t="shared" ref="Z1195:AA1195" si="6836">IF(ROWS(Z$1165:Z1195)&lt;=Z$1163,Z1194+1,"")</f>
        <v>31</v>
      </c>
      <c r="AA1195">
        <f t="shared" si="6836"/>
        <v>31</v>
      </c>
      <c r="AB1195" s="37">
        <f t="shared" ref="AB1195:AG1195" si="6837">IF(ROWS(AB$1165:AB1195)/100&lt;=AB$1163,AB1194+1%,"")</f>
        <v>0.31000000000000011</v>
      </c>
      <c r="AC1195" s="37">
        <f t="shared" si="6837"/>
        <v>0.31000000000000011</v>
      </c>
      <c r="AD1195" s="37">
        <f t="shared" si="6837"/>
        <v>0.31000000000000011</v>
      </c>
      <c r="AE1195" s="37">
        <f t="shared" si="6837"/>
        <v>0.31000000000000011</v>
      </c>
      <c r="AF1195" s="37">
        <f t="shared" si="6837"/>
        <v>0.31000000000000011</v>
      </c>
      <c r="AG1195" s="37">
        <f t="shared" si="6837"/>
        <v>0.31000000000000011</v>
      </c>
      <c r="AH1195">
        <f t="shared" si="6663"/>
        <v>31</v>
      </c>
      <c r="AI1195" s="37">
        <f t="shared" ref="AI1195:AJ1195" si="6838">IF(ROWS(AI$1165:AI1195)/100&lt;=AI$1163,AI1194+1,"")</f>
        <v>30.009999999999998</v>
      </c>
      <c r="AJ1195" s="37">
        <f t="shared" si="6838"/>
        <v>30.009999999999998</v>
      </c>
    </row>
    <row r="1196" spans="2:36" ht="12.75">
      <c r="B1196">
        <f t="shared" ref="B1196:P1196" si="6839">IF(ROWS(B$1165:B1196)&lt;=B$1163,B1195+1,"")</f>
        <v>32</v>
      </c>
      <c r="C1196" t="str">
        <f t="shared" si="6839"/>
        <v/>
      </c>
      <c r="D1196" t="str">
        <f t="shared" si="6839"/>
        <v/>
      </c>
      <c r="E1196" t="str">
        <f t="shared" si="6839"/>
        <v/>
      </c>
      <c r="F1196" t="str">
        <f t="shared" si="6839"/>
        <v/>
      </c>
      <c r="G1196" t="str">
        <f t="shared" si="6839"/>
        <v/>
      </c>
      <c r="H1196" t="str">
        <f t="shared" si="6839"/>
        <v/>
      </c>
      <c r="I1196" t="str">
        <f t="shared" si="6839"/>
        <v/>
      </c>
      <c r="J1196">
        <f t="shared" si="6839"/>
        <v>32</v>
      </c>
      <c r="K1196">
        <f t="shared" si="6839"/>
        <v>32</v>
      </c>
      <c r="L1196">
        <f t="shared" si="6839"/>
        <v>32</v>
      </c>
      <c r="M1196">
        <f t="shared" si="6839"/>
        <v>32</v>
      </c>
      <c r="N1196">
        <f t="shared" si="6839"/>
        <v>32</v>
      </c>
      <c r="O1196">
        <f t="shared" si="6839"/>
        <v>32</v>
      </c>
      <c r="P1196">
        <f t="shared" si="6839"/>
        <v>32</v>
      </c>
      <c r="Q1196" s="37">
        <f t="shared" ref="Q1196:T1196" si="6840">IF(ROWS(Q$1165:Q1196)/100&lt;=Q$1163,Q1195+1%,"")</f>
        <v>0.32000000000000012</v>
      </c>
      <c r="R1196" s="37" t="str">
        <f t="shared" si="6840"/>
        <v/>
      </c>
      <c r="S1196" s="37">
        <f t="shared" si="6840"/>
        <v>0.32000000000000012</v>
      </c>
      <c r="T1196" s="37" t="str">
        <f t="shared" si="6840"/>
        <v/>
      </c>
      <c r="U1196" t="str">
        <f t="shared" si="6657"/>
        <v/>
      </c>
      <c r="V1196" s="37" t="str">
        <f t="shared" ref="V1196:W1196" si="6841">IF(ROWS(V$1165:V1196)/100&lt;=V$1163,V1195+1%,"")</f>
        <v/>
      </c>
      <c r="W1196" s="37" t="str">
        <f t="shared" si="6841"/>
        <v/>
      </c>
      <c r="X1196">
        <f t="shared" si="6659"/>
        <v>41</v>
      </c>
      <c r="Y1196" s="37" t="str">
        <f t="shared" si="6660"/>
        <v/>
      </c>
      <c r="Z1196">
        <f t="shared" ref="Z1196:AA1196" si="6842">IF(ROWS(Z$1165:Z1196)&lt;=Z$1163,Z1195+1,"")</f>
        <v>32</v>
      </c>
      <c r="AA1196">
        <f t="shared" si="6842"/>
        <v>32</v>
      </c>
      <c r="AB1196" s="37">
        <f t="shared" ref="AB1196:AG1196" si="6843">IF(ROWS(AB$1165:AB1196)/100&lt;=AB$1163,AB1195+1%,"")</f>
        <v>0.32000000000000012</v>
      </c>
      <c r="AC1196" s="37">
        <f t="shared" si="6843"/>
        <v>0.32000000000000012</v>
      </c>
      <c r="AD1196" s="37">
        <f t="shared" si="6843"/>
        <v>0.32000000000000012</v>
      </c>
      <c r="AE1196" s="37">
        <f t="shared" si="6843"/>
        <v>0.32000000000000012</v>
      </c>
      <c r="AF1196" s="37">
        <f t="shared" si="6843"/>
        <v>0.32000000000000012</v>
      </c>
      <c r="AG1196" s="37">
        <f t="shared" si="6843"/>
        <v>0.32000000000000012</v>
      </c>
      <c r="AH1196">
        <f t="shared" si="6663"/>
        <v>32</v>
      </c>
      <c r="AI1196" s="37">
        <f t="shared" ref="AI1196:AJ1196" si="6844">IF(ROWS(AI$1165:AI1196)/100&lt;=AI$1163,AI1195+1,"")</f>
        <v>31.009999999999998</v>
      </c>
      <c r="AJ1196" s="37">
        <f t="shared" si="6844"/>
        <v>31.009999999999998</v>
      </c>
    </row>
    <row r="1197" spans="2:36" ht="12.75">
      <c r="B1197">
        <f t="shared" ref="B1197:P1197" si="6845">IF(ROWS(B$1165:B1197)&lt;=B$1163,B1196+1,"")</f>
        <v>33</v>
      </c>
      <c r="C1197" t="str">
        <f t="shared" si="6845"/>
        <v/>
      </c>
      <c r="D1197" t="str">
        <f t="shared" si="6845"/>
        <v/>
      </c>
      <c r="E1197" t="str">
        <f t="shared" si="6845"/>
        <v/>
      </c>
      <c r="F1197" t="str">
        <f t="shared" si="6845"/>
        <v/>
      </c>
      <c r="G1197" t="str">
        <f t="shared" si="6845"/>
        <v/>
      </c>
      <c r="H1197" t="str">
        <f t="shared" si="6845"/>
        <v/>
      </c>
      <c r="I1197" t="str">
        <f t="shared" si="6845"/>
        <v/>
      </c>
      <c r="J1197">
        <f t="shared" si="6845"/>
        <v>33</v>
      </c>
      <c r="K1197">
        <f t="shared" si="6845"/>
        <v>33</v>
      </c>
      <c r="L1197">
        <f t="shared" si="6845"/>
        <v>33</v>
      </c>
      <c r="M1197">
        <f t="shared" si="6845"/>
        <v>33</v>
      </c>
      <c r="N1197">
        <f t="shared" si="6845"/>
        <v>33</v>
      </c>
      <c r="O1197">
        <f t="shared" si="6845"/>
        <v>33</v>
      </c>
      <c r="P1197">
        <f t="shared" si="6845"/>
        <v>33</v>
      </c>
      <c r="Q1197" s="37">
        <f t="shared" ref="Q1197:T1197" si="6846">IF(ROWS(Q$1165:Q1197)/100&lt;=Q$1163,Q1196+1%,"")</f>
        <v>0.33000000000000013</v>
      </c>
      <c r="R1197" s="37" t="str">
        <f t="shared" si="6846"/>
        <v/>
      </c>
      <c r="S1197" s="37">
        <f t="shared" si="6846"/>
        <v>0.33000000000000013</v>
      </c>
      <c r="T1197" s="37" t="str">
        <f t="shared" si="6846"/>
        <v/>
      </c>
      <c r="U1197" t="str">
        <f t="shared" si="6657"/>
        <v/>
      </c>
      <c r="V1197" s="37" t="str">
        <f t="shared" ref="V1197:W1197" si="6847">IF(ROWS(V$1165:V1197)/100&lt;=V$1163,V1196+1%,"")</f>
        <v/>
      </c>
      <c r="W1197" s="37" t="str">
        <f t="shared" si="6847"/>
        <v/>
      </c>
      <c r="X1197">
        <f t="shared" si="6659"/>
        <v>42</v>
      </c>
      <c r="Y1197" s="37" t="str">
        <f t="shared" si="6660"/>
        <v/>
      </c>
      <c r="Z1197">
        <f t="shared" ref="Z1197:AA1197" si="6848">IF(ROWS(Z$1165:Z1197)&lt;=Z$1163,Z1196+1,"")</f>
        <v>33</v>
      </c>
      <c r="AA1197">
        <f t="shared" si="6848"/>
        <v>33</v>
      </c>
      <c r="AB1197" s="37">
        <f t="shared" ref="AB1197:AG1197" si="6849">IF(ROWS(AB$1165:AB1197)/100&lt;=AB$1163,AB1196+1%,"")</f>
        <v>0.33000000000000013</v>
      </c>
      <c r="AC1197" s="37">
        <f t="shared" si="6849"/>
        <v>0.33000000000000013</v>
      </c>
      <c r="AD1197" s="37">
        <f t="shared" si="6849"/>
        <v>0.33000000000000013</v>
      </c>
      <c r="AE1197" s="37">
        <f t="shared" si="6849"/>
        <v>0.33000000000000013</v>
      </c>
      <c r="AF1197" s="37">
        <f t="shared" si="6849"/>
        <v>0.33000000000000013</v>
      </c>
      <c r="AG1197" s="37">
        <f t="shared" si="6849"/>
        <v>0.33000000000000013</v>
      </c>
      <c r="AH1197">
        <f t="shared" si="6663"/>
        <v>33</v>
      </c>
      <c r="AI1197" s="37">
        <f t="shared" ref="AI1197:AJ1197" si="6850">IF(ROWS(AI$1165:AI1197)/100&lt;=AI$1163,AI1196+1,"")</f>
        <v>32.01</v>
      </c>
      <c r="AJ1197" s="37">
        <f t="shared" si="6850"/>
        <v>32.01</v>
      </c>
    </row>
    <row r="1198" spans="2:36" ht="12.75">
      <c r="B1198">
        <f t="shared" ref="B1198:P1198" si="6851">IF(ROWS(B$1165:B1198)&lt;=B$1163,B1197+1,"")</f>
        <v>34</v>
      </c>
      <c r="C1198" t="str">
        <f t="shared" si="6851"/>
        <v/>
      </c>
      <c r="D1198" t="str">
        <f t="shared" si="6851"/>
        <v/>
      </c>
      <c r="E1198" t="str">
        <f t="shared" si="6851"/>
        <v/>
      </c>
      <c r="F1198" t="str">
        <f t="shared" si="6851"/>
        <v/>
      </c>
      <c r="G1198" t="str">
        <f t="shared" si="6851"/>
        <v/>
      </c>
      <c r="H1198" t="str">
        <f t="shared" si="6851"/>
        <v/>
      </c>
      <c r="I1198" t="str">
        <f t="shared" si="6851"/>
        <v/>
      </c>
      <c r="J1198">
        <f t="shared" si="6851"/>
        <v>34</v>
      </c>
      <c r="K1198">
        <f t="shared" si="6851"/>
        <v>34</v>
      </c>
      <c r="L1198">
        <f t="shared" si="6851"/>
        <v>34</v>
      </c>
      <c r="M1198">
        <f t="shared" si="6851"/>
        <v>34</v>
      </c>
      <c r="N1198">
        <f t="shared" si="6851"/>
        <v>34</v>
      </c>
      <c r="O1198">
        <f t="shared" si="6851"/>
        <v>34</v>
      </c>
      <c r="P1198">
        <f t="shared" si="6851"/>
        <v>34</v>
      </c>
      <c r="Q1198" s="37">
        <f t="shared" ref="Q1198:T1198" si="6852">IF(ROWS(Q$1165:Q1198)/100&lt;=Q$1163,Q1197+1%,"")</f>
        <v>0.34000000000000014</v>
      </c>
      <c r="R1198" s="37" t="str">
        <f t="shared" si="6852"/>
        <v/>
      </c>
      <c r="S1198" s="37">
        <f t="shared" si="6852"/>
        <v>0.34000000000000014</v>
      </c>
      <c r="T1198" s="37" t="str">
        <f t="shared" si="6852"/>
        <v/>
      </c>
      <c r="U1198" t="str">
        <f t="shared" si="6657"/>
        <v/>
      </c>
      <c r="V1198" s="37" t="str">
        <f t="shared" ref="V1198:W1198" si="6853">IF(ROWS(V$1165:V1198)/100&lt;=V$1163,V1197+1%,"")</f>
        <v/>
      </c>
      <c r="W1198" s="37" t="str">
        <f t="shared" si="6853"/>
        <v/>
      </c>
      <c r="X1198">
        <f t="shared" si="6659"/>
        <v>43</v>
      </c>
      <c r="Y1198" s="37" t="str">
        <f t="shared" si="6660"/>
        <v/>
      </c>
      <c r="Z1198">
        <f t="shared" ref="Z1198:AA1198" si="6854">IF(ROWS(Z$1165:Z1198)&lt;=Z$1163,Z1197+1,"")</f>
        <v>34</v>
      </c>
      <c r="AA1198">
        <f t="shared" si="6854"/>
        <v>34</v>
      </c>
      <c r="AB1198" s="37">
        <f t="shared" ref="AB1198:AG1198" si="6855">IF(ROWS(AB$1165:AB1198)/100&lt;=AB$1163,AB1197+1%,"")</f>
        <v>0.34000000000000014</v>
      </c>
      <c r="AC1198" s="37">
        <f t="shared" si="6855"/>
        <v>0.34000000000000014</v>
      </c>
      <c r="AD1198" s="37">
        <f t="shared" si="6855"/>
        <v>0.34000000000000014</v>
      </c>
      <c r="AE1198" s="37">
        <f t="shared" si="6855"/>
        <v>0.34000000000000014</v>
      </c>
      <c r="AF1198" s="37">
        <f t="shared" si="6855"/>
        <v>0.34000000000000014</v>
      </c>
      <c r="AG1198" s="37">
        <f t="shared" si="6855"/>
        <v>0.34000000000000014</v>
      </c>
      <c r="AH1198">
        <f t="shared" si="6663"/>
        <v>34</v>
      </c>
      <c r="AI1198" s="37">
        <f t="shared" ref="AI1198:AJ1198" si="6856">IF(ROWS(AI$1165:AI1198)/100&lt;=AI$1163,AI1197+1,"")</f>
        <v>33.01</v>
      </c>
      <c r="AJ1198" s="37">
        <f t="shared" si="6856"/>
        <v>33.01</v>
      </c>
    </row>
    <row r="1199" spans="2:36" ht="12.75">
      <c r="B1199">
        <f t="shared" ref="B1199:P1199" si="6857">IF(ROWS(B$1165:B1199)&lt;=B$1163,B1198+1,"")</f>
        <v>35</v>
      </c>
      <c r="C1199" t="str">
        <f t="shared" si="6857"/>
        <v/>
      </c>
      <c r="D1199" t="str">
        <f t="shared" si="6857"/>
        <v/>
      </c>
      <c r="E1199" t="str">
        <f t="shared" si="6857"/>
        <v/>
      </c>
      <c r="F1199" t="str">
        <f t="shared" si="6857"/>
        <v/>
      </c>
      <c r="G1199" t="str">
        <f t="shared" si="6857"/>
        <v/>
      </c>
      <c r="H1199" t="str">
        <f t="shared" si="6857"/>
        <v/>
      </c>
      <c r="I1199" t="str">
        <f t="shared" si="6857"/>
        <v/>
      </c>
      <c r="J1199">
        <f t="shared" si="6857"/>
        <v>35</v>
      </c>
      <c r="K1199">
        <f t="shared" si="6857"/>
        <v>35</v>
      </c>
      <c r="L1199">
        <f t="shared" si="6857"/>
        <v>35</v>
      </c>
      <c r="M1199">
        <f t="shared" si="6857"/>
        <v>35</v>
      </c>
      <c r="N1199">
        <f t="shared" si="6857"/>
        <v>35</v>
      </c>
      <c r="O1199">
        <f t="shared" si="6857"/>
        <v>35</v>
      </c>
      <c r="P1199">
        <f t="shared" si="6857"/>
        <v>35</v>
      </c>
      <c r="Q1199" s="37">
        <f t="shared" ref="Q1199:T1199" si="6858">IF(ROWS(Q$1165:Q1199)/100&lt;=Q$1163,Q1198+1%,"")</f>
        <v>0.35000000000000014</v>
      </c>
      <c r="R1199" s="37" t="str">
        <f t="shared" si="6858"/>
        <v/>
      </c>
      <c r="S1199" s="37">
        <f t="shared" si="6858"/>
        <v>0.35000000000000014</v>
      </c>
      <c r="T1199" s="37" t="str">
        <f t="shared" si="6858"/>
        <v/>
      </c>
      <c r="U1199" t="str">
        <f t="shared" si="6657"/>
        <v/>
      </c>
      <c r="V1199" s="37" t="str">
        <f t="shared" ref="V1199:W1199" si="6859">IF(ROWS(V$1165:V1199)/100&lt;=V$1163,V1198+1%,"")</f>
        <v/>
      </c>
      <c r="W1199" s="37" t="str">
        <f t="shared" si="6859"/>
        <v/>
      </c>
      <c r="X1199">
        <f t="shared" si="6659"/>
        <v>44</v>
      </c>
      <c r="Y1199" s="37" t="str">
        <f t="shared" si="6660"/>
        <v/>
      </c>
      <c r="Z1199">
        <f t="shared" ref="Z1199:AA1199" si="6860">IF(ROWS(Z$1165:Z1199)&lt;=Z$1163,Z1198+1,"")</f>
        <v>35</v>
      </c>
      <c r="AA1199">
        <f t="shared" si="6860"/>
        <v>35</v>
      </c>
      <c r="AB1199" s="37">
        <f t="shared" ref="AB1199:AG1199" si="6861">IF(ROWS(AB$1165:AB1199)/100&lt;=AB$1163,AB1198+1%,"")</f>
        <v>0.35000000000000014</v>
      </c>
      <c r="AC1199" s="37">
        <f t="shared" si="6861"/>
        <v>0.35000000000000014</v>
      </c>
      <c r="AD1199" s="37">
        <f t="shared" si="6861"/>
        <v>0.35000000000000014</v>
      </c>
      <c r="AE1199" s="37">
        <f t="shared" si="6861"/>
        <v>0.35000000000000014</v>
      </c>
      <c r="AF1199" s="37">
        <f t="shared" si="6861"/>
        <v>0.35000000000000014</v>
      </c>
      <c r="AG1199" s="37">
        <f t="shared" si="6861"/>
        <v>0.35000000000000014</v>
      </c>
      <c r="AH1199">
        <f t="shared" si="6663"/>
        <v>35</v>
      </c>
      <c r="AI1199" s="37">
        <f t="shared" ref="AI1199:AJ1199" si="6862">IF(ROWS(AI$1165:AI1199)/100&lt;=AI$1163,AI1198+1,"")</f>
        <v>34.01</v>
      </c>
      <c r="AJ1199" s="37">
        <f t="shared" si="6862"/>
        <v>34.01</v>
      </c>
    </row>
    <row r="1200" spans="2:36" ht="12.75">
      <c r="B1200">
        <f t="shared" ref="B1200:P1200" si="6863">IF(ROWS(B$1165:B1200)&lt;=B$1163,B1199+1,"")</f>
        <v>36</v>
      </c>
      <c r="C1200" t="str">
        <f t="shared" si="6863"/>
        <v/>
      </c>
      <c r="D1200" t="str">
        <f t="shared" si="6863"/>
        <v/>
      </c>
      <c r="E1200" t="str">
        <f t="shared" si="6863"/>
        <v/>
      </c>
      <c r="F1200" t="str">
        <f t="shared" si="6863"/>
        <v/>
      </c>
      <c r="G1200" t="str">
        <f t="shared" si="6863"/>
        <v/>
      </c>
      <c r="H1200" t="str">
        <f t="shared" si="6863"/>
        <v/>
      </c>
      <c r="I1200" t="str">
        <f t="shared" si="6863"/>
        <v/>
      </c>
      <c r="J1200">
        <f t="shared" si="6863"/>
        <v>36</v>
      </c>
      <c r="K1200">
        <f t="shared" si="6863"/>
        <v>36</v>
      </c>
      <c r="L1200">
        <f t="shared" si="6863"/>
        <v>36</v>
      </c>
      <c r="M1200">
        <f t="shared" si="6863"/>
        <v>36</v>
      </c>
      <c r="N1200">
        <f t="shared" si="6863"/>
        <v>36</v>
      </c>
      <c r="O1200">
        <f t="shared" si="6863"/>
        <v>36</v>
      </c>
      <c r="P1200">
        <f t="shared" si="6863"/>
        <v>36</v>
      </c>
      <c r="Q1200" s="37">
        <f t="shared" ref="Q1200:T1200" si="6864">IF(ROWS(Q$1165:Q1200)/100&lt;=Q$1163,Q1199+1%,"")</f>
        <v>0.36000000000000015</v>
      </c>
      <c r="R1200" s="37" t="str">
        <f t="shared" si="6864"/>
        <v/>
      </c>
      <c r="S1200" s="37">
        <f t="shared" si="6864"/>
        <v>0.36000000000000015</v>
      </c>
      <c r="T1200" s="37" t="str">
        <f t="shared" si="6864"/>
        <v/>
      </c>
      <c r="U1200" t="str">
        <f t="shared" si="6657"/>
        <v/>
      </c>
      <c r="V1200" s="37" t="str">
        <f t="shared" ref="V1200:W1200" si="6865">IF(ROWS(V$1165:V1200)/100&lt;=V$1163,V1199+1%,"")</f>
        <v/>
      </c>
      <c r="W1200" s="37" t="str">
        <f t="shared" si="6865"/>
        <v/>
      </c>
      <c r="X1200">
        <f t="shared" si="6659"/>
        <v>45</v>
      </c>
      <c r="Y1200" s="37" t="str">
        <f t="shared" si="6660"/>
        <v/>
      </c>
      <c r="Z1200">
        <f t="shared" ref="Z1200:AA1200" si="6866">IF(ROWS(Z$1165:Z1200)&lt;=Z$1163,Z1199+1,"")</f>
        <v>36</v>
      </c>
      <c r="AA1200">
        <f t="shared" si="6866"/>
        <v>36</v>
      </c>
      <c r="AB1200" s="37">
        <f t="shared" ref="AB1200:AG1200" si="6867">IF(ROWS(AB$1165:AB1200)/100&lt;=AB$1163,AB1199+1%,"")</f>
        <v>0.36000000000000015</v>
      </c>
      <c r="AC1200" s="37">
        <f t="shared" si="6867"/>
        <v>0.36000000000000015</v>
      </c>
      <c r="AD1200" s="37">
        <f t="shared" si="6867"/>
        <v>0.36000000000000015</v>
      </c>
      <c r="AE1200" s="37">
        <f t="shared" si="6867"/>
        <v>0.36000000000000015</v>
      </c>
      <c r="AF1200" s="37">
        <f t="shared" si="6867"/>
        <v>0.36000000000000015</v>
      </c>
      <c r="AG1200" s="37">
        <f t="shared" si="6867"/>
        <v>0.36000000000000015</v>
      </c>
      <c r="AH1200">
        <f t="shared" si="6663"/>
        <v>36</v>
      </c>
      <c r="AI1200" s="37">
        <f t="shared" ref="AI1200:AJ1200" si="6868">IF(ROWS(AI$1165:AI1200)/100&lt;=AI$1163,AI1199+1,"")</f>
        <v>35.01</v>
      </c>
      <c r="AJ1200" s="37">
        <f t="shared" si="6868"/>
        <v>35.01</v>
      </c>
    </row>
    <row r="1201" spans="2:36" ht="12.75">
      <c r="B1201">
        <f t="shared" ref="B1201:P1201" si="6869">IF(ROWS(B$1165:B1201)&lt;=B$1163,B1200+1,"")</f>
        <v>37</v>
      </c>
      <c r="C1201" t="str">
        <f t="shared" si="6869"/>
        <v/>
      </c>
      <c r="D1201" t="str">
        <f t="shared" si="6869"/>
        <v/>
      </c>
      <c r="E1201" t="str">
        <f t="shared" si="6869"/>
        <v/>
      </c>
      <c r="F1201" t="str">
        <f t="shared" si="6869"/>
        <v/>
      </c>
      <c r="G1201" t="str">
        <f t="shared" si="6869"/>
        <v/>
      </c>
      <c r="H1201" t="str">
        <f t="shared" si="6869"/>
        <v/>
      </c>
      <c r="I1201" t="str">
        <f t="shared" si="6869"/>
        <v/>
      </c>
      <c r="J1201">
        <f t="shared" si="6869"/>
        <v>37</v>
      </c>
      <c r="K1201">
        <f t="shared" si="6869"/>
        <v>37</v>
      </c>
      <c r="L1201">
        <f t="shared" si="6869"/>
        <v>37</v>
      </c>
      <c r="M1201">
        <f t="shared" si="6869"/>
        <v>37</v>
      </c>
      <c r="N1201">
        <f t="shared" si="6869"/>
        <v>37</v>
      </c>
      <c r="O1201">
        <f t="shared" si="6869"/>
        <v>37</v>
      </c>
      <c r="P1201">
        <f t="shared" si="6869"/>
        <v>37</v>
      </c>
      <c r="Q1201" s="37">
        <f t="shared" ref="Q1201:T1201" si="6870">IF(ROWS(Q$1165:Q1201)/100&lt;=Q$1163,Q1200+1%,"")</f>
        <v>0.37000000000000016</v>
      </c>
      <c r="R1201" s="37" t="str">
        <f t="shared" si="6870"/>
        <v/>
      </c>
      <c r="S1201" s="37">
        <f t="shared" si="6870"/>
        <v>0.37000000000000016</v>
      </c>
      <c r="T1201" s="37" t="str">
        <f t="shared" si="6870"/>
        <v/>
      </c>
      <c r="U1201" t="str">
        <f t="shared" si="6657"/>
        <v/>
      </c>
      <c r="V1201" s="37" t="str">
        <f t="shared" ref="V1201:W1201" si="6871">IF(ROWS(V$1165:V1201)/100&lt;=V$1163,V1200+1%,"")</f>
        <v/>
      </c>
      <c r="W1201" s="37" t="str">
        <f t="shared" si="6871"/>
        <v/>
      </c>
      <c r="X1201">
        <f t="shared" si="6659"/>
        <v>46</v>
      </c>
      <c r="Y1201" s="37" t="str">
        <f t="shared" si="6660"/>
        <v/>
      </c>
      <c r="Z1201">
        <f t="shared" ref="Z1201:AA1201" si="6872">IF(ROWS(Z$1165:Z1201)&lt;=Z$1163,Z1200+1,"")</f>
        <v>37</v>
      </c>
      <c r="AA1201">
        <f t="shared" si="6872"/>
        <v>37</v>
      </c>
      <c r="AB1201" s="37">
        <f t="shared" ref="AB1201:AG1201" si="6873">IF(ROWS(AB$1165:AB1201)/100&lt;=AB$1163,AB1200+1%,"")</f>
        <v>0.37000000000000016</v>
      </c>
      <c r="AC1201" s="37">
        <f t="shared" si="6873"/>
        <v>0.37000000000000016</v>
      </c>
      <c r="AD1201" s="37">
        <f t="shared" si="6873"/>
        <v>0.37000000000000016</v>
      </c>
      <c r="AE1201" s="37">
        <f t="shared" si="6873"/>
        <v>0.37000000000000016</v>
      </c>
      <c r="AF1201" s="37">
        <f t="shared" si="6873"/>
        <v>0.37000000000000016</v>
      </c>
      <c r="AG1201" s="37">
        <f t="shared" si="6873"/>
        <v>0.37000000000000016</v>
      </c>
      <c r="AH1201">
        <f t="shared" si="6663"/>
        <v>37</v>
      </c>
      <c r="AI1201" s="37">
        <f t="shared" ref="AI1201:AJ1201" si="6874">IF(ROWS(AI$1165:AI1201)/100&lt;=AI$1163,AI1200+1,"")</f>
        <v>36.01</v>
      </c>
      <c r="AJ1201" s="37">
        <f t="shared" si="6874"/>
        <v>36.01</v>
      </c>
    </row>
    <row r="1202" spans="2:36" ht="12.75">
      <c r="B1202">
        <f t="shared" ref="B1202:P1202" si="6875">IF(ROWS(B$1165:B1202)&lt;=B$1163,B1201+1,"")</f>
        <v>38</v>
      </c>
      <c r="C1202" t="str">
        <f t="shared" si="6875"/>
        <v/>
      </c>
      <c r="D1202" t="str">
        <f t="shared" si="6875"/>
        <v/>
      </c>
      <c r="E1202" t="str">
        <f t="shared" si="6875"/>
        <v/>
      </c>
      <c r="F1202" t="str">
        <f t="shared" si="6875"/>
        <v/>
      </c>
      <c r="G1202" t="str">
        <f t="shared" si="6875"/>
        <v/>
      </c>
      <c r="H1202" t="str">
        <f t="shared" si="6875"/>
        <v/>
      </c>
      <c r="I1202" t="str">
        <f t="shared" si="6875"/>
        <v/>
      </c>
      <c r="J1202">
        <f t="shared" si="6875"/>
        <v>38</v>
      </c>
      <c r="K1202">
        <f t="shared" si="6875"/>
        <v>38</v>
      </c>
      <c r="L1202">
        <f t="shared" si="6875"/>
        <v>38</v>
      </c>
      <c r="M1202">
        <f t="shared" si="6875"/>
        <v>38</v>
      </c>
      <c r="N1202">
        <f t="shared" si="6875"/>
        <v>38</v>
      </c>
      <c r="O1202">
        <f t="shared" si="6875"/>
        <v>38</v>
      </c>
      <c r="P1202">
        <f t="shared" si="6875"/>
        <v>38</v>
      </c>
      <c r="Q1202" s="37">
        <f t="shared" ref="Q1202:T1202" si="6876">IF(ROWS(Q$1165:Q1202)/100&lt;=Q$1163,Q1201+1%,"")</f>
        <v>0.38000000000000017</v>
      </c>
      <c r="R1202" s="37" t="str">
        <f t="shared" si="6876"/>
        <v/>
      </c>
      <c r="S1202" s="37">
        <f t="shared" si="6876"/>
        <v>0.38000000000000017</v>
      </c>
      <c r="T1202" s="37" t="str">
        <f t="shared" si="6876"/>
        <v/>
      </c>
      <c r="U1202" t="str">
        <f t="shared" si="6657"/>
        <v/>
      </c>
      <c r="V1202" s="37" t="str">
        <f t="shared" ref="V1202:W1202" si="6877">IF(ROWS(V$1165:V1202)/100&lt;=V$1163,V1201+1%,"")</f>
        <v/>
      </c>
      <c r="W1202" s="37" t="str">
        <f t="shared" si="6877"/>
        <v/>
      </c>
      <c r="X1202">
        <f t="shared" si="6659"/>
        <v>47</v>
      </c>
      <c r="Y1202" s="37" t="str">
        <f t="shared" si="6660"/>
        <v/>
      </c>
      <c r="Z1202">
        <f t="shared" ref="Z1202:AA1202" si="6878">IF(ROWS(Z$1165:Z1202)&lt;=Z$1163,Z1201+1,"")</f>
        <v>38</v>
      </c>
      <c r="AA1202">
        <f t="shared" si="6878"/>
        <v>38</v>
      </c>
      <c r="AB1202" s="37">
        <f t="shared" ref="AB1202:AG1202" si="6879">IF(ROWS(AB$1165:AB1202)/100&lt;=AB$1163,AB1201+1%,"")</f>
        <v>0.38000000000000017</v>
      </c>
      <c r="AC1202" s="37">
        <f t="shared" si="6879"/>
        <v>0.38000000000000017</v>
      </c>
      <c r="AD1202" s="37">
        <f t="shared" si="6879"/>
        <v>0.38000000000000017</v>
      </c>
      <c r="AE1202" s="37">
        <f t="shared" si="6879"/>
        <v>0.38000000000000017</v>
      </c>
      <c r="AF1202" s="37">
        <f t="shared" si="6879"/>
        <v>0.38000000000000017</v>
      </c>
      <c r="AG1202" s="37">
        <f t="shared" si="6879"/>
        <v>0.38000000000000017</v>
      </c>
      <c r="AH1202">
        <f t="shared" si="6663"/>
        <v>38</v>
      </c>
      <c r="AI1202" s="37">
        <f t="shared" ref="AI1202:AJ1202" si="6880">IF(ROWS(AI$1165:AI1202)/100&lt;=AI$1163,AI1201+1,"")</f>
        <v>37.01</v>
      </c>
      <c r="AJ1202" s="37">
        <f t="shared" si="6880"/>
        <v>37.01</v>
      </c>
    </row>
    <row r="1203" spans="2:36" ht="12.75">
      <c r="B1203">
        <f t="shared" ref="B1203:P1203" si="6881">IF(ROWS(B$1165:B1203)&lt;=B$1163,B1202+1,"")</f>
        <v>39</v>
      </c>
      <c r="C1203" t="str">
        <f t="shared" si="6881"/>
        <v/>
      </c>
      <c r="D1203" t="str">
        <f t="shared" si="6881"/>
        <v/>
      </c>
      <c r="E1203" t="str">
        <f t="shared" si="6881"/>
        <v/>
      </c>
      <c r="F1203" t="str">
        <f t="shared" si="6881"/>
        <v/>
      </c>
      <c r="G1203" t="str">
        <f t="shared" si="6881"/>
        <v/>
      </c>
      <c r="H1203" t="str">
        <f t="shared" si="6881"/>
        <v/>
      </c>
      <c r="I1203" t="str">
        <f t="shared" si="6881"/>
        <v/>
      </c>
      <c r="J1203">
        <f t="shared" si="6881"/>
        <v>39</v>
      </c>
      <c r="K1203">
        <f t="shared" si="6881"/>
        <v>39</v>
      </c>
      <c r="L1203">
        <f t="shared" si="6881"/>
        <v>39</v>
      </c>
      <c r="M1203">
        <f t="shared" si="6881"/>
        <v>39</v>
      </c>
      <c r="N1203">
        <f t="shared" si="6881"/>
        <v>39</v>
      </c>
      <c r="O1203">
        <f t="shared" si="6881"/>
        <v>39</v>
      </c>
      <c r="P1203">
        <f t="shared" si="6881"/>
        <v>39</v>
      </c>
      <c r="Q1203" s="37">
        <f t="shared" ref="Q1203:T1203" si="6882">IF(ROWS(Q$1165:Q1203)/100&lt;=Q$1163,Q1202+1%,"")</f>
        <v>0.39000000000000018</v>
      </c>
      <c r="R1203" s="37" t="str">
        <f t="shared" si="6882"/>
        <v/>
      </c>
      <c r="S1203" s="37">
        <f t="shared" si="6882"/>
        <v>0.39000000000000018</v>
      </c>
      <c r="T1203" s="37" t="str">
        <f t="shared" si="6882"/>
        <v/>
      </c>
      <c r="U1203" t="str">
        <f t="shared" si="6657"/>
        <v/>
      </c>
      <c r="V1203" s="37" t="str">
        <f t="shared" ref="V1203:W1203" si="6883">IF(ROWS(V$1165:V1203)/100&lt;=V$1163,V1202+1%,"")</f>
        <v/>
      </c>
      <c r="W1203" s="37" t="str">
        <f t="shared" si="6883"/>
        <v/>
      </c>
      <c r="X1203">
        <f t="shared" si="6659"/>
        <v>48</v>
      </c>
      <c r="Y1203" s="37" t="str">
        <f t="shared" si="6660"/>
        <v/>
      </c>
      <c r="Z1203">
        <f t="shared" ref="Z1203:AA1203" si="6884">IF(ROWS(Z$1165:Z1203)&lt;=Z$1163,Z1202+1,"")</f>
        <v>39</v>
      </c>
      <c r="AA1203">
        <f t="shared" si="6884"/>
        <v>39</v>
      </c>
      <c r="AB1203" s="37">
        <f t="shared" ref="AB1203:AG1203" si="6885">IF(ROWS(AB$1165:AB1203)/100&lt;=AB$1163,AB1202+1%,"")</f>
        <v>0.39000000000000018</v>
      </c>
      <c r="AC1203" s="37">
        <f t="shared" si="6885"/>
        <v>0.39000000000000018</v>
      </c>
      <c r="AD1203" s="37">
        <f t="shared" si="6885"/>
        <v>0.39000000000000018</v>
      </c>
      <c r="AE1203" s="37">
        <f t="shared" si="6885"/>
        <v>0.39000000000000018</v>
      </c>
      <c r="AF1203" s="37">
        <f t="shared" si="6885"/>
        <v>0.39000000000000018</v>
      </c>
      <c r="AG1203" s="37">
        <f t="shared" si="6885"/>
        <v>0.39000000000000018</v>
      </c>
      <c r="AH1203">
        <f t="shared" si="6663"/>
        <v>39</v>
      </c>
      <c r="AI1203" s="37">
        <f t="shared" ref="AI1203:AJ1203" si="6886">IF(ROWS(AI$1165:AI1203)/100&lt;=AI$1163,AI1202+1,"")</f>
        <v>38.01</v>
      </c>
      <c r="AJ1203" s="37">
        <f t="shared" si="6886"/>
        <v>38.01</v>
      </c>
    </row>
    <row r="1204" spans="2:36" ht="12.75">
      <c r="B1204">
        <f t="shared" ref="B1204:P1204" si="6887">IF(ROWS(B$1165:B1204)&lt;=B$1163,B1203+1,"")</f>
        <v>40</v>
      </c>
      <c r="C1204" t="str">
        <f t="shared" si="6887"/>
        <v/>
      </c>
      <c r="D1204" t="str">
        <f t="shared" si="6887"/>
        <v/>
      </c>
      <c r="E1204" t="str">
        <f t="shared" si="6887"/>
        <v/>
      </c>
      <c r="F1204" t="str">
        <f t="shared" si="6887"/>
        <v/>
      </c>
      <c r="G1204" t="str">
        <f t="shared" si="6887"/>
        <v/>
      </c>
      <c r="H1204" t="str">
        <f t="shared" si="6887"/>
        <v/>
      </c>
      <c r="I1204" t="str">
        <f t="shared" si="6887"/>
        <v/>
      </c>
      <c r="J1204">
        <f t="shared" si="6887"/>
        <v>40</v>
      </c>
      <c r="K1204">
        <f t="shared" si="6887"/>
        <v>40</v>
      </c>
      <c r="L1204">
        <f t="shared" si="6887"/>
        <v>40</v>
      </c>
      <c r="M1204">
        <f t="shared" si="6887"/>
        <v>40</v>
      </c>
      <c r="N1204">
        <f t="shared" si="6887"/>
        <v>40</v>
      </c>
      <c r="O1204">
        <f t="shared" si="6887"/>
        <v>40</v>
      </c>
      <c r="P1204">
        <f t="shared" si="6887"/>
        <v>40</v>
      </c>
      <c r="Q1204" s="37">
        <f t="shared" ref="Q1204:T1204" si="6888">IF(ROWS(Q$1165:Q1204)/100&lt;=Q$1163,Q1203+1%,"")</f>
        <v>0.40000000000000019</v>
      </c>
      <c r="R1204" s="37" t="str">
        <f t="shared" si="6888"/>
        <v/>
      </c>
      <c r="S1204" s="37">
        <f t="shared" si="6888"/>
        <v>0.40000000000000019</v>
      </c>
      <c r="T1204" s="37" t="str">
        <f t="shared" si="6888"/>
        <v/>
      </c>
      <c r="U1204" t="str">
        <f t="shared" si="6657"/>
        <v/>
      </c>
      <c r="V1204" s="37" t="str">
        <f t="shared" ref="V1204:W1204" si="6889">IF(ROWS(V$1165:V1204)/100&lt;=V$1163,V1203+1%,"")</f>
        <v/>
      </c>
      <c r="W1204" s="37" t="str">
        <f t="shared" si="6889"/>
        <v/>
      </c>
      <c r="X1204">
        <f t="shared" si="6659"/>
        <v>49</v>
      </c>
      <c r="Y1204" s="37" t="str">
        <f t="shared" si="6660"/>
        <v/>
      </c>
      <c r="Z1204">
        <f t="shared" ref="Z1204:AA1204" si="6890">IF(ROWS(Z$1165:Z1204)&lt;=Z$1163,Z1203+1,"")</f>
        <v>40</v>
      </c>
      <c r="AA1204">
        <f t="shared" si="6890"/>
        <v>40</v>
      </c>
      <c r="AB1204" s="37">
        <f t="shared" ref="AB1204:AG1204" si="6891">IF(ROWS(AB$1165:AB1204)/100&lt;=AB$1163,AB1203+1%,"")</f>
        <v>0.40000000000000019</v>
      </c>
      <c r="AC1204" s="37">
        <f t="shared" si="6891"/>
        <v>0.40000000000000019</v>
      </c>
      <c r="AD1204" s="37">
        <f t="shared" si="6891"/>
        <v>0.40000000000000019</v>
      </c>
      <c r="AE1204" s="37">
        <f t="shared" si="6891"/>
        <v>0.40000000000000019</v>
      </c>
      <c r="AF1204" s="37">
        <f t="shared" si="6891"/>
        <v>0.40000000000000019</v>
      </c>
      <c r="AG1204" s="37">
        <f t="shared" si="6891"/>
        <v>0.40000000000000019</v>
      </c>
      <c r="AH1204">
        <f t="shared" si="6663"/>
        <v>40</v>
      </c>
      <c r="AI1204" s="37">
        <f t="shared" ref="AI1204:AJ1204" si="6892">IF(ROWS(AI$1165:AI1204)/100&lt;=AI$1163,AI1203+1,"")</f>
        <v>39.01</v>
      </c>
      <c r="AJ1204" s="37">
        <f t="shared" si="6892"/>
        <v>39.01</v>
      </c>
    </row>
    <row r="1205" spans="2:36" ht="12.75">
      <c r="B1205">
        <f t="shared" ref="B1205:P1205" si="6893">IF(ROWS(B$1165:B1205)&lt;=B$1163,B1204+1,"")</f>
        <v>41</v>
      </c>
      <c r="C1205" t="str">
        <f t="shared" si="6893"/>
        <v/>
      </c>
      <c r="D1205" t="str">
        <f t="shared" si="6893"/>
        <v/>
      </c>
      <c r="E1205" t="str">
        <f t="shared" si="6893"/>
        <v/>
      </c>
      <c r="F1205" t="str">
        <f t="shared" si="6893"/>
        <v/>
      </c>
      <c r="G1205" t="str">
        <f t="shared" si="6893"/>
        <v/>
      </c>
      <c r="H1205" t="str">
        <f t="shared" si="6893"/>
        <v/>
      </c>
      <c r="I1205" t="str">
        <f t="shared" si="6893"/>
        <v/>
      </c>
      <c r="J1205" t="str">
        <f t="shared" si="6893"/>
        <v/>
      </c>
      <c r="K1205" t="str">
        <f t="shared" si="6893"/>
        <v/>
      </c>
      <c r="L1205">
        <f t="shared" si="6893"/>
        <v>41</v>
      </c>
      <c r="M1205">
        <f t="shared" si="6893"/>
        <v>41</v>
      </c>
      <c r="N1205">
        <f t="shared" si="6893"/>
        <v>41</v>
      </c>
      <c r="O1205">
        <f t="shared" si="6893"/>
        <v>41</v>
      </c>
      <c r="P1205">
        <f t="shared" si="6893"/>
        <v>41</v>
      </c>
      <c r="Q1205" s="37">
        <f t="shared" ref="Q1205:T1205" si="6894">IF(ROWS(Q$1165:Q1205)/100&lt;=Q$1163,Q1204+1%,"")</f>
        <v>0.4100000000000002</v>
      </c>
      <c r="R1205" s="37" t="str">
        <f t="shared" si="6894"/>
        <v/>
      </c>
      <c r="S1205" s="37">
        <f t="shared" si="6894"/>
        <v>0.4100000000000002</v>
      </c>
      <c r="T1205" s="37" t="str">
        <f t="shared" si="6894"/>
        <v/>
      </c>
      <c r="U1205" t="str">
        <f t="shared" si="6657"/>
        <v/>
      </c>
      <c r="V1205" s="37" t="str">
        <f t="shared" ref="V1205:W1205" si="6895">IF(ROWS(V$1165:V1205)/100&lt;=V$1163,V1204+1%,"")</f>
        <v/>
      </c>
      <c r="W1205" s="37" t="str">
        <f t="shared" si="6895"/>
        <v/>
      </c>
      <c r="X1205">
        <f t="shared" si="6659"/>
        <v>50</v>
      </c>
      <c r="Y1205" s="37" t="str">
        <f t="shared" si="6660"/>
        <v/>
      </c>
      <c r="Z1205">
        <f t="shared" ref="Z1205:AA1205" si="6896">IF(ROWS(Z$1165:Z1205)&lt;=Z$1163,Z1204+1,"")</f>
        <v>41</v>
      </c>
      <c r="AA1205">
        <f t="shared" si="6896"/>
        <v>41</v>
      </c>
      <c r="AB1205" s="37">
        <f t="shared" ref="AB1205:AG1205" si="6897">IF(ROWS(AB$1165:AB1205)/100&lt;=AB$1163,AB1204+1%,"")</f>
        <v>0.4100000000000002</v>
      </c>
      <c r="AC1205" s="37">
        <f t="shared" si="6897"/>
        <v>0.4100000000000002</v>
      </c>
      <c r="AD1205" s="37">
        <f t="shared" si="6897"/>
        <v>0.4100000000000002</v>
      </c>
      <c r="AE1205" s="37">
        <f t="shared" si="6897"/>
        <v>0.4100000000000002</v>
      </c>
      <c r="AF1205" s="37">
        <f t="shared" si="6897"/>
        <v>0.4100000000000002</v>
      </c>
      <c r="AG1205" s="37">
        <f t="shared" si="6897"/>
        <v>0.4100000000000002</v>
      </c>
      <c r="AH1205">
        <f t="shared" si="6663"/>
        <v>41</v>
      </c>
      <c r="AI1205" s="37">
        <f t="shared" ref="AI1205:AJ1205" si="6898">IF(ROWS(AI$1165:AI1205)/100&lt;=AI$1163,AI1204+1,"")</f>
        <v>40.01</v>
      </c>
      <c r="AJ1205" s="37">
        <f t="shared" si="6898"/>
        <v>40.01</v>
      </c>
    </row>
    <row r="1206" spans="2:36" ht="12.75">
      <c r="B1206">
        <f t="shared" ref="B1206:P1206" si="6899">IF(ROWS(B$1165:B1206)&lt;=B$1163,B1205+1,"")</f>
        <v>42</v>
      </c>
      <c r="C1206" t="str">
        <f t="shared" si="6899"/>
        <v/>
      </c>
      <c r="D1206" t="str">
        <f t="shared" si="6899"/>
        <v/>
      </c>
      <c r="E1206" t="str">
        <f t="shared" si="6899"/>
        <v/>
      </c>
      <c r="F1206" t="str">
        <f t="shared" si="6899"/>
        <v/>
      </c>
      <c r="G1206" t="str">
        <f t="shared" si="6899"/>
        <v/>
      </c>
      <c r="H1206" t="str">
        <f t="shared" si="6899"/>
        <v/>
      </c>
      <c r="I1206" t="str">
        <f t="shared" si="6899"/>
        <v/>
      </c>
      <c r="J1206" t="str">
        <f t="shared" si="6899"/>
        <v/>
      </c>
      <c r="K1206" t="str">
        <f t="shared" si="6899"/>
        <v/>
      </c>
      <c r="L1206">
        <f t="shared" si="6899"/>
        <v>42</v>
      </c>
      <c r="M1206">
        <f t="shared" si="6899"/>
        <v>42</v>
      </c>
      <c r="N1206">
        <f t="shared" si="6899"/>
        <v>42</v>
      </c>
      <c r="O1206">
        <f t="shared" si="6899"/>
        <v>42</v>
      </c>
      <c r="P1206">
        <f t="shared" si="6899"/>
        <v>42</v>
      </c>
      <c r="Q1206" s="37">
        <f t="shared" ref="Q1206:T1206" si="6900">IF(ROWS(Q$1165:Q1206)/100&lt;=Q$1163,Q1205+1%,"")</f>
        <v>0.42000000000000021</v>
      </c>
      <c r="R1206" s="37" t="str">
        <f t="shared" si="6900"/>
        <v/>
      </c>
      <c r="S1206" s="37">
        <f t="shared" si="6900"/>
        <v>0.42000000000000021</v>
      </c>
      <c r="T1206" s="37" t="str">
        <f t="shared" si="6900"/>
        <v/>
      </c>
      <c r="U1206" t="str">
        <f t="shared" si="6657"/>
        <v/>
      </c>
      <c r="V1206" s="37" t="str">
        <f t="shared" ref="V1206:W1206" si="6901">IF(ROWS(V$1165:V1206)/100&lt;=V$1163,V1205+1%,"")</f>
        <v/>
      </c>
      <c r="W1206" s="37" t="str">
        <f t="shared" si="6901"/>
        <v/>
      </c>
      <c r="X1206">
        <f t="shared" si="6659"/>
        <v>51</v>
      </c>
      <c r="Y1206" s="37" t="str">
        <f t="shared" si="6660"/>
        <v/>
      </c>
      <c r="Z1206">
        <f t="shared" ref="Z1206:AA1206" si="6902">IF(ROWS(Z$1165:Z1206)&lt;=Z$1163,Z1205+1,"")</f>
        <v>42</v>
      </c>
      <c r="AA1206">
        <f t="shared" si="6902"/>
        <v>42</v>
      </c>
      <c r="AB1206" s="37">
        <f t="shared" ref="AB1206:AG1206" si="6903">IF(ROWS(AB$1165:AB1206)/100&lt;=AB$1163,AB1205+1%,"")</f>
        <v>0.42000000000000021</v>
      </c>
      <c r="AC1206" s="37">
        <f t="shared" si="6903"/>
        <v>0.42000000000000021</v>
      </c>
      <c r="AD1206" s="37">
        <f t="shared" si="6903"/>
        <v>0.42000000000000021</v>
      </c>
      <c r="AE1206" s="37">
        <f t="shared" si="6903"/>
        <v>0.42000000000000021</v>
      </c>
      <c r="AF1206" s="37">
        <f t="shared" si="6903"/>
        <v>0.42000000000000021</v>
      </c>
      <c r="AG1206" s="37">
        <f t="shared" si="6903"/>
        <v>0.42000000000000021</v>
      </c>
      <c r="AH1206">
        <f t="shared" si="6663"/>
        <v>42</v>
      </c>
      <c r="AI1206" s="37">
        <f t="shared" ref="AI1206:AJ1206" si="6904">IF(ROWS(AI$1165:AI1206)/100&lt;=AI$1163,AI1205+1,"")</f>
        <v>41.01</v>
      </c>
      <c r="AJ1206" s="37">
        <f t="shared" si="6904"/>
        <v>41.01</v>
      </c>
    </row>
    <row r="1207" spans="2:36" ht="12.75">
      <c r="B1207">
        <f t="shared" ref="B1207:P1207" si="6905">IF(ROWS(B$1165:B1207)&lt;=B$1163,B1206+1,"")</f>
        <v>43</v>
      </c>
      <c r="C1207" t="str">
        <f t="shared" si="6905"/>
        <v/>
      </c>
      <c r="D1207" t="str">
        <f t="shared" si="6905"/>
        <v/>
      </c>
      <c r="E1207" t="str">
        <f t="shared" si="6905"/>
        <v/>
      </c>
      <c r="F1207" t="str">
        <f t="shared" si="6905"/>
        <v/>
      </c>
      <c r="G1207" t="str">
        <f t="shared" si="6905"/>
        <v/>
      </c>
      <c r="H1207" t="str">
        <f t="shared" si="6905"/>
        <v/>
      </c>
      <c r="I1207" t="str">
        <f t="shared" si="6905"/>
        <v/>
      </c>
      <c r="J1207" t="str">
        <f t="shared" si="6905"/>
        <v/>
      </c>
      <c r="K1207" t="str">
        <f t="shared" si="6905"/>
        <v/>
      </c>
      <c r="L1207">
        <f t="shared" si="6905"/>
        <v>43</v>
      </c>
      <c r="M1207">
        <f t="shared" si="6905"/>
        <v>43</v>
      </c>
      <c r="N1207">
        <f t="shared" si="6905"/>
        <v>43</v>
      </c>
      <c r="O1207">
        <f t="shared" si="6905"/>
        <v>43</v>
      </c>
      <c r="P1207">
        <f t="shared" si="6905"/>
        <v>43</v>
      </c>
      <c r="Q1207" s="37">
        <f t="shared" ref="Q1207:T1207" si="6906">IF(ROWS(Q$1165:Q1207)/100&lt;=Q$1163,Q1206+1%,"")</f>
        <v>0.43000000000000022</v>
      </c>
      <c r="R1207" s="37" t="str">
        <f t="shared" si="6906"/>
        <v/>
      </c>
      <c r="S1207" s="37">
        <f t="shared" si="6906"/>
        <v>0.43000000000000022</v>
      </c>
      <c r="T1207" s="37" t="str">
        <f t="shared" si="6906"/>
        <v/>
      </c>
      <c r="U1207" t="str">
        <f t="shared" si="6657"/>
        <v/>
      </c>
      <c r="V1207" s="37" t="str">
        <f t="shared" ref="V1207:W1207" si="6907">IF(ROWS(V$1165:V1207)/100&lt;=V$1163,V1206+1%,"")</f>
        <v/>
      </c>
      <c r="W1207" s="37" t="str">
        <f t="shared" si="6907"/>
        <v/>
      </c>
      <c r="X1207">
        <f t="shared" si="6659"/>
        <v>52</v>
      </c>
      <c r="Y1207" s="37" t="str">
        <f t="shared" si="6660"/>
        <v/>
      </c>
      <c r="Z1207">
        <f t="shared" ref="Z1207:AA1207" si="6908">IF(ROWS(Z$1165:Z1207)&lt;=Z$1163,Z1206+1,"")</f>
        <v>43</v>
      </c>
      <c r="AA1207">
        <f t="shared" si="6908"/>
        <v>43</v>
      </c>
      <c r="AB1207" s="37">
        <f t="shared" ref="AB1207:AG1207" si="6909">IF(ROWS(AB$1165:AB1207)/100&lt;=AB$1163,AB1206+1%,"")</f>
        <v>0.43000000000000022</v>
      </c>
      <c r="AC1207" s="37">
        <f t="shared" si="6909"/>
        <v>0.43000000000000022</v>
      </c>
      <c r="AD1207" s="37">
        <f t="shared" si="6909"/>
        <v>0.43000000000000022</v>
      </c>
      <c r="AE1207" s="37">
        <f t="shared" si="6909"/>
        <v>0.43000000000000022</v>
      </c>
      <c r="AF1207" s="37">
        <f t="shared" si="6909"/>
        <v>0.43000000000000022</v>
      </c>
      <c r="AG1207" s="37">
        <f t="shared" si="6909"/>
        <v>0.43000000000000022</v>
      </c>
      <c r="AH1207">
        <f t="shared" si="6663"/>
        <v>43</v>
      </c>
      <c r="AI1207" s="37">
        <f t="shared" ref="AI1207:AJ1207" si="6910">IF(ROWS(AI$1165:AI1207)/100&lt;=AI$1163,AI1206+1,"")</f>
        <v>42.01</v>
      </c>
      <c r="AJ1207" s="37">
        <f t="shared" si="6910"/>
        <v>42.01</v>
      </c>
    </row>
    <row r="1208" spans="2:36" ht="12.75">
      <c r="B1208">
        <f t="shared" ref="B1208:P1208" si="6911">IF(ROWS(B$1165:B1208)&lt;=B$1163,B1207+1,"")</f>
        <v>44</v>
      </c>
      <c r="C1208" t="str">
        <f t="shared" si="6911"/>
        <v/>
      </c>
      <c r="D1208" t="str">
        <f t="shared" si="6911"/>
        <v/>
      </c>
      <c r="E1208" t="str">
        <f t="shared" si="6911"/>
        <v/>
      </c>
      <c r="F1208" t="str">
        <f t="shared" si="6911"/>
        <v/>
      </c>
      <c r="G1208" t="str">
        <f t="shared" si="6911"/>
        <v/>
      </c>
      <c r="H1208" t="str">
        <f t="shared" si="6911"/>
        <v/>
      </c>
      <c r="I1208" t="str">
        <f t="shared" si="6911"/>
        <v/>
      </c>
      <c r="J1208" t="str">
        <f t="shared" si="6911"/>
        <v/>
      </c>
      <c r="K1208" t="str">
        <f t="shared" si="6911"/>
        <v/>
      </c>
      <c r="L1208">
        <f t="shared" si="6911"/>
        <v>44</v>
      </c>
      <c r="M1208">
        <f t="shared" si="6911"/>
        <v>44</v>
      </c>
      <c r="N1208">
        <f t="shared" si="6911"/>
        <v>44</v>
      </c>
      <c r="O1208">
        <f t="shared" si="6911"/>
        <v>44</v>
      </c>
      <c r="P1208">
        <f t="shared" si="6911"/>
        <v>44</v>
      </c>
      <c r="Q1208" s="37">
        <f t="shared" ref="Q1208:T1208" si="6912">IF(ROWS(Q$1165:Q1208)/100&lt;=Q$1163,Q1207+1%,"")</f>
        <v>0.44000000000000022</v>
      </c>
      <c r="R1208" s="37" t="str">
        <f t="shared" si="6912"/>
        <v/>
      </c>
      <c r="S1208" s="37">
        <f t="shared" si="6912"/>
        <v>0.44000000000000022</v>
      </c>
      <c r="T1208" s="37" t="str">
        <f t="shared" si="6912"/>
        <v/>
      </c>
      <c r="U1208" t="str">
        <f t="shared" si="6657"/>
        <v/>
      </c>
      <c r="V1208" s="37" t="str">
        <f t="shared" ref="V1208:W1208" si="6913">IF(ROWS(V$1165:V1208)/100&lt;=V$1163,V1207+1%,"")</f>
        <v/>
      </c>
      <c r="W1208" s="37" t="str">
        <f t="shared" si="6913"/>
        <v/>
      </c>
      <c r="X1208">
        <f t="shared" si="6659"/>
        <v>53</v>
      </c>
      <c r="Y1208" s="37" t="str">
        <f t="shared" si="6660"/>
        <v/>
      </c>
      <c r="Z1208">
        <f t="shared" ref="Z1208:AA1208" si="6914">IF(ROWS(Z$1165:Z1208)&lt;=Z$1163,Z1207+1,"")</f>
        <v>44</v>
      </c>
      <c r="AA1208">
        <f t="shared" si="6914"/>
        <v>44</v>
      </c>
      <c r="AB1208" s="37">
        <f t="shared" ref="AB1208:AG1208" si="6915">IF(ROWS(AB$1165:AB1208)/100&lt;=AB$1163,AB1207+1%,"")</f>
        <v>0.44000000000000022</v>
      </c>
      <c r="AC1208" s="37">
        <f t="shared" si="6915"/>
        <v>0.44000000000000022</v>
      </c>
      <c r="AD1208" s="37">
        <f t="shared" si="6915"/>
        <v>0.44000000000000022</v>
      </c>
      <c r="AE1208" s="37">
        <f t="shared" si="6915"/>
        <v>0.44000000000000022</v>
      </c>
      <c r="AF1208" s="37">
        <f t="shared" si="6915"/>
        <v>0.44000000000000022</v>
      </c>
      <c r="AG1208" s="37">
        <f t="shared" si="6915"/>
        <v>0.44000000000000022</v>
      </c>
      <c r="AH1208">
        <f t="shared" si="6663"/>
        <v>44</v>
      </c>
      <c r="AI1208" s="37">
        <f t="shared" ref="AI1208:AJ1208" si="6916">IF(ROWS(AI$1165:AI1208)/100&lt;=AI$1163,AI1207+1,"")</f>
        <v>43.01</v>
      </c>
      <c r="AJ1208" s="37">
        <f t="shared" si="6916"/>
        <v>43.01</v>
      </c>
    </row>
    <row r="1209" spans="2:36" ht="12.75">
      <c r="B1209">
        <f t="shared" ref="B1209:P1209" si="6917">IF(ROWS(B$1165:B1209)&lt;=B$1163,B1208+1,"")</f>
        <v>45</v>
      </c>
      <c r="C1209" t="str">
        <f t="shared" si="6917"/>
        <v/>
      </c>
      <c r="D1209" t="str">
        <f t="shared" si="6917"/>
        <v/>
      </c>
      <c r="E1209" t="str">
        <f t="shared" si="6917"/>
        <v/>
      </c>
      <c r="F1209" t="str">
        <f t="shared" si="6917"/>
        <v/>
      </c>
      <c r="G1209" t="str">
        <f t="shared" si="6917"/>
        <v/>
      </c>
      <c r="H1209" t="str">
        <f t="shared" si="6917"/>
        <v/>
      </c>
      <c r="I1209" t="str">
        <f t="shared" si="6917"/>
        <v/>
      </c>
      <c r="J1209" t="str">
        <f t="shared" si="6917"/>
        <v/>
      </c>
      <c r="K1209" t="str">
        <f t="shared" si="6917"/>
        <v/>
      </c>
      <c r="L1209">
        <f t="shared" si="6917"/>
        <v>45</v>
      </c>
      <c r="M1209">
        <f t="shared" si="6917"/>
        <v>45</v>
      </c>
      <c r="N1209">
        <f t="shared" si="6917"/>
        <v>45</v>
      </c>
      <c r="O1209">
        <f t="shared" si="6917"/>
        <v>45</v>
      </c>
      <c r="P1209">
        <f t="shared" si="6917"/>
        <v>45</v>
      </c>
      <c r="Q1209" s="37">
        <f t="shared" ref="Q1209:T1209" si="6918">IF(ROWS(Q$1165:Q1209)/100&lt;=Q$1163,Q1208+1%,"")</f>
        <v>0.45000000000000023</v>
      </c>
      <c r="R1209" s="37" t="str">
        <f t="shared" si="6918"/>
        <v/>
      </c>
      <c r="S1209" s="37">
        <f t="shared" si="6918"/>
        <v>0.45000000000000023</v>
      </c>
      <c r="T1209" s="37" t="str">
        <f t="shared" si="6918"/>
        <v/>
      </c>
      <c r="U1209" t="str">
        <f t="shared" si="6657"/>
        <v/>
      </c>
      <c r="V1209" s="37" t="str">
        <f t="shared" ref="V1209:W1209" si="6919">IF(ROWS(V$1165:V1209)/100&lt;=V$1163,V1208+1%,"")</f>
        <v/>
      </c>
      <c r="W1209" s="37" t="str">
        <f t="shared" si="6919"/>
        <v/>
      </c>
      <c r="X1209">
        <f t="shared" si="6659"/>
        <v>54</v>
      </c>
      <c r="Y1209" s="37" t="str">
        <f t="shared" si="6660"/>
        <v/>
      </c>
      <c r="Z1209">
        <f t="shared" ref="Z1209:AA1209" si="6920">IF(ROWS(Z$1165:Z1209)&lt;=Z$1163,Z1208+1,"")</f>
        <v>45</v>
      </c>
      <c r="AA1209">
        <f t="shared" si="6920"/>
        <v>45</v>
      </c>
      <c r="AB1209" s="37">
        <f t="shared" ref="AB1209:AG1209" si="6921">IF(ROWS(AB$1165:AB1209)/100&lt;=AB$1163,AB1208+1%,"")</f>
        <v>0.45000000000000023</v>
      </c>
      <c r="AC1209" s="37">
        <f t="shared" si="6921"/>
        <v>0.45000000000000023</v>
      </c>
      <c r="AD1209" s="37">
        <f t="shared" si="6921"/>
        <v>0.45000000000000023</v>
      </c>
      <c r="AE1209" s="37">
        <f t="shared" si="6921"/>
        <v>0.45000000000000023</v>
      </c>
      <c r="AF1209" s="37">
        <f t="shared" si="6921"/>
        <v>0.45000000000000023</v>
      </c>
      <c r="AG1209" s="37">
        <f t="shared" si="6921"/>
        <v>0.45000000000000023</v>
      </c>
      <c r="AH1209">
        <f t="shared" si="6663"/>
        <v>45</v>
      </c>
      <c r="AI1209" s="37">
        <f t="shared" ref="AI1209:AJ1209" si="6922">IF(ROWS(AI$1165:AI1209)/100&lt;=AI$1163,AI1208+1,"")</f>
        <v>44.01</v>
      </c>
      <c r="AJ1209" s="37">
        <f t="shared" si="6922"/>
        <v>44.01</v>
      </c>
    </row>
    <row r="1210" spans="2:36" ht="12.75">
      <c r="B1210">
        <f t="shared" ref="B1210:P1210" si="6923">IF(ROWS(B$1165:B1210)&lt;=B$1163,B1209+1,"")</f>
        <v>46</v>
      </c>
      <c r="C1210" t="str">
        <f t="shared" si="6923"/>
        <v/>
      </c>
      <c r="D1210" t="str">
        <f t="shared" si="6923"/>
        <v/>
      </c>
      <c r="E1210" t="str">
        <f t="shared" si="6923"/>
        <v/>
      </c>
      <c r="F1210" t="str">
        <f t="shared" si="6923"/>
        <v/>
      </c>
      <c r="G1210" t="str">
        <f t="shared" si="6923"/>
        <v/>
      </c>
      <c r="H1210" t="str">
        <f t="shared" si="6923"/>
        <v/>
      </c>
      <c r="I1210" t="str">
        <f t="shared" si="6923"/>
        <v/>
      </c>
      <c r="J1210" t="str">
        <f t="shared" si="6923"/>
        <v/>
      </c>
      <c r="K1210" t="str">
        <f t="shared" si="6923"/>
        <v/>
      </c>
      <c r="L1210">
        <f t="shared" si="6923"/>
        <v>46</v>
      </c>
      <c r="M1210">
        <f t="shared" si="6923"/>
        <v>46</v>
      </c>
      <c r="N1210">
        <f t="shared" si="6923"/>
        <v>46</v>
      </c>
      <c r="O1210">
        <f t="shared" si="6923"/>
        <v>46</v>
      </c>
      <c r="P1210">
        <f t="shared" si="6923"/>
        <v>46</v>
      </c>
      <c r="Q1210" s="37">
        <f t="shared" ref="Q1210:T1210" si="6924">IF(ROWS(Q$1165:Q1210)/100&lt;=Q$1163,Q1209+1%,"")</f>
        <v>0.46000000000000024</v>
      </c>
      <c r="R1210" s="37" t="str">
        <f t="shared" si="6924"/>
        <v/>
      </c>
      <c r="S1210" s="37">
        <f t="shared" si="6924"/>
        <v>0.46000000000000024</v>
      </c>
      <c r="T1210" s="37" t="str">
        <f t="shared" si="6924"/>
        <v/>
      </c>
      <c r="U1210" t="str">
        <f t="shared" si="6657"/>
        <v/>
      </c>
      <c r="V1210" s="37" t="str">
        <f t="shared" ref="V1210:W1210" si="6925">IF(ROWS(V$1165:V1210)/100&lt;=V$1163,V1209+1%,"")</f>
        <v/>
      </c>
      <c r="W1210" s="37" t="str">
        <f t="shared" si="6925"/>
        <v/>
      </c>
      <c r="X1210">
        <f t="shared" si="6659"/>
        <v>55</v>
      </c>
      <c r="Y1210" s="37" t="str">
        <f t="shared" si="6660"/>
        <v/>
      </c>
      <c r="Z1210">
        <f t="shared" ref="Z1210:AA1210" si="6926">IF(ROWS(Z$1165:Z1210)&lt;=Z$1163,Z1209+1,"")</f>
        <v>46</v>
      </c>
      <c r="AA1210">
        <f t="shared" si="6926"/>
        <v>46</v>
      </c>
      <c r="AB1210" s="37">
        <f t="shared" ref="AB1210:AG1210" si="6927">IF(ROWS(AB$1165:AB1210)/100&lt;=AB$1163,AB1209+1%,"")</f>
        <v>0.46000000000000024</v>
      </c>
      <c r="AC1210" s="37">
        <f t="shared" si="6927"/>
        <v>0.46000000000000024</v>
      </c>
      <c r="AD1210" s="37">
        <f t="shared" si="6927"/>
        <v>0.46000000000000024</v>
      </c>
      <c r="AE1210" s="37">
        <f t="shared" si="6927"/>
        <v>0.46000000000000024</v>
      </c>
      <c r="AF1210" s="37">
        <f t="shared" si="6927"/>
        <v>0.46000000000000024</v>
      </c>
      <c r="AG1210" s="37">
        <f t="shared" si="6927"/>
        <v>0.46000000000000024</v>
      </c>
      <c r="AH1210">
        <f t="shared" si="6663"/>
        <v>46</v>
      </c>
      <c r="AI1210" s="37">
        <f t="shared" ref="AI1210:AJ1210" si="6928">IF(ROWS(AI$1165:AI1210)/100&lt;=AI$1163,AI1209+1,"")</f>
        <v>45.01</v>
      </c>
      <c r="AJ1210" s="37">
        <f t="shared" si="6928"/>
        <v>45.01</v>
      </c>
    </row>
    <row r="1211" spans="2:36" ht="12.75">
      <c r="B1211">
        <f t="shared" ref="B1211:P1211" si="6929">IF(ROWS(B$1165:B1211)&lt;=B$1163,B1210+1,"")</f>
        <v>47</v>
      </c>
      <c r="C1211" t="str">
        <f t="shared" si="6929"/>
        <v/>
      </c>
      <c r="D1211" t="str">
        <f t="shared" si="6929"/>
        <v/>
      </c>
      <c r="E1211" t="str">
        <f t="shared" si="6929"/>
        <v/>
      </c>
      <c r="F1211" t="str">
        <f t="shared" si="6929"/>
        <v/>
      </c>
      <c r="G1211" t="str">
        <f t="shared" si="6929"/>
        <v/>
      </c>
      <c r="H1211" t="str">
        <f t="shared" si="6929"/>
        <v/>
      </c>
      <c r="I1211" t="str">
        <f t="shared" si="6929"/>
        <v/>
      </c>
      <c r="J1211" t="str">
        <f t="shared" si="6929"/>
        <v/>
      </c>
      <c r="K1211" t="str">
        <f t="shared" si="6929"/>
        <v/>
      </c>
      <c r="L1211">
        <f t="shared" si="6929"/>
        <v>47</v>
      </c>
      <c r="M1211">
        <f t="shared" si="6929"/>
        <v>47</v>
      </c>
      <c r="N1211">
        <f t="shared" si="6929"/>
        <v>47</v>
      </c>
      <c r="O1211">
        <f t="shared" si="6929"/>
        <v>47</v>
      </c>
      <c r="P1211">
        <f t="shared" si="6929"/>
        <v>47</v>
      </c>
      <c r="Q1211" s="37">
        <f t="shared" ref="Q1211:T1211" si="6930">IF(ROWS(Q$1165:Q1211)/100&lt;=Q$1163,Q1210+1%,"")</f>
        <v>0.47000000000000025</v>
      </c>
      <c r="R1211" s="37" t="str">
        <f t="shared" si="6930"/>
        <v/>
      </c>
      <c r="S1211" s="37">
        <f t="shared" si="6930"/>
        <v>0.47000000000000025</v>
      </c>
      <c r="T1211" s="37" t="str">
        <f t="shared" si="6930"/>
        <v/>
      </c>
      <c r="U1211" t="str">
        <f t="shared" si="6657"/>
        <v/>
      </c>
      <c r="V1211" s="37" t="str">
        <f t="shared" ref="V1211:W1211" si="6931">IF(ROWS(V$1165:V1211)/100&lt;=V$1163,V1210+1%,"")</f>
        <v/>
      </c>
      <c r="W1211" s="37" t="str">
        <f t="shared" si="6931"/>
        <v/>
      </c>
      <c r="X1211">
        <f t="shared" si="6659"/>
        <v>56</v>
      </c>
      <c r="Y1211" s="37" t="str">
        <f t="shared" si="6660"/>
        <v/>
      </c>
      <c r="Z1211">
        <f t="shared" ref="Z1211:AA1211" si="6932">IF(ROWS(Z$1165:Z1211)&lt;=Z$1163,Z1210+1,"")</f>
        <v>47</v>
      </c>
      <c r="AA1211">
        <f t="shared" si="6932"/>
        <v>47</v>
      </c>
      <c r="AB1211" s="37">
        <f t="shared" ref="AB1211:AG1211" si="6933">IF(ROWS(AB$1165:AB1211)/100&lt;=AB$1163,AB1210+1%,"")</f>
        <v>0.47000000000000025</v>
      </c>
      <c r="AC1211" s="37">
        <f t="shared" si="6933"/>
        <v>0.47000000000000025</v>
      </c>
      <c r="AD1211" s="37">
        <f t="shared" si="6933"/>
        <v>0.47000000000000025</v>
      </c>
      <c r="AE1211" s="37">
        <f t="shared" si="6933"/>
        <v>0.47000000000000025</v>
      </c>
      <c r="AF1211" s="37">
        <f t="shared" si="6933"/>
        <v>0.47000000000000025</v>
      </c>
      <c r="AG1211" s="37">
        <f t="shared" si="6933"/>
        <v>0.47000000000000025</v>
      </c>
      <c r="AH1211">
        <f t="shared" si="6663"/>
        <v>47</v>
      </c>
      <c r="AI1211" s="37">
        <f t="shared" ref="AI1211:AJ1211" si="6934">IF(ROWS(AI$1165:AI1211)/100&lt;=AI$1163,AI1210+1,"")</f>
        <v>46.01</v>
      </c>
      <c r="AJ1211" s="37">
        <f t="shared" si="6934"/>
        <v>46.01</v>
      </c>
    </row>
    <row r="1212" spans="2:36" ht="12.75">
      <c r="B1212">
        <f t="shared" ref="B1212:P1212" si="6935">IF(ROWS(B$1165:B1212)&lt;=B$1163,B1211+1,"")</f>
        <v>48</v>
      </c>
      <c r="C1212" t="str">
        <f t="shared" si="6935"/>
        <v/>
      </c>
      <c r="D1212" t="str">
        <f t="shared" si="6935"/>
        <v/>
      </c>
      <c r="E1212" t="str">
        <f t="shared" si="6935"/>
        <v/>
      </c>
      <c r="F1212" t="str">
        <f t="shared" si="6935"/>
        <v/>
      </c>
      <c r="G1212" t="str">
        <f t="shared" si="6935"/>
        <v/>
      </c>
      <c r="H1212" t="str">
        <f t="shared" si="6935"/>
        <v/>
      </c>
      <c r="I1212" t="str">
        <f t="shared" si="6935"/>
        <v/>
      </c>
      <c r="J1212" t="str">
        <f t="shared" si="6935"/>
        <v/>
      </c>
      <c r="K1212" t="str">
        <f t="shared" si="6935"/>
        <v/>
      </c>
      <c r="L1212">
        <f t="shared" si="6935"/>
        <v>48</v>
      </c>
      <c r="M1212">
        <f t="shared" si="6935"/>
        <v>48</v>
      </c>
      <c r="N1212">
        <f t="shared" si="6935"/>
        <v>48</v>
      </c>
      <c r="O1212">
        <f t="shared" si="6935"/>
        <v>48</v>
      </c>
      <c r="P1212">
        <f t="shared" si="6935"/>
        <v>48</v>
      </c>
      <c r="Q1212" s="37">
        <f t="shared" ref="Q1212:T1212" si="6936">IF(ROWS(Q$1165:Q1212)/100&lt;=Q$1163,Q1211+1%,"")</f>
        <v>0.48000000000000026</v>
      </c>
      <c r="R1212" s="37" t="str">
        <f t="shared" si="6936"/>
        <v/>
      </c>
      <c r="S1212" s="37">
        <f t="shared" si="6936"/>
        <v>0.48000000000000026</v>
      </c>
      <c r="T1212" s="37" t="str">
        <f t="shared" si="6936"/>
        <v/>
      </c>
      <c r="U1212" t="str">
        <f t="shared" si="6657"/>
        <v/>
      </c>
      <c r="V1212" s="37" t="str">
        <f t="shared" ref="V1212:W1212" si="6937">IF(ROWS(V$1165:V1212)/100&lt;=V$1163,V1211+1%,"")</f>
        <v/>
      </c>
      <c r="W1212" s="37" t="str">
        <f t="shared" si="6937"/>
        <v/>
      </c>
      <c r="X1212">
        <f t="shared" si="6659"/>
        <v>57</v>
      </c>
      <c r="Y1212" s="37" t="str">
        <f t="shared" si="6660"/>
        <v/>
      </c>
      <c r="Z1212">
        <f t="shared" ref="Z1212:AA1212" si="6938">IF(ROWS(Z$1165:Z1212)&lt;=Z$1163,Z1211+1,"")</f>
        <v>48</v>
      </c>
      <c r="AA1212">
        <f t="shared" si="6938"/>
        <v>48</v>
      </c>
      <c r="AB1212" s="37">
        <f t="shared" ref="AB1212:AG1212" si="6939">IF(ROWS(AB$1165:AB1212)/100&lt;=AB$1163,AB1211+1%,"")</f>
        <v>0.48000000000000026</v>
      </c>
      <c r="AC1212" s="37">
        <f t="shared" si="6939"/>
        <v>0.48000000000000026</v>
      </c>
      <c r="AD1212" s="37">
        <f t="shared" si="6939"/>
        <v>0.48000000000000026</v>
      </c>
      <c r="AE1212" s="37">
        <f t="shared" si="6939"/>
        <v>0.48000000000000026</v>
      </c>
      <c r="AF1212" s="37">
        <f t="shared" si="6939"/>
        <v>0.48000000000000026</v>
      </c>
      <c r="AG1212" s="37">
        <f t="shared" si="6939"/>
        <v>0.48000000000000026</v>
      </c>
      <c r="AH1212">
        <f t="shared" si="6663"/>
        <v>48</v>
      </c>
      <c r="AI1212" s="37">
        <f t="shared" ref="AI1212:AJ1212" si="6940">IF(ROWS(AI$1165:AI1212)/100&lt;=AI$1163,AI1211+1,"")</f>
        <v>47.01</v>
      </c>
      <c r="AJ1212" s="37">
        <f t="shared" si="6940"/>
        <v>47.01</v>
      </c>
    </row>
    <row r="1213" spans="2:36" ht="12.75">
      <c r="B1213">
        <f t="shared" ref="B1213:P1213" si="6941">IF(ROWS(B$1165:B1213)&lt;=B$1163,B1212+1,"")</f>
        <v>49</v>
      </c>
      <c r="C1213" t="str">
        <f t="shared" si="6941"/>
        <v/>
      </c>
      <c r="D1213" t="str">
        <f t="shared" si="6941"/>
        <v/>
      </c>
      <c r="E1213" t="str">
        <f t="shared" si="6941"/>
        <v/>
      </c>
      <c r="F1213" t="str">
        <f t="shared" si="6941"/>
        <v/>
      </c>
      <c r="G1213" t="str">
        <f t="shared" si="6941"/>
        <v/>
      </c>
      <c r="H1213" t="str">
        <f t="shared" si="6941"/>
        <v/>
      </c>
      <c r="I1213" t="str">
        <f t="shared" si="6941"/>
        <v/>
      </c>
      <c r="J1213" t="str">
        <f t="shared" si="6941"/>
        <v/>
      </c>
      <c r="K1213" t="str">
        <f t="shared" si="6941"/>
        <v/>
      </c>
      <c r="L1213">
        <f t="shared" si="6941"/>
        <v>49</v>
      </c>
      <c r="M1213">
        <f t="shared" si="6941"/>
        <v>49</v>
      </c>
      <c r="N1213">
        <f t="shared" si="6941"/>
        <v>49</v>
      </c>
      <c r="O1213">
        <f t="shared" si="6941"/>
        <v>49</v>
      </c>
      <c r="P1213">
        <f t="shared" si="6941"/>
        <v>49</v>
      </c>
      <c r="Q1213" s="37">
        <f t="shared" ref="Q1213:T1213" si="6942">IF(ROWS(Q$1165:Q1213)/100&lt;=Q$1163,Q1212+1%,"")</f>
        <v>0.49000000000000027</v>
      </c>
      <c r="R1213" s="37" t="str">
        <f t="shared" si="6942"/>
        <v/>
      </c>
      <c r="S1213" s="37">
        <f t="shared" si="6942"/>
        <v>0.49000000000000027</v>
      </c>
      <c r="T1213" s="37" t="str">
        <f t="shared" si="6942"/>
        <v/>
      </c>
      <c r="U1213" t="str">
        <f t="shared" si="6657"/>
        <v/>
      </c>
      <c r="V1213" s="37" t="str">
        <f t="shared" ref="V1213:W1213" si="6943">IF(ROWS(V$1165:V1213)/100&lt;=V$1163,V1212+1%,"")</f>
        <v/>
      </c>
      <c r="W1213" s="37" t="str">
        <f t="shared" si="6943"/>
        <v/>
      </c>
      <c r="X1213">
        <f t="shared" si="6659"/>
        <v>58</v>
      </c>
      <c r="Y1213" s="37" t="str">
        <f t="shared" si="6660"/>
        <v/>
      </c>
      <c r="Z1213">
        <f t="shared" ref="Z1213:AA1213" si="6944">IF(ROWS(Z$1165:Z1213)&lt;=Z$1163,Z1212+1,"")</f>
        <v>49</v>
      </c>
      <c r="AA1213">
        <f t="shared" si="6944"/>
        <v>49</v>
      </c>
      <c r="AB1213" s="37">
        <f t="shared" ref="AB1213:AG1213" si="6945">IF(ROWS(AB$1165:AB1213)/100&lt;=AB$1163,AB1212+1%,"")</f>
        <v>0.49000000000000027</v>
      </c>
      <c r="AC1213" s="37">
        <f t="shared" si="6945"/>
        <v>0.49000000000000027</v>
      </c>
      <c r="AD1213" s="37">
        <f t="shared" si="6945"/>
        <v>0.49000000000000027</v>
      </c>
      <c r="AE1213" s="37">
        <f t="shared" si="6945"/>
        <v>0.49000000000000027</v>
      </c>
      <c r="AF1213" s="37">
        <f t="shared" si="6945"/>
        <v>0.49000000000000027</v>
      </c>
      <c r="AG1213" s="37">
        <f t="shared" si="6945"/>
        <v>0.49000000000000027</v>
      </c>
      <c r="AH1213">
        <f t="shared" si="6663"/>
        <v>49</v>
      </c>
      <c r="AI1213" s="37">
        <f t="shared" ref="AI1213:AJ1213" si="6946">IF(ROWS(AI$1165:AI1213)/100&lt;=AI$1163,AI1212+1,"")</f>
        <v>48.01</v>
      </c>
      <c r="AJ1213" s="37">
        <f t="shared" si="6946"/>
        <v>48.01</v>
      </c>
    </row>
    <row r="1214" spans="2:36" ht="12.75">
      <c r="B1214">
        <f t="shared" ref="B1214:P1214" si="6947">IF(ROWS(B$1165:B1214)&lt;=B$1163,B1213+1,"")</f>
        <v>50</v>
      </c>
      <c r="C1214" t="str">
        <f t="shared" si="6947"/>
        <v/>
      </c>
      <c r="D1214" t="str">
        <f t="shared" si="6947"/>
        <v/>
      </c>
      <c r="E1214" t="str">
        <f t="shared" si="6947"/>
        <v/>
      </c>
      <c r="F1214" t="str">
        <f t="shared" si="6947"/>
        <v/>
      </c>
      <c r="G1214" t="str">
        <f t="shared" si="6947"/>
        <v/>
      </c>
      <c r="H1214" t="str">
        <f t="shared" si="6947"/>
        <v/>
      </c>
      <c r="I1214" t="str">
        <f t="shared" si="6947"/>
        <v/>
      </c>
      <c r="J1214" t="str">
        <f t="shared" si="6947"/>
        <v/>
      </c>
      <c r="K1214" t="str">
        <f t="shared" si="6947"/>
        <v/>
      </c>
      <c r="L1214">
        <f t="shared" si="6947"/>
        <v>50</v>
      </c>
      <c r="M1214">
        <f t="shared" si="6947"/>
        <v>50</v>
      </c>
      <c r="N1214">
        <f t="shared" si="6947"/>
        <v>50</v>
      </c>
      <c r="O1214">
        <f t="shared" si="6947"/>
        <v>50</v>
      </c>
      <c r="P1214">
        <f t="shared" si="6947"/>
        <v>50</v>
      </c>
      <c r="Q1214" s="37">
        <f t="shared" ref="Q1214:T1214" si="6948">IF(ROWS(Q$1165:Q1214)/100&lt;=Q$1163,Q1213+1%,"")</f>
        <v>0.50000000000000022</v>
      </c>
      <c r="R1214" s="37" t="str">
        <f t="shared" si="6948"/>
        <v/>
      </c>
      <c r="S1214" s="37">
        <f t="shared" si="6948"/>
        <v>0.50000000000000022</v>
      </c>
      <c r="T1214" s="37" t="str">
        <f t="shared" si="6948"/>
        <v/>
      </c>
      <c r="U1214" t="str">
        <f t="shared" si="6657"/>
        <v/>
      </c>
      <c r="V1214" s="37" t="str">
        <f t="shared" ref="V1214:W1214" si="6949">IF(ROWS(V$1165:V1214)/100&lt;=V$1163,V1213+1%,"")</f>
        <v/>
      </c>
      <c r="W1214" s="37" t="str">
        <f t="shared" si="6949"/>
        <v/>
      </c>
      <c r="X1214">
        <f t="shared" si="6659"/>
        <v>59</v>
      </c>
      <c r="Y1214" s="37" t="str">
        <f t="shared" si="6660"/>
        <v/>
      </c>
      <c r="Z1214">
        <f t="shared" ref="Z1214:AA1214" si="6950">IF(ROWS(Z$1165:Z1214)&lt;=Z$1163,Z1213+1,"")</f>
        <v>50</v>
      </c>
      <c r="AA1214">
        <f t="shared" si="6950"/>
        <v>50</v>
      </c>
      <c r="AB1214" s="37">
        <f t="shared" ref="AB1214:AG1214" si="6951">IF(ROWS(AB$1165:AB1214)/100&lt;=AB$1163,AB1213+1%,"")</f>
        <v>0.50000000000000022</v>
      </c>
      <c r="AC1214" s="37">
        <f t="shared" si="6951"/>
        <v>0.50000000000000022</v>
      </c>
      <c r="AD1214" s="37">
        <f t="shared" si="6951"/>
        <v>0.50000000000000022</v>
      </c>
      <c r="AE1214" s="37">
        <f t="shared" si="6951"/>
        <v>0.50000000000000022</v>
      </c>
      <c r="AF1214" s="37">
        <f t="shared" si="6951"/>
        <v>0.50000000000000022</v>
      </c>
      <c r="AG1214" s="37">
        <f t="shared" si="6951"/>
        <v>0.50000000000000022</v>
      </c>
      <c r="AH1214">
        <f t="shared" si="6663"/>
        <v>50</v>
      </c>
      <c r="AI1214" s="37">
        <f t="shared" ref="AI1214:AJ1214" si="6952">IF(ROWS(AI$1165:AI1214)/100&lt;=AI$1163,AI1213+1,"")</f>
        <v>49.01</v>
      </c>
      <c r="AJ1214" s="37">
        <f t="shared" si="6952"/>
        <v>49.01</v>
      </c>
    </row>
    <row r="1215" spans="2:36" ht="12.75">
      <c r="B1215">
        <f t="shared" ref="B1215:P1215" si="6953">IF(ROWS(B$1165:B1215)&lt;=B$1163,B1214+1,"")</f>
        <v>51</v>
      </c>
      <c r="C1215" t="str">
        <f t="shared" si="6953"/>
        <v/>
      </c>
      <c r="D1215" t="str">
        <f t="shared" si="6953"/>
        <v/>
      </c>
      <c r="E1215" t="str">
        <f t="shared" si="6953"/>
        <v/>
      </c>
      <c r="F1215" t="str">
        <f t="shared" si="6953"/>
        <v/>
      </c>
      <c r="G1215" t="str">
        <f t="shared" si="6953"/>
        <v/>
      </c>
      <c r="H1215" t="str">
        <f t="shared" si="6953"/>
        <v/>
      </c>
      <c r="I1215" t="str">
        <f t="shared" si="6953"/>
        <v/>
      </c>
      <c r="J1215" t="str">
        <f t="shared" si="6953"/>
        <v/>
      </c>
      <c r="K1215" t="str">
        <f t="shared" si="6953"/>
        <v/>
      </c>
      <c r="L1215">
        <f t="shared" si="6953"/>
        <v>51</v>
      </c>
      <c r="M1215">
        <f t="shared" si="6953"/>
        <v>51</v>
      </c>
      <c r="N1215">
        <f t="shared" si="6953"/>
        <v>51</v>
      </c>
      <c r="O1215">
        <f t="shared" si="6953"/>
        <v>51</v>
      </c>
      <c r="P1215">
        <f t="shared" si="6953"/>
        <v>51</v>
      </c>
      <c r="Q1215" s="37">
        <f t="shared" ref="Q1215:T1215" si="6954">IF(ROWS(Q$1165:Q1215)/100&lt;=Q$1163,Q1214+1%,"")</f>
        <v>0.51000000000000023</v>
      </c>
      <c r="R1215" s="37" t="str">
        <f t="shared" si="6954"/>
        <v/>
      </c>
      <c r="S1215" s="37">
        <f t="shared" si="6954"/>
        <v>0.51000000000000023</v>
      </c>
      <c r="T1215" s="37" t="str">
        <f t="shared" si="6954"/>
        <v/>
      </c>
      <c r="U1215" t="str">
        <f t="shared" si="6657"/>
        <v/>
      </c>
      <c r="V1215" s="37" t="str">
        <f t="shared" ref="V1215:W1215" si="6955">IF(ROWS(V$1165:V1215)/100&lt;=V$1163,V1214+1%,"")</f>
        <v/>
      </c>
      <c r="W1215" s="37" t="str">
        <f t="shared" si="6955"/>
        <v/>
      </c>
      <c r="X1215">
        <f t="shared" si="6659"/>
        <v>60</v>
      </c>
      <c r="Y1215" s="37" t="str">
        <f t="shared" si="6660"/>
        <v/>
      </c>
      <c r="Z1215">
        <f t="shared" ref="Z1215:AA1215" si="6956">IF(ROWS(Z$1165:Z1215)&lt;=Z$1163,Z1214+1,"")</f>
        <v>51</v>
      </c>
      <c r="AA1215">
        <f t="shared" si="6956"/>
        <v>51</v>
      </c>
      <c r="AB1215" s="37">
        <f t="shared" ref="AB1215:AG1215" si="6957">IF(ROWS(AB$1165:AB1215)/100&lt;=AB$1163,AB1214+1%,"")</f>
        <v>0.51000000000000023</v>
      </c>
      <c r="AC1215" s="37">
        <f t="shared" si="6957"/>
        <v>0.51000000000000023</v>
      </c>
      <c r="AD1215" s="37">
        <f t="shared" si="6957"/>
        <v>0.51000000000000023</v>
      </c>
      <c r="AE1215" s="37">
        <f t="shared" si="6957"/>
        <v>0.51000000000000023</v>
      </c>
      <c r="AF1215" s="37">
        <f t="shared" si="6957"/>
        <v>0.51000000000000023</v>
      </c>
      <c r="AG1215" s="37">
        <f t="shared" si="6957"/>
        <v>0.51000000000000023</v>
      </c>
      <c r="AH1215">
        <f t="shared" si="6663"/>
        <v>51</v>
      </c>
      <c r="AI1215" s="37">
        <f t="shared" ref="AI1215:AJ1215" si="6958">IF(ROWS(AI$1165:AI1215)/100&lt;=AI$1163,AI1214+1,"")</f>
        <v>50.01</v>
      </c>
      <c r="AJ1215" s="37">
        <f t="shared" si="6958"/>
        <v>50.01</v>
      </c>
    </row>
    <row r="1216" spans="2:36" ht="12.75">
      <c r="B1216">
        <f t="shared" ref="B1216:P1216" si="6959">IF(ROWS(B$1165:B1216)&lt;=B$1163,B1215+1,"")</f>
        <v>52</v>
      </c>
      <c r="C1216" t="str">
        <f t="shared" si="6959"/>
        <v/>
      </c>
      <c r="D1216" t="str">
        <f t="shared" si="6959"/>
        <v/>
      </c>
      <c r="E1216" t="str">
        <f t="shared" si="6959"/>
        <v/>
      </c>
      <c r="F1216" t="str">
        <f t="shared" si="6959"/>
        <v/>
      </c>
      <c r="G1216" t="str">
        <f t="shared" si="6959"/>
        <v/>
      </c>
      <c r="H1216" t="str">
        <f t="shared" si="6959"/>
        <v/>
      </c>
      <c r="I1216" t="str">
        <f t="shared" si="6959"/>
        <v/>
      </c>
      <c r="J1216" t="str">
        <f t="shared" si="6959"/>
        <v/>
      </c>
      <c r="K1216" t="str">
        <f t="shared" si="6959"/>
        <v/>
      </c>
      <c r="L1216">
        <f t="shared" si="6959"/>
        <v>52</v>
      </c>
      <c r="M1216">
        <f t="shared" si="6959"/>
        <v>52</v>
      </c>
      <c r="N1216">
        <f t="shared" si="6959"/>
        <v>52</v>
      </c>
      <c r="O1216">
        <f t="shared" si="6959"/>
        <v>52</v>
      </c>
      <c r="P1216">
        <f t="shared" si="6959"/>
        <v>52</v>
      </c>
      <c r="Q1216" s="37">
        <f t="shared" ref="Q1216:T1216" si="6960">IF(ROWS(Q$1165:Q1216)/100&lt;=Q$1163,Q1215+1%,"")</f>
        <v>0.52000000000000024</v>
      </c>
      <c r="R1216" s="37" t="str">
        <f t="shared" si="6960"/>
        <v/>
      </c>
      <c r="S1216" s="37">
        <f t="shared" si="6960"/>
        <v>0.52000000000000024</v>
      </c>
      <c r="T1216" s="37" t="str">
        <f t="shared" si="6960"/>
        <v/>
      </c>
      <c r="U1216" t="str">
        <f t="shared" si="6657"/>
        <v/>
      </c>
      <c r="V1216" s="37" t="str">
        <f t="shared" ref="V1216:W1216" si="6961">IF(ROWS(V$1165:V1216)/100&lt;=V$1163,V1215+1%,"")</f>
        <v/>
      </c>
      <c r="W1216" s="37" t="str">
        <f t="shared" si="6961"/>
        <v/>
      </c>
      <c r="X1216">
        <f t="shared" si="6659"/>
        <v>61</v>
      </c>
      <c r="Y1216" s="37" t="str">
        <f t="shared" si="6660"/>
        <v/>
      </c>
      <c r="Z1216">
        <f t="shared" ref="Z1216:AA1216" si="6962">IF(ROWS(Z$1165:Z1216)&lt;=Z$1163,Z1215+1,"")</f>
        <v>52</v>
      </c>
      <c r="AA1216">
        <f t="shared" si="6962"/>
        <v>52</v>
      </c>
      <c r="AB1216" s="37">
        <f t="shared" ref="AB1216:AG1216" si="6963">IF(ROWS(AB$1165:AB1216)/100&lt;=AB$1163,AB1215+1%,"")</f>
        <v>0.52000000000000024</v>
      </c>
      <c r="AC1216" s="37">
        <f t="shared" si="6963"/>
        <v>0.52000000000000024</v>
      </c>
      <c r="AD1216" s="37">
        <f t="shared" si="6963"/>
        <v>0.52000000000000024</v>
      </c>
      <c r="AE1216" s="37">
        <f t="shared" si="6963"/>
        <v>0.52000000000000024</v>
      </c>
      <c r="AF1216" s="37">
        <f t="shared" si="6963"/>
        <v>0.52000000000000024</v>
      </c>
      <c r="AG1216" s="37">
        <f t="shared" si="6963"/>
        <v>0.52000000000000024</v>
      </c>
      <c r="AH1216">
        <f t="shared" si="6663"/>
        <v>52</v>
      </c>
      <c r="AI1216" s="37">
        <f t="shared" ref="AI1216:AJ1216" si="6964">IF(ROWS(AI$1165:AI1216)/100&lt;=AI$1163,AI1215+1,"")</f>
        <v>51.01</v>
      </c>
      <c r="AJ1216" s="37">
        <f t="shared" si="6964"/>
        <v>51.01</v>
      </c>
    </row>
    <row r="1217" spans="1:38" ht="12.75">
      <c r="A1217" s="10"/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57"/>
      <c r="R1217" s="157"/>
      <c r="S1217" s="157"/>
      <c r="T1217" s="157"/>
      <c r="U1217" s="10"/>
      <c r="V1217" s="157"/>
      <c r="W1217" s="157"/>
      <c r="X1217" s="10"/>
      <c r="Y1217" s="157"/>
      <c r="Z1217" s="10"/>
      <c r="AA1217" s="10"/>
      <c r="AB1217" s="157"/>
      <c r="AC1217" s="157"/>
      <c r="AD1217" s="157"/>
      <c r="AE1217" s="157"/>
      <c r="AF1217" s="157"/>
      <c r="AG1217" s="157"/>
      <c r="AH1217" s="10"/>
      <c r="AI1217" s="157"/>
      <c r="AJ1217" s="157"/>
      <c r="AK1217" s="10"/>
      <c r="AL1217" s="10"/>
    </row>
    <row r="1218" spans="1:38" ht="12.75">
      <c r="A1218" s="10" t="s">
        <v>3</v>
      </c>
      <c r="B1218" s="10" t="s">
        <v>1367</v>
      </c>
      <c r="C1218" s="10" t="s">
        <v>1367</v>
      </c>
      <c r="D1218" s="10" t="s">
        <v>1367</v>
      </c>
      <c r="E1218" s="10" t="s">
        <v>1367</v>
      </c>
      <c r="F1218" s="10" t="s">
        <v>1367</v>
      </c>
      <c r="G1218" s="10" t="s">
        <v>1367</v>
      </c>
      <c r="H1218" s="10" t="s">
        <v>1367</v>
      </c>
      <c r="I1218" s="10" t="s">
        <v>1367</v>
      </c>
      <c r="J1218" s="10" t="s">
        <v>1367</v>
      </c>
      <c r="K1218" s="10" t="s">
        <v>1367</v>
      </c>
      <c r="L1218" s="10" t="s">
        <v>1367</v>
      </c>
      <c r="M1218" s="10" t="s">
        <v>1367</v>
      </c>
      <c r="N1218" s="10" t="s">
        <v>1367</v>
      </c>
      <c r="O1218" s="10" t="s">
        <v>1367</v>
      </c>
      <c r="P1218" s="10" t="s">
        <v>1367</v>
      </c>
      <c r="Q1218" s="157" t="s">
        <v>1367</v>
      </c>
      <c r="R1218" s="157" t="s">
        <v>1367</v>
      </c>
      <c r="S1218" s="157" t="s">
        <v>1367</v>
      </c>
      <c r="T1218" s="157" t="s">
        <v>1367</v>
      </c>
      <c r="U1218" s="10" t="s">
        <v>1367</v>
      </c>
      <c r="V1218" s="157" t="s">
        <v>1367</v>
      </c>
      <c r="W1218" s="157" t="s">
        <v>1367</v>
      </c>
      <c r="X1218" s="10" t="s">
        <v>1367</v>
      </c>
      <c r="Y1218" s="157" t="s">
        <v>1367</v>
      </c>
      <c r="Z1218" s="10" t="s">
        <v>1367</v>
      </c>
      <c r="AA1218" s="10" t="s">
        <v>1367</v>
      </c>
      <c r="AB1218" s="157" t="s">
        <v>1367</v>
      </c>
      <c r="AC1218" s="157" t="s">
        <v>1367</v>
      </c>
      <c r="AD1218" s="157" t="s">
        <v>1367</v>
      </c>
      <c r="AE1218" s="157" t="s">
        <v>1367</v>
      </c>
      <c r="AF1218" s="157" t="s">
        <v>1367</v>
      </c>
      <c r="AG1218" s="157" t="s">
        <v>1367</v>
      </c>
      <c r="AH1218" s="10" t="s">
        <v>1367</v>
      </c>
      <c r="AI1218" s="157" t="s">
        <v>1367</v>
      </c>
      <c r="AJ1218" s="157" t="s">
        <v>1367</v>
      </c>
      <c r="AK1218" s="10"/>
      <c r="AL1218" s="10"/>
    </row>
    <row r="1219" spans="1:38" ht="12.75">
      <c r="A1219" s="10" t="s">
        <v>362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57">
        <v>0</v>
      </c>
      <c r="R1219" s="157">
        <v>0</v>
      </c>
      <c r="S1219" s="157">
        <v>0</v>
      </c>
      <c r="T1219" s="157">
        <v>0</v>
      </c>
      <c r="U1219" s="10">
        <v>0</v>
      </c>
      <c r="V1219" s="157">
        <v>0</v>
      </c>
      <c r="W1219" s="157">
        <v>0</v>
      </c>
      <c r="X1219" s="10">
        <v>0</v>
      </c>
      <c r="Y1219" s="157">
        <v>0</v>
      </c>
      <c r="Z1219" s="10">
        <v>0</v>
      </c>
      <c r="AA1219" s="10">
        <v>0</v>
      </c>
      <c r="AB1219" s="157">
        <v>0</v>
      </c>
      <c r="AC1219" s="157">
        <v>0</v>
      </c>
      <c r="AD1219" s="157">
        <v>0</v>
      </c>
      <c r="AE1219" s="157">
        <v>0</v>
      </c>
      <c r="AF1219" s="157">
        <v>0</v>
      </c>
      <c r="AG1219" s="157">
        <v>0</v>
      </c>
      <c r="AH1219" s="10">
        <v>0</v>
      </c>
      <c r="AI1219" s="157">
        <v>0</v>
      </c>
      <c r="AJ1219" s="157">
        <v>0</v>
      </c>
      <c r="AK1219" s="10"/>
      <c r="AL1219" s="10"/>
    </row>
    <row r="1220" spans="1:38" ht="12.75">
      <c r="A1220" s="10" t="s">
        <v>196</v>
      </c>
      <c r="B1220">
        <f t="shared" ref="B1220:P1220" si="6965">IF(ROWS(B1220)&lt;=B1218,B1219+1,"")</f>
        <v>1</v>
      </c>
      <c r="C1220">
        <f t="shared" si="6965"/>
        <v>1</v>
      </c>
      <c r="D1220">
        <f t="shared" si="6965"/>
        <v>1</v>
      </c>
      <c r="E1220">
        <f t="shared" si="6965"/>
        <v>1</v>
      </c>
      <c r="F1220">
        <f t="shared" si="6965"/>
        <v>1</v>
      </c>
      <c r="G1220">
        <f t="shared" si="6965"/>
        <v>1</v>
      </c>
      <c r="H1220">
        <f t="shared" si="6965"/>
        <v>1</v>
      </c>
      <c r="I1220">
        <f t="shared" si="6965"/>
        <v>1</v>
      </c>
      <c r="J1220">
        <f t="shared" si="6965"/>
        <v>1</v>
      </c>
      <c r="K1220">
        <f t="shared" si="6965"/>
        <v>1</v>
      </c>
      <c r="L1220">
        <f t="shared" si="6965"/>
        <v>1</v>
      </c>
      <c r="M1220">
        <f t="shared" si="6965"/>
        <v>1</v>
      </c>
      <c r="N1220">
        <f t="shared" si="6965"/>
        <v>1</v>
      </c>
      <c r="O1220">
        <f t="shared" si="6965"/>
        <v>1</v>
      </c>
      <c r="P1220">
        <f t="shared" si="6965"/>
        <v>1</v>
      </c>
      <c r="Q1220" s="37">
        <f t="shared" ref="Q1220:T1220" si="6966">IF(ROWS(Q1220)/100&lt;=Q1218,Q1219+1%,"")</f>
        <v>0.01</v>
      </c>
      <c r="R1220" s="37">
        <f t="shared" si="6966"/>
        <v>0.01</v>
      </c>
      <c r="S1220" s="37">
        <f t="shared" si="6966"/>
        <v>0.01</v>
      </c>
      <c r="T1220" s="37">
        <f t="shared" si="6966"/>
        <v>0.01</v>
      </c>
      <c r="U1220">
        <f>IF(ROWS(U1220)&lt;=U1218,U1219+1,"")</f>
        <v>1</v>
      </c>
      <c r="V1220" s="37">
        <f t="shared" ref="V1220:W1220" si="6967">IF(ROWS(V1220)/100&lt;=V1218,V1219+1%,"")</f>
        <v>0.01</v>
      </c>
      <c r="W1220" s="37">
        <f t="shared" si="6967"/>
        <v>0.01</v>
      </c>
      <c r="X1220">
        <f>IF(ROWS(X1220)&lt;=X1218,X1219+10,"")</f>
        <v>10</v>
      </c>
      <c r="Y1220" s="37">
        <f>IF(ROWS(Y1220)/100&lt;=Y1218,Y1219+1%,"")</f>
        <v>0.01</v>
      </c>
      <c r="Z1220">
        <f t="shared" ref="Z1220:AA1220" si="6968">IF(ROWS(Z1220)&lt;=Z1218,Z1219+1,"")</f>
        <v>1</v>
      </c>
      <c r="AA1220">
        <f t="shared" si="6968"/>
        <v>1</v>
      </c>
      <c r="AB1220" s="37">
        <f t="shared" ref="AB1220:AG1220" si="6969">IF(ROWS(AB1220)/100&lt;=AB1218,AB1219+1%,"")</f>
        <v>0.01</v>
      </c>
      <c r="AC1220" s="37">
        <f t="shared" si="6969"/>
        <v>0.01</v>
      </c>
      <c r="AD1220" s="37">
        <f t="shared" si="6969"/>
        <v>0.01</v>
      </c>
      <c r="AE1220" s="37">
        <f t="shared" si="6969"/>
        <v>0.01</v>
      </c>
      <c r="AF1220" s="37">
        <f t="shared" si="6969"/>
        <v>0.01</v>
      </c>
      <c r="AG1220" s="37">
        <f t="shared" si="6969"/>
        <v>0.01</v>
      </c>
      <c r="AH1220">
        <f>IF(ROWS(AH1220)&lt;=AH1218,AH1219+1,"")</f>
        <v>1</v>
      </c>
      <c r="AI1220" s="37">
        <f t="shared" ref="AI1220:AJ1220" si="6970">IF(ROWS(AI1220)/100&lt;=AI1218,AI1219+1%,"")</f>
        <v>0.01</v>
      </c>
      <c r="AJ1220" s="37">
        <f t="shared" si="6970"/>
        <v>0.01</v>
      </c>
    </row>
    <row r="1221" spans="1:38" ht="12.75">
      <c r="B1221">
        <f t="shared" ref="B1221:P1221" si="6971">IF(ROWS(B$1220:B1221)&lt;=B$1218,B1220+1,"")</f>
        <v>2</v>
      </c>
      <c r="C1221">
        <f t="shared" si="6971"/>
        <v>2</v>
      </c>
      <c r="D1221">
        <f t="shared" si="6971"/>
        <v>2</v>
      </c>
      <c r="E1221">
        <f t="shared" si="6971"/>
        <v>2</v>
      </c>
      <c r="F1221">
        <f t="shared" si="6971"/>
        <v>2</v>
      </c>
      <c r="G1221">
        <f t="shared" si="6971"/>
        <v>2</v>
      </c>
      <c r="H1221">
        <f t="shared" si="6971"/>
        <v>2</v>
      </c>
      <c r="I1221">
        <f t="shared" si="6971"/>
        <v>2</v>
      </c>
      <c r="J1221">
        <f t="shared" si="6971"/>
        <v>2</v>
      </c>
      <c r="K1221">
        <f t="shared" si="6971"/>
        <v>2</v>
      </c>
      <c r="L1221">
        <f t="shared" si="6971"/>
        <v>2</v>
      </c>
      <c r="M1221">
        <f t="shared" si="6971"/>
        <v>2</v>
      </c>
      <c r="N1221">
        <f t="shared" si="6971"/>
        <v>2</v>
      </c>
      <c r="O1221">
        <f t="shared" si="6971"/>
        <v>2</v>
      </c>
      <c r="P1221">
        <f t="shared" si="6971"/>
        <v>2</v>
      </c>
      <c r="Q1221" s="37">
        <f t="shared" ref="Q1221:T1221" si="6972">IF(ROWS(Q$1220:Q1221)/100&lt;=Q$1218,Q1220+1%,"")</f>
        <v>0.02</v>
      </c>
      <c r="R1221" s="37">
        <f t="shared" si="6972"/>
        <v>0.02</v>
      </c>
      <c r="S1221" s="37">
        <f t="shared" si="6972"/>
        <v>0.02</v>
      </c>
      <c r="T1221" s="37">
        <f t="shared" si="6972"/>
        <v>0.02</v>
      </c>
      <c r="U1221">
        <f t="shared" ref="U1221:U1269" si="6973">IF(ROWS(U$1220:U1221)&lt;=U$1218,U1220+1,"")</f>
        <v>2</v>
      </c>
      <c r="V1221" s="37">
        <f t="shared" ref="V1221:W1221" si="6974">IF(ROWS(V$1220:V1221)/100&lt;=V$1218,V1220+1%,"")</f>
        <v>0.02</v>
      </c>
      <c r="W1221" s="37">
        <f t="shared" si="6974"/>
        <v>0.02</v>
      </c>
      <c r="X1221">
        <f t="shared" ref="X1221:X1269" si="6975">IF(ROWS(X$1220:X1221)&lt;=X$1218,X1220+1,"")</f>
        <v>11</v>
      </c>
      <c r="Y1221" s="37">
        <f t="shared" ref="Y1221:Y1269" si="6976">IF(ROWS(Y$1220:Y1221)/100&lt;=Y$1218,Y1220+1%,"")</f>
        <v>0.02</v>
      </c>
      <c r="Z1221">
        <f t="shared" ref="Z1221:AA1221" si="6977">IF(ROWS(Z$1220:Z1221)&lt;=Z$1218,Z1220+1,"")</f>
        <v>2</v>
      </c>
      <c r="AA1221">
        <f t="shared" si="6977"/>
        <v>2</v>
      </c>
      <c r="AB1221" s="37">
        <f t="shared" ref="AB1221:AG1221" si="6978">IF(ROWS(AB$1220:AB1221)/100&lt;=AB$1218,AB1220+1%,"")</f>
        <v>0.02</v>
      </c>
      <c r="AC1221" s="37">
        <f t="shared" si="6978"/>
        <v>0.02</v>
      </c>
      <c r="AD1221" s="37">
        <f t="shared" si="6978"/>
        <v>0.02</v>
      </c>
      <c r="AE1221" s="37">
        <f t="shared" si="6978"/>
        <v>0.02</v>
      </c>
      <c r="AF1221" s="37">
        <f t="shared" si="6978"/>
        <v>0.02</v>
      </c>
      <c r="AG1221" s="37">
        <f t="shared" si="6978"/>
        <v>0.02</v>
      </c>
      <c r="AH1221">
        <f t="shared" ref="AH1221:AH1269" si="6979">IF(ROWS(AH$1220:AH1221)&lt;=AH$1218,AH1220+1,"")</f>
        <v>2</v>
      </c>
      <c r="AI1221" s="37">
        <f t="shared" ref="AI1221:AJ1221" si="6980">IF(ROWS(AI$463:AI1221)/100&lt;=AI$461,AI1220+1%,"")</f>
        <v>0.02</v>
      </c>
      <c r="AJ1221" s="37">
        <f t="shared" si="6980"/>
        <v>0.02</v>
      </c>
    </row>
    <row r="1222" spans="1:38" ht="12.75">
      <c r="B1222">
        <f t="shared" ref="B1222:P1222" si="6981">IF(ROWS(B$1220:B1222)&lt;=B$1218,B1221+1,"")</f>
        <v>3</v>
      </c>
      <c r="C1222">
        <f t="shared" si="6981"/>
        <v>3</v>
      </c>
      <c r="D1222">
        <f t="shared" si="6981"/>
        <v>3</v>
      </c>
      <c r="E1222">
        <f t="shared" si="6981"/>
        <v>3</v>
      </c>
      <c r="F1222">
        <f t="shared" si="6981"/>
        <v>3</v>
      </c>
      <c r="G1222">
        <f t="shared" si="6981"/>
        <v>3</v>
      </c>
      <c r="H1222">
        <f t="shared" si="6981"/>
        <v>3</v>
      </c>
      <c r="I1222">
        <f t="shared" si="6981"/>
        <v>3</v>
      </c>
      <c r="J1222">
        <f t="shared" si="6981"/>
        <v>3</v>
      </c>
      <c r="K1222">
        <f t="shared" si="6981"/>
        <v>3</v>
      </c>
      <c r="L1222">
        <f t="shared" si="6981"/>
        <v>3</v>
      </c>
      <c r="M1222">
        <f t="shared" si="6981"/>
        <v>3</v>
      </c>
      <c r="N1222">
        <f t="shared" si="6981"/>
        <v>3</v>
      </c>
      <c r="O1222">
        <f t="shared" si="6981"/>
        <v>3</v>
      </c>
      <c r="P1222">
        <f t="shared" si="6981"/>
        <v>3</v>
      </c>
      <c r="Q1222" s="37">
        <f t="shared" ref="Q1222:T1222" si="6982">IF(ROWS(Q$1220:Q1222)/100&lt;=Q$1218,Q1221+1%,"")</f>
        <v>0.03</v>
      </c>
      <c r="R1222" s="37">
        <f t="shared" si="6982"/>
        <v>0.03</v>
      </c>
      <c r="S1222" s="37">
        <f t="shared" si="6982"/>
        <v>0.03</v>
      </c>
      <c r="T1222" s="37">
        <f t="shared" si="6982"/>
        <v>0.03</v>
      </c>
      <c r="U1222">
        <f t="shared" si="6973"/>
        <v>3</v>
      </c>
      <c r="V1222" s="37">
        <f t="shared" ref="V1222:W1222" si="6983">IF(ROWS(V$1220:V1222)/100&lt;=V$1218,V1221+1%,"")</f>
        <v>0.03</v>
      </c>
      <c r="W1222" s="37">
        <f t="shared" si="6983"/>
        <v>0.03</v>
      </c>
      <c r="X1222">
        <f t="shared" si="6975"/>
        <v>12</v>
      </c>
      <c r="Y1222" s="37">
        <f t="shared" si="6976"/>
        <v>0.03</v>
      </c>
      <c r="Z1222">
        <f t="shared" ref="Z1222:AA1222" si="6984">IF(ROWS(Z$1220:Z1222)&lt;=Z$1218,Z1221+1,"")</f>
        <v>3</v>
      </c>
      <c r="AA1222">
        <f t="shared" si="6984"/>
        <v>3</v>
      </c>
      <c r="AB1222" s="37">
        <f t="shared" ref="AB1222:AG1222" si="6985">IF(ROWS(AB$1220:AB1222)/100&lt;=AB$1218,AB1221+1%,"")</f>
        <v>0.03</v>
      </c>
      <c r="AC1222" s="37">
        <f t="shared" si="6985"/>
        <v>0.03</v>
      </c>
      <c r="AD1222" s="37">
        <f t="shared" si="6985"/>
        <v>0.03</v>
      </c>
      <c r="AE1222" s="37">
        <f t="shared" si="6985"/>
        <v>0.03</v>
      </c>
      <c r="AF1222" s="37">
        <f t="shared" si="6985"/>
        <v>0.03</v>
      </c>
      <c r="AG1222" s="37">
        <f t="shared" si="6985"/>
        <v>0.03</v>
      </c>
      <c r="AH1222">
        <f t="shared" si="6979"/>
        <v>3</v>
      </c>
      <c r="AI1222" s="37">
        <f t="shared" ref="AI1222:AJ1222" si="6986">IF(ROWS(AI$463:AI1222)/100&lt;=AI$461,AI1221+1%,"")</f>
        <v>0.03</v>
      </c>
      <c r="AJ1222" s="37">
        <f t="shared" si="6986"/>
        <v>0.03</v>
      </c>
    </row>
    <row r="1223" spans="1:38" ht="12.75">
      <c r="B1223">
        <f t="shared" ref="B1223:P1223" si="6987">IF(ROWS(B$1220:B1223)&lt;=B$1218,B1222+1,"")</f>
        <v>4</v>
      </c>
      <c r="C1223">
        <f t="shared" si="6987"/>
        <v>4</v>
      </c>
      <c r="D1223">
        <f t="shared" si="6987"/>
        <v>4</v>
      </c>
      <c r="E1223">
        <f t="shared" si="6987"/>
        <v>4</v>
      </c>
      <c r="F1223">
        <f t="shared" si="6987"/>
        <v>4</v>
      </c>
      <c r="G1223">
        <f t="shared" si="6987"/>
        <v>4</v>
      </c>
      <c r="H1223">
        <f t="shared" si="6987"/>
        <v>4</v>
      </c>
      <c r="I1223">
        <f t="shared" si="6987"/>
        <v>4</v>
      </c>
      <c r="J1223">
        <f t="shared" si="6987"/>
        <v>4</v>
      </c>
      <c r="K1223">
        <f t="shared" si="6987"/>
        <v>4</v>
      </c>
      <c r="L1223">
        <f t="shared" si="6987"/>
        <v>4</v>
      </c>
      <c r="M1223">
        <f t="shared" si="6987"/>
        <v>4</v>
      </c>
      <c r="N1223">
        <f t="shared" si="6987"/>
        <v>4</v>
      </c>
      <c r="O1223">
        <f t="shared" si="6987"/>
        <v>4</v>
      </c>
      <c r="P1223">
        <f t="shared" si="6987"/>
        <v>4</v>
      </c>
      <c r="Q1223" s="37">
        <f t="shared" ref="Q1223:T1223" si="6988">IF(ROWS(Q$1220:Q1223)/100&lt;=Q$1218,Q1222+1%,"")</f>
        <v>0.04</v>
      </c>
      <c r="R1223" s="37">
        <f t="shared" si="6988"/>
        <v>0.04</v>
      </c>
      <c r="S1223" s="37">
        <f t="shared" si="6988"/>
        <v>0.04</v>
      </c>
      <c r="T1223" s="37">
        <f t="shared" si="6988"/>
        <v>0.04</v>
      </c>
      <c r="U1223">
        <f t="shared" si="6973"/>
        <v>4</v>
      </c>
      <c r="V1223" s="37">
        <f t="shared" ref="V1223:W1223" si="6989">IF(ROWS(V$1220:V1223)/100&lt;=V$1218,V1222+1%,"")</f>
        <v>0.04</v>
      </c>
      <c r="W1223" s="37">
        <f t="shared" si="6989"/>
        <v>0.04</v>
      </c>
      <c r="X1223">
        <f t="shared" si="6975"/>
        <v>13</v>
      </c>
      <c r="Y1223" s="37">
        <f t="shared" si="6976"/>
        <v>0.04</v>
      </c>
      <c r="Z1223">
        <f t="shared" ref="Z1223:AA1223" si="6990">IF(ROWS(Z$1220:Z1223)&lt;=Z$1218,Z1222+1,"")</f>
        <v>4</v>
      </c>
      <c r="AA1223">
        <f t="shared" si="6990"/>
        <v>4</v>
      </c>
      <c r="AB1223" s="37">
        <f t="shared" ref="AB1223:AG1223" si="6991">IF(ROWS(AB$1220:AB1223)/100&lt;=AB$1218,AB1222+1%,"")</f>
        <v>0.04</v>
      </c>
      <c r="AC1223" s="37">
        <f t="shared" si="6991"/>
        <v>0.04</v>
      </c>
      <c r="AD1223" s="37">
        <f t="shared" si="6991"/>
        <v>0.04</v>
      </c>
      <c r="AE1223" s="37">
        <f t="shared" si="6991"/>
        <v>0.04</v>
      </c>
      <c r="AF1223" s="37">
        <f t="shared" si="6991"/>
        <v>0.04</v>
      </c>
      <c r="AG1223" s="37">
        <f t="shared" si="6991"/>
        <v>0.04</v>
      </c>
      <c r="AH1223">
        <f t="shared" si="6979"/>
        <v>4</v>
      </c>
      <c r="AI1223" s="37">
        <f t="shared" ref="AI1223:AJ1223" si="6992">IF(ROWS(AI$463:AI1223)/100&lt;=AI$461,AI1222+1%,"")</f>
        <v>0.04</v>
      </c>
      <c r="AJ1223" s="37">
        <f t="shared" si="6992"/>
        <v>0.04</v>
      </c>
    </row>
    <row r="1224" spans="1:38" ht="12.75">
      <c r="B1224">
        <f t="shared" ref="B1224:P1224" si="6993">IF(ROWS(B$1220:B1224)&lt;=B$1218,B1223+1,"")</f>
        <v>5</v>
      </c>
      <c r="C1224">
        <f t="shared" si="6993"/>
        <v>5</v>
      </c>
      <c r="D1224">
        <f t="shared" si="6993"/>
        <v>5</v>
      </c>
      <c r="E1224">
        <f t="shared" si="6993"/>
        <v>5</v>
      </c>
      <c r="F1224">
        <f t="shared" si="6993"/>
        <v>5</v>
      </c>
      <c r="G1224">
        <f t="shared" si="6993"/>
        <v>5</v>
      </c>
      <c r="H1224">
        <f t="shared" si="6993"/>
        <v>5</v>
      </c>
      <c r="I1224">
        <f t="shared" si="6993"/>
        <v>5</v>
      </c>
      <c r="J1224">
        <f t="shared" si="6993"/>
        <v>5</v>
      </c>
      <c r="K1224">
        <f t="shared" si="6993"/>
        <v>5</v>
      </c>
      <c r="L1224">
        <f t="shared" si="6993"/>
        <v>5</v>
      </c>
      <c r="M1224">
        <f t="shared" si="6993"/>
        <v>5</v>
      </c>
      <c r="N1224">
        <f t="shared" si="6993"/>
        <v>5</v>
      </c>
      <c r="O1224">
        <f t="shared" si="6993"/>
        <v>5</v>
      </c>
      <c r="P1224">
        <f t="shared" si="6993"/>
        <v>5</v>
      </c>
      <c r="Q1224" s="37">
        <f t="shared" ref="Q1224:T1224" si="6994">IF(ROWS(Q$1220:Q1224)/100&lt;=Q$1218,Q1223+1%,"")</f>
        <v>0.05</v>
      </c>
      <c r="R1224" s="37">
        <f t="shared" si="6994"/>
        <v>0.05</v>
      </c>
      <c r="S1224" s="37">
        <f t="shared" si="6994"/>
        <v>0.05</v>
      </c>
      <c r="T1224" s="37">
        <f t="shared" si="6994"/>
        <v>0.05</v>
      </c>
      <c r="U1224">
        <f t="shared" si="6973"/>
        <v>5</v>
      </c>
      <c r="V1224" s="37">
        <f t="shared" ref="V1224:W1224" si="6995">IF(ROWS(V$1220:V1224)/100&lt;=V$1218,V1223+1%,"")</f>
        <v>0.05</v>
      </c>
      <c r="W1224" s="37">
        <f t="shared" si="6995"/>
        <v>0.05</v>
      </c>
      <c r="X1224">
        <f t="shared" si="6975"/>
        <v>14</v>
      </c>
      <c r="Y1224" s="37">
        <f t="shared" si="6976"/>
        <v>0.05</v>
      </c>
      <c r="Z1224">
        <f t="shared" ref="Z1224:AA1224" si="6996">IF(ROWS(Z$1220:Z1224)&lt;=Z$1218,Z1223+1,"")</f>
        <v>5</v>
      </c>
      <c r="AA1224">
        <f t="shared" si="6996"/>
        <v>5</v>
      </c>
      <c r="AB1224" s="37">
        <f t="shared" ref="AB1224:AG1224" si="6997">IF(ROWS(AB$1220:AB1224)/100&lt;=AB$1218,AB1223+1%,"")</f>
        <v>0.05</v>
      </c>
      <c r="AC1224" s="37">
        <f t="shared" si="6997"/>
        <v>0.05</v>
      </c>
      <c r="AD1224" s="37">
        <f t="shared" si="6997"/>
        <v>0.05</v>
      </c>
      <c r="AE1224" s="37">
        <f t="shared" si="6997"/>
        <v>0.05</v>
      </c>
      <c r="AF1224" s="37">
        <f t="shared" si="6997"/>
        <v>0.05</v>
      </c>
      <c r="AG1224" s="37">
        <f t="shared" si="6997"/>
        <v>0.05</v>
      </c>
      <c r="AH1224">
        <f t="shared" si="6979"/>
        <v>5</v>
      </c>
      <c r="AI1224" s="37">
        <f t="shared" ref="AI1224:AJ1224" si="6998">IF(ROWS(AI$463:AI1224)/100&lt;=AI$461,AI1223+1%,"")</f>
        <v>0.05</v>
      </c>
      <c r="AJ1224" s="37">
        <f t="shared" si="6998"/>
        <v>0.05</v>
      </c>
    </row>
    <row r="1225" spans="1:38" ht="12.75">
      <c r="B1225">
        <f t="shared" ref="B1225:P1225" si="6999">IF(ROWS(B$1220:B1225)&lt;=B$1218,B1224+1,"")</f>
        <v>6</v>
      </c>
      <c r="C1225">
        <f t="shared" si="6999"/>
        <v>6</v>
      </c>
      <c r="D1225">
        <f t="shared" si="6999"/>
        <v>6</v>
      </c>
      <c r="E1225">
        <f t="shared" si="6999"/>
        <v>6</v>
      </c>
      <c r="F1225">
        <f t="shared" si="6999"/>
        <v>6</v>
      </c>
      <c r="G1225">
        <f t="shared" si="6999"/>
        <v>6</v>
      </c>
      <c r="H1225">
        <f t="shared" si="6999"/>
        <v>6</v>
      </c>
      <c r="I1225">
        <f t="shared" si="6999"/>
        <v>6</v>
      </c>
      <c r="J1225">
        <f t="shared" si="6999"/>
        <v>6</v>
      </c>
      <c r="K1225">
        <f t="shared" si="6999"/>
        <v>6</v>
      </c>
      <c r="L1225">
        <f t="shared" si="6999"/>
        <v>6</v>
      </c>
      <c r="M1225">
        <f t="shared" si="6999"/>
        <v>6</v>
      </c>
      <c r="N1225">
        <f t="shared" si="6999"/>
        <v>6</v>
      </c>
      <c r="O1225">
        <f t="shared" si="6999"/>
        <v>6</v>
      </c>
      <c r="P1225">
        <f t="shared" si="6999"/>
        <v>6</v>
      </c>
      <c r="Q1225" s="37">
        <f t="shared" ref="Q1225:T1225" si="7000">IF(ROWS(Q$1220:Q1225)/100&lt;=Q$1218,Q1224+1%,"")</f>
        <v>6.0000000000000005E-2</v>
      </c>
      <c r="R1225" s="37">
        <f t="shared" si="7000"/>
        <v>6.0000000000000005E-2</v>
      </c>
      <c r="S1225" s="37">
        <f t="shared" si="7000"/>
        <v>6.0000000000000005E-2</v>
      </c>
      <c r="T1225" s="37">
        <f t="shared" si="7000"/>
        <v>6.0000000000000005E-2</v>
      </c>
      <c r="U1225">
        <f t="shared" si="6973"/>
        <v>6</v>
      </c>
      <c r="V1225" s="37">
        <f t="shared" ref="V1225:W1225" si="7001">IF(ROWS(V$1220:V1225)/100&lt;=V$1218,V1224+1%,"")</f>
        <v>6.0000000000000005E-2</v>
      </c>
      <c r="W1225" s="37">
        <f t="shared" si="7001"/>
        <v>6.0000000000000005E-2</v>
      </c>
      <c r="X1225">
        <f t="shared" si="6975"/>
        <v>15</v>
      </c>
      <c r="Y1225" s="37">
        <f t="shared" si="6976"/>
        <v>6.0000000000000005E-2</v>
      </c>
      <c r="Z1225">
        <f t="shared" ref="Z1225:AA1225" si="7002">IF(ROWS(Z$1220:Z1225)&lt;=Z$1218,Z1224+1,"")</f>
        <v>6</v>
      </c>
      <c r="AA1225">
        <f t="shared" si="7002"/>
        <v>6</v>
      </c>
      <c r="AB1225" s="37">
        <f t="shared" ref="AB1225:AG1225" si="7003">IF(ROWS(AB$1220:AB1225)/100&lt;=AB$1218,AB1224+1%,"")</f>
        <v>6.0000000000000005E-2</v>
      </c>
      <c r="AC1225" s="37">
        <f t="shared" si="7003"/>
        <v>6.0000000000000005E-2</v>
      </c>
      <c r="AD1225" s="37">
        <f t="shared" si="7003"/>
        <v>6.0000000000000005E-2</v>
      </c>
      <c r="AE1225" s="37">
        <f t="shared" si="7003"/>
        <v>6.0000000000000005E-2</v>
      </c>
      <c r="AF1225" s="37">
        <f t="shared" si="7003"/>
        <v>6.0000000000000005E-2</v>
      </c>
      <c r="AG1225" s="37">
        <f t="shared" si="7003"/>
        <v>6.0000000000000005E-2</v>
      </c>
      <c r="AH1225">
        <f t="shared" si="6979"/>
        <v>6</v>
      </c>
      <c r="AI1225" s="37">
        <f t="shared" ref="AI1225:AJ1225" si="7004">IF(ROWS(AI$463:AI1225)/100&lt;=AI$461,AI1224+1%,"")</f>
        <v>6.0000000000000005E-2</v>
      </c>
      <c r="AJ1225" s="37">
        <f t="shared" si="7004"/>
        <v>6.0000000000000005E-2</v>
      </c>
    </row>
    <row r="1226" spans="1:38" ht="12.75">
      <c r="B1226">
        <f t="shared" ref="B1226:P1226" si="7005">IF(ROWS(B$1220:B1226)&lt;=B$1218,B1225+1,"")</f>
        <v>7</v>
      </c>
      <c r="C1226">
        <f t="shared" si="7005"/>
        <v>7</v>
      </c>
      <c r="D1226">
        <f t="shared" si="7005"/>
        <v>7</v>
      </c>
      <c r="E1226">
        <f t="shared" si="7005"/>
        <v>7</v>
      </c>
      <c r="F1226">
        <f t="shared" si="7005"/>
        <v>7</v>
      </c>
      <c r="G1226">
        <f t="shared" si="7005"/>
        <v>7</v>
      </c>
      <c r="H1226">
        <f t="shared" si="7005"/>
        <v>7</v>
      </c>
      <c r="I1226">
        <f t="shared" si="7005"/>
        <v>7</v>
      </c>
      <c r="J1226">
        <f t="shared" si="7005"/>
        <v>7</v>
      </c>
      <c r="K1226">
        <f t="shared" si="7005"/>
        <v>7</v>
      </c>
      <c r="L1226">
        <f t="shared" si="7005"/>
        <v>7</v>
      </c>
      <c r="M1226">
        <f t="shared" si="7005"/>
        <v>7</v>
      </c>
      <c r="N1226">
        <f t="shared" si="7005"/>
        <v>7</v>
      </c>
      <c r="O1226">
        <f t="shared" si="7005"/>
        <v>7</v>
      </c>
      <c r="P1226">
        <f t="shared" si="7005"/>
        <v>7</v>
      </c>
      <c r="Q1226" s="37">
        <f t="shared" ref="Q1226:T1226" si="7006">IF(ROWS(Q$1220:Q1226)/100&lt;=Q$1218,Q1225+1%,"")</f>
        <v>7.0000000000000007E-2</v>
      </c>
      <c r="R1226" s="37">
        <f t="shared" si="7006"/>
        <v>7.0000000000000007E-2</v>
      </c>
      <c r="S1226" s="37">
        <f t="shared" si="7006"/>
        <v>7.0000000000000007E-2</v>
      </c>
      <c r="T1226" s="37">
        <f t="shared" si="7006"/>
        <v>7.0000000000000007E-2</v>
      </c>
      <c r="U1226">
        <f t="shared" si="6973"/>
        <v>7</v>
      </c>
      <c r="V1226" s="37">
        <f t="shared" ref="V1226:W1226" si="7007">IF(ROWS(V$1220:V1226)/100&lt;=V$1218,V1225+1%,"")</f>
        <v>7.0000000000000007E-2</v>
      </c>
      <c r="W1226" s="37">
        <f t="shared" si="7007"/>
        <v>7.0000000000000007E-2</v>
      </c>
      <c r="X1226">
        <f t="shared" si="6975"/>
        <v>16</v>
      </c>
      <c r="Y1226" s="37">
        <f t="shared" si="6976"/>
        <v>7.0000000000000007E-2</v>
      </c>
      <c r="Z1226">
        <f t="shared" ref="Z1226:AA1226" si="7008">IF(ROWS(Z$1220:Z1226)&lt;=Z$1218,Z1225+1,"")</f>
        <v>7</v>
      </c>
      <c r="AA1226">
        <f t="shared" si="7008"/>
        <v>7</v>
      </c>
      <c r="AB1226" s="37">
        <f t="shared" ref="AB1226:AG1226" si="7009">IF(ROWS(AB$1220:AB1226)/100&lt;=AB$1218,AB1225+1%,"")</f>
        <v>7.0000000000000007E-2</v>
      </c>
      <c r="AC1226" s="37">
        <f t="shared" si="7009"/>
        <v>7.0000000000000007E-2</v>
      </c>
      <c r="AD1226" s="37">
        <f t="shared" si="7009"/>
        <v>7.0000000000000007E-2</v>
      </c>
      <c r="AE1226" s="37">
        <f t="shared" si="7009"/>
        <v>7.0000000000000007E-2</v>
      </c>
      <c r="AF1226" s="37">
        <f t="shared" si="7009"/>
        <v>7.0000000000000007E-2</v>
      </c>
      <c r="AG1226" s="37">
        <f t="shared" si="7009"/>
        <v>7.0000000000000007E-2</v>
      </c>
      <c r="AH1226">
        <f t="shared" si="6979"/>
        <v>7</v>
      </c>
      <c r="AI1226" s="37">
        <f t="shared" ref="AI1226:AJ1226" si="7010">IF(ROWS(AI$463:AI1226)/100&lt;=AI$461,AI1225+1%,"")</f>
        <v>7.0000000000000007E-2</v>
      </c>
      <c r="AJ1226" s="37">
        <f t="shared" si="7010"/>
        <v>7.0000000000000007E-2</v>
      </c>
    </row>
    <row r="1227" spans="1:38" ht="12.75">
      <c r="B1227">
        <f t="shared" ref="B1227:P1227" si="7011">IF(ROWS(B$1220:B1227)&lt;=B$1218,B1226+1,"")</f>
        <v>8</v>
      </c>
      <c r="C1227">
        <f t="shared" si="7011"/>
        <v>8</v>
      </c>
      <c r="D1227">
        <f t="shared" si="7011"/>
        <v>8</v>
      </c>
      <c r="E1227">
        <f t="shared" si="7011"/>
        <v>8</v>
      </c>
      <c r="F1227">
        <f t="shared" si="7011"/>
        <v>8</v>
      </c>
      <c r="G1227">
        <f t="shared" si="7011"/>
        <v>8</v>
      </c>
      <c r="H1227">
        <f t="shared" si="7011"/>
        <v>8</v>
      </c>
      <c r="I1227">
        <f t="shared" si="7011"/>
        <v>8</v>
      </c>
      <c r="J1227">
        <f t="shared" si="7011"/>
        <v>8</v>
      </c>
      <c r="K1227">
        <f t="shared" si="7011"/>
        <v>8</v>
      </c>
      <c r="L1227">
        <f t="shared" si="7011"/>
        <v>8</v>
      </c>
      <c r="M1227">
        <f t="shared" si="7011"/>
        <v>8</v>
      </c>
      <c r="N1227">
        <f t="shared" si="7011"/>
        <v>8</v>
      </c>
      <c r="O1227">
        <f t="shared" si="7011"/>
        <v>8</v>
      </c>
      <c r="P1227">
        <f t="shared" si="7011"/>
        <v>8</v>
      </c>
      <c r="Q1227" s="37">
        <f t="shared" ref="Q1227:T1227" si="7012">IF(ROWS(Q$1220:Q1227)/100&lt;=Q$1218,Q1226+1%,"")</f>
        <v>0.08</v>
      </c>
      <c r="R1227" s="37">
        <f t="shared" si="7012"/>
        <v>0.08</v>
      </c>
      <c r="S1227" s="37">
        <f t="shared" si="7012"/>
        <v>0.08</v>
      </c>
      <c r="T1227" s="37">
        <f t="shared" si="7012"/>
        <v>0.08</v>
      </c>
      <c r="U1227">
        <f t="shared" si="6973"/>
        <v>8</v>
      </c>
      <c r="V1227" s="37">
        <f t="shared" ref="V1227:W1227" si="7013">IF(ROWS(V$1220:V1227)/100&lt;=V$1218,V1226+1%,"")</f>
        <v>0.08</v>
      </c>
      <c r="W1227" s="37">
        <f t="shared" si="7013"/>
        <v>0.08</v>
      </c>
      <c r="X1227">
        <f t="shared" si="6975"/>
        <v>17</v>
      </c>
      <c r="Y1227" s="37">
        <f t="shared" si="6976"/>
        <v>0.08</v>
      </c>
      <c r="Z1227">
        <f t="shared" ref="Z1227:AA1227" si="7014">IF(ROWS(Z$1220:Z1227)&lt;=Z$1218,Z1226+1,"")</f>
        <v>8</v>
      </c>
      <c r="AA1227">
        <f t="shared" si="7014"/>
        <v>8</v>
      </c>
      <c r="AB1227" s="37">
        <f t="shared" ref="AB1227:AG1227" si="7015">IF(ROWS(AB$1220:AB1227)/100&lt;=AB$1218,AB1226+1%,"")</f>
        <v>0.08</v>
      </c>
      <c r="AC1227" s="37">
        <f t="shared" si="7015"/>
        <v>0.08</v>
      </c>
      <c r="AD1227" s="37">
        <f t="shared" si="7015"/>
        <v>0.08</v>
      </c>
      <c r="AE1227" s="37">
        <f t="shared" si="7015"/>
        <v>0.08</v>
      </c>
      <c r="AF1227" s="37">
        <f t="shared" si="7015"/>
        <v>0.08</v>
      </c>
      <c r="AG1227" s="37">
        <f t="shared" si="7015"/>
        <v>0.08</v>
      </c>
      <c r="AH1227">
        <f t="shared" si="6979"/>
        <v>8</v>
      </c>
      <c r="AI1227" s="37">
        <f t="shared" ref="AI1227:AJ1227" si="7016">IF(ROWS(AI$463:AI1227)/100&lt;=AI$461,AI1226+1%,"")</f>
        <v>0.08</v>
      </c>
      <c r="AJ1227" s="37">
        <f t="shared" si="7016"/>
        <v>0.08</v>
      </c>
    </row>
    <row r="1228" spans="1:38" ht="12.75">
      <c r="B1228">
        <f t="shared" ref="B1228:P1228" si="7017">IF(ROWS(B$1220:B1228)&lt;=B$1218,B1227+1,"")</f>
        <v>9</v>
      </c>
      <c r="C1228">
        <f t="shared" si="7017"/>
        <v>9</v>
      </c>
      <c r="D1228">
        <f t="shared" si="7017"/>
        <v>9</v>
      </c>
      <c r="E1228">
        <f t="shared" si="7017"/>
        <v>9</v>
      </c>
      <c r="F1228">
        <f t="shared" si="7017"/>
        <v>9</v>
      </c>
      <c r="G1228">
        <f t="shared" si="7017"/>
        <v>9</v>
      </c>
      <c r="H1228">
        <f t="shared" si="7017"/>
        <v>9</v>
      </c>
      <c r="I1228">
        <f t="shared" si="7017"/>
        <v>9</v>
      </c>
      <c r="J1228">
        <f t="shared" si="7017"/>
        <v>9</v>
      </c>
      <c r="K1228">
        <f t="shared" si="7017"/>
        <v>9</v>
      </c>
      <c r="L1228">
        <f t="shared" si="7017"/>
        <v>9</v>
      </c>
      <c r="M1228">
        <f t="shared" si="7017"/>
        <v>9</v>
      </c>
      <c r="N1228">
        <f t="shared" si="7017"/>
        <v>9</v>
      </c>
      <c r="O1228">
        <f t="shared" si="7017"/>
        <v>9</v>
      </c>
      <c r="P1228">
        <f t="shared" si="7017"/>
        <v>9</v>
      </c>
      <c r="Q1228" s="37">
        <f t="shared" ref="Q1228:T1228" si="7018">IF(ROWS(Q$1220:Q1228)/100&lt;=Q$1218,Q1227+1%,"")</f>
        <v>0.09</v>
      </c>
      <c r="R1228" s="37">
        <f t="shared" si="7018"/>
        <v>0.09</v>
      </c>
      <c r="S1228" s="37">
        <f t="shared" si="7018"/>
        <v>0.09</v>
      </c>
      <c r="T1228" s="37">
        <f t="shared" si="7018"/>
        <v>0.09</v>
      </c>
      <c r="U1228">
        <f t="shared" si="6973"/>
        <v>9</v>
      </c>
      <c r="V1228" s="37">
        <f t="shared" ref="V1228:W1228" si="7019">IF(ROWS(V$1220:V1228)/100&lt;=V$1218,V1227+1%,"")</f>
        <v>0.09</v>
      </c>
      <c r="W1228" s="37">
        <f t="shared" si="7019"/>
        <v>0.09</v>
      </c>
      <c r="X1228">
        <f t="shared" si="6975"/>
        <v>18</v>
      </c>
      <c r="Y1228" s="37">
        <f t="shared" si="6976"/>
        <v>0.09</v>
      </c>
      <c r="Z1228">
        <f t="shared" ref="Z1228:AA1228" si="7020">IF(ROWS(Z$1220:Z1228)&lt;=Z$1218,Z1227+1,"")</f>
        <v>9</v>
      </c>
      <c r="AA1228">
        <f t="shared" si="7020"/>
        <v>9</v>
      </c>
      <c r="AB1228" s="37">
        <f t="shared" ref="AB1228:AG1228" si="7021">IF(ROWS(AB$1220:AB1228)/100&lt;=AB$1218,AB1227+1%,"")</f>
        <v>0.09</v>
      </c>
      <c r="AC1228" s="37">
        <f t="shared" si="7021"/>
        <v>0.09</v>
      </c>
      <c r="AD1228" s="37">
        <f t="shared" si="7021"/>
        <v>0.09</v>
      </c>
      <c r="AE1228" s="37">
        <f t="shared" si="7021"/>
        <v>0.09</v>
      </c>
      <c r="AF1228" s="37">
        <f t="shared" si="7021"/>
        <v>0.09</v>
      </c>
      <c r="AG1228" s="37">
        <f t="shared" si="7021"/>
        <v>0.09</v>
      </c>
      <c r="AH1228">
        <f t="shared" si="6979"/>
        <v>9</v>
      </c>
      <c r="AI1228" s="37">
        <f t="shared" ref="AI1228:AJ1228" si="7022">IF(ROWS(AI$463:AI1228)/100&lt;=AI$461,AI1227+1%,"")</f>
        <v>0.09</v>
      </c>
      <c r="AJ1228" s="37">
        <f t="shared" si="7022"/>
        <v>0.09</v>
      </c>
    </row>
    <row r="1229" spans="1:38" ht="12.75">
      <c r="B1229">
        <f t="shared" ref="B1229:P1229" si="7023">IF(ROWS(B$1220:B1229)&lt;=B$1218,B1228+1,"")</f>
        <v>10</v>
      </c>
      <c r="C1229">
        <f t="shared" si="7023"/>
        <v>10</v>
      </c>
      <c r="D1229">
        <f t="shared" si="7023"/>
        <v>10</v>
      </c>
      <c r="E1229">
        <f t="shared" si="7023"/>
        <v>10</v>
      </c>
      <c r="F1229">
        <f t="shared" si="7023"/>
        <v>10</v>
      </c>
      <c r="G1229">
        <f t="shared" si="7023"/>
        <v>10</v>
      </c>
      <c r="H1229">
        <f t="shared" si="7023"/>
        <v>10</v>
      </c>
      <c r="I1229">
        <f t="shared" si="7023"/>
        <v>10</v>
      </c>
      <c r="J1229">
        <f t="shared" si="7023"/>
        <v>10</v>
      </c>
      <c r="K1229">
        <f t="shared" si="7023"/>
        <v>10</v>
      </c>
      <c r="L1229">
        <f t="shared" si="7023"/>
        <v>10</v>
      </c>
      <c r="M1229">
        <f t="shared" si="7023"/>
        <v>10</v>
      </c>
      <c r="N1229">
        <f t="shared" si="7023"/>
        <v>10</v>
      </c>
      <c r="O1229">
        <f t="shared" si="7023"/>
        <v>10</v>
      </c>
      <c r="P1229">
        <f t="shared" si="7023"/>
        <v>10</v>
      </c>
      <c r="Q1229" s="37">
        <f t="shared" ref="Q1229:T1229" si="7024">IF(ROWS(Q$1220:Q1229)/100&lt;=Q$1218,Q1228+1%,"")</f>
        <v>9.9999999999999992E-2</v>
      </c>
      <c r="R1229" s="37">
        <f t="shared" si="7024"/>
        <v>9.9999999999999992E-2</v>
      </c>
      <c r="S1229" s="37">
        <f t="shared" si="7024"/>
        <v>9.9999999999999992E-2</v>
      </c>
      <c r="T1229" s="37">
        <f t="shared" si="7024"/>
        <v>9.9999999999999992E-2</v>
      </c>
      <c r="U1229">
        <f t="shared" si="6973"/>
        <v>10</v>
      </c>
      <c r="V1229" s="37">
        <f t="shared" ref="V1229:W1229" si="7025">IF(ROWS(V$1220:V1229)/100&lt;=V$1218,V1228+1%,"")</f>
        <v>9.9999999999999992E-2</v>
      </c>
      <c r="W1229" s="37">
        <f t="shared" si="7025"/>
        <v>9.9999999999999992E-2</v>
      </c>
      <c r="X1229">
        <f t="shared" si="6975"/>
        <v>19</v>
      </c>
      <c r="Y1229" s="37">
        <f t="shared" si="6976"/>
        <v>9.9999999999999992E-2</v>
      </c>
      <c r="Z1229">
        <f t="shared" ref="Z1229:AA1229" si="7026">IF(ROWS(Z$1220:Z1229)&lt;=Z$1218,Z1228+1,"")</f>
        <v>10</v>
      </c>
      <c r="AA1229">
        <f t="shared" si="7026"/>
        <v>10</v>
      </c>
      <c r="AB1229" s="37">
        <f t="shared" ref="AB1229:AG1229" si="7027">IF(ROWS(AB$1220:AB1229)/100&lt;=AB$1218,AB1228+1%,"")</f>
        <v>9.9999999999999992E-2</v>
      </c>
      <c r="AC1229" s="37">
        <f t="shared" si="7027"/>
        <v>9.9999999999999992E-2</v>
      </c>
      <c r="AD1229" s="37">
        <f t="shared" si="7027"/>
        <v>9.9999999999999992E-2</v>
      </c>
      <c r="AE1229" s="37">
        <f t="shared" si="7027"/>
        <v>9.9999999999999992E-2</v>
      </c>
      <c r="AF1229" s="37">
        <f t="shared" si="7027"/>
        <v>9.9999999999999992E-2</v>
      </c>
      <c r="AG1229" s="37">
        <f t="shared" si="7027"/>
        <v>9.9999999999999992E-2</v>
      </c>
      <c r="AH1229">
        <f t="shared" si="6979"/>
        <v>10</v>
      </c>
      <c r="AI1229" s="37">
        <f t="shared" ref="AI1229:AJ1229" si="7028">IF(ROWS(AI$463:AI1229)/100&lt;=AI$461,AI1228+1%,"")</f>
        <v>9.9999999999999992E-2</v>
      </c>
      <c r="AJ1229" s="37">
        <f t="shared" si="7028"/>
        <v>9.9999999999999992E-2</v>
      </c>
    </row>
    <row r="1230" spans="1:38" ht="12.75">
      <c r="B1230">
        <f t="shared" ref="B1230:P1230" si="7029">IF(ROWS(B$1220:B1230)&lt;=B$1218,B1229+1,"")</f>
        <v>11</v>
      </c>
      <c r="C1230">
        <f t="shared" si="7029"/>
        <v>11</v>
      </c>
      <c r="D1230">
        <f t="shared" si="7029"/>
        <v>11</v>
      </c>
      <c r="E1230">
        <f t="shared" si="7029"/>
        <v>11</v>
      </c>
      <c r="F1230">
        <f t="shared" si="7029"/>
        <v>11</v>
      </c>
      <c r="G1230">
        <f t="shared" si="7029"/>
        <v>11</v>
      </c>
      <c r="H1230">
        <f t="shared" si="7029"/>
        <v>11</v>
      </c>
      <c r="I1230">
        <f t="shared" si="7029"/>
        <v>11</v>
      </c>
      <c r="J1230">
        <f t="shared" si="7029"/>
        <v>11</v>
      </c>
      <c r="K1230">
        <f t="shared" si="7029"/>
        <v>11</v>
      </c>
      <c r="L1230">
        <f t="shared" si="7029"/>
        <v>11</v>
      </c>
      <c r="M1230">
        <f t="shared" si="7029"/>
        <v>11</v>
      </c>
      <c r="N1230">
        <f t="shared" si="7029"/>
        <v>11</v>
      </c>
      <c r="O1230">
        <f t="shared" si="7029"/>
        <v>11</v>
      </c>
      <c r="P1230">
        <f t="shared" si="7029"/>
        <v>11</v>
      </c>
      <c r="Q1230" s="37">
        <f t="shared" ref="Q1230:T1230" si="7030">IF(ROWS(Q$1220:Q1230)/100&lt;=Q$1218,Q1229+1%,"")</f>
        <v>0.10999999999999999</v>
      </c>
      <c r="R1230" s="37">
        <f t="shared" si="7030"/>
        <v>0.10999999999999999</v>
      </c>
      <c r="S1230" s="37">
        <f t="shared" si="7030"/>
        <v>0.10999999999999999</v>
      </c>
      <c r="T1230" s="37">
        <f t="shared" si="7030"/>
        <v>0.10999999999999999</v>
      </c>
      <c r="U1230">
        <f t="shared" si="6973"/>
        <v>11</v>
      </c>
      <c r="V1230" s="37">
        <f t="shared" ref="V1230:W1230" si="7031">IF(ROWS(V$1220:V1230)/100&lt;=V$1218,V1229+1%,"")</f>
        <v>0.10999999999999999</v>
      </c>
      <c r="W1230" s="37">
        <f t="shared" si="7031"/>
        <v>0.10999999999999999</v>
      </c>
      <c r="X1230">
        <f t="shared" si="6975"/>
        <v>20</v>
      </c>
      <c r="Y1230" s="37">
        <f t="shared" si="6976"/>
        <v>0.10999999999999999</v>
      </c>
      <c r="Z1230">
        <f t="shared" ref="Z1230:AA1230" si="7032">IF(ROWS(Z$1220:Z1230)&lt;=Z$1218,Z1229+1,"")</f>
        <v>11</v>
      </c>
      <c r="AA1230">
        <f t="shared" si="7032"/>
        <v>11</v>
      </c>
      <c r="AB1230" s="37">
        <f t="shared" ref="AB1230:AG1230" si="7033">IF(ROWS(AB$1220:AB1230)/100&lt;=AB$1218,AB1229+1%,"")</f>
        <v>0.10999999999999999</v>
      </c>
      <c r="AC1230" s="37">
        <f t="shared" si="7033"/>
        <v>0.10999999999999999</v>
      </c>
      <c r="AD1230" s="37">
        <f t="shared" si="7033"/>
        <v>0.10999999999999999</v>
      </c>
      <c r="AE1230" s="37">
        <f t="shared" si="7033"/>
        <v>0.10999999999999999</v>
      </c>
      <c r="AF1230" s="37">
        <f t="shared" si="7033"/>
        <v>0.10999999999999999</v>
      </c>
      <c r="AG1230" s="37">
        <f t="shared" si="7033"/>
        <v>0.10999999999999999</v>
      </c>
      <c r="AH1230">
        <f t="shared" si="6979"/>
        <v>11</v>
      </c>
      <c r="AI1230" s="37">
        <f t="shared" ref="AI1230:AJ1230" si="7034">IF(ROWS(AI$463:AI1230)/100&lt;=AI$461,AI1229+1%,"")</f>
        <v>0.10999999999999999</v>
      </c>
      <c r="AJ1230" s="37">
        <f t="shared" si="7034"/>
        <v>0.10999999999999999</v>
      </c>
    </row>
    <row r="1231" spans="1:38" ht="12.75">
      <c r="B1231">
        <f t="shared" ref="B1231:P1231" si="7035">IF(ROWS(B$1220:B1231)&lt;=B$1218,B1230+1,"")</f>
        <v>12</v>
      </c>
      <c r="C1231">
        <f t="shared" si="7035"/>
        <v>12</v>
      </c>
      <c r="D1231">
        <f t="shared" si="7035"/>
        <v>12</v>
      </c>
      <c r="E1231">
        <f t="shared" si="7035"/>
        <v>12</v>
      </c>
      <c r="F1231">
        <f t="shared" si="7035"/>
        <v>12</v>
      </c>
      <c r="G1231">
        <f t="shared" si="7035"/>
        <v>12</v>
      </c>
      <c r="H1231">
        <f t="shared" si="7035"/>
        <v>12</v>
      </c>
      <c r="I1231">
        <f t="shared" si="7035"/>
        <v>12</v>
      </c>
      <c r="J1231">
        <f t="shared" si="7035"/>
        <v>12</v>
      </c>
      <c r="K1231">
        <f t="shared" si="7035"/>
        <v>12</v>
      </c>
      <c r="L1231">
        <f t="shared" si="7035"/>
        <v>12</v>
      </c>
      <c r="M1231">
        <f t="shared" si="7035"/>
        <v>12</v>
      </c>
      <c r="N1231">
        <f t="shared" si="7035"/>
        <v>12</v>
      </c>
      <c r="O1231">
        <f t="shared" si="7035"/>
        <v>12</v>
      </c>
      <c r="P1231">
        <f t="shared" si="7035"/>
        <v>12</v>
      </c>
      <c r="Q1231" s="37">
        <f t="shared" ref="Q1231:T1231" si="7036">IF(ROWS(Q$1220:Q1231)/100&lt;=Q$1218,Q1230+1%,"")</f>
        <v>0.11999999999999998</v>
      </c>
      <c r="R1231" s="37">
        <f t="shared" si="7036"/>
        <v>0.11999999999999998</v>
      </c>
      <c r="S1231" s="37">
        <f t="shared" si="7036"/>
        <v>0.11999999999999998</v>
      </c>
      <c r="T1231" s="37">
        <f t="shared" si="7036"/>
        <v>0.11999999999999998</v>
      </c>
      <c r="U1231">
        <f t="shared" si="6973"/>
        <v>12</v>
      </c>
      <c r="V1231" s="37">
        <f t="shared" ref="V1231:W1231" si="7037">IF(ROWS(V$1220:V1231)/100&lt;=V$1218,V1230+1%,"")</f>
        <v>0.11999999999999998</v>
      </c>
      <c r="W1231" s="37">
        <f t="shared" si="7037"/>
        <v>0.11999999999999998</v>
      </c>
      <c r="X1231">
        <f t="shared" si="6975"/>
        <v>21</v>
      </c>
      <c r="Y1231" s="37">
        <f t="shared" si="6976"/>
        <v>0.11999999999999998</v>
      </c>
      <c r="Z1231">
        <f t="shared" ref="Z1231:AA1231" si="7038">IF(ROWS(Z$1220:Z1231)&lt;=Z$1218,Z1230+1,"")</f>
        <v>12</v>
      </c>
      <c r="AA1231">
        <f t="shared" si="7038"/>
        <v>12</v>
      </c>
      <c r="AB1231" s="37">
        <f t="shared" ref="AB1231:AG1231" si="7039">IF(ROWS(AB$1220:AB1231)/100&lt;=AB$1218,AB1230+1%,"")</f>
        <v>0.11999999999999998</v>
      </c>
      <c r="AC1231" s="37">
        <f t="shared" si="7039"/>
        <v>0.11999999999999998</v>
      </c>
      <c r="AD1231" s="37">
        <f t="shared" si="7039"/>
        <v>0.11999999999999998</v>
      </c>
      <c r="AE1231" s="37">
        <f t="shared" si="7039"/>
        <v>0.11999999999999998</v>
      </c>
      <c r="AF1231" s="37">
        <f t="shared" si="7039"/>
        <v>0.11999999999999998</v>
      </c>
      <c r="AG1231" s="37">
        <f t="shared" si="7039"/>
        <v>0.11999999999999998</v>
      </c>
      <c r="AH1231">
        <f t="shared" si="6979"/>
        <v>12</v>
      </c>
      <c r="AI1231" s="37">
        <f t="shared" ref="AI1231:AJ1231" si="7040">IF(ROWS(AI$463:AI1231)/100&lt;=AI$461,AI1230+1%,"")</f>
        <v>0.11999999999999998</v>
      </c>
      <c r="AJ1231" s="37">
        <f t="shared" si="7040"/>
        <v>0.11999999999999998</v>
      </c>
    </row>
    <row r="1232" spans="1:38" ht="12.75">
      <c r="B1232">
        <f t="shared" ref="B1232:P1232" si="7041">IF(ROWS(B$1220:B1232)&lt;=B$1218,B1231+1,"")</f>
        <v>13</v>
      </c>
      <c r="C1232">
        <f t="shared" si="7041"/>
        <v>13</v>
      </c>
      <c r="D1232">
        <f t="shared" si="7041"/>
        <v>13</v>
      </c>
      <c r="E1232">
        <f t="shared" si="7041"/>
        <v>13</v>
      </c>
      <c r="F1232">
        <f t="shared" si="7041"/>
        <v>13</v>
      </c>
      <c r="G1232">
        <f t="shared" si="7041"/>
        <v>13</v>
      </c>
      <c r="H1232">
        <f t="shared" si="7041"/>
        <v>13</v>
      </c>
      <c r="I1232">
        <f t="shared" si="7041"/>
        <v>13</v>
      </c>
      <c r="J1232">
        <f t="shared" si="7041"/>
        <v>13</v>
      </c>
      <c r="K1232">
        <f t="shared" si="7041"/>
        <v>13</v>
      </c>
      <c r="L1232">
        <f t="shared" si="7041"/>
        <v>13</v>
      </c>
      <c r="M1232">
        <f t="shared" si="7041"/>
        <v>13</v>
      </c>
      <c r="N1232">
        <f t="shared" si="7041"/>
        <v>13</v>
      </c>
      <c r="O1232">
        <f t="shared" si="7041"/>
        <v>13</v>
      </c>
      <c r="P1232">
        <f t="shared" si="7041"/>
        <v>13</v>
      </c>
      <c r="Q1232" s="37">
        <f t="shared" ref="Q1232:T1232" si="7042">IF(ROWS(Q$1220:Q1232)/100&lt;=Q$1218,Q1231+1%,"")</f>
        <v>0.12999999999999998</v>
      </c>
      <c r="R1232" s="37">
        <f t="shared" si="7042"/>
        <v>0.12999999999999998</v>
      </c>
      <c r="S1232" s="37">
        <f t="shared" si="7042"/>
        <v>0.12999999999999998</v>
      </c>
      <c r="T1232" s="37">
        <f t="shared" si="7042"/>
        <v>0.12999999999999998</v>
      </c>
      <c r="U1232">
        <f t="shared" si="6973"/>
        <v>13</v>
      </c>
      <c r="V1232" s="37">
        <f t="shared" ref="V1232:W1232" si="7043">IF(ROWS(V$1220:V1232)/100&lt;=V$1218,V1231+1%,"")</f>
        <v>0.12999999999999998</v>
      </c>
      <c r="W1232" s="37">
        <f t="shared" si="7043"/>
        <v>0.12999999999999998</v>
      </c>
      <c r="X1232">
        <f t="shared" si="6975"/>
        <v>22</v>
      </c>
      <c r="Y1232" s="37">
        <f t="shared" si="6976"/>
        <v>0.12999999999999998</v>
      </c>
      <c r="Z1232">
        <f t="shared" ref="Z1232:AA1232" si="7044">IF(ROWS(Z$1220:Z1232)&lt;=Z$1218,Z1231+1,"")</f>
        <v>13</v>
      </c>
      <c r="AA1232">
        <f t="shared" si="7044"/>
        <v>13</v>
      </c>
      <c r="AB1232" s="37">
        <f t="shared" ref="AB1232:AG1232" si="7045">IF(ROWS(AB$1220:AB1232)/100&lt;=AB$1218,AB1231+1%,"")</f>
        <v>0.12999999999999998</v>
      </c>
      <c r="AC1232" s="37">
        <f t="shared" si="7045"/>
        <v>0.12999999999999998</v>
      </c>
      <c r="AD1232" s="37">
        <f t="shared" si="7045"/>
        <v>0.12999999999999998</v>
      </c>
      <c r="AE1232" s="37">
        <f t="shared" si="7045"/>
        <v>0.12999999999999998</v>
      </c>
      <c r="AF1232" s="37">
        <f t="shared" si="7045"/>
        <v>0.12999999999999998</v>
      </c>
      <c r="AG1232" s="37">
        <f t="shared" si="7045"/>
        <v>0.12999999999999998</v>
      </c>
      <c r="AH1232">
        <f t="shared" si="6979"/>
        <v>13</v>
      </c>
      <c r="AI1232" s="37">
        <f t="shared" ref="AI1232:AJ1232" si="7046">IF(ROWS(AI$463:AI1232)/100&lt;=AI$461,AI1231+1%,"")</f>
        <v>0.12999999999999998</v>
      </c>
      <c r="AJ1232" s="37">
        <f t="shared" si="7046"/>
        <v>0.12999999999999998</v>
      </c>
    </row>
    <row r="1233" spans="2:36" ht="12.75">
      <c r="B1233">
        <f t="shared" ref="B1233:P1233" si="7047">IF(ROWS(B$1220:B1233)&lt;=B$1218,B1232+1,"")</f>
        <v>14</v>
      </c>
      <c r="C1233">
        <f t="shared" si="7047"/>
        <v>14</v>
      </c>
      <c r="D1233">
        <f t="shared" si="7047"/>
        <v>14</v>
      </c>
      <c r="E1233">
        <f t="shared" si="7047"/>
        <v>14</v>
      </c>
      <c r="F1233">
        <f t="shared" si="7047"/>
        <v>14</v>
      </c>
      <c r="G1233">
        <f t="shared" si="7047"/>
        <v>14</v>
      </c>
      <c r="H1233">
        <f t="shared" si="7047"/>
        <v>14</v>
      </c>
      <c r="I1233">
        <f t="shared" si="7047"/>
        <v>14</v>
      </c>
      <c r="J1233">
        <f t="shared" si="7047"/>
        <v>14</v>
      </c>
      <c r="K1233">
        <f t="shared" si="7047"/>
        <v>14</v>
      </c>
      <c r="L1233">
        <f t="shared" si="7047"/>
        <v>14</v>
      </c>
      <c r="M1233">
        <f t="shared" si="7047"/>
        <v>14</v>
      </c>
      <c r="N1233">
        <f t="shared" si="7047"/>
        <v>14</v>
      </c>
      <c r="O1233">
        <f t="shared" si="7047"/>
        <v>14</v>
      </c>
      <c r="P1233">
        <f t="shared" si="7047"/>
        <v>14</v>
      </c>
      <c r="Q1233" s="37">
        <f t="shared" ref="Q1233:T1233" si="7048">IF(ROWS(Q$1220:Q1233)/100&lt;=Q$1218,Q1232+1%,"")</f>
        <v>0.13999999999999999</v>
      </c>
      <c r="R1233" s="37">
        <f t="shared" si="7048"/>
        <v>0.13999999999999999</v>
      </c>
      <c r="S1233" s="37">
        <f t="shared" si="7048"/>
        <v>0.13999999999999999</v>
      </c>
      <c r="T1233" s="37">
        <f t="shared" si="7048"/>
        <v>0.13999999999999999</v>
      </c>
      <c r="U1233">
        <f t="shared" si="6973"/>
        <v>14</v>
      </c>
      <c r="V1233" s="37">
        <f t="shared" ref="V1233:W1233" si="7049">IF(ROWS(V$1220:V1233)/100&lt;=V$1218,V1232+1%,"")</f>
        <v>0.13999999999999999</v>
      </c>
      <c r="W1233" s="37">
        <f t="shared" si="7049"/>
        <v>0.13999999999999999</v>
      </c>
      <c r="X1233">
        <f t="shared" si="6975"/>
        <v>23</v>
      </c>
      <c r="Y1233" s="37">
        <f t="shared" si="6976"/>
        <v>0.13999999999999999</v>
      </c>
      <c r="Z1233">
        <f t="shared" ref="Z1233:AA1233" si="7050">IF(ROWS(Z$1220:Z1233)&lt;=Z$1218,Z1232+1,"")</f>
        <v>14</v>
      </c>
      <c r="AA1233">
        <f t="shared" si="7050"/>
        <v>14</v>
      </c>
      <c r="AB1233" s="37">
        <f t="shared" ref="AB1233:AG1233" si="7051">IF(ROWS(AB$1220:AB1233)/100&lt;=AB$1218,AB1232+1%,"")</f>
        <v>0.13999999999999999</v>
      </c>
      <c r="AC1233" s="37">
        <f t="shared" si="7051"/>
        <v>0.13999999999999999</v>
      </c>
      <c r="AD1233" s="37">
        <f t="shared" si="7051"/>
        <v>0.13999999999999999</v>
      </c>
      <c r="AE1233" s="37">
        <f t="shared" si="7051"/>
        <v>0.13999999999999999</v>
      </c>
      <c r="AF1233" s="37">
        <f t="shared" si="7051"/>
        <v>0.13999999999999999</v>
      </c>
      <c r="AG1233" s="37">
        <f t="shared" si="7051"/>
        <v>0.13999999999999999</v>
      </c>
      <c r="AH1233">
        <f t="shared" si="6979"/>
        <v>14</v>
      </c>
      <c r="AI1233" s="37">
        <f t="shared" ref="AI1233:AJ1233" si="7052">IF(ROWS(AI$463:AI1233)/100&lt;=AI$461,AI1232+1%,"")</f>
        <v>0.13999999999999999</v>
      </c>
      <c r="AJ1233" s="37">
        <f t="shared" si="7052"/>
        <v>0.13999999999999999</v>
      </c>
    </row>
    <row r="1234" spans="2:36" ht="12.75">
      <c r="B1234">
        <f t="shared" ref="B1234:P1234" si="7053">IF(ROWS(B$1220:B1234)&lt;=B$1218,B1233+1,"")</f>
        <v>15</v>
      </c>
      <c r="C1234">
        <f t="shared" si="7053"/>
        <v>15</v>
      </c>
      <c r="D1234">
        <f t="shared" si="7053"/>
        <v>15</v>
      </c>
      <c r="E1234">
        <f t="shared" si="7053"/>
        <v>15</v>
      </c>
      <c r="F1234">
        <f t="shared" si="7053"/>
        <v>15</v>
      </c>
      <c r="G1234">
        <f t="shared" si="7053"/>
        <v>15</v>
      </c>
      <c r="H1234">
        <f t="shared" si="7053"/>
        <v>15</v>
      </c>
      <c r="I1234">
        <f t="shared" si="7053"/>
        <v>15</v>
      </c>
      <c r="J1234">
        <f t="shared" si="7053"/>
        <v>15</v>
      </c>
      <c r="K1234">
        <f t="shared" si="7053"/>
        <v>15</v>
      </c>
      <c r="L1234">
        <f t="shared" si="7053"/>
        <v>15</v>
      </c>
      <c r="M1234">
        <f t="shared" si="7053"/>
        <v>15</v>
      </c>
      <c r="N1234">
        <f t="shared" si="7053"/>
        <v>15</v>
      </c>
      <c r="O1234">
        <f t="shared" si="7053"/>
        <v>15</v>
      </c>
      <c r="P1234">
        <f t="shared" si="7053"/>
        <v>15</v>
      </c>
      <c r="Q1234" s="37">
        <f t="shared" ref="Q1234:T1234" si="7054">IF(ROWS(Q$1220:Q1234)/100&lt;=Q$1218,Q1233+1%,"")</f>
        <v>0.15</v>
      </c>
      <c r="R1234" s="37">
        <f t="shared" si="7054"/>
        <v>0.15</v>
      </c>
      <c r="S1234" s="37">
        <f t="shared" si="7054"/>
        <v>0.15</v>
      </c>
      <c r="T1234" s="37">
        <f t="shared" si="7054"/>
        <v>0.15</v>
      </c>
      <c r="U1234">
        <f t="shared" si="6973"/>
        <v>15</v>
      </c>
      <c r="V1234" s="37">
        <f t="shared" ref="V1234:W1234" si="7055">IF(ROWS(V$1220:V1234)/100&lt;=V$1218,V1233+1%,"")</f>
        <v>0.15</v>
      </c>
      <c r="W1234" s="37">
        <f t="shared" si="7055"/>
        <v>0.15</v>
      </c>
      <c r="X1234">
        <f t="shared" si="6975"/>
        <v>24</v>
      </c>
      <c r="Y1234" s="37">
        <f t="shared" si="6976"/>
        <v>0.15</v>
      </c>
      <c r="Z1234">
        <f t="shared" ref="Z1234:AA1234" si="7056">IF(ROWS(Z$1220:Z1234)&lt;=Z$1218,Z1233+1,"")</f>
        <v>15</v>
      </c>
      <c r="AA1234">
        <f t="shared" si="7056"/>
        <v>15</v>
      </c>
      <c r="AB1234" s="37">
        <f t="shared" ref="AB1234:AG1234" si="7057">IF(ROWS(AB$1220:AB1234)/100&lt;=AB$1218,AB1233+1%,"")</f>
        <v>0.15</v>
      </c>
      <c r="AC1234" s="37">
        <f t="shared" si="7057"/>
        <v>0.15</v>
      </c>
      <c r="AD1234" s="37">
        <f t="shared" si="7057"/>
        <v>0.15</v>
      </c>
      <c r="AE1234" s="37">
        <f t="shared" si="7057"/>
        <v>0.15</v>
      </c>
      <c r="AF1234" s="37">
        <f t="shared" si="7057"/>
        <v>0.15</v>
      </c>
      <c r="AG1234" s="37">
        <f t="shared" si="7057"/>
        <v>0.15</v>
      </c>
      <c r="AH1234">
        <f t="shared" si="6979"/>
        <v>15</v>
      </c>
      <c r="AI1234" s="37">
        <f t="shared" ref="AI1234:AJ1234" si="7058">IF(ROWS(AI$463:AI1234)/100&lt;=AI$461,AI1233+1%,"")</f>
        <v>0.15</v>
      </c>
      <c r="AJ1234" s="37">
        <f t="shared" si="7058"/>
        <v>0.15</v>
      </c>
    </row>
    <row r="1235" spans="2:36" ht="12.75">
      <c r="B1235">
        <f t="shared" ref="B1235:P1235" si="7059">IF(ROWS(B$1220:B1235)&lt;=B$1218,B1234+1,"")</f>
        <v>16</v>
      </c>
      <c r="C1235">
        <f t="shared" si="7059"/>
        <v>16</v>
      </c>
      <c r="D1235">
        <f t="shared" si="7059"/>
        <v>16</v>
      </c>
      <c r="E1235">
        <f t="shared" si="7059"/>
        <v>16</v>
      </c>
      <c r="F1235">
        <f t="shared" si="7059"/>
        <v>16</v>
      </c>
      <c r="G1235">
        <f t="shared" si="7059"/>
        <v>16</v>
      </c>
      <c r="H1235">
        <f t="shared" si="7059"/>
        <v>16</v>
      </c>
      <c r="I1235">
        <f t="shared" si="7059"/>
        <v>16</v>
      </c>
      <c r="J1235">
        <f t="shared" si="7059"/>
        <v>16</v>
      </c>
      <c r="K1235">
        <f t="shared" si="7059"/>
        <v>16</v>
      </c>
      <c r="L1235">
        <f t="shared" si="7059"/>
        <v>16</v>
      </c>
      <c r="M1235">
        <f t="shared" si="7059"/>
        <v>16</v>
      </c>
      <c r="N1235">
        <f t="shared" si="7059"/>
        <v>16</v>
      </c>
      <c r="O1235">
        <f t="shared" si="7059"/>
        <v>16</v>
      </c>
      <c r="P1235">
        <f t="shared" si="7059"/>
        <v>16</v>
      </c>
      <c r="Q1235" s="37">
        <f t="shared" ref="Q1235:T1235" si="7060">IF(ROWS(Q$1220:Q1235)/100&lt;=Q$1218,Q1234+1%,"")</f>
        <v>0.16</v>
      </c>
      <c r="R1235" s="37">
        <f t="shared" si="7060"/>
        <v>0.16</v>
      </c>
      <c r="S1235" s="37">
        <f t="shared" si="7060"/>
        <v>0.16</v>
      </c>
      <c r="T1235" s="37">
        <f t="shared" si="7060"/>
        <v>0.16</v>
      </c>
      <c r="U1235">
        <f t="shared" si="6973"/>
        <v>16</v>
      </c>
      <c r="V1235" s="37">
        <f t="shared" ref="V1235:W1235" si="7061">IF(ROWS(V$1220:V1235)/100&lt;=V$1218,V1234+1%,"")</f>
        <v>0.16</v>
      </c>
      <c r="W1235" s="37">
        <f t="shared" si="7061"/>
        <v>0.16</v>
      </c>
      <c r="X1235">
        <f t="shared" si="6975"/>
        <v>25</v>
      </c>
      <c r="Y1235" s="37">
        <f t="shared" si="6976"/>
        <v>0.16</v>
      </c>
      <c r="Z1235">
        <f t="shared" ref="Z1235:AA1235" si="7062">IF(ROWS(Z$1220:Z1235)&lt;=Z$1218,Z1234+1,"")</f>
        <v>16</v>
      </c>
      <c r="AA1235">
        <f t="shared" si="7062"/>
        <v>16</v>
      </c>
      <c r="AB1235" s="37">
        <f t="shared" ref="AB1235:AG1235" si="7063">IF(ROWS(AB$1220:AB1235)/100&lt;=AB$1218,AB1234+1%,"")</f>
        <v>0.16</v>
      </c>
      <c r="AC1235" s="37">
        <f t="shared" si="7063"/>
        <v>0.16</v>
      </c>
      <c r="AD1235" s="37">
        <f t="shared" si="7063"/>
        <v>0.16</v>
      </c>
      <c r="AE1235" s="37">
        <f t="shared" si="7063"/>
        <v>0.16</v>
      </c>
      <c r="AF1235" s="37">
        <f t="shared" si="7063"/>
        <v>0.16</v>
      </c>
      <c r="AG1235" s="37">
        <f t="shared" si="7063"/>
        <v>0.16</v>
      </c>
      <c r="AH1235">
        <f t="shared" si="6979"/>
        <v>16</v>
      </c>
      <c r="AI1235" s="37">
        <f t="shared" ref="AI1235:AJ1235" si="7064">IF(ROWS(AI$463:AI1235)/100&lt;=AI$461,AI1234+1%,"")</f>
        <v>0.16</v>
      </c>
      <c r="AJ1235" s="37">
        <f t="shared" si="7064"/>
        <v>0.16</v>
      </c>
    </row>
    <row r="1236" spans="2:36" ht="12.75">
      <c r="B1236">
        <f t="shared" ref="B1236:P1236" si="7065">IF(ROWS(B$1220:B1236)&lt;=B$1218,B1235+1,"")</f>
        <v>17</v>
      </c>
      <c r="C1236">
        <f t="shared" si="7065"/>
        <v>17</v>
      </c>
      <c r="D1236">
        <f t="shared" si="7065"/>
        <v>17</v>
      </c>
      <c r="E1236">
        <f t="shared" si="7065"/>
        <v>17</v>
      </c>
      <c r="F1236">
        <f t="shared" si="7065"/>
        <v>17</v>
      </c>
      <c r="G1236">
        <f t="shared" si="7065"/>
        <v>17</v>
      </c>
      <c r="H1236">
        <f t="shared" si="7065"/>
        <v>17</v>
      </c>
      <c r="I1236">
        <f t="shared" si="7065"/>
        <v>17</v>
      </c>
      <c r="J1236">
        <f t="shared" si="7065"/>
        <v>17</v>
      </c>
      <c r="K1236">
        <f t="shared" si="7065"/>
        <v>17</v>
      </c>
      <c r="L1236">
        <f t="shared" si="7065"/>
        <v>17</v>
      </c>
      <c r="M1236">
        <f t="shared" si="7065"/>
        <v>17</v>
      </c>
      <c r="N1236">
        <f t="shared" si="7065"/>
        <v>17</v>
      </c>
      <c r="O1236">
        <f t="shared" si="7065"/>
        <v>17</v>
      </c>
      <c r="P1236">
        <f t="shared" si="7065"/>
        <v>17</v>
      </c>
      <c r="Q1236" s="37">
        <f t="shared" ref="Q1236:T1236" si="7066">IF(ROWS(Q$1220:Q1236)/100&lt;=Q$1218,Q1235+1%,"")</f>
        <v>0.17</v>
      </c>
      <c r="R1236" s="37">
        <f t="shared" si="7066"/>
        <v>0.17</v>
      </c>
      <c r="S1236" s="37">
        <f t="shared" si="7066"/>
        <v>0.17</v>
      </c>
      <c r="T1236" s="37">
        <f t="shared" si="7066"/>
        <v>0.17</v>
      </c>
      <c r="U1236">
        <f t="shared" si="6973"/>
        <v>17</v>
      </c>
      <c r="V1236" s="37">
        <f t="shared" ref="V1236:W1236" si="7067">IF(ROWS(V$1220:V1236)/100&lt;=V$1218,V1235+1%,"")</f>
        <v>0.17</v>
      </c>
      <c r="W1236" s="37">
        <f t="shared" si="7067"/>
        <v>0.17</v>
      </c>
      <c r="X1236">
        <f t="shared" si="6975"/>
        <v>26</v>
      </c>
      <c r="Y1236" s="37">
        <f t="shared" si="6976"/>
        <v>0.17</v>
      </c>
      <c r="Z1236">
        <f t="shared" ref="Z1236:AA1236" si="7068">IF(ROWS(Z$1220:Z1236)&lt;=Z$1218,Z1235+1,"")</f>
        <v>17</v>
      </c>
      <c r="AA1236">
        <f t="shared" si="7068"/>
        <v>17</v>
      </c>
      <c r="AB1236" s="37">
        <f t="shared" ref="AB1236:AG1236" si="7069">IF(ROWS(AB$1220:AB1236)/100&lt;=AB$1218,AB1235+1%,"")</f>
        <v>0.17</v>
      </c>
      <c r="AC1236" s="37">
        <f t="shared" si="7069"/>
        <v>0.17</v>
      </c>
      <c r="AD1236" s="37">
        <f t="shared" si="7069"/>
        <v>0.17</v>
      </c>
      <c r="AE1236" s="37">
        <f t="shared" si="7069"/>
        <v>0.17</v>
      </c>
      <c r="AF1236" s="37">
        <f t="shared" si="7069"/>
        <v>0.17</v>
      </c>
      <c r="AG1236" s="37">
        <f t="shared" si="7069"/>
        <v>0.17</v>
      </c>
      <c r="AH1236">
        <f t="shared" si="6979"/>
        <v>17</v>
      </c>
      <c r="AI1236" s="37">
        <f t="shared" ref="AI1236:AJ1236" si="7070">IF(ROWS(AI$463:AI1236)/100&lt;=AI$461,AI1235+1%,"")</f>
        <v>0.17</v>
      </c>
      <c r="AJ1236" s="37">
        <f t="shared" si="7070"/>
        <v>0.17</v>
      </c>
    </row>
    <row r="1237" spans="2:36" ht="12.75">
      <c r="B1237">
        <f t="shared" ref="B1237:P1237" si="7071">IF(ROWS(B$1220:B1237)&lt;=B$1218,B1236+1,"")</f>
        <v>18</v>
      </c>
      <c r="C1237">
        <f t="shared" si="7071"/>
        <v>18</v>
      </c>
      <c r="D1237">
        <f t="shared" si="7071"/>
        <v>18</v>
      </c>
      <c r="E1237">
        <f t="shared" si="7071"/>
        <v>18</v>
      </c>
      <c r="F1237">
        <f t="shared" si="7071"/>
        <v>18</v>
      </c>
      <c r="G1237">
        <f t="shared" si="7071"/>
        <v>18</v>
      </c>
      <c r="H1237">
        <f t="shared" si="7071"/>
        <v>18</v>
      </c>
      <c r="I1237">
        <f t="shared" si="7071"/>
        <v>18</v>
      </c>
      <c r="J1237">
        <f t="shared" si="7071"/>
        <v>18</v>
      </c>
      <c r="K1237">
        <f t="shared" si="7071"/>
        <v>18</v>
      </c>
      <c r="L1237">
        <f t="shared" si="7071"/>
        <v>18</v>
      </c>
      <c r="M1237">
        <f t="shared" si="7071"/>
        <v>18</v>
      </c>
      <c r="N1237">
        <f t="shared" si="7071"/>
        <v>18</v>
      </c>
      <c r="O1237">
        <f t="shared" si="7071"/>
        <v>18</v>
      </c>
      <c r="P1237">
        <f t="shared" si="7071"/>
        <v>18</v>
      </c>
      <c r="Q1237" s="37">
        <f t="shared" ref="Q1237:T1237" si="7072">IF(ROWS(Q$1220:Q1237)/100&lt;=Q$1218,Q1236+1%,"")</f>
        <v>0.18000000000000002</v>
      </c>
      <c r="R1237" s="37">
        <f t="shared" si="7072"/>
        <v>0.18000000000000002</v>
      </c>
      <c r="S1237" s="37">
        <f t="shared" si="7072"/>
        <v>0.18000000000000002</v>
      </c>
      <c r="T1237" s="37">
        <f t="shared" si="7072"/>
        <v>0.18000000000000002</v>
      </c>
      <c r="U1237">
        <f t="shared" si="6973"/>
        <v>18</v>
      </c>
      <c r="V1237" s="37">
        <f t="shared" ref="V1237:W1237" si="7073">IF(ROWS(V$1220:V1237)/100&lt;=V$1218,V1236+1%,"")</f>
        <v>0.18000000000000002</v>
      </c>
      <c r="W1237" s="37">
        <f t="shared" si="7073"/>
        <v>0.18000000000000002</v>
      </c>
      <c r="X1237">
        <f t="shared" si="6975"/>
        <v>27</v>
      </c>
      <c r="Y1237" s="37">
        <f t="shared" si="6976"/>
        <v>0.18000000000000002</v>
      </c>
      <c r="Z1237">
        <f t="shared" ref="Z1237:AA1237" si="7074">IF(ROWS(Z$1220:Z1237)&lt;=Z$1218,Z1236+1,"")</f>
        <v>18</v>
      </c>
      <c r="AA1237">
        <f t="shared" si="7074"/>
        <v>18</v>
      </c>
      <c r="AB1237" s="37">
        <f t="shared" ref="AB1237:AG1237" si="7075">IF(ROWS(AB$1220:AB1237)/100&lt;=AB$1218,AB1236+1%,"")</f>
        <v>0.18000000000000002</v>
      </c>
      <c r="AC1237" s="37">
        <f t="shared" si="7075"/>
        <v>0.18000000000000002</v>
      </c>
      <c r="AD1237" s="37">
        <f t="shared" si="7075"/>
        <v>0.18000000000000002</v>
      </c>
      <c r="AE1237" s="37">
        <f t="shared" si="7075"/>
        <v>0.18000000000000002</v>
      </c>
      <c r="AF1237" s="37">
        <f t="shared" si="7075"/>
        <v>0.18000000000000002</v>
      </c>
      <c r="AG1237" s="37">
        <f t="shared" si="7075"/>
        <v>0.18000000000000002</v>
      </c>
      <c r="AH1237">
        <f t="shared" si="6979"/>
        <v>18</v>
      </c>
      <c r="AI1237" s="37">
        <f t="shared" ref="AI1237:AJ1237" si="7076">IF(ROWS(AI$463:AI1237)/100&lt;=AI$461,AI1236+1%,"")</f>
        <v>0.18000000000000002</v>
      </c>
      <c r="AJ1237" s="37">
        <f t="shared" si="7076"/>
        <v>0.18000000000000002</v>
      </c>
    </row>
    <row r="1238" spans="2:36" ht="12.75">
      <c r="B1238">
        <f t="shared" ref="B1238:P1238" si="7077">IF(ROWS(B$1220:B1238)&lt;=B$1218,B1237+1,"")</f>
        <v>19</v>
      </c>
      <c r="C1238">
        <f t="shared" si="7077"/>
        <v>19</v>
      </c>
      <c r="D1238">
        <f t="shared" si="7077"/>
        <v>19</v>
      </c>
      <c r="E1238">
        <f t="shared" si="7077"/>
        <v>19</v>
      </c>
      <c r="F1238">
        <f t="shared" si="7077"/>
        <v>19</v>
      </c>
      <c r="G1238">
        <f t="shared" si="7077"/>
        <v>19</v>
      </c>
      <c r="H1238">
        <f t="shared" si="7077"/>
        <v>19</v>
      </c>
      <c r="I1238">
        <f t="shared" si="7077"/>
        <v>19</v>
      </c>
      <c r="J1238">
        <f t="shared" si="7077"/>
        <v>19</v>
      </c>
      <c r="K1238">
        <f t="shared" si="7077"/>
        <v>19</v>
      </c>
      <c r="L1238">
        <f t="shared" si="7077"/>
        <v>19</v>
      </c>
      <c r="M1238">
        <f t="shared" si="7077"/>
        <v>19</v>
      </c>
      <c r="N1238">
        <f t="shared" si="7077"/>
        <v>19</v>
      </c>
      <c r="O1238">
        <f t="shared" si="7077"/>
        <v>19</v>
      </c>
      <c r="P1238">
        <f t="shared" si="7077"/>
        <v>19</v>
      </c>
      <c r="Q1238" s="37">
        <f t="shared" ref="Q1238:T1238" si="7078">IF(ROWS(Q$1220:Q1238)/100&lt;=Q$1218,Q1237+1%,"")</f>
        <v>0.19000000000000003</v>
      </c>
      <c r="R1238" s="37">
        <f t="shared" si="7078"/>
        <v>0.19000000000000003</v>
      </c>
      <c r="S1238" s="37">
        <f t="shared" si="7078"/>
        <v>0.19000000000000003</v>
      </c>
      <c r="T1238" s="37">
        <f t="shared" si="7078"/>
        <v>0.19000000000000003</v>
      </c>
      <c r="U1238">
        <f t="shared" si="6973"/>
        <v>19</v>
      </c>
      <c r="V1238" s="37">
        <f t="shared" ref="V1238:W1238" si="7079">IF(ROWS(V$1220:V1238)/100&lt;=V$1218,V1237+1%,"")</f>
        <v>0.19000000000000003</v>
      </c>
      <c r="W1238" s="37">
        <f t="shared" si="7079"/>
        <v>0.19000000000000003</v>
      </c>
      <c r="X1238">
        <f t="shared" si="6975"/>
        <v>28</v>
      </c>
      <c r="Y1238" s="37">
        <f t="shared" si="6976"/>
        <v>0.19000000000000003</v>
      </c>
      <c r="Z1238">
        <f t="shared" ref="Z1238:AA1238" si="7080">IF(ROWS(Z$1220:Z1238)&lt;=Z$1218,Z1237+1,"")</f>
        <v>19</v>
      </c>
      <c r="AA1238">
        <f t="shared" si="7080"/>
        <v>19</v>
      </c>
      <c r="AB1238" s="37">
        <f t="shared" ref="AB1238:AG1238" si="7081">IF(ROWS(AB$1220:AB1238)/100&lt;=AB$1218,AB1237+1%,"")</f>
        <v>0.19000000000000003</v>
      </c>
      <c r="AC1238" s="37">
        <f t="shared" si="7081"/>
        <v>0.19000000000000003</v>
      </c>
      <c r="AD1238" s="37">
        <f t="shared" si="7081"/>
        <v>0.19000000000000003</v>
      </c>
      <c r="AE1238" s="37">
        <f t="shared" si="7081"/>
        <v>0.19000000000000003</v>
      </c>
      <c r="AF1238" s="37">
        <f t="shared" si="7081"/>
        <v>0.19000000000000003</v>
      </c>
      <c r="AG1238" s="37">
        <f t="shared" si="7081"/>
        <v>0.19000000000000003</v>
      </c>
      <c r="AH1238">
        <f t="shared" si="6979"/>
        <v>19</v>
      </c>
      <c r="AI1238" s="37">
        <f t="shared" ref="AI1238:AJ1238" si="7082">IF(ROWS(AI$463:AI1238)/100&lt;=AI$461,AI1237+1%,"")</f>
        <v>0.19000000000000003</v>
      </c>
      <c r="AJ1238" s="37">
        <f t="shared" si="7082"/>
        <v>0.19000000000000003</v>
      </c>
    </row>
    <row r="1239" spans="2:36" ht="12.75">
      <c r="B1239">
        <f t="shared" ref="B1239:P1239" si="7083">IF(ROWS(B$1220:B1239)&lt;=B$1218,B1238+1,"")</f>
        <v>20</v>
      </c>
      <c r="C1239">
        <f t="shared" si="7083"/>
        <v>20</v>
      </c>
      <c r="D1239">
        <f t="shared" si="7083"/>
        <v>20</v>
      </c>
      <c r="E1239">
        <f t="shared" si="7083"/>
        <v>20</v>
      </c>
      <c r="F1239">
        <f t="shared" si="7083"/>
        <v>20</v>
      </c>
      <c r="G1239">
        <f t="shared" si="7083"/>
        <v>20</v>
      </c>
      <c r="H1239">
        <f t="shared" si="7083"/>
        <v>20</v>
      </c>
      <c r="I1239">
        <f t="shared" si="7083"/>
        <v>20</v>
      </c>
      <c r="J1239">
        <f t="shared" si="7083"/>
        <v>20</v>
      </c>
      <c r="K1239">
        <f t="shared" si="7083"/>
        <v>20</v>
      </c>
      <c r="L1239">
        <f t="shared" si="7083"/>
        <v>20</v>
      </c>
      <c r="M1239">
        <f t="shared" si="7083"/>
        <v>20</v>
      </c>
      <c r="N1239">
        <f t="shared" si="7083"/>
        <v>20</v>
      </c>
      <c r="O1239">
        <f t="shared" si="7083"/>
        <v>20</v>
      </c>
      <c r="P1239">
        <f t="shared" si="7083"/>
        <v>20</v>
      </c>
      <c r="Q1239" s="37">
        <f t="shared" ref="Q1239:T1239" si="7084">IF(ROWS(Q$1220:Q1239)/100&lt;=Q$1218,Q1238+1%,"")</f>
        <v>0.20000000000000004</v>
      </c>
      <c r="R1239" s="37">
        <f t="shared" si="7084"/>
        <v>0.20000000000000004</v>
      </c>
      <c r="S1239" s="37">
        <f t="shared" si="7084"/>
        <v>0.20000000000000004</v>
      </c>
      <c r="T1239" s="37">
        <f t="shared" si="7084"/>
        <v>0.20000000000000004</v>
      </c>
      <c r="U1239">
        <f t="shared" si="6973"/>
        <v>20</v>
      </c>
      <c r="V1239" s="37">
        <f t="shared" ref="V1239:W1239" si="7085">IF(ROWS(V$1220:V1239)/100&lt;=V$1218,V1238+1%,"")</f>
        <v>0.20000000000000004</v>
      </c>
      <c r="W1239" s="37">
        <f t="shared" si="7085"/>
        <v>0.20000000000000004</v>
      </c>
      <c r="X1239">
        <f t="shared" si="6975"/>
        <v>29</v>
      </c>
      <c r="Y1239" s="37">
        <f t="shared" si="6976"/>
        <v>0.20000000000000004</v>
      </c>
      <c r="Z1239">
        <f t="shared" ref="Z1239:AA1239" si="7086">IF(ROWS(Z$1220:Z1239)&lt;=Z$1218,Z1238+1,"")</f>
        <v>20</v>
      </c>
      <c r="AA1239">
        <f t="shared" si="7086"/>
        <v>20</v>
      </c>
      <c r="AB1239" s="37">
        <f t="shared" ref="AB1239:AG1239" si="7087">IF(ROWS(AB$1220:AB1239)/100&lt;=AB$1218,AB1238+1%,"")</f>
        <v>0.20000000000000004</v>
      </c>
      <c r="AC1239" s="37">
        <f t="shared" si="7087"/>
        <v>0.20000000000000004</v>
      </c>
      <c r="AD1239" s="37">
        <f t="shared" si="7087"/>
        <v>0.20000000000000004</v>
      </c>
      <c r="AE1239" s="37">
        <f t="shared" si="7087"/>
        <v>0.20000000000000004</v>
      </c>
      <c r="AF1239" s="37">
        <f t="shared" si="7087"/>
        <v>0.20000000000000004</v>
      </c>
      <c r="AG1239" s="37">
        <f t="shared" si="7087"/>
        <v>0.20000000000000004</v>
      </c>
      <c r="AH1239">
        <f t="shared" si="6979"/>
        <v>20</v>
      </c>
      <c r="AI1239" s="37">
        <f t="shared" ref="AI1239:AJ1239" si="7088">IF(ROWS(AI$463:AI1239)/100&lt;=AI$461,AI1238+1%,"")</f>
        <v>0.20000000000000004</v>
      </c>
      <c r="AJ1239" s="37">
        <f t="shared" si="7088"/>
        <v>0.20000000000000004</v>
      </c>
    </row>
    <row r="1240" spans="2:36" ht="12.75">
      <c r="B1240">
        <f t="shared" ref="B1240:P1240" si="7089">IF(ROWS(B$1220:B1240)&lt;=B$1218,B1239+1,"")</f>
        <v>21</v>
      </c>
      <c r="C1240">
        <f t="shared" si="7089"/>
        <v>21</v>
      </c>
      <c r="D1240">
        <f t="shared" si="7089"/>
        <v>21</v>
      </c>
      <c r="E1240">
        <f t="shared" si="7089"/>
        <v>21</v>
      </c>
      <c r="F1240">
        <f t="shared" si="7089"/>
        <v>21</v>
      </c>
      <c r="G1240">
        <f t="shared" si="7089"/>
        <v>21</v>
      </c>
      <c r="H1240">
        <f t="shared" si="7089"/>
        <v>21</v>
      </c>
      <c r="I1240">
        <f t="shared" si="7089"/>
        <v>21</v>
      </c>
      <c r="J1240">
        <f t="shared" si="7089"/>
        <v>21</v>
      </c>
      <c r="K1240">
        <f t="shared" si="7089"/>
        <v>21</v>
      </c>
      <c r="L1240">
        <f t="shared" si="7089"/>
        <v>21</v>
      </c>
      <c r="M1240">
        <f t="shared" si="7089"/>
        <v>21</v>
      </c>
      <c r="N1240">
        <f t="shared" si="7089"/>
        <v>21</v>
      </c>
      <c r="O1240">
        <f t="shared" si="7089"/>
        <v>21</v>
      </c>
      <c r="P1240">
        <f t="shared" si="7089"/>
        <v>21</v>
      </c>
      <c r="Q1240" s="37">
        <f t="shared" ref="Q1240:T1240" si="7090">IF(ROWS(Q$1220:Q1240)/100&lt;=Q$1218,Q1239+1%,"")</f>
        <v>0.21000000000000005</v>
      </c>
      <c r="R1240" s="37">
        <f t="shared" si="7090"/>
        <v>0.21000000000000005</v>
      </c>
      <c r="S1240" s="37">
        <f t="shared" si="7090"/>
        <v>0.21000000000000005</v>
      </c>
      <c r="T1240" s="37">
        <f t="shared" si="7090"/>
        <v>0.21000000000000005</v>
      </c>
      <c r="U1240">
        <f t="shared" si="6973"/>
        <v>21</v>
      </c>
      <c r="V1240" s="37">
        <f t="shared" ref="V1240:W1240" si="7091">IF(ROWS(V$1220:V1240)/100&lt;=V$1218,V1239+1%,"")</f>
        <v>0.21000000000000005</v>
      </c>
      <c r="W1240" s="37">
        <f t="shared" si="7091"/>
        <v>0.21000000000000005</v>
      </c>
      <c r="X1240">
        <f t="shared" si="6975"/>
        <v>30</v>
      </c>
      <c r="Y1240" s="37">
        <f t="shared" si="6976"/>
        <v>0.21000000000000005</v>
      </c>
      <c r="Z1240">
        <f t="shared" ref="Z1240:AA1240" si="7092">IF(ROWS(Z$1220:Z1240)&lt;=Z$1218,Z1239+1,"")</f>
        <v>21</v>
      </c>
      <c r="AA1240">
        <f t="shared" si="7092"/>
        <v>21</v>
      </c>
      <c r="AB1240" s="37">
        <f t="shared" ref="AB1240:AG1240" si="7093">IF(ROWS(AB$1220:AB1240)/100&lt;=AB$1218,AB1239+1%,"")</f>
        <v>0.21000000000000005</v>
      </c>
      <c r="AC1240" s="37">
        <f t="shared" si="7093"/>
        <v>0.21000000000000005</v>
      </c>
      <c r="AD1240" s="37">
        <f t="shared" si="7093"/>
        <v>0.21000000000000005</v>
      </c>
      <c r="AE1240" s="37">
        <f t="shared" si="7093"/>
        <v>0.21000000000000005</v>
      </c>
      <c r="AF1240" s="37">
        <f t="shared" si="7093"/>
        <v>0.21000000000000005</v>
      </c>
      <c r="AG1240" s="37">
        <f t="shared" si="7093"/>
        <v>0.21000000000000005</v>
      </c>
      <c r="AH1240">
        <f t="shared" si="6979"/>
        <v>21</v>
      </c>
      <c r="AI1240" s="37">
        <f t="shared" ref="AI1240:AJ1240" si="7094">IF(ROWS(AI$463:AI1240)/100&lt;=AI$461,AI1239+1%,"")</f>
        <v>0.21000000000000005</v>
      </c>
      <c r="AJ1240" s="37">
        <f t="shared" si="7094"/>
        <v>0.21000000000000005</v>
      </c>
    </row>
    <row r="1241" spans="2:36" ht="12.75">
      <c r="B1241">
        <f t="shared" ref="B1241:P1241" si="7095">IF(ROWS(B$1220:B1241)&lt;=B$1218,B1240+1,"")</f>
        <v>22</v>
      </c>
      <c r="C1241">
        <f t="shared" si="7095"/>
        <v>22</v>
      </c>
      <c r="D1241">
        <f t="shared" si="7095"/>
        <v>22</v>
      </c>
      <c r="E1241">
        <f t="shared" si="7095"/>
        <v>22</v>
      </c>
      <c r="F1241">
        <f t="shared" si="7095"/>
        <v>22</v>
      </c>
      <c r="G1241">
        <f t="shared" si="7095"/>
        <v>22</v>
      </c>
      <c r="H1241">
        <f t="shared" si="7095"/>
        <v>22</v>
      </c>
      <c r="I1241">
        <f t="shared" si="7095"/>
        <v>22</v>
      </c>
      <c r="J1241">
        <f t="shared" si="7095"/>
        <v>22</v>
      </c>
      <c r="K1241">
        <f t="shared" si="7095"/>
        <v>22</v>
      </c>
      <c r="L1241">
        <f t="shared" si="7095"/>
        <v>22</v>
      </c>
      <c r="M1241">
        <f t="shared" si="7095"/>
        <v>22</v>
      </c>
      <c r="N1241">
        <f t="shared" si="7095"/>
        <v>22</v>
      </c>
      <c r="O1241">
        <f t="shared" si="7095"/>
        <v>22</v>
      </c>
      <c r="P1241">
        <f t="shared" si="7095"/>
        <v>22</v>
      </c>
      <c r="Q1241" s="37">
        <f t="shared" ref="Q1241:T1241" si="7096">IF(ROWS(Q$1220:Q1241)/100&lt;=Q$1218,Q1240+1%,"")</f>
        <v>0.22000000000000006</v>
      </c>
      <c r="R1241" s="37">
        <f t="shared" si="7096"/>
        <v>0.22000000000000006</v>
      </c>
      <c r="S1241" s="37">
        <f t="shared" si="7096"/>
        <v>0.22000000000000006</v>
      </c>
      <c r="T1241" s="37">
        <f t="shared" si="7096"/>
        <v>0.22000000000000006</v>
      </c>
      <c r="U1241">
        <f t="shared" si="6973"/>
        <v>22</v>
      </c>
      <c r="V1241" s="37">
        <f t="shared" ref="V1241:W1241" si="7097">IF(ROWS(V$1220:V1241)/100&lt;=V$1218,V1240+1%,"")</f>
        <v>0.22000000000000006</v>
      </c>
      <c r="W1241" s="37">
        <f t="shared" si="7097"/>
        <v>0.22000000000000006</v>
      </c>
      <c r="X1241">
        <f t="shared" si="6975"/>
        <v>31</v>
      </c>
      <c r="Y1241" s="37">
        <f t="shared" si="6976"/>
        <v>0.22000000000000006</v>
      </c>
      <c r="Z1241">
        <f t="shared" ref="Z1241:AA1241" si="7098">IF(ROWS(Z$1220:Z1241)&lt;=Z$1218,Z1240+1,"")</f>
        <v>22</v>
      </c>
      <c r="AA1241">
        <f t="shared" si="7098"/>
        <v>22</v>
      </c>
      <c r="AB1241" s="37">
        <f t="shared" ref="AB1241:AG1241" si="7099">IF(ROWS(AB$1220:AB1241)/100&lt;=AB$1218,AB1240+1%,"")</f>
        <v>0.22000000000000006</v>
      </c>
      <c r="AC1241" s="37">
        <f t="shared" si="7099"/>
        <v>0.22000000000000006</v>
      </c>
      <c r="AD1241" s="37">
        <f t="shared" si="7099"/>
        <v>0.22000000000000006</v>
      </c>
      <c r="AE1241" s="37">
        <f t="shared" si="7099"/>
        <v>0.22000000000000006</v>
      </c>
      <c r="AF1241" s="37">
        <f t="shared" si="7099"/>
        <v>0.22000000000000006</v>
      </c>
      <c r="AG1241" s="37">
        <f t="shared" si="7099"/>
        <v>0.22000000000000006</v>
      </c>
      <c r="AH1241">
        <f t="shared" si="6979"/>
        <v>22</v>
      </c>
      <c r="AI1241" s="37">
        <f t="shared" ref="AI1241:AJ1241" si="7100">IF(ROWS(AI$463:AI1241)/100&lt;=AI$461,AI1240+1%,"")</f>
        <v>0.22000000000000006</v>
      </c>
      <c r="AJ1241" s="37">
        <f t="shared" si="7100"/>
        <v>0.22000000000000006</v>
      </c>
    </row>
    <row r="1242" spans="2:36" ht="12.75">
      <c r="B1242">
        <f t="shared" ref="B1242:P1242" si="7101">IF(ROWS(B$1220:B1242)&lt;=B$1218,B1241+1,"")</f>
        <v>23</v>
      </c>
      <c r="C1242">
        <f t="shared" si="7101"/>
        <v>23</v>
      </c>
      <c r="D1242">
        <f t="shared" si="7101"/>
        <v>23</v>
      </c>
      <c r="E1242">
        <f t="shared" si="7101"/>
        <v>23</v>
      </c>
      <c r="F1242">
        <f t="shared" si="7101"/>
        <v>23</v>
      </c>
      <c r="G1242">
        <f t="shared" si="7101"/>
        <v>23</v>
      </c>
      <c r="H1242">
        <f t="shared" si="7101"/>
        <v>23</v>
      </c>
      <c r="I1242">
        <f t="shared" si="7101"/>
        <v>23</v>
      </c>
      <c r="J1242">
        <f t="shared" si="7101"/>
        <v>23</v>
      </c>
      <c r="K1242">
        <f t="shared" si="7101"/>
        <v>23</v>
      </c>
      <c r="L1242">
        <f t="shared" si="7101"/>
        <v>23</v>
      </c>
      <c r="M1242">
        <f t="shared" si="7101"/>
        <v>23</v>
      </c>
      <c r="N1242">
        <f t="shared" si="7101"/>
        <v>23</v>
      </c>
      <c r="O1242">
        <f t="shared" si="7101"/>
        <v>23</v>
      </c>
      <c r="P1242">
        <f t="shared" si="7101"/>
        <v>23</v>
      </c>
      <c r="Q1242" s="37">
        <f t="shared" ref="Q1242:T1242" si="7102">IF(ROWS(Q$1220:Q1242)/100&lt;=Q$1218,Q1241+1%,"")</f>
        <v>0.23000000000000007</v>
      </c>
      <c r="R1242" s="37">
        <f t="shared" si="7102"/>
        <v>0.23000000000000007</v>
      </c>
      <c r="S1242" s="37">
        <f t="shared" si="7102"/>
        <v>0.23000000000000007</v>
      </c>
      <c r="T1242" s="37">
        <f t="shared" si="7102"/>
        <v>0.23000000000000007</v>
      </c>
      <c r="U1242">
        <f t="shared" si="6973"/>
        <v>23</v>
      </c>
      <c r="V1242" s="37">
        <f t="shared" ref="V1242:W1242" si="7103">IF(ROWS(V$1220:V1242)/100&lt;=V$1218,V1241+1%,"")</f>
        <v>0.23000000000000007</v>
      </c>
      <c r="W1242" s="37">
        <f t="shared" si="7103"/>
        <v>0.23000000000000007</v>
      </c>
      <c r="X1242">
        <f t="shared" si="6975"/>
        <v>32</v>
      </c>
      <c r="Y1242" s="37">
        <f t="shared" si="6976"/>
        <v>0.23000000000000007</v>
      </c>
      <c r="Z1242">
        <f t="shared" ref="Z1242:AA1242" si="7104">IF(ROWS(Z$1220:Z1242)&lt;=Z$1218,Z1241+1,"")</f>
        <v>23</v>
      </c>
      <c r="AA1242">
        <f t="shared" si="7104"/>
        <v>23</v>
      </c>
      <c r="AB1242" s="37">
        <f t="shared" ref="AB1242:AG1242" si="7105">IF(ROWS(AB$1220:AB1242)/100&lt;=AB$1218,AB1241+1%,"")</f>
        <v>0.23000000000000007</v>
      </c>
      <c r="AC1242" s="37">
        <f t="shared" si="7105"/>
        <v>0.23000000000000007</v>
      </c>
      <c r="AD1242" s="37">
        <f t="shared" si="7105"/>
        <v>0.23000000000000007</v>
      </c>
      <c r="AE1242" s="37">
        <f t="shared" si="7105"/>
        <v>0.23000000000000007</v>
      </c>
      <c r="AF1242" s="37">
        <f t="shared" si="7105"/>
        <v>0.23000000000000007</v>
      </c>
      <c r="AG1242" s="37">
        <f t="shared" si="7105"/>
        <v>0.23000000000000007</v>
      </c>
      <c r="AH1242">
        <f t="shared" si="6979"/>
        <v>23</v>
      </c>
      <c r="AI1242" s="37">
        <f t="shared" ref="AI1242:AJ1242" si="7106">IF(ROWS(AI$463:AI1242)/100&lt;=AI$461,AI1241+1%,"")</f>
        <v>0.23000000000000007</v>
      </c>
      <c r="AJ1242" s="37">
        <f t="shared" si="7106"/>
        <v>0.23000000000000007</v>
      </c>
    </row>
    <row r="1243" spans="2:36" ht="12.75">
      <c r="B1243">
        <f t="shared" ref="B1243:P1243" si="7107">IF(ROWS(B$1220:B1243)&lt;=B$1218,B1242+1,"")</f>
        <v>24</v>
      </c>
      <c r="C1243">
        <f t="shared" si="7107"/>
        <v>24</v>
      </c>
      <c r="D1243">
        <f t="shared" si="7107"/>
        <v>24</v>
      </c>
      <c r="E1243">
        <f t="shared" si="7107"/>
        <v>24</v>
      </c>
      <c r="F1243">
        <f t="shared" si="7107"/>
        <v>24</v>
      </c>
      <c r="G1243">
        <f t="shared" si="7107"/>
        <v>24</v>
      </c>
      <c r="H1243">
        <f t="shared" si="7107"/>
        <v>24</v>
      </c>
      <c r="I1243">
        <f t="shared" si="7107"/>
        <v>24</v>
      </c>
      <c r="J1243">
        <f t="shared" si="7107"/>
        <v>24</v>
      </c>
      <c r="K1243">
        <f t="shared" si="7107"/>
        <v>24</v>
      </c>
      <c r="L1243">
        <f t="shared" si="7107"/>
        <v>24</v>
      </c>
      <c r="M1243">
        <f t="shared" si="7107"/>
        <v>24</v>
      </c>
      <c r="N1243">
        <f t="shared" si="7107"/>
        <v>24</v>
      </c>
      <c r="O1243">
        <f t="shared" si="7107"/>
        <v>24</v>
      </c>
      <c r="P1243">
        <f t="shared" si="7107"/>
        <v>24</v>
      </c>
      <c r="Q1243" s="37">
        <f t="shared" ref="Q1243:T1243" si="7108">IF(ROWS(Q$1220:Q1243)/100&lt;=Q$1218,Q1242+1%,"")</f>
        <v>0.24000000000000007</v>
      </c>
      <c r="R1243" s="37">
        <f t="shared" si="7108"/>
        <v>0.24000000000000007</v>
      </c>
      <c r="S1243" s="37">
        <f t="shared" si="7108"/>
        <v>0.24000000000000007</v>
      </c>
      <c r="T1243" s="37">
        <f t="shared" si="7108"/>
        <v>0.24000000000000007</v>
      </c>
      <c r="U1243">
        <f t="shared" si="6973"/>
        <v>24</v>
      </c>
      <c r="V1243" s="37">
        <f t="shared" ref="V1243:W1243" si="7109">IF(ROWS(V$1220:V1243)/100&lt;=V$1218,V1242+1%,"")</f>
        <v>0.24000000000000007</v>
      </c>
      <c r="W1243" s="37">
        <f t="shared" si="7109"/>
        <v>0.24000000000000007</v>
      </c>
      <c r="X1243">
        <f t="shared" si="6975"/>
        <v>33</v>
      </c>
      <c r="Y1243" s="37">
        <f t="shared" si="6976"/>
        <v>0.24000000000000007</v>
      </c>
      <c r="Z1243">
        <f t="shared" ref="Z1243:AA1243" si="7110">IF(ROWS(Z$1220:Z1243)&lt;=Z$1218,Z1242+1,"")</f>
        <v>24</v>
      </c>
      <c r="AA1243">
        <f t="shared" si="7110"/>
        <v>24</v>
      </c>
      <c r="AB1243" s="37">
        <f t="shared" ref="AB1243:AG1243" si="7111">IF(ROWS(AB$1220:AB1243)/100&lt;=AB$1218,AB1242+1%,"")</f>
        <v>0.24000000000000007</v>
      </c>
      <c r="AC1243" s="37">
        <f t="shared" si="7111"/>
        <v>0.24000000000000007</v>
      </c>
      <c r="AD1243" s="37">
        <f t="shared" si="7111"/>
        <v>0.24000000000000007</v>
      </c>
      <c r="AE1243" s="37">
        <f t="shared" si="7111"/>
        <v>0.24000000000000007</v>
      </c>
      <c r="AF1243" s="37">
        <f t="shared" si="7111"/>
        <v>0.24000000000000007</v>
      </c>
      <c r="AG1243" s="37">
        <f t="shared" si="7111"/>
        <v>0.24000000000000007</v>
      </c>
      <c r="AH1243">
        <f t="shared" si="6979"/>
        <v>24</v>
      </c>
      <c r="AI1243" s="37">
        <f t="shared" ref="AI1243:AJ1243" si="7112">IF(ROWS(AI$463:AI1243)/100&lt;=AI$461,AI1242+1%,"")</f>
        <v>0.24000000000000007</v>
      </c>
      <c r="AJ1243" s="37">
        <f t="shared" si="7112"/>
        <v>0.24000000000000007</v>
      </c>
    </row>
    <row r="1244" spans="2:36" ht="12.75">
      <c r="B1244">
        <f t="shared" ref="B1244:P1244" si="7113">IF(ROWS(B$1220:B1244)&lt;=B$1218,B1243+1,"")</f>
        <v>25</v>
      </c>
      <c r="C1244">
        <f t="shared" si="7113"/>
        <v>25</v>
      </c>
      <c r="D1244">
        <f t="shared" si="7113"/>
        <v>25</v>
      </c>
      <c r="E1244">
        <f t="shared" si="7113"/>
        <v>25</v>
      </c>
      <c r="F1244">
        <f t="shared" si="7113"/>
        <v>25</v>
      </c>
      <c r="G1244">
        <f t="shared" si="7113"/>
        <v>25</v>
      </c>
      <c r="H1244">
        <f t="shared" si="7113"/>
        <v>25</v>
      </c>
      <c r="I1244">
        <f t="shared" si="7113"/>
        <v>25</v>
      </c>
      <c r="J1244">
        <f t="shared" si="7113"/>
        <v>25</v>
      </c>
      <c r="K1244">
        <f t="shared" si="7113"/>
        <v>25</v>
      </c>
      <c r="L1244">
        <f t="shared" si="7113"/>
        <v>25</v>
      </c>
      <c r="M1244">
        <f t="shared" si="7113"/>
        <v>25</v>
      </c>
      <c r="N1244">
        <f t="shared" si="7113"/>
        <v>25</v>
      </c>
      <c r="O1244">
        <f t="shared" si="7113"/>
        <v>25</v>
      </c>
      <c r="P1244">
        <f t="shared" si="7113"/>
        <v>25</v>
      </c>
      <c r="Q1244" s="37">
        <f t="shared" ref="Q1244:T1244" si="7114">IF(ROWS(Q$1220:Q1244)/100&lt;=Q$1218,Q1243+1%,"")</f>
        <v>0.25000000000000006</v>
      </c>
      <c r="R1244" s="37">
        <f t="shared" si="7114"/>
        <v>0.25000000000000006</v>
      </c>
      <c r="S1244" s="37">
        <f t="shared" si="7114"/>
        <v>0.25000000000000006</v>
      </c>
      <c r="T1244" s="37">
        <f t="shared" si="7114"/>
        <v>0.25000000000000006</v>
      </c>
      <c r="U1244">
        <f t="shared" si="6973"/>
        <v>25</v>
      </c>
      <c r="V1244" s="37">
        <f t="shared" ref="V1244:W1244" si="7115">IF(ROWS(V$1220:V1244)/100&lt;=V$1218,V1243+1%,"")</f>
        <v>0.25000000000000006</v>
      </c>
      <c r="W1244" s="37">
        <f t="shared" si="7115"/>
        <v>0.25000000000000006</v>
      </c>
      <c r="X1244">
        <f t="shared" si="6975"/>
        <v>34</v>
      </c>
      <c r="Y1244" s="37">
        <f t="shared" si="6976"/>
        <v>0.25000000000000006</v>
      </c>
      <c r="Z1244">
        <f t="shared" ref="Z1244:AA1244" si="7116">IF(ROWS(Z$1220:Z1244)&lt;=Z$1218,Z1243+1,"")</f>
        <v>25</v>
      </c>
      <c r="AA1244">
        <f t="shared" si="7116"/>
        <v>25</v>
      </c>
      <c r="AB1244" s="37">
        <f t="shared" ref="AB1244:AG1244" si="7117">IF(ROWS(AB$1220:AB1244)/100&lt;=AB$1218,AB1243+1%,"")</f>
        <v>0.25000000000000006</v>
      </c>
      <c r="AC1244" s="37">
        <f t="shared" si="7117"/>
        <v>0.25000000000000006</v>
      </c>
      <c r="AD1244" s="37">
        <f t="shared" si="7117"/>
        <v>0.25000000000000006</v>
      </c>
      <c r="AE1244" s="37">
        <f t="shared" si="7117"/>
        <v>0.25000000000000006</v>
      </c>
      <c r="AF1244" s="37">
        <f t="shared" si="7117"/>
        <v>0.25000000000000006</v>
      </c>
      <c r="AG1244" s="37">
        <f t="shared" si="7117"/>
        <v>0.25000000000000006</v>
      </c>
      <c r="AH1244">
        <f t="shared" si="6979"/>
        <v>25</v>
      </c>
      <c r="AI1244" s="37">
        <f t="shared" ref="AI1244:AJ1244" si="7118">IF(ROWS(AI$463:AI1244)/100&lt;=AI$461,AI1243+1%,"")</f>
        <v>0.25000000000000006</v>
      </c>
      <c r="AJ1244" s="37">
        <f t="shared" si="7118"/>
        <v>0.25000000000000006</v>
      </c>
    </row>
    <row r="1245" spans="2:36" ht="12.75">
      <c r="B1245">
        <f t="shared" ref="B1245:P1245" si="7119">IF(ROWS(B$1220:B1245)&lt;=B$1218,B1244+1,"")</f>
        <v>26</v>
      </c>
      <c r="C1245">
        <f t="shared" si="7119"/>
        <v>26</v>
      </c>
      <c r="D1245">
        <f t="shared" si="7119"/>
        <v>26</v>
      </c>
      <c r="E1245">
        <f t="shared" si="7119"/>
        <v>26</v>
      </c>
      <c r="F1245">
        <f t="shared" si="7119"/>
        <v>26</v>
      </c>
      <c r="G1245">
        <f t="shared" si="7119"/>
        <v>26</v>
      </c>
      <c r="H1245">
        <f t="shared" si="7119"/>
        <v>26</v>
      </c>
      <c r="I1245">
        <f t="shared" si="7119"/>
        <v>26</v>
      </c>
      <c r="J1245">
        <f t="shared" si="7119"/>
        <v>26</v>
      </c>
      <c r="K1245">
        <f t="shared" si="7119"/>
        <v>26</v>
      </c>
      <c r="L1245">
        <f t="shared" si="7119"/>
        <v>26</v>
      </c>
      <c r="M1245">
        <f t="shared" si="7119"/>
        <v>26</v>
      </c>
      <c r="N1245">
        <f t="shared" si="7119"/>
        <v>26</v>
      </c>
      <c r="O1245">
        <f t="shared" si="7119"/>
        <v>26</v>
      </c>
      <c r="P1245">
        <f t="shared" si="7119"/>
        <v>26</v>
      </c>
      <c r="Q1245" s="37">
        <f t="shared" ref="Q1245:T1245" si="7120">IF(ROWS(Q$1220:Q1245)/100&lt;=Q$1218,Q1244+1%,"")</f>
        <v>0.26000000000000006</v>
      </c>
      <c r="R1245" s="37">
        <f t="shared" si="7120"/>
        <v>0.26000000000000006</v>
      </c>
      <c r="S1245" s="37">
        <f t="shared" si="7120"/>
        <v>0.26000000000000006</v>
      </c>
      <c r="T1245" s="37">
        <f t="shared" si="7120"/>
        <v>0.26000000000000006</v>
      </c>
      <c r="U1245">
        <f t="shared" si="6973"/>
        <v>26</v>
      </c>
      <c r="V1245" s="37">
        <f t="shared" ref="V1245:W1245" si="7121">IF(ROWS(V$1220:V1245)/100&lt;=V$1218,V1244+1%,"")</f>
        <v>0.26000000000000006</v>
      </c>
      <c r="W1245" s="37">
        <f t="shared" si="7121"/>
        <v>0.26000000000000006</v>
      </c>
      <c r="X1245">
        <f t="shared" si="6975"/>
        <v>35</v>
      </c>
      <c r="Y1245" s="37">
        <f t="shared" si="6976"/>
        <v>0.26000000000000006</v>
      </c>
      <c r="Z1245">
        <f t="shared" ref="Z1245:AA1245" si="7122">IF(ROWS(Z$1220:Z1245)&lt;=Z$1218,Z1244+1,"")</f>
        <v>26</v>
      </c>
      <c r="AA1245">
        <f t="shared" si="7122"/>
        <v>26</v>
      </c>
      <c r="AB1245" s="37">
        <f t="shared" ref="AB1245:AG1245" si="7123">IF(ROWS(AB$1220:AB1245)/100&lt;=AB$1218,AB1244+1%,"")</f>
        <v>0.26000000000000006</v>
      </c>
      <c r="AC1245" s="37">
        <f t="shared" si="7123"/>
        <v>0.26000000000000006</v>
      </c>
      <c r="AD1245" s="37">
        <f t="shared" si="7123"/>
        <v>0.26000000000000006</v>
      </c>
      <c r="AE1245" s="37">
        <f t="shared" si="7123"/>
        <v>0.26000000000000006</v>
      </c>
      <c r="AF1245" s="37">
        <f t="shared" si="7123"/>
        <v>0.26000000000000006</v>
      </c>
      <c r="AG1245" s="37">
        <f t="shared" si="7123"/>
        <v>0.26000000000000006</v>
      </c>
      <c r="AH1245">
        <f t="shared" si="6979"/>
        <v>26</v>
      </c>
      <c r="AI1245" s="37">
        <f t="shared" ref="AI1245:AJ1245" si="7124">IF(ROWS(AI$463:AI1245)/100&lt;=AI$461,AI1244+1%,"")</f>
        <v>0.26000000000000006</v>
      </c>
      <c r="AJ1245" s="37">
        <f t="shared" si="7124"/>
        <v>0.26000000000000006</v>
      </c>
    </row>
    <row r="1246" spans="2:36" ht="12.75">
      <c r="B1246">
        <f t="shared" ref="B1246:P1246" si="7125">IF(ROWS(B$1220:B1246)&lt;=B$1218,B1245+1,"")</f>
        <v>27</v>
      </c>
      <c r="C1246">
        <f t="shared" si="7125"/>
        <v>27</v>
      </c>
      <c r="D1246">
        <f t="shared" si="7125"/>
        <v>27</v>
      </c>
      <c r="E1246">
        <f t="shared" si="7125"/>
        <v>27</v>
      </c>
      <c r="F1246">
        <f t="shared" si="7125"/>
        <v>27</v>
      </c>
      <c r="G1246">
        <f t="shared" si="7125"/>
        <v>27</v>
      </c>
      <c r="H1246">
        <f t="shared" si="7125"/>
        <v>27</v>
      </c>
      <c r="I1246">
        <f t="shared" si="7125"/>
        <v>27</v>
      </c>
      <c r="J1246">
        <f t="shared" si="7125"/>
        <v>27</v>
      </c>
      <c r="K1246">
        <f t="shared" si="7125"/>
        <v>27</v>
      </c>
      <c r="L1246">
        <f t="shared" si="7125"/>
        <v>27</v>
      </c>
      <c r="M1246">
        <f t="shared" si="7125"/>
        <v>27</v>
      </c>
      <c r="N1246">
        <f t="shared" si="7125"/>
        <v>27</v>
      </c>
      <c r="O1246">
        <f t="shared" si="7125"/>
        <v>27</v>
      </c>
      <c r="P1246">
        <f t="shared" si="7125"/>
        <v>27</v>
      </c>
      <c r="Q1246" s="37">
        <f t="shared" ref="Q1246:T1246" si="7126">IF(ROWS(Q$1220:Q1246)/100&lt;=Q$1218,Q1245+1%,"")</f>
        <v>0.27000000000000007</v>
      </c>
      <c r="R1246" s="37">
        <f t="shared" si="7126"/>
        <v>0.27000000000000007</v>
      </c>
      <c r="S1246" s="37">
        <f t="shared" si="7126"/>
        <v>0.27000000000000007</v>
      </c>
      <c r="T1246" s="37">
        <f t="shared" si="7126"/>
        <v>0.27000000000000007</v>
      </c>
      <c r="U1246">
        <f t="shared" si="6973"/>
        <v>27</v>
      </c>
      <c r="V1246" s="37">
        <f t="shared" ref="V1246:W1246" si="7127">IF(ROWS(V$1220:V1246)/100&lt;=V$1218,V1245+1%,"")</f>
        <v>0.27000000000000007</v>
      </c>
      <c r="W1246" s="37">
        <f t="shared" si="7127"/>
        <v>0.27000000000000007</v>
      </c>
      <c r="X1246">
        <f t="shared" si="6975"/>
        <v>36</v>
      </c>
      <c r="Y1246" s="37">
        <f t="shared" si="6976"/>
        <v>0.27000000000000007</v>
      </c>
      <c r="Z1246">
        <f t="shared" ref="Z1246:AA1246" si="7128">IF(ROWS(Z$1220:Z1246)&lt;=Z$1218,Z1245+1,"")</f>
        <v>27</v>
      </c>
      <c r="AA1246">
        <f t="shared" si="7128"/>
        <v>27</v>
      </c>
      <c r="AB1246" s="37">
        <f t="shared" ref="AB1246:AG1246" si="7129">IF(ROWS(AB$1220:AB1246)/100&lt;=AB$1218,AB1245+1%,"")</f>
        <v>0.27000000000000007</v>
      </c>
      <c r="AC1246" s="37">
        <f t="shared" si="7129"/>
        <v>0.27000000000000007</v>
      </c>
      <c r="AD1246" s="37">
        <f t="shared" si="7129"/>
        <v>0.27000000000000007</v>
      </c>
      <c r="AE1246" s="37">
        <f t="shared" si="7129"/>
        <v>0.27000000000000007</v>
      </c>
      <c r="AF1246" s="37">
        <f t="shared" si="7129"/>
        <v>0.27000000000000007</v>
      </c>
      <c r="AG1246" s="37">
        <f t="shared" si="7129"/>
        <v>0.27000000000000007</v>
      </c>
      <c r="AH1246">
        <f t="shared" si="6979"/>
        <v>27</v>
      </c>
      <c r="AI1246" s="37">
        <f t="shared" ref="AI1246:AJ1246" si="7130">IF(ROWS(AI$463:AI1246)/100&lt;=AI$461,AI1245+1%,"")</f>
        <v>0.27000000000000007</v>
      </c>
      <c r="AJ1246" s="37">
        <f t="shared" si="7130"/>
        <v>0.27000000000000007</v>
      </c>
    </row>
    <row r="1247" spans="2:36" ht="12.75">
      <c r="B1247">
        <f t="shared" ref="B1247:P1247" si="7131">IF(ROWS(B$1220:B1247)&lt;=B$1218,B1246+1,"")</f>
        <v>28</v>
      </c>
      <c r="C1247">
        <f t="shared" si="7131"/>
        <v>28</v>
      </c>
      <c r="D1247">
        <f t="shared" si="7131"/>
        <v>28</v>
      </c>
      <c r="E1247">
        <f t="shared" si="7131"/>
        <v>28</v>
      </c>
      <c r="F1247">
        <f t="shared" si="7131"/>
        <v>28</v>
      </c>
      <c r="G1247">
        <f t="shared" si="7131"/>
        <v>28</v>
      </c>
      <c r="H1247">
        <f t="shared" si="7131"/>
        <v>28</v>
      </c>
      <c r="I1247">
        <f t="shared" si="7131"/>
        <v>28</v>
      </c>
      <c r="J1247">
        <f t="shared" si="7131"/>
        <v>28</v>
      </c>
      <c r="K1247">
        <f t="shared" si="7131"/>
        <v>28</v>
      </c>
      <c r="L1247">
        <f t="shared" si="7131"/>
        <v>28</v>
      </c>
      <c r="M1247">
        <f t="shared" si="7131"/>
        <v>28</v>
      </c>
      <c r="N1247">
        <f t="shared" si="7131"/>
        <v>28</v>
      </c>
      <c r="O1247">
        <f t="shared" si="7131"/>
        <v>28</v>
      </c>
      <c r="P1247">
        <f t="shared" si="7131"/>
        <v>28</v>
      </c>
      <c r="Q1247" s="37">
        <f t="shared" ref="Q1247:T1247" si="7132">IF(ROWS(Q$1220:Q1247)/100&lt;=Q$1218,Q1246+1%,"")</f>
        <v>0.28000000000000008</v>
      </c>
      <c r="R1247" s="37">
        <f t="shared" si="7132"/>
        <v>0.28000000000000008</v>
      </c>
      <c r="S1247" s="37">
        <f t="shared" si="7132"/>
        <v>0.28000000000000008</v>
      </c>
      <c r="T1247" s="37">
        <f t="shared" si="7132"/>
        <v>0.28000000000000008</v>
      </c>
      <c r="U1247">
        <f t="shared" si="6973"/>
        <v>28</v>
      </c>
      <c r="V1247" s="37">
        <f t="shared" ref="V1247:W1247" si="7133">IF(ROWS(V$1220:V1247)/100&lt;=V$1218,V1246+1%,"")</f>
        <v>0.28000000000000008</v>
      </c>
      <c r="W1247" s="37">
        <f t="shared" si="7133"/>
        <v>0.28000000000000008</v>
      </c>
      <c r="X1247">
        <f t="shared" si="6975"/>
        <v>37</v>
      </c>
      <c r="Y1247" s="37">
        <f t="shared" si="6976"/>
        <v>0.28000000000000008</v>
      </c>
      <c r="Z1247">
        <f t="shared" ref="Z1247:AA1247" si="7134">IF(ROWS(Z$1220:Z1247)&lt;=Z$1218,Z1246+1,"")</f>
        <v>28</v>
      </c>
      <c r="AA1247">
        <f t="shared" si="7134"/>
        <v>28</v>
      </c>
      <c r="AB1247" s="37">
        <f t="shared" ref="AB1247:AG1247" si="7135">IF(ROWS(AB$1220:AB1247)/100&lt;=AB$1218,AB1246+1%,"")</f>
        <v>0.28000000000000008</v>
      </c>
      <c r="AC1247" s="37">
        <f t="shared" si="7135"/>
        <v>0.28000000000000008</v>
      </c>
      <c r="AD1247" s="37">
        <f t="shared" si="7135"/>
        <v>0.28000000000000008</v>
      </c>
      <c r="AE1247" s="37">
        <f t="shared" si="7135"/>
        <v>0.28000000000000008</v>
      </c>
      <c r="AF1247" s="37">
        <f t="shared" si="7135"/>
        <v>0.28000000000000008</v>
      </c>
      <c r="AG1247" s="37">
        <f t="shared" si="7135"/>
        <v>0.28000000000000008</v>
      </c>
      <c r="AH1247">
        <f t="shared" si="6979"/>
        <v>28</v>
      </c>
      <c r="AI1247" s="37">
        <f t="shared" ref="AI1247:AJ1247" si="7136">IF(ROWS(AI$463:AI1247)/100&lt;=AI$461,AI1246+1%,"")</f>
        <v>0.28000000000000008</v>
      </c>
      <c r="AJ1247" s="37">
        <f t="shared" si="7136"/>
        <v>0.28000000000000008</v>
      </c>
    </row>
    <row r="1248" spans="2:36" ht="12.75">
      <c r="B1248">
        <f t="shared" ref="B1248:P1248" si="7137">IF(ROWS(B$1220:B1248)&lt;=B$1218,B1247+1,"")</f>
        <v>29</v>
      </c>
      <c r="C1248">
        <f t="shared" si="7137"/>
        <v>29</v>
      </c>
      <c r="D1248">
        <f t="shared" si="7137"/>
        <v>29</v>
      </c>
      <c r="E1248">
        <f t="shared" si="7137"/>
        <v>29</v>
      </c>
      <c r="F1248">
        <f t="shared" si="7137"/>
        <v>29</v>
      </c>
      <c r="G1248">
        <f t="shared" si="7137"/>
        <v>29</v>
      </c>
      <c r="H1248">
        <f t="shared" si="7137"/>
        <v>29</v>
      </c>
      <c r="I1248">
        <f t="shared" si="7137"/>
        <v>29</v>
      </c>
      <c r="J1248">
        <f t="shared" si="7137"/>
        <v>29</v>
      </c>
      <c r="K1248">
        <f t="shared" si="7137"/>
        <v>29</v>
      </c>
      <c r="L1248">
        <f t="shared" si="7137"/>
        <v>29</v>
      </c>
      <c r="M1248">
        <f t="shared" si="7137"/>
        <v>29</v>
      </c>
      <c r="N1248">
        <f t="shared" si="7137"/>
        <v>29</v>
      </c>
      <c r="O1248">
        <f t="shared" si="7137"/>
        <v>29</v>
      </c>
      <c r="P1248">
        <f t="shared" si="7137"/>
        <v>29</v>
      </c>
      <c r="Q1248" s="37">
        <f t="shared" ref="Q1248:T1248" si="7138">IF(ROWS(Q$1220:Q1248)/100&lt;=Q$1218,Q1247+1%,"")</f>
        <v>0.29000000000000009</v>
      </c>
      <c r="R1248" s="37">
        <f t="shared" si="7138"/>
        <v>0.29000000000000009</v>
      </c>
      <c r="S1248" s="37">
        <f t="shared" si="7138"/>
        <v>0.29000000000000009</v>
      </c>
      <c r="T1248" s="37">
        <f t="shared" si="7138"/>
        <v>0.29000000000000009</v>
      </c>
      <c r="U1248">
        <f t="shared" si="6973"/>
        <v>29</v>
      </c>
      <c r="V1248" s="37">
        <f t="shared" ref="V1248:W1248" si="7139">IF(ROWS(V$1220:V1248)/100&lt;=V$1218,V1247+1%,"")</f>
        <v>0.29000000000000009</v>
      </c>
      <c r="W1248" s="37">
        <f t="shared" si="7139"/>
        <v>0.29000000000000009</v>
      </c>
      <c r="X1248">
        <f t="shared" si="6975"/>
        <v>38</v>
      </c>
      <c r="Y1248" s="37">
        <f t="shared" si="6976"/>
        <v>0.29000000000000009</v>
      </c>
      <c r="Z1248">
        <f t="shared" ref="Z1248:AA1248" si="7140">IF(ROWS(Z$1220:Z1248)&lt;=Z$1218,Z1247+1,"")</f>
        <v>29</v>
      </c>
      <c r="AA1248">
        <f t="shared" si="7140"/>
        <v>29</v>
      </c>
      <c r="AB1248" s="37">
        <f t="shared" ref="AB1248:AG1248" si="7141">IF(ROWS(AB$1220:AB1248)/100&lt;=AB$1218,AB1247+1%,"")</f>
        <v>0.29000000000000009</v>
      </c>
      <c r="AC1248" s="37">
        <f t="shared" si="7141"/>
        <v>0.29000000000000009</v>
      </c>
      <c r="AD1248" s="37">
        <f t="shared" si="7141"/>
        <v>0.29000000000000009</v>
      </c>
      <c r="AE1248" s="37">
        <f t="shared" si="7141"/>
        <v>0.29000000000000009</v>
      </c>
      <c r="AF1248" s="37">
        <f t="shared" si="7141"/>
        <v>0.29000000000000009</v>
      </c>
      <c r="AG1248" s="37">
        <f t="shared" si="7141"/>
        <v>0.29000000000000009</v>
      </c>
      <c r="AH1248">
        <f t="shared" si="6979"/>
        <v>29</v>
      </c>
      <c r="AI1248" s="37">
        <f t="shared" ref="AI1248:AJ1248" si="7142">IF(ROWS(AI$463:AI1248)/100&lt;=AI$461,AI1247+1%,"")</f>
        <v>0.29000000000000009</v>
      </c>
      <c r="AJ1248" s="37">
        <f t="shared" si="7142"/>
        <v>0.29000000000000009</v>
      </c>
    </row>
    <row r="1249" spans="2:36" ht="12.75">
      <c r="B1249">
        <f t="shared" ref="B1249:P1249" si="7143">IF(ROWS(B$1220:B1249)&lt;=B$1218,B1248+1,"")</f>
        <v>30</v>
      </c>
      <c r="C1249">
        <f t="shared" si="7143"/>
        <v>30</v>
      </c>
      <c r="D1249">
        <f t="shared" si="7143"/>
        <v>30</v>
      </c>
      <c r="E1249">
        <f t="shared" si="7143"/>
        <v>30</v>
      </c>
      <c r="F1249">
        <f t="shared" si="7143"/>
        <v>30</v>
      </c>
      <c r="G1249">
        <f t="shared" si="7143"/>
        <v>30</v>
      </c>
      <c r="H1249">
        <f t="shared" si="7143"/>
        <v>30</v>
      </c>
      <c r="I1249">
        <f t="shared" si="7143"/>
        <v>30</v>
      </c>
      <c r="J1249">
        <f t="shared" si="7143"/>
        <v>30</v>
      </c>
      <c r="K1249">
        <f t="shared" si="7143"/>
        <v>30</v>
      </c>
      <c r="L1249">
        <f t="shared" si="7143"/>
        <v>30</v>
      </c>
      <c r="M1249">
        <f t="shared" si="7143"/>
        <v>30</v>
      </c>
      <c r="N1249">
        <f t="shared" si="7143"/>
        <v>30</v>
      </c>
      <c r="O1249">
        <f t="shared" si="7143"/>
        <v>30</v>
      </c>
      <c r="P1249">
        <f t="shared" si="7143"/>
        <v>30</v>
      </c>
      <c r="Q1249" s="37">
        <f t="shared" ref="Q1249:T1249" si="7144">IF(ROWS(Q$1220:Q1249)/100&lt;=Q$1218,Q1248+1%,"")</f>
        <v>0.3000000000000001</v>
      </c>
      <c r="R1249" s="37">
        <f t="shared" si="7144"/>
        <v>0.3000000000000001</v>
      </c>
      <c r="S1249" s="37">
        <f t="shared" si="7144"/>
        <v>0.3000000000000001</v>
      </c>
      <c r="T1249" s="37">
        <f t="shared" si="7144"/>
        <v>0.3000000000000001</v>
      </c>
      <c r="U1249">
        <f t="shared" si="6973"/>
        <v>30</v>
      </c>
      <c r="V1249" s="37">
        <f t="shared" ref="V1249:W1249" si="7145">IF(ROWS(V$1220:V1249)/100&lt;=V$1218,V1248+1%,"")</f>
        <v>0.3000000000000001</v>
      </c>
      <c r="W1249" s="37">
        <f t="shared" si="7145"/>
        <v>0.3000000000000001</v>
      </c>
      <c r="X1249">
        <f t="shared" si="6975"/>
        <v>39</v>
      </c>
      <c r="Y1249" s="37">
        <f t="shared" si="6976"/>
        <v>0.3000000000000001</v>
      </c>
      <c r="Z1249">
        <f t="shared" ref="Z1249:AA1249" si="7146">IF(ROWS(Z$1220:Z1249)&lt;=Z$1218,Z1248+1,"")</f>
        <v>30</v>
      </c>
      <c r="AA1249">
        <f t="shared" si="7146"/>
        <v>30</v>
      </c>
      <c r="AB1249" s="37">
        <f t="shared" ref="AB1249:AG1249" si="7147">IF(ROWS(AB$1220:AB1249)/100&lt;=AB$1218,AB1248+1%,"")</f>
        <v>0.3000000000000001</v>
      </c>
      <c r="AC1249" s="37">
        <f t="shared" si="7147"/>
        <v>0.3000000000000001</v>
      </c>
      <c r="AD1249" s="37">
        <f t="shared" si="7147"/>
        <v>0.3000000000000001</v>
      </c>
      <c r="AE1249" s="37">
        <f t="shared" si="7147"/>
        <v>0.3000000000000001</v>
      </c>
      <c r="AF1249" s="37">
        <f t="shared" si="7147"/>
        <v>0.3000000000000001</v>
      </c>
      <c r="AG1249" s="37">
        <f t="shared" si="7147"/>
        <v>0.3000000000000001</v>
      </c>
      <c r="AH1249">
        <f t="shared" si="6979"/>
        <v>30</v>
      </c>
      <c r="AI1249" s="37">
        <f t="shared" ref="AI1249:AJ1249" si="7148">IF(ROWS(AI$463:AI1249)/100&lt;=AI$461,AI1248+1%,"")</f>
        <v>0.3000000000000001</v>
      </c>
      <c r="AJ1249" s="37">
        <f t="shared" si="7148"/>
        <v>0.3000000000000001</v>
      </c>
    </row>
    <row r="1250" spans="2:36" ht="12.75">
      <c r="B1250">
        <f t="shared" ref="B1250:P1250" si="7149">IF(ROWS(B$1220:B1250)&lt;=B$1218,B1249+1,"")</f>
        <v>31</v>
      </c>
      <c r="C1250">
        <f t="shared" si="7149"/>
        <v>31</v>
      </c>
      <c r="D1250">
        <f t="shared" si="7149"/>
        <v>31</v>
      </c>
      <c r="E1250">
        <f t="shared" si="7149"/>
        <v>31</v>
      </c>
      <c r="F1250">
        <f t="shared" si="7149"/>
        <v>31</v>
      </c>
      <c r="G1250">
        <f t="shared" si="7149"/>
        <v>31</v>
      </c>
      <c r="H1250">
        <f t="shared" si="7149"/>
        <v>31</v>
      </c>
      <c r="I1250">
        <f t="shared" si="7149"/>
        <v>31</v>
      </c>
      <c r="J1250">
        <f t="shared" si="7149"/>
        <v>31</v>
      </c>
      <c r="K1250">
        <f t="shared" si="7149"/>
        <v>31</v>
      </c>
      <c r="L1250">
        <f t="shared" si="7149"/>
        <v>31</v>
      </c>
      <c r="M1250">
        <f t="shared" si="7149"/>
        <v>31</v>
      </c>
      <c r="N1250">
        <f t="shared" si="7149"/>
        <v>31</v>
      </c>
      <c r="O1250">
        <f t="shared" si="7149"/>
        <v>31</v>
      </c>
      <c r="P1250">
        <f t="shared" si="7149"/>
        <v>31</v>
      </c>
      <c r="Q1250" s="37">
        <f t="shared" ref="Q1250:T1250" si="7150">IF(ROWS(Q$1220:Q1250)/100&lt;=Q$1218,Q1249+1%,"")</f>
        <v>0.31000000000000011</v>
      </c>
      <c r="R1250" s="37">
        <f t="shared" si="7150"/>
        <v>0.31000000000000011</v>
      </c>
      <c r="S1250" s="37">
        <f t="shared" si="7150"/>
        <v>0.31000000000000011</v>
      </c>
      <c r="T1250" s="37">
        <f t="shared" si="7150"/>
        <v>0.31000000000000011</v>
      </c>
      <c r="U1250">
        <f t="shared" si="6973"/>
        <v>31</v>
      </c>
      <c r="V1250" s="37">
        <f t="shared" ref="V1250:W1250" si="7151">IF(ROWS(V$1220:V1250)/100&lt;=V$1218,V1249+1%,"")</f>
        <v>0.31000000000000011</v>
      </c>
      <c r="W1250" s="37">
        <f t="shared" si="7151"/>
        <v>0.31000000000000011</v>
      </c>
      <c r="X1250">
        <f t="shared" si="6975"/>
        <v>40</v>
      </c>
      <c r="Y1250" s="37">
        <f t="shared" si="6976"/>
        <v>0.31000000000000011</v>
      </c>
      <c r="Z1250">
        <f t="shared" ref="Z1250:AA1250" si="7152">IF(ROWS(Z$1220:Z1250)&lt;=Z$1218,Z1249+1,"")</f>
        <v>31</v>
      </c>
      <c r="AA1250">
        <f t="shared" si="7152"/>
        <v>31</v>
      </c>
      <c r="AB1250" s="37">
        <f t="shared" ref="AB1250:AG1250" si="7153">IF(ROWS(AB$1220:AB1250)/100&lt;=AB$1218,AB1249+1%,"")</f>
        <v>0.31000000000000011</v>
      </c>
      <c r="AC1250" s="37">
        <f t="shared" si="7153"/>
        <v>0.31000000000000011</v>
      </c>
      <c r="AD1250" s="37">
        <f t="shared" si="7153"/>
        <v>0.31000000000000011</v>
      </c>
      <c r="AE1250" s="37">
        <f t="shared" si="7153"/>
        <v>0.31000000000000011</v>
      </c>
      <c r="AF1250" s="37">
        <f t="shared" si="7153"/>
        <v>0.31000000000000011</v>
      </c>
      <c r="AG1250" s="37">
        <f t="shared" si="7153"/>
        <v>0.31000000000000011</v>
      </c>
      <c r="AH1250">
        <f t="shared" si="6979"/>
        <v>31</v>
      </c>
      <c r="AI1250" s="37">
        <f t="shared" ref="AI1250:AJ1250" si="7154">IF(ROWS(AI$463:AI1250)/100&lt;=AI$461,AI1249+1%,"")</f>
        <v>0.31000000000000011</v>
      </c>
      <c r="AJ1250" s="37">
        <f t="shared" si="7154"/>
        <v>0.31000000000000011</v>
      </c>
    </row>
    <row r="1251" spans="2:36" ht="12.75">
      <c r="B1251">
        <f t="shared" ref="B1251:P1251" si="7155">IF(ROWS(B$1220:B1251)&lt;=B$1218,B1250+1,"")</f>
        <v>32</v>
      </c>
      <c r="C1251">
        <f t="shared" si="7155"/>
        <v>32</v>
      </c>
      <c r="D1251">
        <f t="shared" si="7155"/>
        <v>32</v>
      </c>
      <c r="E1251">
        <f t="shared" si="7155"/>
        <v>32</v>
      </c>
      <c r="F1251">
        <f t="shared" si="7155"/>
        <v>32</v>
      </c>
      <c r="G1251">
        <f t="shared" si="7155"/>
        <v>32</v>
      </c>
      <c r="H1251">
        <f t="shared" si="7155"/>
        <v>32</v>
      </c>
      <c r="I1251">
        <f t="shared" si="7155"/>
        <v>32</v>
      </c>
      <c r="J1251">
        <f t="shared" si="7155"/>
        <v>32</v>
      </c>
      <c r="K1251">
        <f t="shared" si="7155"/>
        <v>32</v>
      </c>
      <c r="L1251">
        <f t="shared" si="7155"/>
        <v>32</v>
      </c>
      <c r="M1251">
        <f t="shared" si="7155"/>
        <v>32</v>
      </c>
      <c r="N1251">
        <f t="shared" si="7155"/>
        <v>32</v>
      </c>
      <c r="O1251">
        <f t="shared" si="7155"/>
        <v>32</v>
      </c>
      <c r="P1251">
        <f t="shared" si="7155"/>
        <v>32</v>
      </c>
      <c r="Q1251" s="37">
        <f t="shared" ref="Q1251:T1251" si="7156">IF(ROWS(Q$1220:Q1251)/100&lt;=Q$1218,Q1250+1%,"")</f>
        <v>0.32000000000000012</v>
      </c>
      <c r="R1251" s="37">
        <f t="shared" si="7156"/>
        <v>0.32000000000000012</v>
      </c>
      <c r="S1251" s="37">
        <f t="shared" si="7156"/>
        <v>0.32000000000000012</v>
      </c>
      <c r="T1251" s="37">
        <f t="shared" si="7156"/>
        <v>0.32000000000000012</v>
      </c>
      <c r="U1251">
        <f t="shared" si="6973"/>
        <v>32</v>
      </c>
      <c r="V1251" s="37">
        <f t="shared" ref="V1251:W1251" si="7157">IF(ROWS(V$1220:V1251)/100&lt;=V$1218,V1250+1%,"")</f>
        <v>0.32000000000000012</v>
      </c>
      <c r="W1251" s="37">
        <f t="shared" si="7157"/>
        <v>0.32000000000000012</v>
      </c>
      <c r="X1251">
        <f t="shared" si="6975"/>
        <v>41</v>
      </c>
      <c r="Y1251" s="37">
        <f t="shared" si="6976"/>
        <v>0.32000000000000012</v>
      </c>
      <c r="Z1251">
        <f t="shared" ref="Z1251:AA1251" si="7158">IF(ROWS(Z$1220:Z1251)&lt;=Z$1218,Z1250+1,"")</f>
        <v>32</v>
      </c>
      <c r="AA1251">
        <f t="shared" si="7158"/>
        <v>32</v>
      </c>
      <c r="AB1251" s="37">
        <f t="shared" ref="AB1251:AG1251" si="7159">IF(ROWS(AB$1220:AB1251)/100&lt;=AB$1218,AB1250+1%,"")</f>
        <v>0.32000000000000012</v>
      </c>
      <c r="AC1251" s="37">
        <f t="shared" si="7159"/>
        <v>0.32000000000000012</v>
      </c>
      <c r="AD1251" s="37">
        <f t="shared" si="7159"/>
        <v>0.32000000000000012</v>
      </c>
      <c r="AE1251" s="37">
        <f t="shared" si="7159"/>
        <v>0.32000000000000012</v>
      </c>
      <c r="AF1251" s="37">
        <f t="shared" si="7159"/>
        <v>0.32000000000000012</v>
      </c>
      <c r="AG1251" s="37">
        <f t="shared" si="7159"/>
        <v>0.32000000000000012</v>
      </c>
      <c r="AH1251">
        <f t="shared" si="6979"/>
        <v>32</v>
      </c>
      <c r="AI1251" s="37">
        <f t="shared" ref="AI1251:AJ1251" si="7160">IF(ROWS(AI$463:AI1251)/100&lt;=AI$461,AI1250+1%,"")</f>
        <v>0.32000000000000012</v>
      </c>
      <c r="AJ1251" s="37">
        <f t="shared" si="7160"/>
        <v>0.32000000000000012</v>
      </c>
    </row>
    <row r="1252" spans="2:36" ht="12.75">
      <c r="B1252">
        <f t="shared" ref="B1252:P1252" si="7161">IF(ROWS(B$1220:B1252)&lt;=B$1218,B1251+1,"")</f>
        <v>33</v>
      </c>
      <c r="C1252">
        <f t="shared" si="7161"/>
        <v>33</v>
      </c>
      <c r="D1252">
        <f t="shared" si="7161"/>
        <v>33</v>
      </c>
      <c r="E1252">
        <f t="shared" si="7161"/>
        <v>33</v>
      </c>
      <c r="F1252">
        <f t="shared" si="7161"/>
        <v>33</v>
      </c>
      <c r="G1252">
        <f t="shared" si="7161"/>
        <v>33</v>
      </c>
      <c r="H1252">
        <f t="shared" si="7161"/>
        <v>33</v>
      </c>
      <c r="I1252">
        <f t="shared" si="7161"/>
        <v>33</v>
      </c>
      <c r="J1252">
        <f t="shared" si="7161"/>
        <v>33</v>
      </c>
      <c r="K1252">
        <f t="shared" si="7161"/>
        <v>33</v>
      </c>
      <c r="L1252">
        <f t="shared" si="7161"/>
        <v>33</v>
      </c>
      <c r="M1252">
        <f t="shared" si="7161"/>
        <v>33</v>
      </c>
      <c r="N1252">
        <f t="shared" si="7161"/>
        <v>33</v>
      </c>
      <c r="O1252">
        <f t="shared" si="7161"/>
        <v>33</v>
      </c>
      <c r="P1252">
        <f t="shared" si="7161"/>
        <v>33</v>
      </c>
      <c r="Q1252" s="37">
        <f t="shared" ref="Q1252:T1252" si="7162">IF(ROWS(Q$1220:Q1252)/100&lt;=Q$1218,Q1251+1%,"")</f>
        <v>0.33000000000000013</v>
      </c>
      <c r="R1252" s="37">
        <f t="shared" si="7162"/>
        <v>0.33000000000000013</v>
      </c>
      <c r="S1252" s="37">
        <f t="shared" si="7162"/>
        <v>0.33000000000000013</v>
      </c>
      <c r="T1252" s="37">
        <f t="shared" si="7162"/>
        <v>0.33000000000000013</v>
      </c>
      <c r="U1252">
        <f t="shared" si="6973"/>
        <v>33</v>
      </c>
      <c r="V1252" s="37">
        <f t="shared" ref="V1252:W1252" si="7163">IF(ROWS(V$1220:V1252)/100&lt;=V$1218,V1251+1%,"")</f>
        <v>0.33000000000000013</v>
      </c>
      <c r="W1252" s="37">
        <f t="shared" si="7163"/>
        <v>0.33000000000000013</v>
      </c>
      <c r="X1252">
        <f t="shared" si="6975"/>
        <v>42</v>
      </c>
      <c r="Y1252" s="37">
        <f t="shared" si="6976"/>
        <v>0.33000000000000013</v>
      </c>
      <c r="Z1252">
        <f t="shared" ref="Z1252:AA1252" si="7164">IF(ROWS(Z$1220:Z1252)&lt;=Z$1218,Z1251+1,"")</f>
        <v>33</v>
      </c>
      <c r="AA1252">
        <f t="shared" si="7164"/>
        <v>33</v>
      </c>
      <c r="AB1252" s="37">
        <f t="shared" ref="AB1252:AG1252" si="7165">IF(ROWS(AB$1220:AB1252)/100&lt;=AB$1218,AB1251+1%,"")</f>
        <v>0.33000000000000013</v>
      </c>
      <c r="AC1252" s="37">
        <f t="shared" si="7165"/>
        <v>0.33000000000000013</v>
      </c>
      <c r="AD1252" s="37">
        <f t="shared" si="7165"/>
        <v>0.33000000000000013</v>
      </c>
      <c r="AE1252" s="37">
        <f t="shared" si="7165"/>
        <v>0.33000000000000013</v>
      </c>
      <c r="AF1252" s="37">
        <f t="shared" si="7165"/>
        <v>0.33000000000000013</v>
      </c>
      <c r="AG1252" s="37">
        <f t="shared" si="7165"/>
        <v>0.33000000000000013</v>
      </c>
      <c r="AH1252">
        <f t="shared" si="6979"/>
        <v>33</v>
      </c>
      <c r="AI1252" s="37">
        <f t="shared" ref="AI1252:AJ1252" si="7166">IF(ROWS(AI$463:AI1252)/100&lt;=AI$461,AI1251+1%,"")</f>
        <v>0.33000000000000013</v>
      </c>
      <c r="AJ1252" s="37">
        <f t="shared" si="7166"/>
        <v>0.33000000000000013</v>
      </c>
    </row>
    <row r="1253" spans="2:36" ht="12.75">
      <c r="B1253">
        <f t="shared" ref="B1253:P1253" si="7167">IF(ROWS(B$1220:B1253)&lt;=B$1218,B1252+1,"")</f>
        <v>34</v>
      </c>
      <c r="C1253">
        <f t="shared" si="7167"/>
        <v>34</v>
      </c>
      <c r="D1253">
        <f t="shared" si="7167"/>
        <v>34</v>
      </c>
      <c r="E1253">
        <f t="shared" si="7167"/>
        <v>34</v>
      </c>
      <c r="F1253">
        <f t="shared" si="7167"/>
        <v>34</v>
      </c>
      <c r="G1253">
        <f t="shared" si="7167"/>
        <v>34</v>
      </c>
      <c r="H1253">
        <f t="shared" si="7167"/>
        <v>34</v>
      </c>
      <c r="I1253">
        <f t="shared" si="7167"/>
        <v>34</v>
      </c>
      <c r="J1253">
        <f t="shared" si="7167"/>
        <v>34</v>
      </c>
      <c r="K1253">
        <f t="shared" si="7167"/>
        <v>34</v>
      </c>
      <c r="L1253">
        <f t="shared" si="7167"/>
        <v>34</v>
      </c>
      <c r="M1253">
        <f t="shared" si="7167"/>
        <v>34</v>
      </c>
      <c r="N1253">
        <f t="shared" si="7167"/>
        <v>34</v>
      </c>
      <c r="O1253">
        <f t="shared" si="7167"/>
        <v>34</v>
      </c>
      <c r="P1253">
        <f t="shared" si="7167"/>
        <v>34</v>
      </c>
      <c r="Q1253" s="37">
        <f t="shared" ref="Q1253:T1253" si="7168">IF(ROWS(Q$1220:Q1253)/100&lt;=Q$1218,Q1252+1%,"")</f>
        <v>0.34000000000000014</v>
      </c>
      <c r="R1253" s="37">
        <f t="shared" si="7168"/>
        <v>0.34000000000000014</v>
      </c>
      <c r="S1253" s="37">
        <f t="shared" si="7168"/>
        <v>0.34000000000000014</v>
      </c>
      <c r="T1253" s="37">
        <f t="shared" si="7168"/>
        <v>0.34000000000000014</v>
      </c>
      <c r="U1253">
        <f t="shared" si="6973"/>
        <v>34</v>
      </c>
      <c r="V1253" s="37">
        <f t="shared" ref="V1253:W1253" si="7169">IF(ROWS(V$1220:V1253)/100&lt;=V$1218,V1252+1%,"")</f>
        <v>0.34000000000000014</v>
      </c>
      <c r="W1253" s="37">
        <f t="shared" si="7169"/>
        <v>0.34000000000000014</v>
      </c>
      <c r="X1253">
        <f t="shared" si="6975"/>
        <v>43</v>
      </c>
      <c r="Y1253" s="37">
        <f t="shared" si="6976"/>
        <v>0.34000000000000014</v>
      </c>
      <c r="Z1253">
        <f t="shared" ref="Z1253:AA1253" si="7170">IF(ROWS(Z$1220:Z1253)&lt;=Z$1218,Z1252+1,"")</f>
        <v>34</v>
      </c>
      <c r="AA1253">
        <f t="shared" si="7170"/>
        <v>34</v>
      </c>
      <c r="AB1253" s="37">
        <f t="shared" ref="AB1253:AG1253" si="7171">IF(ROWS(AB$1220:AB1253)/100&lt;=AB$1218,AB1252+1%,"")</f>
        <v>0.34000000000000014</v>
      </c>
      <c r="AC1253" s="37">
        <f t="shared" si="7171"/>
        <v>0.34000000000000014</v>
      </c>
      <c r="AD1253" s="37">
        <f t="shared" si="7171"/>
        <v>0.34000000000000014</v>
      </c>
      <c r="AE1253" s="37">
        <f t="shared" si="7171"/>
        <v>0.34000000000000014</v>
      </c>
      <c r="AF1253" s="37">
        <f t="shared" si="7171"/>
        <v>0.34000000000000014</v>
      </c>
      <c r="AG1253" s="37">
        <f t="shared" si="7171"/>
        <v>0.34000000000000014</v>
      </c>
      <c r="AH1253">
        <f t="shared" si="6979"/>
        <v>34</v>
      </c>
      <c r="AI1253" s="37">
        <f t="shared" ref="AI1253:AJ1253" si="7172">IF(ROWS(AI$463:AI1253)/100&lt;=AI$461,AI1252+1%,"")</f>
        <v>0.34000000000000014</v>
      </c>
      <c r="AJ1253" s="37">
        <f t="shared" si="7172"/>
        <v>0.34000000000000014</v>
      </c>
    </row>
    <row r="1254" spans="2:36" ht="12.75">
      <c r="B1254">
        <f t="shared" ref="B1254:P1254" si="7173">IF(ROWS(B$1220:B1254)&lt;=B$1218,B1253+1,"")</f>
        <v>35</v>
      </c>
      <c r="C1254">
        <f t="shared" si="7173"/>
        <v>35</v>
      </c>
      <c r="D1254">
        <f t="shared" si="7173"/>
        <v>35</v>
      </c>
      <c r="E1254">
        <f t="shared" si="7173"/>
        <v>35</v>
      </c>
      <c r="F1254">
        <f t="shared" si="7173"/>
        <v>35</v>
      </c>
      <c r="G1254">
        <f t="shared" si="7173"/>
        <v>35</v>
      </c>
      <c r="H1254">
        <f t="shared" si="7173"/>
        <v>35</v>
      </c>
      <c r="I1254">
        <f t="shared" si="7173"/>
        <v>35</v>
      </c>
      <c r="J1254">
        <f t="shared" si="7173"/>
        <v>35</v>
      </c>
      <c r="K1254">
        <f t="shared" si="7173"/>
        <v>35</v>
      </c>
      <c r="L1254">
        <f t="shared" si="7173"/>
        <v>35</v>
      </c>
      <c r="M1254">
        <f t="shared" si="7173"/>
        <v>35</v>
      </c>
      <c r="N1254">
        <f t="shared" si="7173"/>
        <v>35</v>
      </c>
      <c r="O1254">
        <f t="shared" si="7173"/>
        <v>35</v>
      </c>
      <c r="P1254">
        <f t="shared" si="7173"/>
        <v>35</v>
      </c>
      <c r="Q1254" s="37">
        <f t="shared" ref="Q1254:T1254" si="7174">IF(ROWS(Q$1220:Q1254)/100&lt;=Q$1218,Q1253+1%,"")</f>
        <v>0.35000000000000014</v>
      </c>
      <c r="R1254" s="37">
        <f t="shared" si="7174"/>
        <v>0.35000000000000014</v>
      </c>
      <c r="S1254" s="37">
        <f t="shared" si="7174"/>
        <v>0.35000000000000014</v>
      </c>
      <c r="T1254" s="37">
        <f t="shared" si="7174"/>
        <v>0.35000000000000014</v>
      </c>
      <c r="U1254">
        <f t="shared" si="6973"/>
        <v>35</v>
      </c>
      <c r="V1254" s="37">
        <f t="shared" ref="V1254:W1254" si="7175">IF(ROWS(V$1220:V1254)/100&lt;=V$1218,V1253+1%,"")</f>
        <v>0.35000000000000014</v>
      </c>
      <c r="W1254" s="37">
        <f t="shared" si="7175"/>
        <v>0.35000000000000014</v>
      </c>
      <c r="X1254">
        <f t="shared" si="6975"/>
        <v>44</v>
      </c>
      <c r="Y1254" s="37">
        <f t="shared" si="6976"/>
        <v>0.35000000000000014</v>
      </c>
      <c r="Z1254">
        <f t="shared" ref="Z1254:AA1254" si="7176">IF(ROWS(Z$1220:Z1254)&lt;=Z$1218,Z1253+1,"")</f>
        <v>35</v>
      </c>
      <c r="AA1254">
        <f t="shared" si="7176"/>
        <v>35</v>
      </c>
      <c r="AB1254" s="37">
        <f t="shared" ref="AB1254:AG1254" si="7177">IF(ROWS(AB$1220:AB1254)/100&lt;=AB$1218,AB1253+1%,"")</f>
        <v>0.35000000000000014</v>
      </c>
      <c r="AC1254" s="37">
        <f t="shared" si="7177"/>
        <v>0.35000000000000014</v>
      </c>
      <c r="AD1254" s="37">
        <f t="shared" si="7177"/>
        <v>0.35000000000000014</v>
      </c>
      <c r="AE1254" s="37">
        <f t="shared" si="7177"/>
        <v>0.35000000000000014</v>
      </c>
      <c r="AF1254" s="37">
        <f t="shared" si="7177"/>
        <v>0.35000000000000014</v>
      </c>
      <c r="AG1254" s="37">
        <f t="shared" si="7177"/>
        <v>0.35000000000000014</v>
      </c>
      <c r="AH1254">
        <f t="shared" si="6979"/>
        <v>35</v>
      </c>
      <c r="AI1254" s="37">
        <f t="shared" ref="AI1254:AJ1254" si="7178">IF(ROWS(AI$463:AI1254)/100&lt;=AI$461,AI1253+1%,"")</f>
        <v>0.35000000000000014</v>
      </c>
      <c r="AJ1254" s="37">
        <f t="shared" si="7178"/>
        <v>0.35000000000000014</v>
      </c>
    </row>
    <row r="1255" spans="2:36" ht="12.75">
      <c r="B1255">
        <f t="shared" ref="B1255:P1255" si="7179">IF(ROWS(B$1220:B1255)&lt;=B$1218,B1254+1,"")</f>
        <v>36</v>
      </c>
      <c r="C1255">
        <f t="shared" si="7179"/>
        <v>36</v>
      </c>
      <c r="D1255">
        <f t="shared" si="7179"/>
        <v>36</v>
      </c>
      <c r="E1255">
        <f t="shared" si="7179"/>
        <v>36</v>
      </c>
      <c r="F1255">
        <f t="shared" si="7179"/>
        <v>36</v>
      </c>
      <c r="G1255">
        <f t="shared" si="7179"/>
        <v>36</v>
      </c>
      <c r="H1255">
        <f t="shared" si="7179"/>
        <v>36</v>
      </c>
      <c r="I1255">
        <f t="shared" si="7179"/>
        <v>36</v>
      </c>
      <c r="J1255">
        <f t="shared" si="7179"/>
        <v>36</v>
      </c>
      <c r="K1255">
        <f t="shared" si="7179"/>
        <v>36</v>
      </c>
      <c r="L1255">
        <f t="shared" si="7179"/>
        <v>36</v>
      </c>
      <c r="M1255">
        <f t="shared" si="7179"/>
        <v>36</v>
      </c>
      <c r="N1255">
        <f t="shared" si="7179"/>
        <v>36</v>
      </c>
      <c r="O1255">
        <f t="shared" si="7179"/>
        <v>36</v>
      </c>
      <c r="P1255">
        <f t="shared" si="7179"/>
        <v>36</v>
      </c>
      <c r="Q1255" s="37">
        <f t="shared" ref="Q1255:T1255" si="7180">IF(ROWS(Q$1220:Q1255)/100&lt;=Q$1218,Q1254+1%,"")</f>
        <v>0.36000000000000015</v>
      </c>
      <c r="R1255" s="37">
        <f t="shared" si="7180"/>
        <v>0.36000000000000015</v>
      </c>
      <c r="S1255" s="37">
        <f t="shared" si="7180"/>
        <v>0.36000000000000015</v>
      </c>
      <c r="T1255" s="37">
        <f t="shared" si="7180"/>
        <v>0.36000000000000015</v>
      </c>
      <c r="U1255">
        <f t="shared" si="6973"/>
        <v>36</v>
      </c>
      <c r="V1255" s="37">
        <f t="shared" ref="V1255:W1255" si="7181">IF(ROWS(V$1220:V1255)/100&lt;=V$1218,V1254+1%,"")</f>
        <v>0.36000000000000015</v>
      </c>
      <c r="W1255" s="37">
        <f t="shared" si="7181"/>
        <v>0.36000000000000015</v>
      </c>
      <c r="X1255">
        <f t="shared" si="6975"/>
        <v>45</v>
      </c>
      <c r="Y1255" s="37">
        <f t="shared" si="6976"/>
        <v>0.36000000000000015</v>
      </c>
      <c r="Z1255">
        <f t="shared" ref="Z1255:AA1255" si="7182">IF(ROWS(Z$1220:Z1255)&lt;=Z$1218,Z1254+1,"")</f>
        <v>36</v>
      </c>
      <c r="AA1255">
        <f t="shared" si="7182"/>
        <v>36</v>
      </c>
      <c r="AB1255" s="37">
        <f t="shared" ref="AB1255:AG1255" si="7183">IF(ROWS(AB$1220:AB1255)/100&lt;=AB$1218,AB1254+1%,"")</f>
        <v>0.36000000000000015</v>
      </c>
      <c r="AC1255" s="37">
        <f t="shared" si="7183"/>
        <v>0.36000000000000015</v>
      </c>
      <c r="AD1255" s="37">
        <f t="shared" si="7183"/>
        <v>0.36000000000000015</v>
      </c>
      <c r="AE1255" s="37">
        <f t="shared" si="7183"/>
        <v>0.36000000000000015</v>
      </c>
      <c r="AF1255" s="37">
        <f t="shared" si="7183"/>
        <v>0.36000000000000015</v>
      </c>
      <c r="AG1255" s="37">
        <f t="shared" si="7183"/>
        <v>0.36000000000000015</v>
      </c>
      <c r="AH1255">
        <f t="shared" si="6979"/>
        <v>36</v>
      </c>
      <c r="AI1255" s="37">
        <f t="shared" ref="AI1255:AJ1255" si="7184">IF(ROWS(AI$463:AI1255)/100&lt;=AI$461,AI1254+1%,"")</f>
        <v>0.36000000000000015</v>
      </c>
      <c r="AJ1255" s="37">
        <f t="shared" si="7184"/>
        <v>0.36000000000000015</v>
      </c>
    </row>
    <row r="1256" spans="2:36" ht="12.75">
      <c r="B1256">
        <f t="shared" ref="B1256:P1256" si="7185">IF(ROWS(B$1220:B1256)&lt;=B$1218,B1255+1,"")</f>
        <v>37</v>
      </c>
      <c r="C1256">
        <f t="shared" si="7185"/>
        <v>37</v>
      </c>
      <c r="D1256">
        <f t="shared" si="7185"/>
        <v>37</v>
      </c>
      <c r="E1256">
        <f t="shared" si="7185"/>
        <v>37</v>
      </c>
      <c r="F1256">
        <f t="shared" si="7185"/>
        <v>37</v>
      </c>
      <c r="G1256">
        <f t="shared" si="7185"/>
        <v>37</v>
      </c>
      <c r="H1256">
        <f t="shared" si="7185"/>
        <v>37</v>
      </c>
      <c r="I1256">
        <f t="shared" si="7185"/>
        <v>37</v>
      </c>
      <c r="J1256">
        <f t="shared" si="7185"/>
        <v>37</v>
      </c>
      <c r="K1256">
        <f t="shared" si="7185"/>
        <v>37</v>
      </c>
      <c r="L1256">
        <f t="shared" si="7185"/>
        <v>37</v>
      </c>
      <c r="M1256">
        <f t="shared" si="7185"/>
        <v>37</v>
      </c>
      <c r="N1256">
        <f t="shared" si="7185"/>
        <v>37</v>
      </c>
      <c r="O1256">
        <f t="shared" si="7185"/>
        <v>37</v>
      </c>
      <c r="P1256">
        <f t="shared" si="7185"/>
        <v>37</v>
      </c>
      <c r="Q1256" s="37">
        <f t="shared" ref="Q1256:T1256" si="7186">IF(ROWS(Q$1220:Q1256)/100&lt;=Q$1218,Q1255+1%,"")</f>
        <v>0.37000000000000016</v>
      </c>
      <c r="R1256" s="37">
        <f t="shared" si="7186"/>
        <v>0.37000000000000016</v>
      </c>
      <c r="S1256" s="37">
        <f t="shared" si="7186"/>
        <v>0.37000000000000016</v>
      </c>
      <c r="T1256" s="37">
        <f t="shared" si="7186"/>
        <v>0.37000000000000016</v>
      </c>
      <c r="U1256">
        <f t="shared" si="6973"/>
        <v>37</v>
      </c>
      <c r="V1256" s="37">
        <f t="shared" ref="V1256:W1256" si="7187">IF(ROWS(V$1220:V1256)/100&lt;=V$1218,V1255+1%,"")</f>
        <v>0.37000000000000016</v>
      </c>
      <c r="W1256" s="37">
        <f t="shared" si="7187"/>
        <v>0.37000000000000016</v>
      </c>
      <c r="X1256">
        <f t="shared" si="6975"/>
        <v>46</v>
      </c>
      <c r="Y1256" s="37">
        <f t="shared" si="6976"/>
        <v>0.37000000000000016</v>
      </c>
      <c r="Z1256">
        <f t="shared" ref="Z1256:AA1256" si="7188">IF(ROWS(Z$1220:Z1256)&lt;=Z$1218,Z1255+1,"")</f>
        <v>37</v>
      </c>
      <c r="AA1256">
        <f t="shared" si="7188"/>
        <v>37</v>
      </c>
      <c r="AB1256" s="37">
        <f t="shared" ref="AB1256:AG1256" si="7189">IF(ROWS(AB$1220:AB1256)/100&lt;=AB$1218,AB1255+1%,"")</f>
        <v>0.37000000000000016</v>
      </c>
      <c r="AC1256" s="37">
        <f t="shared" si="7189"/>
        <v>0.37000000000000016</v>
      </c>
      <c r="AD1256" s="37">
        <f t="shared" si="7189"/>
        <v>0.37000000000000016</v>
      </c>
      <c r="AE1256" s="37">
        <f t="shared" si="7189"/>
        <v>0.37000000000000016</v>
      </c>
      <c r="AF1256" s="37">
        <f t="shared" si="7189"/>
        <v>0.37000000000000016</v>
      </c>
      <c r="AG1256" s="37">
        <f t="shared" si="7189"/>
        <v>0.37000000000000016</v>
      </c>
      <c r="AH1256">
        <f t="shared" si="6979"/>
        <v>37</v>
      </c>
      <c r="AI1256" s="37">
        <f t="shared" ref="AI1256:AJ1256" si="7190">IF(ROWS(AI$463:AI1256)/100&lt;=AI$461,AI1255+1%,"")</f>
        <v>0.37000000000000016</v>
      </c>
      <c r="AJ1256" s="37">
        <f t="shared" si="7190"/>
        <v>0.37000000000000016</v>
      </c>
    </row>
    <row r="1257" spans="2:36" ht="12.75">
      <c r="B1257">
        <f t="shared" ref="B1257:P1257" si="7191">IF(ROWS(B$1220:B1257)&lt;=B$1218,B1256+1,"")</f>
        <v>38</v>
      </c>
      <c r="C1257">
        <f t="shared" si="7191"/>
        <v>38</v>
      </c>
      <c r="D1257">
        <f t="shared" si="7191"/>
        <v>38</v>
      </c>
      <c r="E1257">
        <f t="shared" si="7191"/>
        <v>38</v>
      </c>
      <c r="F1257">
        <f t="shared" si="7191"/>
        <v>38</v>
      </c>
      <c r="G1257">
        <f t="shared" si="7191"/>
        <v>38</v>
      </c>
      <c r="H1257">
        <f t="shared" si="7191"/>
        <v>38</v>
      </c>
      <c r="I1257">
        <f t="shared" si="7191"/>
        <v>38</v>
      </c>
      <c r="J1257">
        <f t="shared" si="7191"/>
        <v>38</v>
      </c>
      <c r="K1257">
        <f t="shared" si="7191"/>
        <v>38</v>
      </c>
      <c r="L1257">
        <f t="shared" si="7191"/>
        <v>38</v>
      </c>
      <c r="M1257">
        <f t="shared" si="7191"/>
        <v>38</v>
      </c>
      <c r="N1257">
        <f t="shared" si="7191"/>
        <v>38</v>
      </c>
      <c r="O1257">
        <f t="shared" si="7191"/>
        <v>38</v>
      </c>
      <c r="P1257">
        <f t="shared" si="7191"/>
        <v>38</v>
      </c>
      <c r="Q1257" s="37">
        <f t="shared" ref="Q1257:T1257" si="7192">IF(ROWS(Q$1220:Q1257)/100&lt;=Q$1218,Q1256+1%,"")</f>
        <v>0.38000000000000017</v>
      </c>
      <c r="R1257" s="37">
        <f t="shared" si="7192"/>
        <v>0.38000000000000017</v>
      </c>
      <c r="S1257" s="37">
        <f t="shared" si="7192"/>
        <v>0.38000000000000017</v>
      </c>
      <c r="T1257" s="37">
        <f t="shared" si="7192"/>
        <v>0.38000000000000017</v>
      </c>
      <c r="U1257">
        <f t="shared" si="6973"/>
        <v>38</v>
      </c>
      <c r="V1257" s="37">
        <f t="shared" ref="V1257:W1257" si="7193">IF(ROWS(V$1220:V1257)/100&lt;=V$1218,V1256+1%,"")</f>
        <v>0.38000000000000017</v>
      </c>
      <c r="W1257" s="37">
        <f t="shared" si="7193"/>
        <v>0.38000000000000017</v>
      </c>
      <c r="X1257">
        <f t="shared" si="6975"/>
        <v>47</v>
      </c>
      <c r="Y1257" s="37">
        <f t="shared" si="6976"/>
        <v>0.38000000000000017</v>
      </c>
      <c r="Z1257">
        <f t="shared" ref="Z1257:AA1257" si="7194">IF(ROWS(Z$1220:Z1257)&lt;=Z$1218,Z1256+1,"")</f>
        <v>38</v>
      </c>
      <c r="AA1257">
        <f t="shared" si="7194"/>
        <v>38</v>
      </c>
      <c r="AB1257" s="37">
        <f t="shared" ref="AB1257:AG1257" si="7195">IF(ROWS(AB$1220:AB1257)/100&lt;=AB$1218,AB1256+1%,"")</f>
        <v>0.38000000000000017</v>
      </c>
      <c r="AC1257" s="37">
        <f t="shared" si="7195"/>
        <v>0.38000000000000017</v>
      </c>
      <c r="AD1257" s="37">
        <f t="shared" si="7195"/>
        <v>0.38000000000000017</v>
      </c>
      <c r="AE1257" s="37">
        <f t="shared" si="7195"/>
        <v>0.38000000000000017</v>
      </c>
      <c r="AF1257" s="37">
        <f t="shared" si="7195"/>
        <v>0.38000000000000017</v>
      </c>
      <c r="AG1257" s="37">
        <f t="shared" si="7195"/>
        <v>0.38000000000000017</v>
      </c>
      <c r="AH1257">
        <f t="shared" si="6979"/>
        <v>38</v>
      </c>
      <c r="AI1257" s="37">
        <f t="shared" ref="AI1257:AJ1257" si="7196">IF(ROWS(AI$463:AI1257)/100&lt;=AI$461,AI1256+1%,"")</f>
        <v>0.38000000000000017</v>
      </c>
      <c r="AJ1257" s="37">
        <f t="shared" si="7196"/>
        <v>0.38000000000000017</v>
      </c>
    </row>
    <row r="1258" spans="2:36" ht="12.75">
      <c r="B1258">
        <f t="shared" ref="B1258:P1258" si="7197">IF(ROWS(B$1220:B1258)&lt;=B$1218,B1257+1,"")</f>
        <v>39</v>
      </c>
      <c r="C1258">
        <f t="shared" si="7197"/>
        <v>39</v>
      </c>
      <c r="D1258">
        <f t="shared" si="7197"/>
        <v>39</v>
      </c>
      <c r="E1258">
        <f t="shared" si="7197"/>
        <v>39</v>
      </c>
      <c r="F1258">
        <f t="shared" si="7197"/>
        <v>39</v>
      </c>
      <c r="G1258">
        <f t="shared" si="7197"/>
        <v>39</v>
      </c>
      <c r="H1258">
        <f t="shared" si="7197"/>
        <v>39</v>
      </c>
      <c r="I1258">
        <f t="shared" si="7197"/>
        <v>39</v>
      </c>
      <c r="J1258">
        <f t="shared" si="7197"/>
        <v>39</v>
      </c>
      <c r="K1258">
        <f t="shared" si="7197"/>
        <v>39</v>
      </c>
      <c r="L1258">
        <f t="shared" si="7197"/>
        <v>39</v>
      </c>
      <c r="M1258">
        <f t="shared" si="7197"/>
        <v>39</v>
      </c>
      <c r="N1258">
        <f t="shared" si="7197"/>
        <v>39</v>
      </c>
      <c r="O1258">
        <f t="shared" si="7197"/>
        <v>39</v>
      </c>
      <c r="P1258">
        <f t="shared" si="7197"/>
        <v>39</v>
      </c>
      <c r="Q1258" s="37">
        <f t="shared" ref="Q1258:T1258" si="7198">IF(ROWS(Q$1220:Q1258)/100&lt;=Q$1218,Q1257+1%,"")</f>
        <v>0.39000000000000018</v>
      </c>
      <c r="R1258" s="37">
        <f t="shared" si="7198"/>
        <v>0.39000000000000018</v>
      </c>
      <c r="S1258" s="37">
        <f t="shared" si="7198"/>
        <v>0.39000000000000018</v>
      </c>
      <c r="T1258" s="37">
        <f t="shared" si="7198"/>
        <v>0.39000000000000018</v>
      </c>
      <c r="U1258">
        <f t="shared" si="6973"/>
        <v>39</v>
      </c>
      <c r="V1258" s="37">
        <f t="shared" ref="V1258:W1258" si="7199">IF(ROWS(V$1220:V1258)/100&lt;=V$1218,V1257+1%,"")</f>
        <v>0.39000000000000018</v>
      </c>
      <c r="W1258" s="37">
        <f t="shared" si="7199"/>
        <v>0.39000000000000018</v>
      </c>
      <c r="X1258">
        <f t="shared" si="6975"/>
        <v>48</v>
      </c>
      <c r="Y1258" s="37">
        <f t="shared" si="6976"/>
        <v>0.39000000000000018</v>
      </c>
      <c r="Z1258">
        <f t="shared" ref="Z1258:AA1258" si="7200">IF(ROWS(Z$1220:Z1258)&lt;=Z$1218,Z1257+1,"")</f>
        <v>39</v>
      </c>
      <c r="AA1258">
        <f t="shared" si="7200"/>
        <v>39</v>
      </c>
      <c r="AB1258" s="37">
        <f t="shared" ref="AB1258:AG1258" si="7201">IF(ROWS(AB$1220:AB1258)/100&lt;=AB$1218,AB1257+1%,"")</f>
        <v>0.39000000000000018</v>
      </c>
      <c r="AC1258" s="37">
        <f t="shared" si="7201"/>
        <v>0.39000000000000018</v>
      </c>
      <c r="AD1258" s="37">
        <f t="shared" si="7201"/>
        <v>0.39000000000000018</v>
      </c>
      <c r="AE1258" s="37">
        <f t="shared" si="7201"/>
        <v>0.39000000000000018</v>
      </c>
      <c r="AF1258" s="37">
        <f t="shared" si="7201"/>
        <v>0.39000000000000018</v>
      </c>
      <c r="AG1258" s="37">
        <f t="shared" si="7201"/>
        <v>0.39000000000000018</v>
      </c>
      <c r="AH1258">
        <f t="shared" si="6979"/>
        <v>39</v>
      </c>
      <c r="AI1258" s="37">
        <f t="shared" ref="AI1258:AJ1258" si="7202">IF(ROWS(AI$463:AI1258)/100&lt;=AI$461,AI1257+1%,"")</f>
        <v>0.39000000000000018</v>
      </c>
      <c r="AJ1258" s="37">
        <f t="shared" si="7202"/>
        <v>0.39000000000000018</v>
      </c>
    </row>
    <row r="1259" spans="2:36" ht="12.75">
      <c r="B1259">
        <f t="shared" ref="B1259:P1259" si="7203">IF(ROWS(B$1220:B1259)&lt;=B$1218,B1258+1,"")</f>
        <v>40</v>
      </c>
      <c r="C1259">
        <f t="shared" si="7203"/>
        <v>40</v>
      </c>
      <c r="D1259">
        <f t="shared" si="7203"/>
        <v>40</v>
      </c>
      <c r="E1259">
        <f t="shared" si="7203"/>
        <v>40</v>
      </c>
      <c r="F1259">
        <f t="shared" si="7203"/>
        <v>40</v>
      </c>
      <c r="G1259">
        <f t="shared" si="7203"/>
        <v>40</v>
      </c>
      <c r="H1259">
        <f t="shared" si="7203"/>
        <v>40</v>
      </c>
      <c r="I1259">
        <f t="shared" si="7203"/>
        <v>40</v>
      </c>
      <c r="J1259">
        <f t="shared" si="7203"/>
        <v>40</v>
      </c>
      <c r="K1259">
        <f t="shared" si="7203"/>
        <v>40</v>
      </c>
      <c r="L1259">
        <f t="shared" si="7203"/>
        <v>40</v>
      </c>
      <c r="M1259">
        <f t="shared" si="7203"/>
        <v>40</v>
      </c>
      <c r="N1259">
        <f t="shared" si="7203"/>
        <v>40</v>
      </c>
      <c r="O1259">
        <f t="shared" si="7203"/>
        <v>40</v>
      </c>
      <c r="P1259">
        <f t="shared" si="7203"/>
        <v>40</v>
      </c>
      <c r="Q1259" s="37">
        <f t="shared" ref="Q1259:T1259" si="7204">IF(ROWS(Q$1220:Q1259)/100&lt;=Q$1218,Q1258+1%,"")</f>
        <v>0.40000000000000019</v>
      </c>
      <c r="R1259" s="37">
        <f t="shared" si="7204"/>
        <v>0.40000000000000019</v>
      </c>
      <c r="S1259" s="37">
        <f t="shared" si="7204"/>
        <v>0.40000000000000019</v>
      </c>
      <c r="T1259" s="37">
        <f t="shared" si="7204"/>
        <v>0.40000000000000019</v>
      </c>
      <c r="U1259">
        <f t="shared" si="6973"/>
        <v>40</v>
      </c>
      <c r="V1259" s="37">
        <f t="shared" ref="V1259:W1259" si="7205">IF(ROWS(V$1220:V1259)/100&lt;=V$1218,V1258+1%,"")</f>
        <v>0.40000000000000019</v>
      </c>
      <c r="W1259" s="37">
        <f t="shared" si="7205"/>
        <v>0.40000000000000019</v>
      </c>
      <c r="X1259">
        <f t="shared" si="6975"/>
        <v>49</v>
      </c>
      <c r="Y1259" s="37">
        <f t="shared" si="6976"/>
        <v>0.40000000000000019</v>
      </c>
      <c r="Z1259">
        <f t="shared" ref="Z1259:AA1259" si="7206">IF(ROWS(Z$1220:Z1259)&lt;=Z$1218,Z1258+1,"")</f>
        <v>40</v>
      </c>
      <c r="AA1259">
        <f t="shared" si="7206"/>
        <v>40</v>
      </c>
      <c r="AB1259" s="37">
        <f t="shared" ref="AB1259:AG1259" si="7207">IF(ROWS(AB$1220:AB1259)/100&lt;=AB$1218,AB1258+1%,"")</f>
        <v>0.40000000000000019</v>
      </c>
      <c r="AC1259" s="37">
        <f t="shared" si="7207"/>
        <v>0.40000000000000019</v>
      </c>
      <c r="AD1259" s="37">
        <f t="shared" si="7207"/>
        <v>0.40000000000000019</v>
      </c>
      <c r="AE1259" s="37">
        <f t="shared" si="7207"/>
        <v>0.40000000000000019</v>
      </c>
      <c r="AF1259" s="37">
        <f t="shared" si="7207"/>
        <v>0.40000000000000019</v>
      </c>
      <c r="AG1259" s="37">
        <f t="shared" si="7207"/>
        <v>0.40000000000000019</v>
      </c>
      <c r="AH1259">
        <f t="shared" si="6979"/>
        <v>40</v>
      </c>
      <c r="AI1259" s="37">
        <f t="shared" ref="AI1259:AJ1259" si="7208">IF(ROWS(AI$463:AI1259)/100&lt;=AI$461,AI1258+1%,"")</f>
        <v>0.40000000000000019</v>
      </c>
      <c r="AJ1259" s="37">
        <f t="shared" si="7208"/>
        <v>0.40000000000000019</v>
      </c>
    </row>
    <row r="1260" spans="2:36" ht="12.75">
      <c r="B1260">
        <f t="shared" ref="B1260:P1260" si="7209">IF(ROWS(B$1220:B1260)&lt;=B$1218,B1259+1,"")</f>
        <v>41</v>
      </c>
      <c r="C1260">
        <f t="shared" si="7209"/>
        <v>41</v>
      </c>
      <c r="D1260">
        <f t="shared" si="7209"/>
        <v>41</v>
      </c>
      <c r="E1260">
        <f t="shared" si="7209"/>
        <v>41</v>
      </c>
      <c r="F1260">
        <f t="shared" si="7209"/>
        <v>41</v>
      </c>
      <c r="G1260">
        <f t="shared" si="7209"/>
        <v>41</v>
      </c>
      <c r="H1260">
        <f t="shared" si="7209"/>
        <v>41</v>
      </c>
      <c r="I1260">
        <f t="shared" si="7209"/>
        <v>41</v>
      </c>
      <c r="J1260">
        <f t="shared" si="7209"/>
        <v>41</v>
      </c>
      <c r="K1260">
        <f t="shared" si="7209"/>
        <v>41</v>
      </c>
      <c r="L1260">
        <f t="shared" si="7209"/>
        <v>41</v>
      </c>
      <c r="M1260">
        <f t="shared" si="7209"/>
        <v>41</v>
      </c>
      <c r="N1260">
        <f t="shared" si="7209"/>
        <v>41</v>
      </c>
      <c r="O1260">
        <f t="shared" si="7209"/>
        <v>41</v>
      </c>
      <c r="P1260">
        <f t="shared" si="7209"/>
        <v>41</v>
      </c>
      <c r="Q1260" s="37">
        <f t="shared" ref="Q1260:T1260" si="7210">IF(ROWS(Q$1220:Q1260)/100&lt;=Q$1218,Q1259+1%,"")</f>
        <v>0.4100000000000002</v>
      </c>
      <c r="R1260" s="37">
        <f t="shared" si="7210"/>
        <v>0.4100000000000002</v>
      </c>
      <c r="S1260" s="37">
        <f t="shared" si="7210"/>
        <v>0.4100000000000002</v>
      </c>
      <c r="T1260" s="37">
        <f t="shared" si="7210"/>
        <v>0.4100000000000002</v>
      </c>
      <c r="U1260">
        <f t="shared" si="6973"/>
        <v>41</v>
      </c>
      <c r="V1260" s="37">
        <f t="shared" ref="V1260:W1260" si="7211">IF(ROWS(V$1220:V1260)/100&lt;=V$1218,V1259+1%,"")</f>
        <v>0.4100000000000002</v>
      </c>
      <c r="W1260" s="37">
        <f t="shared" si="7211"/>
        <v>0.4100000000000002</v>
      </c>
      <c r="X1260">
        <f t="shared" si="6975"/>
        <v>50</v>
      </c>
      <c r="Y1260" s="37">
        <f t="shared" si="6976"/>
        <v>0.4100000000000002</v>
      </c>
      <c r="Z1260">
        <f t="shared" ref="Z1260:AA1260" si="7212">IF(ROWS(Z$1220:Z1260)&lt;=Z$1218,Z1259+1,"")</f>
        <v>41</v>
      </c>
      <c r="AA1260">
        <f t="shared" si="7212"/>
        <v>41</v>
      </c>
      <c r="AB1260" s="37">
        <f t="shared" ref="AB1260:AG1260" si="7213">IF(ROWS(AB$1220:AB1260)/100&lt;=AB$1218,AB1259+1%,"")</f>
        <v>0.4100000000000002</v>
      </c>
      <c r="AC1260" s="37">
        <f t="shared" si="7213"/>
        <v>0.4100000000000002</v>
      </c>
      <c r="AD1260" s="37">
        <f t="shared" si="7213"/>
        <v>0.4100000000000002</v>
      </c>
      <c r="AE1260" s="37">
        <f t="shared" si="7213"/>
        <v>0.4100000000000002</v>
      </c>
      <c r="AF1260" s="37">
        <f t="shared" si="7213"/>
        <v>0.4100000000000002</v>
      </c>
      <c r="AG1260" s="37">
        <f t="shared" si="7213"/>
        <v>0.4100000000000002</v>
      </c>
      <c r="AH1260">
        <f t="shared" si="6979"/>
        <v>41</v>
      </c>
      <c r="AI1260" s="37">
        <f t="shared" ref="AI1260:AJ1260" si="7214">IF(ROWS(AI$463:AI1260)/100&lt;=AI$461,AI1259+1%,"")</f>
        <v>0.4100000000000002</v>
      </c>
      <c r="AJ1260" s="37">
        <f t="shared" si="7214"/>
        <v>0.4100000000000002</v>
      </c>
    </row>
    <row r="1261" spans="2:36" ht="12.75">
      <c r="B1261">
        <f t="shared" ref="B1261:P1261" si="7215">IF(ROWS(B$1220:B1261)&lt;=B$1218,B1260+1,"")</f>
        <v>42</v>
      </c>
      <c r="C1261">
        <f t="shared" si="7215"/>
        <v>42</v>
      </c>
      <c r="D1261">
        <f t="shared" si="7215"/>
        <v>42</v>
      </c>
      <c r="E1261">
        <f t="shared" si="7215"/>
        <v>42</v>
      </c>
      <c r="F1261">
        <f t="shared" si="7215"/>
        <v>42</v>
      </c>
      <c r="G1261">
        <f t="shared" si="7215"/>
        <v>42</v>
      </c>
      <c r="H1261">
        <f t="shared" si="7215"/>
        <v>42</v>
      </c>
      <c r="I1261">
        <f t="shared" si="7215"/>
        <v>42</v>
      </c>
      <c r="J1261">
        <f t="shared" si="7215"/>
        <v>42</v>
      </c>
      <c r="K1261">
        <f t="shared" si="7215"/>
        <v>42</v>
      </c>
      <c r="L1261">
        <f t="shared" si="7215"/>
        <v>42</v>
      </c>
      <c r="M1261">
        <f t="shared" si="7215"/>
        <v>42</v>
      </c>
      <c r="N1261">
        <f t="shared" si="7215"/>
        <v>42</v>
      </c>
      <c r="O1261">
        <f t="shared" si="7215"/>
        <v>42</v>
      </c>
      <c r="P1261">
        <f t="shared" si="7215"/>
        <v>42</v>
      </c>
      <c r="Q1261" s="37">
        <f t="shared" ref="Q1261:T1261" si="7216">IF(ROWS(Q$1220:Q1261)/100&lt;=Q$1218,Q1260+1%,"")</f>
        <v>0.42000000000000021</v>
      </c>
      <c r="R1261" s="37">
        <f t="shared" si="7216"/>
        <v>0.42000000000000021</v>
      </c>
      <c r="S1261" s="37">
        <f t="shared" si="7216"/>
        <v>0.42000000000000021</v>
      </c>
      <c r="T1261" s="37">
        <f t="shared" si="7216"/>
        <v>0.42000000000000021</v>
      </c>
      <c r="U1261">
        <f t="shared" si="6973"/>
        <v>42</v>
      </c>
      <c r="V1261" s="37">
        <f t="shared" ref="V1261:W1261" si="7217">IF(ROWS(V$1220:V1261)/100&lt;=V$1218,V1260+1%,"")</f>
        <v>0.42000000000000021</v>
      </c>
      <c r="W1261" s="37">
        <f t="shared" si="7217"/>
        <v>0.42000000000000021</v>
      </c>
      <c r="X1261">
        <f t="shared" si="6975"/>
        <v>51</v>
      </c>
      <c r="Y1261" s="37">
        <f t="shared" si="6976"/>
        <v>0.42000000000000021</v>
      </c>
      <c r="Z1261">
        <f t="shared" ref="Z1261:AA1261" si="7218">IF(ROWS(Z$1220:Z1261)&lt;=Z$1218,Z1260+1,"")</f>
        <v>42</v>
      </c>
      <c r="AA1261">
        <f t="shared" si="7218"/>
        <v>42</v>
      </c>
      <c r="AB1261" s="37">
        <f t="shared" ref="AB1261:AG1261" si="7219">IF(ROWS(AB$1220:AB1261)/100&lt;=AB$1218,AB1260+1%,"")</f>
        <v>0.42000000000000021</v>
      </c>
      <c r="AC1261" s="37">
        <f t="shared" si="7219"/>
        <v>0.42000000000000021</v>
      </c>
      <c r="AD1261" s="37">
        <f t="shared" si="7219"/>
        <v>0.42000000000000021</v>
      </c>
      <c r="AE1261" s="37">
        <f t="shared" si="7219"/>
        <v>0.42000000000000021</v>
      </c>
      <c r="AF1261" s="37">
        <f t="shared" si="7219"/>
        <v>0.42000000000000021</v>
      </c>
      <c r="AG1261" s="37">
        <f t="shared" si="7219"/>
        <v>0.42000000000000021</v>
      </c>
      <c r="AH1261">
        <f t="shared" si="6979"/>
        <v>42</v>
      </c>
      <c r="AI1261" s="37">
        <f t="shared" ref="AI1261:AJ1261" si="7220">IF(ROWS(AI$463:AI1261)/100&lt;=AI$461,AI1260+1%,"")</f>
        <v>0.42000000000000021</v>
      </c>
      <c r="AJ1261" s="37">
        <f t="shared" si="7220"/>
        <v>0.42000000000000021</v>
      </c>
    </row>
    <row r="1262" spans="2:36" ht="12.75">
      <c r="B1262">
        <f t="shared" ref="B1262:P1262" si="7221">IF(ROWS(B$1220:B1262)&lt;=B$1218,B1261+1,"")</f>
        <v>43</v>
      </c>
      <c r="C1262">
        <f t="shared" si="7221"/>
        <v>43</v>
      </c>
      <c r="D1262">
        <f t="shared" si="7221"/>
        <v>43</v>
      </c>
      <c r="E1262">
        <f t="shared" si="7221"/>
        <v>43</v>
      </c>
      <c r="F1262">
        <f t="shared" si="7221"/>
        <v>43</v>
      </c>
      <c r="G1262">
        <f t="shared" si="7221"/>
        <v>43</v>
      </c>
      <c r="H1262">
        <f t="shared" si="7221"/>
        <v>43</v>
      </c>
      <c r="I1262">
        <f t="shared" si="7221"/>
        <v>43</v>
      </c>
      <c r="J1262">
        <f t="shared" si="7221"/>
        <v>43</v>
      </c>
      <c r="K1262">
        <f t="shared" si="7221"/>
        <v>43</v>
      </c>
      <c r="L1262">
        <f t="shared" si="7221"/>
        <v>43</v>
      </c>
      <c r="M1262">
        <f t="shared" si="7221"/>
        <v>43</v>
      </c>
      <c r="N1262">
        <f t="shared" si="7221"/>
        <v>43</v>
      </c>
      <c r="O1262">
        <f t="shared" si="7221"/>
        <v>43</v>
      </c>
      <c r="P1262">
        <f t="shared" si="7221"/>
        <v>43</v>
      </c>
      <c r="Q1262" s="37">
        <f t="shared" ref="Q1262:T1262" si="7222">IF(ROWS(Q$1220:Q1262)/100&lt;=Q$1218,Q1261+1%,"")</f>
        <v>0.43000000000000022</v>
      </c>
      <c r="R1262" s="37">
        <f t="shared" si="7222"/>
        <v>0.43000000000000022</v>
      </c>
      <c r="S1262" s="37">
        <f t="shared" si="7222"/>
        <v>0.43000000000000022</v>
      </c>
      <c r="T1262" s="37">
        <f t="shared" si="7222"/>
        <v>0.43000000000000022</v>
      </c>
      <c r="U1262">
        <f t="shared" si="6973"/>
        <v>43</v>
      </c>
      <c r="V1262" s="37">
        <f t="shared" ref="V1262:W1262" si="7223">IF(ROWS(V$1220:V1262)/100&lt;=V$1218,V1261+1%,"")</f>
        <v>0.43000000000000022</v>
      </c>
      <c r="W1262" s="37">
        <f t="shared" si="7223"/>
        <v>0.43000000000000022</v>
      </c>
      <c r="X1262">
        <f t="shared" si="6975"/>
        <v>52</v>
      </c>
      <c r="Y1262" s="37">
        <f t="shared" si="6976"/>
        <v>0.43000000000000022</v>
      </c>
      <c r="Z1262">
        <f t="shared" ref="Z1262:AA1262" si="7224">IF(ROWS(Z$1220:Z1262)&lt;=Z$1218,Z1261+1,"")</f>
        <v>43</v>
      </c>
      <c r="AA1262">
        <f t="shared" si="7224"/>
        <v>43</v>
      </c>
      <c r="AB1262" s="37">
        <f t="shared" ref="AB1262:AG1262" si="7225">IF(ROWS(AB$1220:AB1262)/100&lt;=AB$1218,AB1261+1%,"")</f>
        <v>0.43000000000000022</v>
      </c>
      <c r="AC1262" s="37">
        <f t="shared" si="7225"/>
        <v>0.43000000000000022</v>
      </c>
      <c r="AD1262" s="37">
        <f t="shared" si="7225"/>
        <v>0.43000000000000022</v>
      </c>
      <c r="AE1262" s="37">
        <f t="shared" si="7225"/>
        <v>0.43000000000000022</v>
      </c>
      <c r="AF1262" s="37">
        <f t="shared" si="7225"/>
        <v>0.43000000000000022</v>
      </c>
      <c r="AG1262" s="37">
        <f t="shared" si="7225"/>
        <v>0.43000000000000022</v>
      </c>
      <c r="AH1262">
        <f t="shared" si="6979"/>
        <v>43</v>
      </c>
      <c r="AI1262" s="37">
        <f t="shared" ref="AI1262:AJ1262" si="7226">IF(ROWS(AI$463:AI1262)/100&lt;=AI$461,AI1261+1%,"")</f>
        <v>0.43000000000000022</v>
      </c>
      <c r="AJ1262" s="37">
        <f t="shared" si="7226"/>
        <v>0.43000000000000022</v>
      </c>
    </row>
    <row r="1263" spans="2:36" ht="12.75">
      <c r="B1263">
        <f t="shared" ref="B1263:P1263" si="7227">IF(ROWS(B$1220:B1263)&lt;=B$1218,B1262+1,"")</f>
        <v>44</v>
      </c>
      <c r="C1263">
        <f t="shared" si="7227"/>
        <v>44</v>
      </c>
      <c r="D1263">
        <f t="shared" si="7227"/>
        <v>44</v>
      </c>
      <c r="E1263">
        <f t="shared" si="7227"/>
        <v>44</v>
      </c>
      <c r="F1263">
        <f t="shared" si="7227"/>
        <v>44</v>
      </c>
      <c r="G1263">
        <f t="shared" si="7227"/>
        <v>44</v>
      </c>
      <c r="H1263">
        <f t="shared" si="7227"/>
        <v>44</v>
      </c>
      <c r="I1263">
        <f t="shared" si="7227"/>
        <v>44</v>
      </c>
      <c r="J1263">
        <f t="shared" si="7227"/>
        <v>44</v>
      </c>
      <c r="K1263">
        <f t="shared" si="7227"/>
        <v>44</v>
      </c>
      <c r="L1263">
        <f t="shared" si="7227"/>
        <v>44</v>
      </c>
      <c r="M1263">
        <f t="shared" si="7227"/>
        <v>44</v>
      </c>
      <c r="N1263">
        <f t="shared" si="7227"/>
        <v>44</v>
      </c>
      <c r="O1263">
        <f t="shared" si="7227"/>
        <v>44</v>
      </c>
      <c r="P1263">
        <f t="shared" si="7227"/>
        <v>44</v>
      </c>
      <c r="Q1263" s="37">
        <f t="shared" ref="Q1263:T1263" si="7228">IF(ROWS(Q$1220:Q1263)/100&lt;=Q$1218,Q1262+1%,"")</f>
        <v>0.44000000000000022</v>
      </c>
      <c r="R1263" s="37">
        <f t="shared" si="7228"/>
        <v>0.44000000000000022</v>
      </c>
      <c r="S1263" s="37">
        <f t="shared" si="7228"/>
        <v>0.44000000000000022</v>
      </c>
      <c r="T1263" s="37">
        <f t="shared" si="7228"/>
        <v>0.44000000000000022</v>
      </c>
      <c r="U1263">
        <f t="shared" si="6973"/>
        <v>44</v>
      </c>
      <c r="V1263" s="37">
        <f t="shared" ref="V1263:W1263" si="7229">IF(ROWS(V$1220:V1263)/100&lt;=V$1218,V1262+1%,"")</f>
        <v>0.44000000000000022</v>
      </c>
      <c r="W1263" s="37">
        <f t="shared" si="7229"/>
        <v>0.44000000000000022</v>
      </c>
      <c r="X1263">
        <f t="shared" si="6975"/>
        <v>53</v>
      </c>
      <c r="Y1263" s="37">
        <f t="shared" si="6976"/>
        <v>0.44000000000000022</v>
      </c>
      <c r="Z1263">
        <f t="shared" ref="Z1263:AA1263" si="7230">IF(ROWS(Z$1220:Z1263)&lt;=Z$1218,Z1262+1,"")</f>
        <v>44</v>
      </c>
      <c r="AA1263">
        <f t="shared" si="7230"/>
        <v>44</v>
      </c>
      <c r="AB1263" s="37">
        <f t="shared" ref="AB1263:AG1263" si="7231">IF(ROWS(AB$1220:AB1263)/100&lt;=AB$1218,AB1262+1%,"")</f>
        <v>0.44000000000000022</v>
      </c>
      <c r="AC1263" s="37">
        <f t="shared" si="7231"/>
        <v>0.44000000000000022</v>
      </c>
      <c r="AD1263" s="37">
        <f t="shared" si="7231"/>
        <v>0.44000000000000022</v>
      </c>
      <c r="AE1263" s="37">
        <f t="shared" si="7231"/>
        <v>0.44000000000000022</v>
      </c>
      <c r="AF1263" s="37">
        <f t="shared" si="7231"/>
        <v>0.44000000000000022</v>
      </c>
      <c r="AG1263" s="37">
        <f t="shared" si="7231"/>
        <v>0.44000000000000022</v>
      </c>
      <c r="AH1263">
        <f t="shared" si="6979"/>
        <v>44</v>
      </c>
      <c r="AI1263" s="37">
        <f t="shared" ref="AI1263:AJ1263" si="7232">IF(ROWS(AI$463:AI1263)/100&lt;=AI$461,AI1262+1%,"")</f>
        <v>0.44000000000000022</v>
      </c>
      <c r="AJ1263" s="37">
        <f t="shared" si="7232"/>
        <v>0.44000000000000022</v>
      </c>
    </row>
    <row r="1264" spans="2:36" ht="12.75">
      <c r="B1264">
        <f t="shared" ref="B1264:P1264" si="7233">IF(ROWS(B$1220:B1264)&lt;=B$1218,B1263+1,"")</f>
        <v>45</v>
      </c>
      <c r="C1264">
        <f t="shared" si="7233"/>
        <v>45</v>
      </c>
      <c r="D1264">
        <f t="shared" si="7233"/>
        <v>45</v>
      </c>
      <c r="E1264">
        <f t="shared" si="7233"/>
        <v>45</v>
      </c>
      <c r="F1264">
        <f t="shared" si="7233"/>
        <v>45</v>
      </c>
      <c r="G1264">
        <f t="shared" si="7233"/>
        <v>45</v>
      </c>
      <c r="H1264">
        <f t="shared" si="7233"/>
        <v>45</v>
      </c>
      <c r="I1264">
        <f t="shared" si="7233"/>
        <v>45</v>
      </c>
      <c r="J1264">
        <f t="shared" si="7233"/>
        <v>45</v>
      </c>
      <c r="K1264">
        <f t="shared" si="7233"/>
        <v>45</v>
      </c>
      <c r="L1264">
        <f t="shared" si="7233"/>
        <v>45</v>
      </c>
      <c r="M1264">
        <f t="shared" si="7233"/>
        <v>45</v>
      </c>
      <c r="N1264">
        <f t="shared" si="7233"/>
        <v>45</v>
      </c>
      <c r="O1264">
        <f t="shared" si="7233"/>
        <v>45</v>
      </c>
      <c r="P1264">
        <f t="shared" si="7233"/>
        <v>45</v>
      </c>
      <c r="Q1264" s="37">
        <f t="shared" ref="Q1264:T1264" si="7234">IF(ROWS(Q$1220:Q1264)/100&lt;=Q$1218,Q1263+1%,"")</f>
        <v>0.45000000000000023</v>
      </c>
      <c r="R1264" s="37">
        <f t="shared" si="7234"/>
        <v>0.45000000000000023</v>
      </c>
      <c r="S1264" s="37">
        <f t="shared" si="7234"/>
        <v>0.45000000000000023</v>
      </c>
      <c r="T1264" s="37">
        <f t="shared" si="7234"/>
        <v>0.45000000000000023</v>
      </c>
      <c r="U1264">
        <f t="shared" si="6973"/>
        <v>45</v>
      </c>
      <c r="V1264" s="37">
        <f t="shared" ref="V1264:W1264" si="7235">IF(ROWS(V$1220:V1264)/100&lt;=V$1218,V1263+1%,"")</f>
        <v>0.45000000000000023</v>
      </c>
      <c r="W1264" s="37">
        <f t="shared" si="7235"/>
        <v>0.45000000000000023</v>
      </c>
      <c r="X1264">
        <f t="shared" si="6975"/>
        <v>54</v>
      </c>
      <c r="Y1264" s="37">
        <f t="shared" si="6976"/>
        <v>0.45000000000000023</v>
      </c>
      <c r="Z1264">
        <f t="shared" ref="Z1264:AA1264" si="7236">IF(ROWS(Z$1220:Z1264)&lt;=Z$1218,Z1263+1,"")</f>
        <v>45</v>
      </c>
      <c r="AA1264">
        <f t="shared" si="7236"/>
        <v>45</v>
      </c>
      <c r="AB1264" s="37">
        <f t="shared" ref="AB1264:AG1264" si="7237">IF(ROWS(AB$1220:AB1264)/100&lt;=AB$1218,AB1263+1%,"")</f>
        <v>0.45000000000000023</v>
      </c>
      <c r="AC1264" s="37">
        <f t="shared" si="7237"/>
        <v>0.45000000000000023</v>
      </c>
      <c r="AD1264" s="37">
        <f t="shared" si="7237"/>
        <v>0.45000000000000023</v>
      </c>
      <c r="AE1264" s="37">
        <f t="shared" si="7237"/>
        <v>0.45000000000000023</v>
      </c>
      <c r="AF1264" s="37">
        <f t="shared" si="7237"/>
        <v>0.45000000000000023</v>
      </c>
      <c r="AG1264" s="37">
        <f t="shared" si="7237"/>
        <v>0.45000000000000023</v>
      </c>
      <c r="AH1264">
        <f t="shared" si="6979"/>
        <v>45</v>
      </c>
      <c r="AI1264" s="37">
        <f t="shared" ref="AI1264:AJ1264" si="7238">IF(ROWS(AI$463:AI1264)/100&lt;=AI$461,AI1263+1%,"")</f>
        <v>0.45000000000000023</v>
      </c>
      <c r="AJ1264" s="37">
        <f t="shared" si="7238"/>
        <v>0.45000000000000023</v>
      </c>
    </row>
    <row r="1265" spans="1:38" ht="12.75">
      <c r="B1265">
        <f t="shared" ref="B1265:P1265" si="7239">IF(ROWS(B$1220:B1265)&lt;=B$1218,B1264+1,"")</f>
        <v>46</v>
      </c>
      <c r="C1265">
        <f t="shared" si="7239"/>
        <v>46</v>
      </c>
      <c r="D1265">
        <f t="shared" si="7239"/>
        <v>46</v>
      </c>
      <c r="E1265">
        <f t="shared" si="7239"/>
        <v>46</v>
      </c>
      <c r="F1265">
        <f t="shared" si="7239"/>
        <v>46</v>
      </c>
      <c r="G1265">
        <f t="shared" si="7239"/>
        <v>46</v>
      </c>
      <c r="H1265">
        <f t="shared" si="7239"/>
        <v>46</v>
      </c>
      <c r="I1265">
        <f t="shared" si="7239"/>
        <v>46</v>
      </c>
      <c r="J1265">
        <f t="shared" si="7239"/>
        <v>46</v>
      </c>
      <c r="K1265">
        <f t="shared" si="7239"/>
        <v>46</v>
      </c>
      <c r="L1265">
        <f t="shared" si="7239"/>
        <v>46</v>
      </c>
      <c r="M1265">
        <f t="shared" si="7239"/>
        <v>46</v>
      </c>
      <c r="N1265">
        <f t="shared" si="7239"/>
        <v>46</v>
      </c>
      <c r="O1265">
        <f t="shared" si="7239"/>
        <v>46</v>
      </c>
      <c r="P1265">
        <f t="shared" si="7239"/>
        <v>46</v>
      </c>
      <c r="Q1265" s="37">
        <f t="shared" ref="Q1265:T1265" si="7240">IF(ROWS(Q$1220:Q1265)/100&lt;=Q$1218,Q1264+1%,"")</f>
        <v>0.46000000000000024</v>
      </c>
      <c r="R1265" s="37">
        <f t="shared" si="7240"/>
        <v>0.46000000000000024</v>
      </c>
      <c r="S1265" s="37">
        <f t="shared" si="7240"/>
        <v>0.46000000000000024</v>
      </c>
      <c r="T1265" s="37">
        <f t="shared" si="7240"/>
        <v>0.46000000000000024</v>
      </c>
      <c r="U1265">
        <f t="shared" si="6973"/>
        <v>46</v>
      </c>
      <c r="V1265" s="37">
        <f t="shared" ref="V1265:W1265" si="7241">IF(ROWS(V$1220:V1265)/100&lt;=V$1218,V1264+1%,"")</f>
        <v>0.46000000000000024</v>
      </c>
      <c r="W1265" s="37">
        <f t="shared" si="7241"/>
        <v>0.46000000000000024</v>
      </c>
      <c r="X1265">
        <f t="shared" si="6975"/>
        <v>55</v>
      </c>
      <c r="Y1265" s="37">
        <f t="shared" si="6976"/>
        <v>0.46000000000000024</v>
      </c>
      <c r="Z1265">
        <f t="shared" ref="Z1265:AA1265" si="7242">IF(ROWS(Z$1220:Z1265)&lt;=Z$1218,Z1264+1,"")</f>
        <v>46</v>
      </c>
      <c r="AA1265">
        <f t="shared" si="7242"/>
        <v>46</v>
      </c>
      <c r="AB1265" s="37">
        <f t="shared" ref="AB1265:AG1265" si="7243">IF(ROWS(AB$1220:AB1265)/100&lt;=AB$1218,AB1264+1%,"")</f>
        <v>0.46000000000000024</v>
      </c>
      <c r="AC1265" s="37">
        <f t="shared" si="7243"/>
        <v>0.46000000000000024</v>
      </c>
      <c r="AD1265" s="37">
        <f t="shared" si="7243"/>
        <v>0.46000000000000024</v>
      </c>
      <c r="AE1265" s="37">
        <f t="shared" si="7243"/>
        <v>0.46000000000000024</v>
      </c>
      <c r="AF1265" s="37">
        <f t="shared" si="7243"/>
        <v>0.46000000000000024</v>
      </c>
      <c r="AG1265" s="37">
        <f t="shared" si="7243"/>
        <v>0.46000000000000024</v>
      </c>
      <c r="AH1265">
        <f t="shared" si="6979"/>
        <v>46</v>
      </c>
      <c r="AI1265" s="37">
        <f t="shared" ref="AI1265:AJ1265" si="7244">IF(ROWS(AI$463:AI1265)/100&lt;=AI$461,AI1264+1%,"")</f>
        <v>0.46000000000000024</v>
      </c>
      <c r="AJ1265" s="37">
        <f t="shared" si="7244"/>
        <v>0.46000000000000024</v>
      </c>
    </row>
    <row r="1266" spans="1:38" ht="12.75">
      <c r="B1266">
        <f t="shared" ref="B1266:P1266" si="7245">IF(ROWS(B$1220:B1266)&lt;=B$1218,B1265+1,"")</f>
        <v>47</v>
      </c>
      <c r="C1266">
        <f t="shared" si="7245"/>
        <v>47</v>
      </c>
      <c r="D1266">
        <f t="shared" si="7245"/>
        <v>47</v>
      </c>
      <c r="E1266">
        <f t="shared" si="7245"/>
        <v>47</v>
      </c>
      <c r="F1266">
        <f t="shared" si="7245"/>
        <v>47</v>
      </c>
      <c r="G1266">
        <f t="shared" si="7245"/>
        <v>47</v>
      </c>
      <c r="H1266">
        <f t="shared" si="7245"/>
        <v>47</v>
      </c>
      <c r="I1266">
        <f t="shared" si="7245"/>
        <v>47</v>
      </c>
      <c r="J1266">
        <f t="shared" si="7245"/>
        <v>47</v>
      </c>
      <c r="K1266">
        <f t="shared" si="7245"/>
        <v>47</v>
      </c>
      <c r="L1266">
        <f t="shared" si="7245"/>
        <v>47</v>
      </c>
      <c r="M1266">
        <f t="shared" si="7245"/>
        <v>47</v>
      </c>
      <c r="N1266">
        <f t="shared" si="7245"/>
        <v>47</v>
      </c>
      <c r="O1266">
        <f t="shared" si="7245"/>
        <v>47</v>
      </c>
      <c r="P1266">
        <f t="shared" si="7245"/>
        <v>47</v>
      </c>
      <c r="Q1266" s="37">
        <f t="shared" ref="Q1266:T1266" si="7246">IF(ROWS(Q$1220:Q1266)/100&lt;=Q$1218,Q1265+1%,"")</f>
        <v>0.47000000000000025</v>
      </c>
      <c r="R1266" s="37">
        <f t="shared" si="7246"/>
        <v>0.47000000000000025</v>
      </c>
      <c r="S1266" s="37">
        <f t="shared" si="7246"/>
        <v>0.47000000000000025</v>
      </c>
      <c r="T1266" s="37">
        <f t="shared" si="7246"/>
        <v>0.47000000000000025</v>
      </c>
      <c r="U1266">
        <f t="shared" si="6973"/>
        <v>47</v>
      </c>
      <c r="V1266" s="37">
        <f t="shared" ref="V1266:W1266" si="7247">IF(ROWS(V$1220:V1266)/100&lt;=V$1218,V1265+1%,"")</f>
        <v>0.47000000000000025</v>
      </c>
      <c r="W1266" s="37">
        <f t="shared" si="7247"/>
        <v>0.47000000000000025</v>
      </c>
      <c r="X1266">
        <f t="shared" si="6975"/>
        <v>56</v>
      </c>
      <c r="Y1266" s="37">
        <f t="shared" si="6976"/>
        <v>0.47000000000000025</v>
      </c>
      <c r="Z1266">
        <f t="shared" ref="Z1266:AA1266" si="7248">IF(ROWS(Z$1220:Z1266)&lt;=Z$1218,Z1265+1,"")</f>
        <v>47</v>
      </c>
      <c r="AA1266">
        <f t="shared" si="7248"/>
        <v>47</v>
      </c>
      <c r="AB1266" s="37">
        <f t="shared" ref="AB1266:AG1266" si="7249">IF(ROWS(AB$1220:AB1266)/100&lt;=AB$1218,AB1265+1%,"")</f>
        <v>0.47000000000000025</v>
      </c>
      <c r="AC1266" s="37">
        <f t="shared" si="7249"/>
        <v>0.47000000000000025</v>
      </c>
      <c r="AD1266" s="37">
        <f t="shared" si="7249"/>
        <v>0.47000000000000025</v>
      </c>
      <c r="AE1266" s="37">
        <f t="shared" si="7249"/>
        <v>0.47000000000000025</v>
      </c>
      <c r="AF1266" s="37">
        <f t="shared" si="7249"/>
        <v>0.47000000000000025</v>
      </c>
      <c r="AG1266" s="37">
        <f t="shared" si="7249"/>
        <v>0.47000000000000025</v>
      </c>
      <c r="AH1266">
        <f t="shared" si="6979"/>
        <v>47</v>
      </c>
      <c r="AI1266" s="37">
        <f t="shared" ref="AI1266:AJ1266" si="7250">IF(ROWS(AI$463:AI1266)/100&lt;=AI$461,AI1265+1%,"")</f>
        <v>0.47000000000000025</v>
      </c>
      <c r="AJ1266" s="37">
        <f t="shared" si="7250"/>
        <v>0.47000000000000025</v>
      </c>
    </row>
    <row r="1267" spans="1:38" ht="12.75">
      <c r="B1267">
        <f t="shared" ref="B1267:P1267" si="7251">IF(ROWS(B$1220:B1267)&lt;=B$1218,B1266+1,"")</f>
        <v>48</v>
      </c>
      <c r="C1267">
        <f t="shared" si="7251"/>
        <v>48</v>
      </c>
      <c r="D1267">
        <f t="shared" si="7251"/>
        <v>48</v>
      </c>
      <c r="E1267">
        <f t="shared" si="7251"/>
        <v>48</v>
      </c>
      <c r="F1267">
        <f t="shared" si="7251"/>
        <v>48</v>
      </c>
      <c r="G1267">
        <f t="shared" si="7251"/>
        <v>48</v>
      </c>
      <c r="H1267">
        <f t="shared" si="7251"/>
        <v>48</v>
      </c>
      <c r="I1267">
        <f t="shared" si="7251"/>
        <v>48</v>
      </c>
      <c r="J1267">
        <f t="shared" si="7251"/>
        <v>48</v>
      </c>
      <c r="K1267">
        <f t="shared" si="7251"/>
        <v>48</v>
      </c>
      <c r="L1267">
        <f t="shared" si="7251"/>
        <v>48</v>
      </c>
      <c r="M1267">
        <f t="shared" si="7251"/>
        <v>48</v>
      </c>
      <c r="N1267">
        <f t="shared" si="7251"/>
        <v>48</v>
      </c>
      <c r="O1267">
        <f t="shared" si="7251"/>
        <v>48</v>
      </c>
      <c r="P1267">
        <f t="shared" si="7251"/>
        <v>48</v>
      </c>
      <c r="Q1267" s="37">
        <f t="shared" ref="Q1267:T1267" si="7252">IF(ROWS(Q$1220:Q1267)/100&lt;=Q$1218,Q1266+1%,"")</f>
        <v>0.48000000000000026</v>
      </c>
      <c r="R1267" s="37">
        <f t="shared" si="7252"/>
        <v>0.48000000000000026</v>
      </c>
      <c r="S1267" s="37">
        <f t="shared" si="7252"/>
        <v>0.48000000000000026</v>
      </c>
      <c r="T1267" s="37">
        <f t="shared" si="7252"/>
        <v>0.48000000000000026</v>
      </c>
      <c r="U1267">
        <f t="shared" si="6973"/>
        <v>48</v>
      </c>
      <c r="V1267" s="37">
        <f t="shared" ref="V1267:W1267" si="7253">IF(ROWS(V$1220:V1267)/100&lt;=V$1218,V1266+1%,"")</f>
        <v>0.48000000000000026</v>
      </c>
      <c r="W1267" s="37">
        <f t="shared" si="7253"/>
        <v>0.48000000000000026</v>
      </c>
      <c r="X1267">
        <f t="shared" si="6975"/>
        <v>57</v>
      </c>
      <c r="Y1267" s="37">
        <f t="shared" si="6976"/>
        <v>0.48000000000000026</v>
      </c>
      <c r="Z1267">
        <f t="shared" ref="Z1267:AA1267" si="7254">IF(ROWS(Z$1220:Z1267)&lt;=Z$1218,Z1266+1,"")</f>
        <v>48</v>
      </c>
      <c r="AA1267">
        <f t="shared" si="7254"/>
        <v>48</v>
      </c>
      <c r="AB1267" s="37">
        <f t="shared" ref="AB1267:AG1267" si="7255">IF(ROWS(AB$1220:AB1267)/100&lt;=AB$1218,AB1266+1%,"")</f>
        <v>0.48000000000000026</v>
      </c>
      <c r="AC1267" s="37">
        <f t="shared" si="7255"/>
        <v>0.48000000000000026</v>
      </c>
      <c r="AD1267" s="37">
        <f t="shared" si="7255"/>
        <v>0.48000000000000026</v>
      </c>
      <c r="AE1267" s="37">
        <f t="shared" si="7255"/>
        <v>0.48000000000000026</v>
      </c>
      <c r="AF1267" s="37">
        <f t="shared" si="7255"/>
        <v>0.48000000000000026</v>
      </c>
      <c r="AG1267" s="37">
        <f t="shared" si="7255"/>
        <v>0.48000000000000026</v>
      </c>
      <c r="AH1267">
        <f t="shared" si="6979"/>
        <v>48</v>
      </c>
      <c r="AI1267" s="37">
        <f t="shared" ref="AI1267:AJ1267" si="7256">IF(ROWS(AI$463:AI1267)/100&lt;=AI$461,AI1266+1%,"")</f>
        <v>0.48000000000000026</v>
      </c>
      <c r="AJ1267" s="37">
        <f t="shared" si="7256"/>
        <v>0.48000000000000026</v>
      </c>
    </row>
    <row r="1268" spans="1:38" ht="12.75">
      <c r="B1268">
        <f t="shared" ref="B1268:P1268" si="7257">IF(ROWS(B$1220:B1268)&lt;=B$1218,B1267+1,"")</f>
        <v>49</v>
      </c>
      <c r="C1268">
        <f t="shared" si="7257"/>
        <v>49</v>
      </c>
      <c r="D1268">
        <f t="shared" si="7257"/>
        <v>49</v>
      </c>
      <c r="E1268">
        <f t="shared" si="7257"/>
        <v>49</v>
      </c>
      <c r="F1268">
        <f t="shared" si="7257"/>
        <v>49</v>
      </c>
      <c r="G1268">
        <f t="shared" si="7257"/>
        <v>49</v>
      </c>
      <c r="H1268">
        <f t="shared" si="7257"/>
        <v>49</v>
      </c>
      <c r="I1268">
        <f t="shared" si="7257"/>
        <v>49</v>
      </c>
      <c r="J1268">
        <f t="shared" si="7257"/>
        <v>49</v>
      </c>
      <c r="K1268">
        <f t="shared" si="7257"/>
        <v>49</v>
      </c>
      <c r="L1268">
        <f t="shared" si="7257"/>
        <v>49</v>
      </c>
      <c r="M1268">
        <f t="shared" si="7257"/>
        <v>49</v>
      </c>
      <c r="N1268">
        <f t="shared" si="7257"/>
        <v>49</v>
      </c>
      <c r="O1268">
        <f t="shared" si="7257"/>
        <v>49</v>
      </c>
      <c r="P1268">
        <f t="shared" si="7257"/>
        <v>49</v>
      </c>
      <c r="Q1268" s="37">
        <f t="shared" ref="Q1268:T1268" si="7258">IF(ROWS(Q$1220:Q1268)/100&lt;=Q$1218,Q1267+1%,"")</f>
        <v>0.49000000000000027</v>
      </c>
      <c r="R1268" s="37">
        <f t="shared" si="7258"/>
        <v>0.49000000000000027</v>
      </c>
      <c r="S1268" s="37">
        <f t="shared" si="7258"/>
        <v>0.49000000000000027</v>
      </c>
      <c r="T1268" s="37">
        <f t="shared" si="7258"/>
        <v>0.49000000000000027</v>
      </c>
      <c r="U1268">
        <f t="shared" si="6973"/>
        <v>49</v>
      </c>
      <c r="V1268" s="37">
        <f t="shared" ref="V1268:W1268" si="7259">IF(ROWS(V$1220:V1268)/100&lt;=V$1218,V1267+1%,"")</f>
        <v>0.49000000000000027</v>
      </c>
      <c r="W1268" s="37">
        <f t="shared" si="7259"/>
        <v>0.49000000000000027</v>
      </c>
      <c r="X1268">
        <f t="shared" si="6975"/>
        <v>58</v>
      </c>
      <c r="Y1268" s="37">
        <f t="shared" si="6976"/>
        <v>0.49000000000000027</v>
      </c>
      <c r="Z1268">
        <f t="shared" ref="Z1268:AA1268" si="7260">IF(ROWS(Z$1220:Z1268)&lt;=Z$1218,Z1267+1,"")</f>
        <v>49</v>
      </c>
      <c r="AA1268">
        <f t="shared" si="7260"/>
        <v>49</v>
      </c>
      <c r="AB1268" s="37">
        <f t="shared" ref="AB1268:AG1268" si="7261">IF(ROWS(AB$1220:AB1268)/100&lt;=AB$1218,AB1267+1%,"")</f>
        <v>0.49000000000000027</v>
      </c>
      <c r="AC1268" s="37">
        <f t="shared" si="7261"/>
        <v>0.49000000000000027</v>
      </c>
      <c r="AD1268" s="37">
        <f t="shared" si="7261"/>
        <v>0.49000000000000027</v>
      </c>
      <c r="AE1268" s="37">
        <f t="shared" si="7261"/>
        <v>0.49000000000000027</v>
      </c>
      <c r="AF1268" s="37">
        <f t="shared" si="7261"/>
        <v>0.49000000000000027</v>
      </c>
      <c r="AG1268" s="37">
        <f t="shared" si="7261"/>
        <v>0.49000000000000027</v>
      </c>
      <c r="AH1268">
        <f t="shared" si="6979"/>
        <v>49</v>
      </c>
      <c r="AI1268" s="37">
        <f t="shared" ref="AI1268:AJ1268" si="7262">IF(ROWS(AI$463:AI1268)/100&lt;=AI$461,AI1267+1%,"")</f>
        <v>0.49000000000000027</v>
      </c>
      <c r="AJ1268" s="37">
        <f t="shared" si="7262"/>
        <v>0.49000000000000027</v>
      </c>
    </row>
    <row r="1269" spans="1:38" ht="12.75">
      <c r="B1269">
        <f t="shared" ref="B1269:P1269" si="7263">IF(ROWS(B$1220:B1269)&lt;=B$1218,B1268+1,"")</f>
        <v>50</v>
      </c>
      <c r="C1269">
        <f t="shared" si="7263"/>
        <v>50</v>
      </c>
      <c r="D1269">
        <f t="shared" si="7263"/>
        <v>50</v>
      </c>
      <c r="E1269">
        <f t="shared" si="7263"/>
        <v>50</v>
      </c>
      <c r="F1269">
        <f t="shared" si="7263"/>
        <v>50</v>
      </c>
      <c r="G1269">
        <f t="shared" si="7263"/>
        <v>50</v>
      </c>
      <c r="H1269">
        <f t="shared" si="7263"/>
        <v>50</v>
      </c>
      <c r="I1269">
        <f t="shared" si="7263"/>
        <v>50</v>
      </c>
      <c r="J1269">
        <f t="shared" si="7263"/>
        <v>50</v>
      </c>
      <c r="K1269">
        <f t="shared" si="7263"/>
        <v>50</v>
      </c>
      <c r="L1269">
        <f t="shared" si="7263"/>
        <v>50</v>
      </c>
      <c r="M1269">
        <f t="shared" si="7263"/>
        <v>50</v>
      </c>
      <c r="N1269">
        <f t="shared" si="7263"/>
        <v>50</v>
      </c>
      <c r="O1269">
        <f t="shared" si="7263"/>
        <v>50</v>
      </c>
      <c r="P1269">
        <f t="shared" si="7263"/>
        <v>50</v>
      </c>
      <c r="Q1269" s="37">
        <f t="shared" ref="Q1269:T1269" si="7264">IF(ROWS(Q$1220:Q1269)/100&lt;=Q$1218,Q1268+1%,"")</f>
        <v>0.50000000000000022</v>
      </c>
      <c r="R1269" s="37">
        <f t="shared" si="7264"/>
        <v>0.50000000000000022</v>
      </c>
      <c r="S1269" s="37">
        <f t="shared" si="7264"/>
        <v>0.50000000000000022</v>
      </c>
      <c r="T1269" s="37">
        <f t="shared" si="7264"/>
        <v>0.50000000000000022</v>
      </c>
      <c r="U1269">
        <f t="shared" si="6973"/>
        <v>50</v>
      </c>
      <c r="V1269" s="37">
        <f t="shared" ref="V1269:W1269" si="7265">IF(ROWS(V$1220:V1269)/100&lt;=V$1218,V1268+1%,"")</f>
        <v>0.50000000000000022</v>
      </c>
      <c r="W1269" s="37">
        <f t="shared" si="7265"/>
        <v>0.50000000000000022</v>
      </c>
      <c r="X1269">
        <f t="shared" si="6975"/>
        <v>59</v>
      </c>
      <c r="Y1269" s="37">
        <f t="shared" si="6976"/>
        <v>0.50000000000000022</v>
      </c>
      <c r="Z1269">
        <f t="shared" ref="Z1269:AA1269" si="7266">IF(ROWS(Z$1220:Z1269)&lt;=Z$1218,Z1268+1,"")</f>
        <v>50</v>
      </c>
      <c r="AA1269">
        <f t="shared" si="7266"/>
        <v>50</v>
      </c>
      <c r="AB1269" s="37">
        <f t="shared" ref="AB1269:AG1269" si="7267">IF(ROWS(AB$1220:AB1269)/100&lt;=AB$1218,AB1268+1%,"")</f>
        <v>0.50000000000000022</v>
      </c>
      <c r="AC1269" s="37">
        <f t="shared" si="7267"/>
        <v>0.50000000000000022</v>
      </c>
      <c r="AD1269" s="37">
        <f t="shared" si="7267"/>
        <v>0.50000000000000022</v>
      </c>
      <c r="AE1269" s="37">
        <f t="shared" si="7267"/>
        <v>0.50000000000000022</v>
      </c>
      <c r="AF1269" s="37">
        <f t="shared" si="7267"/>
        <v>0.50000000000000022</v>
      </c>
      <c r="AG1269" s="37">
        <f t="shared" si="7267"/>
        <v>0.50000000000000022</v>
      </c>
      <c r="AH1269">
        <f t="shared" si="6979"/>
        <v>50</v>
      </c>
      <c r="AI1269" s="37">
        <f t="shared" ref="AI1269:AJ1269" si="7268">IF(ROWS(AI$463:AI1269)/100&lt;=AI$461,AI1268+1%,"")</f>
        <v>0.50000000000000022</v>
      </c>
      <c r="AJ1269" s="37">
        <f t="shared" si="7268"/>
        <v>0.50000000000000022</v>
      </c>
    </row>
    <row r="1270" spans="1:38" ht="12.75">
      <c r="Q1270" s="37"/>
      <c r="R1270" s="37"/>
      <c r="S1270" s="37"/>
      <c r="T1270" s="37"/>
      <c r="V1270" s="37"/>
      <c r="W1270" s="37"/>
      <c r="Y1270" s="37"/>
      <c r="AB1270" s="37"/>
      <c r="AC1270" s="37"/>
      <c r="AD1270" s="37"/>
      <c r="AE1270" s="37"/>
      <c r="AF1270" s="37"/>
      <c r="AG1270" s="37"/>
      <c r="AI1270" s="37"/>
      <c r="AJ1270" s="37"/>
    </row>
    <row r="1271" spans="1:38" ht="12.75">
      <c r="A1271" s="10" t="s">
        <v>3</v>
      </c>
      <c r="B1271" s="10" t="s">
        <v>1367</v>
      </c>
      <c r="C1271" s="10" t="s">
        <v>1367</v>
      </c>
      <c r="D1271" s="10" t="s">
        <v>1367</v>
      </c>
      <c r="E1271" s="10" t="s">
        <v>1367</v>
      </c>
      <c r="F1271" s="10" t="s">
        <v>1367</v>
      </c>
      <c r="G1271" s="10" t="s">
        <v>1367</v>
      </c>
      <c r="H1271" s="10" t="s">
        <v>1367</v>
      </c>
      <c r="I1271" s="10" t="s">
        <v>1367</v>
      </c>
      <c r="J1271" s="10" t="s">
        <v>1367</v>
      </c>
      <c r="K1271" s="10" t="s">
        <v>1367</v>
      </c>
      <c r="L1271" s="10" t="s">
        <v>1367</v>
      </c>
      <c r="M1271" s="10" t="s">
        <v>1367</v>
      </c>
      <c r="N1271" s="10" t="s">
        <v>1367</v>
      </c>
      <c r="O1271" s="10" t="s">
        <v>1367</v>
      </c>
      <c r="P1271" s="10" t="s">
        <v>1367</v>
      </c>
      <c r="Q1271" s="157" t="s">
        <v>1367</v>
      </c>
      <c r="R1271" s="157" t="s">
        <v>1367</v>
      </c>
      <c r="S1271" s="157" t="s">
        <v>1367</v>
      </c>
      <c r="T1271" s="157" t="s">
        <v>1367</v>
      </c>
      <c r="U1271" s="10" t="s">
        <v>1367</v>
      </c>
      <c r="V1271" s="157" t="s">
        <v>1367</v>
      </c>
      <c r="W1271" s="157" t="s">
        <v>1367</v>
      </c>
      <c r="X1271" s="10" t="s">
        <v>1367</v>
      </c>
      <c r="Y1271" s="157" t="s">
        <v>1367</v>
      </c>
      <c r="Z1271" s="10" t="s">
        <v>1367</v>
      </c>
      <c r="AA1271" s="10" t="s">
        <v>1367</v>
      </c>
      <c r="AB1271" s="157" t="s">
        <v>1367</v>
      </c>
      <c r="AC1271" s="157" t="s">
        <v>1367</v>
      </c>
      <c r="AD1271" s="157" t="s">
        <v>1367</v>
      </c>
      <c r="AE1271" s="157" t="s">
        <v>1367</v>
      </c>
      <c r="AF1271" s="157" t="s">
        <v>1367</v>
      </c>
      <c r="AG1271" s="157" t="s">
        <v>1367</v>
      </c>
      <c r="AH1271" s="10" t="s">
        <v>1367</v>
      </c>
      <c r="AI1271" s="157" t="s">
        <v>1367</v>
      </c>
      <c r="AJ1271" s="157" t="s">
        <v>1367</v>
      </c>
      <c r="AK1271" s="10"/>
      <c r="AL1271" s="10"/>
    </row>
    <row r="1272" spans="1:38" ht="12.75">
      <c r="A1272" s="10" t="s">
        <v>362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57">
        <v>0</v>
      </c>
      <c r="R1272" s="157">
        <v>0</v>
      </c>
      <c r="S1272" s="157">
        <v>0</v>
      </c>
      <c r="T1272" s="157">
        <v>0</v>
      </c>
      <c r="U1272" s="10">
        <v>0</v>
      </c>
      <c r="V1272" s="157">
        <v>0</v>
      </c>
      <c r="W1272" s="157">
        <v>0</v>
      </c>
      <c r="X1272" s="10">
        <v>0</v>
      </c>
      <c r="Y1272" s="157">
        <v>0</v>
      </c>
      <c r="Z1272" s="10">
        <v>0</v>
      </c>
      <c r="AA1272" s="10">
        <v>0</v>
      </c>
      <c r="AB1272" s="157">
        <v>0</v>
      </c>
      <c r="AC1272" s="157">
        <v>0</v>
      </c>
      <c r="AD1272" s="157">
        <v>0</v>
      </c>
      <c r="AE1272" s="157">
        <v>0</v>
      </c>
      <c r="AF1272" s="157">
        <v>0</v>
      </c>
      <c r="AG1272" s="157">
        <v>0</v>
      </c>
      <c r="AH1272" s="10">
        <v>0</v>
      </c>
      <c r="AI1272" s="157">
        <v>0</v>
      </c>
      <c r="AJ1272" s="157">
        <v>0</v>
      </c>
      <c r="AK1272" s="10"/>
      <c r="AL1272" s="10"/>
    </row>
    <row r="1273" spans="1:38" ht="12.75">
      <c r="A1273" s="10" t="s">
        <v>238</v>
      </c>
      <c r="B1273">
        <f t="shared" ref="B1273:P1273" si="7269">IF(ROWS(B1273)&lt;=B1271,B1272+1,"")</f>
        <v>1</v>
      </c>
      <c r="C1273">
        <f t="shared" si="7269"/>
        <v>1</v>
      </c>
      <c r="D1273">
        <f t="shared" si="7269"/>
        <v>1</v>
      </c>
      <c r="E1273">
        <f t="shared" si="7269"/>
        <v>1</v>
      </c>
      <c r="F1273">
        <f t="shared" si="7269"/>
        <v>1</v>
      </c>
      <c r="G1273">
        <f t="shared" si="7269"/>
        <v>1</v>
      </c>
      <c r="H1273">
        <f t="shared" si="7269"/>
        <v>1</v>
      </c>
      <c r="I1273">
        <f t="shared" si="7269"/>
        <v>1</v>
      </c>
      <c r="J1273">
        <f t="shared" si="7269"/>
        <v>1</v>
      </c>
      <c r="K1273">
        <f t="shared" si="7269"/>
        <v>1</v>
      </c>
      <c r="L1273">
        <f t="shared" si="7269"/>
        <v>1</v>
      </c>
      <c r="M1273">
        <f t="shared" si="7269"/>
        <v>1</v>
      </c>
      <c r="N1273">
        <f t="shared" si="7269"/>
        <v>1</v>
      </c>
      <c r="O1273">
        <f t="shared" si="7269"/>
        <v>1</v>
      </c>
      <c r="P1273">
        <f t="shared" si="7269"/>
        <v>1</v>
      </c>
      <c r="Q1273" s="37">
        <f t="shared" ref="Q1273:T1273" si="7270">IF(ROWS(Q1273)/100&lt;=Q1271,Q1272+1%,"")</f>
        <v>0.01</v>
      </c>
      <c r="R1273" s="37">
        <f t="shared" si="7270"/>
        <v>0.01</v>
      </c>
      <c r="S1273" s="37">
        <f t="shared" si="7270"/>
        <v>0.01</v>
      </c>
      <c r="T1273" s="37">
        <f t="shared" si="7270"/>
        <v>0.01</v>
      </c>
      <c r="U1273">
        <f>IF(ROWS(U1273)&lt;=U1271,U1272+1,"")</f>
        <v>1</v>
      </c>
      <c r="V1273" s="37">
        <f t="shared" ref="V1273:W1273" si="7271">IF(ROWS(V1273)/100&lt;=V1271,V1272+1%,"")</f>
        <v>0.01</v>
      </c>
      <c r="W1273" s="37">
        <f t="shared" si="7271"/>
        <v>0.01</v>
      </c>
      <c r="X1273">
        <f>IF(ROWS(X1273)&lt;=X1271,X1272+10,"")</f>
        <v>10</v>
      </c>
      <c r="Y1273" s="37">
        <f>IF(ROWS(Y1273)/100&lt;=Y1271,Y1272+1%,"")</f>
        <v>0.01</v>
      </c>
      <c r="Z1273">
        <f t="shared" ref="Z1273:AA1273" si="7272">IF(ROWS(Z1273)&lt;=Z1271,Z1272+1,"")</f>
        <v>1</v>
      </c>
      <c r="AA1273">
        <f t="shared" si="7272"/>
        <v>1</v>
      </c>
      <c r="AB1273" s="37">
        <f t="shared" ref="AB1273:AG1273" si="7273">IF(ROWS(AB1273)/100&lt;=AB1271,AB1272+1%,"")</f>
        <v>0.01</v>
      </c>
      <c r="AC1273" s="37">
        <f t="shared" si="7273"/>
        <v>0.01</v>
      </c>
      <c r="AD1273" s="37">
        <f t="shared" si="7273"/>
        <v>0.01</v>
      </c>
      <c r="AE1273" s="37">
        <f t="shared" si="7273"/>
        <v>0.01</v>
      </c>
      <c r="AF1273" s="37">
        <f t="shared" si="7273"/>
        <v>0.01</v>
      </c>
      <c r="AG1273" s="37">
        <f t="shared" si="7273"/>
        <v>0.01</v>
      </c>
      <c r="AH1273">
        <f>IF(ROWS(AH1273)&lt;=AH1271,AH1272+1,"")</f>
        <v>1</v>
      </c>
      <c r="AI1273" s="37">
        <f t="shared" ref="AI1273:AJ1273" si="7274">IF(ROWS(AI1273)/100&lt;=AI1271,AI1272+1%,"")</f>
        <v>0.01</v>
      </c>
      <c r="AJ1273" s="37">
        <f t="shared" si="7274"/>
        <v>0.01</v>
      </c>
    </row>
    <row r="1274" spans="1:38" ht="12.75">
      <c r="B1274">
        <f t="shared" ref="B1274:P1274" si="7275">IF(ROWS(B$1273:B1274)&lt;=B$1271,B1273+1,"")</f>
        <v>2</v>
      </c>
      <c r="C1274">
        <f t="shared" si="7275"/>
        <v>2</v>
      </c>
      <c r="D1274">
        <f t="shared" si="7275"/>
        <v>2</v>
      </c>
      <c r="E1274">
        <f t="shared" si="7275"/>
        <v>2</v>
      </c>
      <c r="F1274">
        <f t="shared" si="7275"/>
        <v>2</v>
      </c>
      <c r="G1274">
        <f t="shared" si="7275"/>
        <v>2</v>
      </c>
      <c r="H1274">
        <f t="shared" si="7275"/>
        <v>2</v>
      </c>
      <c r="I1274">
        <f t="shared" si="7275"/>
        <v>2</v>
      </c>
      <c r="J1274">
        <f t="shared" si="7275"/>
        <v>2</v>
      </c>
      <c r="K1274">
        <f t="shared" si="7275"/>
        <v>2</v>
      </c>
      <c r="L1274">
        <f t="shared" si="7275"/>
        <v>2</v>
      </c>
      <c r="M1274">
        <f t="shared" si="7275"/>
        <v>2</v>
      </c>
      <c r="N1274">
        <f t="shared" si="7275"/>
        <v>2</v>
      </c>
      <c r="O1274">
        <f t="shared" si="7275"/>
        <v>2</v>
      </c>
      <c r="P1274">
        <f t="shared" si="7275"/>
        <v>2</v>
      </c>
      <c r="Q1274" s="37">
        <f t="shared" ref="Q1274:T1274" si="7276">IF(ROWS(Q$1273:Q1274)/100&lt;=Q$1271,Q1273+1%,"")</f>
        <v>0.02</v>
      </c>
      <c r="R1274" s="37">
        <f t="shared" si="7276"/>
        <v>0.02</v>
      </c>
      <c r="S1274" s="37">
        <f t="shared" si="7276"/>
        <v>0.02</v>
      </c>
      <c r="T1274" s="37">
        <f t="shared" si="7276"/>
        <v>0.02</v>
      </c>
      <c r="U1274">
        <f t="shared" ref="U1274:U1322" si="7277">IF(ROWS(U$1273:U1274)&lt;=U$1271,U1273+1,"")</f>
        <v>2</v>
      </c>
      <c r="V1274" s="37">
        <f t="shared" ref="V1274:W1274" si="7278">IF(ROWS(V$1273:V1274)/100&lt;=V$1271,V1273+1%,"")</f>
        <v>0.02</v>
      </c>
      <c r="W1274" s="37">
        <f t="shared" si="7278"/>
        <v>0.02</v>
      </c>
      <c r="X1274">
        <f t="shared" ref="X1274:X1322" si="7279">IF(ROWS(X$1273:X1274)&lt;=X$1271,X1273+1,"")</f>
        <v>11</v>
      </c>
      <c r="Y1274" s="37">
        <f t="shared" ref="Y1274:Y1322" si="7280">IF(ROWS(Y$1273:Y1274)/100&lt;=Y$1271,Y1273+1%,"")</f>
        <v>0.02</v>
      </c>
      <c r="Z1274">
        <f t="shared" ref="Z1274:AA1274" si="7281">IF(ROWS(Z$1273:Z1274)&lt;=Z$1271,Z1273+1,"")</f>
        <v>2</v>
      </c>
      <c r="AA1274">
        <f t="shared" si="7281"/>
        <v>2</v>
      </c>
      <c r="AB1274" s="37">
        <f t="shared" ref="AB1274:AG1274" si="7282">IF(ROWS(AB$1273:AB1274)/100&lt;=AB$1271,AB1273+1%,"")</f>
        <v>0.02</v>
      </c>
      <c r="AC1274" s="37">
        <f t="shared" si="7282"/>
        <v>0.02</v>
      </c>
      <c r="AD1274" s="37">
        <f t="shared" si="7282"/>
        <v>0.02</v>
      </c>
      <c r="AE1274" s="37">
        <f t="shared" si="7282"/>
        <v>0.02</v>
      </c>
      <c r="AF1274" s="37">
        <f t="shared" si="7282"/>
        <v>0.02</v>
      </c>
      <c r="AG1274" s="37">
        <f t="shared" si="7282"/>
        <v>0.02</v>
      </c>
      <c r="AH1274">
        <f t="shared" ref="AH1274:AH1322" si="7283">IF(ROWS(AH$1273:AH1274)&lt;=AH$1271,AH1273+1,"")</f>
        <v>2</v>
      </c>
      <c r="AI1274" s="37">
        <f t="shared" ref="AI1274:AJ1274" si="7284">IF(ROWS(AI$1273:AI1274)/100&lt;=AI$1271,AI1273+1,"")</f>
        <v>1.01</v>
      </c>
      <c r="AJ1274" s="37">
        <f t="shared" si="7284"/>
        <v>1.01</v>
      </c>
    </row>
    <row r="1275" spans="1:38" ht="12.75">
      <c r="B1275">
        <f t="shared" ref="B1275:P1275" si="7285">IF(ROWS(B$1273:B1275)&lt;=B$1271,B1274+1,"")</f>
        <v>3</v>
      </c>
      <c r="C1275">
        <f t="shared" si="7285"/>
        <v>3</v>
      </c>
      <c r="D1275">
        <f t="shared" si="7285"/>
        <v>3</v>
      </c>
      <c r="E1275">
        <f t="shared" si="7285"/>
        <v>3</v>
      </c>
      <c r="F1275">
        <f t="shared" si="7285"/>
        <v>3</v>
      </c>
      <c r="G1275">
        <f t="shared" si="7285"/>
        <v>3</v>
      </c>
      <c r="H1275">
        <f t="shared" si="7285"/>
        <v>3</v>
      </c>
      <c r="I1275">
        <f t="shared" si="7285"/>
        <v>3</v>
      </c>
      <c r="J1275">
        <f t="shared" si="7285"/>
        <v>3</v>
      </c>
      <c r="K1275">
        <f t="shared" si="7285"/>
        <v>3</v>
      </c>
      <c r="L1275">
        <f t="shared" si="7285"/>
        <v>3</v>
      </c>
      <c r="M1275">
        <f t="shared" si="7285"/>
        <v>3</v>
      </c>
      <c r="N1275">
        <f t="shared" si="7285"/>
        <v>3</v>
      </c>
      <c r="O1275">
        <f t="shared" si="7285"/>
        <v>3</v>
      </c>
      <c r="P1275">
        <f t="shared" si="7285"/>
        <v>3</v>
      </c>
      <c r="Q1275" s="37">
        <f t="shared" ref="Q1275:T1275" si="7286">IF(ROWS(Q$1273:Q1275)/100&lt;=Q$1271,Q1274+1%,"")</f>
        <v>0.03</v>
      </c>
      <c r="R1275" s="37">
        <f t="shared" si="7286"/>
        <v>0.03</v>
      </c>
      <c r="S1275" s="37">
        <f t="shared" si="7286"/>
        <v>0.03</v>
      </c>
      <c r="T1275" s="37">
        <f t="shared" si="7286"/>
        <v>0.03</v>
      </c>
      <c r="U1275">
        <f t="shared" si="7277"/>
        <v>3</v>
      </c>
      <c r="V1275" s="37">
        <f t="shared" ref="V1275:W1275" si="7287">IF(ROWS(V$1273:V1275)/100&lt;=V$1271,V1274+1%,"")</f>
        <v>0.03</v>
      </c>
      <c r="W1275" s="37">
        <f t="shared" si="7287"/>
        <v>0.03</v>
      </c>
      <c r="X1275">
        <f t="shared" si="7279"/>
        <v>12</v>
      </c>
      <c r="Y1275" s="37">
        <f t="shared" si="7280"/>
        <v>0.03</v>
      </c>
      <c r="Z1275">
        <f t="shared" ref="Z1275:AA1275" si="7288">IF(ROWS(Z$1273:Z1275)&lt;=Z$1271,Z1274+1,"")</f>
        <v>3</v>
      </c>
      <c r="AA1275">
        <f t="shared" si="7288"/>
        <v>3</v>
      </c>
      <c r="AB1275" s="37">
        <f t="shared" ref="AB1275:AG1275" si="7289">IF(ROWS(AB$1273:AB1275)/100&lt;=AB$1271,AB1274+1%,"")</f>
        <v>0.03</v>
      </c>
      <c r="AC1275" s="37">
        <f t="shared" si="7289"/>
        <v>0.03</v>
      </c>
      <c r="AD1275" s="37">
        <f t="shared" si="7289"/>
        <v>0.03</v>
      </c>
      <c r="AE1275" s="37">
        <f t="shared" si="7289"/>
        <v>0.03</v>
      </c>
      <c r="AF1275" s="37">
        <f t="shared" si="7289"/>
        <v>0.03</v>
      </c>
      <c r="AG1275" s="37">
        <f t="shared" si="7289"/>
        <v>0.03</v>
      </c>
      <c r="AH1275">
        <f t="shared" si="7283"/>
        <v>3</v>
      </c>
      <c r="AI1275" s="37">
        <f t="shared" ref="AI1275:AJ1275" si="7290">IF(ROWS(AI$1273:AI1275)/100&lt;=AI$1271,AI1274+1,"")</f>
        <v>2.0099999999999998</v>
      </c>
      <c r="AJ1275" s="37">
        <f t="shared" si="7290"/>
        <v>2.0099999999999998</v>
      </c>
    </row>
    <row r="1276" spans="1:38" ht="12.75">
      <c r="B1276">
        <f t="shared" ref="B1276:P1276" si="7291">IF(ROWS(B$1273:B1276)&lt;=B$1271,B1275+1,"")</f>
        <v>4</v>
      </c>
      <c r="C1276">
        <f t="shared" si="7291"/>
        <v>4</v>
      </c>
      <c r="D1276">
        <f t="shared" si="7291"/>
        <v>4</v>
      </c>
      <c r="E1276">
        <f t="shared" si="7291"/>
        <v>4</v>
      </c>
      <c r="F1276">
        <f t="shared" si="7291"/>
        <v>4</v>
      </c>
      <c r="G1276">
        <f t="shared" si="7291"/>
        <v>4</v>
      </c>
      <c r="H1276">
        <f t="shared" si="7291"/>
        <v>4</v>
      </c>
      <c r="I1276">
        <f t="shared" si="7291"/>
        <v>4</v>
      </c>
      <c r="J1276">
        <f t="shared" si="7291"/>
        <v>4</v>
      </c>
      <c r="K1276">
        <f t="shared" si="7291"/>
        <v>4</v>
      </c>
      <c r="L1276">
        <f t="shared" si="7291"/>
        <v>4</v>
      </c>
      <c r="M1276">
        <f t="shared" si="7291"/>
        <v>4</v>
      </c>
      <c r="N1276">
        <f t="shared" si="7291"/>
        <v>4</v>
      </c>
      <c r="O1276">
        <f t="shared" si="7291"/>
        <v>4</v>
      </c>
      <c r="P1276">
        <f t="shared" si="7291"/>
        <v>4</v>
      </c>
      <c r="Q1276" s="37">
        <f t="shared" ref="Q1276:T1276" si="7292">IF(ROWS(Q$1273:Q1276)/100&lt;=Q$1271,Q1275+1%,"")</f>
        <v>0.04</v>
      </c>
      <c r="R1276" s="37">
        <f t="shared" si="7292"/>
        <v>0.04</v>
      </c>
      <c r="S1276" s="37">
        <f t="shared" si="7292"/>
        <v>0.04</v>
      </c>
      <c r="T1276" s="37">
        <f t="shared" si="7292"/>
        <v>0.04</v>
      </c>
      <c r="U1276">
        <f t="shared" si="7277"/>
        <v>4</v>
      </c>
      <c r="V1276" s="37">
        <f t="shared" ref="V1276:W1276" si="7293">IF(ROWS(V$1273:V1276)/100&lt;=V$1271,V1275+1%,"")</f>
        <v>0.04</v>
      </c>
      <c r="W1276" s="37">
        <f t="shared" si="7293"/>
        <v>0.04</v>
      </c>
      <c r="X1276">
        <f t="shared" si="7279"/>
        <v>13</v>
      </c>
      <c r="Y1276" s="37">
        <f t="shared" si="7280"/>
        <v>0.04</v>
      </c>
      <c r="Z1276">
        <f t="shared" ref="Z1276:AA1276" si="7294">IF(ROWS(Z$1273:Z1276)&lt;=Z$1271,Z1275+1,"")</f>
        <v>4</v>
      </c>
      <c r="AA1276">
        <f t="shared" si="7294"/>
        <v>4</v>
      </c>
      <c r="AB1276" s="37">
        <f t="shared" ref="AB1276:AG1276" si="7295">IF(ROWS(AB$1273:AB1276)/100&lt;=AB$1271,AB1275+1%,"")</f>
        <v>0.04</v>
      </c>
      <c r="AC1276" s="37">
        <f t="shared" si="7295"/>
        <v>0.04</v>
      </c>
      <c r="AD1276" s="37">
        <f t="shared" si="7295"/>
        <v>0.04</v>
      </c>
      <c r="AE1276" s="37">
        <f t="shared" si="7295"/>
        <v>0.04</v>
      </c>
      <c r="AF1276" s="37">
        <f t="shared" si="7295"/>
        <v>0.04</v>
      </c>
      <c r="AG1276" s="37">
        <f t="shared" si="7295"/>
        <v>0.04</v>
      </c>
      <c r="AH1276">
        <f t="shared" si="7283"/>
        <v>4</v>
      </c>
      <c r="AI1276" s="37">
        <f t="shared" ref="AI1276:AJ1276" si="7296">IF(ROWS(AI$1273:AI1276)/100&lt;=AI$1271,AI1275+1,"")</f>
        <v>3.01</v>
      </c>
      <c r="AJ1276" s="37">
        <f t="shared" si="7296"/>
        <v>3.01</v>
      </c>
    </row>
    <row r="1277" spans="1:38" ht="12.75">
      <c r="B1277">
        <f t="shared" ref="B1277:P1277" si="7297">IF(ROWS(B$1273:B1277)&lt;=B$1271,B1276+1,"")</f>
        <v>5</v>
      </c>
      <c r="C1277">
        <f t="shared" si="7297"/>
        <v>5</v>
      </c>
      <c r="D1277">
        <f t="shared" si="7297"/>
        <v>5</v>
      </c>
      <c r="E1277">
        <f t="shared" si="7297"/>
        <v>5</v>
      </c>
      <c r="F1277">
        <f t="shared" si="7297"/>
        <v>5</v>
      </c>
      <c r="G1277">
        <f t="shared" si="7297"/>
        <v>5</v>
      </c>
      <c r="H1277">
        <f t="shared" si="7297"/>
        <v>5</v>
      </c>
      <c r="I1277">
        <f t="shared" si="7297"/>
        <v>5</v>
      </c>
      <c r="J1277">
        <f t="shared" si="7297"/>
        <v>5</v>
      </c>
      <c r="K1277">
        <f t="shared" si="7297"/>
        <v>5</v>
      </c>
      <c r="L1277">
        <f t="shared" si="7297"/>
        <v>5</v>
      </c>
      <c r="M1277">
        <f t="shared" si="7297"/>
        <v>5</v>
      </c>
      <c r="N1277">
        <f t="shared" si="7297"/>
        <v>5</v>
      </c>
      <c r="O1277">
        <f t="shared" si="7297"/>
        <v>5</v>
      </c>
      <c r="P1277">
        <f t="shared" si="7297"/>
        <v>5</v>
      </c>
      <c r="Q1277" s="37">
        <f t="shared" ref="Q1277:T1277" si="7298">IF(ROWS(Q$1273:Q1277)/100&lt;=Q$1271,Q1276+1%,"")</f>
        <v>0.05</v>
      </c>
      <c r="R1277" s="37">
        <f t="shared" si="7298"/>
        <v>0.05</v>
      </c>
      <c r="S1277" s="37">
        <f t="shared" si="7298"/>
        <v>0.05</v>
      </c>
      <c r="T1277" s="37">
        <f t="shared" si="7298"/>
        <v>0.05</v>
      </c>
      <c r="U1277">
        <f t="shared" si="7277"/>
        <v>5</v>
      </c>
      <c r="V1277" s="37">
        <f t="shared" ref="V1277:W1277" si="7299">IF(ROWS(V$1273:V1277)/100&lt;=V$1271,V1276+1%,"")</f>
        <v>0.05</v>
      </c>
      <c r="W1277" s="37">
        <f t="shared" si="7299"/>
        <v>0.05</v>
      </c>
      <c r="X1277">
        <f t="shared" si="7279"/>
        <v>14</v>
      </c>
      <c r="Y1277" s="37">
        <f t="shared" si="7280"/>
        <v>0.05</v>
      </c>
      <c r="Z1277">
        <f t="shared" ref="Z1277:AA1277" si="7300">IF(ROWS(Z$1273:Z1277)&lt;=Z$1271,Z1276+1,"")</f>
        <v>5</v>
      </c>
      <c r="AA1277">
        <f t="shared" si="7300"/>
        <v>5</v>
      </c>
      <c r="AB1277" s="37">
        <f t="shared" ref="AB1277:AG1277" si="7301">IF(ROWS(AB$1273:AB1277)/100&lt;=AB$1271,AB1276+1%,"")</f>
        <v>0.05</v>
      </c>
      <c r="AC1277" s="37">
        <f t="shared" si="7301"/>
        <v>0.05</v>
      </c>
      <c r="AD1277" s="37">
        <f t="shared" si="7301"/>
        <v>0.05</v>
      </c>
      <c r="AE1277" s="37">
        <f t="shared" si="7301"/>
        <v>0.05</v>
      </c>
      <c r="AF1277" s="37">
        <f t="shared" si="7301"/>
        <v>0.05</v>
      </c>
      <c r="AG1277" s="37">
        <f t="shared" si="7301"/>
        <v>0.05</v>
      </c>
      <c r="AH1277">
        <f t="shared" si="7283"/>
        <v>5</v>
      </c>
      <c r="AI1277" s="37">
        <f t="shared" ref="AI1277:AJ1277" si="7302">IF(ROWS(AI$1273:AI1277)/100&lt;=AI$1271,AI1276+1,"")</f>
        <v>4.01</v>
      </c>
      <c r="AJ1277" s="37">
        <f t="shared" si="7302"/>
        <v>4.01</v>
      </c>
    </row>
    <row r="1278" spans="1:38" ht="12.75">
      <c r="B1278">
        <f t="shared" ref="B1278:P1278" si="7303">IF(ROWS(B$1273:B1278)&lt;=B$1271,B1277+1,"")</f>
        <v>6</v>
      </c>
      <c r="C1278">
        <f t="shared" si="7303"/>
        <v>6</v>
      </c>
      <c r="D1278">
        <f t="shared" si="7303"/>
        <v>6</v>
      </c>
      <c r="E1278">
        <f t="shared" si="7303"/>
        <v>6</v>
      </c>
      <c r="F1278">
        <f t="shared" si="7303"/>
        <v>6</v>
      </c>
      <c r="G1278">
        <f t="shared" si="7303"/>
        <v>6</v>
      </c>
      <c r="H1278">
        <f t="shared" si="7303"/>
        <v>6</v>
      </c>
      <c r="I1278">
        <f t="shared" si="7303"/>
        <v>6</v>
      </c>
      <c r="J1278">
        <f t="shared" si="7303"/>
        <v>6</v>
      </c>
      <c r="K1278">
        <f t="shared" si="7303"/>
        <v>6</v>
      </c>
      <c r="L1278">
        <f t="shared" si="7303"/>
        <v>6</v>
      </c>
      <c r="M1278">
        <f t="shared" si="7303"/>
        <v>6</v>
      </c>
      <c r="N1278">
        <f t="shared" si="7303"/>
        <v>6</v>
      </c>
      <c r="O1278">
        <f t="shared" si="7303"/>
        <v>6</v>
      </c>
      <c r="P1278">
        <f t="shared" si="7303"/>
        <v>6</v>
      </c>
      <c r="Q1278" s="37">
        <f t="shared" ref="Q1278:T1278" si="7304">IF(ROWS(Q$1273:Q1278)/100&lt;=Q$1271,Q1277+1%,"")</f>
        <v>6.0000000000000005E-2</v>
      </c>
      <c r="R1278" s="37">
        <f t="shared" si="7304"/>
        <v>6.0000000000000005E-2</v>
      </c>
      <c r="S1278" s="37">
        <f t="shared" si="7304"/>
        <v>6.0000000000000005E-2</v>
      </c>
      <c r="T1278" s="37">
        <f t="shared" si="7304"/>
        <v>6.0000000000000005E-2</v>
      </c>
      <c r="U1278">
        <f t="shared" si="7277"/>
        <v>6</v>
      </c>
      <c r="V1278" s="37">
        <f t="shared" ref="V1278:W1278" si="7305">IF(ROWS(V$1273:V1278)/100&lt;=V$1271,V1277+1%,"")</f>
        <v>6.0000000000000005E-2</v>
      </c>
      <c r="W1278" s="37">
        <f t="shared" si="7305"/>
        <v>6.0000000000000005E-2</v>
      </c>
      <c r="X1278">
        <f t="shared" si="7279"/>
        <v>15</v>
      </c>
      <c r="Y1278" s="37">
        <f t="shared" si="7280"/>
        <v>6.0000000000000005E-2</v>
      </c>
      <c r="Z1278">
        <f t="shared" ref="Z1278:AA1278" si="7306">IF(ROWS(Z$1273:Z1278)&lt;=Z$1271,Z1277+1,"")</f>
        <v>6</v>
      </c>
      <c r="AA1278">
        <f t="shared" si="7306"/>
        <v>6</v>
      </c>
      <c r="AB1278" s="37">
        <f t="shared" ref="AB1278:AG1278" si="7307">IF(ROWS(AB$1273:AB1278)/100&lt;=AB$1271,AB1277+1%,"")</f>
        <v>6.0000000000000005E-2</v>
      </c>
      <c r="AC1278" s="37">
        <f t="shared" si="7307"/>
        <v>6.0000000000000005E-2</v>
      </c>
      <c r="AD1278" s="37">
        <f t="shared" si="7307"/>
        <v>6.0000000000000005E-2</v>
      </c>
      <c r="AE1278" s="37">
        <f t="shared" si="7307"/>
        <v>6.0000000000000005E-2</v>
      </c>
      <c r="AF1278" s="37">
        <f t="shared" si="7307"/>
        <v>6.0000000000000005E-2</v>
      </c>
      <c r="AG1278" s="37">
        <f t="shared" si="7307"/>
        <v>6.0000000000000005E-2</v>
      </c>
      <c r="AH1278">
        <f t="shared" si="7283"/>
        <v>6</v>
      </c>
      <c r="AI1278" s="37">
        <f t="shared" ref="AI1278:AJ1278" si="7308">IF(ROWS(AI$1273:AI1278)/100&lt;=AI$1271,AI1277+1,"")</f>
        <v>5.01</v>
      </c>
      <c r="AJ1278" s="37">
        <f t="shared" si="7308"/>
        <v>5.01</v>
      </c>
    </row>
    <row r="1279" spans="1:38" ht="12.75">
      <c r="B1279">
        <f t="shared" ref="B1279:P1279" si="7309">IF(ROWS(B$1273:B1279)&lt;=B$1271,B1278+1,"")</f>
        <v>7</v>
      </c>
      <c r="C1279">
        <f t="shared" si="7309"/>
        <v>7</v>
      </c>
      <c r="D1279">
        <f t="shared" si="7309"/>
        <v>7</v>
      </c>
      <c r="E1279">
        <f t="shared" si="7309"/>
        <v>7</v>
      </c>
      <c r="F1279">
        <f t="shared" si="7309"/>
        <v>7</v>
      </c>
      <c r="G1279">
        <f t="shared" si="7309"/>
        <v>7</v>
      </c>
      <c r="H1279">
        <f t="shared" si="7309"/>
        <v>7</v>
      </c>
      <c r="I1279">
        <f t="shared" si="7309"/>
        <v>7</v>
      </c>
      <c r="J1279">
        <f t="shared" si="7309"/>
        <v>7</v>
      </c>
      <c r="K1279">
        <f t="shared" si="7309"/>
        <v>7</v>
      </c>
      <c r="L1279">
        <f t="shared" si="7309"/>
        <v>7</v>
      </c>
      <c r="M1279">
        <f t="shared" si="7309"/>
        <v>7</v>
      </c>
      <c r="N1279">
        <f t="shared" si="7309"/>
        <v>7</v>
      </c>
      <c r="O1279">
        <f t="shared" si="7309"/>
        <v>7</v>
      </c>
      <c r="P1279">
        <f t="shared" si="7309"/>
        <v>7</v>
      </c>
      <c r="Q1279" s="37">
        <f t="shared" ref="Q1279:T1279" si="7310">IF(ROWS(Q$1273:Q1279)/100&lt;=Q$1271,Q1278+1%,"")</f>
        <v>7.0000000000000007E-2</v>
      </c>
      <c r="R1279" s="37">
        <f t="shared" si="7310"/>
        <v>7.0000000000000007E-2</v>
      </c>
      <c r="S1279" s="37">
        <f t="shared" si="7310"/>
        <v>7.0000000000000007E-2</v>
      </c>
      <c r="T1279" s="37">
        <f t="shared" si="7310"/>
        <v>7.0000000000000007E-2</v>
      </c>
      <c r="U1279">
        <f t="shared" si="7277"/>
        <v>7</v>
      </c>
      <c r="V1279" s="37">
        <f t="shared" ref="V1279:W1279" si="7311">IF(ROWS(V$1273:V1279)/100&lt;=V$1271,V1278+1%,"")</f>
        <v>7.0000000000000007E-2</v>
      </c>
      <c r="W1279" s="37">
        <f t="shared" si="7311"/>
        <v>7.0000000000000007E-2</v>
      </c>
      <c r="X1279">
        <f t="shared" si="7279"/>
        <v>16</v>
      </c>
      <c r="Y1279" s="37">
        <f t="shared" si="7280"/>
        <v>7.0000000000000007E-2</v>
      </c>
      <c r="Z1279">
        <f t="shared" ref="Z1279:AA1279" si="7312">IF(ROWS(Z$1273:Z1279)&lt;=Z$1271,Z1278+1,"")</f>
        <v>7</v>
      </c>
      <c r="AA1279">
        <f t="shared" si="7312"/>
        <v>7</v>
      </c>
      <c r="AB1279" s="37">
        <f t="shared" ref="AB1279:AG1279" si="7313">IF(ROWS(AB$1273:AB1279)/100&lt;=AB$1271,AB1278+1%,"")</f>
        <v>7.0000000000000007E-2</v>
      </c>
      <c r="AC1279" s="37">
        <f t="shared" si="7313"/>
        <v>7.0000000000000007E-2</v>
      </c>
      <c r="AD1279" s="37">
        <f t="shared" si="7313"/>
        <v>7.0000000000000007E-2</v>
      </c>
      <c r="AE1279" s="37">
        <f t="shared" si="7313"/>
        <v>7.0000000000000007E-2</v>
      </c>
      <c r="AF1279" s="37">
        <f t="shared" si="7313"/>
        <v>7.0000000000000007E-2</v>
      </c>
      <c r="AG1279" s="37">
        <f t="shared" si="7313"/>
        <v>7.0000000000000007E-2</v>
      </c>
      <c r="AH1279">
        <f t="shared" si="7283"/>
        <v>7</v>
      </c>
      <c r="AI1279" s="37">
        <f t="shared" ref="AI1279:AJ1279" si="7314">IF(ROWS(AI$1273:AI1279)/100&lt;=AI$1271,AI1278+1,"")</f>
        <v>6.01</v>
      </c>
      <c r="AJ1279" s="37">
        <f t="shared" si="7314"/>
        <v>6.01</v>
      </c>
    </row>
    <row r="1280" spans="1:38" ht="12.75">
      <c r="B1280">
        <f t="shared" ref="B1280:P1280" si="7315">IF(ROWS(B$1273:B1280)&lt;=B$1271,B1279+1,"")</f>
        <v>8</v>
      </c>
      <c r="C1280">
        <f t="shared" si="7315"/>
        <v>8</v>
      </c>
      <c r="D1280">
        <f t="shared" si="7315"/>
        <v>8</v>
      </c>
      <c r="E1280">
        <f t="shared" si="7315"/>
        <v>8</v>
      </c>
      <c r="F1280">
        <f t="shared" si="7315"/>
        <v>8</v>
      </c>
      <c r="G1280">
        <f t="shared" si="7315"/>
        <v>8</v>
      </c>
      <c r="H1280">
        <f t="shared" si="7315"/>
        <v>8</v>
      </c>
      <c r="I1280">
        <f t="shared" si="7315"/>
        <v>8</v>
      </c>
      <c r="J1280">
        <f t="shared" si="7315"/>
        <v>8</v>
      </c>
      <c r="K1280">
        <f t="shared" si="7315"/>
        <v>8</v>
      </c>
      <c r="L1280">
        <f t="shared" si="7315"/>
        <v>8</v>
      </c>
      <c r="M1280">
        <f t="shared" si="7315"/>
        <v>8</v>
      </c>
      <c r="N1280">
        <f t="shared" si="7315"/>
        <v>8</v>
      </c>
      <c r="O1280">
        <f t="shared" si="7315"/>
        <v>8</v>
      </c>
      <c r="P1280">
        <f t="shared" si="7315"/>
        <v>8</v>
      </c>
      <c r="Q1280" s="37">
        <f t="shared" ref="Q1280:T1280" si="7316">IF(ROWS(Q$1273:Q1280)/100&lt;=Q$1271,Q1279+1%,"")</f>
        <v>0.08</v>
      </c>
      <c r="R1280" s="37">
        <f t="shared" si="7316"/>
        <v>0.08</v>
      </c>
      <c r="S1280" s="37">
        <f t="shared" si="7316"/>
        <v>0.08</v>
      </c>
      <c r="T1280" s="37">
        <f t="shared" si="7316"/>
        <v>0.08</v>
      </c>
      <c r="U1280">
        <f t="shared" si="7277"/>
        <v>8</v>
      </c>
      <c r="V1280" s="37">
        <f t="shared" ref="V1280:W1280" si="7317">IF(ROWS(V$1273:V1280)/100&lt;=V$1271,V1279+1%,"")</f>
        <v>0.08</v>
      </c>
      <c r="W1280" s="37">
        <f t="shared" si="7317"/>
        <v>0.08</v>
      </c>
      <c r="X1280">
        <f t="shared" si="7279"/>
        <v>17</v>
      </c>
      <c r="Y1280" s="37">
        <f t="shared" si="7280"/>
        <v>0.08</v>
      </c>
      <c r="Z1280">
        <f t="shared" ref="Z1280:AA1280" si="7318">IF(ROWS(Z$1273:Z1280)&lt;=Z$1271,Z1279+1,"")</f>
        <v>8</v>
      </c>
      <c r="AA1280">
        <f t="shared" si="7318"/>
        <v>8</v>
      </c>
      <c r="AB1280" s="37">
        <f t="shared" ref="AB1280:AG1280" si="7319">IF(ROWS(AB$1273:AB1280)/100&lt;=AB$1271,AB1279+1%,"")</f>
        <v>0.08</v>
      </c>
      <c r="AC1280" s="37">
        <f t="shared" si="7319"/>
        <v>0.08</v>
      </c>
      <c r="AD1280" s="37">
        <f t="shared" si="7319"/>
        <v>0.08</v>
      </c>
      <c r="AE1280" s="37">
        <f t="shared" si="7319"/>
        <v>0.08</v>
      </c>
      <c r="AF1280" s="37">
        <f t="shared" si="7319"/>
        <v>0.08</v>
      </c>
      <c r="AG1280" s="37">
        <f t="shared" si="7319"/>
        <v>0.08</v>
      </c>
      <c r="AH1280">
        <f t="shared" si="7283"/>
        <v>8</v>
      </c>
      <c r="AI1280" s="37">
        <f t="shared" ref="AI1280:AJ1280" si="7320">IF(ROWS(AI$1273:AI1280)/100&lt;=AI$1271,AI1279+1,"")</f>
        <v>7.01</v>
      </c>
      <c r="AJ1280" s="37">
        <f t="shared" si="7320"/>
        <v>7.01</v>
      </c>
    </row>
    <row r="1281" spans="2:36" ht="12.75">
      <c r="B1281">
        <f t="shared" ref="B1281:P1281" si="7321">IF(ROWS(B$1273:B1281)&lt;=B$1271,B1280+1,"")</f>
        <v>9</v>
      </c>
      <c r="C1281">
        <f t="shared" si="7321"/>
        <v>9</v>
      </c>
      <c r="D1281">
        <f t="shared" si="7321"/>
        <v>9</v>
      </c>
      <c r="E1281">
        <f t="shared" si="7321"/>
        <v>9</v>
      </c>
      <c r="F1281">
        <f t="shared" si="7321"/>
        <v>9</v>
      </c>
      <c r="G1281">
        <f t="shared" si="7321"/>
        <v>9</v>
      </c>
      <c r="H1281">
        <f t="shared" si="7321"/>
        <v>9</v>
      </c>
      <c r="I1281">
        <f t="shared" si="7321"/>
        <v>9</v>
      </c>
      <c r="J1281">
        <f t="shared" si="7321"/>
        <v>9</v>
      </c>
      <c r="K1281">
        <f t="shared" si="7321"/>
        <v>9</v>
      </c>
      <c r="L1281">
        <f t="shared" si="7321"/>
        <v>9</v>
      </c>
      <c r="M1281">
        <f t="shared" si="7321"/>
        <v>9</v>
      </c>
      <c r="N1281">
        <f t="shared" si="7321"/>
        <v>9</v>
      </c>
      <c r="O1281">
        <f t="shared" si="7321"/>
        <v>9</v>
      </c>
      <c r="P1281">
        <f t="shared" si="7321"/>
        <v>9</v>
      </c>
      <c r="Q1281" s="37">
        <f t="shared" ref="Q1281:T1281" si="7322">IF(ROWS(Q$1273:Q1281)/100&lt;=Q$1271,Q1280+1%,"")</f>
        <v>0.09</v>
      </c>
      <c r="R1281" s="37">
        <f t="shared" si="7322"/>
        <v>0.09</v>
      </c>
      <c r="S1281" s="37">
        <f t="shared" si="7322"/>
        <v>0.09</v>
      </c>
      <c r="T1281" s="37">
        <f t="shared" si="7322"/>
        <v>0.09</v>
      </c>
      <c r="U1281">
        <f t="shared" si="7277"/>
        <v>9</v>
      </c>
      <c r="V1281" s="37">
        <f t="shared" ref="V1281:W1281" si="7323">IF(ROWS(V$1273:V1281)/100&lt;=V$1271,V1280+1%,"")</f>
        <v>0.09</v>
      </c>
      <c r="W1281" s="37">
        <f t="shared" si="7323"/>
        <v>0.09</v>
      </c>
      <c r="X1281">
        <f t="shared" si="7279"/>
        <v>18</v>
      </c>
      <c r="Y1281" s="37">
        <f t="shared" si="7280"/>
        <v>0.09</v>
      </c>
      <c r="Z1281">
        <f t="shared" ref="Z1281:AA1281" si="7324">IF(ROWS(Z$1273:Z1281)&lt;=Z$1271,Z1280+1,"")</f>
        <v>9</v>
      </c>
      <c r="AA1281">
        <f t="shared" si="7324"/>
        <v>9</v>
      </c>
      <c r="AB1281" s="37">
        <f t="shared" ref="AB1281:AG1281" si="7325">IF(ROWS(AB$1273:AB1281)/100&lt;=AB$1271,AB1280+1%,"")</f>
        <v>0.09</v>
      </c>
      <c r="AC1281" s="37">
        <f t="shared" si="7325"/>
        <v>0.09</v>
      </c>
      <c r="AD1281" s="37">
        <f t="shared" si="7325"/>
        <v>0.09</v>
      </c>
      <c r="AE1281" s="37">
        <f t="shared" si="7325"/>
        <v>0.09</v>
      </c>
      <c r="AF1281" s="37">
        <f t="shared" si="7325"/>
        <v>0.09</v>
      </c>
      <c r="AG1281" s="37">
        <f t="shared" si="7325"/>
        <v>0.09</v>
      </c>
      <c r="AH1281">
        <f t="shared" si="7283"/>
        <v>9</v>
      </c>
      <c r="AI1281" s="37">
        <f t="shared" ref="AI1281:AJ1281" si="7326">IF(ROWS(AI$1273:AI1281)/100&lt;=AI$1271,AI1280+1,"")</f>
        <v>8.01</v>
      </c>
      <c r="AJ1281" s="37">
        <f t="shared" si="7326"/>
        <v>8.01</v>
      </c>
    </row>
    <row r="1282" spans="2:36" ht="12.75">
      <c r="B1282">
        <f t="shared" ref="B1282:P1282" si="7327">IF(ROWS(B$1273:B1282)&lt;=B$1271,B1281+1,"")</f>
        <v>10</v>
      </c>
      <c r="C1282">
        <f t="shared" si="7327"/>
        <v>10</v>
      </c>
      <c r="D1282">
        <f t="shared" si="7327"/>
        <v>10</v>
      </c>
      <c r="E1282">
        <f t="shared" si="7327"/>
        <v>10</v>
      </c>
      <c r="F1282">
        <f t="shared" si="7327"/>
        <v>10</v>
      </c>
      <c r="G1282">
        <f t="shared" si="7327"/>
        <v>10</v>
      </c>
      <c r="H1282">
        <f t="shared" si="7327"/>
        <v>10</v>
      </c>
      <c r="I1282">
        <f t="shared" si="7327"/>
        <v>10</v>
      </c>
      <c r="J1282">
        <f t="shared" si="7327"/>
        <v>10</v>
      </c>
      <c r="K1282">
        <f t="shared" si="7327"/>
        <v>10</v>
      </c>
      <c r="L1282">
        <f t="shared" si="7327"/>
        <v>10</v>
      </c>
      <c r="M1282">
        <f t="shared" si="7327"/>
        <v>10</v>
      </c>
      <c r="N1282">
        <f t="shared" si="7327"/>
        <v>10</v>
      </c>
      <c r="O1282">
        <f t="shared" si="7327"/>
        <v>10</v>
      </c>
      <c r="P1282">
        <f t="shared" si="7327"/>
        <v>10</v>
      </c>
      <c r="Q1282" s="37">
        <f t="shared" ref="Q1282:T1282" si="7328">IF(ROWS(Q$1273:Q1282)/100&lt;=Q$1271,Q1281+1%,"")</f>
        <v>9.9999999999999992E-2</v>
      </c>
      <c r="R1282" s="37">
        <f t="shared" si="7328"/>
        <v>9.9999999999999992E-2</v>
      </c>
      <c r="S1282" s="37">
        <f t="shared" si="7328"/>
        <v>9.9999999999999992E-2</v>
      </c>
      <c r="T1282" s="37">
        <f t="shared" si="7328"/>
        <v>9.9999999999999992E-2</v>
      </c>
      <c r="U1282">
        <f t="shared" si="7277"/>
        <v>10</v>
      </c>
      <c r="V1282" s="37">
        <f t="shared" ref="V1282:W1282" si="7329">IF(ROWS(V$1273:V1282)/100&lt;=V$1271,V1281+1%,"")</f>
        <v>9.9999999999999992E-2</v>
      </c>
      <c r="W1282" s="37">
        <f t="shared" si="7329"/>
        <v>9.9999999999999992E-2</v>
      </c>
      <c r="X1282">
        <f t="shared" si="7279"/>
        <v>19</v>
      </c>
      <c r="Y1282" s="37">
        <f t="shared" si="7280"/>
        <v>9.9999999999999992E-2</v>
      </c>
      <c r="Z1282">
        <f t="shared" ref="Z1282:AA1282" si="7330">IF(ROWS(Z$1273:Z1282)&lt;=Z$1271,Z1281+1,"")</f>
        <v>10</v>
      </c>
      <c r="AA1282">
        <f t="shared" si="7330"/>
        <v>10</v>
      </c>
      <c r="AB1282" s="37">
        <f t="shared" ref="AB1282:AG1282" si="7331">IF(ROWS(AB$1273:AB1282)/100&lt;=AB$1271,AB1281+1%,"")</f>
        <v>9.9999999999999992E-2</v>
      </c>
      <c r="AC1282" s="37">
        <f t="shared" si="7331"/>
        <v>9.9999999999999992E-2</v>
      </c>
      <c r="AD1282" s="37">
        <f t="shared" si="7331"/>
        <v>9.9999999999999992E-2</v>
      </c>
      <c r="AE1282" s="37">
        <f t="shared" si="7331"/>
        <v>9.9999999999999992E-2</v>
      </c>
      <c r="AF1282" s="37">
        <f t="shared" si="7331"/>
        <v>9.9999999999999992E-2</v>
      </c>
      <c r="AG1282" s="37">
        <f t="shared" si="7331"/>
        <v>9.9999999999999992E-2</v>
      </c>
      <c r="AH1282">
        <f t="shared" si="7283"/>
        <v>10</v>
      </c>
      <c r="AI1282" s="37">
        <f t="shared" ref="AI1282:AJ1282" si="7332">IF(ROWS(AI$1273:AI1282)/100&lt;=AI$1271,AI1281+1,"")</f>
        <v>9.01</v>
      </c>
      <c r="AJ1282" s="37">
        <f t="shared" si="7332"/>
        <v>9.01</v>
      </c>
    </row>
    <row r="1283" spans="2:36" ht="12.75">
      <c r="B1283">
        <f t="shared" ref="B1283:P1283" si="7333">IF(ROWS(B$1273:B1283)&lt;=B$1271,B1282+1,"")</f>
        <v>11</v>
      </c>
      <c r="C1283">
        <f t="shared" si="7333"/>
        <v>11</v>
      </c>
      <c r="D1283">
        <f t="shared" si="7333"/>
        <v>11</v>
      </c>
      <c r="E1283">
        <f t="shared" si="7333"/>
        <v>11</v>
      </c>
      <c r="F1283">
        <f t="shared" si="7333"/>
        <v>11</v>
      </c>
      <c r="G1283">
        <f t="shared" si="7333"/>
        <v>11</v>
      </c>
      <c r="H1283">
        <f t="shared" si="7333"/>
        <v>11</v>
      </c>
      <c r="I1283">
        <f t="shared" si="7333"/>
        <v>11</v>
      </c>
      <c r="J1283">
        <f t="shared" si="7333"/>
        <v>11</v>
      </c>
      <c r="K1283">
        <f t="shared" si="7333"/>
        <v>11</v>
      </c>
      <c r="L1283">
        <f t="shared" si="7333"/>
        <v>11</v>
      </c>
      <c r="M1283">
        <f t="shared" si="7333"/>
        <v>11</v>
      </c>
      <c r="N1283">
        <f t="shared" si="7333"/>
        <v>11</v>
      </c>
      <c r="O1283">
        <f t="shared" si="7333"/>
        <v>11</v>
      </c>
      <c r="P1283">
        <f t="shared" si="7333"/>
        <v>11</v>
      </c>
      <c r="Q1283" s="37">
        <f t="shared" ref="Q1283:T1283" si="7334">IF(ROWS(Q$1273:Q1283)/100&lt;=Q$1271,Q1282+1%,"")</f>
        <v>0.10999999999999999</v>
      </c>
      <c r="R1283" s="37">
        <f t="shared" si="7334"/>
        <v>0.10999999999999999</v>
      </c>
      <c r="S1283" s="37">
        <f t="shared" si="7334"/>
        <v>0.10999999999999999</v>
      </c>
      <c r="T1283" s="37">
        <f t="shared" si="7334"/>
        <v>0.10999999999999999</v>
      </c>
      <c r="U1283">
        <f t="shared" si="7277"/>
        <v>11</v>
      </c>
      <c r="V1283" s="37">
        <f t="shared" ref="V1283:W1283" si="7335">IF(ROWS(V$1273:V1283)/100&lt;=V$1271,V1282+1%,"")</f>
        <v>0.10999999999999999</v>
      </c>
      <c r="W1283" s="37">
        <f t="shared" si="7335"/>
        <v>0.10999999999999999</v>
      </c>
      <c r="X1283">
        <f t="shared" si="7279"/>
        <v>20</v>
      </c>
      <c r="Y1283" s="37">
        <f t="shared" si="7280"/>
        <v>0.10999999999999999</v>
      </c>
      <c r="Z1283">
        <f t="shared" ref="Z1283:AA1283" si="7336">IF(ROWS(Z$1273:Z1283)&lt;=Z$1271,Z1282+1,"")</f>
        <v>11</v>
      </c>
      <c r="AA1283">
        <f t="shared" si="7336"/>
        <v>11</v>
      </c>
      <c r="AB1283" s="37">
        <f t="shared" ref="AB1283:AG1283" si="7337">IF(ROWS(AB$1273:AB1283)/100&lt;=AB$1271,AB1282+1%,"")</f>
        <v>0.10999999999999999</v>
      </c>
      <c r="AC1283" s="37">
        <f t="shared" si="7337"/>
        <v>0.10999999999999999</v>
      </c>
      <c r="AD1283" s="37">
        <f t="shared" si="7337"/>
        <v>0.10999999999999999</v>
      </c>
      <c r="AE1283" s="37">
        <f t="shared" si="7337"/>
        <v>0.10999999999999999</v>
      </c>
      <c r="AF1283" s="37">
        <f t="shared" si="7337"/>
        <v>0.10999999999999999</v>
      </c>
      <c r="AG1283" s="37">
        <f t="shared" si="7337"/>
        <v>0.10999999999999999</v>
      </c>
      <c r="AH1283">
        <f t="shared" si="7283"/>
        <v>11</v>
      </c>
      <c r="AI1283" s="37">
        <f t="shared" ref="AI1283:AJ1283" si="7338">IF(ROWS(AI$1273:AI1283)/100&lt;=AI$1271,AI1282+1,"")</f>
        <v>10.01</v>
      </c>
      <c r="AJ1283" s="37">
        <f t="shared" si="7338"/>
        <v>10.01</v>
      </c>
    </row>
    <row r="1284" spans="2:36" ht="12.75">
      <c r="B1284">
        <f t="shared" ref="B1284:P1284" si="7339">IF(ROWS(B$1273:B1284)&lt;=B$1271,B1283+1,"")</f>
        <v>12</v>
      </c>
      <c r="C1284">
        <f t="shared" si="7339"/>
        <v>12</v>
      </c>
      <c r="D1284">
        <f t="shared" si="7339"/>
        <v>12</v>
      </c>
      <c r="E1284">
        <f t="shared" si="7339"/>
        <v>12</v>
      </c>
      <c r="F1284">
        <f t="shared" si="7339"/>
        <v>12</v>
      </c>
      <c r="G1284">
        <f t="shared" si="7339"/>
        <v>12</v>
      </c>
      <c r="H1284">
        <f t="shared" si="7339"/>
        <v>12</v>
      </c>
      <c r="I1284">
        <f t="shared" si="7339"/>
        <v>12</v>
      </c>
      <c r="J1284">
        <f t="shared" si="7339"/>
        <v>12</v>
      </c>
      <c r="K1284">
        <f t="shared" si="7339"/>
        <v>12</v>
      </c>
      <c r="L1284">
        <f t="shared" si="7339"/>
        <v>12</v>
      </c>
      <c r="M1284">
        <f t="shared" si="7339"/>
        <v>12</v>
      </c>
      <c r="N1284">
        <f t="shared" si="7339"/>
        <v>12</v>
      </c>
      <c r="O1284">
        <f t="shared" si="7339"/>
        <v>12</v>
      </c>
      <c r="P1284">
        <f t="shared" si="7339"/>
        <v>12</v>
      </c>
      <c r="Q1284" s="37">
        <f t="shared" ref="Q1284:T1284" si="7340">IF(ROWS(Q$1273:Q1284)/100&lt;=Q$1271,Q1283+1%,"")</f>
        <v>0.11999999999999998</v>
      </c>
      <c r="R1284" s="37">
        <f t="shared" si="7340"/>
        <v>0.11999999999999998</v>
      </c>
      <c r="S1284" s="37">
        <f t="shared" si="7340"/>
        <v>0.11999999999999998</v>
      </c>
      <c r="T1284" s="37">
        <f t="shared" si="7340"/>
        <v>0.11999999999999998</v>
      </c>
      <c r="U1284">
        <f t="shared" si="7277"/>
        <v>12</v>
      </c>
      <c r="V1284" s="37">
        <f t="shared" ref="V1284:W1284" si="7341">IF(ROWS(V$1273:V1284)/100&lt;=V$1271,V1283+1%,"")</f>
        <v>0.11999999999999998</v>
      </c>
      <c r="W1284" s="37">
        <f t="shared" si="7341"/>
        <v>0.11999999999999998</v>
      </c>
      <c r="X1284">
        <f t="shared" si="7279"/>
        <v>21</v>
      </c>
      <c r="Y1284" s="37">
        <f t="shared" si="7280"/>
        <v>0.11999999999999998</v>
      </c>
      <c r="Z1284">
        <f t="shared" ref="Z1284:AA1284" si="7342">IF(ROWS(Z$1273:Z1284)&lt;=Z$1271,Z1283+1,"")</f>
        <v>12</v>
      </c>
      <c r="AA1284">
        <f t="shared" si="7342"/>
        <v>12</v>
      </c>
      <c r="AB1284" s="37">
        <f t="shared" ref="AB1284:AG1284" si="7343">IF(ROWS(AB$1273:AB1284)/100&lt;=AB$1271,AB1283+1%,"")</f>
        <v>0.11999999999999998</v>
      </c>
      <c r="AC1284" s="37">
        <f t="shared" si="7343"/>
        <v>0.11999999999999998</v>
      </c>
      <c r="AD1284" s="37">
        <f t="shared" si="7343"/>
        <v>0.11999999999999998</v>
      </c>
      <c r="AE1284" s="37">
        <f t="shared" si="7343"/>
        <v>0.11999999999999998</v>
      </c>
      <c r="AF1284" s="37">
        <f t="shared" si="7343"/>
        <v>0.11999999999999998</v>
      </c>
      <c r="AG1284" s="37">
        <f t="shared" si="7343"/>
        <v>0.11999999999999998</v>
      </c>
      <c r="AH1284">
        <f t="shared" si="7283"/>
        <v>12</v>
      </c>
      <c r="AI1284" s="37">
        <f t="shared" ref="AI1284:AJ1284" si="7344">IF(ROWS(AI$1273:AI1284)/100&lt;=AI$1271,AI1283+1,"")</f>
        <v>11.01</v>
      </c>
      <c r="AJ1284" s="37">
        <f t="shared" si="7344"/>
        <v>11.01</v>
      </c>
    </row>
    <row r="1285" spans="2:36" ht="12.75">
      <c r="B1285">
        <f t="shared" ref="B1285:P1285" si="7345">IF(ROWS(B$1273:B1285)&lt;=B$1271,B1284+1,"")</f>
        <v>13</v>
      </c>
      <c r="C1285">
        <f t="shared" si="7345"/>
        <v>13</v>
      </c>
      <c r="D1285">
        <f t="shared" si="7345"/>
        <v>13</v>
      </c>
      <c r="E1285">
        <f t="shared" si="7345"/>
        <v>13</v>
      </c>
      <c r="F1285">
        <f t="shared" si="7345"/>
        <v>13</v>
      </c>
      <c r="G1285">
        <f t="shared" si="7345"/>
        <v>13</v>
      </c>
      <c r="H1285">
        <f t="shared" si="7345"/>
        <v>13</v>
      </c>
      <c r="I1285">
        <f t="shared" si="7345"/>
        <v>13</v>
      </c>
      <c r="J1285">
        <f t="shared" si="7345"/>
        <v>13</v>
      </c>
      <c r="K1285">
        <f t="shared" si="7345"/>
        <v>13</v>
      </c>
      <c r="L1285">
        <f t="shared" si="7345"/>
        <v>13</v>
      </c>
      <c r="M1285">
        <f t="shared" si="7345"/>
        <v>13</v>
      </c>
      <c r="N1285">
        <f t="shared" si="7345"/>
        <v>13</v>
      </c>
      <c r="O1285">
        <f t="shared" si="7345"/>
        <v>13</v>
      </c>
      <c r="P1285">
        <f t="shared" si="7345"/>
        <v>13</v>
      </c>
      <c r="Q1285" s="37">
        <f t="shared" ref="Q1285:T1285" si="7346">IF(ROWS(Q$1273:Q1285)/100&lt;=Q$1271,Q1284+1%,"")</f>
        <v>0.12999999999999998</v>
      </c>
      <c r="R1285" s="37">
        <f t="shared" si="7346"/>
        <v>0.12999999999999998</v>
      </c>
      <c r="S1285" s="37">
        <f t="shared" si="7346"/>
        <v>0.12999999999999998</v>
      </c>
      <c r="T1285" s="37">
        <f t="shared" si="7346"/>
        <v>0.12999999999999998</v>
      </c>
      <c r="U1285">
        <f t="shared" si="7277"/>
        <v>13</v>
      </c>
      <c r="V1285" s="37">
        <f t="shared" ref="V1285:W1285" si="7347">IF(ROWS(V$1273:V1285)/100&lt;=V$1271,V1284+1%,"")</f>
        <v>0.12999999999999998</v>
      </c>
      <c r="W1285" s="37">
        <f t="shared" si="7347"/>
        <v>0.12999999999999998</v>
      </c>
      <c r="X1285">
        <f t="shared" si="7279"/>
        <v>22</v>
      </c>
      <c r="Y1285" s="37">
        <f t="shared" si="7280"/>
        <v>0.12999999999999998</v>
      </c>
      <c r="Z1285">
        <f t="shared" ref="Z1285:AA1285" si="7348">IF(ROWS(Z$1273:Z1285)&lt;=Z$1271,Z1284+1,"")</f>
        <v>13</v>
      </c>
      <c r="AA1285">
        <f t="shared" si="7348"/>
        <v>13</v>
      </c>
      <c r="AB1285" s="37">
        <f t="shared" ref="AB1285:AG1285" si="7349">IF(ROWS(AB$1273:AB1285)/100&lt;=AB$1271,AB1284+1%,"")</f>
        <v>0.12999999999999998</v>
      </c>
      <c r="AC1285" s="37">
        <f t="shared" si="7349"/>
        <v>0.12999999999999998</v>
      </c>
      <c r="AD1285" s="37">
        <f t="shared" si="7349"/>
        <v>0.12999999999999998</v>
      </c>
      <c r="AE1285" s="37">
        <f t="shared" si="7349"/>
        <v>0.12999999999999998</v>
      </c>
      <c r="AF1285" s="37">
        <f t="shared" si="7349"/>
        <v>0.12999999999999998</v>
      </c>
      <c r="AG1285" s="37">
        <f t="shared" si="7349"/>
        <v>0.12999999999999998</v>
      </c>
      <c r="AH1285">
        <f t="shared" si="7283"/>
        <v>13</v>
      </c>
      <c r="AI1285" s="37">
        <f t="shared" ref="AI1285:AJ1285" si="7350">IF(ROWS(AI$1273:AI1285)/100&lt;=AI$1271,AI1284+1,"")</f>
        <v>12.01</v>
      </c>
      <c r="AJ1285" s="37">
        <f t="shared" si="7350"/>
        <v>12.01</v>
      </c>
    </row>
    <row r="1286" spans="2:36" ht="12.75">
      <c r="B1286">
        <f t="shared" ref="B1286:P1286" si="7351">IF(ROWS(B$1273:B1286)&lt;=B$1271,B1285+1,"")</f>
        <v>14</v>
      </c>
      <c r="C1286">
        <f t="shared" si="7351"/>
        <v>14</v>
      </c>
      <c r="D1286">
        <f t="shared" si="7351"/>
        <v>14</v>
      </c>
      <c r="E1286">
        <f t="shared" si="7351"/>
        <v>14</v>
      </c>
      <c r="F1286">
        <f t="shared" si="7351"/>
        <v>14</v>
      </c>
      <c r="G1286">
        <f t="shared" si="7351"/>
        <v>14</v>
      </c>
      <c r="H1286">
        <f t="shared" si="7351"/>
        <v>14</v>
      </c>
      <c r="I1286">
        <f t="shared" si="7351"/>
        <v>14</v>
      </c>
      <c r="J1286">
        <f t="shared" si="7351"/>
        <v>14</v>
      </c>
      <c r="K1286">
        <f t="shared" si="7351"/>
        <v>14</v>
      </c>
      <c r="L1286">
        <f t="shared" si="7351"/>
        <v>14</v>
      </c>
      <c r="M1286">
        <f t="shared" si="7351"/>
        <v>14</v>
      </c>
      <c r="N1286">
        <f t="shared" si="7351"/>
        <v>14</v>
      </c>
      <c r="O1286">
        <f t="shared" si="7351"/>
        <v>14</v>
      </c>
      <c r="P1286">
        <f t="shared" si="7351"/>
        <v>14</v>
      </c>
      <c r="Q1286" s="37">
        <f t="shared" ref="Q1286:T1286" si="7352">IF(ROWS(Q$1273:Q1286)/100&lt;=Q$1271,Q1285+1%,"")</f>
        <v>0.13999999999999999</v>
      </c>
      <c r="R1286" s="37">
        <f t="shared" si="7352"/>
        <v>0.13999999999999999</v>
      </c>
      <c r="S1286" s="37">
        <f t="shared" si="7352"/>
        <v>0.13999999999999999</v>
      </c>
      <c r="T1286" s="37">
        <f t="shared" si="7352"/>
        <v>0.13999999999999999</v>
      </c>
      <c r="U1286">
        <f t="shared" si="7277"/>
        <v>14</v>
      </c>
      <c r="V1286" s="37">
        <f t="shared" ref="V1286:W1286" si="7353">IF(ROWS(V$1273:V1286)/100&lt;=V$1271,V1285+1%,"")</f>
        <v>0.13999999999999999</v>
      </c>
      <c r="W1286" s="37">
        <f t="shared" si="7353"/>
        <v>0.13999999999999999</v>
      </c>
      <c r="X1286">
        <f t="shared" si="7279"/>
        <v>23</v>
      </c>
      <c r="Y1286" s="37">
        <f t="shared" si="7280"/>
        <v>0.13999999999999999</v>
      </c>
      <c r="Z1286">
        <f t="shared" ref="Z1286:AA1286" si="7354">IF(ROWS(Z$1273:Z1286)&lt;=Z$1271,Z1285+1,"")</f>
        <v>14</v>
      </c>
      <c r="AA1286">
        <f t="shared" si="7354"/>
        <v>14</v>
      </c>
      <c r="AB1286" s="37">
        <f t="shared" ref="AB1286:AG1286" si="7355">IF(ROWS(AB$1273:AB1286)/100&lt;=AB$1271,AB1285+1%,"")</f>
        <v>0.13999999999999999</v>
      </c>
      <c r="AC1286" s="37">
        <f t="shared" si="7355"/>
        <v>0.13999999999999999</v>
      </c>
      <c r="AD1286" s="37">
        <f t="shared" si="7355"/>
        <v>0.13999999999999999</v>
      </c>
      <c r="AE1286" s="37">
        <f t="shared" si="7355"/>
        <v>0.13999999999999999</v>
      </c>
      <c r="AF1286" s="37">
        <f t="shared" si="7355"/>
        <v>0.13999999999999999</v>
      </c>
      <c r="AG1286" s="37">
        <f t="shared" si="7355"/>
        <v>0.13999999999999999</v>
      </c>
      <c r="AH1286">
        <f t="shared" si="7283"/>
        <v>14</v>
      </c>
      <c r="AI1286" s="37">
        <f t="shared" ref="AI1286:AJ1286" si="7356">IF(ROWS(AI$1273:AI1286)/100&lt;=AI$1271,AI1285+1,"")</f>
        <v>13.01</v>
      </c>
      <c r="AJ1286" s="37">
        <f t="shared" si="7356"/>
        <v>13.01</v>
      </c>
    </row>
    <row r="1287" spans="2:36" ht="12.75">
      <c r="B1287">
        <f t="shared" ref="B1287:P1287" si="7357">IF(ROWS(B$1273:B1287)&lt;=B$1271,B1286+1,"")</f>
        <v>15</v>
      </c>
      <c r="C1287">
        <f t="shared" si="7357"/>
        <v>15</v>
      </c>
      <c r="D1287">
        <f t="shared" si="7357"/>
        <v>15</v>
      </c>
      <c r="E1287">
        <f t="shared" si="7357"/>
        <v>15</v>
      </c>
      <c r="F1287">
        <f t="shared" si="7357"/>
        <v>15</v>
      </c>
      <c r="G1287">
        <f t="shared" si="7357"/>
        <v>15</v>
      </c>
      <c r="H1287">
        <f t="shared" si="7357"/>
        <v>15</v>
      </c>
      <c r="I1287">
        <f t="shared" si="7357"/>
        <v>15</v>
      </c>
      <c r="J1287">
        <f t="shared" si="7357"/>
        <v>15</v>
      </c>
      <c r="K1287">
        <f t="shared" si="7357"/>
        <v>15</v>
      </c>
      <c r="L1287">
        <f t="shared" si="7357"/>
        <v>15</v>
      </c>
      <c r="M1287">
        <f t="shared" si="7357"/>
        <v>15</v>
      </c>
      <c r="N1287">
        <f t="shared" si="7357"/>
        <v>15</v>
      </c>
      <c r="O1287">
        <f t="shared" si="7357"/>
        <v>15</v>
      </c>
      <c r="P1287">
        <f t="shared" si="7357"/>
        <v>15</v>
      </c>
      <c r="Q1287" s="37">
        <f t="shared" ref="Q1287:T1287" si="7358">IF(ROWS(Q$1273:Q1287)/100&lt;=Q$1271,Q1286+1%,"")</f>
        <v>0.15</v>
      </c>
      <c r="R1287" s="37">
        <f t="shared" si="7358"/>
        <v>0.15</v>
      </c>
      <c r="S1287" s="37">
        <f t="shared" si="7358"/>
        <v>0.15</v>
      </c>
      <c r="T1287" s="37">
        <f t="shared" si="7358"/>
        <v>0.15</v>
      </c>
      <c r="U1287">
        <f t="shared" si="7277"/>
        <v>15</v>
      </c>
      <c r="V1287" s="37">
        <f t="shared" ref="V1287:W1287" si="7359">IF(ROWS(V$1273:V1287)/100&lt;=V$1271,V1286+1%,"")</f>
        <v>0.15</v>
      </c>
      <c r="W1287" s="37">
        <f t="shared" si="7359"/>
        <v>0.15</v>
      </c>
      <c r="X1287">
        <f t="shared" si="7279"/>
        <v>24</v>
      </c>
      <c r="Y1287" s="37">
        <f t="shared" si="7280"/>
        <v>0.15</v>
      </c>
      <c r="Z1287">
        <f t="shared" ref="Z1287:AA1287" si="7360">IF(ROWS(Z$1273:Z1287)&lt;=Z$1271,Z1286+1,"")</f>
        <v>15</v>
      </c>
      <c r="AA1287">
        <f t="shared" si="7360"/>
        <v>15</v>
      </c>
      <c r="AB1287" s="37">
        <f t="shared" ref="AB1287:AG1287" si="7361">IF(ROWS(AB$1273:AB1287)/100&lt;=AB$1271,AB1286+1%,"")</f>
        <v>0.15</v>
      </c>
      <c r="AC1287" s="37">
        <f t="shared" si="7361"/>
        <v>0.15</v>
      </c>
      <c r="AD1287" s="37">
        <f t="shared" si="7361"/>
        <v>0.15</v>
      </c>
      <c r="AE1287" s="37">
        <f t="shared" si="7361"/>
        <v>0.15</v>
      </c>
      <c r="AF1287" s="37">
        <f t="shared" si="7361"/>
        <v>0.15</v>
      </c>
      <c r="AG1287" s="37">
        <f t="shared" si="7361"/>
        <v>0.15</v>
      </c>
      <c r="AH1287">
        <f t="shared" si="7283"/>
        <v>15</v>
      </c>
      <c r="AI1287" s="37">
        <f t="shared" ref="AI1287:AJ1287" si="7362">IF(ROWS(AI$1273:AI1287)/100&lt;=AI$1271,AI1286+1,"")</f>
        <v>14.01</v>
      </c>
      <c r="AJ1287" s="37">
        <f t="shared" si="7362"/>
        <v>14.01</v>
      </c>
    </row>
    <row r="1288" spans="2:36" ht="12.75">
      <c r="B1288">
        <f t="shared" ref="B1288:P1288" si="7363">IF(ROWS(B$1273:B1288)&lt;=B$1271,B1287+1,"")</f>
        <v>16</v>
      </c>
      <c r="C1288">
        <f t="shared" si="7363"/>
        <v>16</v>
      </c>
      <c r="D1288">
        <f t="shared" si="7363"/>
        <v>16</v>
      </c>
      <c r="E1288">
        <f t="shared" si="7363"/>
        <v>16</v>
      </c>
      <c r="F1288">
        <f t="shared" si="7363"/>
        <v>16</v>
      </c>
      <c r="G1288">
        <f t="shared" si="7363"/>
        <v>16</v>
      </c>
      <c r="H1288">
        <f t="shared" si="7363"/>
        <v>16</v>
      </c>
      <c r="I1288">
        <f t="shared" si="7363"/>
        <v>16</v>
      </c>
      <c r="J1288">
        <f t="shared" si="7363"/>
        <v>16</v>
      </c>
      <c r="K1288">
        <f t="shared" si="7363"/>
        <v>16</v>
      </c>
      <c r="L1288">
        <f t="shared" si="7363"/>
        <v>16</v>
      </c>
      <c r="M1288">
        <f t="shared" si="7363"/>
        <v>16</v>
      </c>
      <c r="N1288">
        <f t="shared" si="7363"/>
        <v>16</v>
      </c>
      <c r="O1288">
        <f t="shared" si="7363"/>
        <v>16</v>
      </c>
      <c r="P1288">
        <f t="shared" si="7363"/>
        <v>16</v>
      </c>
      <c r="Q1288" s="37">
        <f t="shared" ref="Q1288:T1288" si="7364">IF(ROWS(Q$1273:Q1288)/100&lt;=Q$1271,Q1287+1%,"")</f>
        <v>0.16</v>
      </c>
      <c r="R1288" s="37">
        <f t="shared" si="7364"/>
        <v>0.16</v>
      </c>
      <c r="S1288" s="37">
        <f t="shared" si="7364"/>
        <v>0.16</v>
      </c>
      <c r="T1288" s="37">
        <f t="shared" si="7364"/>
        <v>0.16</v>
      </c>
      <c r="U1288">
        <f t="shared" si="7277"/>
        <v>16</v>
      </c>
      <c r="V1288" s="37">
        <f t="shared" ref="V1288:W1288" si="7365">IF(ROWS(V$1273:V1288)/100&lt;=V$1271,V1287+1%,"")</f>
        <v>0.16</v>
      </c>
      <c r="W1288" s="37">
        <f t="shared" si="7365"/>
        <v>0.16</v>
      </c>
      <c r="X1288">
        <f t="shared" si="7279"/>
        <v>25</v>
      </c>
      <c r="Y1288" s="37">
        <f t="shared" si="7280"/>
        <v>0.16</v>
      </c>
      <c r="Z1288">
        <f t="shared" ref="Z1288:AA1288" si="7366">IF(ROWS(Z$1273:Z1288)&lt;=Z$1271,Z1287+1,"")</f>
        <v>16</v>
      </c>
      <c r="AA1288">
        <f t="shared" si="7366"/>
        <v>16</v>
      </c>
      <c r="AB1288" s="37">
        <f t="shared" ref="AB1288:AG1288" si="7367">IF(ROWS(AB$1273:AB1288)/100&lt;=AB$1271,AB1287+1%,"")</f>
        <v>0.16</v>
      </c>
      <c r="AC1288" s="37">
        <f t="shared" si="7367"/>
        <v>0.16</v>
      </c>
      <c r="AD1288" s="37">
        <f t="shared" si="7367"/>
        <v>0.16</v>
      </c>
      <c r="AE1288" s="37">
        <f t="shared" si="7367"/>
        <v>0.16</v>
      </c>
      <c r="AF1288" s="37">
        <f t="shared" si="7367"/>
        <v>0.16</v>
      </c>
      <c r="AG1288" s="37">
        <f t="shared" si="7367"/>
        <v>0.16</v>
      </c>
      <c r="AH1288">
        <f t="shared" si="7283"/>
        <v>16</v>
      </c>
      <c r="AI1288" s="37">
        <f t="shared" ref="AI1288:AJ1288" si="7368">IF(ROWS(AI$1273:AI1288)/100&lt;=AI$1271,AI1287+1,"")</f>
        <v>15.01</v>
      </c>
      <c r="AJ1288" s="37">
        <f t="shared" si="7368"/>
        <v>15.01</v>
      </c>
    </row>
    <row r="1289" spans="2:36" ht="12.75">
      <c r="B1289">
        <f t="shared" ref="B1289:P1289" si="7369">IF(ROWS(B$1273:B1289)&lt;=B$1271,B1288+1,"")</f>
        <v>17</v>
      </c>
      <c r="C1289">
        <f t="shared" si="7369"/>
        <v>17</v>
      </c>
      <c r="D1289">
        <f t="shared" si="7369"/>
        <v>17</v>
      </c>
      <c r="E1289">
        <f t="shared" si="7369"/>
        <v>17</v>
      </c>
      <c r="F1289">
        <f t="shared" si="7369"/>
        <v>17</v>
      </c>
      <c r="G1289">
        <f t="shared" si="7369"/>
        <v>17</v>
      </c>
      <c r="H1289">
        <f t="shared" si="7369"/>
        <v>17</v>
      </c>
      <c r="I1289">
        <f t="shared" si="7369"/>
        <v>17</v>
      </c>
      <c r="J1289">
        <f t="shared" si="7369"/>
        <v>17</v>
      </c>
      <c r="K1289">
        <f t="shared" si="7369"/>
        <v>17</v>
      </c>
      <c r="L1289">
        <f t="shared" si="7369"/>
        <v>17</v>
      </c>
      <c r="M1289">
        <f t="shared" si="7369"/>
        <v>17</v>
      </c>
      <c r="N1289">
        <f t="shared" si="7369"/>
        <v>17</v>
      </c>
      <c r="O1289">
        <f t="shared" si="7369"/>
        <v>17</v>
      </c>
      <c r="P1289">
        <f t="shared" si="7369"/>
        <v>17</v>
      </c>
      <c r="Q1289" s="37">
        <f t="shared" ref="Q1289:T1289" si="7370">IF(ROWS(Q$1273:Q1289)/100&lt;=Q$1271,Q1288+1%,"")</f>
        <v>0.17</v>
      </c>
      <c r="R1289" s="37">
        <f t="shared" si="7370"/>
        <v>0.17</v>
      </c>
      <c r="S1289" s="37">
        <f t="shared" si="7370"/>
        <v>0.17</v>
      </c>
      <c r="T1289" s="37">
        <f t="shared" si="7370"/>
        <v>0.17</v>
      </c>
      <c r="U1289">
        <f t="shared" si="7277"/>
        <v>17</v>
      </c>
      <c r="V1289" s="37">
        <f t="shared" ref="V1289:W1289" si="7371">IF(ROWS(V$1273:V1289)/100&lt;=V$1271,V1288+1%,"")</f>
        <v>0.17</v>
      </c>
      <c r="W1289" s="37">
        <f t="shared" si="7371"/>
        <v>0.17</v>
      </c>
      <c r="X1289">
        <f t="shared" si="7279"/>
        <v>26</v>
      </c>
      <c r="Y1289" s="37">
        <f t="shared" si="7280"/>
        <v>0.17</v>
      </c>
      <c r="Z1289">
        <f t="shared" ref="Z1289:AA1289" si="7372">IF(ROWS(Z$1273:Z1289)&lt;=Z$1271,Z1288+1,"")</f>
        <v>17</v>
      </c>
      <c r="AA1289">
        <f t="shared" si="7372"/>
        <v>17</v>
      </c>
      <c r="AB1289" s="37">
        <f t="shared" ref="AB1289:AG1289" si="7373">IF(ROWS(AB$1273:AB1289)/100&lt;=AB$1271,AB1288+1%,"")</f>
        <v>0.17</v>
      </c>
      <c r="AC1289" s="37">
        <f t="shared" si="7373"/>
        <v>0.17</v>
      </c>
      <c r="AD1289" s="37">
        <f t="shared" si="7373"/>
        <v>0.17</v>
      </c>
      <c r="AE1289" s="37">
        <f t="shared" si="7373"/>
        <v>0.17</v>
      </c>
      <c r="AF1289" s="37">
        <f t="shared" si="7373"/>
        <v>0.17</v>
      </c>
      <c r="AG1289" s="37">
        <f t="shared" si="7373"/>
        <v>0.17</v>
      </c>
      <c r="AH1289">
        <f t="shared" si="7283"/>
        <v>17</v>
      </c>
      <c r="AI1289" s="37">
        <f t="shared" ref="AI1289:AJ1289" si="7374">IF(ROWS(AI$1273:AI1289)/100&lt;=AI$1271,AI1288+1,"")</f>
        <v>16.009999999999998</v>
      </c>
      <c r="AJ1289" s="37">
        <f t="shared" si="7374"/>
        <v>16.009999999999998</v>
      </c>
    </row>
    <row r="1290" spans="2:36" ht="12.75">
      <c r="B1290">
        <f t="shared" ref="B1290:P1290" si="7375">IF(ROWS(B$1273:B1290)&lt;=B$1271,B1289+1,"")</f>
        <v>18</v>
      </c>
      <c r="C1290">
        <f t="shared" si="7375"/>
        <v>18</v>
      </c>
      <c r="D1290">
        <f t="shared" si="7375"/>
        <v>18</v>
      </c>
      <c r="E1290">
        <f t="shared" si="7375"/>
        <v>18</v>
      </c>
      <c r="F1290">
        <f t="shared" si="7375"/>
        <v>18</v>
      </c>
      <c r="G1290">
        <f t="shared" si="7375"/>
        <v>18</v>
      </c>
      <c r="H1290">
        <f t="shared" si="7375"/>
        <v>18</v>
      </c>
      <c r="I1290">
        <f t="shared" si="7375"/>
        <v>18</v>
      </c>
      <c r="J1290">
        <f t="shared" si="7375"/>
        <v>18</v>
      </c>
      <c r="K1290">
        <f t="shared" si="7375"/>
        <v>18</v>
      </c>
      <c r="L1290">
        <f t="shared" si="7375"/>
        <v>18</v>
      </c>
      <c r="M1290">
        <f t="shared" si="7375"/>
        <v>18</v>
      </c>
      <c r="N1290">
        <f t="shared" si="7375"/>
        <v>18</v>
      </c>
      <c r="O1290">
        <f t="shared" si="7375"/>
        <v>18</v>
      </c>
      <c r="P1290">
        <f t="shared" si="7375"/>
        <v>18</v>
      </c>
      <c r="Q1290" s="37">
        <f t="shared" ref="Q1290:T1290" si="7376">IF(ROWS(Q$1273:Q1290)/100&lt;=Q$1271,Q1289+1%,"")</f>
        <v>0.18000000000000002</v>
      </c>
      <c r="R1290" s="37">
        <f t="shared" si="7376"/>
        <v>0.18000000000000002</v>
      </c>
      <c r="S1290" s="37">
        <f t="shared" si="7376"/>
        <v>0.18000000000000002</v>
      </c>
      <c r="T1290" s="37">
        <f t="shared" si="7376"/>
        <v>0.18000000000000002</v>
      </c>
      <c r="U1290">
        <f t="shared" si="7277"/>
        <v>18</v>
      </c>
      <c r="V1290" s="37">
        <f t="shared" ref="V1290:W1290" si="7377">IF(ROWS(V$1273:V1290)/100&lt;=V$1271,V1289+1%,"")</f>
        <v>0.18000000000000002</v>
      </c>
      <c r="W1290" s="37">
        <f t="shared" si="7377"/>
        <v>0.18000000000000002</v>
      </c>
      <c r="X1290">
        <f t="shared" si="7279"/>
        <v>27</v>
      </c>
      <c r="Y1290" s="37">
        <f t="shared" si="7280"/>
        <v>0.18000000000000002</v>
      </c>
      <c r="Z1290">
        <f t="shared" ref="Z1290:AA1290" si="7378">IF(ROWS(Z$1273:Z1290)&lt;=Z$1271,Z1289+1,"")</f>
        <v>18</v>
      </c>
      <c r="AA1290">
        <f t="shared" si="7378"/>
        <v>18</v>
      </c>
      <c r="AB1290" s="37">
        <f t="shared" ref="AB1290:AG1290" si="7379">IF(ROWS(AB$1273:AB1290)/100&lt;=AB$1271,AB1289+1%,"")</f>
        <v>0.18000000000000002</v>
      </c>
      <c r="AC1290" s="37">
        <f t="shared" si="7379"/>
        <v>0.18000000000000002</v>
      </c>
      <c r="AD1290" s="37">
        <f t="shared" si="7379"/>
        <v>0.18000000000000002</v>
      </c>
      <c r="AE1290" s="37">
        <f t="shared" si="7379"/>
        <v>0.18000000000000002</v>
      </c>
      <c r="AF1290" s="37">
        <f t="shared" si="7379"/>
        <v>0.18000000000000002</v>
      </c>
      <c r="AG1290" s="37">
        <f t="shared" si="7379"/>
        <v>0.18000000000000002</v>
      </c>
      <c r="AH1290">
        <f t="shared" si="7283"/>
        <v>18</v>
      </c>
      <c r="AI1290" s="37">
        <f t="shared" ref="AI1290:AJ1290" si="7380">IF(ROWS(AI$1273:AI1290)/100&lt;=AI$1271,AI1289+1,"")</f>
        <v>17.009999999999998</v>
      </c>
      <c r="AJ1290" s="37">
        <f t="shared" si="7380"/>
        <v>17.009999999999998</v>
      </c>
    </row>
    <row r="1291" spans="2:36" ht="12.75">
      <c r="B1291">
        <f t="shared" ref="B1291:P1291" si="7381">IF(ROWS(B$1273:B1291)&lt;=B$1271,B1290+1,"")</f>
        <v>19</v>
      </c>
      <c r="C1291">
        <f t="shared" si="7381"/>
        <v>19</v>
      </c>
      <c r="D1291">
        <f t="shared" si="7381"/>
        <v>19</v>
      </c>
      <c r="E1291">
        <f t="shared" si="7381"/>
        <v>19</v>
      </c>
      <c r="F1291">
        <f t="shared" si="7381"/>
        <v>19</v>
      </c>
      <c r="G1291">
        <f t="shared" si="7381"/>
        <v>19</v>
      </c>
      <c r="H1291">
        <f t="shared" si="7381"/>
        <v>19</v>
      </c>
      <c r="I1291">
        <f t="shared" si="7381"/>
        <v>19</v>
      </c>
      <c r="J1291">
        <f t="shared" si="7381"/>
        <v>19</v>
      </c>
      <c r="K1291">
        <f t="shared" si="7381"/>
        <v>19</v>
      </c>
      <c r="L1291">
        <f t="shared" si="7381"/>
        <v>19</v>
      </c>
      <c r="M1291">
        <f t="shared" si="7381"/>
        <v>19</v>
      </c>
      <c r="N1291">
        <f t="shared" si="7381"/>
        <v>19</v>
      </c>
      <c r="O1291">
        <f t="shared" si="7381"/>
        <v>19</v>
      </c>
      <c r="P1291">
        <f t="shared" si="7381"/>
        <v>19</v>
      </c>
      <c r="Q1291" s="37">
        <f t="shared" ref="Q1291:T1291" si="7382">IF(ROWS(Q$1273:Q1291)/100&lt;=Q$1271,Q1290+1%,"")</f>
        <v>0.19000000000000003</v>
      </c>
      <c r="R1291" s="37">
        <f t="shared" si="7382"/>
        <v>0.19000000000000003</v>
      </c>
      <c r="S1291" s="37">
        <f t="shared" si="7382"/>
        <v>0.19000000000000003</v>
      </c>
      <c r="T1291" s="37">
        <f t="shared" si="7382"/>
        <v>0.19000000000000003</v>
      </c>
      <c r="U1291">
        <f t="shared" si="7277"/>
        <v>19</v>
      </c>
      <c r="V1291" s="37">
        <f t="shared" ref="V1291:W1291" si="7383">IF(ROWS(V$1273:V1291)/100&lt;=V$1271,V1290+1%,"")</f>
        <v>0.19000000000000003</v>
      </c>
      <c r="W1291" s="37">
        <f t="shared" si="7383"/>
        <v>0.19000000000000003</v>
      </c>
      <c r="X1291">
        <f t="shared" si="7279"/>
        <v>28</v>
      </c>
      <c r="Y1291" s="37">
        <f t="shared" si="7280"/>
        <v>0.19000000000000003</v>
      </c>
      <c r="Z1291">
        <f t="shared" ref="Z1291:AA1291" si="7384">IF(ROWS(Z$1273:Z1291)&lt;=Z$1271,Z1290+1,"")</f>
        <v>19</v>
      </c>
      <c r="AA1291">
        <f t="shared" si="7384"/>
        <v>19</v>
      </c>
      <c r="AB1291" s="37">
        <f t="shared" ref="AB1291:AG1291" si="7385">IF(ROWS(AB$1273:AB1291)/100&lt;=AB$1271,AB1290+1%,"")</f>
        <v>0.19000000000000003</v>
      </c>
      <c r="AC1291" s="37">
        <f t="shared" si="7385"/>
        <v>0.19000000000000003</v>
      </c>
      <c r="AD1291" s="37">
        <f t="shared" si="7385"/>
        <v>0.19000000000000003</v>
      </c>
      <c r="AE1291" s="37">
        <f t="shared" si="7385"/>
        <v>0.19000000000000003</v>
      </c>
      <c r="AF1291" s="37">
        <f t="shared" si="7385"/>
        <v>0.19000000000000003</v>
      </c>
      <c r="AG1291" s="37">
        <f t="shared" si="7385"/>
        <v>0.19000000000000003</v>
      </c>
      <c r="AH1291">
        <f t="shared" si="7283"/>
        <v>19</v>
      </c>
      <c r="AI1291" s="37">
        <f t="shared" ref="AI1291:AJ1291" si="7386">IF(ROWS(AI$1273:AI1291)/100&lt;=AI$1271,AI1290+1,"")</f>
        <v>18.009999999999998</v>
      </c>
      <c r="AJ1291" s="37">
        <f t="shared" si="7386"/>
        <v>18.009999999999998</v>
      </c>
    </row>
    <row r="1292" spans="2:36" ht="12.75">
      <c r="B1292">
        <f t="shared" ref="B1292:P1292" si="7387">IF(ROWS(B$1273:B1292)&lt;=B$1271,B1291+1,"")</f>
        <v>20</v>
      </c>
      <c r="C1292">
        <f t="shared" si="7387"/>
        <v>20</v>
      </c>
      <c r="D1292">
        <f t="shared" si="7387"/>
        <v>20</v>
      </c>
      <c r="E1292">
        <f t="shared" si="7387"/>
        <v>20</v>
      </c>
      <c r="F1292">
        <f t="shared" si="7387"/>
        <v>20</v>
      </c>
      <c r="G1292">
        <f t="shared" si="7387"/>
        <v>20</v>
      </c>
      <c r="H1292">
        <f t="shared" si="7387"/>
        <v>20</v>
      </c>
      <c r="I1292">
        <f t="shared" si="7387"/>
        <v>20</v>
      </c>
      <c r="J1292">
        <f t="shared" si="7387"/>
        <v>20</v>
      </c>
      <c r="K1292">
        <f t="shared" si="7387"/>
        <v>20</v>
      </c>
      <c r="L1292">
        <f t="shared" si="7387"/>
        <v>20</v>
      </c>
      <c r="M1292">
        <f t="shared" si="7387"/>
        <v>20</v>
      </c>
      <c r="N1292">
        <f t="shared" si="7387"/>
        <v>20</v>
      </c>
      <c r="O1292">
        <f t="shared" si="7387"/>
        <v>20</v>
      </c>
      <c r="P1292">
        <f t="shared" si="7387"/>
        <v>20</v>
      </c>
      <c r="Q1292" s="37">
        <f t="shared" ref="Q1292:T1292" si="7388">IF(ROWS(Q$1273:Q1292)/100&lt;=Q$1271,Q1291+1%,"")</f>
        <v>0.20000000000000004</v>
      </c>
      <c r="R1292" s="37">
        <f t="shared" si="7388"/>
        <v>0.20000000000000004</v>
      </c>
      <c r="S1292" s="37">
        <f t="shared" si="7388"/>
        <v>0.20000000000000004</v>
      </c>
      <c r="T1292" s="37">
        <f t="shared" si="7388"/>
        <v>0.20000000000000004</v>
      </c>
      <c r="U1292">
        <f t="shared" si="7277"/>
        <v>20</v>
      </c>
      <c r="V1292" s="37">
        <f t="shared" ref="V1292:W1292" si="7389">IF(ROWS(V$1273:V1292)/100&lt;=V$1271,V1291+1%,"")</f>
        <v>0.20000000000000004</v>
      </c>
      <c r="W1292" s="37">
        <f t="shared" si="7389"/>
        <v>0.20000000000000004</v>
      </c>
      <c r="X1292">
        <f t="shared" si="7279"/>
        <v>29</v>
      </c>
      <c r="Y1292" s="37">
        <f t="shared" si="7280"/>
        <v>0.20000000000000004</v>
      </c>
      <c r="Z1292">
        <f t="shared" ref="Z1292:AA1292" si="7390">IF(ROWS(Z$1273:Z1292)&lt;=Z$1271,Z1291+1,"")</f>
        <v>20</v>
      </c>
      <c r="AA1292">
        <f t="shared" si="7390"/>
        <v>20</v>
      </c>
      <c r="AB1292" s="37">
        <f t="shared" ref="AB1292:AG1292" si="7391">IF(ROWS(AB$1273:AB1292)/100&lt;=AB$1271,AB1291+1%,"")</f>
        <v>0.20000000000000004</v>
      </c>
      <c r="AC1292" s="37">
        <f t="shared" si="7391"/>
        <v>0.20000000000000004</v>
      </c>
      <c r="AD1292" s="37">
        <f t="shared" si="7391"/>
        <v>0.20000000000000004</v>
      </c>
      <c r="AE1292" s="37">
        <f t="shared" si="7391"/>
        <v>0.20000000000000004</v>
      </c>
      <c r="AF1292" s="37">
        <f t="shared" si="7391"/>
        <v>0.20000000000000004</v>
      </c>
      <c r="AG1292" s="37">
        <f t="shared" si="7391"/>
        <v>0.20000000000000004</v>
      </c>
      <c r="AH1292">
        <f t="shared" si="7283"/>
        <v>20</v>
      </c>
      <c r="AI1292" s="37">
        <f t="shared" ref="AI1292:AJ1292" si="7392">IF(ROWS(AI$1273:AI1292)/100&lt;=AI$1271,AI1291+1,"")</f>
        <v>19.009999999999998</v>
      </c>
      <c r="AJ1292" s="37">
        <f t="shared" si="7392"/>
        <v>19.009999999999998</v>
      </c>
    </row>
    <row r="1293" spans="2:36" ht="12.75">
      <c r="B1293">
        <f t="shared" ref="B1293:P1293" si="7393">IF(ROWS(B$1273:B1293)&lt;=B$1271,B1292+1,"")</f>
        <v>21</v>
      </c>
      <c r="C1293">
        <f t="shared" si="7393"/>
        <v>21</v>
      </c>
      <c r="D1293">
        <f t="shared" si="7393"/>
        <v>21</v>
      </c>
      <c r="E1293">
        <f t="shared" si="7393"/>
        <v>21</v>
      </c>
      <c r="F1293">
        <f t="shared" si="7393"/>
        <v>21</v>
      </c>
      <c r="G1293">
        <f t="shared" si="7393"/>
        <v>21</v>
      </c>
      <c r="H1293">
        <f t="shared" si="7393"/>
        <v>21</v>
      </c>
      <c r="I1293">
        <f t="shared" si="7393"/>
        <v>21</v>
      </c>
      <c r="J1293">
        <f t="shared" si="7393"/>
        <v>21</v>
      </c>
      <c r="K1293">
        <f t="shared" si="7393"/>
        <v>21</v>
      </c>
      <c r="L1293">
        <f t="shared" si="7393"/>
        <v>21</v>
      </c>
      <c r="M1293">
        <f t="shared" si="7393"/>
        <v>21</v>
      </c>
      <c r="N1293">
        <f t="shared" si="7393"/>
        <v>21</v>
      </c>
      <c r="O1293">
        <f t="shared" si="7393"/>
        <v>21</v>
      </c>
      <c r="P1293">
        <f t="shared" si="7393"/>
        <v>21</v>
      </c>
      <c r="Q1293" s="37">
        <f t="shared" ref="Q1293:T1293" si="7394">IF(ROWS(Q$1273:Q1293)/100&lt;=Q$1271,Q1292+1%,"")</f>
        <v>0.21000000000000005</v>
      </c>
      <c r="R1293" s="37">
        <f t="shared" si="7394"/>
        <v>0.21000000000000005</v>
      </c>
      <c r="S1293" s="37">
        <f t="shared" si="7394"/>
        <v>0.21000000000000005</v>
      </c>
      <c r="T1293" s="37">
        <f t="shared" si="7394"/>
        <v>0.21000000000000005</v>
      </c>
      <c r="U1293">
        <f t="shared" si="7277"/>
        <v>21</v>
      </c>
      <c r="V1293" s="37">
        <f t="shared" ref="V1293:W1293" si="7395">IF(ROWS(V$1273:V1293)/100&lt;=V$1271,V1292+1%,"")</f>
        <v>0.21000000000000005</v>
      </c>
      <c r="W1293" s="37">
        <f t="shared" si="7395"/>
        <v>0.21000000000000005</v>
      </c>
      <c r="X1293">
        <f t="shared" si="7279"/>
        <v>30</v>
      </c>
      <c r="Y1293" s="37">
        <f t="shared" si="7280"/>
        <v>0.21000000000000005</v>
      </c>
      <c r="Z1293">
        <f t="shared" ref="Z1293:AA1293" si="7396">IF(ROWS(Z$1273:Z1293)&lt;=Z$1271,Z1292+1,"")</f>
        <v>21</v>
      </c>
      <c r="AA1293">
        <f t="shared" si="7396"/>
        <v>21</v>
      </c>
      <c r="AB1293" s="37">
        <f t="shared" ref="AB1293:AG1293" si="7397">IF(ROWS(AB$1273:AB1293)/100&lt;=AB$1271,AB1292+1%,"")</f>
        <v>0.21000000000000005</v>
      </c>
      <c r="AC1293" s="37">
        <f t="shared" si="7397"/>
        <v>0.21000000000000005</v>
      </c>
      <c r="AD1293" s="37">
        <f t="shared" si="7397"/>
        <v>0.21000000000000005</v>
      </c>
      <c r="AE1293" s="37">
        <f t="shared" si="7397"/>
        <v>0.21000000000000005</v>
      </c>
      <c r="AF1293" s="37">
        <f t="shared" si="7397"/>
        <v>0.21000000000000005</v>
      </c>
      <c r="AG1293" s="37">
        <f t="shared" si="7397"/>
        <v>0.21000000000000005</v>
      </c>
      <c r="AH1293">
        <f t="shared" si="7283"/>
        <v>21</v>
      </c>
      <c r="AI1293" s="37">
        <f t="shared" ref="AI1293:AJ1293" si="7398">IF(ROWS(AI$1273:AI1293)/100&lt;=AI$1271,AI1292+1,"")</f>
        <v>20.009999999999998</v>
      </c>
      <c r="AJ1293" s="37">
        <f t="shared" si="7398"/>
        <v>20.009999999999998</v>
      </c>
    </row>
    <row r="1294" spans="2:36" ht="12.75">
      <c r="B1294">
        <f t="shared" ref="B1294:P1294" si="7399">IF(ROWS(B$1273:B1294)&lt;=B$1271,B1293+1,"")</f>
        <v>22</v>
      </c>
      <c r="C1294">
        <f t="shared" si="7399"/>
        <v>22</v>
      </c>
      <c r="D1294">
        <f t="shared" si="7399"/>
        <v>22</v>
      </c>
      <c r="E1294">
        <f t="shared" si="7399"/>
        <v>22</v>
      </c>
      <c r="F1294">
        <f t="shared" si="7399"/>
        <v>22</v>
      </c>
      <c r="G1294">
        <f t="shared" si="7399"/>
        <v>22</v>
      </c>
      <c r="H1294">
        <f t="shared" si="7399"/>
        <v>22</v>
      </c>
      <c r="I1294">
        <f t="shared" si="7399"/>
        <v>22</v>
      </c>
      <c r="J1294">
        <f t="shared" si="7399"/>
        <v>22</v>
      </c>
      <c r="K1294">
        <f t="shared" si="7399"/>
        <v>22</v>
      </c>
      <c r="L1294">
        <f t="shared" si="7399"/>
        <v>22</v>
      </c>
      <c r="M1294">
        <f t="shared" si="7399"/>
        <v>22</v>
      </c>
      <c r="N1294">
        <f t="shared" si="7399"/>
        <v>22</v>
      </c>
      <c r="O1294">
        <f t="shared" si="7399"/>
        <v>22</v>
      </c>
      <c r="P1294">
        <f t="shared" si="7399"/>
        <v>22</v>
      </c>
      <c r="Q1294" s="37">
        <f t="shared" ref="Q1294:T1294" si="7400">IF(ROWS(Q$1273:Q1294)/100&lt;=Q$1271,Q1293+1%,"")</f>
        <v>0.22000000000000006</v>
      </c>
      <c r="R1294" s="37">
        <f t="shared" si="7400"/>
        <v>0.22000000000000006</v>
      </c>
      <c r="S1294" s="37">
        <f t="shared" si="7400"/>
        <v>0.22000000000000006</v>
      </c>
      <c r="T1294" s="37">
        <f t="shared" si="7400"/>
        <v>0.22000000000000006</v>
      </c>
      <c r="U1294">
        <f t="shared" si="7277"/>
        <v>22</v>
      </c>
      <c r="V1294" s="37">
        <f t="shared" ref="V1294:W1294" si="7401">IF(ROWS(V$1273:V1294)/100&lt;=V$1271,V1293+1%,"")</f>
        <v>0.22000000000000006</v>
      </c>
      <c r="W1294" s="37">
        <f t="shared" si="7401"/>
        <v>0.22000000000000006</v>
      </c>
      <c r="X1294">
        <f t="shared" si="7279"/>
        <v>31</v>
      </c>
      <c r="Y1294" s="37">
        <f t="shared" si="7280"/>
        <v>0.22000000000000006</v>
      </c>
      <c r="Z1294">
        <f t="shared" ref="Z1294:AA1294" si="7402">IF(ROWS(Z$1273:Z1294)&lt;=Z$1271,Z1293+1,"")</f>
        <v>22</v>
      </c>
      <c r="AA1294">
        <f t="shared" si="7402"/>
        <v>22</v>
      </c>
      <c r="AB1294" s="37">
        <f t="shared" ref="AB1294:AG1294" si="7403">IF(ROWS(AB$1273:AB1294)/100&lt;=AB$1271,AB1293+1%,"")</f>
        <v>0.22000000000000006</v>
      </c>
      <c r="AC1294" s="37">
        <f t="shared" si="7403"/>
        <v>0.22000000000000006</v>
      </c>
      <c r="AD1294" s="37">
        <f t="shared" si="7403"/>
        <v>0.22000000000000006</v>
      </c>
      <c r="AE1294" s="37">
        <f t="shared" si="7403"/>
        <v>0.22000000000000006</v>
      </c>
      <c r="AF1294" s="37">
        <f t="shared" si="7403"/>
        <v>0.22000000000000006</v>
      </c>
      <c r="AG1294" s="37">
        <f t="shared" si="7403"/>
        <v>0.22000000000000006</v>
      </c>
      <c r="AH1294">
        <f t="shared" si="7283"/>
        <v>22</v>
      </c>
      <c r="AI1294" s="37">
        <f t="shared" ref="AI1294:AJ1294" si="7404">IF(ROWS(AI$1273:AI1294)/100&lt;=AI$1271,AI1293+1,"")</f>
        <v>21.009999999999998</v>
      </c>
      <c r="AJ1294" s="37">
        <f t="shared" si="7404"/>
        <v>21.009999999999998</v>
      </c>
    </row>
    <row r="1295" spans="2:36" ht="12.75">
      <c r="B1295">
        <f t="shared" ref="B1295:P1295" si="7405">IF(ROWS(B$1273:B1295)&lt;=B$1271,B1294+1,"")</f>
        <v>23</v>
      </c>
      <c r="C1295">
        <f t="shared" si="7405"/>
        <v>23</v>
      </c>
      <c r="D1295">
        <f t="shared" si="7405"/>
        <v>23</v>
      </c>
      <c r="E1295">
        <f t="shared" si="7405"/>
        <v>23</v>
      </c>
      <c r="F1295">
        <f t="shared" si="7405"/>
        <v>23</v>
      </c>
      <c r="G1295">
        <f t="shared" si="7405"/>
        <v>23</v>
      </c>
      <c r="H1295">
        <f t="shared" si="7405"/>
        <v>23</v>
      </c>
      <c r="I1295">
        <f t="shared" si="7405"/>
        <v>23</v>
      </c>
      <c r="J1295">
        <f t="shared" si="7405"/>
        <v>23</v>
      </c>
      <c r="K1295">
        <f t="shared" si="7405"/>
        <v>23</v>
      </c>
      <c r="L1295">
        <f t="shared" si="7405"/>
        <v>23</v>
      </c>
      <c r="M1295">
        <f t="shared" si="7405"/>
        <v>23</v>
      </c>
      <c r="N1295">
        <f t="shared" si="7405"/>
        <v>23</v>
      </c>
      <c r="O1295">
        <f t="shared" si="7405"/>
        <v>23</v>
      </c>
      <c r="P1295">
        <f t="shared" si="7405"/>
        <v>23</v>
      </c>
      <c r="Q1295" s="37">
        <f t="shared" ref="Q1295:T1295" si="7406">IF(ROWS(Q$1273:Q1295)/100&lt;=Q$1271,Q1294+1%,"")</f>
        <v>0.23000000000000007</v>
      </c>
      <c r="R1295" s="37">
        <f t="shared" si="7406"/>
        <v>0.23000000000000007</v>
      </c>
      <c r="S1295" s="37">
        <f t="shared" si="7406"/>
        <v>0.23000000000000007</v>
      </c>
      <c r="T1295" s="37">
        <f t="shared" si="7406"/>
        <v>0.23000000000000007</v>
      </c>
      <c r="U1295">
        <f t="shared" si="7277"/>
        <v>23</v>
      </c>
      <c r="V1295" s="37">
        <f t="shared" ref="V1295:W1295" si="7407">IF(ROWS(V$1273:V1295)/100&lt;=V$1271,V1294+1%,"")</f>
        <v>0.23000000000000007</v>
      </c>
      <c r="W1295" s="37">
        <f t="shared" si="7407"/>
        <v>0.23000000000000007</v>
      </c>
      <c r="X1295">
        <f t="shared" si="7279"/>
        <v>32</v>
      </c>
      <c r="Y1295" s="37">
        <f t="shared" si="7280"/>
        <v>0.23000000000000007</v>
      </c>
      <c r="Z1295">
        <f t="shared" ref="Z1295:AA1295" si="7408">IF(ROWS(Z$1273:Z1295)&lt;=Z$1271,Z1294+1,"")</f>
        <v>23</v>
      </c>
      <c r="AA1295">
        <f t="shared" si="7408"/>
        <v>23</v>
      </c>
      <c r="AB1295" s="37">
        <f t="shared" ref="AB1295:AG1295" si="7409">IF(ROWS(AB$1273:AB1295)/100&lt;=AB$1271,AB1294+1%,"")</f>
        <v>0.23000000000000007</v>
      </c>
      <c r="AC1295" s="37">
        <f t="shared" si="7409"/>
        <v>0.23000000000000007</v>
      </c>
      <c r="AD1295" s="37">
        <f t="shared" si="7409"/>
        <v>0.23000000000000007</v>
      </c>
      <c r="AE1295" s="37">
        <f t="shared" si="7409"/>
        <v>0.23000000000000007</v>
      </c>
      <c r="AF1295" s="37">
        <f t="shared" si="7409"/>
        <v>0.23000000000000007</v>
      </c>
      <c r="AG1295" s="37">
        <f t="shared" si="7409"/>
        <v>0.23000000000000007</v>
      </c>
      <c r="AH1295">
        <f t="shared" si="7283"/>
        <v>23</v>
      </c>
      <c r="AI1295" s="37">
        <f t="shared" ref="AI1295:AJ1295" si="7410">IF(ROWS(AI$1273:AI1295)/100&lt;=AI$1271,AI1294+1,"")</f>
        <v>22.009999999999998</v>
      </c>
      <c r="AJ1295" s="37">
        <f t="shared" si="7410"/>
        <v>22.009999999999998</v>
      </c>
    </row>
    <row r="1296" spans="2:36" ht="12.75">
      <c r="B1296">
        <f t="shared" ref="B1296:P1296" si="7411">IF(ROWS(B$1273:B1296)&lt;=B$1271,B1295+1,"")</f>
        <v>24</v>
      </c>
      <c r="C1296">
        <f t="shared" si="7411"/>
        <v>24</v>
      </c>
      <c r="D1296">
        <f t="shared" si="7411"/>
        <v>24</v>
      </c>
      <c r="E1296">
        <f t="shared" si="7411"/>
        <v>24</v>
      </c>
      <c r="F1296">
        <f t="shared" si="7411"/>
        <v>24</v>
      </c>
      <c r="G1296">
        <f t="shared" si="7411"/>
        <v>24</v>
      </c>
      <c r="H1296">
        <f t="shared" si="7411"/>
        <v>24</v>
      </c>
      <c r="I1296">
        <f t="shared" si="7411"/>
        <v>24</v>
      </c>
      <c r="J1296">
        <f t="shared" si="7411"/>
        <v>24</v>
      </c>
      <c r="K1296">
        <f t="shared" si="7411"/>
        <v>24</v>
      </c>
      <c r="L1296">
        <f t="shared" si="7411"/>
        <v>24</v>
      </c>
      <c r="M1296">
        <f t="shared" si="7411"/>
        <v>24</v>
      </c>
      <c r="N1296">
        <f t="shared" si="7411"/>
        <v>24</v>
      </c>
      <c r="O1296">
        <f t="shared" si="7411"/>
        <v>24</v>
      </c>
      <c r="P1296">
        <f t="shared" si="7411"/>
        <v>24</v>
      </c>
      <c r="Q1296" s="37">
        <f t="shared" ref="Q1296:T1296" si="7412">IF(ROWS(Q$1273:Q1296)/100&lt;=Q$1271,Q1295+1%,"")</f>
        <v>0.24000000000000007</v>
      </c>
      <c r="R1296" s="37">
        <f t="shared" si="7412"/>
        <v>0.24000000000000007</v>
      </c>
      <c r="S1296" s="37">
        <f t="shared" si="7412"/>
        <v>0.24000000000000007</v>
      </c>
      <c r="T1296" s="37">
        <f t="shared" si="7412"/>
        <v>0.24000000000000007</v>
      </c>
      <c r="U1296">
        <f t="shared" si="7277"/>
        <v>24</v>
      </c>
      <c r="V1296" s="37">
        <f t="shared" ref="V1296:W1296" si="7413">IF(ROWS(V$1273:V1296)/100&lt;=V$1271,V1295+1%,"")</f>
        <v>0.24000000000000007</v>
      </c>
      <c r="W1296" s="37">
        <f t="shared" si="7413"/>
        <v>0.24000000000000007</v>
      </c>
      <c r="X1296">
        <f t="shared" si="7279"/>
        <v>33</v>
      </c>
      <c r="Y1296" s="37">
        <f t="shared" si="7280"/>
        <v>0.24000000000000007</v>
      </c>
      <c r="Z1296">
        <f t="shared" ref="Z1296:AA1296" si="7414">IF(ROWS(Z$1273:Z1296)&lt;=Z$1271,Z1295+1,"")</f>
        <v>24</v>
      </c>
      <c r="AA1296">
        <f t="shared" si="7414"/>
        <v>24</v>
      </c>
      <c r="AB1296" s="37">
        <f t="shared" ref="AB1296:AG1296" si="7415">IF(ROWS(AB$1273:AB1296)/100&lt;=AB$1271,AB1295+1%,"")</f>
        <v>0.24000000000000007</v>
      </c>
      <c r="AC1296" s="37">
        <f t="shared" si="7415"/>
        <v>0.24000000000000007</v>
      </c>
      <c r="AD1296" s="37">
        <f t="shared" si="7415"/>
        <v>0.24000000000000007</v>
      </c>
      <c r="AE1296" s="37">
        <f t="shared" si="7415"/>
        <v>0.24000000000000007</v>
      </c>
      <c r="AF1296" s="37">
        <f t="shared" si="7415"/>
        <v>0.24000000000000007</v>
      </c>
      <c r="AG1296" s="37">
        <f t="shared" si="7415"/>
        <v>0.24000000000000007</v>
      </c>
      <c r="AH1296">
        <f t="shared" si="7283"/>
        <v>24</v>
      </c>
      <c r="AI1296" s="37">
        <f t="shared" ref="AI1296:AJ1296" si="7416">IF(ROWS(AI$1273:AI1296)/100&lt;=AI$1271,AI1295+1,"")</f>
        <v>23.009999999999998</v>
      </c>
      <c r="AJ1296" s="37">
        <f t="shared" si="7416"/>
        <v>23.009999999999998</v>
      </c>
    </row>
    <row r="1297" spans="2:36" ht="12.75">
      <c r="B1297">
        <f t="shared" ref="B1297:P1297" si="7417">IF(ROWS(B$1273:B1297)&lt;=B$1271,B1296+1,"")</f>
        <v>25</v>
      </c>
      <c r="C1297">
        <f t="shared" si="7417"/>
        <v>25</v>
      </c>
      <c r="D1297">
        <f t="shared" si="7417"/>
        <v>25</v>
      </c>
      <c r="E1297">
        <f t="shared" si="7417"/>
        <v>25</v>
      </c>
      <c r="F1297">
        <f t="shared" si="7417"/>
        <v>25</v>
      </c>
      <c r="G1297">
        <f t="shared" si="7417"/>
        <v>25</v>
      </c>
      <c r="H1297">
        <f t="shared" si="7417"/>
        <v>25</v>
      </c>
      <c r="I1297">
        <f t="shared" si="7417"/>
        <v>25</v>
      </c>
      <c r="J1297">
        <f t="shared" si="7417"/>
        <v>25</v>
      </c>
      <c r="K1297">
        <f t="shared" si="7417"/>
        <v>25</v>
      </c>
      <c r="L1297">
        <f t="shared" si="7417"/>
        <v>25</v>
      </c>
      <c r="M1297">
        <f t="shared" si="7417"/>
        <v>25</v>
      </c>
      <c r="N1297">
        <f t="shared" si="7417"/>
        <v>25</v>
      </c>
      <c r="O1297">
        <f t="shared" si="7417"/>
        <v>25</v>
      </c>
      <c r="P1297">
        <f t="shared" si="7417"/>
        <v>25</v>
      </c>
      <c r="Q1297" s="37">
        <f t="shared" ref="Q1297:T1297" si="7418">IF(ROWS(Q$1273:Q1297)/100&lt;=Q$1271,Q1296+1%,"")</f>
        <v>0.25000000000000006</v>
      </c>
      <c r="R1297" s="37">
        <f t="shared" si="7418"/>
        <v>0.25000000000000006</v>
      </c>
      <c r="S1297" s="37">
        <f t="shared" si="7418"/>
        <v>0.25000000000000006</v>
      </c>
      <c r="T1297" s="37">
        <f t="shared" si="7418"/>
        <v>0.25000000000000006</v>
      </c>
      <c r="U1297">
        <f t="shared" si="7277"/>
        <v>25</v>
      </c>
      <c r="V1297" s="37">
        <f t="shared" ref="V1297:W1297" si="7419">IF(ROWS(V$1273:V1297)/100&lt;=V$1271,V1296+1%,"")</f>
        <v>0.25000000000000006</v>
      </c>
      <c r="W1297" s="37">
        <f t="shared" si="7419"/>
        <v>0.25000000000000006</v>
      </c>
      <c r="X1297">
        <f t="shared" si="7279"/>
        <v>34</v>
      </c>
      <c r="Y1297" s="37">
        <f t="shared" si="7280"/>
        <v>0.25000000000000006</v>
      </c>
      <c r="Z1297">
        <f t="shared" ref="Z1297:AA1297" si="7420">IF(ROWS(Z$1273:Z1297)&lt;=Z$1271,Z1296+1,"")</f>
        <v>25</v>
      </c>
      <c r="AA1297">
        <f t="shared" si="7420"/>
        <v>25</v>
      </c>
      <c r="AB1297" s="37">
        <f t="shared" ref="AB1297:AG1297" si="7421">IF(ROWS(AB$1273:AB1297)/100&lt;=AB$1271,AB1296+1%,"")</f>
        <v>0.25000000000000006</v>
      </c>
      <c r="AC1297" s="37">
        <f t="shared" si="7421"/>
        <v>0.25000000000000006</v>
      </c>
      <c r="AD1297" s="37">
        <f t="shared" si="7421"/>
        <v>0.25000000000000006</v>
      </c>
      <c r="AE1297" s="37">
        <f t="shared" si="7421"/>
        <v>0.25000000000000006</v>
      </c>
      <c r="AF1297" s="37">
        <f t="shared" si="7421"/>
        <v>0.25000000000000006</v>
      </c>
      <c r="AG1297" s="37">
        <f t="shared" si="7421"/>
        <v>0.25000000000000006</v>
      </c>
      <c r="AH1297">
        <f t="shared" si="7283"/>
        <v>25</v>
      </c>
      <c r="AI1297" s="37">
        <f t="shared" ref="AI1297:AJ1297" si="7422">IF(ROWS(AI$1273:AI1297)/100&lt;=AI$1271,AI1296+1,"")</f>
        <v>24.009999999999998</v>
      </c>
      <c r="AJ1297" s="37">
        <f t="shared" si="7422"/>
        <v>24.009999999999998</v>
      </c>
    </row>
    <row r="1298" spans="2:36" ht="12.75">
      <c r="B1298">
        <f t="shared" ref="B1298:P1298" si="7423">IF(ROWS(B$1273:B1298)&lt;=B$1271,B1297+1,"")</f>
        <v>26</v>
      </c>
      <c r="C1298">
        <f t="shared" si="7423"/>
        <v>26</v>
      </c>
      <c r="D1298">
        <f t="shared" si="7423"/>
        <v>26</v>
      </c>
      <c r="E1298">
        <f t="shared" si="7423"/>
        <v>26</v>
      </c>
      <c r="F1298">
        <f t="shared" si="7423"/>
        <v>26</v>
      </c>
      <c r="G1298">
        <f t="shared" si="7423"/>
        <v>26</v>
      </c>
      <c r="H1298">
        <f t="shared" si="7423"/>
        <v>26</v>
      </c>
      <c r="I1298">
        <f t="shared" si="7423"/>
        <v>26</v>
      </c>
      <c r="J1298">
        <f t="shared" si="7423"/>
        <v>26</v>
      </c>
      <c r="K1298">
        <f t="shared" si="7423"/>
        <v>26</v>
      </c>
      <c r="L1298">
        <f t="shared" si="7423"/>
        <v>26</v>
      </c>
      <c r="M1298">
        <f t="shared" si="7423"/>
        <v>26</v>
      </c>
      <c r="N1298">
        <f t="shared" si="7423"/>
        <v>26</v>
      </c>
      <c r="O1298">
        <f t="shared" si="7423"/>
        <v>26</v>
      </c>
      <c r="P1298">
        <f t="shared" si="7423"/>
        <v>26</v>
      </c>
      <c r="Q1298" s="37">
        <f t="shared" ref="Q1298:T1298" si="7424">IF(ROWS(Q$1273:Q1298)/100&lt;=Q$1271,Q1297+1%,"")</f>
        <v>0.26000000000000006</v>
      </c>
      <c r="R1298" s="37">
        <f t="shared" si="7424"/>
        <v>0.26000000000000006</v>
      </c>
      <c r="S1298" s="37">
        <f t="shared" si="7424"/>
        <v>0.26000000000000006</v>
      </c>
      <c r="T1298" s="37">
        <f t="shared" si="7424"/>
        <v>0.26000000000000006</v>
      </c>
      <c r="U1298">
        <f t="shared" si="7277"/>
        <v>26</v>
      </c>
      <c r="V1298" s="37">
        <f t="shared" ref="V1298:W1298" si="7425">IF(ROWS(V$1273:V1298)/100&lt;=V$1271,V1297+1%,"")</f>
        <v>0.26000000000000006</v>
      </c>
      <c r="W1298" s="37">
        <f t="shared" si="7425"/>
        <v>0.26000000000000006</v>
      </c>
      <c r="X1298">
        <f t="shared" si="7279"/>
        <v>35</v>
      </c>
      <c r="Y1298" s="37">
        <f t="shared" si="7280"/>
        <v>0.26000000000000006</v>
      </c>
      <c r="Z1298">
        <f t="shared" ref="Z1298:AA1298" si="7426">IF(ROWS(Z$1273:Z1298)&lt;=Z$1271,Z1297+1,"")</f>
        <v>26</v>
      </c>
      <c r="AA1298">
        <f t="shared" si="7426"/>
        <v>26</v>
      </c>
      <c r="AB1298" s="37">
        <f t="shared" ref="AB1298:AG1298" si="7427">IF(ROWS(AB$1273:AB1298)/100&lt;=AB$1271,AB1297+1%,"")</f>
        <v>0.26000000000000006</v>
      </c>
      <c r="AC1298" s="37">
        <f t="shared" si="7427"/>
        <v>0.26000000000000006</v>
      </c>
      <c r="AD1298" s="37">
        <f t="shared" si="7427"/>
        <v>0.26000000000000006</v>
      </c>
      <c r="AE1298" s="37">
        <f t="shared" si="7427"/>
        <v>0.26000000000000006</v>
      </c>
      <c r="AF1298" s="37">
        <f t="shared" si="7427"/>
        <v>0.26000000000000006</v>
      </c>
      <c r="AG1298" s="37">
        <f t="shared" si="7427"/>
        <v>0.26000000000000006</v>
      </c>
      <c r="AH1298">
        <f t="shared" si="7283"/>
        <v>26</v>
      </c>
      <c r="AI1298" s="37">
        <f t="shared" ref="AI1298:AJ1298" si="7428">IF(ROWS(AI$1273:AI1298)/100&lt;=AI$1271,AI1297+1,"")</f>
        <v>25.009999999999998</v>
      </c>
      <c r="AJ1298" s="37">
        <f t="shared" si="7428"/>
        <v>25.009999999999998</v>
      </c>
    </row>
    <row r="1299" spans="2:36" ht="12.75">
      <c r="B1299">
        <f t="shared" ref="B1299:P1299" si="7429">IF(ROWS(B$1273:B1299)&lt;=B$1271,B1298+1,"")</f>
        <v>27</v>
      </c>
      <c r="C1299">
        <f t="shared" si="7429"/>
        <v>27</v>
      </c>
      <c r="D1299">
        <f t="shared" si="7429"/>
        <v>27</v>
      </c>
      <c r="E1299">
        <f t="shared" si="7429"/>
        <v>27</v>
      </c>
      <c r="F1299">
        <f t="shared" si="7429"/>
        <v>27</v>
      </c>
      <c r="G1299">
        <f t="shared" si="7429"/>
        <v>27</v>
      </c>
      <c r="H1299">
        <f t="shared" si="7429"/>
        <v>27</v>
      </c>
      <c r="I1299">
        <f t="shared" si="7429"/>
        <v>27</v>
      </c>
      <c r="J1299">
        <f t="shared" si="7429"/>
        <v>27</v>
      </c>
      <c r="K1299">
        <f t="shared" si="7429"/>
        <v>27</v>
      </c>
      <c r="L1299">
        <f t="shared" si="7429"/>
        <v>27</v>
      </c>
      <c r="M1299">
        <f t="shared" si="7429"/>
        <v>27</v>
      </c>
      <c r="N1299">
        <f t="shared" si="7429"/>
        <v>27</v>
      </c>
      <c r="O1299">
        <f t="shared" si="7429"/>
        <v>27</v>
      </c>
      <c r="P1299">
        <f t="shared" si="7429"/>
        <v>27</v>
      </c>
      <c r="Q1299" s="37">
        <f t="shared" ref="Q1299:T1299" si="7430">IF(ROWS(Q$1273:Q1299)/100&lt;=Q$1271,Q1298+1%,"")</f>
        <v>0.27000000000000007</v>
      </c>
      <c r="R1299" s="37">
        <f t="shared" si="7430"/>
        <v>0.27000000000000007</v>
      </c>
      <c r="S1299" s="37">
        <f t="shared" si="7430"/>
        <v>0.27000000000000007</v>
      </c>
      <c r="T1299" s="37">
        <f t="shared" si="7430"/>
        <v>0.27000000000000007</v>
      </c>
      <c r="U1299">
        <f t="shared" si="7277"/>
        <v>27</v>
      </c>
      <c r="V1299" s="37">
        <f t="shared" ref="V1299:W1299" si="7431">IF(ROWS(V$1273:V1299)/100&lt;=V$1271,V1298+1%,"")</f>
        <v>0.27000000000000007</v>
      </c>
      <c r="W1299" s="37">
        <f t="shared" si="7431"/>
        <v>0.27000000000000007</v>
      </c>
      <c r="X1299">
        <f t="shared" si="7279"/>
        <v>36</v>
      </c>
      <c r="Y1299" s="37">
        <f t="shared" si="7280"/>
        <v>0.27000000000000007</v>
      </c>
      <c r="Z1299">
        <f t="shared" ref="Z1299:AA1299" si="7432">IF(ROWS(Z$1273:Z1299)&lt;=Z$1271,Z1298+1,"")</f>
        <v>27</v>
      </c>
      <c r="AA1299">
        <f t="shared" si="7432"/>
        <v>27</v>
      </c>
      <c r="AB1299" s="37">
        <f t="shared" ref="AB1299:AG1299" si="7433">IF(ROWS(AB$1273:AB1299)/100&lt;=AB$1271,AB1298+1%,"")</f>
        <v>0.27000000000000007</v>
      </c>
      <c r="AC1299" s="37">
        <f t="shared" si="7433"/>
        <v>0.27000000000000007</v>
      </c>
      <c r="AD1299" s="37">
        <f t="shared" si="7433"/>
        <v>0.27000000000000007</v>
      </c>
      <c r="AE1299" s="37">
        <f t="shared" si="7433"/>
        <v>0.27000000000000007</v>
      </c>
      <c r="AF1299" s="37">
        <f t="shared" si="7433"/>
        <v>0.27000000000000007</v>
      </c>
      <c r="AG1299" s="37">
        <f t="shared" si="7433"/>
        <v>0.27000000000000007</v>
      </c>
      <c r="AH1299">
        <f t="shared" si="7283"/>
        <v>27</v>
      </c>
      <c r="AI1299" s="37">
        <f t="shared" ref="AI1299:AJ1299" si="7434">IF(ROWS(AI$1273:AI1299)/100&lt;=AI$1271,AI1298+1,"")</f>
        <v>26.009999999999998</v>
      </c>
      <c r="AJ1299" s="37">
        <f t="shared" si="7434"/>
        <v>26.009999999999998</v>
      </c>
    </row>
    <row r="1300" spans="2:36" ht="12.75">
      <c r="B1300">
        <f t="shared" ref="B1300:P1300" si="7435">IF(ROWS(B$1273:B1300)&lt;=B$1271,B1299+1,"")</f>
        <v>28</v>
      </c>
      <c r="C1300">
        <f t="shared" si="7435"/>
        <v>28</v>
      </c>
      <c r="D1300">
        <f t="shared" si="7435"/>
        <v>28</v>
      </c>
      <c r="E1300">
        <f t="shared" si="7435"/>
        <v>28</v>
      </c>
      <c r="F1300">
        <f t="shared" si="7435"/>
        <v>28</v>
      </c>
      <c r="G1300">
        <f t="shared" si="7435"/>
        <v>28</v>
      </c>
      <c r="H1300">
        <f t="shared" si="7435"/>
        <v>28</v>
      </c>
      <c r="I1300">
        <f t="shared" si="7435"/>
        <v>28</v>
      </c>
      <c r="J1300">
        <f t="shared" si="7435"/>
        <v>28</v>
      </c>
      <c r="K1300">
        <f t="shared" si="7435"/>
        <v>28</v>
      </c>
      <c r="L1300">
        <f t="shared" si="7435"/>
        <v>28</v>
      </c>
      <c r="M1300">
        <f t="shared" si="7435"/>
        <v>28</v>
      </c>
      <c r="N1300">
        <f t="shared" si="7435"/>
        <v>28</v>
      </c>
      <c r="O1300">
        <f t="shared" si="7435"/>
        <v>28</v>
      </c>
      <c r="P1300">
        <f t="shared" si="7435"/>
        <v>28</v>
      </c>
      <c r="Q1300" s="37">
        <f t="shared" ref="Q1300:T1300" si="7436">IF(ROWS(Q$1273:Q1300)/100&lt;=Q$1271,Q1299+1%,"")</f>
        <v>0.28000000000000008</v>
      </c>
      <c r="R1300" s="37">
        <f t="shared" si="7436"/>
        <v>0.28000000000000008</v>
      </c>
      <c r="S1300" s="37">
        <f t="shared" si="7436"/>
        <v>0.28000000000000008</v>
      </c>
      <c r="T1300" s="37">
        <f t="shared" si="7436"/>
        <v>0.28000000000000008</v>
      </c>
      <c r="U1300">
        <f t="shared" si="7277"/>
        <v>28</v>
      </c>
      <c r="V1300" s="37">
        <f t="shared" ref="V1300:W1300" si="7437">IF(ROWS(V$1273:V1300)/100&lt;=V$1271,V1299+1%,"")</f>
        <v>0.28000000000000008</v>
      </c>
      <c r="W1300" s="37">
        <f t="shared" si="7437"/>
        <v>0.28000000000000008</v>
      </c>
      <c r="X1300">
        <f t="shared" si="7279"/>
        <v>37</v>
      </c>
      <c r="Y1300" s="37">
        <f t="shared" si="7280"/>
        <v>0.28000000000000008</v>
      </c>
      <c r="Z1300">
        <f t="shared" ref="Z1300:AA1300" si="7438">IF(ROWS(Z$1273:Z1300)&lt;=Z$1271,Z1299+1,"")</f>
        <v>28</v>
      </c>
      <c r="AA1300">
        <f t="shared" si="7438"/>
        <v>28</v>
      </c>
      <c r="AB1300" s="37">
        <f t="shared" ref="AB1300:AG1300" si="7439">IF(ROWS(AB$1273:AB1300)/100&lt;=AB$1271,AB1299+1%,"")</f>
        <v>0.28000000000000008</v>
      </c>
      <c r="AC1300" s="37">
        <f t="shared" si="7439"/>
        <v>0.28000000000000008</v>
      </c>
      <c r="AD1300" s="37">
        <f t="shared" si="7439"/>
        <v>0.28000000000000008</v>
      </c>
      <c r="AE1300" s="37">
        <f t="shared" si="7439"/>
        <v>0.28000000000000008</v>
      </c>
      <c r="AF1300" s="37">
        <f t="shared" si="7439"/>
        <v>0.28000000000000008</v>
      </c>
      <c r="AG1300" s="37">
        <f t="shared" si="7439"/>
        <v>0.28000000000000008</v>
      </c>
      <c r="AH1300">
        <f t="shared" si="7283"/>
        <v>28</v>
      </c>
      <c r="AI1300" s="37">
        <f t="shared" ref="AI1300:AJ1300" si="7440">IF(ROWS(AI$1273:AI1300)/100&lt;=AI$1271,AI1299+1,"")</f>
        <v>27.009999999999998</v>
      </c>
      <c r="AJ1300" s="37">
        <f t="shared" si="7440"/>
        <v>27.009999999999998</v>
      </c>
    </row>
    <row r="1301" spans="2:36" ht="12.75">
      <c r="B1301">
        <f t="shared" ref="B1301:P1301" si="7441">IF(ROWS(B$1273:B1301)&lt;=B$1271,B1300+1,"")</f>
        <v>29</v>
      </c>
      <c r="C1301">
        <f t="shared" si="7441"/>
        <v>29</v>
      </c>
      <c r="D1301">
        <f t="shared" si="7441"/>
        <v>29</v>
      </c>
      <c r="E1301">
        <f t="shared" si="7441"/>
        <v>29</v>
      </c>
      <c r="F1301">
        <f t="shared" si="7441"/>
        <v>29</v>
      </c>
      <c r="G1301">
        <f t="shared" si="7441"/>
        <v>29</v>
      </c>
      <c r="H1301">
        <f t="shared" si="7441"/>
        <v>29</v>
      </c>
      <c r="I1301">
        <f t="shared" si="7441"/>
        <v>29</v>
      </c>
      <c r="J1301">
        <f t="shared" si="7441"/>
        <v>29</v>
      </c>
      <c r="K1301">
        <f t="shared" si="7441"/>
        <v>29</v>
      </c>
      <c r="L1301">
        <f t="shared" si="7441"/>
        <v>29</v>
      </c>
      <c r="M1301">
        <f t="shared" si="7441"/>
        <v>29</v>
      </c>
      <c r="N1301">
        <f t="shared" si="7441"/>
        <v>29</v>
      </c>
      <c r="O1301">
        <f t="shared" si="7441"/>
        <v>29</v>
      </c>
      <c r="P1301">
        <f t="shared" si="7441"/>
        <v>29</v>
      </c>
      <c r="Q1301" s="37">
        <f t="shared" ref="Q1301:T1301" si="7442">IF(ROWS(Q$1273:Q1301)/100&lt;=Q$1271,Q1300+1%,"")</f>
        <v>0.29000000000000009</v>
      </c>
      <c r="R1301" s="37">
        <f t="shared" si="7442"/>
        <v>0.29000000000000009</v>
      </c>
      <c r="S1301" s="37">
        <f t="shared" si="7442"/>
        <v>0.29000000000000009</v>
      </c>
      <c r="T1301" s="37">
        <f t="shared" si="7442"/>
        <v>0.29000000000000009</v>
      </c>
      <c r="U1301">
        <f t="shared" si="7277"/>
        <v>29</v>
      </c>
      <c r="V1301" s="37">
        <f t="shared" ref="V1301:W1301" si="7443">IF(ROWS(V$1273:V1301)/100&lt;=V$1271,V1300+1%,"")</f>
        <v>0.29000000000000009</v>
      </c>
      <c r="W1301" s="37">
        <f t="shared" si="7443"/>
        <v>0.29000000000000009</v>
      </c>
      <c r="X1301">
        <f t="shared" si="7279"/>
        <v>38</v>
      </c>
      <c r="Y1301" s="37">
        <f t="shared" si="7280"/>
        <v>0.29000000000000009</v>
      </c>
      <c r="Z1301">
        <f t="shared" ref="Z1301:AA1301" si="7444">IF(ROWS(Z$1273:Z1301)&lt;=Z$1271,Z1300+1,"")</f>
        <v>29</v>
      </c>
      <c r="AA1301">
        <f t="shared" si="7444"/>
        <v>29</v>
      </c>
      <c r="AB1301" s="37">
        <f t="shared" ref="AB1301:AG1301" si="7445">IF(ROWS(AB$1273:AB1301)/100&lt;=AB$1271,AB1300+1%,"")</f>
        <v>0.29000000000000009</v>
      </c>
      <c r="AC1301" s="37">
        <f t="shared" si="7445"/>
        <v>0.29000000000000009</v>
      </c>
      <c r="AD1301" s="37">
        <f t="shared" si="7445"/>
        <v>0.29000000000000009</v>
      </c>
      <c r="AE1301" s="37">
        <f t="shared" si="7445"/>
        <v>0.29000000000000009</v>
      </c>
      <c r="AF1301" s="37">
        <f t="shared" si="7445"/>
        <v>0.29000000000000009</v>
      </c>
      <c r="AG1301" s="37">
        <f t="shared" si="7445"/>
        <v>0.29000000000000009</v>
      </c>
      <c r="AH1301">
        <f t="shared" si="7283"/>
        <v>29</v>
      </c>
      <c r="AI1301" s="37">
        <f t="shared" ref="AI1301:AJ1301" si="7446">IF(ROWS(AI$1273:AI1301)/100&lt;=AI$1271,AI1300+1,"")</f>
        <v>28.009999999999998</v>
      </c>
      <c r="AJ1301" s="37">
        <f t="shared" si="7446"/>
        <v>28.009999999999998</v>
      </c>
    </row>
    <row r="1302" spans="2:36" ht="12.75">
      <c r="B1302">
        <f t="shared" ref="B1302:P1302" si="7447">IF(ROWS(B$1273:B1302)&lt;=B$1271,B1301+1,"")</f>
        <v>30</v>
      </c>
      <c r="C1302">
        <f t="shared" si="7447"/>
        <v>30</v>
      </c>
      <c r="D1302">
        <f t="shared" si="7447"/>
        <v>30</v>
      </c>
      <c r="E1302">
        <f t="shared" si="7447"/>
        <v>30</v>
      </c>
      <c r="F1302">
        <f t="shared" si="7447"/>
        <v>30</v>
      </c>
      <c r="G1302">
        <f t="shared" si="7447"/>
        <v>30</v>
      </c>
      <c r="H1302">
        <f t="shared" si="7447"/>
        <v>30</v>
      </c>
      <c r="I1302">
        <f t="shared" si="7447"/>
        <v>30</v>
      </c>
      <c r="J1302">
        <f t="shared" si="7447"/>
        <v>30</v>
      </c>
      <c r="K1302">
        <f t="shared" si="7447"/>
        <v>30</v>
      </c>
      <c r="L1302">
        <f t="shared" si="7447"/>
        <v>30</v>
      </c>
      <c r="M1302">
        <f t="shared" si="7447"/>
        <v>30</v>
      </c>
      <c r="N1302">
        <f t="shared" si="7447"/>
        <v>30</v>
      </c>
      <c r="O1302">
        <f t="shared" si="7447"/>
        <v>30</v>
      </c>
      <c r="P1302">
        <f t="shared" si="7447"/>
        <v>30</v>
      </c>
      <c r="Q1302" s="37">
        <f t="shared" ref="Q1302:T1302" si="7448">IF(ROWS(Q$1273:Q1302)/100&lt;=Q$1271,Q1301+1%,"")</f>
        <v>0.3000000000000001</v>
      </c>
      <c r="R1302" s="37">
        <f t="shared" si="7448"/>
        <v>0.3000000000000001</v>
      </c>
      <c r="S1302" s="37">
        <f t="shared" si="7448"/>
        <v>0.3000000000000001</v>
      </c>
      <c r="T1302" s="37">
        <f t="shared" si="7448"/>
        <v>0.3000000000000001</v>
      </c>
      <c r="U1302">
        <f t="shared" si="7277"/>
        <v>30</v>
      </c>
      <c r="V1302" s="37">
        <f t="shared" ref="V1302:W1302" si="7449">IF(ROWS(V$1273:V1302)/100&lt;=V$1271,V1301+1%,"")</f>
        <v>0.3000000000000001</v>
      </c>
      <c r="W1302" s="37">
        <f t="shared" si="7449"/>
        <v>0.3000000000000001</v>
      </c>
      <c r="X1302">
        <f t="shared" si="7279"/>
        <v>39</v>
      </c>
      <c r="Y1302" s="37">
        <f t="shared" si="7280"/>
        <v>0.3000000000000001</v>
      </c>
      <c r="Z1302">
        <f t="shared" ref="Z1302:AA1302" si="7450">IF(ROWS(Z$1273:Z1302)&lt;=Z$1271,Z1301+1,"")</f>
        <v>30</v>
      </c>
      <c r="AA1302">
        <f t="shared" si="7450"/>
        <v>30</v>
      </c>
      <c r="AB1302" s="37">
        <f t="shared" ref="AB1302:AG1302" si="7451">IF(ROWS(AB$1273:AB1302)/100&lt;=AB$1271,AB1301+1%,"")</f>
        <v>0.3000000000000001</v>
      </c>
      <c r="AC1302" s="37">
        <f t="shared" si="7451"/>
        <v>0.3000000000000001</v>
      </c>
      <c r="AD1302" s="37">
        <f t="shared" si="7451"/>
        <v>0.3000000000000001</v>
      </c>
      <c r="AE1302" s="37">
        <f t="shared" si="7451"/>
        <v>0.3000000000000001</v>
      </c>
      <c r="AF1302" s="37">
        <f t="shared" si="7451"/>
        <v>0.3000000000000001</v>
      </c>
      <c r="AG1302" s="37">
        <f t="shared" si="7451"/>
        <v>0.3000000000000001</v>
      </c>
      <c r="AH1302">
        <f t="shared" si="7283"/>
        <v>30</v>
      </c>
      <c r="AI1302" s="37">
        <f t="shared" ref="AI1302:AJ1302" si="7452">IF(ROWS(AI$1273:AI1302)/100&lt;=AI$1271,AI1301+1,"")</f>
        <v>29.009999999999998</v>
      </c>
      <c r="AJ1302" s="37">
        <f t="shared" si="7452"/>
        <v>29.009999999999998</v>
      </c>
    </row>
    <row r="1303" spans="2:36" ht="12.75">
      <c r="B1303">
        <f t="shared" ref="B1303:P1303" si="7453">IF(ROWS(B$1273:B1303)&lt;=B$1271,B1302+1,"")</f>
        <v>31</v>
      </c>
      <c r="C1303">
        <f t="shared" si="7453"/>
        <v>31</v>
      </c>
      <c r="D1303">
        <f t="shared" si="7453"/>
        <v>31</v>
      </c>
      <c r="E1303">
        <f t="shared" si="7453"/>
        <v>31</v>
      </c>
      <c r="F1303">
        <f t="shared" si="7453"/>
        <v>31</v>
      </c>
      <c r="G1303">
        <f t="shared" si="7453"/>
        <v>31</v>
      </c>
      <c r="H1303">
        <f t="shared" si="7453"/>
        <v>31</v>
      </c>
      <c r="I1303">
        <f t="shared" si="7453"/>
        <v>31</v>
      </c>
      <c r="J1303">
        <f t="shared" si="7453"/>
        <v>31</v>
      </c>
      <c r="K1303">
        <f t="shared" si="7453"/>
        <v>31</v>
      </c>
      <c r="L1303">
        <f t="shared" si="7453"/>
        <v>31</v>
      </c>
      <c r="M1303">
        <f t="shared" si="7453"/>
        <v>31</v>
      </c>
      <c r="N1303">
        <f t="shared" si="7453"/>
        <v>31</v>
      </c>
      <c r="O1303">
        <f t="shared" si="7453"/>
        <v>31</v>
      </c>
      <c r="P1303">
        <f t="shared" si="7453"/>
        <v>31</v>
      </c>
      <c r="Q1303" s="37">
        <f t="shared" ref="Q1303:T1303" si="7454">IF(ROWS(Q$1273:Q1303)/100&lt;=Q$1271,Q1302+1%,"")</f>
        <v>0.31000000000000011</v>
      </c>
      <c r="R1303" s="37">
        <f t="shared" si="7454"/>
        <v>0.31000000000000011</v>
      </c>
      <c r="S1303" s="37">
        <f t="shared" si="7454"/>
        <v>0.31000000000000011</v>
      </c>
      <c r="T1303" s="37">
        <f t="shared" si="7454"/>
        <v>0.31000000000000011</v>
      </c>
      <c r="U1303">
        <f t="shared" si="7277"/>
        <v>31</v>
      </c>
      <c r="V1303" s="37">
        <f t="shared" ref="V1303:W1303" si="7455">IF(ROWS(V$1273:V1303)/100&lt;=V$1271,V1302+1%,"")</f>
        <v>0.31000000000000011</v>
      </c>
      <c r="W1303" s="37">
        <f t="shared" si="7455"/>
        <v>0.31000000000000011</v>
      </c>
      <c r="X1303">
        <f t="shared" si="7279"/>
        <v>40</v>
      </c>
      <c r="Y1303" s="37">
        <f t="shared" si="7280"/>
        <v>0.31000000000000011</v>
      </c>
      <c r="Z1303">
        <f t="shared" ref="Z1303:AA1303" si="7456">IF(ROWS(Z$1273:Z1303)&lt;=Z$1271,Z1302+1,"")</f>
        <v>31</v>
      </c>
      <c r="AA1303">
        <f t="shared" si="7456"/>
        <v>31</v>
      </c>
      <c r="AB1303" s="37">
        <f t="shared" ref="AB1303:AG1303" si="7457">IF(ROWS(AB$1273:AB1303)/100&lt;=AB$1271,AB1302+1%,"")</f>
        <v>0.31000000000000011</v>
      </c>
      <c r="AC1303" s="37">
        <f t="shared" si="7457"/>
        <v>0.31000000000000011</v>
      </c>
      <c r="AD1303" s="37">
        <f t="shared" si="7457"/>
        <v>0.31000000000000011</v>
      </c>
      <c r="AE1303" s="37">
        <f t="shared" si="7457"/>
        <v>0.31000000000000011</v>
      </c>
      <c r="AF1303" s="37">
        <f t="shared" si="7457"/>
        <v>0.31000000000000011</v>
      </c>
      <c r="AG1303" s="37">
        <f t="shared" si="7457"/>
        <v>0.31000000000000011</v>
      </c>
      <c r="AH1303">
        <f t="shared" si="7283"/>
        <v>31</v>
      </c>
      <c r="AI1303" s="37">
        <f t="shared" ref="AI1303:AJ1303" si="7458">IF(ROWS(AI$1273:AI1303)/100&lt;=AI$1271,AI1302+1,"")</f>
        <v>30.009999999999998</v>
      </c>
      <c r="AJ1303" s="37">
        <f t="shared" si="7458"/>
        <v>30.009999999999998</v>
      </c>
    </row>
    <row r="1304" spans="2:36" ht="12.75">
      <c r="B1304">
        <f t="shared" ref="B1304:P1304" si="7459">IF(ROWS(B$1273:B1304)&lt;=B$1271,B1303+1,"")</f>
        <v>32</v>
      </c>
      <c r="C1304">
        <f t="shared" si="7459"/>
        <v>32</v>
      </c>
      <c r="D1304">
        <f t="shared" si="7459"/>
        <v>32</v>
      </c>
      <c r="E1304">
        <f t="shared" si="7459"/>
        <v>32</v>
      </c>
      <c r="F1304">
        <f t="shared" si="7459"/>
        <v>32</v>
      </c>
      <c r="G1304">
        <f t="shared" si="7459"/>
        <v>32</v>
      </c>
      <c r="H1304">
        <f t="shared" si="7459"/>
        <v>32</v>
      </c>
      <c r="I1304">
        <f t="shared" si="7459"/>
        <v>32</v>
      </c>
      <c r="J1304">
        <f t="shared" si="7459"/>
        <v>32</v>
      </c>
      <c r="K1304">
        <f t="shared" si="7459"/>
        <v>32</v>
      </c>
      <c r="L1304">
        <f t="shared" si="7459"/>
        <v>32</v>
      </c>
      <c r="M1304">
        <f t="shared" si="7459"/>
        <v>32</v>
      </c>
      <c r="N1304">
        <f t="shared" si="7459"/>
        <v>32</v>
      </c>
      <c r="O1304">
        <f t="shared" si="7459"/>
        <v>32</v>
      </c>
      <c r="P1304">
        <f t="shared" si="7459"/>
        <v>32</v>
      </c>
      <c r="Q1304" s="37">
        <f t="shared" ref="Q1304:T1304" si="7460">IF(ROWS(Q$1273:Q1304)/100&lt;=Q$1271,Q1303+1%,"")</f>
        <v>0.32000000000000012</v>
      </c>
      <c r="R1304" s="37">
        <f t="shared" si="7460"/>
        <v>0.32000000000000012</v>
      </c>
      <c r="S1304" s="37">
        <f t="shared" si="7460"/>
        <v>0.32000000000000012</v>
      </c>
      <c r="T1304" s="37">
        <f t="shared" si="7460"/>
        <v>0.32000000000000012</v>
      </c>
      <c r="U1304">
        <f t="shared" si="7277"/>
        <v>32</v>
      </c>
      <c r="V1304" s="37">
        <f t="shared" ref="V1304:W1304" si="7461">IF(ROWS(V$1273:V1304)/100&lt;=V$1271,V1303+1%,"")</f>
        <v>0.32000000000000012</v>
      </c>
      <c r="W1304" s="37">
        <f t="shared" si="7461"/>
        <v>0.32000000000000012</v>
      </c>
      <c r="X1304">
        <f t="shared" si="7279"/>
        <v>41</v>
      </c>
      <c r="Y1304" s="37">
        <f t="shared" si="7280"/>
        <v>0.32000000000000012</v>
      </c>
      <c r="Z1304">
        <f t="shared" ref="Z1304:AA1304" si="7462">IF(ROWS(Z$1273:Z1304)&lt;=Z$1271,Z1303+1,"")</f>
        <v>32</v>
      </c>
      <c r="AA1304">
        <f t="shared" si="7462"/>
        <v>32</v>
      </c>
      <c r="AB1304" s="37">
        <f t="shared" ref="AB1304:AG1304" si="7463">IF(ROWS(AB$1273:AB1304)/100&lt;=AB$1271,AB1303+1%,"")</f>
        <v>0.32000000000000012</v>
      </c>
      <c r="AC1304" s="37">
        <f t="shared" si="7463"/>
        <v>0.32000000000000012</v>
      </c>
      <c r="AD1304" s="37">
        <f t="shared" si="7463"/>
        <v>0.32000000000000012</v>
      </c>
      <c r="AE1304" s="37">
        <f t="shared" si="7463"/>
        <v>0.32000000000000012</v>
      </c>
      <c r="AF1304" s="37">
        <f t="shared" si="7463"/>
        <v>0.32000000000000012</v>
      </c>
      <c r="AG1304" s="37">
        <f t="shared" si="7463"/>
        <v>0.32000000000000012</v>
      </c>
      <c r="AH1304">
        <f t="shared" si="7283"/>
        <v>32</v>
      </c>
      <c r="AI1304" s="37">
        <f t="shared" ref="AI1304:AJ1304" si="7464">IF(ROWS(AI$1273:AI1304)/100&lt;=AI$1271,AI1303+1,"")</f>
        <v>31.009999999999998</v>
      </c>
      <c r="AJ1304" s="37">
        <f t="shared" si="7464"/>
        <v>31.009999999999998</v>
      </c>
    </row>
    <row r="1305" spans="2:36" ht="12.75">
      <c r="B1305">
        <f t="shared" ref="B1305:P1305" si="7465">IF(ROWS(B$1273:B1305)&lt;=B$1271,B1304+1,"")</f>
        <v>33</v>
      </c>
      <c r="C1305">
        <f t="shared" si="7465"/>
        <v>33</v>
      </c>
      <c r="D1305">
        <f t="shared" si="7465"/>
        <v>33</v>
      </c>
      <c r="E1305">
        <f t="shared" si="7465"/>
        <v>33</v>
      </c>
      <c r="F1305">
        <f t="shared" si="7465"/>
        <v>33</v>
      </c>
      <c r="G1305">
        <f t="shared" si="7465"/>
        <v>33</v>
      </c>
      <c r="H1305">
        <f t="shared" si="7465"/>
        <v>33</v>
      </c>
      <c r="I1305">
        <f t="shared" si="7465"/>
        <v>33</v>
      </c>
      <c r="J1305">
        <f t="shared" si="7465"/>
        <v>33</v>
      </c>
      <c r="K1305">
        <f t="shared" si="7465"/>
        <v>33</v>
      </c>
      <c r="L1305">
        <f t="shared" si="7465"/>
        <v>33</v>
      </c>
      <c r="M1305">
        <f t="shared" si="7465"/>
        <v>33</v>
      </c>
      <c r="N1305">
        <f t="shared" si="7465"/>
        <v>33</v>
      </c>
      <c r="O1305">
        <f t="shared" si="7465"/>
        <v>33</v>
      </c>
      <c r="P1305">
        <f t="shared" si="7465"/>
        <v>33</v>
      </c>
      <c r="Q1305" s="37">
        <f t="shared" ref="Q1305:T1305" si="7466">IF(ROWS(Q$1273:Q1305)/100&lt;=Q$1271,Q1304+1%,"")</f>
        <v>0.33000000000000013</v>
      </c>
      <c r="R1305" s="37">
        <f t="shared" si="7466"/>
        <v>0.33000000000000013</v>
      </c>
      <c r="S1305" s="37">
        <f t="shared" si="7466"/>
        <v>0.33000000000000013</v>
      </c>
      <c r="T1305" s="37">
        <f t="shared" si="7466"/>
        <v>0.33000000000000013</v>
      </c>
      <c r="U1305">
        <f t="shared" si="7277"/>
        <v>33</v>
      </c>
      <c r="V1305" s="37">
        <f t="shared" ref="V1305:W1305" si="7467">IF(ROWS(V$1273:V1305)/100&lt;=V$1271,V1304+1%,"")</f>
        <v>0.33000000000000013</v>
      </c>
      <c r="W1305" s="37">
        <f t="shared" si="7467"/>
        <v>0.33000000000000013</v>
      </c>
      <c r="X1305">
        <f t="shared" si="7279"/>
        <v>42</v>
      </c>
      <c r="Y1305" s="37">
        <f t="shared" si="7280"/>
        <v>0.33000000000000013</v>
      </c>
      <c r="Z1305">
        <f t="shared" ref="Z1305:AA1305" si="7468">IF(ROWS(Z$1273:Z1305)&lt;=Z$1271,Z1304+1,"")</f>
        <v>33</v>
      </c>
      <c r="AA1305">
        <f t="shared" si="7468"/>
        <v>33</v>
      </c>
      <c r="AB1305" s="37">
        <f t="shared" ref="AB1305:AG1305" si="7469">IF(ROWS(AB$1273:AB1305)/100&lt;=AB$1271,AB1304+1%,"")</f>
        <v>0.33000000000000013</v>
      </c>
      <c r="AC1305" s="37">
        <f t="shared" si="7469"/>
        <v>0.33000000000000013</v>
      </c>
      <c r="AD1305" s="37">
        <f t="shared" si="7469"/>
        <v>0.33000000000000013</v>
      </c>
      <c r="AE1305" s="37">
        <f t="shared" si="7469"/>
        <v>0.33000000000000013</v>
      </c>
      <c r="AF1305" s="37">
        <f t="shared" si="7469"/>
        <v>0.33000000000000013</v>
      </c>
      <c r="AG1305" s="37">
        <f t="shared" si="7469"/>
        <v>0.33000000000000013</v>
      </c>
      <c r="AH1305">
        <f t="shared" si="7283"/>
        <v>33</v>
      </c>
      <c r="AI1305" s="37">
        <f t="shared" ref="AI1305:AJ1305" si="7470">IF(ROWS(AI$1273:AI1305)/100&lt;=AI$1271,AI1304+1,"")</f>
        <v>32.01</v>
      </c>
      <c r="AJ1305" s="37">
        <f t="shared" si="7470"/>
        <v>32.01</v>
      </c>
    </row>
    <row r="1306" spans="2:36" ht="12.75">
      <c r="B1306">
        <f t="shared" ref="B1306:P1306" si="7471">IF(ROWS(B$1273:B1306)&lt;=B$1271,B1305+1,"")</f>
        <v>34</v>
      </c>
      <c r="C1306">
        <f t="shared" si="7471"/>
        <v>34</v>
      </c>
      <c r="D1306">
        <f t="shared" si="7471"/>
        <v>34</v>
      </c>
      <c r="E1306">
        <f t="shared" si="7471"/>
        <v>34</v>
      </c>
      <c r="F1306">
        <f t="shared" si="7471"/>
        <v>34</v>
      </c>
      <c r="G1306">
        <f t="shared" si="7471"/>
        <v>34</v>
      </c>
      <c r="H1306">
        <f t="shared" si="7471"/>
        <v>34</v>
      </c>
      <c r="I1306">
        <f t="shared" si="7471"/>
        <v>34</v>
      </c>
      <c r="J1306">
        <f t="shared" si="7471"/>
        <v>34</v>
      </c>
      <c r="K1306">
        <f t="shared" si="7471"/>
        <v>34</v>
      </c>
      <c r="L1306">
        <f t="shared" si="7471"/>
        <v>34</v>
      </c>
      <c r="M1306">
        <f t="shared" si="7471"/>
        <v>34</v>
      </c>
      <c r="N1306">
        <f t="shared" si="7471"/>
        <v>34</v>
      </c>
      <c r="O1306">
        <f t="shared" si="7471"/>
        <v>34</v>
      </c>
      <c r="P1306">
        <f t="shared" si="7471"/>
        <v>34</v>
      </c>
      <c r="Q1306" s="37">
        <f t="shared" ref="Q1306:T1306" si="7472">IF(ROWS(Q$1273:Q1306)/100&lt;=Q$1271,Q1305+1%,"")</f>
        <v>0.34000000000000014</v>
      </c>
      <c r="R1306" s="37">
        <f t="shared" si="7472"/>
        <v>0.34000000000000014</v>
      </c>
      <c r="S1306" s="37">
        <f t="shared" si="7472"/>
        <v>0.34000000000000014</v>
      </c>
      <c r="T1306" s="37">
        <f t="shared" si="7472"/>
        <v>0.34000000000000014</v>
      </c>
      <c r="U1306">
        <f t="shared" si="7277"/>
        <v>34</v>
      </c>
      <c r="V1306" s="37">
        <f t="shared" ref="V1306:W1306" si="7473">IF(ROWS(V$1273:V1306)/100&lt;=V$1271,V1305+1%,"")</f>
        <v>0.34000000000000014</v>
      </c>
      <c r="W1306" s="37">
        <f t="shared" si="7473"/>
        <v>0.34000000000000014</v>
      </c>
      <c r="X1306">
        <f t="shared" si="7279"/>
        <v>43</v>
      </c>
      <c r="Y1306" s="37">
        <f t="shared" si="7280"/>
        <v>0.34000000000000014</v>
      </c>
      <c r="Z1306">
        <f t="shared" ref="Z1306:AA1306" si="7474">IF(ROWS(Z$1273:Z1306)&lt;=Z$1271,Z1305+1,"")</f>
        <v>34</v>
      </c>
      <c r="AA1306">
        <f t="shared" si="7474"/>
        <v>34</v>
      </c>
      <c r="AB1306" s="37">
        <f t="shared" ref="AB1306:AG1306" si="7475">IF(ROWS(AB$1273:AB1306)/100&lt;=AB$1271,AB1305+1%,"")</f>
        <v>0.34000000000000014</v>
      </c>
      <c r="AC1306" s="37">
        <f t="shared" si="7475"/>
        <v>0.34000000000000014</v>
      </c>
      <c r="AD1306" s="37">
        <f t="shared" si="7475"/>
        <v>0.34000000000000014</v>
      </c>
      <c r="AE1306" s="37">
        <f t="shared" si="7475"/>
        <v>0.34000000000000014</v>
      </c>
      <c r="AF1306" s="37">
        <f t="shared" si="7475"/>
        <v>0.34000000000000014</v>
      </c>
      <c r="AG1306" s="37">
        <f t="shared" si="7475"/>
        <v>0.34000000000000014</v>
      </c>
      <c r="AH1306">
        <f t="shared" si="7283"/>
        <v>34</v>
      </c>
      <c r="AI1306" s="37">
        <f t="shared" ref="AI1306:AJ1306" si="7476">IF(ROWS(AI$1273:AI1306)/100&lt;=AI$1271,AI1305+1,"")</f>
        <v>33.01</v>
      </c>
      <c r="AJ1306" s="37">
        <f t="shared" si="7476"/>
        <v>33.01</v>
      </c>
    </row>
    <row r="1307" spans="2:36" ht="12.75">
      <c r="B1307">
        <f t="shared" ref="B1307:P1307" si="7477">IF(ROWS(B$1273:B1307)&lt;=B$1271,B1306+1,"")</f>
        <v>35</v>
      </c>
      <c r="C1307">
        <f t="shared" si="7477"/>
        <v>35</v>
      </c>
      <c r="D1307">
        <f t="shared" si="7477"/>
        <v>35</v>
      </c>
      <c r="E1307">
        <f t="shared" si="7477"/>
        <v>35</v>
      </c>
      <c r="F1307">
        <f t="shared" si="7477"/>
        <v>35</v>
      </c>
      <c r="G1307">
        <f t="shared" si="7477"/>
        <v>35</v>
      </c>
      <c r="H1307">
        <f t="shared" si="7477"/>
        <v>35</v>
      </c>
      <c r="I1307">
        <f t="shared" si="7477"/>
        <v>35</v>
      </c>
      <c r="J1307">
        <f t="shared" si="7477"/>
        <v>35</v>
      </c>
      <c r="K1307">
        <f t="shared" si="7477"/>
        <v>35</v>
      </c>
      <c r="L1307">
        <f t="shared" si="7477"/>
        <v>35</v>
      </c>
      <c r="M1307">
        <f t="shared" si="7477"/>
        <v>35</v>
      </c>
      <c r="N1307">
        <f t="shared" si="7477"/>
        <v>35</v>
      </c>
      <c r="O1307">
        <f t="shared" si="7477"/>
        <v>35</v>
      </c>
      <c r="P1307">
        <f t="shared" si="7477"/>
        <v>35</v>
      </c>
      <c r="Q1307" s="37">
        <f t="shared" ref="Q1307:T1307" si="7478">IF(ROWS(Q$1273:Q1307)/100&lt;=Q$1271,Q1306+1%,"")</f>
        <v>0.35000000000000014</v>
      </c>
      <c r="R1307" s="37">
        <f t="shared" si="7478"/>
        <v>0.35000000000000014</v>
      </c>
      <c r="S1307" s="37">
        <f t="shared" si="7478"/>
        <v>0.35000000000000014</v>
      </c>
      <c r="T1307" s="37">
        <f t="shared" si="7478"/>
        <v>0.35000000000000014</v>
      </c>
      <c r="U1307">
        <f t="shared" si="7277"/>
        <v>35</v>
      </c>
      <c r="V1307" s="37">
        <f t="shared" ref="V1307:W1307" si="7479">IF(ROWS(V$1273:V1307)/100&lt;=V$1271,V1306+1%,"")</f>
        <v>0.35000000000000014</v>
      </c>
      <c r="W1307" s="37">
        <f t="shared" si="7479"/>
        <v>0.35000000000000014</v>
      </c>
      <c r="X1307">
        <f t="shared" si="7279"/>
        <v>44</v>
      </c>
      <c r="Y1307" s="37">
        <f t="shared" si="7280"/>
        <v>0.35000000000000014</v>
      </c>
      <c r="Z1307">
        <f t="shared" ref="Z1307:AA1307" si="7480">IF(ROWS(Z$1273:Z1307)&lt;=Z$1271,Z1306+1,"")</f>
        <v>35</v>
      </c>
      <c r="AA1307">
        <f t="shared" si="7480"/>
        <v>35</v>
      </c>
      <c r="AB1307" s="37">
        <f t="shared" ref="AB1307:AG1307" si="7481">IF(ROWS(AB$1273:AB1307)/100&lt;=AB$1271,AB1306+1%,"")</f>
        <v>0.35000000000000014</v>
      </c>
      <c r="AC1307" s="37">
        <f t="shared" si="7481"/>
        <v>0.35000000000000014</v>
      </c>
      <c r="AD1307" s="37">
        <f t="shared" si="7481"/>
        <v>0.35000000000000014</v>
      </c>
      <c r="AE1307" s="37">
        <f t="shared" si="7481"/>
        <v>0.35000000000000014</v>
      </c>
      <c r="AF1307" s="37">
        <f t="shared" si="7481"/>
        <v>0.35000000000000014</v>
      </c>
      <c r="AG1307" s="37">
        <f t="shared" si="7481"/>
        <v>0.35000000000000014</v>
      </c>
      <c r="AH1307">
        <f t="shared" si="7283"/>
        <v>35</v>
      </c>
      <c r="AI1307" s="37">
        <f t="shared" ref="AI1307:AJ1307" si="7482">IF(ROWS(AI$1273:AI1307)/100&lt;=AI$1271,AI1306+1,"")</f>
        <v>34.01</v>
      </c>
      <c r="AJ1307" s="37">
        <f t="shared" si="7482"/>
        <v>34.01</v>
      </c>
    </row>
    <row r="1308" spans="2:36" ht="12.75">
      <c r="B1308">
        <f t="shared" ref="B1308:P1308" si="7483">IF(ROWS(B$1273:B1308)&lt;=B$1271,B1307+1,"")</f>
        <v>36</v>
      </c>
      <c r="C1308">
        <f t="shared" si="7483"/>
        <v>36</v>
      </c>
      <c r="D1308">
        <f t="shared" si="7483"/>
        <v>36</v>
      </c>
      <c r="E1308">
        <f t="shared" si="7483"/>
        <v>36</v>
      </c>
      <c r="F1308">
        <f t="shared" si="7483"/>
        <v>36</v>
      </c>
      <c r="G1308">
        <f t="shared" si="7483"/>
        <v>36</v>
      </c>
      <c r="H1308">
        <f t="shared" si="7483"/>
        <v>36</v>
      </c>
      <c r="I1308">
        <f t="shared" si="7483"/>
        <v>36</v>
      </c>
      <c r="J1308">
        <f t="shared" si="7483"/>
        <v>36</v>
      </c>
      <c r="K1308">
        <f t="shared" si="7483"/>
        <v>36</v>
      </c>
      <c r="L1308">
        <f t="shared" si="7483"/>
        <v>36</v>
      </c>
      <c r="M1308">
        <f t="shared" si="7483"/>
        <v>36</v>
      </c>
      <c r="N1308">
        <f t="shared" si="7483"/>
        <v>36</v>
      </c>
      <c r="O1308">
        <f t="shared" si="7483"/>
        <v>36</v>
      </c>
      <c r="P1308">
        <f t="shared" si="7483"/>
        <v>36</v>
      </c>
      <c r="Q1308" s="37">
        <f t="shared" ref="Q1308:T1308" si="7484">IF(ROWS(Q$1273:Q1308)/100&lt;=Q$1271,Q1307+1%,"")</f>
        <v>0.36000000000000015</v>
      </c>
      <c r="R1308" s="37">
        <f t="shared" si="7484"/>
        <v>0.36000000000000015</v>
      </c>
      <c r="S1308" s="37">
        <f t="shared" si="7484"/>
        <v>0.36000000000000015</v>
      </c>
      <c r="T1308" s="37">
        <f t="shared" si="7484"/>
        <v>0.36000000000000015</v>
      </c>
      <c r="U1308">
        <f t="shared" si="7277"/>
        <v>36</v>
      </c>
      <c r="V1308" s="37">
        <f t="shared" ref="V1308:W1308" si="7485">IF(ROWS(V$1273:V1308)/100&lt;=V$1271,V1307+1%,"")</f>
        <v>0.36000000000000015</v>
      </c>
      <c r="W1308" s="37">
        <f t="shared" si="7485"/>
        <v>0.36000000000000015</v>
      </c>
      <c r="X1308">
        <f t="shared" si="7279"/>
        <v>45</v>
      </c>
      <c r="Y1308" s="37">
        <f t="shared" si="7280"/>
        <v>0.36000000000000015</v>
      </c>
      <c r="Z1308">
        <f t="shared" ref="Z1308:AA1308" si="7486">IF(ROWS(Z$1273:Z1308)&lt;=Z$1271,Z1307+1,"")</f>
        <v>36</v>
      </c>
      <c r="AA1308">
        <f t="shared" si="7486"/>
        <v>36</v>
      </c>
      <c r="AB1308" s="37">
        <f t="shared" ref="AB1308:AG1308" si="7487">IF(ROWS(AB$1273:AB1308)/100&lt;=AB$1271,AB1307+1%,"")</f>
        <v>0.36000000000000015</v>
      </c>
      <c r="AC1308" s="37">
        <f t="shared" si="7487"/>
        <v>0.36000000000000015</v>
      </c>
      <c r="AD1308" s="37">
        <f t="shared" si="7487"/>
        <v>0.36000000000000015</v>
      </c>
      <c r="AE1308" s="37">
        <f t="shared" si="7487"/>
        <v>0.36000000000000015</v>
      </c>
      <c r="AF1308" s="37">
        <f t="shared" si="7487"/>
        <v>0.36000000000000015</v>
      </c>
      <c r="AG1308" s="37">
        <f t="shared" si="7487"/>
        <v>0.36000000000000015</v>
      </c>
      <c r="AH1308">
        <f t="shared" si="7283"/>
        <v>36</v>
      </c>
      <c r="AI1308" s="37">
        <f t="shared" ref="AI1308:AJ1308" si="7488">IF(ROWS(AI$1273:AI1308)/100&lt;=AI$1271,AI1307+1,"")</f>
        <v>35.01</v>
      </c>
      <c r="AJ1308" s="37">
        <f t="shared" si="7488"/>
        <v>35.01</v>
      </c>
    </row>
    <row r="1309" spans="2:36" ht="12.75">
      <c r="B1309">
        <f t="shared" ref="B1309:P1309" si="7489">IF(ROWS(B$1273:B1309)&lt;=B$1271,B1308+1,"")</f>
        <v>37</v>
      </c>
      <c r="C1309">
        <f t="shared" si="7489"/>
        <v>37</v>
      </c>
      <c r="D1309">
        <f t="shared" si="7489"/>
        <v>37</v>
      </c>
      <c r="E1309">
        <f t="shared" si="7489"/>
        <v>37</v>
      </c>
      <c r="F1309">
        <f t="shared" si="7489"/>
        <v>37</v>
      </c>
      <c r="G1309">
        <f t="shared" si="7489"/>
        <v>37</v>
      </c>
      <c r="H1309">
        <f t="shared" si="7489"/>
        <v>37</v>
      </c>
      <c r="I1309">
        <f t="shared" si="7489"/>
        <v>37</v>
      </c>
      <c r="J1309">
        <f t="shared" si="7489"/>
        <v>37</v>
      </c>
      <c r="K1309">
        <f t="shared" si="7489"/>
        <v>37</v>
      </c>
      <c r="L1309">
        <f t="shared" si="7489"/>
        <v>37</v>
      </c>
      <c r="M1309">
        <f t="shared" si="7489"/>
        <v>37</v>
      </c>
      <c r="N1309">
        <f t="shared" si="7489"/>
        <v>37</v>
      </c>
      <c r="O1309">
        <f t="shared" si="7489"/>
        <v>37</v>
      </c>
      <c r="P1309">
        <f t="shared" si="7489"/>
        <v>37</v>
      </c>
      <c r="Q1309" s="37">
        <f t="shared" ref="Q1309:T1309" si="7490">IF(ROWS(Q$1273:Q1309)/100&lt;=Q$1271,Q1308+1%,"")</f>
        <v>0.37000000000000016</v>
      </c>
      <c r="R1309" s="37">
        <f t="shared" si="7490"/>
        <v>0.37000000000000016</v>
      </c>
      <c r="S1309" s="37">
        <f t="shared" si="7490"/>
        <v>0.37000000000000016</v>
      </c>
      <c r="T1309" s="37">
        <f t="shared" si="7490"/>
        <v>0.37000000000000016</v>
      </c>
      <c r="U1309">
        <f t="shared" si="7277"/>
        <v>37</v>
      </c>
      <c r="V1309" s="37">
        <f t="shared" ref="V1309:W1309" si="7491">IF(ROWS(V$1273:V1309)/100&lt;=V$1271,V1308+1%,"")</f>
        <v>0.37000000000000016</v>
      </c>
      <c r="W1309" s="37">
        <f t="shared" si="7491"/>
        <v>0.37000000000000016</v>
      </c>
      <c r="X1309">
        <f t="shared" si="7279"/>
        <v>46</v>
      </c>
      <c r="Y1309" s="37">
        <f t="shared" si="7280"/>
        <v>0.37000000000000016</v>
      </c>
      <c r="Z1309">
        <f t="shared" ref="Z1309:AA1309" si="7492">IF(ROWS(Z$1273:Z1309)&lt;=Z$1271,Z1308+1,"")</f>
        <v>37</v>
      </c>
      <c r="AA1309">
        <f t="shared" si="7492"/>
        <v>37</v>
      </c>
      <c r="AB1309" s="37">
        <f t="shared" ref="AB1309:AG1309" si="7493">IF(ROWS(AB$1273:AB1309)/100&lt;=AB$1271,AB1308+1%,"")</f>
        <v>0.37000000000000016</v>
      </c>
      <c r="AC1309" s="37">
        <f t="shared" si="7493"/>
        <v>0.37000000000000016</v>
      </c>
      <c r="AD1309" s="37">
        <f t="shared" si="7493"/>
        <v>0.37000000000000016</v>
      </c>
      <c r="AE1309" s="37">
        <f t="shared" si="7493"/>
        <v>0.37000000000000016</v>
      </c>
      <c r="AF1309" s="37">
        <f t="shared" si="7493"/>
        <v>0.37000000000000016</v>
      </c>
      <c r="AG1309" s="37">
        <f t="shared" si="7493"/>
        <v>0.37000000000000016</v>
      </c>
      <c r="AH1309">
        <f t="shared" si="7283"/>
        <v>37</v>
      </c>
      <c r="AI1309" s="37">
        <f t="shared" ref="AI1309:AJ1309" si="7494">IF(ROWS(AI$1273:AI1309)/100&lt;=AI$1271,AI1308+1,"")</f>
        <v>36.01</v>
      </c>
      <c r="AJ1309" s="37">
        <f t="shared" si="7494"/>
        <v>36.01</v>
      </c>
    </row>
    <row r="1310" spans="2:36" ht="12.75">
      <c r="B1310">
        <f t="shared" ref="B1310:P1310" si="7495">IF(ROWS(B$1273:B1310)&lt;=B$1271,B1309+1,"")</f>
        <v>38</v>
      </c>
      <c r="C1310">
        <f t="shared" si="7495"/>
        <v>38</v>
      </c>
      <c r="D1310">
        <f t="shared" si="7495"/>
        <v>38</v>
      </c>
      <c r="E1310">
        <f t="shared" si="7495"/>
        <v>38</v>
      </c>
      <c r="F1310">
        <f t="shared" si="7495"/>
        <v>38</v>
      </c>
      <c r="G1310">
        <f t="shared" si="7495"/>
        <v>38</v>
      </c>
      <c r="H1310">
        <f t="shared" si="7495"/>
        <v>38</v>
      </c>
      <c r="I1310">
        <f t="shared" si="7495"/>
        <v>38</v>
      </c>
      <c r="J1310">
        <f t="shared" si="7495"/>
        <v>38</v>
      </c>
      <c r="K1310">
        <f t="shared" si="7495"/>
        <v>38</v>
      </c>
      <c r="L1310">
        <f t="shared" si="7495"/>
        <v>38</v>
      </c>
      <c r="M1310">
        <f t="shared" si="7495"/>
        <v>38</v>
      </c>
      <c r="N1310">
        <f t="shared" si="7495"/>
        <v>38</v>
      </c>
      <c r="O1310">
        <f t="shared" si="7495"/>
        <v>38</v>
      </c>
      <c r="P1310">
        <f t="shared" si="7495"/>
        <v>38</v>
      </c>
      <c r="Q1310" s="37">
        <f t="shared" ref="Q1310:T1310" si="7496">IF(ROWS(Q$1273:Q1310)/100&lt;=Q$1271,Q1309+1%,"")</f>
        <v>0.38000000000000017</v>
      </c>
      <c r="R1310" s="37">
        <f t="shared" si="7496"/>
        <v>0.38000000000000017</v>
      </c>
      <c r="S1310" s="37">
        <f t="shared" si="7496"/>
        <v>0.38000000000000017</v>
      </c>
      <c r="T1310" s="37">
        <f t="shared" si="7496"/>
        <v>0.38000000000000017</v>
      </c>
      <c r="U1310">
        <f t="shared" si="7277"/>
        <v>38</v>
      </c>
      <c r="V1310" s="37">
        <f t="shared" ref="V1310:W1310" si="7497">IF(ROWS(V$1273:V1310)/100&lt;=V$1271,V1309+1%,"")</f>
        <v>0.38000000000000017</v>
      </c>
      <c r="W1310" s="37">
        <f t="shared" si="7497"/>
        <v>0.38000000000000017</v>
      </c>
      <c r="X1310">
        <f t="shared" si="7279"/>
        <v>47</v>
      </c>
      <c r="Y1310" s="37">
        <f t="shared" si="7280"/>
        <v>0.38000000000000017</v>
      </c>
      <c r="Z1310">
        <f t="shared" ref="Z1310:AA1310" si="7498">IF(ROWS(Z$1273:Z1310)&lt;=Z$1271,Z1309+1,"")</f>
        <v>38</v>
      </c>
      <c r="AA1310">
        <f t="shared" si="7498"/>
        <v>38</v>
      </c>
      <c r="AB1310" s="37">
        <f t="shared" ref="AB1310:AG1310" si="7499">IF(ROWS(AB$1273:AB1310)/100&lt;=AB$1271,AB1309+1%,"")</f>
        <v>0.38000000000000017</v>
      </c>
      <c r="AC1310" s="37">
        <f t="shared" si="7499"/>
        <v>0.38000000000000017</v>
      </c>
      <c r="AD1310" s="37">
        <f t="shared" si="7499"/>
        <v>0.38000000000000017</v>
      </c>
      <c r="AE1310" s="37">
        <f t="shared" si="7499"/>
        <v>0.38000000000000017</v>
      </c>
      <c r="AF1310" s="37">
        <f t="shared" si="7499"/>
        <v>0.38000000000000017</v>
      </c>
      <c r="AG1310" s="37">
        <f t="shared" si="7499"/>
        <v>0.38000000000000017</v>
      </c>
      <c r="AH1310">
        <f t="shared" si="7283"/>
        <v>38</v>
      </c>
      <c r="AI1310" s="37">
        <f t="shared" ref="AI1310:AJ1310" si="7500">IF(ROWS(AI$1273:AI1310)/100&lt;=AI$1271,AI1309+1,"")</f>
        <v>37.01</v>
      </c>
      <c r="AJ1310" s="37">
        <f t="shared" si="7500"/>
        <v>37.01</v>
      </c>
    </row>
    <row r="1311" spans="2:36" ht="12.75">
      <c r="B1311">
        <f t="shared" ref="B1311:P1311" si="7501">IF(ROWS(B$1273:B1311)&lt;=B$1271,B1310+1,"")</f>
        <v>39</v>
      </c>
      <c r="C1311">
        <f t="shared" si="7501"/>
        <v>39</v>
      </c>
      <c r="D1311">
        <f t="shared" si="7501"/>
        <v>39</v>
      </c>
      <c r="E1311">
        <f t="shared" si="7501"/>
        <v>39</v>
      </c>
      <c r="F1311">
        <f t="shared" si="7501"/>
        <v>39</v>
      </c>
      <c r="G1311">
        <f t="shared" si="7501"/>
        <v>39</v>
      </c>
      <c r="H1311">
        <f t="shared" si="7501"/>
        <v>39</v>
      </c>
      <c r="I1311">
        <f t="shared" si="7501"/>
        <v>39</v>
      </c>
      <c r="J1311">
        <f t="shared" si="7501"/>
        <v>39</v>
      </c>
      <c r="K1311">
        <f t="shared" si="7501"/>
        <v>39</v>
      </c>
      <c r="L1311">
        <f t="shared" si="7501"/>
        <v>39</v>
      </c>
      <c r="M1311">
        <f t="shared" si="7501"/>
        <v>39</v>
      </c>
      <c r="N1311">
        <f t="shared" si="7501"/>
        <v>39</v>
      </c>
      <c r="O1311">
        <f t="shared" si="7501"/>
        <v>39</v>
      </c>
      <c r="P1311">
        <f t="shared" si="7501"/>
        <v>39</v>
      </c>
      <c r="Q1311" s="37">
        <f t="shared" ref="Q1311:T1311" si="7502">IF(ROWS(Q$1273:Q1311)/100&lt;=Q$1271,Q1310+1%,"")</f>
        <v>0.39000000000000018</v>
      </c>
      <c r="R1311" s="37">
        <f t="shared" si="7502"/>
        <v>0.39000000000000018</v>
      </c>
      <c r="S1311" s="37">
        <f t="shared" si="7502"/>
        <v>0.39000000000000018</v>
      </c>
      <c r="T1311" s="37">
        <f t="shared" si="7502"/>
        <v>0.39000000000000018</v>
      </c>
      <c r="U1311">
        <f t="shared" si="7277"/>
        <v>39</v>
      </c>
      <c r="V1311" s="37">
        <f t="shared" ref="V1311:W1311" si="7503">IF(ROWS(V$1273:V1311)/100&lt;=V$1271,V1310+1%,"")</f>
        <v>0.39000000000000018</v>
      </c>
      <c r="W1311" s="37">
        <f t="shared" si="7503"/>
        <v>0.39000000000000018</v>
      </c>
      <c r="X1311">
        <f t="shared" si="7279"/>
        <v>48</v>
      </c>
      <c r="Y1311" s="37">
        <f t="shared" si="7280"/>
        <v>0.39000000000000018</v>
      </c>
      <c r="Z1311">
        <f t="shared" ref="Z1311:AA1311" si="7504">IF(ROWS(Z$1273:Z1311)&lt;=Z$1271,Z1310+1,"")</f>
        <v>39</v>
      </c>
      <c r="AA1311">
        <f t="shared" si="7504"/>
        <v>39</v>
      </c>
      <c r="AB1311" s="37">
        <f t="shared" ref="AB1311:AG1311" si="7505">IF(ROWS(AB$1273:AB1311)/100&lt;=AB$1271,AB1310+1%,"")</f>
        <v>0.39000000000000018</v>
      </c>
      <c r="AC1311" s="37">
        <f t="shared" si="7505"/>
        <v>0.39000000000000018</v>
      </c>
      <c r="AD1311" s="37">
        <f t="shared" si="7505"/>
        <v>0.39000000000000018</v>
      </c>
      <c r="AE1311" s="37">
        <f t="shared" si="7505"/>
        <v>0.39000000000000018</v>
      </c>
      <c r="AF1311" s="37">
        <f t="shared" si="7505"/>
        <v>0.39000000000000018</v>
      </c>
      <c r="AG1311" s="37">
        <f t="shared" si="7505"/>
        <v>0.39000000000000018</v>
      </c>
      <c r="AH1311">
        <f t="shared" si="7283"/>
        <v>39</v>
      </c>
      <c r="AI1311" s="37">
        <f t="shared" ref="AI1311:AJ1311" si="7506">IF(ROWS(AI$1273:AI1311)/100&lt;=AI$1271,AI1310+1,"")</f>
        <v>38.01</v>
      </c>
      <c r="AJ1311" s="37">
        <f t="shared" si="7506"/>
        <v>38.01</v>
      </c>
    </row>
    <row r="1312" spans="2:36" ht="12.75">
      <c r="B1312">
        <f t="shared" ref="B1312:P1312" si="7507">IF(ROWS(B$1273:B1312)&lt;=B$1271,B1311+1,"")</f>
        <v>40</v>
      </c>
      <c r="C1312">
        <f t="shared" si="7507"/>
        <v>40</v>
      </c>
      <c r="D1312">
        <f t="shared" si="7507"/>
        <v>40</v>
      </c>
      <c r="E1312">
        <f t="shared" si="7507"/>
        <v>40</v>
      </c>
      <c r="F1312">
        <f t="shared" si="7507"/>
        <v>40</v>
      </c>
      <c r="G1312">
        <f t="shared" si="7507"/>
        <v>40</v>
      </c>
      <c r="H1312">
        <f t="shared" si="7507"/>
        <v>40</v>
      </c>
      <c r="I1312">
        <f t="shared" si="7507"/>
        <v>40</v>
      </c>
      <c r="J1312">
        <f t="shared" si="7507"/>
        <v>40</v>
      </c>
      <c r="K1312">
        <f t="shared" si="7507"/>
        <v>40</v>
      </c>
      <c r="L1312">
        <f t="shared" si="7507"/>
        <v>40</v>
      </c>
      <c r="M1312">
        <f t="shared" si="7507"/>
        <v>40</v>
      </c>
      <c r="N1312">
        <f t="shared" si="7507"/>
        <v>40</v>
      </c>
      <c r="O1312">
        <f t="shared" si="7507"/>
        <v>40</v>
      </c>
      <c r="P1312">
        <f t="shared" si="7507"/>
        <v>40</v>
      </c>
      <c r="Q1312" s="37">
        <f t="shared" ref="Q1312:T1312" si="7508">IF(ROWS(Q$1273:Q1312)/100&lt;=Q$1271,Q1311+1%,"")</f>
        <v>0.40000000000000019</v>
      </c>
      <c r="R1312" s="37">
        <f t="shared" si="7508"/>
        <v>0.40000000000000019</v>
      </c>
      <c r="S1312" s="37">
        <f t="shared" si="7508"/>
        <v>0.40000000000000019</v>
      </c>
      <c r="T1312" s="37">
        <f t="shared" si="7508"/>
        <v>0.40000000000000019</v>
      </c>
      <c r="U1312">
        <f t="shared" si="7277"/>
        <v>40</v>
      </c>
      <c r="V1312" s="37">
        <f t="shared" ref="V1312:W1312" si="7509">IF(ROWS(V$1273:V1312)/100&lt;=V$1271,V1311+1%,"")</f>
        <v>0.40000000000000019</v>
      </c>
      <c r="W1312" s="37">
        <f t="shared" si="7509"/>
        <v>0.40000000000000019</v>
      </c>
      <c r="X1312">
        <f t="shared" si="7279"/>
        <v>49</v>
      </c>
      <c r="Y1312" s="37">
        <f t="shared" si="7280"/>
        <v>0.40000000000000019</v>
      </c>
      <c r="Z1312">
        <f t="shared" ref="Z1312:AA1312" si="7510">IF(ROWS(Z$1273:Z1312)&lt;=Z$1271,Z1311+1,"")</f>
        <v>40</v>
      </c>
      <c r="AA1312">
        <f t="shared" si="7510"/>
        <v>40</v>
      </c>
      <c r="AB1312" s="37">
        <f t="shared" ref="AB1312:AG1312" si="7511">IF(ROWS(AB$1273:AB1312)/100&lt;=AB$1271,AB1311+1%,"")</f>
        <v>0.40000000000000019</v>
      </c>
      <c r="AC1312" s="37">
        <f t="shared" si="7511"/>
        <v>0.40000000000000019</v>
      </c>
      <c r="AD1312" s="37">
        <f t="shared" si="7511"/>
        <v>0.40000000000000019</v>
      </c>
      <c r="AE1312" s="37">
        <f t="shared" si="7511"/>
        <v>0.40000000000000019</v>
      </c>
      <c r="AF1312" s="37">
        <f t="shared" si="7511"/>
        <v>0.40000000000000019</v>
      </c>
      <c r="AG1312" s="37">
        <f t="shared" si="7511"/>
        <v>0.40000000000000019</v>
      </c>
      <c r="AH1312">
        <f t="shared" si="7283"/>
        <v>40</v>
      </c>
      <c r="AI1312" s="37">
        <f t="shared" ref="AI1312:AJ1312" si="7512">IF(ROWS(AI$1273:AI1312)/100&lt;=AI$1271,AI1311+1,"")</f>
        <v>39.01</v>
      </c>
      <c r="AJ1312" s="37">
        <f t="shared" si="7512"/>
        <v>39.01</v>
      </c>
    </row>
    <row r="1313" spans="1:38" ht="12.75">
      <c r="B1313">
        <f t="shared" ref="B1313:P1313" si="7513">IF(ROWS(B$1273:B1313)&lt;=B$1271,B1312+1,"")</f>
        <v>41</v>
      </c>
      <c r="C1313">
        <f t="shared" si="7513"/>
        <v>41</v>
      </c>
      <c r="D1313">
        <f t="shared" si="7513"/>
        <v>41</v>
      </c>
      <c r="E1313">
        <f t="shared" si="7513"/>
        <v>41</v>
      </c>
      <c r="F1313">
        <f t="shared" si="7513"/>
        <v>41</v>
      </c>
      <c r="G1313">
        <f t="shared" si="7513"/>
        <v>41</v>
      </c>
      <c r="H1313">
        <f t="shared" si="7513"/>
        <v>41</v>
      </c>
      <c r="I1313">
        <f t="shared" si="7513"/>
        <v>41</v>
      </c>
      <c r="J1313">
        <f t="shared" si="7513"/>
        <v>41</v>
      </c>
      <c r="K1313">
        <f t="shared" si="7513"/>
        <v>41</v>
      </c>
      <c r="L1313">
        <f t="shared" si="7513"/>
        <v>41</v>
      </c>
      <c r="M1313">
        <f t="shared" si="7513"/>
        <v>41</v>
      </c>
      <c r="N1313">
        <f t="shared" si="7513"/>
        <v>41</v>
      </c>
      <c r="O1313">
        <f t="shared" si="7513"/>
        <v>41</v>
      </c>
      <c r="P1313">
        <f t="shared" si="7513"/>
        <v>41</v>
      </c>
      <c r="Q1313" s="37">
        <f t="shared" ref="Q1313:T1313" si="7514">IF(ROWS(Q$1273:Q1313)/100&lt;=Q$1271,Q1312+1%,"")</f>
        <v>0.4100000000000002</v>
      </c>
      <c r="R1313" s="37">
        <f t="shared" si="7514"/>
        <v>0.4100000000000002</v>
      </c>
      <c r="S1313" s="37">
        <f t="shared" si="7514"/>
        <v>0.4100000000000002</v>
      </c>
      <c r="T1313" s="37">
        <f t="shared" si="7514"/>
        <v>0.4100000000000002</v>
      </c>
      <c r="U1313">
        <f t="shared" si="7277"/>
        <v>41</v>
      </c>
      <c r="V1313" s="37">
        <f t="shared" ref="V1313:W1313" si="7515">IF(ROWS(V$1273:V1313)/100&lt;=V$1271,V1312+1%,"")</f>
        <v>0.4100000000000002</v>
      </c>
      <c r="W1313" s="37">
        <f t="shared" si="7515"/>
        <v>0.4100000000000002</v>
      </c>
      <c r="X1313">
        <f t="shared" si="7279"/>
        <v>50</v>
      </c>
      <c r="Y1313" s="37">
        <f t="shared" si="7280"/>
        <v>0.4100000000000002</v>
      </c>
      <c r="Z1313">
        <f t="shared" ref="Z1313:AA1313" si="7516">IF(ROWS(Z$1273:Z1313)&lt;=Z$1271,Z1312+1,"")</f>
        <v>41</v>
      </c>
      <c r="AA1313">
        <f t="shared" si="7516"/>
        <v>41</v>
      </c>
      <c r="AB1313" s="37">
        <f t="shared" ref="AB1313:AG1313" si="7517">IF(ROWS(AB$1273:AB1313)/100&lt;=AB$1271,AB1312+1%,"")</f>
        <v>0.4100000000000002</v>
      </c>
      <c r="AC1313" s="37">
        <f t="shared" si="7517"/>
        <v>0.4100000000000002</v>
      </c>
      <c r="AD1313" s="37">
        <f t="shared" si="7517"/>
        <v>0.4100000000000002</v>
      </c>
      <c r="AE1313" s="37">
        <f t="shared" si="7517"/>
        <v>0.4100000000000002</v>
      </c>
      <c r="AF1313" s="37">
        <f t="shared" si="7517"/>
        <v>0.4100000000000002</v>
      </c>
      <c r="AG1313" s="37">
        <f t="shared" si="7517"/>
        <v>0.4100000000000002</v>
      </c>
      <c r="AH1313">
        <f t="shared" si="7283"/>
        <v>41</v>
      </c>
      <c r="AI1313" s="37">
        <f t="shared" ref="AI1313:AJ1313" si="7518">IF(ROWS(AI$1273:AI1313)/100&lt;=AI$1271,AI1312+1,"")</f>
        <v>40.01</v>
      </c>
      <c r="AJ1313" s="37">
        <f t="shared" si="7518"/>
        <v>40.01</v>
      </c>
    </row>
    <row r="1314" spans="1:38" ht="12.75">
      <c r="B1314">
        <f t="shared" ref="B1314:P1314" si="7519">IF(ROWS(B$1273:B1314)&lt;=B$1271,B1313+1,"")</f>
        <v>42</v>
      </c>
      <c r="C1314">
        <f t="shared" si="7519"/>
        <v>42</v>
      </c>
      <c r="D1314">
        <f t="shared" si="7519"/>
        <v>42</v>
      </c>
      <c r="E1314">
        <f t="shared" si="7519"/>
        <v>42</v>
      </c>
      <c r="F1314">
        <f t="shared" si="7519"/>
        <v>42</v>
      </c>
      <c r="G1314">
        <f t="shared" si="7519"/>
        <v>42</v>
      </c>
      <c r="H1314">
        <f t="shared" si="7519"/>
        <v>42</v>
      </c>
      <c r="I1314">
        <f t="shared" si="7519"/>
        <v>42</v>
      </c>
      <c r="J1314">
        <f t="shared" si="7519"/>
        <v>42</v>
      </c>
      <c r="K1314">
        <f t="shared" si="7519"/>
        <v>42</v>
      </c>
      <c r="L1314">
        <f t="shared" si="7519"/>
        <v>42</v>
      </c>
      <c r="M1314">
        <f t="shared" si="7519"/>
        <v>42</v>
      </c>
      <c r="N1314">
        <f t="shared" si="7519"/>
        <v>42</v>
      </c>
      <c r="O1314">
        <f t="shared" si="7519"/>
        <v>42</v>
      </c>
      <c r="P1314">
        <f t="shared" si="7519"/>
        <v>42</v>
      </c>
      <c r="Q1314" s="37">
        <f t="shared" ref="Q1314:T1314" si="7520">IF(ROWS(Q$1273:Q1314)/100&lt;=Q$1271,Q1313+1%,"")</f>
        <v>0.42000000000000021</v>
      </c>
      <c r="R1314" s="37">
        <f t="shared" si="7520"/>
        <v>0.42000000000000021</v>
      </c>
      <c r="S1314" s="37">
        <f t="shared" si="7520"/>
        <v>0.42000000000000021</v>
      </c>
      <c r="T1314" s="37">
        <f t="shared" si="7520"/>
        <v>0.42000000000000021</v>
      </c>
      <c r="U1314">
        <f t="shared" si="7277"/>
        <v>42</v>
      </c>
      <c r="V1314" s="37">
        <f t="shared" ref="V1314:W1314" si="7521">IF(ROWS(V$1273:V1314)/100&lt;=V$1271,V1313+1%,"")</f>
        <v>0.42000000000000021</v>
      </c>
      <c r="W1314" s="37">
        <f t="shared" si="7521"/>
        <v>0.42000000000000021</v>
      </c>
      <c r="X1314">
        <f t="shared" si="7279"/>
        <v>51</v>
      </c>
      <c r="Y1314" s="37">
        <f t="shared" si="7280"/>
        <v>0.42000000000000021</v>
      </c>
      <c r="Z1314">
        <f t="shared" ref="Z1314:AA1314" si="7522">IF(ROWS(Z$1273:Z1314)&lt;=Z$1271,Z1313+1,"")</f>
        <v>42</v>
      </c>
      <c r="AA1314">
        <f t="shared" si="7522"/>
        <v>42</v>
      </c>
      <c r="AB1314" s="37">
        <f t="shared" ref="AB1314:AG1314" si="7523">IF(ROWS(AB$1273:AB1314)/100&lt;=AB$1271,AB1313+1%,"")</f>
        <v>0.42000000000000021</v>
      </c>
      <c r="AC1314" s="37">
        <f t="shared" si="7523"/>
        <v>0.42000000000000021</v>
      </c>
      <c r="AD1314" s="37">
        <f t="shared" si="7523"/>
        <v>0.42000000000000021</v>
      </c>
      <c r="AE1314" s="37">
        <f t="shared" si="7523"/>
        <v>0.42000000000000021</v>
      </c>
      <c r="AF1314" s="37">
        <f t="shared" si="7523"/>
        <v>0.42000000000000021</v>
      </c>
      <c r="AG1314" s="37">
        <f t="shared" si="7523"/>
        <v>0.42000000000000021</v>
      </c>
      <c r="AH1314">
        <f t="shared" si="7283"/>
        <v>42</v>
      </c>
      <c r="AI1314" s="37">
        <f t="shared" ref="AI1314:AJ1314" si="7524">IF(ROWS(AI$1273:AI1314)/100&lt;=AI$1271,AI1313+1,"")</f>
        <v>41.01</v>
      </c>
      <c r="AJ1314" s="37">
        <f t="shared" si="7524"/>
        <v>41.01</v>
      </c>
    </row>
    <row r="1315" spans="1:38" ht="12.75">
      <c r="B1315">
        <f t="shared" ref="B1315:P1315" si="7525">IF(ROWS(B$1273:B1315)&lt;=B$1271,B1314+1,"")</f>
        <v>43</v>
      </c>
      <c r="C1315">
        <f t="shared" si="7525"/>
        <v>43</v>
      </c>
      <c r="D1315">
        <f t="shared" si="7525"/>
        <v>43</v>
      </c>
      <c r="E1315">
        <f t="shared" si="7525"/>
        <v>43</v>
      </c>
      <c r="F1315">
        <f t="shared" si="7525"/>
        <v>43</v>
      </c>
      <c r="G1315">
        <f t="shared" si="7525"/>
        <v>43</v>
      </c>
      <c r="H1315">
        <f t="shared" si="7525"/>
        <v>43</v>
      </c>
      <c r="I1315">
        <f t="shared" si="7525"/>
        <v>43</v>
      </c>
      <c r="J1315">
        <f t="shared" si="7525"/>
        <v>43</v>
      </c>
      <c r="K1315">
        <f t="shared" si="7525"/>
        <v>43</v>
      </c>
      <c r="L1315">
        <f t="shared" si="7525"/>
        <v>43</v>
      </c>
      <c r="M1315">
        <f t="shared" si="7525"/>
        <v>43</v>
      </c>
      <c r="N1315">
        <f t="shared" si="7525"/>
        <v>43</v>
      </c>
      <c r="O1315">
        <f t="shared" si="7525"/>
        <v>43</v>
      </c>
      <c r="P1315">
        <f t="shared" si="7525"/>
        <v>43</v>
      </c>
      <c r="Q1315" s="37">
        <f t="shared" ref="Q1315:T1315" si="7526">IF(ROWS(Q$1273:Q1315)/100&lt;=Q$1271,Q1314+1%,"")</f>
        <v>0.43000000000000022</v>
      </c>
      <c r="R1315" s="37">
        <f t="shared" si="7526"/>
        <v>0.43000000000000022</v>
      </c>
      <c r="S1315" s="37">
        <f t="shared" si="7526"/>
        <v>0.43000000000000022</v>
      </c>
      <c r="T1315" s="37">
        <f t="shared" si="7526"/>
        <v>0.43000000000000022</v>
      </c>
      <c r="U1315">
        <f t="shared" si="7277"/>
        <v>43</v>
      </c>
      <c r="V1315" s="37">
        <f t="shared" ref="V1315:W1315" si="7527">IF(ROWS(V$1273:V1315)/100&lt;=V$1271,V1314+1%,"")</f>
        <v>0.43000000000000022</v>
      </c>
      <c r="W1315" s="37">
        <f t="shared" si="7527"/>
        <v>0.43000000000000022</v>
      </c>
      <c r="X1315">
        <f t="shared" si="7279"/>
        <v>52</v>
      </c>
      <c r="Y1315" s="37">
        <f t="shared" si="7280"/>
        <v>0.43000000000000022</v>
      </c>
      <c r="Z1315">
        <f t="shared" ref="Z1315:AA1315" si="7528">IF(ROWS(Z$1273:Z1315)&lt;=Z$1271,Z1314+1,"")</f>
        <v>43</v>
      </c>
      <c r="AA1315">
        <f t="shared" si="7528"/>
        <v>43</v>
      </c>
      <c r="AB1315" s="37">
        <f t="shared" ref="AB1315:AG1315" si="7529">IF(ROWS(AB$1273:AB1315)/100&lt;=AB$1271,AB1314+1%,"")</f>
        <v>0.43000000000000022</v>
      </c>
      <c r="AC1315" s="37">
        <f t="shared" si="7529"/>
        <v>0.43000000000000022</v>
      </c>
      <c r="AD1315" s="37">
        <f t="shared" si="7529"/>
        <v>0.43000000000000022</v>
      </c>
      <c r="AE1315" s="37">
        <f t="shared" si="7529"/>
        <v>0.43000000000000022</v>
      </c>
      <c r="AF1315" s="37">
        <f t="shared" si="7529"/>
        <v>0.43000000000000022</v>
      </c>
      <c r="AG1315" s="37">
        <f t="shared" si="7529"/>
        <v>0.43000000000000022</v>
      </c>
      <c r="AH1315">
        <f t="shared" si="7283"/>
        <v>43</v>
      </c>
      <c r="AI1315" s="37">
        <f t="shared" ref="AI1315:AJ1315" si="7530">IF(ROWS(AI$1273:AI1315)/100&lt;=AI$1271,AI1314+1,"")</f>
        <v>42.01</v>
      </c>
      <c r="AJ1315" s="37">
        <f t="shared" si="7530"/>
        <v>42.01</v>
      </c>
    </row>
    <row r="1316" spans="1:38" ht="12.75">
      <c r="B1316">
        <f t="shared" ref="B1316:P1316" si="7531">IF(ROWS(B$1273:B1316)&lt;=B$1271,B1315+1,"")</f>
        <v>44</v>
      </c>
      <c r="C1316">
        <f t="shared" si="7531"/>
        <v>44</v>
      </c>
      <c r="D1316">
        <f t="shared" si="7531"/>
        <v>44</v>
      </c>
      <c r="E1316">
        <f t="shared" si="7531"/>
        <v>44</v>
      </c>
      <c r="F1316">
        <f t="shared" si="7531"/>
        <v>44</v>
      </c>
      <c r="G1316">
        <f t="shared" si="7531"/>
        <v>44</v>
      </c>
      <c r="H1316">
        <f t="shared" si="7531"/>
        <v>44</v>
      </c>
      <c r="I1316">
        <f t="shared" si="7531"/>
        <v>44</v>
      </c>
      <c r="J1316">
        <f t="shared" si="7531"/>
        <v>44</v>
      </c>
      <c r="K1316">
        <f t="shared" si="7531"/>
        <v>44</v>
      </c>
      <c r="L1316">
        <f t="shared" si="7531"/>
        <v>44</v>
      </c>
      <c r="M1316">
        <f t="shared" si="7531"/>
        <v>44</v>
      </c>
      <c r="N1316">
        <f t="shared" si="7531"/>
        <v>44</v>
      </c>
      <c r="O1316">
        <f t="shared" si="7531"/>
        <v>44</v>
      </c>
      <c r="P1316">
        <f t="shared" si="7531"/>
        <v>44</v>
      </c>
      <c r="Q1316" s="37">
        <f t="shared" ref="Q1316:T1316" si="7532">IF(ROWS(Q$1273:Q1316)/100&lt;=Q$1271,Q1315+1%,"")</f>
        <v>0.44000000000000022</v>
      </c>
      <c r="R1316" s="37">
        <f t="shared" si="7532"/>
        <v>0.44000000000000022</v>
      </c>
      <c r="S1316" s="37">
        <f t="shared" si="7532"/>
        <v>0.44000000000000022</v>
      </c>
      <c r="T1316" s="37">
        <f t="shared" si="7532"/>
        <v>0.44000000000000022</v>
      </c>
      <c r="U1316">
        <f t="shared" si="7277"/>
        <v>44</v>
      </c>
      <c r="V1316" s="37">
        <f t="shared" ref="V1316:W1316" si="7533">IF(ROWS(V$1273:V1316)/100&lt;=V$1271,V1315+1%,"")</f>
        <v>0.44000000000000022</v>
      </c>
      <c r="W1316" s="37">
        <f t="shared" si="7533"/>
        <v>0.44000000000000022</v>
      </c>
      <c r="X1316">
        <f t="shared" si="7279"/>
        <v>53</v>
      </c>
      <c r="Y1316" s="37">
        <f t="shared" si="7280"/>
        <v>0.44000000000000022</v>
      </c>
      <c r="Z1316">
        <f t="shared" ref="Z1316:AA1316" si="7534">IF(ROWS(Z$1273:Z1316)&lt;=Z$1271,Z1315+1,"")</f>
        <v>44</v>
      </c>
      <c r="AA1316">
        <f t="shared" si="7534"/>
        <v>44</v>
      </c>
      <c r="AB1316" s="37">
        <f t="shared" ref="AB1316:AG1316" si="7535">IF(ROWS(AB$1273:AB1316)/100&lt;=AB$1271,AB1315+1%,"")</f>
        <v>0.44000000000000022</v>
      </c>
      <c r="AC1316" s="37">
        <f t="shared" si="7535"/>
        <v>0.44000000000000022</v>
      </c>
      <c r="AD1316" s="37">
        <f t="shared" si="7535"/>
        <v>0.44000000000000022</v>
      </c>
      <c r="AE1316" s="37">
        <f t="shared" si="7535"/>
        <v>0.44000000000000022</v>
      </c>
      <c r="AF1316" s="37">
        <f t="shared" si="7535"/>
        <v>0.44000000000000022</v>
      </c>
      <c r="AG1316" s="37">
        <f t="shared" si="7535"/>
        <v>0.44000000000000022</v>
      </c>
      <c r="AH1316">
        <f t="shared" si="7283"/>
        <v>44</v>
      </c>
      <c r="AI1316" s="37">
        <f t="shared" ref="AI1316:AJ1316" si="7536">IF(ROWS(AI$1273:AI1316)/100&lt;=AI$1271,AI1315+1,"")</f>
        <v>43.01</v>
      </c>
      <c r="AJ1316" s="37">
        <f t="shared" si="7536"/>
        <v>43.01</v>
      </c>
    </row>
    <row r="1317" spans="1:38" ht="12.75">
      <c r="B1317">
        <f t="shared" ref="B1317:P1317" si="7537">IF(ROWS(B$1273:B1317)&lt;=B$1271,B1316+1,"")</f>
        <v>45</v>
      </c>
      <c r="C1317">
        <f t="shared" si="7537"/>
        <v>45</v>
      </c>
      <c r="D1317">
        <f t="shared" si="7537"/>
        <v>45</v>
      </c>
      <c r="E1317">
        <f t="shared" si="7537"/>
        <v>45</v>
      </c>
      <c r="F1317">
        <f t="shared" si="7537"/>
        <v>45</v>
      </c>
      <c r="G1317">
        <f t="shared" si="7537"/>
        <v>45</v>
      </c>
      <c r="H1317">
        <f t="shared" si="7537"/>
        <v>45</v>
      </c>
      <c r="I1317">
        <f t="shared" si="7537"/>
        <v>45</v>
      </c>
      <c r="J1317">
        <f t="shared" si="7537"/>
        <v>45</v>
      </c>
      <c r="K1317">
        <f t="shared" si="7537"/>
        <v>45</v>
      </c>
      <c r="L1317">
        <f t="shared" si="7537"/>
        <v>45</v>
      </c>
      <c r="M1317">
        <f t="shared" si="7537"/>
        <v>45</v>
      </c>
      <c r="N1317">
        <f t="shared" si="7537"/>
        <v>45</v>
      </c>
      <c r="O1317">
        <f t="shared" si="7537"/>
        <v>45</v>
      </c>
      <c r="P1317">
        <f t="shared" si="7537"/>
        <v>45</v>
      </c>
      <c r="Q1317" s="37">
        <f t="shared" ref="Q1317:T1317" si="7538">IF(ROWS(Q$1273:Q1317)/100&lt;=Q$1271,Q1316+1%,"")</f>
        <v>0.45000000000000023</v>
      </c>
      <c r="R1317" s="37">
        <f t="shared" si="7538"/>
        <v>0.45000000000000023</v>
      </c>
      <c r="S1317" s="37">
        <f t="shared" si="7538"/>
        <v>0.45000000000000023</v>
      </c>
      <c r="T1317" s="37">
        <f t="shared" si="7538"/>
        <v>0.45000000000000023</v>
      </c>
      <c r="U1317">
        <f t="shared" si="7277"/>
        <v>45</v>
      </c>
      <c r="V1317" s="37">
        <f t="shared" ref="V1317:W1317" si="7539">IF(ROWS(V$1273:V1317)/100&lt;=V$1271,V1316+1%,"")</f>
        <v>0.45000000000000023</v>
      </c>
      <c r="W1317" s="37">
        <f t="shared" si="7539"/>
        <v>0.45000000000000023</v>
      </c>
      <c r="X1317">
        <f t="shared" si="7279"/>
        <v>54</v>
      </c>
      <c r="Y1317" s="37">
        <f t="shared" si="7280"/>
        <v>0.45000000000000023</v>
      </c>
      <c r="Z1317">
        <f t="shared" ref="Z1317:AA1317" si="7540">IF(ROWS(Z$1273:Z1317)&lt;=Z$1271,Z1316+1,"")</f>
        <v>45</v>
      </c>
      <c r="AA1317">
        <f t="shared" si="7540"/>
        <v>45</v>
      </c>
      <c r="AB1317" s="37">
        <f t="shared" ref="AB1317:AG1317" si="7541">IF(ROWS(AB$1273:AB1317)/100&lt;=AB$1271,AB1316+1%,"")</f>
        <v>0.45000000000000023</v>
      </c>
      <c r="AC1317" s="37">
        <f t="shared" si="7541"/>
        <v>0.45000000000000023</v>
      </c>
      <c r="AD1317" s="37">
        <f t="shared" si="7541"/>
        <v>0.45000000000000023</v>
      </c>
      <c r="AE1317" s="37">
        <f t="shared" si="7541"/>
        <v>0.45000000000000023</v>
      </c>
      <c r="AF1317" s="37">
        <f t="shared" si="7541"/>
        <v>0.45000000000000023</v>
      </c>
      <c r="AG1317" s="37">
        <f t="shared" si="7541"/>
        <v>0.45000000000000023</v>
      </c>
      <c r="AH1317">
        <f t="shared" si="7283"/>
        <v>45</v>
      </c>
      <c r="AI1317" s="37">
        <f t="shared" ref="AI1317:AJ1317" si="7542">IF(ROWS(AI$1273:AI1317)/100&lt;=AI$1271,AI1316+1,"")</f>
        <v>44.01</v>
      </c>
      <c r="AJ1317" s="37">
        <f t="shared" si="7542"/>
        <v>44.01</v>
      </c>
    </row>
    <row r="1318" spans="1:38" ht="12.75">
      <c r="B1318">
        <f t="shared" ref="B1318:P1318" si="7543">IF(ROWS(B$1273:B1318)&lt;=B$1271,B1317+1,"")</f>
        <v>46</v>
      </c>
      <c r="C1318">
        <f t="shared" si="7543"/>
        <v>46</v>
      </c>
      <c r="D1318">
        <f t="shared" si="7543"/>
        <v>46</v>
      </c>
      <c r="E1318">
        <f t="shared" si="7543"/>
        <v>46</v>
      </c>
      <c r="F1318">
        <f t="shared" si="7543"/>
        <v>46</v>
      </c>
      <c r="G1318">
        <f t="shared" si="7543"/>
        <v>46</v>
      </c>
      <c r="H1318">
        <f t="shared" si="7543"/>
        <v>46</v>
      </c>
      <c r="I1318">
        <f t="shared" si="7543"/>
        <v>46</v>
      </c>
      <c r="J1318">
        <f t="shared" si="7543"/>
        <v>46</v>
      </c>
      <c r="K1318">
        <f t="shared" si="7543"/>
        <v>46</v>
      </c>
      <c r="L1318">
        <f t="shared" si="7543"/>
        <v>46</v>
      </c>
      <c r="M1318">
        <f t="shared" si="7543"/>
        <v>46</v>
      </c>
      <c r="N1318">
        <f t="shared" si="7543"/>
        <v>46</v>
      </c>
      <c r="O1318">
        <f t="shared" si="7543"/>
        <v>46</v>
      </c>
      <c r="P1318">
        <f t="shared" si="7543"/>
        <v>46</v>
      </c>
      <c r="Q1318" s="37">
        <f t="shared" ref="Q1318:T1318" si="7544">IF(ROWS(Q$1273:Q1318)/100&lt;=Q$1271,Q1317+1%,"")</f>
        <v>0.46000000000000024</v>
      </c>
      <c r="R1318" s="37">
        <f t="shared" si="7544"/>
        <v>0.46000000000000024</v>
      </c>
      <c r="S1318" s="37">
        <f t="shared" si="7544"/>
        <v>0.46000000000000024</v>
      </c>
      <c r="T1318" s="37">
        <f t="shared" si="7544"/>
        <v>0.46000000000000024</v>
      </c>
      <c r="U1318">
        <f t="shared" si="7277"/>
        <v>46</v>
      </c>
      <c r="V1318" s="37">
        <f t="shared" ref="V1318:W1318" si="7545">IF(ROWS(V$1273:V1318)/100&lt;=V$1271,V1317+1%,"")</f>
        <v>0.46000000000000024</v>
      </c>
      <c r="W1318" s="37">
        <f t="shared" si="7545"/>
        <v>0.46000000000000024</v>
      </c>
      <c r="X1318">
        <f t="shared" si="7279"/>
        <v>55</v>
      </c>
      <c r="Y1318" s="37">
        <f t="shared" si="7280"/>
        <v>0.46000000000000024</v>
      </c>
      <c r="Z1318">
        <f t="shared" ref="Z1318:AA1318" si="7546">IF(ROWS(Z$1273:Z1318)&lt;=Z$1271,Z1317+1,"")</f>
        <v>46</v>
      </c>
      <c r="AA1318">
        <f t="shared" si="7546"/>
        <v>46</v>
      </c>
      <c r="AB1318" s="37">
        <f t="shared" ref="AB1318:AG1318" si="7547">IF(ROWS(AB$1273:AB1318)/100&lt;=AB$1271,AB1317+1%,"")</f>
        <v>0.46000000000000024</v>
      </c>
      <c r="AC1318" s="37">
        <f t="shared" si="7547"/>
        <v>0.46000000000000024</v>
      </c>
      <c r="AD1318" s="37">
        <f t="shared" si="7547"/>
        <v>0.46000000000000024</v>
      </c>
      <c r="AE1318" s="37">
        <f t="shared" si="7547"/>
        <v>0.46000000000000024</v>
      </c>
      <c r="AF1318" s="37">
        <f t="shared" si="7547"/>
        <v>0.46000000000000024</v>
      </c>
      <c r="AG1318" s="37">
        <f t="shared" si="7547"/>
        <v>0.46000000000000024</v>
      </c>
      <c r="AH1318">
        <f t="shared" si="7283"/>
        <v>46</v>
      </c>
      <c r="AI1318" s="37">
        <f t="shared" ref="AI1318:AJ1318" si="7548">IF(ROWS(AI$1273:AI1318)/100&lt;=AI$1271,AI1317+1,"")</f>
        <v>45.01</v>
      </c>
      <c r="AJ1318" s="37">
        <f t="shared" si="7548"/>
        <v>45.01</v>
      </c>
    </row>
    <row r="1319" spans="1:38" ht="12.75">
      <c r="B1319">
        <f t="shared" ref="B1319:P1319" si="7549">IF(ROWS(B$1273:B1319)&lt;=B$1271,B1318+1,"")</f>
        <v>47</v>
      </c>
      <c r="C1319">
        <f t="shared" si="7549"/>
        <v>47</v>
      </c>
      <c r="D1319">
        <f t="shared" si="7549"/>
        <v>47</v>
      </c>
      <c r="E1319">
        <f t="shared" si="7549"/>
        <v>47</v>
      </c>
      <c r="F1319">
        <f t="shared" si="7549"/>
        <v>47</v>
      </c>
      <c r="G1319">
        <f t="shared" si="7549"/>
        <v>47</v>
      </c>
      <c r="H1319">
        <f t="shared" si="7549"/>
        <v>47</v>
      </c>
      <c r="I1319">
        <f t="shared" si="7549"/>
        <v>47</v>
      </c>
      <c r="J1319">
        <f t="shared" si="7549"/>
        <v>47</v>
      </c>
      <c r="K1319">
        <f t="shared" si="7549"/>
        <v>47</v>
      </c>
      <c r="L1319">
        <f t="shared" si="7549"/>
        <v>47</v>
      </c>
      <c r="M1319">
        <f t="shared" si="7549"/>
        <v>47</v>
      </c>
      <c r="N1319">
        <f t="shared" si="7549"/>
        <v>47</v>
      </c>
      <c r="O1319">
        <f t="shared" si="7549"/>
        <v>47</v>
      </c>
      <c r="P1319">
        <f t="shared" si="7549"/>
        <v>47</v>
      </c>
      <c r="Q1319" s="37">
        <f t="shared" ref="Q1319:T1319" si="7550">IF(ROWS(Q$1273:Q1319)/100&lt;=Q$1271,Q1318+1%,"")</f>
        <v>0.47000000000000025</v>
      </c>
      <c r="R1319" s="37">
        <f t="shared" si="7550"/>
        <v>0.47000000000000025</v>
      </c>
      <c r="S1319" s="37">
        <f t="shared" si="7550"/>
        <v>0.47000000000000025</v>
      </c>
      <c r="T1319" s="37">
        <f t="shared" si="7550"/>
        <v>0.47000000000000025</v>
      </c>
      <c r="U1319">
        <f t="shared" si="7277"/>
        <v>47</v>
      </c>
      <c r="V1319" s="37">
        <f t="shared" ref="V1319:W1319" si="7551">IF(ROWS(V$1273:V1319)/100&lt;=V$1271,V1318+1%,"")</f>
        <v>0.47000000000000025</v>
      </c>
      <c r="W1319" s="37">
        <f t="shared" si="7551"/>
        <v>0.47000000000000025</v>
      </c>
      <c r="X1319">
        <f t="shared" si="7279"/>
        <v>56</v>
      </c>
      <c r="Y1319" s="37">
        <f t="shared" si="7280"/>
        <v>0.47000000000000025</v>
      </c>
      <c r="Z1319">
        <f t="shared" ref="Z1319:AA1319" si="7552">IF(ROWS(Z$1273:Z1319)&lt;=Z$1271,Z1318+1,"")</f>
        <v>47</v>
      </c>
      <c r="AA1319">
        <f t="shared" si="7552"/>
        <v>47</v>
      </c>
      <c r="AB1319" s="37">
        <f t="shared" ref="AB1319:AG1319" si="7553">IF(ROWS(AB$1273:AB1319)/100&lt;=AB$1271,AB1318+1%,"")</f>
        <v>0.47000000000000025</v>
      </c>
      <c r="AC1319" s="37">
        <f t="shared" si="7553"/>
        <v>0.47000000000000025</v>
      </c>
      <c r="AD1319" s="37">
        <f t="shared" si="7553"/>
        <v>0.47000000000000025</v>
      </c>
      <c r="AE1319" s="37">
        <f t="shared" si="7553"/>
        <v>0.47000000000000025</v>
      </c>
      <c r="AF1319" s="37">
        <f t="shared" si="7553"/>
        <v>0.47000000000000025</v>
      </c>
      <c r="AG1319" s="37">
        <f t="shared" si="7553"/>
        <v>0.47000000000000025</v>
      </c>
      <c r="AH1319">
        <f t="shared" si="7283"/>
        <v>47</v>
      </c>
      <c r="AI1319" s="37">
        <f t="shared" ref="AI1319:AJ1319" si="7554">IF(ROWS(AI$1273:AI1319)/100&lt;=AI$1271,AI1318+1,"")</f>
        <v>46.01</v>
      </c>
      <c r="AJ1319" s="37">
        <f t="shared" si="7554"/>
        <v>46.01</v>
      </c>
    </row>
    <row r="1320" spans="1:38" ht="12.75">
      <c r="B1320">
        <f t="shared" ref="B1320:P1320" si="7555">IF(ROWS(B$1273:B1320)&lt;=B$1271,B1319+1,"")</f>
        <v>48</v>
      </c>
      <c r="C1320">
        <f t="shared" si="7555"/>
        <v>48</v>
      </c>
      <c r="D1320">
        <f t="shared" si="7555"/>
        <v>48</v>
      </c>
      <c r="E1320">
        <f t="shared" si="7555"/>
        <v>48</v>
      </c>
      <c r="F1320">
        <f t="shared" si="7555"/>
        <v>48</v>
      </c>
      <c r="G1320">
        <f t="shared" si="7555"/>
        <v>48</v>
      </c>
      <c r="H1320">
        <f t="shared" si="7555"/>
        <v>48</v>
      </c>
      <c r="I1320">
        <f t="shared" si="7555"/>
        <v>48</v>
      </c>
      <c r="J1320">
        <f t="shared" si="7555"/>
        <v>48</v>
      </c>
      <c r="K1320">
        <f t="shared" si="7555"/>
        <v>48</v>
      </c>
      <c r="L1320">
        <f t="shared" si="7555"/>
        <v>48</v>
      </c>
      <c r="M1320">
        <f t="shared" si="7555"/>
        <v>48</v>
      </c>
      <c r="N1320">
        <f t="shared" si="7555"/>
        <v>48</v>
      </c>
      <c r="O1320">
        <f t="shared" si="7555"/>
        <v>48</v>
      </c>
      <c r="P1320">
        <f t="shared" si="7555"/>
        <v>48</v>
      </c>
      <c r="Q1320" s="37">
        <f t="shared" ref="Q1320:T1320" si="7556">IF(ROWS(Q$1273:Q1320)/100&lt;=Q$1271,Q1319+1%,"")</f>
        <v>0.48000000000000026</v>
      </c>
      <c r="R1320" s="37">
        <f t="shared" si="7556"/>
        <v>0.48000000000000026</v>
      </c>
      <c r="S1320" s="37">
        <f t="shared" si="7556"/>
        <v>0.48000000000000026</v>
      </c>
      <c r="T1320" s="37">
        <f t="shared" si="7556"/>
        <v>0.48000000000000026</v>
      </c>
      <c r="U1320">
        <f t="shared" si="7277"/>
        <v>48</v>
      </c>
      <c r="V1320" s="37">
        <f t="shared" ref="V1320:W1320" si="7557">IF(ROWS(V$1273:V1320)/100&lt;=V$1271,V1319+1%,"")</f>
        <v>0.48000000000000026</v>
      </c>
      <c r="W1320" s="37">
        <f t="shared" si="7557"/>
        <v>0.48000000000000026</v>
      </c>
      <c r="X1320">
        <f t="shared" si="7279"/>
        <v>57</v>
      </c>
      <c r="Y1320" s="37">
        <f t="shared" si="7280"/>
        <v>0.48000000000000026</v>
      </c>
      <c r="Z1320">
        <f t="shared" ref="Z1320:AA1320" si="7558">IF(ROWS(Z$1273:Z1320)&lt;=Z$1271,Z1319+1,"")</f>
        <v>48</v>
      </c>
      <c r="AA1320">
        <f t="shared" si="7558"/>
        <v>48</v>
      </c>
      <c r="AB1320" s="37">
        <f t="shared" ref="AB1320:AG1320" si="7559">IF(ROWS(AB$1273:AB1320)/100&lt;=AB$1271,AB1319+1%,"")</f>
        <v>0.48000000000000026</v>
      </c>
      <c r="AC1320" s="37">
        <f t="shared" si="7559"/>
        <v>0.48000000000000026</v>
      </c>
      <c r="AD1320" s="37">
        <f t="shared" si="7559"/>
        <v>0.48000000000000026</v>
      </c>
      <c r="AE1320" s="37">
        <f t="shared" si="7559"/>
        <v>0.48000000000000026</v>
      </c>
      <c r="AF1320" s="37">
        <f t="shared" si="7559"/>
        <v>0.48000000000000026</v>
      </c>
      <c r="AG1320" s="37">
        <f t="shared" si="7559"/>
        <v>0.48000000000000026</v>
      </c>
      <c r="AH1320">
        <f t="shared" si="7283"/>
        <v>48</v>
      </c>
      <c r="AI1320" s="37">
        <f t="shared" ref="AI1320:AJ1320" si="7560">IF(ROWS(AI$1273:AI1320)/100&lt;=AI$1271,AI1319+1,"")</f>
        <v>47.01</v>
      </c>
      <c r="AJ1320" s="37">
        <f t="shared" si="7560"/>
        <v>47.01</v>
      </c>
    </row>
    <row r="1321" spans="1:38" ht="12.75">
      <c r="B1321">
        <f t="shared" ref="B1321:P1321" si="7561">IF(ROWS(B$1273:B1321)&lt;=B$1271,B1320+1,"")</f>
        <v>49</v>
      </c>
      <c r="C1321">
        <f t="shared" si="7561"/>
        <v>49</v>
      </c>
      <c r="D1321">
        <f t="shared" si="7561"/>
        <v>49</v>
      </c>
      <c r="E1321">
        <f t="shared" si="7561"/>
        <v>49</v>
      </c>
      <c r="F1321">
        <f t="shared" si="7561"/>
        <v>49</v>
      </c>
      <c r="G1321">
        <f t="shared" si="7561"/>
        <v>49</v>
      </c>
      <c r="H1321">
        <f t="shared" si="7561"/>
        <v>49</v>
      </c>
      <c r="I1321">
        <f t="shared" si="7561"/>
        <v>49</v>
      </c>
      <c r="J1321">
        <f t="shared" si="7561"/>
        <v>49</v>
      </c>
      <c r="K1321">
        <f t="shared" si="7561"/>
        <v>49</v>
      </c>
      <c r="L1321">
        <f t="shared" si="7561"/>
        <v>49</v>
      </c>
      <c r="M1321">
        <f t="shared" si="7561"/>
        <v>49</v>
      </c>
      <c r="N1321">
        <f t="shared" si="7561"/>
        <v>49</v>
      </c>
      <c r="O1321">
        <f t="shared" si="7561"/>
        <v>49</v>
      </c>
      <c r="P1321">
        <f t="shared" si="7561"/>
        <v>49</v>
      </c>
      <c r="Q1321" s="37">
        <f t="shared" ref="Q1321:T1321" si="7562">IF(ROWS(Q$1273:Q1321)/100&lt;=Q$1271,Q1320+1%,"")</f>
        <v>0.49000000000000027</v>
      </c>
      <c r="R1321" s="37">
        <f t="shared" si="7562"/>
        <v>0.49000000000000027</v>
      </c>
      <c r="S1321" s="37">
        <f t="shared" si="7562"/>
        <v>0.49000000000000027</v>
      </c>
      <c r="T1321" s="37">
        <f t="shared" si="7562"/>
        <v>0.49000000000000027</v>
      </c>
      <c r="U1321">
        <f t="shared" si="7277"/>
        <v>49</v>
      </c>
      <c r="V1321" s="37">
        <f t="shared" ref="V1321:W1321" si="7563">IF(ROWS(V$1273:V1321)/100&lt;=V$1271,V1320+1%,"")</f>
        <v>0.49000000000000027</v>
      </c>
      <c r="W1321" s="37">
        <f t="shared" si="7563"/>
        <v>0.49000000000000027</v>
      </c>
      <c r="X1321">
        <f t="shared" si="7279"/>
        <v>58</v>
      </c>
      <c r="Y1321" s="37">
        <f t="shared" si="7280"/>
        <v>0.49000000000000027</v>
      </c>
      <c r="Z1321">
        <f t="shared" ref="Z1321:AA1321" si="7564">IF(ROWS(Z$1273:Z1321)&lt;=Z$1271,Z1320+1,"")</f>
        <v>49</v>
      </c>
      <c r="AA1321">
        <f t="shared" si="7564"/>
        <v>49</v>
      </c>
      <c r="AB1321" s="37">
        <f t="shared" ref="AB1321:AG1321" si="7565">IF(ROWS(AB$1273:AB1321)/100&lt;=AB$1271,AB1320+1%,"")</f>
        <v>0.49000000000000027</v>
      </c>
      <c r="AC1321" s="37">
        <f t="shared" si="7565"/>
        <v>0.49000000000000027</v>
      </c>
      <c r="AD1321" s="37">
        <f t="shared" si="7565"/>
        <v>0.49000000000000027</v>
      </c>
      <c r="AE1321" s="37">
        <f t="shared" si="7565"/>
        <v>0.49000000000000027</v>
      </c>
      <c r="AF1321" s="37">
        <f t="shared" si="7565"/>
        <v>0.49000000000000027</v>
      </c>
      <c r="AG1321" s="37">
        <f t="shared" si="7565"/>
        <v>0.49000000000000027</v>
      </c>
      <c r="AH1321">
        <f t="shared" si="7283"/>
        <v>49</v>
      </c>
      <c r="AI1321" s="37">
        <f t="shared" ref="AI1321:AJ1321" si="7566">IF(ROWS(AI$1273:AI1321)/100&lt;=AI$1271,AI1320+1,"")</f>
        <v>48.01</v>
      </c>
      <c r="AJ1321" s="37">
        <f t="shared" si="7566"/>
        <v>48.01</v>
      </c>
    </row>
    <row r="1322" spans="1:38" ht="12.75">
      <c r="B1322">
        <f t="shared" ref="B1322:P1322" si="7567">IF(ROWS(B$1273:B1322)&lt;=B$1271,B1321+1,"")</f>
        <v>50</v>
      </c>
      <c r="C1322">
        <f t="shared" si="7567"/>
        <v>50</v>
      </c>
      <c r="D1322">
        <f t="shared" si="7567"/>
        <v>50</v>
      </c>
      <c r="E1322">
        <f t="shared" si="7567"/>
        <v>50</v>
      </c>
      <c r="F1322">
        <f t="shared" si="7567"/>
        <v>50</v>
      </c>
      <c r="G1322">
        <f t="shared" si="7567"/>
        <v>50</v>
      </c>
      <c r="H1322">
        <f t="shared" si="7567"/>
        <v>50</v>
      </c>
      <c r="I1322">
        <f t="shared" si="7567"/>
        <v>50</v>
      </c>
      <c r="J1322">
        <f t="shared" si="7567"/>
        <v>50</v>
      </c>
      <c r="K1322">
        <f t="shared" si="7567"/>
        <v>50</v>
      </c>
      <c r="L1322">
        <f t="shared" si="7567"/>
        <v>50</v>
      </c>
      <c r="M1322">
        <f t="shared" si="7567"/>
        <v>50</v>
      </c>
      <c r="N1322">
        <f t="shared" si="7567"/>
        <v>50</v>
      </c>
      <c r="O1322">
        <f t="shared" si="7567"/>
        <v>50</v>
      </c>
      <c r="P1322">
        <f t="shared" si="7567"/>
        <v>50</v>
      </c>
      <c r="Q1322" s="37">
        <f t="shared" ref="Q1322:T1322" si="7568">IF(ROWS(Q$1273:Q1322)/100&lt;=Q$1271,Q1321+1%,"")</f>
        <v>0.50000000000000022</v>
      </c>
      <c r="R1322" s="37">
        <f t="shared" si="7568"/>
        <v>0.50000000000000022</v>
      </c>
      <c r="S1322" s="37">
        <f t="shared" si="7568"/>
        <v>0.50000000000000022</v>
      </c>
      <c r="T1322" s="37">
        <f t="shared" si="7568"/>
        <v>0.50000000000000022</v>
      </c>
      <c r="U1322">
        <f t="shared" si="7277"/>
        <v>50</v>
      </c>
      <c r="V1322" s="37">
        <f t="shared" ref="V1322:W1322" si="7569">IF(ROWS(V$1273:V1322)/100&lt;=V$1271,V1321+1%,"")</f>
        <v>0.50000000000000022</v>
      </c>
      <c r="W1322" s="37">
        <f t="shared" si="7569"/>
        <v>0.50000000000000022</v>
      </c>
      <c r="X1322">
        <f t="shared" si="7279"/>
        <v>59</v>
      </c>
      <c r="Y1322" s="37">
        <f t="shared" si="7280"/>
        <v>0.50000000000000022</v>
      </c>
      <c r="Z1322">
        <f t="shared" ref="Z1322:AA1322" si="7570">IF(ROWS(Z$1273:Z1322)&lt;=Z$1271,Z1321+1,"")</f>
        <v>50</v>
      </c>
      <c r="AA1322">
        <f t="shared" si="7570"/>
        <v>50</v>
      </c>
      <c r="AB1322" s="37">
        <f t="shared" ref="AB1322:AG1322" si="7571">IF(ROWS(AB$1273:AB1322)/100&lt;=AB$1271,AB1321+1%,"")</f>
        <v>0.50000000000000022</v>
      </c>
      <c r="AC1322" s="37">
        <f t="shared" si="7571"/>
        <v>0.50000000000000022</v>
      </c>
      <c r="AD1322" s="37">
        <f t="shared" si="7571"/>
        <v>0.50000000000000022</v>
      </c>
      <c r="AE1322" s="37">
        <f t="shared" si="7571"/>
        <v>0.50000000000000022</v>
      </c>
      <c r="AF1322" s="37">
        <f t="shared" si="7571"/>
        <v>0.50000000000000022</v>
      </c>
      <c r="AG1322" s="37">
        <f t="shared" si="7571"/>
        <v>0.50000000000000022</v>
      </c>
      <c r="AH1322">
        <f t="shared" si="7283"/>
        <v>50</v>
      </c>
      <c r="AI1322" s="37">
        <f t="shared" ref="AI1322:AJ1322" si="7572">IF(ROWS(AI$1273:AI1322)/100&lt;=AI$1271,AI1321+1,"")</f>
        <v>49.01</v>
      </c>
      <c r="AJ1322" s="37">
        <f t="shared" si="7572"/>
        <v>49.01</v>
      </c>
    </row>
    <row r="1323" spans="1:38" ht="12.75">
      <c r="Q1323" s="37"/>
      <c r="R1323" s="37"/>
      <c r="S1323" s="37"/>
      <c r="T1323" s="37"/>
      <c r="V1323" s="37"/>
      <c r="W1323" s="37"/>
      <c r="Y1323" s="37"/>
      <c r="AB1323" s="37"/>
      <c r="AC1323" s="37"/>
      <c r="AD1323" s="37"/>
      <c r="AE1323" s="37"/>
      <c r="AF1323" s="37"/>
      <c r="AG1323" s="37"/>
      <c r="AI1323" s="37"/>
      <c r="AJ1323" s="37"/>
    </row>
    <row r="1324" spans="1:38" ht="12.75">
      <c r="A1324" s="10" t="s">
        <v>3</v>
      </c>
      <c r="B1324" s="10" t="s">
        <v>1367</v>
      </c>
      <c r="C1324" s="10" t="s">
        <v>1367</v>
      </c>
      <c r="D1324" s="10" t="s">
        <v>1367</v>
      </c>
      <c r="E1324" s="10" t="s">
        <v>1367</v>
      </c>
      <c r="F1324" s="10" t="s">
        <v>1367</v>
      </c>
      <c r="G1324" s="10" t="s">
        <v>1367</v>
      </c>
      <c r="H1324" s="10" t="s">
        <v>1367</v>
      </c>
      <c r="I1324" s="10" t="s">
        <v>1367</v>
      </c>
      <c r="J1324" s="10" t="s">
        <v>1367</v>
      </c>
      <c r="K1324" s="10" t="s">
        <v>1367</v>
      </c>
      <c r="L1324" s="10" t="s">
        <v>1367</v>
      </c>
      <c r="M1324" s="10" t="s">
        <v>1367</v>
      </c>
      <c r="N1324" s="10" t="s">
        <v>1367</v>
      </c>
      <c r="O1324" s="10" t="s">
        <v>1367</v>
      </c>
      <c r="P1324" s="10" t="s">
        <v>1367</v>
      </c>
      <c r="Q1324" s="157" t="s">
        <v>1367</v>
      </c>
      <c r="R1324" s="157" t="s">
        <v>1367</v>
      </c>
      <c r="S1324" s="157" t="s">
        <v>1367</v>
      </c>
      <c r="T1324" s="157" t="s">
        <v>1367</v>
      </c>
      <c r="U1324" s="10" t="s">
        <v>1367</v>
      </c>
      <c r="V1324" s="157" t="s">
        <v>1367</v>
      </c>
      <c r="W1324" s="157" t="s">
        <v>1367</v>
      </c>
      <c r="X1324" s="10" t="s">
        <v>1367</v>
      </c>
      <c r="Y1324" s="157" t="s">
        <v>1367</v>
      </c>
      <c r="Z1324" s="10" t="s">
        <v>1367</v>
      </c>
      <c r="AA1324" s="10" t="s">
        <v>1367</v>
      </c>
      <c r="AB1324" s="157" t="s">
        <v>1367</v>
      </c>
      <c r="AC1324" s="157" t="s">
        <v>1367</v>
      </c>
      <c r="AD1324" s="157" t="s">
        <v>1367</v>
      </c>
      <c r="AE1324" s="157" t="s">
        <v>1367</v>
      </c>
      <c r="AF1324" s="157" t="s">
        <v>1367</v>
      </c>
      <c r="AG1324" s="157" t="s">
        <v>1367</v>
      </c>
      <c r="AH1324" s="10" t="s">
        <v>1367</v>
      </c>
      <c r="AI1324" s="157" t="s">
        <v>1367</v>
      </c>
      <c r="AJ1324" s="157" t="s">
        <v>1367</v>
      </c>
      <c r="AK1324" s="10"/>
      <c r="AL1324" s="10"/>
    </row>
    <row r="1325" spans="1:38" ht="12.75">
      <c r="A1325" s="10" t="s">
        <v>362</v>
      </c>
      <c r="B1325" s="10">
        <v>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57">
        <v>0</v>
      </c>
      <c r="R1325" s="157">
        <v>0</v>
      </c>
      <c r="S1325" s="157">
        <v>0</v>
      </c>
      <c r="T1325" s="157">
        <v>0</v>
      </c>
      <c r="U1325" s="10">
        <v>0</v>
      </c>
      <c r="V1325" s="157">
        <v>0</v>
      </c>
      <c r="W1325" s="157">
        <v>0</v>
      </c>
      <c r="X1325" s="10">
        <v>0</v>
      </c>
      <c r="Y1325" s="157">
        <v>0</v>
      </c>
      <c r="Z1325" s="10">
        <v>0</v>
      </c>
      <c r="AA1325" s="10">
        <v>0</v>
      </c>
      <c r="AB1325" s="157">
        <v>0</v>
      </c>
      <c r="AC1325" s="157">
        <v>0</v>
      </c>
      <c r="AD1325" s="157">
        <v>0</v>
      </c>
      <c r="AE1325" s="157">
        <v>0</v>
      </c>
      <c r="AF1325" s="157">
        <v>0</v>
      </c>
      <c r="AG1325" s="157">
        <v>0</v>
      </c>
      <c r="AH1325" s="10">
        <v>0</v>
      </c>
      <c r="AI1325" s="157">
        <v>0</v>
      </c>
      <c r="AJ1325" s="157">
        <v>0</v>
      </c>
      <c r="AK1325" s="10"/>
      <c r="AL1325" s="10"/>
    </row>
    <row r="1326" spans="1:38" ht="12.75">
      <c r="A1326" s="10" t="s">
        <v>240</v>
      </c>
      <c r="B1326">
        <f t="shared" ref="B1326:P1326" si="7573">IF(ROWS(B1326)&lt;=B1324,B1325+1,"")</f>
        <v>1</v>
      </c>
      <c r="C1326">
        <f t="shared" si="7573"/>
        <v>1</v>
      </c>
      <c r="D1326">
        <f t="shared" si="7573"/>
        <v>1</v>
      </c>
      <c r="E1326">
        <f t="shared" si="7573"/>
        <v>1</v>
      </c>
      <c r="F1326">
        <f t="shared" si="7573"/>
        <v>1</v>
      </c>
      <c r="G1326">
        <f t="shared" si="7573"/>
        <v>1</v>
      </c>
      <c r="H1326">
        <f t="shared" si="7573"/>
        <v>1</v>
      </c>
      <c r="I1326">
        <f t="shared" si="7573"/>
        <v>1</v>
      </c>
      <c r="J1326">
        <f t="shared" si="7573"/>
        <v>1</v>
      </c>
      <c r="K1326">
        <f t="shared" si="7573"/>
        <v>1</v>
      </c>
      <c r="L1326">
        <f t="shared" si="7573"/>
        <v>1</v>
      </c>
      <c r="M1326">
        <f t="shared" si="7573"/>
        <v>1</v>
      </c>
      <c r="N1326">
        <f t="shared" si="7573"/>
        <v>1</v>
      </c>
      <c r="O1326">
        <f t="shared" si="7573"/>
        <v>1</v>
      </c>
      <c r="P1326">
        <f t="shared" si="7573"/>
        <v>1</v>
      </c>
      <c r="Q1326" s="37">
        <f t="shared" ref="Q1326:T1326" si="7574">IF(ROWS(Q1326)/100&lt;=Q1324,Q1325+1%,"")</f>
        <v>0.01</v>
      </c>
      <c r="R1326" s="37">
        <f t="shared" si="7574"/>
        <v>0.01</v>
      </c>
      <c r="S1326" s="37">
        <f t="shared" si="7574"/>
        <v>0.01</v>
      </c>
      <c r="T1326" s="37">
        <f t="shared" si="7574"/>
        <v>0.01</v>
      </c>
      <c r="U1326">
        <f>IF(ROWS(U1326)&lt;=U1324,U1325+1,"")</f>
        <v>1</v>
      </c>
      <c r="V1326" s="37">
        <f t="shared" ref="V1326:W1326" si="7575">IF(ROWS(V1326)/100&lt;=V1324,V1325+1%,"")</f>
        <v>0.01</v>
      </c>
      <c r="W1326" s="37">
        <f t="shared" si="7575"/>
        <v>0.01</v>
      </c>
      <c r="X1326">
        <f>IF(ROWS(X1326)&lt;=X1324,X1325+10,"")</f>
        <v>10</v>
      </c>
      <c r="Y1326" s="37">
        <f>IF(ROWS(Y1326)/100&lt;=Y1324,Y1325+1%,"")</f>
        <v>0.01</v>
      </c>
      <c r="Z1326">
        <f t="shared" ref="Z1326:AA1326" si="7576">IF(ROWS(Z1326)&lt;=Z1324,Z1325+1,"")</f>
        <v>1</v>
      </c>
      <c r="AA1326">
        <f t="shared" si="7576"/>
        <v>1</v>
      </c>
      <c r="AB1326" s="37">
        <f t="shared" ref="AB1326:AG1326" si="7577">IF(ROWS(AB1326)/100&lt;=AB1324,AB1325+1%,"")</f>
        <v>0.01</v>
      </c>
      <c r="AC1326" s="37">
        <f t="shared" si="7577"/>
        <v>0.01</v>
      </c>
      <c r="AD1326" s="37">
        <f t="shared" si="7577"/>
        <v>0.01</v>
      </c>
      <c r="AE1326" s="37">
        <f t="shared" si="7577"/>
        <v>0.01</v>
      </c>
      <c r="AF1326" s="37">
        <f t="shared" si="7577"/>
        <v>0.01</v>
      </c>
      <c r="AG1326" s="37">
        <f t="shared" si="7577"/>
        <v>0.01</v>
      </c>
      <c r="AH1326">
        <f>IF(ROWS(AH1326)&lt;=AH1324,AH1325+1,"")</f>
        <v>1</v>
      </c>
      <c r="AI1326" s="37">
        <f t="shared" ref="AI1326:AJ1326" si="7578">IF(ROWS(AI1326)/100&lt;=AI1324,AI1325+1%,"")</f>
        <v>0.01</v>
      </c>
      <c r="AJ1326" s="37">
        <f t="shared" si="7578"/>
        <v>0.01</v>
      </c>
    </row>
    <row r="1327" spans="1:38" ht="12.75">
      <c r="B1327">
        <f t="shared" ref="B1327:P1327" si="7579">IF(ROWS(B$1326:B1327)&lt;=B$1324,B1326+1,"")</f>
        <v>2</v>
      </c>
      <c r="C1327">
        <f t="shared" si="7579"/>
        <v>2</v>
      </c>
      <c r="D1327">
        <f t="shared" si="7579"/>
        <v>2</v>
      </c>
      <c r="E1327">
        <f t="shared" si="7579"/>
        <v>2</v>
      </c>
      <c r="F1327">
        <f t="shared" si="7579"/>
        <v>2</v>
      </c>
      <c r="G1327">
        <f t="shared" si="7579"/>
        <v>2</v>
      </c>
      <c r="H1327">
        <f t="shared" si="7579"/>
        <v>2</v>
      </c>
      <c r="I1327">
        <f t="shared" si="7579"/>
        <v>2</v>
      </c>
      <c r="J1327">
        <f t="shared" si="7579"/>
        <v>2</v>
      </c>
      <c r="K1327">
        <f t="shared" si="7579"/>
        <v>2</v>
      </c>
      <c r="L1327">
        <f t="shared" si="7579"/>
        <v>2</v>
      </c>
      <c r="M1327">
        <f t="shared" si="7579"/>
        <v>2</v>
      </c>
      <c r="N1327">
        <f t="shared" si="7579"/>
        <v>2</v>
      </c>
      <c r="O1327">
        <f t="shared" si="7579"/>
        <v>2</v>
      </c>
      <c r="P1327">
        <f t="shared" si="7579"/>
        <v>2</v>
      </c>
      <c r="Q1327" s="37">
        <f t="shared" ref="Q1327:T1327" si="7580">IF(ROWS(Q$1326:Q1327)/100&lt;=Q$1324,Q1326+1%,"")</f>
        <v>0.02</v>
      </c>
      <c r="R1327" s="37">
        <f t="shared" si="7580"/>
        <v>0.02</v>
      </c>
      <c r="S1327" s="37">
        <f t="shared" si="7580"/>
        <v>0.02</v>
      </c>
      <c r="T1327" s="37">
        <f t="shared" si="7580"/>
        <v>0.02</v>
      </c>
      <c r="U1327">
        <f t="shared" ref="U1327:U1375" si="7581">IF(ROWS(U$1326:U1327)&lt;=U$1324,U1326+1,"")</f>
        <v>2</v>
      </c>
      <c r="V1327" s="37">
        <f t="shared" ref="V1327:W1327" si="7582">IF(ROWS(V$1326:V1327)/100&lt;=V$1324,V1326+1%,"")</f>
        <v>0.02</v>
      </c>
      <c r="W1327" s="37">
        <f t="shared" si="7582"/>
        <v>0.02</v>
      </c>
      <c r="X1327">
        <f t="shared" ref="X1327:X1375" si="7583">IF(ROWS(X$1326:X1327)&lt;=X$1324,X1326+1,"")</f>
        <v>11</v>
      </c>
      <c r="Y1327" s="37">
        <f t="shared" ref="Y1327:Y1375" si="7584">IF(ROWS(Y$1326:Y1327)/100&lt;=Y$1324,Y1326+1%,"")</f>
        <v>0.02</v>
      </c>
      <c r="Z1327">
        <f t="shared" ref="Z1327:AA1327" si="7585">IF(ROWS(Z$1326:Z1327)&lt;=Z$1324,Z1326+1,"")</f>
        <v>2</v>
      </c>
      <c r="AA1327">
        <f t="shared" si="7585"/>
        <v>2</v>
      </c>
      <c r="AB1327" s="37">
        <f t="shared" ref="AB1327:AG1327" si="7586">IF(ROWS(AB$1326:AB1327)/100&lt;=AB$1324,AB1326+1%,"")</f>
        <v>0.02</v>
      </c>
      <c r="AC1327" s="37">
        <f t="shared" si="7586"/>
        <v>0.02</v>
      </c>
      <c r="AD1327" s="37">
        <f t="shared" si="7586"/>
        <v>0.02</v>
      </c>
      <c r="AE1327" s="37">
        <f t="shared" si="7586"/>
        <v>0.02</v>
      </c>
      <c r="AF1327" s="37">
        <f t="shared" si="7586"/>
        <v>0.02</v>
      </c>
      <c r="AG1327" s="37">
        <f t="shared" si="7586"/>
        <v>0.02</v>
      </c>
      <c r="AH1327">
        <f t="shared" ref="AH1327:AH1375" si="7587">IF(ROWS(AH$1326:AH1327)&lt;=AH$1324,AH1326+1,"")</f>
        <v>2</v>
      </c>
      <c r="AI1327" s="37">
        <f t="shared" ref="AI1327:AJ1327" si="7588">IF(ROWS(AI$1326:AI1327)/100&lt;=AI$1324,AI1326+1,"")</f>
        <v>1.01</v>
      </c>
      <c r="AJ1327" s="37">
        <f t="shared" si="7588"/>
        <v>1.01</v>
      </c>
    </row>
    <row r="1328" spans="1:38" ht="12.75">
      <c r="B1328">
        <f t="shared" ref="B1328:P1328" si="7589">IF(ROWS(B$1326:B1328)&lt;=B$1324,B1327+1,"")</f>
        <v>3</v>
      </c>
      <c r="C1328">
        <f t="shared" si="7589"/>
        <v>3</v>
      </c>
      <c r="D1328">
        <f t="shared" si="7589"/>
        <v>3</v>
      </c>
      <c r="E1328">
        <f t="shared" si="7589"/>
        <v>3</v>
      </c>
      <c r="F1328">
        <f t="shared" si="7589"/>
        <v>3</v>
      </c>
      <c r="G1328">
        <f t="shared" si="7589"/>
        <v>3</v>
      </c>
      <c r="H1328">
        <f t="shared" si="7589"/>
        <v>3</v>
      </c>
      <c r="I1328">
        <f t="shared" si="7589"/>
        <v>3</v>
      </c>
      <c r="J1328">
        <f t="shared" si="7589"/>
        <v>3</v>
      </c>
      <c r="K1328">
        <f t="shared" si="7589"/>
        <v>3</v>
      </c>
      <c r="L1328">
        <f t="shared" si="7589"/>
        <v>3</v>
      </c>
      <c r="M1328">
        <f t="shared" si="7589"/>
        <v>3</v>
      </c>
      <c r="N1328">
        <f t="shared" si="7589"/>
        <v>3</v>
      </c>
      <c r="O1328">
        <f t="shared" si="7589"/>
        <v>3</v>
      </c>
      <c r="P1328">
        <f t="shared" si="7589"/>
        <v>3</v>
      </c>
      <c r="Q1328" s="37">
        <f t="shared" ref="Q1328:T1328" si="7590">IF(ROWS(Q$1326:Q1328)/100&lt;=Q$1324,Q1327+1%,"")</f>
        <v>0.03</v>
      </c>
      <c r="R1328" s="37">
        <f t="shared" si="7590"/>
        <v>0.03</v>
      </c>
      <c r="S1328" s="37">
        <f t="shared" si="7590"/>
        <v>0.03</v>
      </c>
      <c r="T1328" s="37">
        <f t="shared" si="7590"/>
        <v>0.03</v>
      </c>
      <c r="U1328">
        <f t="shared" si="7581"/>
        <v>3</v>
      </c>
      <c r="V1328" s="37">
        <f t="shared" ref="V1328:W1328" si="7591">IF(ROWS(V$1326:V1328)/100&lt;=V$1324,V1327+1%,"")</f>
        <v>0.03</v>
      </c>
      <c r="W1328" s="37">
        <f t="shared" si="7591"/>
        <v>0.03</v>
      </c>
      <c r="X1328">
        <f t="shared" si="7583"/>
        <v>12</v>
      </c>
      <c r="Y1328" s="37">
        <f t="shared" si="7584"/>
        <v>0.03</v>
      </c>
      <c r="Z1328">
        <f t="shared" ref="Z1328:AA1328" si="7592">IF(ROWS(Z$1326:Z1328)&lt;=Z$1324,Z1327+1,"")</f>
        <v>3</v>
      </c>
      <c r="AA1328">
        <f t="shared" si="7592"/>
        <v>3</v>
      </c>
      <c r="AB1328" s="37">
        <f t="shared" ref="AB1328:AG1328" si="7593">IF(ROWS(AB$1326:AB1328)/100&lt;=AB$1324,AB1327+1%,"")</f>
        <v>0.03</v>
      </c>
      <c r="AC1328" s="37">
        <f t="shared" si="7593"/>
        <v>0.03</v>
      </c>
      <c r="AD1328" s="37">
        <f t="shared" si="7593"/>
        <v>0.03</v>
      </c>
      <c r="AE1328" s="37">
        <f t="shared" si="7593"/>
        <v>0.03</v>
      </c>
      <c r="AF1328" s="37">
        <f t="shared" si="7593"/>
        <v>0.03</v>
      </c>
      <c r="AG1328" s="37">
        <f t="shared" si="7593"/>
        <v>0.03</v>
      </c>
      <c r="AH1328">
        <f t="shared" si="7587"/>
        <v>3</v>
      </c>
      <c r="AI1328" s="37">
        <f t="shared" ref="AI1328:AJ1328" si="7594">IF(ROWS(AI$1326:AI1328)/100&lt;=AI$1324,AI1327+1,"")</f>
        <v>2.0099999999999998</v>
      </c>
      <c r="AJ1328" s="37">
        <f t="shared" si="7594"/>
        <v>2.0099999999999998</v>
      </c>
    </row>
    <row r="1329" spans="2:36" ht="12.75">
      <c r="B1329">
        <f t="shared" ref="B1329:P1329" si="7595">IF(ROWS(B$1326:B1329)&lt;=B$1324,B1328+1,"")</f>
        <v>4</v>
      </c>
      <c r="C1329">
        <f t="shared" si="7595"/>
        <v>4</v>
      </c>
      <c r="D1329">
        <f t="shared" si="7595"/>
        <v>4</v>
      </c>
      <c r="E1329">
        <f t="shared" si="7595"/>
        <v>4</v>
      </c>
      <c r="F1329">
        <f t="shared" si="7595"/>
        <v>4</v>
      </c>
      <c r="G1329">
        <f t="shared" si="7595"/>
        <v>4</v>
      </c>
      <c r="H1329">
        <f t="shared" si="7595"/>
        <v>4</v>
      </c>
      <c r="I1329">
        <f t="shared" si="7595"/>
        <v>4</v>
      </c>
      <c r="J1329">
        <f t="shared" si="7595"/>
        <v>4</v>
      </c>
      <c r="K1329">
        <f t="shared" si="7595"/>
        <v>4</v>
      </c>
      <c r="L1329">
        <f t="shared" si="7595"/>
        <v>4</v>
      </c>
      <c r="M1329">
        <f t="shared" si="7595"/>
        <v>4</v>
      </c>
      <c r="N1329">
        <f t="shared" si="7595"/>
        <v>4</v>
      </c>
      <c r="O1329">
        <f t="shared" si="7595"/>
        <v>4</v>
      </c>
      <c r="P1329">
        <f t="shared" si="7595"/>
        <v>4</v>
      </c>
      <c r="Q1329" s="37">
        <f t="shared" ref="Q1329:T1329" si="7596">IF(ROWS(Q$1326:Q1329)/100&lt;=Q$1324,Q1328+1%,"")</f>
        <v>0.04</v>
      </c>
      <c r="R1329" s="37">
        <f t="shared" si="7596"/>
        <v>0.04</v>
      </c>
      <c r="S1329" s="37">
        <f t="shared" si="7596"/>
        <v>0.04</v>
      </c>
      <c r="T1329" s="37">
        <f t="shared" si="7596"/>
        <v>0.04</v>
      </c>
      <c r="U1329">
        <f t="shared" si="7581"/>
        <v>4</v>
      </c>
      <c r="V1329" s="37">
        <f t="shared" ref="V1329:W1329" si="7597">IF(ROWS(V$1326:V1329)/100&lt;=V$1324,V1328+1%,"")</f>
        <v>0.04</v>
      </c>
      <c r="W1329" s="37">
        <f t="shared" si="7597"/>
        <v>0.04</v>
      </c>
      <c r="X1329">
        <f t="shared" si="7583"/>
        <v>13</v>
      </c>
      <c r="Y1329" s="37">
        <f t="shared" si="7584"/>
        <v>0.04</v>
      </c>
      <c r="Z1329">
        <f t="shared" ref="Z1329:AA1329" si="7598">IF(ROWS(Z$1326:Z1329)&lt;=Z$1324,Z1328+1,"")</f>
        <v>4</v>
      </c>
      <c r="AA1329">
        <f t="shared" si="7598"/>
        <v>4</v>
      </c>
      <c r="AB1329" s="37">
        <f t="shared" ref="AB1329:AG1329" si="7599">IF(ROWS(AB$1326:AB1329)/100&lt;=AB$1324,AB1328+1%,"")</f>
        <v>0.04</v>
      </c>
      <c r="AC1329" s="37">
        <f t="shared" si="7599"/>
        <v>0.04</v>
      </c>
      <c r="AD1329" s="37">
        <f t="shared" si="7599"/>
        <v>0.04</v>
      </c>
      <c r="AE1329" s="37">
        <f t="shared" si="7599"/>
        <v>0.04</v>
      </c>
      <c r="AF1329" s="37">
        <f t="shared" si="7599"/>
        <v>0.04</v>
      </c>
      <c r="AG1329" s="37">
        <f t="shared" si="7599"/>
        <v>0.04</v>
      </c>
      <c r="AH1329">
        <f t="shared" si="7587"/>
        <v>4</v>
      </c>
      <c r="AI1329" s="37">
        <f t="shared" ref="AI1329:AJ1329" si="7600">IF(ROWS(AI$1326:AI1329)/100&lt;=AI$1324,AI1328+1,"")</f>
        <v>3.01</v>
      </c>
      <c r="AJ1329" s="37">
        <f t="shared" si="7600"/>
        <v>3.01</v>
      </c>
    </row>
    <row r="1330" spans="2:36" ht="12.75">
      <c r="B1330">
        <f t="shared" ref="B1330:P1330" si="7601">IF(ROWS(B$1326:B1330)&lt;=B$1324,B1329+1,"")</f>
        <v>5</v>
      </c>
      <c r="C1330">
        <f t="shared" si="7601"/>
        <v>5</v>
      </c>
      <c r="D1330">
        <f t="shared" si="7601"/>
        <v>5</v>
      </c>
      <c r="E1330">
        <f t="shared" si="7601"/>
        <v>5</v>
      </c>
      <c r="F1330">
        <f t="shared" si="7601"/>
        <v>5</v>
      </c>
      <c r="G1330">
        <f t="shared" si="7601"/>
        <v>5</v>
      </c>
      <c r="H1330">
        <f t="shared" si="7601"/>
        <v>5</v>
      </c>
      <c r="I1330">
        <f t="shared" si="7601"/>
        <v>5</v>
      </c>
      <c r="J1330">
        <f t="shared" si="7601"/>
        <v>5</v>
      </c>
      <c r="K1330">
        <f t="shared" si="7601"/>
        <v>5</v>
      </c>
      <c r="L1330">
        <f t="shared" si="7601"/>
        <v>5</v>
      </c>
      <c r="M1330">
        <f t="shared" si="7601"/>
        <v>5</v>
      </c>
      <c r="N1330">
        <f t="shared" si="7601"/>
        <v>5</v>
      </c>
      <c r="O1330">
        <f t="shared" si="7601"/>
        <v>5</v>
      </c>
      <c r="P1330">
        <f t="shared" si="7601"/>
        <v>5</v>
      </c>
      <c r="Q1330" s="37">
        <f t="shared" ref="Q1330:T1330" si="7602">IF(ROWS(Q$1326:Q1330)/100&lt;=Q$1324,Q1329+1%,"")</f>
        <v>0.05</v>
      </c>
      <c r="R1330" s="37">
        <f t="shared" si="7602"/>
        <v>0.05</v>
      </c>
      <c r="S1330" s="37">
        <f t="shared" si="7602"/>
        <v>0.05</v>
      </c>
      <c r="T1330" s="37">
        <f t="shared" si="7602"/>
        <v>0.05</v>
      </c>
      <c r="U1330">
        <f t="shared" si="7581"/>
        <v>5</v>
      </c>
      <c r="V1330" s="37">
        <f t="shared" ref="V1330:W1330" si="7603">IF(ROWS(V$1326:V1330)/100&lt;=V$1324,V1329+1%,"")</f>
        <v>0.05</v>
      </c>
      <c r="W1330" s="37">
        <f t="shared" si="7603"/>
        <v>0.05</v>
      </c>
      <c r="X1330">
        <f t="shared" si="7583"/>
        <v>14</v>
      </c>
      <c r="Y1330" s="37">
        <f t="shared" si="7584"/>
        <v>0.05</v>
      </c>
      <c r="Z1330">
        <f t="shared" ref="Z1330:AA1330" si="7604">IF(ROWS(Z$1326:Z1330)&lt;=Z$1324,Z1329+1,"")</f>
        <v>5</v>
      </c>
      <c r="AA1330">
        <f t="shared" si="7604"/>
        <v>5</v>
      </c>
      <c r="AB1330" s="37">
        <f t="shared" ref="AB1330:AG1330" si="7605">IF(ROWS(AB$1326:AB1330)/100&lt;=AB$1324,AB1329+1%,"")</f>
        <v>0.05</v>
      </c>
      <c r="AC1330" s="37">
        <f t="shared" si="7605"/>
        <v>0.05</v>
      </c>
      <c r="AD1330" s="37">
        <f t="shared" si="7605"/>
        <v>0.05</v>
      </c>
      <c r="AE1330" s="37">
        <f t="shared" si="7605"/>
        <v>0.05</v>
      </c>
      <c r="AF1330" s="37">
        <f t="shared" si="7605"/>
        <v>0.05</v>
      </c>
      <c r="AG1330" s="37">
        <f t="shared" si="7605"/>
        <v>0.05</v>
      </c>
      <c r="AH1330">
        <f t="shared" si="7587"/>
        <v>5</v>
      </c>
      <c r="AI1330" s="37">
        <f t="shared" ref="AI1330:AJ1330" si="7606">IF(ROWS(AI$1326:AI1330)/100&lt;=AI$1324,AI1329+1,"")</f>
        <v>4.01</v>
      </c>
      <c r="AJ1330" s="37">
        <f t="shared" si="7606"/>
        <v>4.01</v>
      </c>
    </row>
    <row r="1331" spans="2:36" ht="12.75">
      <c r="B1331">
        <f t="shared" ref="B1331:P1331" si="7607">IF(ROWS(B$1326:B1331)&lt;=B$1324,B1330+1,"")</f>
        <v>6</v>
      </c>
      <c r="C1331">
        <f t="shared" si="7607"/>
        <v>6</v>
      </c>
      <c r="D1331">
        <f t="shared" si="7607"/>
        <v>6</v>
      </c>
      <c r="E1331">
        <f t="shared" si="7607"/>
        <v>6</v>
      </c>
      <c r="F1331">
        <f t="shared" si="7607"/>
        <v>6</v>
      </c>
      <c r="G1331">
        <f t="shared" si="7607"/>
        <v>6</v>
      </c>
      <c r="H1331">
        <f t="shared" si="7607"/>
        <v>6</v>
      </c>
      <c r="I1331">
        <f t="shared" si="7607"/>
        <v>6</v>
      </c>
      <c r="J1331">
        <f t="shared" si="7607"/>
        <v>6</v>
      </c>
      <c r="K1331">
        <f t="shared" si="7607"/>
        <v>6</v>
      </c>
      <c r="L1331">
        <f t="shared" si="7607"/>
        <v>6</v>
      </c>
      <c r="M1331">
        <f t="shared" si="7607"/>
        <v>6</v>
      </c>
      <c r="N1331">
        <f t="shared" si="7607"/>
        <v>6</v>
      </c>
      <c r="O1331">
        <f t="shared" si="7607"/>
        <v>6</v>
      </c>
      <c r="P1331">
        <f t="shared" si="7607"/>
        <v>6</v>
      </c>
      <c r="Q1331" s="37">
        <f t="shared" ref="Q1331:T1331" si="7608">IF(ROWS(Q$1326:Q1331)/100&lt;=Q$1324,Q1330+1%,"")</f>
        <v>6.0000000000000005E-2</v>
      </c>
      <c r="R1331" s="37">
        <f t="shared" si="7608"/>
        <v>6.0000000000000005E-2</v>
      </c>
      <c r="S1331" s="37">
        <f t="shared" si="7608"/>
        <v>6.0000000000000005E-2</v>
      </c>
      <c r="T1331" s="37">
        <f t="shared" si="7608"/>
        <v>6.0000000000000005E-2</v>
      </c>
      <c r="U1331">
        <f t="shared" si="7581"/>
        <v>6</v>
      </c>
      <c r="V1331" s="37">
        <f t="shared" ref="V1331:W1331" si="7609">IF(ROWS(V$1326:V1331)/100&lt;=V$1324,V1330+1%,"")</f>
        <v>6.0000000000000005E-2</v>
      </c>
      <c r="W1331" s="37">
        <f t="shared" si="7609"/>
        <v>6.0000000000000005E-2</v>
      </c>
      <c r="X1331">
        <f t="shared" si="7583"/>
        <v>15</v>
      </c>
      <c r="Y1331" s="37">
        <f t="shared" si="7584"/>
        <v>6.0000000000000005E-2</v>
      </c>
      <c r="Z1331">
        <f t="shared" ref="Z1331:AA1331" si="7610">IF(ROWS(Z$1326:Z1331)&lt;=Z$1324,Z1330+1,"")</f>
        <v>6</v>
      </c>
      <c r="AA1331">
        <f t="shared" si="7610"/>
        <v>6</v>
      </c>
      <c r="AB1331" s="37">
        <f t="shared" ref="AB1331:AG1331" si="7611">IF(ROWS(AB$1326:AB1331)/100&lt;=AB$1324,AB1330+1%,"")</f>
        <v>6.0000000000000005E-2</v>
      </c>
      <c r="AC1331" s="37">
        <f t="shared" si="7611"/>
        <v>6.0000000000000005E-2</v>
      </c>
      <c r="AD1331" s="37">
        <f t="shared" si="7611"/>
        <v>6.0000000000000005E-2</v>
      </c>
      <c r="AE1331" s="37">
        <f t="shared" si="7611"/>
        <v>6.0000000000000005E-2</v>
      </c>
      <c r="AF1331" s="37">
        <f t="shared" si="7611"/>
        <v>6.0000000000000005E-2</v>
      </c>
      <c r="AG1331" s="37">
        <f t="shared" si="7611"/>
        <v>6.0000000000000005E-2</v>
      </c>
      <c r="AH1331">
        <f t="shared" si="7587"/>
        <v>6</v>
      </c>
      <c r="AI1331" s="37">
        <f t="shared" ref="AI1331:AJ1331" si="7612">IF(ROWS(AI$1326:AI1331)/100&lt;=AI$1324,AI1330+1,"")</f>
        <v>5.01</v>
      </c>
      <c r="AJ1331" s="37">
        <f t="shared" si="7612"/>
        <v>5.01</v>
      </c>
    </row>
    <row r="1332" spans="2:36" ht="12.75">
      <c r="B1332">
        <f t="shared" ref="B1332:P1332" si="7613">IF(ROWS(B$1326:B1332)&lt;=B$1324,B1331+1,"")</f>
        <v>7</v>
      </c>
      <c r="C1332">
        <f t="shared" si="7613"/>
        <v>7</v>
      </c>
      <c r="D1332">
        <f t="shared" si="7613"/>
        <v>7</v>
      </c>
      <c r="E1332">
        <f t="shared" si="7613"/>
        <v>7</v>
      </c>
      <c r="F1332">
        <f t="shared" si="7613"/>
        <v>7</v>
      </c>
      <c r="G1332">
        <f t="shared" si="7613"/>
        <v>7</v>
      </c>
      <c r="H1332">
        <f t="shared" si="7613"/>
        <v>7</v>
      </c>
      <c r="I1332">
        <f t="shared" si="7613"/>
        <v>7</v>
      </c>
      <c r="J1332">
        <f t="shared" si="7613"/>
        <v>7</v>
      </c>
      <c r="K1332">
        <f t="shared" si="7613"/>
        <v>7</v>
      </c>
      <c r="L1332">
        <f t="shared" si="7613"/>
        <v>7</v>
      </c>
      <c r="M1332">
        <f t="shared" si="7613"/>
        <v>7</v>
      </c>
      <c r="N1332">
        <f t="shared" si="7613"/>
        <v>7</v>
      </c>
      <c r="O1332">
        <f t="shared" si="7613"/>
        <v>7</v>
      </c>
      <c r="P1332">
        <f t="shared" si="7613"/>
        <v>7</v>
      </c>
      <c r="Q1332" s="37">
        <f t="shared" ref="Q1332:T1332" si="7614">IF(ROWS(Q$1326:Q1332)/100&lt;=Q$1324,Q1331+1%,"")</f>
        <v>7.0000000000000007E-2</v>
      </c>
      <c r="R1332" s="37">
        <f t="shared" si="7614"/>
        <v>7.0000000000000007E-2</v>
      </c>
      <c r="S1332" s="37">
        <f t="shared" si="7614"/>
        <v>7.0000000000000007E-2</v>
      </c>
      <c r="T1332" s="37">
        <f t="shared" si="7614"/>
        <v>7.0000000000000007E-2</v>
      </c>
      <c r="U1332">
        <f t="shared" si="7581"/>
        <v>7</v>
      </c>
      <c r="V1332" s="37">
        <f t="shared" ref="V1332:W1332" si="7615">IF(ROWS(V$1326:V1332)/100&lt;=V$1324,V1331+1%,"")</f>
        <v>7.0000000000000007E-2</v>
      </c>
      <c r="W1332" s="37">
        <f t="shared" si="7615"/>
        <v>7.0000000000000007E-2</v>
      </c>
      <c r="X1332">
        <f t="shared" si="7583"/>
        <v>16</v>
      </c>
      <c r="Y1332" s="37">
        <f t="shared" si="7584"/>
        <v>7.0000000000000007E-2</v>
      </c>
      <c r="Z1332">
        <f t="shared" ref="Z1332:AA1332" si="7616">IF(ROWS(Z$1326:Z1332)&lt;=Z$1324,Z1331+1,"")</f>
        <v>7</v>
      </c>
      <c r="AA1332">
        <f t="shared" si="7616"/>
        <v>7</v>
      </c>
      <c r="AB1332" s="37">
        <f t="shared" ref="AB1332:AG1332" si="7617">IF(ROWS(AB$1326:AB1332)/100&lt;=AB$1324,AB1331+1%,"")</f>
        <v>7.0000000000000007E-2</v>
      </c>
      <c r="AC1332" s="37">
        <f t="shared" si="7617"/>
        <v>7.0000000000000007E-2</v>
      </c>
      <c r="AD1332" s="37">
        <f t="shared" si="7617"/>
        <v>7.0000000000000007E-2</v>
      </c>
      <c r="AE1332" s="37">
        <f t="shared" si="7617"/>
        <v>7.0000000000000007E-2</v>
      </c>
      <c r="AF1332" s="37">
        <f t="shared" si="7617"/>
        <v>7.0000000000000007E-2</v>
      </c>
      <c r="AG1332" s="37">
        <f t="shared" si="7617"/>
        <v>7.0000000000000007E-2</v>
      </c>
      <c r="AH1332">
        <f t="shared" si="7587"/>
        <v>7</v>
      </c>
      <c r="AI1332" s="37">
        <f t="shared" ref="AI1332:AJ1332" si="7618">IF(ROWS(AI$1326:AI1332)/100&lt;=AI$1324,AI1331+1,"")</f>
        <v>6.01</v>
      </c>
      <c r="AJ1332" s="37">
        <f t="shared" si="7618"/>
        <v>6.01</v>
      </c>
    </row>
    <row r="1333" spans="2:36" ht="12.75">
      <c r="B1333">
        <f t="shared" ref="B1333:P1333" si="7619">IF(ROWS(B$1326:B1333)&lt;=B$1324,B1332+1,"")</f>
        <v>8</v>
      </c>
      <c r="C1333">
        <f t="shared" si="7619"/>
        <v>8</v>
      </c>
      <c r="D1333">
        <f t="shared" si="7619"/>
        <v>8</v>
      </c>
      <c r="E1333">
        <f t="shared" si="7619"/>
        <v>8</v>
      </c>
      <c r="F1333">
        <f t="shared" si="7619"/>
        <v>8</v>
      </c>
      <c r="G1333">
        <f t="shared" si="7619"/>
        <v>8</v>
      </c>
      <c r="H1333">
        <f t="shared" si="7619"/>
        <v>8</v>
      </c>
      <c r="I1333">
        <f t="shared" si="7619"/>
        <v>8</v>
      </c>
      <c r="J1333">
        <f t="shared" si="7619"/>
        <v>8</v>
      </c>
      <c r="K1333">
        <f t="shared" si="7619"/>
        <v>8</v>
      </c>
      <c r="L1333">
        <f t="shared" si="7619"/>
        <v>8</v>
      </c>
      <c r="M1333">
        <f t="shared" si="7619"/>
        <v>8</v>
      </c>
      <c r="N1333">
        <f t="shared" si="7619"/>
        <v>8</v>
      </c>
      <c r="O1333">
        <f t="shared" si="7619"/>
        <v>8</v>
      </c>
      <c r="P1333">
        <f t="shared" si="7619"/>
        <v>8</v>
      </c>
      <c r="Q1333" s="37">
        <f t="shared" ref="Q1333:T1333" si="7620">IF(ROWS(Q$1326:Q1333)/100&lt;=Q$1324,Q1332+1%,"")</f>
        <v>0.08</v>
      </c>
      <c r="R1333" s="37">
        <f t="shared" si="7620"/>
        <v>0.08</v>
      </c>
      <c r="S1333" s="37">
        <f t="shared" si="7620"/>
        <v>0.08</v>
      </c>
      <c r="T1333" s="37">
        <f t="shared" si="7620"/>
        <v>0.08</v>
      </c>
      <c r="U1333">
        <f t="shared" si="7581"/>
        <v>8</v>
      </c>
      <c r="V1333" s="37">
        <f t="shared" ref="V1333:W1333" si="7621">IF(ROWS(V$1326:V1333)/100&lt;=V$1324,V1332+1%,"")</f>
        <v>0.08</v>
      </c>
      <c r="W1333" s="37">
        <f t="shared" si="7621"/>
        <v>0.08</v>
      </c>
      <c r="X1333">
        <f t="shared" si="7583"/>
        <v>17</v>
      </c>
      <c r="Y1333" s="37">
        <f t="shared" si="7584"/>
        <v>0.08</v>
      </c>
      <c r="Z1333">
        <f t="shared" ref="Z1333:AA1333" si="7622">IF(ROWS(Z$1326:Z1333)&lt;=Z$1324,Z1332+1,"")</f>
        <v>8</v>
      </c>
      <c r="AA1333">
        <f t="shared" si="7622"/>
        <v>8</v>
      </c>
      <c r="AB1333" s="37">
        <f t="shared" ref="AB1333:AG1333" si="7623">IF(ROWS(AB$1326:AB1333)/100&lt;=AB$1324,AB1332+1%,"")</f>
        <v>0.08</v>
      </c>
      <c r="AC1333" s="37">
        <f t="shared" si="7623"/>
        <v>0.08</v>
      </c>
      <c r="AD1333" s="37">
        <f t="shared" si="7623"/>
        <v>0.08</v>
      </c>
      <c r="AE1333" s="37">
        <f t="shared" si="7623"/>
        <v>0.08</v>
      </c>
      <c r="AF1333" s="37">
        <f t="shared" si="7623"/>
        <v>0.08</v>
      </c>
      <c r="AG1333" s="37">
        <f t="shared" si="7623"/>
        <v>0.08</v>
      </c>
      <c r="AH1333">
        <f t="shared" si="7587"/>
        <v>8</v>
      </c>
      <c r="AI1333" s="37">
        <f t="shared" ref="AI1333:AJ1333" si="7624">IF(ROWS(AI$1326:AI1333)/100&lt;=AI$1324,AI1332+1,"")</f>
        <v>7.01</v>
      </c>
      <c r="AJ1333" s="37">
        <f t="shared" si="7624"/>
        <v>7.01</v>
      </c>
    </row>
    <row r="1334" spans="2:36" ht="12.75">
      <c r="B1334">
        <f t="shared" ref="B1334:P1334" si="7625">IF(ROWS(B$1326:B1334)&lt;=B$1324,B1333+1,"")</f>
        <v>9</v>
      </c>
      <c r="C1334">
        <f t="shared" si="7625"/>
        <v>9</v>
      </c>
      <c r="D1334">
        <f t="shared" si="7625"/>
        <v>9</v>
      </c>
      <c r="E1334">
        <f t="shared" si="7625"/>
        <v>9</v>
      </c>
      <c r="F1334">
        <f t="shared" si="7625"/>
        <v>9</v>
      </c>
      <c r="G1334">
        <f t="shared" si="7625"/>
        <v>9</v>
      </c>
      <c r="H1334">
        <f t="shared" si="7625"/>
        <v>9</v>
      </c>
      <c r="I1334">
        <f t="shared" si="7625"/>
        <v>9</v>
      </c>
      <c r="J1334">
        <f t="shared" si="7625"/>
        <v>9</v>
      </c>
      <c r="K1334">
        <f t="shared" si="7625"/>
        <v>9</v>
      </c>
      <c r="L1334">
        <f t="shared" si="7625"/>
        <v>9</v>
      </c>
      <c r="M1334">
        <f t="shared" si="7625"/>
        <v>9</v>
      </c>
      <c r="N1334">
        <f t="shared" si="7625"/>
        <v>9</v>
      </c>
      <c r="O1334">
        <f t="shared" si="7625"/>
        <v>9</v>
      </c>
      <c r="P1334">
        <f t="shared" si="7625"/>
        <v>9</v>
      </c>
      <c r="Q1334" s="37">
        <f t="shared" ref="Q1334:T1334" si="7626">IF(ROWS(Q$1326:Q1334)/100&lt;=Q$1324,Q1333+1%,"")</f>
        <v>0.09</v>
      </c>
      <c r="R1334" s="37">
        <f t="shared" si="7626"/>
        <v>0.09</v>
      </c>
      <c r="S1334" s="37">
        <f t="shared" si="7626"/>
        <v>0.09</v>
      </c>
      <c r="T1334" s="37">
        <f t="shared" si="7626"/>
        <v>0.09</v>
      </c>
      <c r="U1334">
        <f t="shared" si="7581"/>
        <v>9</v>
      </c>
      <c r="V1334" s="37">
        <f t="shared" ref="V1334:W1334" si="7627">IF(ROWS(V$1326:V1334)/100&lt;=V$1324,V1333+1%,"")</f>
        <v>0.09</v>
      </c>
      <c r="W1334" s="37">
        <f t="shared" si="7627"/>
        <v>0.09</v>
      </c>
      <c r="X1334">
        <f t="shared" si="7583"/>
        <v>18</v>
      </c>
      <c r="Y1334" s="37">
        <f t="shared" si="7584"/>
        <v>0.09</v>
      </c>
      <c r="Z1334">
        <f t="shared" ref="Z1334:AA1334" si="7628">IF(ROWS(Z$1326:Z1334)&lt;=Z$1324,Z1333+1,"")</f>
        <v>9</v>
      </c>
      <c r="AA1334">
        <f t="shared" si="7628"/>
        <v>9</v>
      </c>
      <c r="AB1334" s="37">
        <f t="shared" ref="AB1334:AG1334" si="7629">IF(ROWS(AB$1326:AB1334)/100&lt;=AB$1324,AB1333+1%,"")</f>
        <v>0.09</v>
      </c>
      <c r="AC1334" s="37">
        <f t="shared" si="7629"/>
        <v>0.09</v>
      </c>
      <c r="AD1334" s="37">
        <f t="shared" si="7629"/>
        <v>0.09</v>
      </c>
      <c r="AE1334" s="37">
        <f t="shared" si="7629"/>
        <v>0.09</v>
      </c>
      <c r="AF1334" s="37">
        <f t="shared" si="7629"/>
        <v>0.09</v>
      </c>
      <c r="AG1334" s="37">
        <f t="shared" si="7629"/>
        <v>0.09</v>
      </c>
      <c r="AH1334">
        <f t="shared" si="7587"/>
        <v>9</v>
      </c>
      <c r="AI1334" s="37">
        <f t="shared" ref="AI1334:AJ1334" si="7630">IF(ROWS(AI$1326:AI1334)/100&lt;=AI$1324,AI1333+1,"")</f>
        <v>8.01</v>
      </c>
      <c r="AJ1334" s="37">
        <f t="shared" si="7630"/>
        <v>8.01</v>
      </c>
    </row>
    <row r="1335" spans="2:36" ht="12.75">
      <c r="B1335">
        <f t="shared" ref="B1335:P1335" si="7631">IF(ROWS(B$1326:B1335)&lt;=B$1324,B1334+1,"")</f>
        <v>10</v>
      </c>
      <c r="C1335">
        <f t="shared" si="7631"/>
        <v>10</v>
      </c>
      <c r="D1335">
        <f t="shared" si="7631"/>
        <v>10</v>
      </c>
      <c r="E1335">
        <f t="shared" si="7631"/>
        <v>10</v>
      </c>
      <c r="F1335">
        <f t="shared" si="7631"/>
        <v>10</v>
      </c>
      <c r="G1335">
        <f t="shared" si="7631"/>
        <v>10</v>
      </c>
      <c r="H1335">
        <f t="shared" si="7631"/>
        <v>10</v>
      </c>
      <c r="I1335">
        <f t="shared" si="7631"/>
        <v>10</v>
      </c>
      <c r="J1335">
        <f t="shared" si="7631"/>
        <v>10</v>
      </c>
      <c r="K1335">
        <f t="shared" si="7631"/>
        <v>10</v>
      </c>
      <c r="L1335">
        <f t="shared" si="7631"/>
        <v>10</v>
      </c>
      <c r="M1335">
        <f t="shared" si="7631"/>
        <v>10</v>
      </c>
      <c r="N1335">
        <f t="shared" si="7631"/>
        <v>10</v>
      </c>
      <c r="O1335">
        <f t="shared" si="7631"/>
        <v>10</v>
      </c>
      <c r="P1335">
        <f t="shared" si="7631"/>
        <v>10</v>
      </c>
      <c r="Q1335" s="37">
        <f t="shared" ref="Q1335:T1335" si="7632">IF(ROWS(Q$1326:Q1335)/100&lt;=Q$1324,Q1334+1%,"")</f>
        <v>9.9999999999999992E-2</v>
      </c>
      <c r="R1335" s="37">
        <f t="shared" si="7632"/>
        <v>9.9999999999999992E-2</v>
      </c>
      <c r="S1335" s="37">
        <f t="shared" si="7632"/>
        <v>9.9999999999999992E-2</v>
      </c>
      <c r="T1335" s="37">
        <f t="shared" si="7632"/>
        <v>9.9999999999999992E-2</v>
      </c>
      <c r="U1335">
        <f t="shared" si="7581"/>
        <v>10</v>
      </c>
      <c r="V1335" s="37">
        <f t="shared" ref="V1335:W1335" si="7633">IF(ROWS(V$1326:V1335)/100&lt;=V$1324,V1334+1%,"")</f>
        <v>9.9999999999999992E-2</v>
      </c>
      <c r="W1335" s="37">
        <f t="shared" si="7633"/>
        <v>9.9999999999999992E-2</v>
      </c>
      <c r="X1335">
        <f t="shared" si="7583"/>
        <v>19</v>
      </c>
      <c r="Y1335" s="37">
        <f t="shared" si="7584"/>
        <v>9.9999999999999992E-2</v>
      </c>
      <c r="Z1335">
        <f t="shared" ref="Z1335:AA1335" si="7634">IF(ROWS(Z$1326:Z1335)&lt;=Z$1324,Z1334+1,"")</f>
        <v>10</v>
      </c>
      <c r="AA1335">
        <f t="shared" si="7634"/>
        <v>10</v>
      </c>
      <c r="AB1335" s="37">
        <f t="shared" ref="AB1335:AG1335" si="7635">IF(ROWS(AB$1326:AB1335)/100&lt;=AB$1324,AB1334+1%,"")</f>
        <v>9.9999999999999992E-2</v>
      </c>
      <c r="AC1335" s="37">
        <f t="shared" si="7635"/>
        <v>9.9999999999999992E-2</v>
      </c>
      <c r="AD1335" s="37">
        <f t="shared" si="7635"/>
        <v>9.9999999999999992E-2</v>
      </c>
      <c r="AE1335" s="37">
        <f t="shared" si="7635"/>
        <v>9.9999999999999992E-2</v>
      </c>
      <c r="AF1335" s="37">
        <f t="shared" si="7635"/>
        <v>9.9999999999999992E-2</v>
      </c>
      <c r="AG1335" s="37">
        <f t="shared" si="7635"/>
        <v>9.9999999999999992E-2</v>
      </c>
      <c r="AH1335">
        <f t="shared" si="7587"/>
        <v>10</v>
      </c>
      <c r="AI1335" s="37">
        <f t="shared" ref="AI1335:AJ1335" si="7636">IF(ROWS(AI$1326:AI1335)/100&lt;=AI$1324,AI1334+1,"")</f>
        <v>9.01</v>
      </c>
      <c r="AJ1335" s="37">
        <f t="shared" si="7636"/>
        <v>9.01</v>
      </c>
    </row>
    <row r="1336" spans="2:36" ht="12.75">
      <c r="B1336">
        <f t="shared" ref="B1336:P1336" si="7637">IF(ROWS(B$1326:B1336)&lt;=B$1324,B1335+1,"")</f>
        <v>11</v>
      </c>
      <c r="C1336">
        <f t="shared" si="7637"/>
        <v>11</v>
      </c>
      <c r="D1336">
        <f t="shared" si="7637"/>
        <v>11</v>
      </c>
      <c r="E1336">
        <f t="shared" si="7637"/>
        <v>11</v>
      </c>
      <c r="F1336">
        <f t="shared" si="7637"/>
        <v>11</v>
      </c>
      <c r="G1336">
        <f t="shared" si="7637"/>
        <v>11</v>
      </c>
      <c r="H1336">
        <f t="shared" si="7637"/>
        <v>11</v>
      </c>
      <c r="I1336">
        <f t="shared" si="7637"/>
        <v>11</v>
      </c>
      <c r="J1336">
        <f t="shared" si="7637"/>
        <v>11</v>
      </c>
      <c r="K1336">
        <f t="shared" si="7637"/>
        <v>11</v>
      </c>
      <c r="L1336">
        <f t="shared" si="7637"/>
        <v>11</v>
      </c>
      <c r="M1336">
        <f t="shared" si="7637"/>
        <v>11</v>
      </c>
      <c r="N1336">
        <f t="shared" si="7637"/>
        <v>11</v>
      </c>
      <c r="O1336">
        <f t="shared" si="7637"/>
        <v>11</v>
      </c>
      <c r="P1336">
        <f t="shared" si="7637"/>
        <v>11</v>
      </c>
      <c r="Q1336" s="37">
        <f t="shared" ref="Q1336:T1336" si="7638">IF(ROWS(Q$1326:Q1336)/100&lt;=Q$1324,Q1335+1%,"")</f>
        <v>0.10999999999999999</v>
      </c>
      <c r="R1336" s="37">
        <f t="shared" si="7638"/>
        <v>0.10999999999999999</v>
      </c>
      <c r="S1336" s="37">
        <f t="shared" si="7638"/>
        <v>0.10999999999999999</v>
      </c>
      <c r="T1336" s="37">
        <f t="shared" si="7638"/>
        <v>0.10999999999999999</v>
      </c>
      <c r="U1336">
        <f t="shared" si="7581"/>
        <v>11</v>
      </c>
      <c r="V1336" s="37">
        <f t="shared" ref="V1336:W1336" si="7639">IF(ROWS(V$1326:V1336)/100&lt;=V$1324,V1335+1%,"")</f>
        <v>0.10999999999999999</v>
      </c>
      <c r="W1336" s="37">
        <f t="shared" si="7639"/>
        <v>0.10999999999999999</v>
      </c>
      <c r="X1336">
        <f t="shared" si="7583"/>
        <v>20</v>
      </c>
      <c r="Y1336" s="37">
        <f t="shared" si="7584"/>
        <v>0.10999999999999999</v>
      </c>
      <c r="Z1336">
        <f t="shared" ref="Z1336:AA1336" si="7640">IF(ROWS(Z$1326:Z1336)&lt;=Z$1324,Z1335+1,"")</f>
        <v>11</v>
      </c>
      <c r="AA1336">
        <f t="shared" si="7640"/>
        <v>11</v>
      </c>
      <c r="AB1336" s="37">
        <f t="shared" ref="AB1336:AG1336" si="7641">IF(ROWS(AB$1326:AB1336)/100&lt;=AB$1324,AB1335+1%,"")</f>
        <v>0.10999999999999999</v>
      </c>
      <c r="AC1336" s="37">
        <f t="shared" si="7641"/>
        <v>0.10999999999999999</v>
      </c>
      <c r="AD1336" s="37">
        <f t="shared" si="7641"/>
        <v>0.10999999999999999</v>
      </c>
      <c r="AE1336" s="37">
        <f t="shared" si="7641"/>
        <v>0.10999999999999999</v>
      </c>
      <c r="AF1336" s="37">
        <f t="shared" si="7641"/>
        <v>0.10999999999999999</v>
      </c>
      <c r="AG1336" s="37">
        <f t="shared" si="7641"/>
        <v>0.10999999999999999</v>
      </c>
      <c r="AH1336">
        <f t="shared" si="7587"/>
        <v>11</v>
      </c>
      <c r="AI1336" s="37">
        <f t="shared" ref="AI1336:AJ1336" si="7642">IF(ROWS(AI$1326:AI1336)/100&lt;=AI$1324,AI1335+1,"")</f>
        <v>10.01</v>
      </c>
      <c r="AJ1336" s="37">
        <f t="shared" si="7642"/>
        <v>10.01</v>
      </c>
    </row>
    <row r="1337" spans="2:36" ht="12.75">
      <c r="B1337">
        <f t="shared" ref="B1337:P1337" si="7643">IF(ROWS(B$1326:B1337)&lt;=B$1324,B1336+1,"")</f>
        <v>12</v>
      </c>
      <c r="C1337">
        <f t="shared" si="7643"/>
        <v>12</v>
      </c>
      <c r="D1337">
        <f t="shared" si="7643"/>
        <v>12</v>
      </c>
      <c r="E1337">
        <f t="shared" si="7643"/>
        <v>12</v>
      </c>
      <c r="F1337">
        <f t="shared" si="7643"/>
        <v>12</v>
      </c>
      <c r="G1337">
        <f t="shared" si="7643"/>
        <v>12</v>
      </c>
      <c r="H1337">
        <f t="shared" si="7643"/>
        <v>12</v>
      </c>
      <c r="I1337">
        <f t="shared" si="7643"/>
        <v>12</v>
      </c>
      <c r="J1337">
        <f t="shared" si="7643"/>
        <v>12</v>
      </c>
      <c r="K1337">
        <f t="shared" si="7643"/>
        <v>12</v>
      </c>
      <c r="L1337">
        <f t="shared" si="7643"/>
        <v>12</v>
      </c>
      <c r="M1337">
        <f t="shared" si="7643"/>
        <v>12</v>
      </c>
      <c r="N1337">
        <f t="shared" si="7643"/>
        <v>12</v>
      </c>
      <c r="O1337">
        <f t="shared" si="7643"/>
        <v>12</v>
      </c>
      <c r="P1337">
        <f t="shared" si="7643"/>
        <v>12</v>
      </c>
      <c r="Q1337" s="37">
        <f t="shared" ref="Q1337:T1337" si="7644">IF(ROWS(Q$1326:Q1337)/100&lt;=Q$1324,Q1336+1%,"")</f>
        <v>0.11999999999999998</v>
      </c>
      <c r="R1337" s="37">
        <f t="shared" si="7644"/>
        <v>0.11999999999999998</v>
      </c>
      <c r="S1337" s="37">
        <f t="shared" si="7644"/>
        <v>0.11999999999999998</v>
      </c>
      <c r="T1337" s="37">
        <f t="shared" si="7644"/>
        <v>0.11999999999999998</v>
      </c>
      <c r="U1337">
        <f t="shared" si="7581"/>
        <v>12</v>
      </c>
      <c r="V1337" s="37">
        <f t="shared" ref="V1337:W1337" si="7645">IF(ROWS(V$1326:V1337)/100&lt;=V$1324,V1336+1%,"")</f>
        <v>0.11999999999999998</v>
      </c>
      <c r="W1337" s="37">
        <f t="shared" si="7645"/>
        <v>0.11999999999999998</v>
      </c>
      <c r="X1337">
        <f t="shared" si="7583"/>
        <v>21</v>
      </c>
      <c r="Y1337" s="37">
        <f t="shared" si="7584"/>
        <v>0.11999999999999998</v>
      </c>
      <c r="Z1337">
        <f t="shared" ref="Z1337:AA1337" si="7646">IF(ROWS(Z$1326:Z1337)&lt;=Z$1324,Z1336+1,"")</f>
        <v>12</v>
      </c>
      <c r="AA1337">
        <f t="shared" si="7646"/>
        <v>12</v>
      </c>
      <c r="AB1337" s="37">
        <f t="shared" ref="AB1337:AG1337" si="7647">IF(ROWS(AB$1326:AB1337)/100&lt;=AB$1324,AB1336+1%,"")</f>
        <v>0.11999999999999998</v>
      </c>
      <c r="AC1337" s="37">
        <f t="shared" si="7647"/>
        <v>0.11999999999999998</v>
      </c>
      <c r="AD1337" s="37">
        <f t="shared" si="7647"/>
        <v>0.11999999999999998</v>
      </c>
      <c r="AE1337" s="37">
        <f t="shared" si="7647"/>
        <v>0.11999999999999998</v>
      </c>
      <c r="AF1337" s="37">
        <f t="shared" si="7647"/>
        <v>0.11999999999999998</v>
      </c>
      <c r="AG1337" s="37">
        <f t="shared" si="7647"/>
        <v>0.11999999999999998</v>
      </c>
      <c r="AH1337">
        <f t="shared" si="7587"/>
        <v>12</v>
      </c>
      <c r="AI1337" s="37">
        <f t="shared" ref="AI1337:AJ1337" si="7648">IF(ROWS(AI$1326:AI1337)/100&lt;=AI$1324,AI1336+1,"")</f>
        <v>11.01</v>
      </c>
      <c r="AJ1337" s="37">
        <f t="shared" si="7648"/>
        <v>11.01</v>
      </c>
    </row>
    <row r="1338" spans="2:36" ht="12.75">
      <c r="B1338">
        <f t="shared" ref="B1338:P1338" si="7649">IF(ROWS(B$1326:B1338)&lt;=B$1324,B1337+1,"")</f>
        <v>13</v>
      </c>
      <c r="C1338">
        <f t="shared" si="7649"/>
        <v>13</v>
      </c>
      <c r="D1338">
        <f t="shared" si="7649"/>
        <v>13</v>
      </c>
      <c r="E1338">
        <f t="shared" si="7649"/>
        <v>13</v>
      </c>
      <c r="F1338">
        <f t="shared" si="7649"/>
        <v>13</v>
      </c>
      <c r="G1338">
        <f t="shared" si="7649"/>
        <v>13</v>
      </c>
      <c r="H1338">
        <f t="shared" si="7649"/>
        <v>13</v>
      </c>
      <c r="I1338">
        <f t="shared" si="7649"/>
        <v>13</v>
      </c>
      <c r="J1338">
        <f t="shared" si="7649"/>
        <v>13</v>
      </c>
      <c r="K1338">
        <f t="shared" si="7649"/>
        <v>13</v>
      </c>
      <c r="L1338">
        <f t="shared" si="7649"/>
        <v>13</v>
      </c>
      <c r="M1338">
        <f t="shared" si="7649"/>
        <v>13</v>
      </c>
      <c r="N1338">
        <f t="shared" si="7649"/>
        <v>13</v>
      </c>
      <c r="O1338">
        <f t="shared" si="7649"/>
        <v>13</v>
      </c>
      <c r="P1338">
        <f t="shared" si="7649"/>
        <v>13</v>
      </c>
      <c r="Q1338" s="37">
        <f t="shared" ref="Q1338:T1338" si="7650">IF(ROWS(Q$1326:Q1338)/100&lt;=Q$1324,Q1337+1%,"")</f>
        <v>0.12999999999999998</v>
      </c>
      <c r="R1338" s="37">
        <f t="shared" si="7650"/>
        <v>0.12999999999999998</v>
      </c>
      <c r="S1338" s="37">
        <f t="shared" si="7650"/>
        <v>0.12999999999999998</v>
      </c>
      <c r="T1338" s="37">
        <f t="shared" si="7650"/>
        <v>0.12999999999999998</v>
      </c>
      <c r="U1338">
        <f t="shared" si="7581"/>
        <v>13</v>
      </c>
      <c r="V1338" s="37">
        <f t="shared" ref="V1338:W1338" si="7651">IF(ROWS(V$1326:V1338)/100&lt;=V$1324,V1337+1%,"")</f>
        <v>0.12999999999999998</v>
      </c>
      <c r="W1338" s="37">
        <f t="shared" si="7651"/>
        <v>0.12999999999999998</v>
      </c>
      <c r="X1338">
        <f t="shared" si="7583"/>
        <v>22</v>
      </c>
      <c r="Y1338" s="37">
        <f t="shared" si="7584"/>
        <v>0.12999999999999998</v>
      </c>
      <c r="Z1338">
        <f t="shared" ref="Z1338:AA1338" si="7652">IF(ROWS(Z$1326:Z1338)&lt;=Z$1324,Z1337+1,"")</f>
        <v>13</v>
      </c>
      <c r="AA1338">
        <f t="shared" si="7652"/>
        <v>13</v>
      </c>
      <c r="AB1338" s="37">
        <f t="shared" ref="AB1338:AG1338" si="7653">IF(ROWS(AB$1326:AB1338)/100&lt;=AB$1324,AB1337+1%,"")</f>
        <v>0.12999999999999998</v>
      </c>
      <c r="AC1338" s="37">
        <f t="shared" si="7653"/>
        <v>0.12999999999999998</v>
      </c>
      <c r="AD1338" s="37">
        <f t="shared" si="7653"/>
        <v>0.12999999999999998</v>
      </c>
      <c r="AE1338" s="37">
        <f t="shared" si="7653"/>
        <v>0.12999999999999998</v>
      </c>
      <c r="AF1338" s="37">
        <f t="shared" si="7653"/>
        <v>0.12999999999999998</v>
      </c>
      <c r="AG1338" s="37">
        <f t="shared" si="7653"/>
        <v>0.12999999999999998</v>
      </c>
      <c r="AH1338">
        <f t="shared" si="7587"/>
        <v>13</v>
      </c>
      <c r="AI1338" s="37">
        <f t="shared" ref="AI1338:AJ1338" si="7654">IF(ROWS(AI$1326:AI1338)/100&lt;=AI$1324,AI1337+1,"")</f>
        <v>12.01</v>
      </c>
      <c r="AJ1338" s="37">
        <f t="shared" si="7654"/>
        <v>12.01</v>
      </c>
    </row>
    <row r="1339" spans="2:36" ht="12.75">
      <c r="B1339">
        <f t="shared" ref="B1339:P1339" si="7655">IF(ROWS(B$1326:B1339)&lt;=B$1324,B1338+1,"")</f>
        <v>14</v>
      </c>
      <c r="C1339">
        <f t="shared" si="7655"/>
        <v>14</v>
      </c>
      <c r="D1339">
        <f t="shared" si="7655"/>
        <v>14</v>
      </c>
      <c r="E1339">
        <f t="shared" si="7655"/>
        <v>14</v>
      </c>
      <c r="F1339">
        <f t="shared" si="7655"/>
        <v>14</v>
      </c>
      <c r="G1339">
        <f t="shared" si="7655"/>
        <v>14</v>
      </c>
      <c r="H1339">
        <f t="shared" si="7655"/>
        <v>14</v>
      </c>
      <c r="I1339">
        <f t="shared" si="7655"/>
        <v>14</v>
      </c>
      <c r="J1339">
        <f t="shared" si="7655"/>
        <v>14</v>
      </c>
      <c r="K1339">
        <f t="shared" si="7655"/>
        <v>14</v>
      </c>
      <c r="L1339">
        <f t="shared" si="7655"/>
        <v>14</v>
      </c>
      <c r="M1339">
        <f t="shared" si="7655"/>
        <v>14</v>
      </c>
      <c r="N1339">
        <f t="shared" si="7655"/>
        <v>14</v>
      </c>
      <c r="O1339">
        <f t="shared" si="7655"/>
        <v>14</v>
      </c>
      <c r="P1339">
        <f t="shared" si="7655"/>
        <v>14</v>
      </c>
      <c r="Q1339" s="37">
        <f t="shared" ref="Q1339:T1339" si="7656">IF(ROWS(Q$1326:Q1339)/100&lt;=Q$1324,Q1338+1%,"")</f>
        <v>0.13999999999999999</v>
      </c>
      <c r="R1339" s="37">
        <f t="shared" si="7656"/>
        <v>0.13999999999999999</v>
      </c>
      <c r="S1339" s="37">
        <f t="shared" si="7656"/>
        <v>0.13999999999999999</v>
      </c>
      <c r="T1339" s="37">
        <f t="shared" si="7656"/>
        <v>0.13999999999999999</v>
      </c>
      <c r="U1339">
        <f t="shared" si="7581"/>
        <v>14</v>
      </c>
      <c r="V1339" s="37">
        <f t="shared" ref="V1339:W1339" si="7657">IF(ROWS(V$1326:V1339)/100&lt;=V$1324,V1338+1%,"")</f>
        <v>0.13999999999999999</v>
      </c>
      <c r="W1339" s="37">
        <f t="shared" si="7657"/>
        <v>0.13999999999999999</v>
      </c>
      <c r="X1339">
        <f t="shared" si="7583"/>
        <v>23</v>
      </c>
      <c r="Y1339" s="37">
        <f t="shared" si="7584"/>
        <v>0.13999999999999999</v>
      </c>
      <c r="Z1339">
        <f t="shared" ref="Z1339:AA1339" si="7658">IF(ROWS(Z$1326:Z1339)&lt;=Z$1324,Z1338+1,"")</f>
        <v>14</v>
      </c>
      <c r="AA1339">
        <f t="shared" si="7658"/>
        <v>14</v>
      </c>
      <c r="AB1339" s="37">
        <f t="shared" ref="AB1339:AG1339" si="7659">IF(ROWS(AB$1326:AB1339)/100&lt;=AB$1324,AB1338+1%,"")</f>
        <v>0.13999999999999999</v>
      </c>
      <c r="AC1339" s="37">
        <f t="shared" si="7659"/>
        <v>0.13999999999999999</v>
      </c>
      <c r="AD1339" s="37">
        <f t="shared" si="7659"/>
        <v>0.13999999999999999</v>
      </c>
      <c r="AE1339" s="37">
        <f t="shared" si="7659"/>
        <v>0.13999999999999999</v>
      </c>
      <c r="AF1339" s="37">
        <f t="shared" si="7659"/>
        <v>0.13999999999999999</v>
      </c>
      <c r="AG1339" s="37">
        <f t="shared" si="7659"/>
        <v>0.13999999999999999</v>
      </c>
      <c r="AH1339">
        <f t="shared" si="7587"/>
        <v>14</v>
      </c>
      <c r="AI1339" s="37">
        <f t="shared" ref="AI1339:AJ1339" si="7660">IF(ROWS(AI$1326:AI1339)/100&lt;=AI$1324,AI1338+1,"")</f>
        <v>13.01</v>
      </c>
      <c r="AJ1339" s="37">
        <f t="shared" si="7660"/>
        <v>13.01</v>
      </c>
    </row>
    <row r="1340" spans="2:36" ht="12.75">
      <c r="B1340">
        <f t="shared" ref="B1340:P1340" si="7661">IF(ROWS(B$1326:B1340)&lt;=B$1324,B1339+1,"")</f>
        <v>15</v>
      </c>
      <c r="C1340">
        <f t="shared" si="7661"/>
        <v>15</v>
      </c>
      <c r="D1340">
        <f t="shared" si="7661"/>
        <v>15</v>
      </c>
      <c r="E1340">
        <f t="shared" si="7661"/>
        <v>15</v>
      </c>
      <c r="F1340">
        <f t="shared" si="7661"/>
        <v>15</v>
      </c>
      <c r="G1340">
        <f t="shared" si="7661"/>
        <v>15</v>
      </c>
      <c r="H1340">
        <f t="shared" si="7661"/>
        <v>15</v>
      </c>
      <c r="I1340">
        <f t="shared" si="7661"/>
        <v>15</v>
      </c>
      <c r="J1340">
        <f t="shared" si="7661"/>
        <v>15</v>
      </c>
      <c r="K1340">
        <f t="shared" si="7661"/>
        <v>15</v>
      </c>
      <c r="L1340">
        <f t="shared" si="7661"/>
        <v>15</v>
      </c>
      <c r="M1340">
        <f t="shared" si="7661"/>
        <v>15</v>
      </c>
      <c r="N1340">
        <f t="shared" si="7661"/>
        <v>15</v>
      </c>
      <c r="O1340">
        <f t="shared" si="7661"/>
        <v>15</v>
      </c>
      <c r="P1340">
        <f t="shared" si="7661"/>
        <v>15</v>
      </c>
      <c r="Q1340" s="37">
        <f t="shared" ref="Q1340:T1340" si="7662">IF(ROWS(Q$1326:Q1340)/100&lt;=Q$1324,Q1339+1%,"")</f>
        <v>0.15</v>
      </c>
      <c r="R1340" s="37">
        <f t="shared" si="7662"/>
        <v>0.15</v>
      </c>
      <c r="S1340" s="37">
        <f t="shared" si="7662"/>
        <v>0.15</v>
      </c>
      <c r="T1340" s="37">
        <f t="shared" si="7662"/>
        <v>0.15</v>
      </c>
      <c r="U1340">
        <f t="shared" si="7581"/>
        <v>15</v>
      </c>
      <c r="V1340" s="37">
        <f t="shared" ref="V1340:W1340" si="7663">IF(ROWS(V$1326:V1340)/100&lt;=V$1324,V1339+1%,"")</f>
        <v>0.15</v>
      </c>
      <c r="W1340" s="37">
        <f t="shared" si="7663"/>
        <v>0.15</v>
      </c>
      <c r="X1340">
        <f t="shared" si="7583"/>
        <v>24</v>
      </c>
      <c r="Y1340" s="37">
        <f t="shared" si="7584"/>
        <v>0.15</v>
      </c>
      <c r="Z1340">
        <f t="shared" ref="Z1340:AA1340" si="7664">IF(ROWS(Z$1326:Z1340)&lt;=Z$1324,Z1339+1,"")</f>
        <v>15</v>
      </c>
      <c r="AA1340">
        <f t="shared" si="7664"/>
        <v>15</v>
      </c>
      <c r="AB1340" s="37">
        <f t="shared" ref="AB1340:AG1340" si="7665">IF(ROWS(AB$1326:AB1340)/100&lt;=AB$1324,AB1339+1%,"")</f>
        <v>0.15</v>
      </c>
      <c r="AC1340" s="37">
        <f t="shared" si="7665"/>
        <v>0.15</v>
      </c>
      <c r="AD1340" s="37">
        <f t="shared" si="7665"/>
        <v>0.15</v>
      </c>
      <c r="AE1340" s="37">
        <f t="shared" si="7665"/>
        <v>0.15</v>
      </c>
      <c r="AF1340" s="37">
        <f t="shared" si="7665"/>
        <v>0.15</v>
      </c>
      <c r="AG1340" s="37">
        <f t="shared" si="7665"/>
        <v>0.15</v>
      </c>
      <c r="AH1340">
        <f t="shared" si="7587"/>
        <v>15</v>
      </c>
      <c r="AI1340" s="37">
        <f t="shared" ref="AI1340:AJ1340" si="7666">IF(ROWS(AI$1326:AI1340)/100&lt;=AI$1324,AI1339+1,"")</f>
        <v>14.01</v>
      </c>
      <c r="AJ1340" s="37">
        <f t="shared" si="7666"/>
        <v>14.01</v>
      </c>
    </row>
    <row r="1341" spans="2:36" ht="12.75">
      <c r="B1341">
        <f t="shared" ref="B1341:P1341" si="7667">IF(ROWS(B$1326:B1341)&lt;=B$1324,B1340+1,"")</f>
        <v>16</v>
      </c>
      <c r="C1341">
        <f t="shared" si="7667"/>
        <v>16</v>
      </c>
      <c r="D1341">
        <f t="shared" si="7667"/>
        <v>16</v>
      </c>
      <c r="E1341">
        <f t="shared" si="7667"/>
        <v>16</v>
      </c>
      <c r="F1341">
        <f t="shared" si="7667"/>
        <v>16</v>
      </c>
      <c r="G1341">
        <f t="shared" si="7667"/>
        <v>16</v>
      </c>
      <c r="H1341">
        <f t="shared" si="7667"/>
        <v>16</v>
      </c>
      <c r="I1341">
        <f t="shared" si="7667"/>
        <v>16</v>
      </c>
      <c r="J1341">
        <f t="shared" si="7667"/>
        <v>16</v>
      </c>
      <c r="K1341">
        <f t="shared" si="7667"/>
        <v>16</v>
      </c>
      <c r="L1341">
        <f t="shared" si="7667"/>
        <v>16</v>
      </c>
      <c r="M1341">
        <f t="shared" si="7667"/>
        <v>16</v>
      </c>
      <c r="N1341">
        <f t="shared" si="7667"/>
        <v>16</v>
      </c>
      <c r="O1341">
        <f t="shared" si="7667"/>
        <v>16</v>
      </c>
      <c r="P1341">
        <f t="shared" si="7667"/>
        <v>16</v>
      </c>
      <c r="Q1341" s="37">
        <f t="shared" ref="Q1341:T1341" si="7668">IF(ROWS(Q$1326:Q1341)/100&lt;=Q$1324,Q1340+1%,"")</f>
        <v>0.16</v>
      </c>
      <c r="R1341" s="37">
        <f t="shared" si="7668"/>
        <v>0.16</v>
      </c>
      <c r="S1341" s="37">
        <f t="shared" si="7668"/>
        <v>0.16</v>
      </c>
      <c r="T1341" s="37">
        <f t="shared" si="7668"/>
        <v>0.16</v>
      </c>
      <c r="U1341">
        <f t="shared" si="7581"/>
        <v>16</v>
      </c>
      <c r="V1341" s="37">
        <f t="shared" ref="V1341:W1341" si="7669">IF(ROWS(V$1326:V1341)/100&lt;=V$1324,V1340+1%,"")</f>
        <v>0.16</v>
      </c>
      <c r="W1341" s="37">
        <f t="shared" si="7669"/>
        <v>0.16</v>
      </c>
      <c r="X1341">
        <f t="shared" si="7583"/>
        <v>25</v>
      </c>
      <c r="Y1341" s="37">
        <f t="shared" si="7584"/>
        <v>0.16</v>
      </c>
      <c r="Z1341">
        <f t="shared" ref="Z1341:AA1341" si="7670">IF(ROWS(Z$1326:Z1341)&lt;=Z$1324,Z1340+1,"")</f>
        <v>16</v>
      </c>
      <c r="AA1341">
        <f t="shared" si="7670"/>
        <v>16</v>
      </c>
      <c r="AB1341" s="37">
        <f t="shared" ref="AB1341:AG1341" si="7671">IF(ROWS(AB$1326:AB1341)/100&lt;=AB$1324,AB1340+1%,"")</f>
        <v>0.16</v>
      </c>
      <c r="AC1341" s="37">
        <f t="shared" si="7671"/>
        <v>0.16</v>
      </c>
      <c r="AD1341" s="37">
        <f t="shared" si="7671"/>
        <v>0.16</v>
      </c>
      <c r="AE1341" s="37">
        <f t="shared" si="7671"/>
        <v>0.16</v>
      </c>
      <c r="AF1341" s="37">
        <f t="shared" si="7671"/>
        <v>0.16</v>
      </c>
      <c r="AG1341" s="37">
        <f t="shared" si="7671"/>
        <v>0.16</v>
      </c>
      <c r="AH1341">
        <f t="shared" si="7587"/>
        <v>16</v>
      </c>
      <c r="AI1341" s="37">
        <f t="shared" ref="AI1341:AJ1341" si="7672">IF(ROWS(AI$1326:AI1341)/100&lt;=AI$1324,AI1340+1,"")</f>
        <v>15.01</v>
      </c>
      <c r="AJ1341" s="37">
        <f t="shared" si="7672"/>
        <v>15.01</v>
      </c>
    </row>
    <row r="1342" spans="2:36" ht="12.75">
      <c r="B1342">
        <f t="shared" ref="B1342:P1342" si="7673">IF(ROWS(B$1326:B1342)&lt;=B$1324,B1341+1,"")</f>
        <v>17</v>
      </c>
      <c r="C1342">
        <f t="shared" si="7673"/>
        <v>17</v>
      </c>
      <c r="D1342">
        <f t="shared" si="7673"/>
        <v>17</v>
      </c>
      <c r="E1342">
        <f t="shared" si="7673"/>
        <v>17</v>
      </c>
      <c r="F1342">
        <f t="shared" si="7673"/>
        <v>17</v>
      </c>
      <c r="G1342">
        <f t="shared" si="7673"/>
        <v>17</v>
      </c>
      <c r="H1342">
        <f t="shared" si="7673"/>
        <v>17</v>
      </c>
      <c r="I1342">
        <f t="shared" si="7673"/>
        <v>17</v>
      </c>
      <c r="J1342">
        <f t="shared" si="7673"/>
        <v>17</v>
      </c>
      <c r="K1342">
        <f t="shared" si="7673"/>
        <v>17</v>
      </c>
      <c r="L1342">
        <f t="shared" si="7673"/>
        <v>17</v>
      </c>
      <c r="M1342">
        <f t="shared" si="7673"/>
        <v>17</v>
      </c>
      <c r="N1342">
        <f t="shared" si="7673"/>
        <v>17</v>
      </c>
      <c r="O1342">
        <f t="shared" si="7673"/>
        <v>17</v>
      </c>
      <c r="P1342">
        <f t="shared" si="7673"/>
        <v>17</v>
      </c>
      <c r="Q1342" s="37">
        <f t="shared" ref="Q1342:T1342" si="7674">IF(ROWS(Q$1326:Q1342)/100&lt;=Q$1324,Q1341+1%,"")</f>
        <v>0.17</v>
      </c>
      <c r="R1342" s="37">
        <f t="shared" si="7674"/>
        <v>0.17</v>
      </c>
      <c r="S1342" s="37">
        <f t="shared" si="7674"/>
        <v>0.17</v>
      </c>
      <c r="T1342" s="37">
        <f t="shared" si="7674"/>
        <v>0.17</v>
      </c>
      <c r="U1342">
        <f t="shared" si="7581"/>
        <v>17</v>
      </c>
      <c r="V1342" s="37">
        <f t="shared" ref="V1342:W1342" si="7675">IF(ROWS(V$1326:V1342)/100&lt;=V$1324,V1341+1%,"")</f>
        <v>0.17</v>
      </c>
      <c r="W1342" s="37">
        <f t="shared" si="7675"/>
        <v>0.17</v>
      </c>
      <c r="X1342">
        <f t="shared" si="7583"/>
        <v>26</v>
      </c>
      <c r="Y1342" s="37">
        <f t="shared" si="7584"/>
        <v>0.17</v>
      </c>
      <c r="Z1342">
        <f t="shared" ref="Z1342:AA1342" si="7676">IF(ROWS(Z$1326:Z1342)&lt;=Z$1324,Z1341+1,"")</f>
        <v>17</v>
      </c>
      <c r="AA1342">
        <f t="shared" si="7676"/>
        <v>17</v>
      </c>
      <c r="AB1342" s="37">
        <f t="shared" ref="AB1342:AG1342" si="7677">IF(ROWS(AB$1326:AB1342)/100&lt;=AB$1324,AB1341+1%,"")</f>
        <v>0.17</v>
      </c>
      <c r="AC1342" s="37">
        <f t="shared" si="7677"/>
        <v>0.17</v>
      </c>
      <c r="AD1342" s="37">
        <f t="shared" si="7677"/>
        <v>0.17</v>
      </c>
      <c r="AE1342" s="37">
        <f t="shared" si="7677"/>
        <v>0.17</v>
      </c>
      <c r="AF1342" s="37">
        <f t="shared" si="7677"/>
        <v>0.17</v>
      </c>
      <c r="AG1342" s="37">
        <f t="shared" si="7677"/>
        <v>0.17</v>
      </c>
      <c r="AH1342">
        <f t="shared" si="7587"/>
        <v>17</v>
      </c>
      <c r="AI1342" s="37">
        <f t="shared" ref="AI1342:AJ1342" si="7678">IF(ROWS(AI$1326:AI1342)/100&lt;=AI$1324,AI1341+1,"")</f>
        <v>16.009999999999998</v>
      </c>
      <c r="AJ1342" s="37">
        <f t="shared" si="7678"/>
        <v>16.009999999999998</v>
      </c>
    </row>
    <row r="1343" spans="2:36" ht="12.75">
      <c r="B1343">
        <f t="shared" ref="B1343:P1343" si="7679">IF(ROWS(B$1326:B1343)&lt;=B$1324,B1342+1,"")</f>
        <v>18</v>
      </c>
      <c r="C1343">
        <f t="shared" si="7679"/>
        <v>18</v>
      </c>
      <c r="D1343">
        <f t="shared" si="7679"/>
        <v>18</v>
      </c>
      <c r="E1343">
        <f t="shared" si="7679"/>
        <v>18</v>
      </c>
      <c r="F1343">
        <f t="shared" si="7679"/>
        <v>18</v>
      </c>
      <c r="G1343">
        <f t="shared" si="7679"/>
        <v>18</v>
      </c>
      <c r="H1343">
        <f t="shared" si="7679"/>
        <v>18</v>
      </c>
      <c r="I1343">
        <f t="shared" si="7679"/>
        <v>18</v>
      </c>
      <c r="J1343">
        <f t="shared" si="7679"/>
        <v>18</v>
      </c>
      <c r="K1343">
        <f t="shared" si="7679"/>
        <v>18</v>
      </c>
      <c r="L1343">
        <f t="shared" si="7679"/>
        <v>18</v>
      </c>
      <c r="M1343">
        <f t="shared" si="7679"/>
        <v>18</v>
      </c>
      <c r="N1343">
        <f t="shared" si="7679"/>
        <v>18</v>
      </c>
      <c r="O1343">
        <f t="shared" si="7679"/>
        <v>18</v>
      </c>
      <c r="P1343">
        <f t="shared" si="7679"/>
        <v>18</v>
      </c>
      <c r="Q1343" s="37">
        <f t="shared" ref="Q1343:T1343" si="7680">IF(ROWS(Q$1326:Q1343)/100&lt;=Q$1324,Q1342+1%,"")</f>
        <v>0.18000000000000002</v>
      </c>
      <c r="R1343" s="37">
        <f t="shared" si="7680"/>
        <v>0.18000000000000002</v>
      </c>
      <c r="S1343" s="37">
        <f t="shared" si="7680"/>
        <v>0.18000000000000002</v>
      </c>
      <c r="T1343" s="37">
        <f t="shared" si="7680"/>
        <v>0.18000000000000002</v>
      </c>
      <c r="U1343">
        <f t="shared" si="7581"/>
        <v>18</v>
      </c>
      <c r="V1343" s="37">
        <f t="shared" ref="V1343:W1343" si="7681">IF(ROWS(V$1326:V1343)/100&lt;=V$1324,V1342+1%,"")</f>
        <v>0.18000000000000002</v>
      </c>
      <c r="W1343" s="37">
        <f t="shared" si="7681"/>
        <v>0.18000000000000002</v>
      </c>
      <c r="X1343">
        <f t="shared" si="7583"/>
        <v>27</v>
      </c>
      <c r="Y1343" s="37">
        <f t="shared" si="7584"/>
        <v>0.18000000000000002</v>
      </c>
      <c r="Z1343">
        <f t="shared" ref="Z1343:AA1343" si="7682">IF(ROWS(Z$1326:Z1343)&lt;=Z$1324,Z1342+1,"")</f>
        <v>18</v>
      </c>
      <c r="AA1343">
        <f t="shared" si="7682"/>
        <v>18</v>
      </c>
      <c r="AB1343" s="37">
        <f t="shared" ref="AB1343:AG1343" si="7683">IF(ROWS(AB$1326:AB1343)/100&lt;=AB$1324,AB1342+1%,"")</f>
        <v>0.18000000000000002</v>
      </c>
      <c r="AC1343" s="37">
        <f t="shared" si="7683"/>
        <v>0.18000000000000002</v>
      </c>
      <c r="AD1343" s="37">
        <f t="shared" si="7683"/>
        <v>0.18000000000000002</v>
      </c>
      <c r="AE1343" s="37">
        <f t="shared" si="7683"/>
        <v>0.18000000000000002</v>
      </c>
      <c r="AF1343" s="37">
        <f t="shared" si="7683"/>
        <v>0.18000000000000002</v>
      </c>
      <c r="AG1343" s="37">
        <f t="shared" si="7683"/>
        <v>0.18000000000000002</v>
      </c>
      <c r="AH1343">
        <f t="shared" si="7587"/>
        <v>18</v>
      </c>
      <c r="AI1343" s="37">
        <f t="shared" ref="AI1343:AJ1343" si="7684">IF(ROWS(AI$1326:AI1343)/100&lt;=AI$1324,AI1342+1,"")</f>
        <v>17.009999999999998</v>
      </c>
      <c r="AJ1343" s="37">
        <f t="shared" si="7684"/>
        <v>17.009999999999998</v>
      </c>
    </row>
    <row r="1344" spans="2:36" ht="12.75">
      <c r="B1344">
        <f t="shared" ref="B1344:P1344" si="7685">IF(ROWS(B$1326:B1344)&lt;=B$1324,B1343+1,"")</f>
        <v>19</v>
      </c>
      <c r="C1344">
        <f t="shared" si="7685"/>
        <v>19</v>
      </c>
      <c r="D1344">
        <f t="shared" si="7685"/>
        <v>19</v>
      </c>
      <c r="E1344">
        <f t="shared" si="7685"/>
        <v>19</v>
      </c>
      <c r="F1344">
        <f t="shared" si="7685"/>
        <v>19</v>
      </c>
      <c r="G1344">
        <f t="shared" si="7685"/>
        <v>19</v>
      </c>
      <c r="H1344">
        <f t="shared" si="7685"/>
        <v>19</v>
      </c>
      <c r="I1344">
        <f t="shared" si="7685"/>
        <v>19</v>
      </c>
      <c r="J1344">
        <f t="shared" si="7685"/>
        <v>19</v>
      </c>
      <c r="K1344">
        <f t="shared" si="7685"/>
        <v>19</v>
      </c>
      <c r="L1344">
        <f t="shared" si="7685"/>
        <v>19</v>
      </c>
      <c r="M1344">
        <f t="shared" si="7685"/>
        <v>19</v>
      </c>
      <c r="N1344">
        <f t="shared" si="7685"/>
        <v>19</v>
      </c>
      <c r="O1344">
        <f t="shared" si="7685"/>
        <v>19</v>
      </c>
      <c r="P1344">
        <f t="shared" si="7685"/>
        <v>19</v>
      </c>
      <c r="Q1344" s="37">
        <f t="shared" ref="Q1344:T1344" si="7686">IF(ROWS(Q$1326:Q1344)/100&lt;=Q$1324,Q1343+1%,"")</f>
        <v>0.19000000000000003</v>
      </c>
      <c r="R1344" s="37">
        <f t="shared" si="7686"/>
        <v>0.19000000000000003</v>
      </c>
      <c r="S1344" s="37">
        <f t="shared" si="7686"/>
        <v>0.19000000000000003</v>
      </c>
      <c r="T1344" s="37">
        <f t="shared" si="7686"/>
        <v>0.19000000000000003</v>
      </c>
      <c r="U1344">
        <f t="shared" si="7581"/>
        <v>19</v>
      </c>
      <c r="V1344" s="37">
        <f t="shared" ref="V1344:W1344" si="7687">IF(ROWS(V$1326:V1344)/100&lt;=V$1324,V1343+1%,"")</f>
        <v>0.19000000000000003</v>
      </c>
      <c r="W1344" s="37">
        <f t="shared" si="7687"/>
        <v>0.19000000000000003</v>
      </c>
      <c r="X1344">
        <f t="shared" si="7583"/>
        <v>28</v>
      </c>
      <c r="Y1344" s="37">
        <f t="shared" si="7584"/>
        <v>0.19000000000000003</v>
      </c>
      <c r="Z1344">
        <f t="shared" ref="Z1344:AA1344" si="7688">IF(ROWS(Z$1326:Z1344)&lt;=Z$1324,Z1343+1,"")</f>
        <v>19</v>
      </c>
      <c r="AA1344">
        <f t="shared" si="7688"/>
        <v>19</v>
      </c>
      <c r="AB1344" s="37">
        <f t="shared" ref="AB1344:AG1344" si="7689">IF(ROWS(AB$1326:AB1344)/100&lt;=AB$1324,AB1343+1%,"")</f>
        <v>0.19000000000000003</v>
      </c>
      <c r="AC1344" s="37">
        <f t="shared" si="7689"/>
        <v>0.19000000000000003</v>
      </c>
      <c r="AD1344" s="37">
        <f t="shared" si="7689"/>
        <v>0.19000000000000003</v>
      </c>
      <c r="AE1344" s="37">
        <f t="shared" si="7689"/>
        <v>0.19000000000000003</v>
      </c>
      <c r="AF1344" s="37">
        <f t="shared" si="7689"/>
        <v>0.19000000000000003</v>
      </c>
      <c r="AG1344" s="37">
        <f t="shared" si="7689"/>
        <v>0.19000000000000003</v>
      </c>
      <c r="AH1344">
        <f t="shared" si="7587"/>
        <v>19</v>
      </c>
      <c r="AI1344" s="37">
        <f t="shared" ref="AI1344:AJ1344" si="7690">IF(ROWS(AI$1326:AI1344)/100&lt;=AI$1324,AI1343+1,"")</f>
        <v>18.009999999999998</v>
      </c>
      <c r="AJ1344" s="37">
        <f t="shared" si="7690"/>
        <v>18.009999999999998</v>
      </c>
    </row>
    <row r="1345" spans="2:36" ht="12.75">
      <c r="B1345">
        <f t="shared" ref="B1345:P1345" si="7691">IF(ROWS(B$1326:B1345)&lt;=B$1324,B1344+1,"")</f>
        <v>20</v>
      </c>
      <c r="C1345">
        <f t="shared" si="7691"/>
        <v>20</v>
      </c>
      <c r="D1345">
        <f t="shared" si="7691"/>
        <v>20</v>
      </c>
      <c r="E1345">
        <f t="shared" si="7691"/>
        <v>20</v>
      </c>
      <c r="F1345">
        <f t="shared" si="7691"/>
        <v>20</v>
      </c>
      <c r="G1345">
        <f t="shared" si="7691"/>
        <v>20</v>
      </c>
      <c r="H1345">
        <f t="shared" si="7691"/>
        <v>20</v>
      </c>
      <c r="I1345">
        <f t="shared" si="7691"/>
        <v>20</v>
      </c>
      <c r="J1345">
        <f t="shared" si="7691"/>
        <v>20</v>
      </c>
      <c r="K1345">
        <f t="shared" si="7691"/>
        <v>20</v>
      </c>
      <c r="L1345">
        <f t="shared" si="7691"/>
        <v>20</v>
      </c>
      <c r="M1345">
        <f t="shared" si="7691"/>
        <v>20</v>
      </c>
      <c r="N1345">
        <f t="shared" si="7691"/>
        <v>20</v>
      </c>
      <c r="O1345">
        <f t="shared" si="7691"/>
        <v>20</v>
      </c>
      <c r="P1345">
        <f t="shared" si="7691"/>
        <v>20</v>
      </c>
      <c r="Q1345" s="37">
        <f t="shared" ref="Q1345:T1345" si="7692">IF(ROWS(Q$1326:Q1345)/100&lt;=Q$1324,Q1344+1%,"")</f>
        <v>0.20000000000000004</v>
      </c>
      <c r="R1345" s="37">
        <f t="shared" si="7692"/>
        <v>0.20000000000000004</v>
      </c>
      <c r="S1345" s="37">
        <f t="shared" si="7692"/>
        <v>0.20000000000000004</v>
      </c>
      <c r="T1345" s="37">
        <f t="shared" si="7692"/>
        <v>0.20000000000000004</v>
      </c>
      <c r="U1345">
        <f t="shared" si="7581"/>
        <v>20</v>
      </c>
      <c r="V1345" s="37">
        <f t="shared" ref="V1345:W1345" si="7693">IF(ROWS(V$1326:V1345)/100&lt;=V$1324,V1344+1%,"")</f>
        <v>0.20000000000000004</v>
      </c>
      <c r="W1345" s="37">
        <f t="shared" si="7693"/>
        <v>0.20000000000000004</v>
      </c>
      <c r="X1345">
        <f t="shared" si="7583"/>
        <v>29</v>
      </c>
      <c r="Y1345" s="37">
        <f t="shared" si="7584"/>
        <v>0.20000000000000004</v>
      </c>
      <c r="Z1345">
        <f t="shared" ref="Z1345:AA1345" si="7694">IF(ROWS(Z$1326:Z1345)&lt;=Z$1324,Z1344+1,"")</f>
        <v>20</v>
      </c>
      <c r="AA1345">
        <f t="shared" si="7694"/>
        <v>20</v>
      </c>
      <c r="AB1345" s="37">
        <f t="shared" ref="AB1345:AG1345" si="7695">IF(ROWS(AB$1326:AB1345)/100&lt;=AB$1324,AB1344+1%,"")</f>
        <v>0.20000000000000004</v>
      </c>
      <c r="AC1345" s="37">
        <f t="shared" si="7695"/>
        <v>0.20000000000000004</v>
      </c>
      <c r="AD1345" s="37">
        <f t="shared" si="7695"/>
        <v>0.20000000000000004</v>
      </c>
      <c r="AE1345" s="37">
        <f t="shared" si="7695"/>
        <v>0.20000000000000004</v>
      </c>
      <c r="AF1345" s="37">
        <f t="shared" si="7695"/>
        <v>0.20000000000000004</v>
      </c>
      <c r="AG1345" s="37">
        <f t="shared" si="7695"/>
        <v>0.20000000000000004</v>
      </c>
      <c r="AH1345">
        <f t="shared" si="7587"/>
        <v>20</v>
      </c>
      <c r="AI1345" s="37">
        <f t="shared" ref="AI1345:AJ1345" si="7696">IF(ROWS(AI$1326:AI1345)/100&lt;=AI$1324,AI1344+1,"")</f>
        <v>19.009999999999998</v>
      </c>
      <c r="AJ1345" s="37">
        <f t="shared" si="7696"/>
        <v>19.009999999999998</v>
      </c>
    </row>
    <row r="1346" spans="2:36" ht="12.75">
      <c r="B1346">
        <f t="shared" ref="B1346:P1346" si="7697">IF(ROWS(B$1326:B1346)&lt;=B$1324,B1345+1,"")</f>
        <v>21</v>
      </c>
      <c r="C1346">
        <f t="shared" si="7697"/>
        <v>21</v>
      </c>
      <c r="D1346">
        <f t="shared" si="7697"/>
        <v>21</v>
      </c>
      <c r="E1346">
        <f t="shared" si="7697"/>
        <v>21</v>
      </c>
      <c r="F1346">
        <f t="shared" si="7697"/>
        <v>21</v>
      </c>
      <c r="G1346">
        <f t="shared" si="7697"/>
        <v>21</v>
      </c>
      <c r="H1346">
        <f t="shared" si="7697"/>
        <v>21</v>
      </c>
      <c r="I1346">
        <f t="shared" si="7697"/>
        <v>21</v>
      </c>
      <c r="J1346">
        <f t="shared" si="7697"/>
        <v>21</v>
      </c>
      <c r="K1346">
        <f t="shared" si="7697"/>
        <v>21</v>
      </c>
      <c r="L1346">
        <f t="shared" si="7697"/>
        <v>21</v>
      </c>
      <c r="M1346">
        <f t="shared" si="7697"/>
        <v>21</v>
      </c>
      <c r="N1346">
        <f t="shared" si="7697"/>
        <v>21</v>
      </c>
      <c r="O1346">
        <f t="shared" si="7697"/>
        <v>21</v>
      </c>
      <c r="P1346">
        <f t="shared" si="7697"/>
        <v>21</v>
      </c>
      <c r="Q1346" s="37">
        <f t="shared" ref="Q1346:T1346" si="7698">IF(ROWS(Q$1326:Q1346)/100&lt;=Q$1324,Q1345+1%,"")</f>
        <v>0.21000000000000005</v>
      </c>
      <c r="R1346" s="37">
        <f t="shared" si="7698"/>
        <v>0.21000000000000005</v>
      </c>
      <c r="S1346" s="37">
        <f t="shared" si="7698"/>
        <v>0.21000000000000005</v>
      </c>
      <c r="T1346" s="37">
        <f t="shared" si="7698"/>
        <v>0.21000000000000005</v>
      </c>
      <c r="U1346">
        <f t="shared" si="7581"/>
        <v>21</v>
      </c>
      <c r="V1346" s="37">
        <f t="shared" ref="V1346:W1346" si="7699">IF(ROWS(V$1326:V1346)/100&lt;=V$1324,V1345+1%,"")</f>
        <v>0.21000000000000005</v>
      </c>
      <c r="W1346" s="37">
        <f t="shared" si="7699"/>
        <v>0.21000000000000005</v>
      </c>
      <c r="X1346">
        <f t="shared" si="7583"/>
        <v>30</v>
      </c>
      <c r="Y1346" s="37">
        <f t="shared" si="7584"/>
        <v>0.21000000000000005</v>
      </c>
      <c r="Z1346">
        <f t="shared" ref="Z1346:AA1346" si="7700">IF(ROWS(Z$1326:Z1346)&lt;=Z$1324,Z1345+1,"")</f>
        <v>21</v>
      </c>
      <c r="AA1346">
        <f t="shared" si="7700"/>
        <v>21</v>
      </c>
      <c r="AB1346" s="37">
        <f t="shared" ref="AB1346:AG1346" si="7701">IF(ROWS(AB$1326:AB1346)/100&lt;=AB$1324,AB1345+1%,"")</f>
        <v>0.21000000000000005</v>
      </c>
      <c r="AC1346" s="37">
        <f t="shared" si="7701"/>
        <v>0.21000000000000005</v>
      </c>
      <c r="AD1346" s="37">
        <f t="shared" si="7701"/>
        <v>0.21000000000000005</v>
      </c>
      <c r="AE1346" s="37">
        <f t="shared" si="7701"/>
        <v>0.21000000000000005</v>
      </c>
      <c r="AF1346" s="37">
        <f t="shared" si="7701"/>
        <v>0.21000000000000005</v>
      </c>
      <c r="AG1346" s="37">
        <f t="shared" si="7701"/>
        <v>0.21000000000000005</v>
      </c>
      <c r="AH1346">
        <f t="shared" si="7587"/>
        <v>21</v>
      </c>
      <c r="AI1346" s="37">
        <f t="shared" ref="AI1346:AJ1346" si="7702">IF(ROWS(AI$1326:AI1346)/100&lt;=AI$1324,AI1345+1,"")</f>
        <v>20.009999999999998</v>
      </c>
      <c r="AJ1346" s="37">
        <f t="shared" si="7702"/>
        <v>20.009999999999998</v>
      </c>
    </row>
    <row r="1347" spans="2:36" ht="12.75">
      <c r="B1347">
        <f t="shared" ref="B1347:P1347" si="7703">IF(ROWS(B$1326:B1347)&lt;=B$1324,B1346+1,"")</f>
        <v>22</v>
      </c>
      <c r="C1347">
        <f t="shared" si="7703"/>
        <v>22</v>
      </c>
      <c r="D1347">
        <f t="shared" si="7703"/>
        <v>22</v>
      </c>
      <c r="E1347">
        <f t="shared" si="7703"/>
        <v>22</v>
      </c>
      <c r="F1347">
        <f t="shared" si="7703"/>
        <v>22</v>
      </c>
      <c r="G1347">
        <f t="shared" si="7703"/>
        <v>22</v>
      </c>
      <c r="H1347">
        <f t="shared" si="7703"/>
        <v>22</v>
      </c>
      <c r="I1347">
        <f t="shared" si="7703"/>
        <v>22</v>
      </c>
      <c r="J1347">
        <f t="shared" si="7703"/>
        <v>22</v>
      </c>
      <c r="K1347">
        <f t="shared" si="7703"/>
        <v>22</v>
      </c>
      <c r="L1347">
        <f t="shared" si="7703"/>
        <v>22</v>
      </c>
      <c r="M1347">
        <f t="shared" si="7703"/>
        <v>22</v>
      </c>
      <c r="N1347">
        <f t="shared" si="7703"/>
        <v>22</v>
      </c>
      <c r="O1347">
        <f t="shared" si="7703"/>
        <v>22</v>
      </c>
      <c r="P1347">
        <f t="shared" si="7703"/>
        <v>22</v>
      </c>
      <c r="Q1347" s="37">
        <f t="shared" ref="Q1347:T1347" si="7704">IF(ROWS(Q$1326:Q1347)/100&lt;=Q$1324,Q1346+1%,"")</f>
        <v>0.22000000000000006</v>
      </c>
      <c r="R1347" s="37">
        <f t="shared" si="7704"/>
        <v>0.22000000000000006</v>
      </c>
      <c r="S1347" s="37">
        <f t="shared" si="7704"/>
        <v>0.22000000000000006</v>
      </c>
      <c r="T1347" s="37">
        <f t="shared" si="7704"/>
        <v>0.22000000000000006</v>
      </c>
      <c r="U1347">
        <f t="shared" si="7581"/>
        <v>22</v>
      </c>
      <c r="V1347" s="37">
        <f t="shared" ref="V1347:W1347" si="7705">IF(ROWS(V$1326:V1347)/100&lt;=V$1324,V1346+1%,"")</f>
        <v>0.22000000000000006</v>
      </c>
      <c r="W1347" s="37">
        <f t="shared" si="7705"/>
        <v>0.22000000000000006</v>
      </c>
      <c r="X1347">
        <f t="shared" si="7583"/>
        <v>31</v>
      </c>
      <c r="Y1347" s="37">
        <f t="shared" si="7584"/>
        <v>0.22000000000000006</v>
      </c>
      <c r="Z1347">
        <f t="shared" ref="Z1347:AA1347" si="7706">IF(ROWS(Z$1326:Z1347)&lt;=Z$1324,Z1346+1,"")</f>
        <v>22</v>
      </c>
      <c r="AA1347">
        <f t="shared" si="7706"/>
        <v>22</v>
      </c>
      <c r="AB1347" s="37">
        <f t="shared" ref="AB1347:AG1347" si="7707">IF(ROWS(AB$1326:AB1347)/100&lt;=AB$1324,AB1346+1%,"")</f>
        <v>0.22000000000000006</v>
      </c>
      <c r="AC1347" s="37">
        <f t="shared" si="7707"/>
        <v>0.22000000000000006</v>
      </c>
      <c r="AD1347" s="37">
        <f t="shared" si="7707"/>
        <v>0.22000000000000006</v>
      </c>
      <c r="AE1347" s="37">
        <f t="shared" si="7707"/>
        <v>0.22000000000000006</v>
      </c>
      <c r="AF1347" s="37">
        <f t="shared" si="7707"/>
        <v>0.22000000000000006</v>
      </c>
      <c r="AG1347" s="37">
        <f t="shared" si="7707"/>
        <v>0.22000000000000006</v>
      </c>
      <c r="AH1347">
        <f t="shared" si="7587"/>
        <v>22</v>
      </c>
      <c r="AI1347" s="37">
        <f t="shared" ref="AI1347:AJ1347" si="7708">IF(ROWS(AI$1326:AI1347)/100&lt;=AI$1324,AI1346+1,"")</f>
        <v>21.009999999999998</v>
      </c>
      <c r="AJ1347" s="37">
        <f t="shared" si="7708"/>
        <v>21.009999999999998</v>
      </c>
    </row>
    <row r="1348" spans="2:36" ht="12.75">
      <c r="B1348">
        <f t="shared" ref="B1348:P1348" si="7709">IF(ROWS(B$1326:B1348)&lt;=B$1324,B1347+1,"")</f>
        <v>23</v>
      </c>
      <c r="C1348">
        <f t="shared" si="7709"/>
        <v>23</v>
      </c>
      <c r="D1348">
        <f t="shared" si="7709"/>
        <v>23</v>
      </c>
      <c r="E1348">
        <f t="shared" si="7709"/>
        <v>23</v>
      </c>
      <c r="F1348">
        <f t="shared" si="7709"/>
        <v>23</v>
      </c>
      <c r="G1348">
        <f t="shared" si="7709"/>
        <v>23</v>
      </c>
      <c r="H1348">
        <f t="shared" si="7709"/>
        <v>23</v>
      </c>
      <c r="I1348">
        <f t="shared" si="7709"/>
        <v>23</v>
      </c>
      <c r="J1348">
        <f t="shared" si="7709"/>
        <v>23</v>
      </c>
      <c r="K1348">
        <f t="shared" si="7709"/>
        <v>23</v>
      </c>
      <c r="L1348">
        <f t="shared" si="7709"/>
        <v>23</v>
      </c>
      <c r="M1348">
        <f t="shared" si="7709"/>
        <v>23</v>
      </c>
      <c r="N1348">
        <f t="shared" si="7709"/>
        <v>23</v>
      </c>
      <c r="O1348">
        <f t="shared" si="7709"/>
        <v>23</v>
      </c>
      <c r="P1348">
        <f t="shared" si="7709"/>
        <v>23</v>
      </c>
      <c r="Q1348" s="37">
        <f t="shared" ref="Q1348:T1348" si="7710">IF(ROWS(Q$1326:Q1348)/100&lt;=Q$1324,Q1347+1%,"")</f>
        <v>0.23000000000000007</v>
      </c>
      <c r="R1348" s="37">
        <f t="shared" si="7710"/>
        <v>0.23000000000000007</v>
      </c>
      <c r="S1348" s="37">
        <f t="shared" si="7710"/>
        <v>0.23000000000000007</v>
      </c>
      <c r="T1348" s="37">
        <f t="shared" si="7710"/>
        <v>0.23000000000000007</v>
      </c>
      <c r="U1348">
        <f t="shared" si="7581"/>
        <v>23</v>
      </c>
      <c r="V1348" s="37">
        <f t="shared" ref="V1348:W1348" si="7711">IF(ROWS(V$1326:V1348)/100&lt;=V$1324,V1347+1%,"")</f>
        <v>0.23000000000000007</v>
      </c>
      <c r="W1348" s="37">
        <f t="shared" si="7711"/>
        <v>0.23000000000000007</v>
      </c>
      <c r="X1348">
        <f t="shared" si="7583"/>
        <v>32</v>
      </c>
      <c r="Y1348" s="37">
        <f t="shared" si="7584"/>
        <v>0.23000000000000007</v>
      </c>
      <c r="Z1348">
        <f t="shared" ref="Z1348:AA1348" si="7712">IF(ROWS(Z$1326:Z1348)&lt;=Z$1324,Z1347+1,"")</f>
        <v>23</v>
      </c>
      <c r="AA1348">
        <f t="shared" si="7712"/>
        <v>23</v>
      </c>
      <c r="AB1348" s="37">
        <f t="shared" ref="AB1348:AG1348" si="7713">IF(ROWS(AB$1326:AB1348)/100&lt;=AB$1324,AB1347+1%,"")</f>
        <v>0.23000000000000007</v>
      </c>
      <c r="AC1348" s="37">
        <f t="shared" si="7713"/>
        <v>0.23000000000000007</v>
      </c>
      <c r="AD1348" s="37">
        <f t="shared" si="7713"/>
        <v>0.23000000000000007</v>
      </c>
      <c r="AE1348" s="37">
        <f t="shared" si="7713"/>
        <v>0.23000000000000007</v>
      </c>
      <c r="AF1348" s="37">
        <f t="shared" si="7713"/>
        <v>0.23000000000000007</v>
      </c>
      <c r="AG1348" s="37">
        <f t="shared" si="7713"/>
        <v>0.23000000000000007</v>
      </c>
      <c r="AH1348">
        <f t="shared" si="7587"/>
        <v>23</v>
      </c>
      <c r="AI1348" s="37">
        <f t="shared" ref="AI1348:AJ1348" si="7714">IF(ROWS(AI$1326:AI1348)/100&lt;=AI$1324,AI1347+1,"")</f>
        <v>22.009999999999998</v>
      </c>
      <c r="AJ1348" s="37">
        <f t="shared" si="7714"/>
        <v>22.009999999999998</v>
      </c>
    </row>
    <row r="1349" spans="2:36" ht="12.75">
      <c r="B1349">
        <f t="shared" ref="B1349:P1349" si="7715">IF(ROWS(B$1326:B1349)&lt;=B$1324,B1348+1,"")</f>
        <v>24</v>
      </c>
      <c r="C1349">
        <f t="shared" si="7715"/>
        <v>24</v>
      </c>
      <c r="D1349">
        <f t="shared" si="7715"/>
        <v>24</v>
      </c>
      <c r="E1349">
        <f t="shared" si="7715"/>
        <v>24</v>
      </c>
      <c r="F1349">
        <f t="shared" si="7715"/>
        <v>24</v>
      </c>
      <c r="G1349">
        <f t="shared" si="7715"/>
        <v>24</v>
      </c>
      <c r="H1349">
        <f t="shared" si="7715"/>
        <v>24</v>
      </c>
      <c r="I1349">
        <f t="shared" si="7715"/>
        <v>24</v>
      </c>
      <c r="J1349">
        <f t="shared" si="7715"/>
        <v>24</v>
      </c>
      <c r="K1349">
        <f t="shared" si="7715"/>
        <v>24</v>
      </c>
      <c r="L1349">
        <f t="shared" si="7715"/>
        <v>24</v>
      </c>
      <c r="M1349">
        <f t="shared" si="7715"/>
        <v>24</v>
      </c>
      <c r="N1349">
        <f t="shared" si="7715"/>
        <v>24</v>
      </c>
      <c r="O1349">
        <f t="shared" si="7715"/>
        <v>24</v>
      </c>
      <c r="P1349">
        <f t="shared" si="7715"/>
        <v>24</v>
      </c>
      <c r="Q1349" s="37">
        <f t="shared" ref="Q1349:T1349" si="7716">IF(ROWS(Q$1326:Q1349)/100&lt;=Q$1324,Q1348+1%,"")</f>
        <v>0.24000000000000007</v>
      </c>
      <c r="R1349" s="37">
        <f t="shared" si="7716"/>
        <v>0.24000000000000007</v>
      </c>
      <c r="S1349" s="37">
        <f t="shared" si="7716"/>
        <v>0.24000000000000007</v>
      </c>
      <c r="T1349" s="37">
        <f t="shared" si="7716"/>
        <v>0.24000000000000007</v>
      </c>
      <c r="U1349">
        <f t="shared" si="7581"/>
        <v>24</v>
      </c>
      <c r="V1349" s="37">
        <f t="shared" ref="V1349:W1349" si="7717">IF(ROWS(V$1326:V1349)/100&lt;=V$1324,V1348+1%,"")</f>
        <v>0.24000000000000007</v>
      </c>
      <c r="W1349" s="37">
        <f t="shared" si="7717"/>
        <v>0.24000000000000007</v>
      </c>
      <c r="X1349">
        <f t="shared" si="7583"/>
        <v>33</v>
      </c>
      <c r="Y1349" s="37">
        <f t="shared" si="7584"/>
        <v>0.24000000000000007</v>
      </c>
      <c r="Z1349">
        <f t="shared" ref="Z1349:AA1349" si="7718">IF(ROWS(Z$1326:Z1349)&lt;=Z$1324,Z1348+1,"")</f>
        <v>24</v>
      </c>
      <c r="AA1349">
        <f t="shared" si="7718"/>
        <v>24</v>
      </c>
      <c r="AB1349" s="37">
        <f t="shared" ref="AB1349:AG1349" si="7719">IF(ROWS(AB$1326:AB1349)/100&lt;=AB$1324,AB1348+1%,"")</f>
        <v>0.24000000000000007</v>
      </c>
      <c r="AC1349" s="37">
        <f t="shared" si="7719"/>
        <v>0.24000000000000007</v>
      </c>
      <c r="AD1349" s="37">
        <f t="shared" si="7719"/>
        <v>0.24000000000000007</v>
      </c>
      <c r="AE1349" s="37">
        <f t="shared" si="7719"/>
        <v>0.24000000000000007</v>
      </c>
      <c r="AF1349" s="37">
        <f t="shared" si="7719"/>
        <v>0.24000000000000007</v>
      </c>
      <c r="AG1349" s="37">
        <f t="shared" si="7719"/>
        <v>0.24000000000000007</v>
      </c>
      <c r="AH1349">
        <f t="shared" si="7587"/>
        <v>24</v>
      </c>
      <c r="AI1349" s="37">
        <f t="shared" ref="AI1349:AJ1349" si="7720">IF(ROWS(AI$1326:AI1349)/100&lt;=AI$1324,AI1348+1,"")</f>
        <v>23.009999999999998</v>
      </c>
      <c r="AJ1349" s="37">
        <f t="shared" si="7720"/>
        <v>23.009999999999998</v>
      </c>
    </row>
    <row r="1350" spans="2:36" ht="12.75">
      <c r="B1350">
        <f t="shared" ref="B1350:P1350" si="7721">IF(ROWS(B$1326:B1350)&lt;=B$1324,B1349+1,"")</f>
        <v>25</v>
      </c>
      <c r="C1350">
        <f t="shared" si="7721"/>
        <v>25</v>
      </c>
      <c r="D1350">
        <f t="shared" si="7721"/>
        <v>25</v>
      </c>
      <c r="E1350">
        <f t="shared" si="7721"/>
        <v>25</v>
      </c>
      <c r="F1350">
        <f t="shared" si="7721"/>
        <v>25</v>
      </c>
      <c r="G1350">
        <f t="shared" si="7721"/>
        <v>25</v>
      </c>
      <c r="H1350">
        <f t="shared" si="7721"/>
        <v>25</v>
      </c>
      <c r="I1350">
        <f t="shared" si="7721"/>
        <v>25</v>
      </c>
      <c r="J1350">
        <f t="shared" si="7721"/>
        <v>25</v>
      </c>
      <c r="K1350">
        <f t="shared" si="7721"/>
        <v>25</v>
      </c>
      <c r="L1350">
        <f t="shared" si="7721"/>
        <v>25</v>
      </c>
      <c r="M1350">
        <f t="shared" si="7721"/>
        <v>25</v>
      </c>
      <c r="N1350">
        <f t="shared" si="7721"/>
        <v>25</v>
      </c>
      <c r="O1350">
        <f t="shared" si="7721"/>
        <v>25</v>
      </c>
      <c r="P1350">
        <f t="shared" si="7721"/>
        <v>25</v>
      </c>
      <c r="Q1350" s="37">
        <f t="shared" ref="Q1350:T1350" si="7722">IF(ROWS(Q$1326:Q1350)/100&lt;=Q$1324,Q1349+1%,"")</f>
        <v>0.25000000000000006</v>
      </c>
      <c r="R1350" s="37">
        <f t="shared" si="7722"/>
        <v>0.25000000000000006</v>
      </c>
      <c r="S1350" s="37">
        <f t="shared" si="7722"/>
        <v>0.25000000000000006</v>
      </c>
      <c r="T1350" s="37">
        <f t="shared" si="7722"/>
        <v>0.25000000000000006</v>
      </c>
      <c r="U1350">
        <f t="shared" si="7581"/>
        <v>25</v>
      </c>
      <c r="V1350" s="37">
        <f t="shared" ref="V1350:W1350" si="7723">IF(ROWS(V$1326:V1350)/100&lt;=V$1324,V1349+1%,"")</f>
        <v>0.25000000000000006</v>
      </c>
      <c r="W1350" s="37">
        <f t="shared" si="7723"/>
        <v>0.25000000000000006</v>
      </c>
      <c r="X1350">
        <f t="shared" si="7583"/>
        <v>34</v>
      </c>
      <c r="Y1350" s="37">
        <f t="shared" si="7584"/>
        <v>0.25000000000000006</v>
      </c>
      <c r="Z1350">
        <f t="shared" ref="Z1350:AA1350" si="7724">IF(ROWS(Z$1326:Z1350)&lt;=Z$1324,Z1349+1,"")</f>
        <v>25</v>
      </c>
      <c r="AA1350">
        <f t="shared" si="7724"/>
        <v>25</v>
      </c>
      <c r="AB1350" s="37">
        <f t="shared" ref="AB1350:AG1350" si="7725">IF(ROWS(AB$1326:AB1350)/100&lt;=AB$1324,AB1349+1%,"")</f>
        <v>0.25000000000000006</v>
      </c>
      <c r="AC1350" s="37">
        <f t="shared" si="7725"/>
        <v>0.25000000000000006</v>
      </c>
      <c r="AD1350" s="37">
        <f t="shared" si="7725"/>
        <v>0.25000000000000006</v>
      </c>
      <c r="AE1350" s="37">
        <f t="shared" si="7725"/>
        <v>0.25000000000000006</v>
      </c>
      <c r="AF1350" s="37">
        <f t="shared" si="7725"/>
        <v>0.25000000000000006</v>
      </c>
      <c r="AG1350" s="37">
        <f t="shared" si="7725"/>
        <v>0.25000000000000006</v>
      </c>
      <c r="AH1350">
        <f t="shared" si="7587"/>
        <v>25</v>
      </c>
      <c r="AI1350" s="37">
        <f t="shared" ref="AI1350:AJ1350" si="7726">IF(ROWS(AI$1326:AI1350)/100&lt;=AI$1324,AI1349+1,"")</f>
        <v>24.009999999999998</v>
      </c>
      <c r="AJ1350" s="37">
        <f t="shared" si="7726"/>
        <v>24.009999999999998</v>
      </c>
    </row>
    <row r="1351" spans="2:36" ht="12.75">
      <c r="B1351">
        <f t="shared" ref="B1351:P1351" si="7727">IF(ROWS(B$1326:B1351)&lt;=B$1324,B1350+1,"")</f>
        <v>26</v>
      </c>
      <c r="C1351">
        <f t="shared" si="7727"/>
        <v>26</v>
      </c>
      <c r="D1351">
        <f t="shared" si="7727"/>
        <v>26</v>
      </c>
      <c r="E1351">
        <f t="shared" si="7727"/>
        <v>26</v>
      </c>
      <c r="F1351">
        <f t="shared" si="7727"/>
        <v>26</v>
      </c>
      <c r="G1351">
        <f t="shared" si="7727"/>
        <v>26</v>
      </c>
      <c r="H1351">
        <f t="shared" si="7727"/>
        <v>26</v>
      </c>
      <c r="I1351">
        <f t="shared" si="7727"/>
        <v>26</v>
      </c>
      <c r="J1351">
        <f t="shared" si="7727"/>
        <v>26</v>
      </c>
      <c r="K1351">
        <f t="shared" si="7727"/>
        <v>26</v>
      </c>
      <c r="L1351">
        <f t="shared" si="7727"/>
        <v>26</v>
      </c>
      <c r="M1351">
        <f t="shared" si="7727"/>
        <v>26</v>
      </c>
      <c r="N1351">
        <f t="shared" si="7727"/>
        <v>26</v>
      </c>
      <c r="O1351">
        <f t="shared" si="7727"/>
        <v>26</v>
      </c>
      <c r="P1351">
        <f t="shared" si="7727"/>
        <v>26</v>
      </c>
      <c r="Q1351" s="37">
        <f t="shared" ref="Q1351:T1351" si="7728">IF(ROWS(Q$1326:Q1351)/100&lt;=Q$1324,Q1350+1%,"")</f>
        <v>0.26000000000000006</v>
      </c>
      <c r="R1351" s="37">
        <f t="shared" si="7728"/>
        <v>0.26000000000000006</v>
      </c>
      <c r="S1351" s="37">
        <f t="shared" si="7728"/>
        <v>0.26000000000000006</v>
      </c>
      <c r="T1351" s="37">
        <f t="shared" si="7728"/>
        <v>0.26000000000000006</v>
      </c>
      <c r="U1351">
        <f t="shared" si="7581"/>
        <v>26</v>
      </c>
      <c r="V1351" s="37">
        <f t="shared" ref="V1351:W1351" si="7729">IF(ROWS(V$1326:V1351)/100&lt;=V$1324,V1350+1%,"")</f>
        <v>0.26000000000000006</v>
      </c>
      <c r="W1351" s="37">
        <f t="shared" si="7729"/>
        <v>0.26000000000000006</v>
      </c>
      <c r="X1351">
        <f t="shared" si="7583"/>
        <v>35</v>
      </c>
      <c r="Y1351" s="37">
        <f t="shared" si="7584"/>
        <v>0.26000000000000006</v>
      </c>
      <c r="Z1351">
        <f t="shared" ref="Z1351:AA1351" si="7730">IF(ROWS(Z$1326:Z1351)&lt;=Z$1324,Z1350+1,"")</f>
        <v>26</v>
      </c>
      <c r="AA1351">
        <f t="shared" si="7730"/>
        <v>26</v>
      </c>
      <c r="AB1351" s="37">
        <f t="shared" ref="AB1351:AG1351" si="7731">IF(ROWS(AB$1326:AB1351)/100&lt;=AB$1324,AB1350+1%,"")</f>
        <v>0.26000000000000006</v>
      </c>
      <c r="AC1351" s="37">
        <f t="shared" si="7731"/>
        <v>0.26000000000000006</v>
      </c>
      <c r="AD1351" s="37">
        <f t="shared" si="7731"/>
        <v>0.26000000000000006</v>
      </c>
      <c r="AE1351" s="37">
        <f t="shared" si="7731"/>
        <v>0.26000000000000006</v>
      </c>
      <c r="AF1351" s="37">
        <f t="shared" si="7731"/>
        <v>0.26000000000000006</v>
      </c>
      <c r="AG1351" s="37">
        <f t="shared" si="7731"/>
        <v>0.26000000000000006</v>
      </c>
      <c r="AH1351">
        <f t="shared" si="7587"/>
        <v>26</v>
      </c>
      <c r="AI1351" s="37">
        <f t="shared" ref="AI1351:AJ1351" si="7732">IF(ROWS(AI$1326:AI1351)/100&lt;=AI$1324,AI1350+1,"")</f>
        <v>25.009999999999998</v>
      </c>
      <c r="AJ1351" s="37">
        <f t="shared" si="7732"/>
        <v>25.009999999999998</v>
      </c>
    </row>
    <row r="1352" spans="2:36" ht="12.75">
      <c r="B1352">
        <f t="shared" ref="B1352:P1352" si="7733">IF(ROWS(B$1326:B1352)&lt;=B$1324,B1351+1,"")</f>
        <v>27</v>
      </c>
      <c r="C1352">
        <f t="shared" si="7733"/>
        <v>27</v>
      </c>
      <c r="D1352">
        <f t="shared" si="7733"/>
        <v>27</v>
      </c>
      <c r="E1352">
        <f t="shared" si="7733"/>
        <v>27</v>
      </c>
      <c r="F1352">
        <f t="shared" si="7733"/>
        <v>27</v>
      </c>
      <c r="G1352">
        <f t="shared" si="7733"/>
        <v>27</v>
      </c>
      <c r="H1352">
        <f t="shared" si="7733"/>
        <v>27</v>
      </c>
      <c r="I1352">
        <f t="shared" si="7733"/>
        <v>27</v>
      </c>
      <c r="J1352">
        <f t="shared" si="7733"/>
        <v>27</v>
      </c>
      <c r="K1352">
        <f t="shared" si="7733"/>
        <v>27</v>
      </c>
      <c r="L1352">
        <f t="shared" si="7733"/>
        <v>27</v>
      </c>
      <c r="M1352">
        <f t="shared" si="7733"/>
        <v>27</v>
      </c>
      <c r="N1352">
        <f t="shared" si="7733"/>
        <v>27</v>
      </c>
      <c r="O1352">
        <f t="shared" si="7733"/>
        <v>27</v>
      </c>
      <c r="P1352">
        <f t="shared" si="7733"/>
        <v>27</v>
      </c>
      <c r="Q1352" s="37">
        <f t="shared" ref="Q1352:T1352" si="7734">IF(ROWS(Q$1326:Q1352)/100&lt;=Q$1324,Q1351+1%,"")</f>
        <v>0.27000000000000007</v>
      </c>
      <c r="R1352" s="37">
        <f t="shared" si="7734"/>
        <v>0.27000000000000007</v>
      </c>
      <c r="S1352" s="37">
        <f t="shared" si="7734"/>
        <v>0.27000000000000007</v>
      </c>
      <c r="T1352" s="37">
        <f t="shared" si="7734"/>
        <v>0.27000000000000007</v>
      </c>
      <c r="U1352">
        <f t="shared" si="7581"/>
        <v>27</v>
      </c>
      <c r="V1352" s="37">
        <f t="shared" ref="V1352:W1352" si="7735">IF(ROWS(V$1326:V1352)/100&lt;=V$1324,V1351+1%,"")</f>
        <v>0.27000000000000007</v>
      </c>
      <c r="W1352" s="37">
        <f t="shared" si="7735"/>
        <v>0.27000000000000007</v>
      </c>
      <c r="X1352">
        <f t="shared" si="7583"/>
        <v>36</v>
      </c>
      <c r="Y1352" s="37">
        <f t="shared" si="7584"/>
        <v>0.27000000000000007</v>
      </c>
      <c r="Z1352">
        <f t="shared" ref="Z1352:AA1352" si="7736">IF(ROWS(Z$1326:Z1352)&lt;=Z$1324,Z1351+1,"")</f>
        <v>27</v>
      </c>
      <c r="AA1352">
        <f t="shared" si="7736"/>
        <v>27</v>
      </c>
      <c r="AB1352" s="37">
        <f t="shared" ref="AB1352:AG1352" si="7737">IF(ROWS(AB$1326:AB1352)/100&lt;=AB$1324,AB1351+1%,"")</f>
        <v>0.27000000000000007</v>
      </c>
      <c r="AC1352" s="37">
        <f t="shared" si="7737"/>
        <v>0.27000000000000007</v>
      </c>
      <c r="AD1352" s="37">
        <f t="shared" si="7737"/>
        <v>0.27000000000000007</v>
      </c>
      <c r="AE1352" s="37">
        <f t="shared" si="7737"/>
        <v>0.27000000000000007</v>
      </c>
      <c r="AF1352" s="37">
        <f t="shared" si="7737"/>
        <v>0.27000000000000007</v>
      </c>
      <c r="AG1352" s="37">
        <f t="shared" si="7737"/>
        <v>0.27000000000000007</v>
      </c>
      <c r="AH1352">
        <f t="shared" si="7587"/>
        <v>27</v>
      </c>
      <c r="AI1352" s="37">
        <f t="shared" ref="AI1352:AJ1352" si="7738">IF(ROWS(AI$1326:AI1352)/100&lt;=AI$1324,AI1351+1,"")</f>
        <v>26.009999999999998</v>
      </c>
      <c r="AJ1352" s="37">
        <f t="shared" si="7738"/>
        <v>26.009999999999998</v>
      </c>
    </row>
    <row r="1353" spans="2:36" ht="12.75">
      <c r="B1353">
        <f t="shared" ref="B1353:P1353" si="7739">IF(ROWS(B$1326:B1353)&lt;=B$1324,B1352+1,"")</f>
        <v>28</v>
      </c>
      <c r="C1353">
        <f t="shared" si="7739"/>
        <v>28</v>
      </c>
      <c r="D1353">
        <f t="shared" si="7739"/>
        <v>28</v>
      </c>
      <c r="E1353">
        <f t="shared" si="7739"/>
        <v>28</v>
      </c>
      <c r="F1353">
        <f t="shared" si="7739"/>
        <v>28</v>
      </c>
      <c r="G1353">
        <f t="shared" si="7739"/>
        <v>28</v>
      </c>
      <c r="H1353">
        <f t="shared" si="7739"/>
        <v>28</v>
      </c>
      <c r="I1353">
        <f t="shared" si="7739"/>
        <v>28</v>
      </c>
      <c r="J1353">
        <f t="shared" si="7739"/>
        <v>28</v>
      </c>
      <c r="K1353">
        <f t="shared" si="7739"/>
        <v>28</v>
      </c>
      <c r="L1353">
        <f t="shared" si="7739"/>
        <v>28</v>
      </c>
      <c r="M1353">
        <f t="shared" si="7739"/>
        <v>28</v>
      </c>
      <c r="N1353">
        <f t="shared" si="7739"/>
        <v>28</v>
      </c>
      <c r="O1353">
        <f t="shared" si="7739"/>
        <v>28</v>
      </c>
      <c r="P1353">
        <f t="shared" si="7739"/>
        <v>28</v>
      </c>
      <c r="Q1353" s="37">
        <f t="shared" ref="Q1353:T1353" si="7740">IF(ROWS(Q$1326:Q1353)/100&lt;=Q$1324,Q1352+1%,"")</f>
        <v>0.28000000000000008</v>
      </c>
      <c r="R1353" s="37">
        <f t="shared" si="7740"/>
        <v>0.28000000000000008</v>
      </c>
      <c r="S1353" s="37">
        <f t="shared" si="7740"/>
        <v>0.28000000000000008</v>
      </c>
      <c r="T1353" s="37">
        <f t="shared" si="7740"/>
        <v>0.28000000000000008</v>
      </c>
      <c r="U1353">
        <f t="shared" si="7581"/>
        <v>28</v>
      </c>
      <c r="V1353" s="37">
        <f t="shared" ref="V1353:W1353" si="7741">IF(ROWS(V$1326:V1353)/100&lt;=V$1324,V1352+1%,"")</f>
        <v>0.28000000000000008</v>
      </c>
      <c r="W1353" s="37">
        <f t="shared" si="7741"/>
        <v>0.28000000000000008</v>
      </c>
      <c r="X1353">
        <f t="shared" si="7583"/>
        <v>37</v>
      </c>
      <c r="Y1353" s="37">
        <f t="shared" si="7584"/>
        <v>0.28000000000000008</v>
      </c>
      <c r="Z1353">
        <f t="shared" ref="Z1353:AA1353" si="7742">IF(ROWS(Z$1326:Z1353)&lt;=Z$1324,Z1352+1,"")</f>
        <v>28</v>
      </c>
      <c r="AA1353">
        <f t="shared" si="7742"/>
        <v>28</v>
      </c>
      <c r="AB1353" s="37">
        <f t="shared" ref="AB1353:AG1353" si="7743">IF(ROWS(AB$1326:AB1353)/100&lt;=AB$1324,AB1352+1%,"")</f>
        <v>0.28000000000000008</v>
      </c>
      <c r="AC1353" s="37">
        <f t="shared" si="7743"/>
        <v>0.28000000000000008</v>
      </c>
      <c r="AD1353" s="37">
        <f t="shared" si="7743"/>
        <v>0.28000000000000008</v>
      </c>
      <c r="AE1353" s="37">
        <f t="shared" si="7743"/>
        <v>0.28000000000000008</v>
      </c>
      <c r="AF1353" s="37">
        <f t="shared" si="7743"/>
        <v>0.28000000000000008</v>
      </c>
      <c r="AG1353" s="37">
        <f t="shared" si="7743"/>
        <v>0.28000000000000008</v>
      </c>
      <c r="AH1353">
        <f t="shared" si="7587"/>
        <v>28</v>
      </c>
      <c r="AI1353" s="37">
        <f t="shared" ref="AI1353:AJ1353" si="7744">IF(ROWS(AI$1326:AI1353)/100&lt;=AI$1324,AI1352+1,"")</f>
        <v>27.009999999999998</v>
      </c>
      <c r="AJ1353" s="37">
        <f t="shared" si="7744"/>
        <v>27.009999999999998</v>
      </c>
    </row>
    <row r="1354" spans="2:36" ht="12.75">
      <c r="B1354">
        <f t="shared" ref="B1354:P1354" si="7745">IF(ROWS(B$1326:B1354)&lt;=B$1324,B1353+1,"")</f>
        <v>29</v>
      </c>
      <c r="C1354">
        <f t="shared" si="7745"/>
        <v>29</v>
      </c>
      <c r="D1354">
        <f t="shared" si="7745"/>
        <v>29</v>
      </c>
      <c r="E1354">
        <f t="shared" si="7745"/>
        <v>29</v>
      </c>
      <c r="F1354">
        <f t="shared" si="7745"/>
        <v>29</v>
      </c>
      <c r="G1354">
        <f t="shared" si="7745"/>
        <v>29</v>
      </c>
      <c r="H1354">
        <f t="shared" si="7745"/>
        <v>29</v>
      </c>
      <c r="I1354">
        <f t="shared" si="7745"/>
        <v>29</v>
      </c>
      <c r="J1354">
        <f t="shared" si="7745"/>
        <v>29</v>
      </c>
      <c r="K1354">
        <f t="shared" si="7745"/>
        <v>29</v>
      </c>
      <c r="L1354">
        <f t="shared" si="7745"/>
        <v>29</v>
      </c>
      <c r="M1354">
        <f t="shared" si="7745"/>
        <v>29</v>
      </c>
      <c r="N1354">
        <f t="shared" si="7745"/>
        <v>29</v>
      </c>
      <c r="O1354">
        <f t="shared" si="7745"/>
        <v>29</v>
      </c>
      <c r="P1354">
        <f t="shared" si="7745"/>
        <v>29</v>
      </c>
      <c r="Q1354" s="37">
        <f t="shared" ref="Q1354:T1354" si="7746">IF(ROWS(Q$1326:Q1354)/100&lt;=Q$1324,Q1353+1%,"")</f>
        <v>0.29000000000000009</v>
      </c>
      <c r="R1354" s="37">
        <f t="shared" si="7746"/>
        <v>0.29000000000000009</v>
      </c>
      <c r="S1354" s="37">
        <f t="shared" si="7746"/>
        <v>0.29000000000000009</v>
      </c>
      <c r="T1354" s="37">
        <f t="shared" si="7746"/>
        <v>0.29000000000000009</v>
      </c>
      <c r="U1354">
        <f t="shared" si="7581"/>
        <v>29</v>
      </c>
      <c r="V1354" s="37">
        <f t="shared" ref="V1354:W1354" si="7747">IF(ROWS(V$1326:V1354)/100&lt;=V$1324,V1353+1%,"")</f>
        <v>0.29000000000000009</v>
      </c>
      <c r="W1354" s="37">
        <f t="shared" si="7747"/>
        <v>0.29000000000000009</v>
      </c>
      <c r="X1354">
        <f t="shared" si="7583"/>
        <v>38</v>
      </c>
      <c r="Y1354" s="37">
        <f t="shared" si="7584"/>
        <v>0.29000000000000009</v>
      </c>
      <c r="Z1354">
        <f t="shared" ref="Z1354:AA1354" si="7748">IF(ROWS(Z$1326:Z1354)&lt;=Z$1324,Z1353+1,"")</f>
        <v>29</v>
      </c>
      <c r="AA1354">
        <f t="shared" si="7748"/>
        <v>29</v>
      </c>
      <c r="AB1354" s="37">
        <f t="shared" ref="AB1354:AG1354" si="7749">IF(ROWS(AB$1326:AB1354)/100&lt;=AB$1324,AB1353+1%,"")</f>
        <v>0.29000000000000009</v>
      </c>
      <c r="AC1354" s="37">
        <f t="shared" si="7749"/>
        <v>0.29000000000000009</v>
      </c>
      <c r="AD1354" s="37">
        <f t="shared" si="7749"/>
        <v>0.29000000000000009</v>
      </c>
      <c r="AE1354" s="37">
        <f t="shared" si="7749"/>
        <v>0.29000000000000009</v>
      </c>
      <c r="AF1354" s="37">
        <f t="shared" si="7749"/>
        <v>0.29000000000000009</v>
      </c>
      <c r="AG1354" s="37">
        <f t="shared" si="7749"/>
        <v>0.29000000000000009</v>
      </c>
      <c r="AH1354">
        <f t="shared" si="7587"/>
        <v>29</v>
      </c>
      <c r="AI1354" s="37">
        <f t="shared" ref="AI1354:AJ1354" si="7750">IF(ROWS(AI$1326:AI1354)/100&lt;=AI$1324,AI1353+1,"")</f>
        <v>28.009999999999998</v>
      </c>
      <c r="AJ1354" s="37">
        <f t="shared" si="7750"/>
        <v>28.009999999999998</v>
      </c>
    </row>
    <row r="1355" spans="2:36" ht="12.75">
      <c r="B1355">
        <f t="shared" ref="B1355:P1355" si="7751">IF(ROWS(B$1326:B1355)&lt;=B$1324,B1354+1,"")</f>
        <v>30</v>
      </c>
      <c r="C1355">
        <f t="shared" si="7751"/>
        <v>30</v>
      </c>
      <c r="D1355">
        <f t="shared" si="7751"/>
        <v>30</v>
      </c>
      <c r="E1355">
        <f t="shared" si="7751"/>
        <v>30</v>
      </c>
      <c r="F1355">
        <f t="shared" si="7751"/>
        <v>30</v>
      </c>
      <c r="G1355">
        <f t="shared" si="7751"/>
        <v>30</v>
      </c>
      <c r="H1355">
        <f t="shared" si="7751"/>
        <v>30</v>
      </c>
      <c r="I1355">
        <f t="shared" si="7751"/>
        <v>30</v>
      </c>
      <c r="J1355">
        <f t="shared" si="7751"/>
        <v>30</v>
      </c>
      <c r="K1355">
        <f t="shared" si="7751"/>
        <v>30</v>
      </c>
      <c r="L1355">
        <f t="shared" si="7751"/>
        <v>30</v>
      </c>
      <c r="M1355">
        <f t="shared" si="7751"/>
        <v>30</v>
      </c>
      <c r="N1355">
        <f t="shared" si="7751"/>
        <v>30</v>
      </c>
      <c r="O1355">
        <f t="shared" si="7751"/>
        <v>30</v>
      </c>
      <c r="P1355">
        <f t="shared" si="7751"/>
        <v>30</v>
      </c>
      <c r="Q1355" s="37">
        <f t="shared" ref="Q1355:T1355" si="7752">IF(ROWS(Q$1326:Q1355)/100&lt;=Q$1324,Q1354+1%,"")</f>
        <v>0.3000000000000001</v>
      </c>
      <c r="R1355" s="37">
        <f t="shared" si="7752"/>
        <v>0.3000000000000001</v>
      </c>
      <c r="S1355" s="37">
        <f t="shared" si="7752"/>
        <v>0.3000000000000001</v>
      </c>
      <c r="T1355" s="37">
        <f t="shared" si="7752"/>
        <v>0.3000000000000001</v>
      </c>
      <c r="U1355">
        <f t="shared" si="7581"/>
        <v>30</v>
      </c>
      <c r="V1355" s="37">
        <f t="shared" ref="V1355:W1355" si="7753">IF(ROWS(V$1326:V1355)/100&lt;=V$1324,V1354+1%,"")</f>
        <v>0.3000000000000001</v>
      </c>
      <c r="W1355" s="37">
        <f t="shared" si="7753"/>
        <v>0.3000000000000001</v>
      </c>
      <c r="X1355">
        <f t="shared" si="7583"/>
        <v>39</v>
      </c>
      <c r="Y1355" s="37">
        <f t="shared" si="7584"/>
        <v>0.3000000000000001</v>
      </c>
      <c r="Z1355">
        <f t="shared" ref="Z1355:AA1355" si="7754">IF(ROWS(Z$1326:Z1355)&lt;=Z$1324,Z1354+1,"")</f>
        <v>30</v>
      </c>
      <c r="AA1355">
        <f t="shared" si="7754"/>
        <v>30</v>
      </c>
      <c r="AB1355" s="37">
        <f t="shared" ref="AB1355:AG1355" si="7755">IF(ROWS(AB$1326:AB1355)/100&lt;=AB$1324,AB1354+1%,"")</f>
        <v>0.3000000000000001</v>
      </c>
      <c r="AC1355" s="37">
        <f t="shared" si="7755"/>
        <v>0.3000000000000001</v>
      </c>
      <c r="AD1355" s="37">
        <f t="shared" si="7755"/>
        <v>0.3000000000000001</v>
      </c>
      <c r="AE1355" s="37">
        <f t="shared" si="7755"/>
        <v>0.3000000000000001</v>
      </c>
      <c r="AF1355" s="37">
        <f t="shared" si="7755"/>
        <v>0.3000000000000001</v>
      </c>
      <c r="AG1355" s="37">
        <f t="shared" si="7755"/>
        <v>0.3000000000000001</v>
      </c>
      <c r="AH1355">
        <f t="shared" si="7587"/>
        <v>30</v>
      </c>
      <c r="AI1355" s="37">
        <f t="shared" ref="AI1355:AJ1355" si="7756">IF(ROWS(AI$1326:AI1355)/100&lt;=AI$1324,AI1354+1,"")</f>
        <v>29.009999999999998</v>
      </c>
      <c r="AJ1355" s="37">
        <f t="shared" si="7756"/>
        <v>29.009999999999998</v>
      </c>
    </row>
    <row r="1356" spans="2:36" ht="12.75">
      <c r="B1356">
        <f t="shared" ref="B1356:P1356" si="7757">IF(ROWS(B$1326:B1356)&lt;=B$1324,B1355+1,"")</f>
        <v>31</v>
      </c>
      <c r="C1356">
        <f t="shared" si="7757"/>
        <v>31</v>
      </c>
      <c r="D1356">
        <f t="shared" si="7757"/>
        <v>31</v>
      </c>
      <c r="E1356">
        <f t="shared" si="7757"/>
        <v>31</v>
      </c>
      <c r="F1356">
        <f t="shared" si="7757"/>
        <v>31</v>
      </c>
      <c r="G1356">
        <f t="shared" si="7757"/>
        <v>31</v>
      </c>
      <c r="H1356">
        <f t="shared" si="7757"/>
        <v>31</v>
      </c>
      <c r="I1356">
        <f t="shared" si="7757"/>
        <v>31</v>
      </c>
      <c r="J1356">
        <f t="shared" si="7757"/>
        <v>31</v>
      </c>
      <c r="K1356">
        <f t="shared" si="7757"/>
        <v>31</v>
      </c>
      <c r="L1356">
        <f t="shared" si="7757"/>
        <v>31</v>
      </c>
      <c r="M1356">
        <f t="shared" si="7757"/>
        <v>31</v>
      </c>
      <c r="N1356">
        <f t="shared" si="7757"/>
        <v>31</v>
      </c>
      <c r="O1356">
        <f t="shared" si="7757"/>
        <v>31</v>
      </c>
      <c r="P1356">
        <f t="shared" si="7757"/>
        <v>31</v>
      </c>
      <c r="Q1356" s="37">
        <f t="shared" ref="Q1356:T1356" si="7758">IF(ROWS(Q$1326:Q1356)/100&lt;=Q$1324,Q1355+1%,"")</f>
        <v>0.31000000000000011</v>
      </c>
      <c r="R1356" s="37">
        <f t="shared" si="7758"/>
        <v>0.31000000000000011</v>
      </c>
      <c r="S1356" s="37">
        <f t="shared" si="7758"/>
        <v>0.31000000000000011</v>
      </c>
      <c r="T1356" s="37">
        <f t="shared" si="7758"/>
        <v>0.31000000000000011</v>
      </c>
      <c r="U1356">
        <f t="shared" si="7581"/>
        <v>31</v>
      </c>
      <c r="V1356" s="37">
        <f t="shared" ref="V1356:W1356" si="7759">IF(ROWS(V$1326:V1356)/100&lt;=V$1324,V1355+1%,"")</f>
        <v>0.31000000000000011</v>
      </c>
      <c r="W1356" s="37">
        <f t="shared" si="7759"/>
        <v>0.31000000000000011</v>
      </c>
      <c r="X1356">
        <f t="shared" si="7583"/>
        <v>40</v>
      </c>
      <c r="Y1356" s="37">
        <f t="shared" si="7584"/>
        <v>0.31000000000000011</v>
      </c>
      <c r="Z1356">
        <f t="shared" ref="Z1356:AA1356" si="7760">IF(ROWS(Z$1326:Z1356)&lt;=Z$1324,Z1355+1,"")</f>
        <v>31</v>
      </c>
      <c r="AA1356">
        <f t="shared" si="7760"/>
        <v>31</v>
      </c>
      <c r="AB1356" s="37">
        <f t="shared" ref="AB1356:AG1356" si="7761">IF(ROWS(AB$1326:AB1356)/100&lt;=AB$1324,AB1355+1%,"")</f>
        <v>0.31000000000000011</v>
      </c>
      <c r="AC1356" s="37">
        <f t="shared" si="7761"/>
        <v>0.31000000000000011</v>
      </c>
      <c r="AD1356" s="37">
        <f t="shared" si="7761"/>
        <v>0.31000000000000011</v>
      </c>
      <c r="AE1356" s="37">
        <f t="shared" si="7761"/>
        <v>0.31000000000000011</v>
      </c>
      <c r="AF1356" s="37">
        <f t="shared" si="7761"/>
        <v>0.31000000000000011</v>
      </c>
      <c r="AG1356" s="37">
        <f t="shared" si="7761"/>
        <v>0.31000000000000011</v>
      </c>
      <c r="AH1356">
        <f t="shared" si="7587"/>
        <v>31</v>
      </c>
      <c r="AI1356" s="37">
        <f t="shared" ref="AI1356:AJ1356" si="7762">IF(ROWS(AI$1326:AI1356)/100&lt;=AI$1324,AI1355+1,"")</f>
        <v>30.009999999999998</v>
      </c>
      <c r="AJ1356" s="37">
        <f t="shared" si="7762"/>
        <v>30.009999999999998</v>
      </c>
    </row>
    <row r="1357" spans="2:36" ht="12.75">
      <c r="B1357">
        <f t="shared" ref="B1357:P1357" si="7763">IF(ROWS(B$1326:B1357)&lt;=B$1324,B1356+1,"")</f>
        <v>32</v>
      </c>
      <c r="C1357">
        <f t="shared" si="7763"/>
        <v>32</v>
      </c>
      <c r="D1357">
        <f t="shared" si="7763"/>
        <v>32</v>
      </c>
      <c r="E1357">
        <f t="shared" si="7763"/>
        <v>32</v>
      </c>
      <c r="F1357">
        <f t="shared" si="7763"/>
        <v>32</v>
      </c>
      <c r="G1357">
        <f t="shared" si="7763"/>
        <v>32</v>
      </c>
      <c r="H1357">
        <f t="shared" si="7763"/>
        <v>32</v>
      </c>
      <c r="I1357">
        <f t="shared" si="7763"/>
        <v>32</v>
      </c>
      <c r="J1357">
        <f t="shared" si="7763"/>
        <v>32</v>
      </c>
      <c r="K1357">
        <f t="shared" si="7763"/>
        <v>32</v>
      </c>
      <c r="L1357">
        <f t="shared" si="7763"/>
        <v>32</v>
      </c>
      <c r="M1357">
        <f t="shared" si="7763"/>
        <v>32</v>
      </c>
      <c r="N1357">
        <f t="shared" si="7763"/>
        <v>32</v>
      </c>
      <c r="O1357">
        <f t="shared" si="7763"/>
        <v>32</v>
      </c>
      <c r="P1357">
        <f t="shared" si="7763"/>
        <v>32</v>
      </c>
      <c r="Q1357" s="37">
        <f t="shared" ref="Q1357:T1357" si="7764">IF(ROWS(Q$1326:Q1357)/100&lt;=Q$1324,Q1356+1%,"")</f>
        <v>0.32000000000000012</v>
      </c>
      <c r="R1357" s="37">
        <f t="shared" si="7764"/>
        <v>0.32000000000000012</v>
      </c>
      <c r="S1357" s="37">
        <f t="shared" si="7764"/>
        <v>0.32000000000000012</v>
      </c>
      <c r="T1357" s="37">
        <f t="shared" si="7764"/>
        <v>0.32000000000000012</v>
      </c>
      <c r="U1357">
        <f t="shared" si="7581"/>
        <v>32</v>
      </c>
      <c r="V1357" s="37">
        <f t="shared" ref="V1357:W1357" si="7765">IF(ROWS(V$1326:V1357)/100&lt;=V$1324,V1356+1%,"")</f>
        <v>0.32000000000000012</v>
      </c>
      <c r="W1357" s="37">
        <f t="shared" si="7765"/>
        <v>0.32000000000000012</v>
      </c>
      <c r="X1357">
        <f t="shared" si="7583"/>
        <v>41</v>
      </c>
      <c r="Y1357" s="37">
        <f t="shared" si="7584"/>
        <v>0.32000000000000012</v>
      </c>
      <c r="Z1357">
        <f t="shared" ref="Z1357:AA1357" si="7766">IF(ROWS(Z$1326:Z1357)&lt;=Z$1324,Z1356+1,"")</f>
        <v>32</v>
      </c>
      <c r="AA1357">
        <f t="shared" si="7766"/>
        <v>32</v>
      </c>
      <c r="AB1357" s="37">
        <f t="shared" ref="AB1357:AG1357" si="7767">IF(ROWS(AB$1326:AB1357)/100&lt;=AB$1324,AB1356+1%,"")</f>
        <v>0.32000000000000012</v>
      </c>
      <c r="AC1357" s="37">
        <f t="shared" si="7767"/>
        <v>0.32000000000000012</v>
      </c>
      <c r="AD1357" s="37">
        <f t="shared" si="7767"/>
        <v>0.32000000000000012</v>
      </c>
      <c r="AE1357" s="37">
        <f t="shared" si="7767"/>
        <v>0.32000000000000012</v>
      </c>
      <c r="AF1357" s="37">
        <f t="shared" si="7767"/>
        <v>0.32000000000000012</v>
      </c>
      <c r="AG1357" s="37">
        <f t="shared" si="7767"/>
        <v>0.32000000000000012</v>
      </c>
      <c r="AH1357">
        <f t="shared" si="7587"/>
        <v>32</v>
      </c>
      <c r="AI1357" s="37">
        <f t="shared" ref="AI1357:AJ1357" si="7768">IF(ROWS(AI$1326:AI1357)/100&lt;=AI$1324,AI1356+1,"")</f>
        <v>31.009999999999998</v>
      </c>
      <c r="AJ1357" s="37">
        <f t="shared" si="7768"/>
        <v>31.009999999999998</v>
      </c>
    </row>
    <row r="1358" spans="2:36" ht="12.75">
      <c r="B1358">
        <f t="shared" ref="B1358:P1358" si="7769">IF(ROWS(B$1326:B1358)&lt;=B$1324,B1357+1,"")</f>
        <v>33</v>
      </c>
      <c r="C1358">
        <f t="shared" si="7769"/>
        <v>33</v>
      </c>
      <c r="D1358">
        <f t="shared" si="7769"/>
        <v>33</v>
      </c>
      <c r="E1358">
        <f t="shared" si="7769"/>
        <v>33</v>
      </c>
      <c r="F1358">
        <f t="shared" si="7769"/>
        <v>33</v>
      </c>
      <c r="G1358">
        <f t="shared" si="7769"/>
        <v>33</v>
      </c>
      <c r="H1358">
        <f t="shared" si="7769"/>
        <v>33</v>
      </c>
      <c r="I1358">
        <f t="shared" si="7769"/>
        <v>33</v>
      </c>
      <c r="J1358">
        <f t="shared" si="7769"/>
        <v>33</v>
      </c>
      <c r="K1358">
        <f t="shared" si="7769"/>
        <v>33</v>
      </c>
      <c r="L1358">
        <f t="shared" si="7769"/>
        <v>33</v>
      </c>
      <c r="M1358">
        <f t="shared" si="7769"/>
        <v>33</v>
      </c>
      <c r="N1358">
        <f t="shared" si="7769"/>
        <v>33</v>
      </c>
      <c r="O1358">
        <f t="shared" si="7769"/>
        <v>33</v>
      </c>
      <c r="P1358">
        <f t="shared" si="7769"/>
        <v>33</v>
      </c>
      <c r="Q1358" s="37">
        <f t="shared" ref="Q1358:T1358" si="7770">IF(ROWS(Q$1326:Q1358)/100&lt;=Q$1324,Q1357+1%,"")</f>
        <v>0.33000000000000013</v>
      </c>
      <c r="R1358" s="37">
        <f t="shared" si="7770"/>
        <v>0.33000000000000013</v>
      </c>
      <c r="S1358" s="37">
        <f t="shared" si="7770"/>
        <v>0.33000000000000013</v>
      </c>
      <c r="T1358" s="37">
        <f t="shared" si="7770"/>
        <v>0.33000000000000013</v>
      </c>
      <c r="U1358">
        <f t="shared" si="7581"/>
        <v>33</v>
      </c>
      <c r="V1358" s="37">
        <f t="shared" ref="V1358:W1358" si="7771">IF(ROWS(V$1326:V1358)/100&lt;=V$1324,V1357+1%,"")</f>
        <v>0.33000000000000013</v>
      </c>
      <c r="W1358" s="37">
        <f t="shared" si="7771"/>
        <v>0.33000000000000013</v>
      </c>
      <c r="X1358">
        <f t="shared" si="7583"/>
        <v>42</v>
      </c>
      <c r="Y1358" s="37">
        <f t="shared" si="7584"/>
        <v>0.33000000000000013</v>
      </c>
      <c r="Z1358">
        <f t="shared" ref="Z1358:AA1358" si="7772">IF(ROWS(Z$1326:Z1358)&lt;=Z$1324,Z1357+1,"")</f>
        <v>33</v>
      </c>
      <c r="AA1358">
        <f t="shared" si="7772"/>
        <v>33</v>
      </c>
      <c r="AB1358" s="37">
        <f t="shared" ref="AB1358:AG1358" si="7773">IF(ROWS(AB$1326:AB1358)/100&lt;=AB$1324,AB1357+1%,"")</f>
        <v>0.33000000000000013</v>
      </c>
      <c r="AC1358" s="37">
        <f t="shared" si="7773"/>
        <v>0.33000000000000013</v>
      </c>
      <c r="AD1358" s="37">
        <f t="shared" si="7773"/>
        <v>0.33000000000000013</v>
      </c>
      <c r="AE1358" s="37">
        <f t="shared" si="7773"/>
        <v>0.33000000000000013</v>
      </c>
      <c r="AF1358" s="37">
        <f t="shared" si="7773"/>
        <v>0.33000000000000013</v>
      </c>
      <c r="AG1358" s="37">
        <f t="shared" si="7773"/>
        <v>0.33000000000000013</v>
      </c>
      <c r="AH1358">
        <f t="shared" si="7587"/>
        <v>33</v>
      </c>
      <c r="AI1358" s="37">
        <f t="shared" ref="AI1358:AJ1358" si="7774">IF(ROWS(AI$1326:AI1358)/100&lt;=AI$1324,AI1357+1,"")</f>
        <v>32.01</v>
      </c>
      <c r="AJ1358" s="37">
        <f t="shared" si="7774"/>
        <v>32.01</v>
      </c>
    </row>
    <row r="1359" spans="2:36" ht="12.75">
      <c r="B1359">
        <f t="shared" ref="B1359:P1359" si="7775">IF(ROWS(B$1326:B1359)&lt;=B$1324,B1358+1,"")</f>
        <v>34</v>
      </c>
      <c r="C1359">
        <f t="shared" si="7775"/>
        <v>34</v>
      </c>
      <c r="D1359">
        <f t="shared" si="7775"/>
        <v>34</v>
      </c>
      <c r="E1359">
        <f t="shared" si="7775"/>
        <v>34</v>
      </c>
      <c r="F1359">
        <f t="shared" si="7775"/>
        <v>34</v>
      </c>
      <c r="G1359">
        <f t="shared" si="7775"/>
        <v>34</v>
      </c>
      <c r="H1359">
        <f t="shared" si="7775"/>
        <v>34</v>
      </c>
      <c r="I1359">
        <f t="shared" si="7775"/>
        <v>34</v>
      </c>
      <c r="J1359">
        <f t="shared" si="7775"/>
        <v>34</v>
      </c>
      <c r="K1359">
        <f t="shared" si="7775"/>
        <v>34</v>
      </c>
      <c r="L1359">
        <f t="shared" si="7775"/>
        <v>34</v>
      </c>
      <c r="M1359">
        <f t="shared" si="7775"/>
        <v>34</v>
      </c>
      <c r="N1359">
        <f t="shared" si="7775"/>
        <v>34</v>
      </c>
      <c r="O1359">
        <f t="shared" si="7775"/>
        <v>34</v>
      </c>
      <c r="P1359">
        <f t="shared" si="7775"/>
        <v>34</v>
      </c>
      <c r="Q1359" s="37">
        <f t="shared" ref="Q1359:T1359" si="7776">IF(ROWS(Q$1326:Q1359)/100&lt;=Q$1324,Q1358+1%,"")</f>
        <v>0.34000000000000014</v>
      </c>
      <c r="R1359" s="37">
        <f t="shared" si="7776"/>
        <v>0.34000000000000014</v>
      </c>
      <c r="S1359" s="37">
        <f t="shared" si="7776"/>
        <v>0.34000000000000014</v>
      </c>
      <c r="T1359" s="37">
        <f t="shared" si="7776"/>
        <v>0.34000000000000014</v>
      </c>
      <c r="U1359">
        <f t="shared" si="7581"/>
        <v>34</v>
      </c>
      <c r="V1359" s="37">
        <f t="shared" ref="V1359:W1359" si="7777">IF(ROWS(V$1326:V1359)/100&lt;=V$1324,V1358+1%,"")</f>
        <v>0.34000000000000014</v>
      </c>
      <c r="W1359" s="37">
        <f t="shared" si="7777"/>
        <v>0.34000000000000014</v>
      </c>
      <c r="X1359">
        <f t="shared" si="7583"/>
        <v>43</v>
      </c>
      <c r="Y1359" s="37">
        <f t="shared" si="7584"/>
        <v>0.34000000000000014</v>
      </c>
      <c r="Z1359">
        <f t="shared" ref="Z1359:AA1359" si="7778">IF(ROWS(Z$1326:Z1359)&lt;=Z$1324,Z1358+1,"")</f>
        <v>34</v>
      </c>
      <c r="AA1359">
        <f t="shared" si="7778"/>
        <v>34</v>
      </c>
      <c r="AB1359" s="37">
        <f t="shared" ref="AB1359:AG1359" si="7779">IF(ROWS(AB$1326:AB1359)/100&lt;=AB$1324,AB1358+1%,"")</f>
        <v>0.34000000000000014</v>
      </c>
      <c r="AC1359" s="37">
        <f t="shared" si="7779"/>
        <v>0.34000000000000014</v>
      </c>
      <c r="AD1359" s="37">
        <f t="shared" si="7779"/>
        <v>0.34000000000000014</v>
      </c>
      <c r="AE1359" s="37">
        <f t="shared" si="7779"/>
        <v>0.34000000000000014</v>
      </c>
      <c r="AF1359" s="37">
        <f t="shared" si="7779"/>
        <v>0.34000000000000014</v>
      </c>
      <c r="AG1359" s="37">
        <f t="shared" si="7779"/>
        <v>0.34000000000000014</v>
      </c>
      <c r="AH1359">
        <f t="shared" si="7587"/>
        <v>34</v>
      </c>
      <c r="AI1359" s="37">
        <f t="shared" ref="AI1359:AJ1359" si="7780">IF(ROWS(AI$1326:AI1359)/100&lt;=AI$1324,AI1358+1,"")</f>
        <v>33.01</v>
      </c>
      <c r="AJ1359" s="37">
        <f t="shared" si="7780"/>
        <v>33.01</v>
      </c>
    </row>
    <row r="1360" spans="2:36" ht="12.75">
      <c r="B1360">
        <f t="shared" ref="B1360:P1360" si="7781">IF(ROWS(B$1326:B1360)&lt;=B$1324,B1359+1,"")</f>
        <v>35</v>
      </c>
      <c r="C1360">
        <f t="shared" si="7781"/>
        <v>35</v>
      </c>
      <c r="D1360">
        <f t="shared" si="7781"/>
        <v>35</v>
      </c>
      <c r="E1360">
        <f t="shared" si="7781"/>
        <v>35</v>
      </c>
      <c r="F1360">
        <f t="shared" si="7781"/>
        <v>35</v>
      </c>
      <c r="G1360">
        <f t="shared" si="7781"/>
        <v>35</v>
      </c>
      <c r="H1360">
        <f t="shared" si="7781"/>
        <v>35</v>
      </c>
      <c r="I1360">
        <f t="shared" si="7781"/>
        <v>35</v>
      </c>
      <c r="J1360">
        <f t="shared" si="7781"/>
        <v>35</v>
      </c>
      <c r="K1360">
        <f t="shared" si="7781"/>
        <v>35</v>
      </c>
      <c r="L1360">
        <f t="shared" si="7781"/>
        <v>35</v>
      </c>
      <c r="M1360">
        <f t="shared" si="7781"/>
        <v>35</v>
      </c>
      <c r="N1360">
        <f t="shared" si="7781"/>
        <v>35</v>
      </c>
      <c r="O1360">
        <f t="shared" si="7781"/>
        <v>35</v>
      </c>
      <c r="P1360">
        <f t="shared" si="7781"/>
        <v>35</v>
      </c>
      <c r="Q1360" s="37">
        <f t="shared" ref="Q1360:T1360" si="7782">IF(ROWS(Q$1326:Q1360)/100&lt;=Q$1324,Q1359+1%,"")</f>
        <v>0.35000000000000014</v>
      </c>
      <c r="R1360" s="37">
        <f t="shared" si="7782"/>
        <v>0.35000000000000014</v>
      </c>
      <c r="S1360" s="37">
        <f t="shared" si="7782"/>
        <v>0.35000000000000014</v>
      </c>
      <c r="T1360" s="37">
        <f t="shared" si="7782"/>
        <v>0.35000000000000014</v>
      </c>
      <c r="U1360">
        <f t="shared" si="7581"/>
        <v>35</v>
      </c>
      <c r="V1360" s="37">
        <f t="shared" ref="V1360:W1360" si="7783">IF(ROWS(V$1326:V1360)/100&lt;=V$1324,V1359+1%,"")</f>
        <v>0.35000000000000014</v>
      </c>
      <c r="W1360" s="37">
        <f t="shared" si="7783"/>
        <v>0.35000000000000014</v>
      </c>
      <c r="X1360">
        <f t="shared" si="7583"/>
        <v>44</v>
      </c>
      <c r="Y1360" s="37">
        <f t="shared" si="7584"/>
        <v>0.35000000000000014</v>
      </c>
      <c r="Z1360">
        <f t="shared" ref="Z1360:AA1360" si="7784">IF(ROWS(Z$1326:Z1360)&lt;=Z$1324,Z1359+1,"")</f>
        <v>35</v>
      </c>
      <c r="AA1360">
        <f t="shared" si="7784"/>
        <v>35</v>
      </c>
      <c r="AB1360" s="37">
        <f t="shared" ref="AB1360:AG1360" si="7785">IF(ROWS(AB$1326:AB1360)/100&lt;=AB$1324,AB1359+1%,"")</f>
        <v>0.35000000000000014</v>
      </c>
      <c r="AC1360" s="37">
        <f t="shared" si="7785"/>
        <v>0.35000000000000014</v>
      </c>
      <c r="AD1360" s="37">
        <f t="shared" si="7785"/>
        <v>0.35000000000000014</v>
      </c>
      <c r="AE1360" s="37">
        <f t="shared" si="7785"/>
        <v>0.35000000000000014</v>
      </c>
      <c r="AF1360" s="37">
        <f t="shared" si="7785"/>
        <v>0.35000000000000014</v>
      </c>
      <c r="AG1360" s="37">
        <f t="shared" si="7785"/>
        <v>0.35000000000000014</v>
      </c>
      <c r="AH1360">
        <f t="shared" si="7587"/>
        <v>35</v>
      </c>
      <c r="AI1360" s="37">
        <f t="shared" ref="AI1360:AJ1360" si="7786">IF(ROWS(AI$1326:AI1360)/100&lt;=AI$1324,AI1359+1,"")</f>
        <v>34.01</v>
      </c>
      <c r="AJ1360" s="37">
        <f t="shared" si="7786"/>
        <v>34.01</v>
      </c>
    </row>
    <row r="1361" spans="2:36" ht="12.75">
      <c r="B1361">
        <f t="shared" ref="B1361:P1361" si="7787">IF(ROWS(B$1326:B1361)&lt;=B$1324,B1360+1,"")</f>
        <v>36</v>
      </c>
      <c r="C1361">
        <f t="shared" si="7787"/>
        <v>36</v>
      </c>
      <c r="D1361">
        <f t="shared" si="7787"/>
        <v>36</v>
      </c>
      <c r="E1361">
        <f t="shared" si="7787"/>
        <v>36</v>
      </c>
      <c r="F1361">
        <f t="shared" si="7787"/>
        <v>36</v>
      </c>
      <c r="G1361">
        <f t="shared" si="7787"/>
        <v>36</v>
      </c>
      <c r="H1361">
        <f t="shared" si="7787"/>
        <v>36</v>
      </c>
      <c r="I1361">
        <f t="shared" si="7787"/>
        <v>36</v>
      </c>
      <c r="J1361">
        <f t="shared" si="7787"/>
        <v>36</v>
      </c>
      <c r="K1361">
        <f t="shared" si="7787"/>
        <v>36</v>
      </c>
      <c r="L1361">
        <f t="shared" si="7787"/>
        <v>36</v>
      </c>
      <c r="M1361">
        <f t="shared" si="7787"/>
        <v>36</v>
      </c>
      <c r="N1361">
        <f t="shared" si="7787"/>
        <v>36</v>
      </c>
      <c r="O1361">
        <f t="shared" si="7787"/>
        <v>36</v>
      </c>
      <c r="P1361">
        <f t="shared" si="7787"/>
        <v>36</v>
      </c>
      <c r="Q1361" s="37">
        <f t="shared" ref="Q1361:T1361" si="7788">IF(ROWS(Q$1326:Q1361)/100&lt;=Q$1324,Q1360+1%,"")</f>
        <v>0.36000000000000015</v>
      </c>
      <c r="R1361" s="37">
        <f t="shared" si="7788"/>
        <v>0.36000000000000015</v>
      </c>
      <c r="S1361" s="37">
        <f t="shared" si="7788"/>
        <v>0.36000000000000015</v>
      </c>
      <c r="T1361" s="37">
        <f t="shared" si="7788"/>
        <v>0.36000000000000015</v>
      </c>
      <c r="U1361">
        <f t="shared" si="7581"/>
        <v>36</v>
      </c>
      <c r="V1361" s="37">
        <f t="shared" ref="V1361:W1361" si="7789">IF(ROWS(V$1326:V1361)/100&lt;=V$1324,V1360+1%,"")</f>
        <v>0.36000000000000015</v>
      </c>
      <c r="W1361" s="37">
        <f t="shared" si="7789"/>
        <v>0.36000000000000015</v>
      </c>
      <c r="X1361">
        <f t="shared" si="7583"/>
        <v>45</v>
      </c>
      <c r="Y1361" s="37">
        <f t="shared" si="7584"/>
        <v>0.36000000000000015</v>
      </c>
      <c r="Z1361">
        <f t="shared" ref="Z1361:AA1361" si="7790">IF(ROWS(Z$1326:Z1361)&lt;=Z$1324,Z1360+1,"")</f>
        <v>36</v>
      </c>
      <c r="AA1361">
        <f t="shared" si="7790"/>
        <v>36</v>
      </c>
      <c r="AB1361" s="37">
        <f t="shared" ref="AB1361:AG1361" si="7791">IF(ROWS(AB$1326:AB1361)/100&lt;=AB$1324,AB1360+1%,"")</f>
        <v>0.36000000000000015</v>
      </c>
      <c r="AC1361" s="37">
        <f t="shared" si="7791"/>
        <v>0.36000000000000015</v>
      </c>
      <c r="AD1361" s="37">
        <f t="shared" si="7791"/>
        <v>0.36000000000000015</v>
      </c>
      <c r="AE1361" s="37">
        <f t="shared" si="7791"/>
        <v>0.36000000000000015</v>
      </c>
      <c r="AF1361" s="37">
        <f t="shared" si="7791"/>
        <v>0.36000000000000015</v>
      </c>
      <c r="AG1361" s="37">
        <f t="shared" si="7791"/>
        <v>0.36000000000000015</v>
      </c>
      <c r="AH1361">
        <f t="shared" si="7587"/>
        <v>36</v>
      </c>
      <c r="AI1361" s="37">
        <f t="shared" ref="AI1361:AJ1361" si="7792">IF(ROWS(AI$1326:AI1361)/100&lt;=AI$1324,AI1360+1,"")</f>
        <v>35.01</v>
      </c>
      <c r="AJ1361" s="37">
        <f t="shared" si="7792"/>
        <v>35.01</v>
      </c>
    </row>
    <row r="1362" spans="2:36" ht="12.75">
      <c r="B1362">
        <f t="shared" ref="B1362:P1362" si="7793">IF(ROWS(B$1326:B1362)&lt;=B$1324,B1361+1,"")</f>
        <v>37</v>
      </c>
      <c r="C1362">
        <f t="shared" si="7793"/>
        <v>37</v>
      </c>
      <c r="D1362">
        <f t="shared" si="7793"/>
        <v>37</v>
      </c>
      <c r="E1362">
        <f t="shared" si="7793"/>
        <v>37</v>
      </c>
      <c r="F1362">
        <f t="shared" si="7793"/>
        <v>37</v>
      </c>
      <c r="G1362">
        <f t="shared" si="7793"/>
        <v>37</v>
      </c>
      <c r="H1362">
        <f t="shared" si="7793"/>
        <v>37</v>
      </c>
      <c r="I1362">
        <f t="shared" si="7793"/>
        <v>37</v>
      </c>
      <c r="J1362">
        <f t="shared" si="7793"/>
        <v>37</v>
      </c>
      <c r="K1362">
        <f t="shared" si="7793"/>
        <v>37</v>
      </c>
      <c r="L1362">
        <f t="shared" si="7793"/>
        <v>37</v>
      </c>
      <c r="M1362">
        <f t="shared" si="7793"/>
        <v>37</v>
      </c>
      <c r="N1362">
        <f t="shared" si="7793"/>
        <v>37</v>
      </c>
      <c r="O1362">
        <f t="shared" si="7793"/>
        <v>37</v>
      </c>
      <c r="P1362">
        <f t="shared" si="7793"/>
        <v>37</v>
      </c>
      <c r="Q1362" s="37">
        <f t="shared" ref="Q1362:T1362" si="7794">IF(ROWS(Q$1326:Q1362)/100&lt;=Q$1324,Q1361+1%,"")</f>
        <v>0.37000000000000016</v>
      </c>
      <c r="R1362" s="37">
        <f t="shared" si="7794"/>
        <v>0.37000000000000016</v>
      </c>
      <c r="S1362" s="37">
        <f t="shared" si="7794"/>
        <v>0.37000000000000016</v>
      </c>
      <c r="T1362" s="37">
        <f t="shared" si="7794"/>
        <v>0.37000000000000016</v>
      </c>
      <c r="U1362">
        <f t="shared" si="7581"/>
        <v>37</v>
      </c>
      <c r="V1362" s="37">
        <f t="shared" ref="V1362:W1362" si="7795">IF(ROWS(V$1326:V1362)/100&lt;=V$1324,V1361+1%,"")</f>
        <v>0.37000000000000016</v>
      </c>
      <c r="W1362" s="37">
        <f t="shared" si="7795"/>
        <v>0.37000000000000016</v>
      </c>
      <c r="X1362">
        <f t="shared" si="7583"/>
        <v>46</v>
      </c>
      <c r="Y1362" s="37">
        <f t="shared" si="7584"/>
        <v>0.37000000000000016</v>
      </c>
      <c r="Z1362">
        <f t="shared" ref="Z1362:AA1362" si="7796">IF(ROWS(Z$1326:Z1362)&lt;=Z$1324,Z1361+1,"")</f>
        <v>37</v>
      </c>
      <c r="AA1362">
        <f t="shared" si="7796"/>
        <v>37</v>
      </c>
      <c r="AB1362" s="37">
        <f t="shared" ref="AB1362:AG1362" si="7797">IF(ROWS(AB$1326:AB1362)/100&lt;=AB$1324,AB1361+1%,"")</f>
        <v>0.37000000000000016</v>
      </c>
      <c r="AC1362" s="37">
        <f t="shared" si="7797"/>
        <v>0.37000000000000016</v>
      </c>
      <c r="AD1362" s="37">
        <f t="shared" si="7797"/>
        <v>0.37000000000000016</v>
      </c>
      <c r="AE1362" s="37">
        <f t="shared" si="7797"/>
        <v>0.37000000000000016</v>
      </c>
      <c r="AF1362" s="37">
        <f t="shared" si="7797"/>
        <v>0.37000000000000016</v>
      </c>
      <c r="AG1362" s="37">
        <f t="shared" si="7797"/>
        <v>0.37000000000000016</v>
      </c>
      <c r="AH1362">
        <f t="shared" si="7587"/>
        <v>37</v>
      </c>
      <c r="AI1362" s="37">
        <f t="shared" ref="AI1362:AJ1362" si="7798">IF(ROWS(AI$1326:AI1362)/100&lt;=AI$1324,AI1361+1,"")</f>
        <v>36.01</v>
      </c>
      <c r="AJ1362" s="37">
        <f t="shared" si="7798"/>
        <v>36.01</v>
      </c>
    </row>
    <row r="1363" spans="2:36" ht="12.75">
      <c r="B1363">
        <f t="shared" ref="B1363:P1363" si="7799">IF(ROWS(B$1326:B1363)&lt;=B$1324,B1362+1,"")</f>
        <v>38</v>
      </c>
      <c r="C1363">
        <f t="shared" si="7799"/>
        <v>38</v>
      </c>
      <c r="D1363">
        <f t="shared" si="7799"/>
        <v>38</v>
      </c>
      <c r="E1363">
        <f t="shared" si="7799"/>
        <v>38</v>
      </c>
      <c r="F1363">
        <f t="shared" si="7799"/>
        <v>38</v>
      </c>
      <c r="G1363">
        <f t="shared" si="7799"/>
        <v>38</v>
      </c>
      <c r="H1363">
        <f t="shared" si="7799"/>
        <v>38</v>
      </c>
      <c r="I1363">
        <f t="shared" si="7799"/>
        <v>38</v>
      </c>
      <c r="J1363">
        <f t="shared" si="7799"/>
        <v>38</v>
      </c>
      <c r="K1363">
        <f t="shared" si="7799"/>
        <v>38</v>
      </c>
      <c r="L1363">
        <f t="shared" si="7799"/>
        <v>38</v>
      </c>
      <c r="M1363">
        <f t="shared" si="7799"/>
        <v>38</v>
      </c>
      <c r="N1363">
        <f t="shared" si="7799"/>
        <v>38</v>
      </c>
      <c r="O1363">
        <f t="shared" si="7799"/>
        <v>38</v>
      </c>
      <c r="P1363">
        <f t="shared" si="7799"/>
        <v>38</v>
      </c>
      <c r="Q1363" s="37">
        <f t="shared" ref="Q1363:T1363" si="7800">IF(ROWS(Q$1326:Q1363)/100&lt;=Q$1324,Q1362+1%,"")</f>
        <v>0.38000000000000017</v>
      </c>
      <c r="R1363" s="37">
        <f t="shared" si="7800"/>
        <v>0.38000000000000017</v>
      </c>
      <c r="S1363" s="37">
        <f t="shared" si="7800"/>
        <v>0.38000000000000017</v>
      </c>
      <c r="T1363" s="37">
        <f t="shared" si="7800"/>
        <v>0.38000000000000017</v>
      </c>
      <c r="U1363">
        <f t="shared" si="7581"/>
        <v>38</v>
      </c>
      <c r="V1363" s="37">
        <f t="shared" ref="V1363:W1363" si="7801">IF(ROWS(V$1326:V1363)/100&lt;=V$1324,V1362+1%,"")</f>
        <v>0.38000000000000017</v>
      </c>
      <c r="W1363" s="37">
        <f t="shared" si="7801"/>
        <v>0.38000000000000017</v>
      </c>
      <c r="X1363">
        <f t="shared" si="7583"/>
        <v>47</v>
      </c>
      <c r="Y1363" s="37">
        <f t="shared" si="7584"/>
        <v>0.38000000000000017</v>
      </c>
      <c r="Z1363">
        <f t="shared" ref="Z1363:AA1363" si="7802">IF(ROWS(Z$1326:Z1363)&lt;=Z$1324,Z1362+1,"")</f>
        <v>38</v>
      </c>
      <c r="AA1363">
        <f t="shared" si="7802"/>
        <v>38</v>
      </c>
      <c r="AB1363" s="37">
        <f t="shared" ref="AB1363:AG1363" si="7803">IF(ROWS(AB$1326:AB1363)/100&lt;=AB$1324,AB1362+1%,"")</f>
        <v>0.38000000000000017</v>
      </c>
      <c r="AC1363" s="37">
        <f t="shared" si="7803"/>
        <v>0.38000000000000017</v>
      </c>
      <c r="AD1363" s="37">
        <f t="shared" si="7803"/>
        <v>0.38000000000000017</v>
      </c>
      <c r="AE1363" s="37">
        <f t="shared" si="7803"/>
        <v>0.38000000000000017</v>
      </c>
      <c r="AF1363" s="37">
        <f t="shared" si="7803"/>
        <v>0.38000000000000017</v>
      </c>
      <c r="AG1363" s="37">
        <f t="shared" si="7803"/>
        <v>0.38000000000000017</v>
      </c>
      <c r="AH1363">
        <f t="shared" si="7587"/>
        <v>38</v>
      </c>
      <c r="AI1363" s="37">
        <f t="shared" ref="AI1363:AJ1363" si="7804">IF(ROWS(AI$1326:AI1363)/100&lt;=AI$1324,AI1362+1,"")</f>
        <v>37.01</v>
      </c>
      <c r="AJ1363" s="37">
        <f t="shared" si="7804"/>
        <v>37.01</v>
      </c>
    </row>
    <row r="1364" spans="2:36" ht="12.75">
      <c r="B1364">
        <f t="shared" ref="B1364:P1364" si="7805">IF(ROWS(B$1326:B1364)&lt;=B$1324,B1363+1,"")</f>
        <v>39</v>
      </c>
      <c r="C1364">
        <f t="shared" si="7805"/>
        <v>39</v>
      </c>
      <c r="D1364">
        <f t="shared" si="7805"/>
        <v>39</v>
      </c>
      <c r="E1364">
        <f t="shared" si="7805"/>
        <v>39</v>
      </c>
      <c r="F1364">
        <f t="shared" si="7805"/>
        <v>39</v>
      </c>
      <c r="G1364">
        <f t="shared" si="7805"/>
        <v>39</v>
      </c>
      <c r="H1364">
        <f t="shared" si="7805"/>
        <v>39</v>
      </c>
      <c r="I1364">
        <f t="shared" si="7805"/>
        <v>39</v>
      </c>
      <c r="J1364">
        <f t="shared" si="7805"/>
        <v>39</v>
      </c>
      <c r="K1364">
        <f t="shared" si="7805"/>
        <v>39</v>
      </c>
      <c r="L1364">
        <f t="shared" si="7805"/>
        <v>39</v>
      </c>
      <c r="M1364">
        <f t="shared" si="7805"/>
        <v>39</v>
      </c>
      <c r="N1364">
        <f t="shared" si="7805"/>
        <v>39</v>
      </c>
      <c r="O1364">
        <f t="shared" si="7805"/>
        <v>39</v>
      </c>
      <c r="P1364">
        <f t="shared" si="7805"/>
        <v>39</v>
      </c>
      <c r="Q1364" s="37">
        <f t="shared" ref="Q1364:T1364" si="7806">IF(ROWS(Q$1326:Q1364)/100&lt;=Q$1324,Q1363+1%,"")</f>
        <v>0.39000000000000018</v>
      </c>
      <c r="R1364" s="37">
        <f t="shared" si="7806"/>
        <v>0.39000000000000018</v>
      </c>
      <c r="S1364" s="37">
        <f t="shared" si="7806"/>
        <v>0.39000000000000018</v>
      </c>
      <c r="T1364" s="37">
        <f t="shared" si="7806"/>
        <v>0.39000000000000018</v>
      </c>
      <c r="U1364">
        <f t="shared" si="7581"/>
        <v>39</v>
      </c>
      <c r="V1364" s="37">
        <f t="shared" ref="V1364:W1364" si="7807">IF(ROWS(V$1326:V1364)/100&lt;=V$1324,V1363+1%,"")</f>
        <v>0.39000000000000018</v>
      </c>
      <c r="W1364" s="37">
        <f t="shared" si="7807"/>
        <v>0.39000000000000018</v>
      </c>
      <c r="X1364">
        <f t="shared" si="7583"/>
        <v>48</v>
      </c>
      <c r="Y1364" s="37">
        <f t="shared" si="7584"/>
        <v>0.39000000000000018</v>
      </c>
      <c r="Z1364">
        <f t="shared" ref="Z1364:AA1364" si="7808">IF(ROWS(Z$1326:Z1364)&lt;=Z$1324,Z1363+1,"")</f>
        <v>39</v>
      </c>
      <c r="AA1364">
        <f t="shared" si="7808"/>
        <v>39</v>
      </c>
      <c r="AB1364" s="37">
        <f t="shared" ref="AB1364:AG1364" si="7809">IF(ROWS(AB$1326:AB1364)/100&lt;=AB$1324,AB1363+1%,"")</f>
        <v>0.39000000000000018</v>
      </c>
      <c r="AC1364" s="37">
        <f t="shared" si="7809"/>
        <v>0.39000000000000018</v>
      </c>
      <c r="AD1364" s="37">
        <f t="shared" si="7809"/>
        <v>0.39000000000000018</v>
      </c>
      <c r="AE1364" s="37">
        <f t="shared" si="7809"/>
        <v>0.39000000000000018</v>
      </c>
      <c r="AF1364" s="37">
        <f t="shared" si="7809"/>
        <v>0.39000000000000018</v>
      </c>
      <c r="AG1364" s="37">
        <f t="shared" si="7809"/>
        <v>0.39000000000000018</v>
      </c>
      <c r="AH1364">
        <f t="shared" si="7587"/>
        <v>39</v>
      </c>
      <c r="AI1364" s="37">
        <f t="shared" ref="AI1364:AJ1364" si="7810">IF(ROWS(AI$1326:AI1364)/100&lt;=AI$1324,AI1363+1,"")</f>
        <v>38.01</v>
      </c>
      <c r="AJ1364" s="37">
        <f t="shared" si="7810"/>
        <v>38.01</v>
      </c>
    </row>
    <row r="1365" spans="2:36" ht="12.75">
      <c r="B1365">
        <f t="shared" ref="B1365:P1365" si="7811">IF(ROWS(B$1326:B1365)&lt;=B$1324,B1364+1,"")</f>
        <v>40</v>
      </c>
      <c r="C1365">
        <f t="shared" si="7811"/>
        <v>40</v>
      </c>
      <c r="D1365">
        <f t="shared" si="7811"/>
        <v>40</v>
      </c>
      <c r="E1365">
        <f t="shared" si="7811"/>
        <v>40</v>
      </c>
      <c r="F1365">
        <f t="shared" si="7811"/>
        <v>40</v>
      </c>
      <c r="G1365">
        <f t="shared" si="7811"/>
        <v>40</v>
      </c>
      <c r="H1365">
        <f t="shared" si="7811"/>
        <v>40</v>
      </c>
      <c r="I1365">
        <f t="shared" si="7811"/>
        <v>40</v>
      </c>
      <c r="J1365">
        <f t="shared" si="7811"/>
        <v>40</v>
      </c>
      <c r="K1365">
        <f t="shared" si="7811"/>
        <v>40</v>
      </c>
      <c r="L1365">
        <f t="shared" si="7811"/>
        <v>40</v>
      </c>
      <c r="M1365">
        <f t="shared" si="7811"/>
        <v>40</v>
      </c>
      <c r="N1365">
        <f t="shared" si="7811"/>
        <v>40</v>
      </c>
      <c r="O1365">
        <f t="shared" si="7811"/>
        <v>40</v>
      </c>
      <c r="P1365">
        <f t="shared" si="7811"/>
        <v>40</v>
      </c>
      <c r="Q1365" s="37">
        <f t="shared" ref="Q1365:T1365" si="7812">IF(ROWS(Q$1326:Q1365)/100&lt;=Q$1324,Q1364+1%,"")</f>
        <v>0.40000000000000019</v>
      </c>
      <c r="R1365" s="37">
        <f t="shared" si="7812"/>
        <v>0.40000000000000019</v>
      </c>
      <c r="S1365" s="37">
        <f t="shared" si="7812"/>
        <v>0.40000000000000019</v>
      </c>
      <c r="T1365" s="37">
        <f t="shared" si="7812"/>
        <v>0.40000000000000019</v>
      </c>
      <c r="U1365">
        <f t="shared" si="7581"/>
        <v>40</v>
      </c>
      <c r="V1365" s="37">
        <f t="shared" ref="V1365:W1365" si="7813">IF(ROWS(V$1326:V1365)/100&lt;=V$1324,V1364+1%,"")</f>
        <v>0.40000000000000019</v>
      </c>
      <c r="W1365" s="37">
        <f t="shared" si="7813"/>
        <v>0.40000000000000019</v>
      </c>
      <c r="X1365">
        <f t="shared" si="7583"/>
        <v>49</v>
      </c>
      <c r="Y1365" s="37">
        <f t="shared" si="7584"/>
        <v>0.40000000000000019</v>
      </c>
      <c r="Z1365">
        <f t="shared" ref="Z1365:AA1365" si="7814">IF(ROWS(Z$1326:Z1365)&lt;=Z$1324,Z1364+1,"")</f>
        <v>40</v>
      </c>
      <c r="AA1365">
        <f t="shared" si="7814"/>
        <v>40</v>
      </c>
      <c r="AB1365" s="37">
        <f t="shared" ref="AB1365:AG1365" si="7815">IF(ROWS(AB$1326:AB1365)/100&lt;=AB$1324,AB1364+1%,"")</f>
        <v>0.40000000000000019</v>
      </c>
      <c r="AC1365" s="37">
        <f t="shared" si="7815"/>
        <v>0.40000000000000019</v>
      </c>
      <c r="AD1365" s="37">
        <f t="shared" si="7815"/>
        <v>0.40000000000000019</v>
      </c>
      <c r="AE1365" s="37">
        <f t="shared" si="7815"/>
        <v>0.40000000000000019</v>
      </c>
      <c r="AF1365" s="37">
        <f t="shared" si="7815"/>
        <v>0.40000000000000019</v>
      </c>
      <c r="AG1365" s="37">
        <f t="shared" si="7815"/>
        <v>0.40000000000000019</v>
      </c>
      <c r="AH1365">
        <f t="shared" si="7587"/>
        <v>40</v>
      </c>
      <c r="AI1365" s="37">
        <f t="shared" ref="AI1365:AJ1365" si="7816">IF(ROWS(AI$1326:AI1365)/100&lt;=AI$1324,AI1364+1,"")</f>
        <v>39.01</v>
      </c>
      <c r="AJ1365" s="37">
        <f t="shared" si="7816"/>
        <v>39.01</v>
      </c>
    </row>
    <row r="1366" spans="2:36" ht="12.75">
      <c r="B1366">
        <f t="shared" ref="B1366:P1366" si="7817">IF(ROWS(B$1326:B1366)&lt;=B$1324,B1365+1,"")</f>
        <v>41</v>
      </c>
      <c r="C1366">
        <f t="shared" si="7817"/>
        <v>41</v>
      </c>
      <c r="D1366">
        <f t="shared" si="7817"/>
        <v>41</v>
      </c>
      <c r="E1366">
        <f t="shared" si="7817"/>
        <v>41</v>
      </c>
      <c r="F1366">
        <f t="shared" si="7817"/>
        <v>41</v>
      </c>
      <c r="G1366">
        <f t="shared" si="7817"/>
        <v>41</v>
      </c>
      <c r="H1366">
        <f t="shared" si="7817"/>
        <v>41</v>
      </c>
      <c r="I1366">
        <f t="shared" si="7817"/>
        <v>41</v>
      </c>
      <c r="J1366">
        <f t="shared" si="7817"/>
        <v>41</v>
      </c>
      <c r="K1366">
        <f t="shared" si="7817"/>
        <v>41</v>
      </c>
      <c r="L1366">
        <f t="shared" si="7817"/>
        <v>41</v>
      </c>
      <c r="M1366">
        <f t="shared" si="7817"/>
        <v>41</v>
      </c>
      <c r="N1366">
        <f t="shared" si="7817"/>
        <v>41</v>
      </c>
      <c r="O1366">
        <f t="shared" si="7817"/>
        <v>41</v>
      </c>
      <c r="P1366">
        <f t="shared" si="7817"/>
        <v>41</v>
      </c>
      <c r="Q1366" s="37">
        <f t="shared" ref="Q1366:T1366" si="7818">IF(ROWS(Q$1326:Q1366)/100&lt;=Q$1324,Q1365+1%,"")</f>
        <v>0.4100000000000002</v>
      </c>
      <c r="R1366" s="37">
        <f t="shared" si="7818"/>
        <v>0.4100000000000002</v>
      </c>
      <c r="S1366" s="37">
        <f t="shared" si="7818"/>
        <v>0.4100000000000002</v>
      </c>
      <c r="T1366" s="37">
        <f t="shared" si="7818"/>
        <v>0.4100000000000002</v>
      </c>
      <c r="U1366">
        <f t="shared" si="7581"/>
        <v>41</v>
      </c>
      <c r="V1366" s="37">
        <f t="shared" ref="V1366:W1366" si="7819">IF(ROWS(V$1326:V1366)/100&lt;=V$1324,V1365+1%,"")</f>
        <v>0.4100000000000002</v>
      </c>
      <c r="W1366" s="37">
        <f t="shared" si="7819"/>
        <v>0.4100000000000002</v>
      </c>
      <c r="X1366">
        <f t="shared" si="7583"/>
        <v>50</v>
      </c>
      <c r="Y1366" s="37">
        <f t="shared" si="7584"/>
        <v>0.4100000000000002</v>
      </c>
      <c r="Z1366">
        <f t="shared" ref="Z1366:AA1366" si="7820">IF(ROWS(Z$1326:Z1366)&lt;=Z$1324,Z1365+1,"")</f>
        <v>41</v>
      </c>
      <c r="AA1366">
        <f t="shared" si="7820"/>
        <v>41</v>
      </c>
      <c r="AB1366" s="37">
        <f t="shared" ref="AB1366:AG1366" si="7821">IF(ROWS(AB$1326:AB1366)/100&lt;=AB$1324,AB1365+1%,"")</f>
        <v>0.4100000000000002</v>
      </c>
      <c r="AC1366" s="37">
        <f t="shared" si="7821"/>
        <v>0.4100000000000002</v>
      </c>
      <c r="AD1366" s="37">
        <f t="shared" si="7821"/>
        <v>0.4100000000000002</v>
      </c>
      <c r="AE1366" s="37">
        <f t="shared" si="7821"/>
        <v>0.4100000000000002</v>
      </c>
      <c r="AF1366" s="37">
        <f t="shared" si="7821"/>
        <v>0.4100000000000002</v>
      </c>
      <c r="AG1366" s="37">
        <f t="shared" si="7821"/>
        <v>0.4100000000000002</v>
      </c>
      <c r="AH1366">
        <f t="shared" si="7587"/>
        <v>41</v>
      </c>
      <c r="AI1366" s="37">
        <f t="shared" ref="AI1366:AJ1366" si="7822">IF(ROWS(AI$1326:AI1366)/100&lt;=AI$1324,AI1365+1,"")</f>
        <v>40.01</v>
      </c>
      <c r="AJ1366" s="37">
        <f t="shared" si="7822"/>
        <v>40.01</v>
      </c>
    </row>
    <row r="1367" spans="2:36" ht="12.75">
      <c r="B1367">
        <f t="shared" ref="B1367:P1367" si="7823">IF(ROWS(B$1326:B1367)&lt;=B$1324,B1366+1,"")</f>
        <v>42</v>
      </c>
      <c r="C1367">
        <f t="shared" si="7823"/>
        <v>42</v>
      </c>
      <c r="D1367">
        <f t="shared" si="7823"/>
        <v>42</v>
      </c>
      <c r="E1367">
        <f t="shared" si="7823"/>
        <v>42</v>
      </c>
      <c r="F1367">
        <f t="shared" si="7823"/>
        <v>42</v>
      </c>
      <c r="G1367">
        <f t="shared" si="7823"/>
        <v>42</v>
      </c>
      <c r="H1367">
        <f t="shared" si="7823"/>
        <v>42</v>
      </c>
      <c r="I1367">
        <f t="shared" si="7823"/>
        <v>42</v>
      </c>
      <c r="J1367">
        <f t="shared" si="7823"/>
        <v>42</v>
      </c>
      <c r="K1367">
        <f t="shared" si="7823"/>
        <v>42</v>
      </c>
      <c r="L1367">
        <f t="shared" si="7823"/>
        <v>42</v>
      </c>
      <c r="M1367">
        <f t="shared" si="7823"/>
        <v>42</v>
      </c>
      <c r="N1367">
        <f t="shared" si="7823"/>
        <v>42</v>
      </c>
      <c r="O1367">
        <f t="shared" si="7823"/>
        <v>42</v>
      </c>
      <c r="P1367">
        <f t="shared" si="7823"/>
        <v>42</v>
      </c>
      <c r="Q1367" s="37">
        <f t="shared" ref="Q1367:T1367" si="7824">IF(ROWS(Q$1326:Q1367)/100&lt;=Q$1324,Q1366+1%,"")</f>
        <v>0.42000000000000021</v>
      </c>
      <c r="R1367" s="37">
        <f t="shared" si="7824"/>
        <v>0.42000000000000021</v>
      </c>
      <c r="S1367" s="37">
        <f t="shared" si="7824"/>
        <v>0.42000000000000021</v>
      </c>
      <c r="T1367" s="37">
        <f t="shared" si="7824"/>
        <v>0.42000000000000021</v>
      </c>
      <c r="U1367">
        <f t="shared" si="7581"/>
        <v>42</v>
      </c>
      <c r="V1367" s="37">
        <f t="shared" ref="V1367:W1367" si="7825">IF(ROWS(V$1326:V1367)/100&lt;=V$1324,V1366+1%,"")</f>
        <v>0.42000000000000021</v>
      </c>
      <c r="W1367" s="37">
        <f t="shared" si="7825"/>
        <v>0.42000000000000021</v>
      </c>
      <c r="X1367">
        <f t="shared" si="7583"/>
        <v>51</v>
      </c>
      <c r="Y1367" s="37">
        <f t="shared" si="7584"/>
        <v>0.42000000000000021</v>
      </c>
      <c r="Z1367">
        <f t="shared" ref="Z1367:AA1367" si="7826">IF(ROWS(Z$1326:Z1367)&lt;=Z$1324,Z1366+1,"")</f>
        <v>42</v>
      </c>
      <c r="AA1367">
        <f t="shared" si="7826"/>
        <v>42</v>
      </c>
      <c r="AB1367" s="37">
        <f t="shared" ref="AB1367:AG1367" si="7827">IF(ROWS(AB$1326:AB1367)/100&lt;=AB$1324,AB1366+1%,"")</f>
        <v>0.42000000000000021</v>
      </c>
      <c r="AC1367" s="37">
        <f t="shared" si="7827"/>
        <v>0.42000000000000021</v>
      </c>
      <c r="AD1367" s="37">
        <f t="shared" si="7827"/>
        <v>0.42000000000000021</v>
      </c>
      <c r="AE1367" s="37">
        <f t="shared" si="7827"/>
        <v>0.42000000000000021</v>
      </c>
      <c r="AF1367" s="37">
        <f t="shared" si="7827"/>
        <v>0.42000000000000021</v>
      </c>
      <c r="AG1367" s="37">
        <f t="shared" si="7827"/>
        <v>0.42000000000000021</v>
      </c>
      <c r="AH1367">
        <f t="shared" si="7587"/>
        <v>42</v>
      </c>
      <c r="AI1367" s="37">
        <f t="shared" ref="AI1367:AJ1367" si="7828">IF(ROWS(AI$1326:AI1367)/100&lt;=AI$1324,AI1366+1,"")</f>
        <v>41.01</v>
      </c>
      <c r="AJ1367" s="37">
        <f t="shared" si="7828"/>
        <v>41.01</v>
      </c>
    </row>
    <row r="1368" spans="2:36" ht="12.75">
      <c r="B1368">
        <f t="shared" ref="B1368:P1368" si="7829">IF(ROWS(B$1326:B1368)&lt;=B$1324,B1367+1,"")</f>
        <v>43</v>
      </c>
      <c r="C1368">
        <f t="shared" si="7829"/>
        <v>43</v>
      </c>
      <c r="D1368">
        <f t="shared" si="7829"/>
        <v>43</v>
      </c>
      <c r="E1368">
        <f t="shared" si="7829"/>
        <v>43</v>
      </c>
      <c r="F1368">
        <f t="shared" si="7829"/>
        <v>43</v>
      </c>
      <c r="G1368">
        <f t="shared" si="7829"/>
        <v>43</v>
      </c>
      <c r="H1368">
        <f t="shared" si="7829"/>
        <v>43</v>
      </c>
      <c r="I1368">
        <f t="shared" si="7829"/>
        <v>43</v>
      </c>
      <c r="J1368">
        <f t="shared" si="7829"/>
        <v>43</v>
      </c>
      <c r="K1368">
        <f t="shared" si="7829"/>
        <v>43</v>
      </c>
      <c r="L1368">
        <f t="shared" si="7829"/>
        <v>43</v>
      </c>
      <c r="M1368">
        <f t="shared" si="7829"/>
        <v>43</v>
      </c>
      <c r="N1368">
        <f t="shared" si="7829"/>
        <v>43</v>
      </c>
      <c r="O1368">
        <f t="shared" si="7829"/>
        <v>43</v>
      </c>
      <c r="P1368">
        <f t="shared" si="7829"/>
        <v>43</v>
      </c>
      <c r="Q1368" s="37">
        <f t="shared" ref="Q1368:T1368" si="7830">IF(ROWS(Q$1326:Q1368)/100&lt;=Q$1324,Q1367+1%,"")</f>
        <v>0.43000000000000022</v>
      </c>
      <c r="R1368" s="37">
        <f t="shared" si="7830"/>
        <v>0.43000000000000022</v>
      </c>
      <c r="S1368" s="37">
        <f t="shared" si="7830"/>
        <v>0.43000000000000022</v>
      </c>
      <c r="T1368" s="37">
        <f t="shared" si="7830"/>
        <v>0.43000000000000022</v>
      </c>
      <c r="U1368">
        <f t="shared" si="7581"/>
        <v>43</v>
      </c>
      <c r="V1368" s="37">
        <f t="shared" ref="V1368:W1368" si="7831">IF(ROWS(V$1326:V1368)/100&lt;=V$1324,V1367+1%,"")</f>
        <v>0.43000000000000022</v>
      </c>
      <c r="W1368" s="37">
        <f t="shared" si="7831"/>
        <v>0.43000000000000022</v>
      </c>
      <c r="X1368">
        <f t="shared" si="7583"/>
        <v>52</v>
      </c>
      <c r="Y1368" s="37">
        <f t="shared" si="7584"/>
        <v>0.43000000000000022</v>
      </c>
      <c r="Z1368">
        <f t="shared" ref="Z1368:AA1368" si="7832">IF(ROWS(Z$1326:Z1368)&lt;=Z$1324,Z1367+1,"")</f>
        <v>43</v>
      </c>
      <c r="AA1368">
        <f t="shared" si="7832"/>
        <v>43</v>
      </c>
      <c r="AB1368" s="37">
        <f t="shared" ref="AB1368:AG1368" si="7833">IF(ROWS(AB$1326:AB1368)/100&lt;=AB$1324,AB1367+1%,"")</f>
        <v>0.43000000000000022</v>
      </c>
      <c r="AC1368" s="37">
        <f t="shared" si="7833"/>
        <v>0.43000000000000022</v>
      </c>
      <c r="AD1368" s="37">
        <f t="shared" si="7833"/>
        <v>0.43000000000000022</v>
      </c>
      <c r="AE1368" s="37">
        <f t="shared" si="7833"/>
        <v>0.43000000000000022</v>
      </c>
      <c r="AF1368" s="37">
        <f t="shared" si="7833"/>
        <v>0.43000000000000022</v>
      </c>
      <c r="AG1368" s="37">
        <f t="shared" si="7833"/>
        <v>0.43000000000000022</v>
      </c>
      <c r="AH1368">
        <f t="shared" si="7587"/>
        <v>43</v>
      </c>
      <c r="AI1368" s="37">
        <f t="shared" ref="AI1368:AJ1368" si="7834">IF(ROWS(AI$1326:AI1368)/100&lt;=AI$1324,AI1367+1,"")</f>
        <v>42.01</v>
      </c>
      <c r="AJ1368" s="37">
        <f t="shared" si="7834"/>
        <v>42.01</v>
      </c>
    </row>
    <row r="1369" spans="2:36" ht="12.75">
      <c r="B1369">
        <f t="shared" ref="B1369:P1369" si="7835">IF(ROWS(B$1326:B1369)&lt;=B$1324,B1368+1,"")</f>
        <v>44</v>
      </c>
      <c r="C1369">
        <f t="shared" si="7835"/>
        <v>44</v>
      </c>
      <c r="D1369">
        <f t="shared" si="7835"/>
        <v>44</v>
      </c>
      <c r="E1369">
        <f t="shared" si="7835"/>
        <v>44</v>
      </c>
      <c r="F1369">
        <f t="shared" si="7835"/>
        <v>44</v>
      </c>
      <c r="G1369">
        <f t="shared" si="7835"/>
        <v>44</v>
      </c>
      <c r="H1369">
        <f t="shared" si="7835"/>
        <v>44</v>
      </c>
      <c r="I1369">
        <f t="shared" si="7835"/>
        <v>44</v>
      </c>
      <c r="J1369">
        <f t="shared" si="7835"/>
        <v>44</v>
      </c>
      <c r="K1369">
        <f t="shared" si="7835"/>
        <v>44</v>
      </c>
      <c r="L1369">
        <f t="shared" si="7835"/>
        <v>44</v>
      </c>
      <c r="M1369">
        <f t="shared" si="7835"/>
        <v>44</v>
      </c>
      <c r="N1369">
        <f t="shared" si="7835"/>
        <v>44</v>
      </c>
      <c r="O1369">
        <f t="shared" si="7835"/>
        <v>44</v>
      </c>
      <c r="P1369">
        <f t="shared" si="7835"/>
        <v>44</v>
      </c>
      <c r="Q1369" s="37">
        <f t="shared" ref="Q1369:T1369" si="7836">IF(ROWS(Q$1326:Q1369)/100&lt;=Q$1324,Q1368+1%,"")</f>
        <v>0.44000000000000022</v>
      </c>
      <c r="R1369" s="37">
        <f t="shared" si="7836"/>
        <v>0.44000000000000022</v>
      </c>
      <c r="S1369" s="37">
        <f t="shared" si="7836"/>
        <v>0.44000000000000022</v>
      </c>
      <c r="T1369" s="37">
        <f t="shared" si="7836"/>
        <v>0.44000000000000022</v>
      </c>
      <c r="U1369">
        <f t="shared" si="7581"/>
        <v>44</v>
      </c>
      <c r="V1369" s="37">
        <f t="shared" ref="V1369:W1369" si="7837">IF(ROWS(V$1326:V1369)/100&lt;=V$1324,V1368+1%,"")</f>
        <v>0.44000000000000022</v>
      </c>
      <c r="W1369" s="37">
        <f t="shared" si="7837"/>
        <v>0.44000000000000022</v>
      </c>
      <c r="X1369">
        <f t="shared" si="7583"/>
        <v>53</v>
      </c>
      <c r="Y1369" s="37">
        <f t="shared" si="7584"/>
        <v>0.44000000000000022</v>
      </c>
      <c r="Z1369">
        <f t="shared" ref="Z1369:AA1369" si="7838">IF(ROWS(Z$1326:Z1369)&lt;=Z$1324,Z1368+1,"")</f>
        <v>44</v>
      </c>
      <c r="AA1369">
        <f t="shared" si="7838"/>
        <v>44</v>
      </c>
      <c r="AB1369" s="37">
        <f t="shared" ref="AB1369:AG1369" si="7839">IF(ROWS(AB$1326:AB1369)/100&lt;=AB$1324,AB1368+1%,"")</f>
        <v>0.44000000000000022</v>
      </c>
      <c r="AC1369" s="37">
        <f t="shared" si="7839"/>
        <v>0.44000000000000022</v>
      </c>
      <c r="AD1369" s="37">
        <f t="shared" si="7839"/>
        <v>0.44000000000000022</v>
      </c>
      <c r="AE1369" s="37">
        <f t="shared" si="7839"/>
        <v>0.44000000000000022</v>
      </c>
      <c r="AF1369" s="37">
        <f t="shared" si="7839"/>
        <v>0.44000000000000022</v>
      </c>
      <c r="AG1369" s="37">
        <f t="shared" si="7839"/>
        <v>0.44000000000000022</v>
      </c>
      <c r="AH1369">
        <f t="shared" si="7587"/>
        <v>44</v>
      </c>
      <c r="AI1369" s="37">
        <f t="shared" ref="AI1369:AJ1369" si="7840">IF(ROWS(AI$1326:AI1369)/100&lt;=AI$1324,AI1368+1,"")</f>
        <v>43.01</v>
      </c>
      <c r="AJ1369" s="37">
        <f t="shared" si="7840"/>
        <v>43.01</v>
      </c>
    </row>
    <row r="1370" spans="2:36" ht="12.75">
      <c r="B1370">
        <f t="shared" ref="B1370:P1370" si="7841">IF(ROWS(B$1326:B1370)&lt;=B$1324,B1369+1,"")</f>
        <v>45</v>
      </c>
      <c r="C1370">
        <f t="shared" si="7841"/>
        <v>45</v>
      </c>
      <c r="D1370">
        <f t="shared" si="7841"/>
        <v>45</v>
      </c>
      <c r="E1370">
        <f t="shared" si="7841"/>
        <v>45</v>
      </c>
      <c r="F1370">
        <f t="shared" si="7841"/>
        <v>45</v>
      </c>
      <c r="G1370">
        <f t="shared" si="7841"/>
        <v>45</v>
      </c>
      <c r="H1370">
        <f t="shared" si="7841"/>
        <v>45</v>
      </c>
      <c r="I1370">
        <f t="shared" si="7841"/>
        <v>45</v>
      </c>
      <c r="J1370">
        <f t="shared" si="7841"/>
        <v>45</v>
      </c>
      <c r="K1370">
        <f t="shared" si="7841"/>
        <v>45</v>
      </c>
      <c r="L1370">
        <f t="shared" si="7841"/>
        <v>45</v>
      </c>
      <c r="M1370">
        <f t="shared" si="7841"/>
        <v>45</v>
      </c>
      <c r="N1370">
        <f t="shared" si="7841"/>
        <v>45</v>
      </c>
      <c r="O1370">
        <f t="shared" si="7841"/>
        <v>45</v>
      </c>
      <c r="P1370">
        <f t="shared" si="7841"/>
        <v>45</v>
      </c>
      <c r="Q1370" s="37">
        <f t="shared" ref="Q1370:T1370" si="7842">IF(ROWS(Q$1326:Q1370)/100&lt;=Q$1324,Q1369+1%,"")</f>
        <v>0.45000000000000023</v>
      </c>
      <c r="R1370" s="37">
        <f t="shared" si="7842"/>
        <v>0.45000000000000023</v>
      </c>
      <c r="S1370" s="37">
        <f t="shared" si="7842"/>
        <v>0.45000000000000023</v>
      </c>
      <c r="T1370" s="37">
        <f t="shared" si="7842"/>
        <v>0.45000000000000023</v>
      </c>
      <c r="U1370">
        <f t="shared" si="7581"/>
        <v>45</v>
      </c>
      <c r="V1370" s="37">
        <f t="shared" ref="V1370:W1370" si="7843">IF(ROWS(V$1326:V1370)/100&lt;=V$1324,V1369+1%,"")</f>
        <v>0.45000000000000023</v>
      </c>
      <c r="W1370" s="37">
        <f t="shared" si="7843"/>
        <v>0.45000000000000023</v>
      </c>
      <c r="X1370">
        <f t="shared" si="7583"/>
        <v>54</v>
      </c>
      <c r="Y1370" s="37">
        <f t="shared" si="7584"/>
        <v>0.45000000000000023</v>
      </c>
      <c r="Z1370">
        <f t="shared" ref="Z1370:AA1370" si="7844">IF(ROWS(Z$1326:Z1370)&lt;=Z$1324,Z1369+1,"")</f>
        <v>45</v>
      </c>
      <c r="AA1370">
        <f t="shared" si="7844"/>
        <v>45</v>
      </c>
      <c r="AB1370" s="37">
        <f t="shared" ref="AB1370:AG1370" si="7845">IF(ROWS(AB$1326:AB1370)/100&lt;=AB$1324,AB1369+1%,"")</f>
        <v>0.45000000000000023</v>
      </c>
      <c r="AC1370" s="37">
        <f t="shared" si="7845"/>
        <v>0.45000000000000023</v>
      </c>
      <c r="AD1370" s="37">
        <f t="shared" si="7845"/>
        <v>0.45000000000000023</v>
      </c>
      <c r="AE1370" s="37">
        <f t="shared" si="7845"/>
        <v>0.45000000000000023</v>
      </c>
      <c r="AF1370" s="37">
        <f t="shared" si="7845"/>
        <v>0.45000000000000023</v>
      </c>
      <c r="AG1370" s="37">
        <f t="shared" si="7845"/>
        <v>0.45000000000000023</v>
      </c>
      <c r="AH1370">
        <f t="shared" si="7587"/>
        <v>45</v>
      </c>
      <c r="AI1370" s="37">
        <f t="shared" ref="AI1370:AJ1370" si="7846">IF(ROWS(AI$1326:AI1370)/100&lt;=AI$1324,AI1369+1,"")</f>
        <v>44.01</v>
      </c>
      <c r="AJ1370" s="37">
        <f t="shared" si="7846"/>
        <v>44.01</v>
      </c>
    </row>
    <row r="1371" spans="2:36" ht="12.75">
      <c r="B1371">
        <f t="shared" ref="B1371:P1371" si="7847">IF(ROWS(B$1326:B1371)&lt;=B$1324,B1370+1,"")</f>
        <v>46</v>
      </c>
      <c r="C1371">
        <f t="shared" si="7847"/>
        <v>46</v>
      </c>
      <c r="D1371">
        <f t="shared" si="7847"/>
        <v>46</v>
      </c>
      <c r="E1371">
        <f t="shared" si="7847"/>
        <v>46</v>
      </c>
      <c r="F1371">
        <f t="shared" si="7847"/>
        <v>46</v>
      </c>
      <c r="G1371">
        <f t="shared" si="7847"/>
        <v>46</v>
      </c>
      <c r="H1371">
        <f t="shared" si="7847"/>
        <v>46</v>
      </c>
      <c r="I1371">
        <f t="shared" si="7847"/>
        <v>46</v>
      </c>
      <c r="J1371">
        <f t="shared" si="7847"/>
        <v>46</v>
      </c>
      <c r="K1371">
        <f t="shared" si="7847"/>
        <v>46</v>
      </c>
      <c r="L1371">
        <f t="shared" si="7847"/>
        <v>46</v>
      </c>
      <c r="M1371">
        <f t="shared" si="7847"/>
        <v>46</v>
      </c>
      <c r="N1371">
        <f t="shared" si="7847"/>
        <v>46</v>
      </c>
      <c r="O1371">
        <f t="shared" si="7847"/>
        <v>46</v>
      </c>
      <c r="P1371">
        <f t="shared" si="7847"/>
        <v>46</v>
      </c>
      <c r="Q1371" s="37">
        <f t="shared" ref="Q1371:T1371" si="7848">IF(ROWS(Q$1326:Q1371)/100&lt;=Q$1324,Q1370+1%,"")</f>
        <v>0.46000000000000024</v>
      </c>
      <c r="R1371" s="37">
        <f t="shared" si="7848"/>
        <v>0.46000000000000024</v>
      </c>
      <c r="S1371" s="37">
        <f t="shared" si="7848"/>
        <v>0.46000000000000024</v>
      </c>
      <c r="T1371" s="37">
        <f t="shared" si="7848"/>
        <v>0.46000000000000024</v>
      </c>
      <c r="U1371">
        <f t="shared" si="7581"/>
        <v>46</v>
      </c>
      <c r="V1371" s="37">
        <f t="shared" ref="V1371:W1371" si="7849">IF(ROWS(V$1326:V1371)/100&lt;=V$1324,V1370+1%,"")</f>
        <v>0.46000000000000024</v>
      </c>
      <c r="W1371" s="37">
        <f t="shared" si="7849"/>
        <v>0.46000000000000024</v>
      </c>
      <c r="X1371">
        <f t="shared" si="7583"/>
        <v>55</v>
      </c>
      <c r="Y1371" s="37">
        <f t="shared" si="7584"/>
        <v>0.46000000000000024</v>
      </c>
      <c r="Z1371">
        <f t="shared" ref="Z1371:AA1371" si="7850">IF(ROWS(Z$1326:Z1371)&lt;=Z$1324,Z1370+1,"")</f>
        <v>46</v>
      </c>
      <c r="AA1371">
        <f t="shared" si="7850"/>
        <v>46</v>
      </c>
      <c r="AB1371" s="37">
        <f t="shared" ref="AB1371:AG1371" si="7851">IF(ROWS(AB$1326:AB1371)/100&lt;=AB$1324,AB1370+1%,"")</f>
        <v>0.46000000000000024</v>
      </c>
      <c r="AC1371" s="37">
        <f t="shared" si="7851"/>
        <v>0.46000000000000024</v>
      </c>
      <c r="AD1371" s="37">
        <f t="shared" si="7851"/>
        <v>0.46000000000000024</v>
      </c>
      <c r="AE1371" s="37">
        <f t="shared" si="7851"/>
        <v>0.46000000000000024</v>
      </c>
      <c r="AF1371" s="37">
        <f t="shared" si="7851"/>
        <v>0.46000000000000024</v>
      </c>
      <c r="AG1371" s="37">
        <f t="shared" si="7851"/>
        <v>0.46000000000000024</v>
      </c>
      <c r="AH1371">
        <f t="shared" si="7587"/>
        <v>46</v>
      </c>
      <c r="AI1371" s="37">
        <f t="shared" ref="AI1371:AJ1371" si="7852">IF(ROWS(AI$1326:AI1371)/100&lt;=AI$1324,AI1370+1,"")</f>
        <v>45.01</v>
      </c>
      <c r="AJ1371" s="37">
        <f t="shared" si="7852"/>
        <v>45.01</v>
      </c>
    </row>
    <row r="1372" spans="2:36" ht="12.75">
      <c r="B1372">
        <f t="shared" ref="B1372:P1372" si="7853">IF(ROWS(B$1326:B1372)&lt;=B$1324,B1371+1,"")</f>
        <v>47</v>
      </c>
      <c r="C1372">
        <f t="shared" si="7853"/>
        <v>47</v>
      </c>
      <c r="D1372">
        <f t="shared" si="7853"/>
        <v>47</v>
      </c>
      <c r="E1372">
        <f t="shared" si="7853"/>
        <v>47</v>
      </c>
      <c r="F1372">
        <f t="shared" si="7853"/>
        <v>47</v>
      </c>
      <c r="G1372">
        <f t="shared" si="7853"/>
        <v>47</v>
      </c>
      <c r="H1372">
        <f t="shared" si="7853"/>
        <v>47</v>
      </c>
      <c r="I1372">
        <f t="shared" si="7853"/>
        <v>47</v>
      </c>
      <c r="J1372">
        <f t="shared" si="7853"/>
        <v>47</v>
      </c>
      <c r="K1372">
        <f t="shared" si="7853"/>
        <v>47</v>
      </c>
      <c r="L1372">
        <f t="shared" si="7853"/>
        <v>47</v>
      </c>
      <c r="M1372">
        <f t="shared" si="7853"/>
        <v>47</v>
      </c>
      <c r="N1372">
        <f t="shared" si="7853"/>
        <v>47</v>
      </c>
      <c r="O1372">
        <f t="shared" si="7853"/>
        <v>47</v>
      </c>
      <c r="P1372">
        <f t="shared" si="7853"/>
        <v>47</v>
      </c>
      <c r="Q1372" s="37">
        <f t="shared" ref="Q1372:T1372" si="7854">IF(ROWS(Q$1326:Q1372)/100&lt;=Q$1324,Q1371+1%,"")</f>
        <v>0.47000000000000025</v>
      </c>
      <c r="R1372" s="37">
        <f t="shared" si="7854"/>
        <v>0.47000000000000025</v>
      </c>
      <c r="S1372" s="37">
        <f t="shared" si="7854"/>
        <v>0.47000000000000025</v>
      </c>
      <c r="T1372" s="37">
        <f t="shared" si="7854"/>
        <v>0.47000000000000025</v>
      </c>
      <c r="U1372">
        <f t="shared" si="7581"/>
        <v>47</v>
      </c>
      <c r="V1372" s="37">
        <f t="shared" ref="V1372:W1372" si="7855">IF(ROWS(V$1326:V1372)/100&lt;=V$1324,V1371+1%,"")</f>
        <v>0.47000000000000025</v>
      </c>
      <c r="W1372" s="37">
        <f t="shared" si="7855"/>
        <v>0.47000000000000025</v>
      </c>
      <c r="X1372">
        <f t="shared" si="7583"/>
        <v>56</v>
      </c>
      <c r="Y1372" s="37">
        <f t="shared" si="7584"/>
        <v>0.47000000000000025</v>
      </c>
      <c r="Z1372">
        <f t="shared" ref="Z1372:AA1372" si="7856">IF(ROWS(Z$1326:Z1372)&lt;=Z$1324,Z1371+1,"")</f>
        <v>47</v>
      </c>
      <c r="AA1372">
        <f t="shared" si="7856"/>
        <v>47</v>
      </c>
      <c r="AB1372" s="37">
        <f t="shared" ref="AB1372:AG1372" si="7857">IF(ROWS(AB$1326:AB1372)/100&lt;=AB$1324,AB1371+1%,"")</f>
        <v>0.47000000000000025</v>
      </c>
      <c r="AC1372" s="37">
        <f t="shared" si="7857"/>
        <v>0.47000000000000025</v>
      </c>
      <c r="AD1372" s="37">
        <f t="shared" si="7857"/>
        <v>0.47000000000000025</v>
      </c>
      <c r="AE1372" s="37">
        <f t="shared" si="7857"/>
        <v>0.47000000000000025</v>
      </c>
      <c r="AF1372" s="37">
        <f t="shared" si="7857"/>
        <v>0.47000000000000025</v>
      </c>
      <c r="AG1372" s="37">
        <f t="shared" si="7857"/>
        <v>0.47000000000000025</v>
      </c>
      <c r="AH1372">
        <f t="shared" si="7587"/>
        <v>47</v>
      </c>
      <c r="AI1372" s="37">
        <f t="shared" ref="AI1372:AJ1372" si="7858">IF(ROWS(AI$1326:AI1372)/100&lt;=AI$1324,AI1371+1,"")</f>
        <v>46.01</v>
      </c>
      <c r="AJ1372" s="37">
        <f t="shared" si="7858"/>
        <v>46.01</v>
      </c>
    </row>
    <row r="1373" spans="2:36" ht="12.75">
      <c r="B1373">
        <f t="shared" ref="B1373:P1373" si="7859">IF(ROWS(B$1326:B1373)&lt;=B$1324,B1372+1,"")</f>
        <v>48</v>
      </c>
      <c r="C1373">
        <f t="shared" si="7859"/>
        <v>48</v>
      </c>
      <c r="D1373">
        <f t="shared" si="7859"/>
        <v>48</v>
      </c>
      <c r="E1373">
        <f t="shared" si="7859"/>
        <v>48</v>
      </c>
      <c r="F1373">
        <f t="shared" si="7859"/>
        <v>48</v>
      </c>
      <c r="G1373">
        <f t="shared" si="7859"/>
        <v>48</v>
      </c>
      <c r="H1373">
        <f t="shared" si="7859"/>
        <v>48</v>
      </c>
      <c r="I1373">
        <f t="shared" si="7859"/>
        <v>48</v>
      </c>
      <c r="J1373">
        <f t="shared" si="7859"/>
        <v>48</v>
      </c>
      <c r="K1373">
        <f t="shared" si="7859"/>
        <v>48</v>
      </c>
      <c r="L1373">
        <f t="shared" si="7859"/>
        <v>48</v>
      </c>
      <c r="M1373">
        <f t="shared" si="7859"/>
        <v>48</v>
      </c>
      <c r="N1373">
        <f t="shared" si="7859"/>
        <v>48</v>
      </c>
      <c r="O1373">
        <f t="shared" si="7859"/>
        <v>48</v>
      </c>
      <c r="P1373">
        <f t="shared" si="7859"/>
        <v>48</v>
      </c>
      <c r="Q1373" s="37">
        <f t="shared" ref="Q1373:T1373" si="7860">IF(ROWS(Q$1326:Q1373)/100&lt;=Q$1324,Q1372+1%,"")</f>
        <v>0.48000000000000026</v>
      </c>
      <c r="R1373" s="37">
        <f t="shared" si="7860"/>
        <v>0.48000000000000026</v>
      </c>
      <c r="S1373" s="37">
        <f t="shared" si="7860"/>
        <v>0.48000000000000026</v>
      </c>
      <c r="T1373" s="37">
        <f t="shared" si="7860"/>
        <v>0.48000000000000026</v>
      </c>
      <c r="U1373">
        <f t="shared" si="7581"/>
        <v>48</v>
      </c>
      <c r="V1373" s="37">
        <f t="shared" ref="V1373:W1373" si="7861">IF(ROWS(V$1326:V1373)/100&lt;=V$1324,V1372+1%,"")</f>
        <v>0.48000000000000026</v>
      </c>
      <c r="W1373" s="37">
        <f t="shared" si="7861"/>
        <v>0.48000000000000026</v>
      </c>
      <c r="X1373">
        <f t="shared" si="7583"/>
        <v>57</v>
      </c>
      <c r="Y1373" s="37">
        <f t="shared" si="7584"/>
        <v>0.48000000000000026</v>
      </c>
      <c r="Z1373">
        <f t="shared" ref="Z1373:AA1373" si="7862">IF(ROWS(Z$1326:Z1373)&lt;=Z$1324,Z1372+1,"")</f>
        <v>48</v>
      </c>
      <c r="AA1373">
        <f t="shared" si="7862"/>
        <v>48</v>
      </c>
      <c r="AB1373" s="37">
        <f t="shared" ref="AB1373:AG1373" si="7863">IF(ROWS(AB$1326:AB1373)/100&lt;=AB$1324,AB1372+1%,"")</f>
        <v>0.48000000000000026</v>
      </c>
      <c r="AC1373" s="37">
        <f t="shared" si="7863"/>
        <v>0.48000000000000026</v>
      </c>
      <c r="AD1373" s="37">
        <f t="shared" si="7863"/>
        <v>0.48000000000000026</v>
      </c>
      <c r="AE1373" s="37">
        <f t="shared" si="7863"/>
        <v>0.48000000000000026</v>
      </c>
      <c r="AF1373" s="37">
        <f t="shared" si="7863"/>
        <v>0.48000000000000026</v>
      </c>
      <c r="AG1373" s="37">
        <f t="shared" si="7863"/>
        <v>0.48000000000000026</v>
      </c>
      <c r="AH1373">
        <f t="shared" si="7587"/>
        <v>48</v>
      </c>
      <c r="AI1373" s="37">
        <f t="shared" ref="AI1373:AJ1373" si="7864">IF(ROWS(AI$1326:AI1373)/100&lt;=AI$1324,AI1372+1,"")</f>
        <v>47.01</v>
      </c>
      <c r="AJ1373" s="37">
        <f t="shared" si="7864"/>
        <v>47.01</v>
      </c>
    </row>
    <row r="1374" spans="2:36" ht="12.75">
      <c r="B1374">
        <f t="shared" ref="B1374:P1374" si="7865">IF(ROWS(B$1326:B1374)&lt;=B$1324,B1373+1,"")</f>
        <v>49</v>
      </c>
      <c r="C1374">
        <f t="shared" si="7865"/>
        <v>49</v>
      </c>
      <c r="D1374">
        <f t="shared" si="7865"/>
        <v>49</v>
      </c>
      <c r="E1374">
        <f t="shared" si="7865"/>
        <v>49</v>
      </c>
      <c r="F1374">
        <f t="shared" si="7865"/>
        <v>49</v>
      </c>
      <c r="G1374">
        <f t="shared" si="7865"/>
        <v>49</v>
      </c>
      <c r="H1374">
        <f t="shared" si="7865"/>
        <v>49</v>
      </c>
      <c r="I1374">
        <f t="shared" si="7865"/>
        <v>49</v>
      </c>
      <c r="J1374">
        <f t="shared" si="7865"/>
        <v>49</v>
      </c>
      <c r="K1374">
        <f t="shared" si="7865"/>
        <v>49</v>
      </c>
      <c r="L1374">
        <f t="shared" si="7865"/>
        <v>49</v>
      </c>
      <c r="M1374">
        <f t="shared" si="7865"/>
        <v>49</v>
      </c>
      <c r="N1374">
        <f t="shared" si="7865"/>
        <v>49</v>
      </c>
      <c r="O1374">
        <f t="shared" si="7865"/>
        <v>49</v>
      </c>
      <c r="P1374">
        <f t="shared" si="7865"/>
        <v>49</v>
      </c>
      <c r="Q1374" s="37">
        <f t="shared" ref="Q1374:T1374" si="7866">IF(ROWS(Q$1326:Q1374)/100&lt;=Q$1324,Q1373+1%,"")</f>
        <v>0.49000000000000027</v>
      </c>
      <c r="R1374" s="37">
        <f t="shared" si="7866"/>
        <v>0.49000000000000027</v>
      </c>
      <c r="S1374" s="37">
        <f t="shared" si="7866"/>
        <v>0.49000000000000027</v>
      </c>
      <c r="T1374" s="37">
        <f t="shared" si="7866"/>
        <v>0.49000000000000027</v>
      </c>
      <c r="U1374">
        <f t="shared" si="7581"/>
        <v>49</v>
      </c>
      <c r="V1374" s="37">
        <f t="shared" ref="V1374:W1374" si="7867">IF(ROWS(V$1326:V1374)/100&lt;=V$1324,V1373+1%,"")</f>
        <v>0.49000000000000027</v>
      </c>
      <c r="W1374" s="37">
        <f t="shared" si="7867"/>
        <v>0.49000000000000027</v>
      </c>
      <c r="X1374">
        <f t="shared" si="7583"/>
        <v>58</v>
      </c>
      <c r="Y1374" s="37">
        <f t="shared" si="7584"/>
        <v>0.49000000000000027</v>
      </c>
      <c r="Z1374">
        <f t="shared" ref="Z1374:AA1374" si="7868">IF(ROWS(Z$1326:Z1374)&lt;=Z$1324,Z1373+1,"")</f>
        <v>49</v>
      </c>
      <c r="AA1374">
        <f t="shared" si="7868"/>
        <v>49</v>
      </c>
      <c r="AB1374" s="37">
        <f t="shared" ref="AB1374:AG1374" si="7869">IF(ROWS(AB$1326:AB1374)/100&lt;=AB$1324,AB1373+1%,"")</f>
        <v>0.49000000000000027</v>
      </c>
      <c r="AC1374" s="37">
        <f t="shared" si="7869"/>
        <v>0.49000000000000027</v>
      </c>
      <c r="AD1374" s="37">
        <f t="shared" si="7869"/>
        <v>0.49000000000000027</v>
      </c>
      <c r="AE1374" s="37">
        <f t="shared" si="7869"/>
        <v>0.49000000000000027</v>
      </c>
      <c r="AF1374" s="37">
        <f t="shared" si="7869"/>
        <v>0.49000000000000027</v>
      </c>
      <c r="AG1374" s="37">
        <f t="shared" si="7869"/>
        <v>0.49000000000000027</v>
      </c>
      <c r="AH1374">
        <f t="shared" si="7587"/>
        <v>49</v>
      </c>
      <c r="AI1374" s="37">
        <f t="shared" ref="AI1374:AJ1374" si="7870">IF(ROWS(AI$1326:AI1374)/100&lt;=AI$1324,AI1373+1,"")</f>
        <v>48.01</v>
      </c>
      <c r="AJ1374" s="37">
        <f t="shared" si="7870"/>
        <v>48.01</v>
      </c>
    </row>
    <row r="1375" spans="2:36" ht="12.75">
      <c r="B1375">
        <f t="shared" ref="B1375:P1375" si="7871">IF(ROWS(B$1326:B1375)&lt;=B$1324,B1374+1,"")</f>
        <v>50</v>
      </c>
      <c r="C1375">
        <f t="shared" si="7871"/>
        <v>50</v>
      </c>
      <c r="D1375">
        <f t="shared" si="7871"/>
        <v>50</v>
      </c>
      <c r="E1375">
        <f t="shared" si="7871"/>
        <v>50</v>
      </c>
      <c r="F1375">
        <f t="shared" si="7871"/>
        <v>50</v>
      </c>
      <c r="G1375">
        <f t="shared" si="7871"/>
        <v>50</v>
      </c>
      <c r="H1375">
        <f t="shared" si="7871"/>
        <v>50</v>
      </c>
      <c r="I1375">
        <f t="shared" si="7871"/>
        <v>50</v>
      </c>
      <c r="J1375">
        <f t="shared" si="7871"/>
        <v>50</v>
      </c>
      <c r="K1375">
        <f t="shared" si="7871"/>
        <v>50</v>
      </c>
      <c r="L1375">
        <f t="shared" si="7871"/>
        <v>50</v>
      </c>
      <c r="M1375">
        <f t="shared" si="7871"/>
        <v>50</v>
      </c>
      <c r="N1375">
        <f t="shared" si="7871"/>
        <v>50</v>
      </c>
      <c r="O1375">
        <f t="shared" si="7871"/>
        <v>50</v>
      </c>
      <c r="P1375">
        <f t="shared" si="7871"/>
        <v>50</v>
      </c>
      <c r="Q1375" s="37">
        <f t="shared" ref="Q1375:T1375" si="7872">IF(ROWS(Q$1326:Q1375)/100&lt;=Q$1324,Q1374+1%,"")</f>
        <v>0.50000000000000022</v>
      </c>
      <c r="R1375" s="37">
        <f t="shared" si="7872"/>
        <v>0.50000000000000022</v>
      </c>
      <c r="S1375" s="37">
        <f t="shared" si="7872"/>
        <v>0.50000000000000022</v>
      </c>
      <c r="T1375" s="37">
        <f t="shared" si="7872"/>
        <v>0.50000000000000022</v>
      </c>
      <c r="U1375">
        <f t="shared" si="7581"/>
        <v>50</v>
      </c>
      <c r="V1375" s="37">
        <f t="shared" ref="V1375:W1375" si="7873">IF(ROWS(V$1326:V1375)/100&lt;=V$1324,V1374+1%,"")</f>
        <v>0.50000000000000022</v>
      </c>
      <c r="W1375" s="37">
        <f t="shared" si="7873"/>
        <v>0.50000000000000022</v>
      </c>
      <c r="X1375">
        <f t="shared" si="7583"/>
        <v>59</v>
      </c>
      <c r="Y1375" s="37">
        <f t="shared" si="7584"/>
        <v>0.50000000000000022</v>
      </c>
      <c r="Z1375">
        <f t="shared" ref="Z1375:AA1375" si="7874">IF(ROWS(Z$1326:Z1375)&lt;=Z$1324,Z1374+1,"")</f>
        <v>50</v>
      </c>
      <c r="AA1375">
        <f t="shared" si="7874"/>
        <v>50</v>
      </c>
      <c r="AB1375" s="37">
        <f t="shared" ref="AB1375:AG1375" si="7875">IF(ROWS(AB$1326:AB1375)/100&lt;=AB$1324,AB1374+1%,"")</f>
        <v>0.50000000000000022</v>
      </c>
      <c r="AC1375" s="37">
        <f t="shared" si="7875"/>
        <v>0.50000000000000022</v>
      </c>
      <c r="AD1375" s="37">
        <f t="shared" si="7875"/>
        <v>0.50000000000000022</v>
      </c>
      <c r="AE1375" s="37">
        <f t="shared" si="7875"/>
        <v>0.50000000000000022</v>
      </c>
      <c r="AF1375" s="37">
        <f t="shared" si="7875"/>
        <v>0.50000000000000022</v>
      </c>
      <c r="AG1375" s="37">
        <f t="shared" si="7875"/>
        <v>0.50000000000000022</v>
      </c>
      <c r="AH1375">
        <f t="shared" si="7587"/>
        <v>50</v>
      </c>
      <c r="AI1375" s="37">
        <f t="shared" ref="AI1375:AJ1375" si="7876">IF(ROWS(AI$1326:AI1375)/100&lt;=AI$1324,AI1374+1,"")</f>
        <v>49.01</v>
      </c>
      <c r="AJ1375" s="37">
        <f t="shared" si="7876"/>
        <v>49.01</v>
      </c>
    </row>
    <row r="1376" spans="2:36" ht="12.75">
      <c r="Q1376" s="37"/>
      <c r="R1376" s="37"/>
      <c r="S1376" s="37"/>
      <c r="T1376" s="37"/>
      <c r="V1376" s="37"/>
      <c r="W1376" s="37"/>
      <c r="Y1376" s="37"/>
      <c r="AB1376" s="37"/>
      <c r="AC1376" s="37"/>
      <c r="AD1376" s="37"/>
      <c r="AE1376" s="37"/>
      <c r="AF1376" s="37"/>
      <c r="AG1376" s="37"/>
      <c r="AI1376" s="37"/>
      <c r="AJ1376" s="37"/>
    </row>
    <row r="1377" spans="1:38" ht="12.75">
      <c r="A1377" s="10" t="s">
        <v>3</v>
      </c>
      <c r="B1377" s="10" t="s">
        <v>1367</v>
      </c>
      <c r="C1377" s="10">
        <v>30</v>
      </c>
      <c r="D1377" s="10">
        <v>30</v>
      </c>
      <c r="E1377" s="10">
        <v>30</v>
      </c>
      <c r="F1377" s="10">
        <v>30</v>
      </c>
      <c r="G1377" s="10">
        <v>30</v>
      </c>
      <c r="H1377" s="10">
        <v>30</v>
      </c>
      <c r="I1377" s="10">
        <v>30</v>
      </c>
      <c r="J1377" s="10">
        <v>30</v>
      </c>
      <c r="K1377" s="10">
        <v>30</v>
      </c>
      <c r="L1377" s="10">
        <v>30</v>
      </c>
      <c r="M1377" s="10">
        <v>30</v>
      </c>
      <c r="N1377" s="10" t="s">
        <v>1367</v>
      </c>
      <c r="O1377" s="10">
        <v>10</v>
      </c>
      <c r="P1377" s="10">
        <v>30</v>
      </c>
      <c r="Q1377" s="157">
        <v>0.1</v>
      </c>
      <c r="R1377" s="157" t="s">
        <v>1367</v>
      </c>
      <c r="S1377" s="157" t="s">
        <v>1367</v>
      </c>
      <c r="T1377" s="157">
        <v>0.1</v>
      </c>
      <c r="U1377" s="10">
        <v>10</v>
      </c>
      <c r="V1377" s="157">
        <v>0.1</v>
      </c>
      <c r="W1377" s="157" t="s">
        <v>1367</v>
      </c>
      <c r="X1377" s="10">
        <v>10</v>
      </c>
      <c r="Y1377" s="157">
        <v>0.1</v>
      </c>
      <c r="Z1377" s="10" t="s">
        <v>1367</v>
      </c>
      <c r="AA1377" s="10" t="s">
        <v>1367</v>
      </c>
      <c r="AB1377" s="157" t="s">
        <v>1367</v>
      </c>
      <c r="AC1377" s="157" t="s">
        <v>1367</v>
      </c>
      <c r="AD1377" s="157" t="s">
        <v>1367</v>
      </c>
      <c r="AE1377" s="157" t="s">
        <v>1367</v>
      </c>
      <c r="AF1377" s="157" t="s">
        <v>1367</v>
      </c>
      <c r="AG1377" s="157" t="s">
        <v>1367</v>
      </c>
      <c r="AH1377" s="10">
        <v>80</v>
      </c>
      <c r="AI1377" s="157" t="s">
        <v>1367</v>
      </c>
      <c r="AJ1377" s="157" t="s">
        <v>1367</v>
      </c>
      <c r="AK1377" s="10"/>
      <c r="AL1377" s="10"/>
    </row>
    <row r="1378" spans="1:38" ht="12.75">
      <c r="A1378" s="10" t="s">
        <v>362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57">
        <v>0</v>
      </c>
      <c r="R1378" s="157">
        <v>0</v>
      </c>
      <c r="S1378" s="157">
        <v>0</v>
      </c>
      <c r="T1378" s="157">
        <v>0</v>
      </c>
      <c r="U1378" s="10">
        <v>0</v>
      </c>
      <c r="V1378" s="157">
        <v>0</v>
      </c>
      <c r="W1378" s="157">
        <v>0</v>
      </c>
      <c r="X1378" s="10">
        <v>0</v>
      </c>
      <c r="Y1378" s="157">
        <v>0</v>
      </c>
      <c r="Z1378" s="10">
        <v>0</v>
      </c>
      <c r="AA1378" s="10">
        <v>0</v>
      </c>
      <c r="AB1378" s="157">
        <v>0</v>
      </c>
      <c r="AC1378" s="157">
        <v>0</v>
      </c>
      <c r="AD1378" s="157">
        <v>0</v>
      </c>
      <c r="AE1378" s="157">
        <v>0</v>
      </c>
      <c r="AF1378" s="157">
        <v>0</v>
      </c>
      <c r="AG1378" s="157">
        <v>0</v>
      </c>
      <c r="AH1378" s="10">
        <v>0</v>
      </c>
      <c r="AI1378" s="157">
        <v>0</v>
      </c>
      <c r="AJ1378" s="157">
        <v>0</v>
      </c>
      <c r="AK1378" s="10"/>
      <c r="AL1378" s="10"/>
    </row>
    <row r="1379" spans="1:38" ht="12.75">
      <c r="A1379" s="10" t="s">
        <v>254</v>
      </c>
      <c r="B1379">
        <f t="shared" ref="B1379:P1379" si="7877">IF(ROWS(B1379)&lt;=B1377,B1378+1,"")</f>
        <v>1</v>
      </c>
      <c r="C1379">
        <f t="shared" si="7877"/>
        <v>1</v>
      </c>
      <c r="D1379">
        <f t="shared" si="7877"/>
        <v>1</v>
      </c>
      <c r="E1379">
        <f t="shared" si="7877"/>
        <v>1</v>
      </c>
      <c r="F1379">
        <f t="shared" si="7877"/>
        <v>1</v>
      </c>
      <c r="G1379">
        <f t="shared" si="7877"/>
        <v>1</v>
      </c>
      <c r="H1379">
        <f t="shared" si="7877"/>
        <v>1</v>
      </c>
      <c r="I1379">
        <f t="shared" si="7877"/>
        <v>1</v>
      </c>
      <c r="J1379">
        <f t="shared" si="7877"/>
        <v>1</v>
      </c>
      <c r="K1379">
        <f t="shared" si="7877"/>
        <v>1</v>
      </c>
      <c r="L1379">
        <f t="shared" si="7877"/>
        <v>1</v>
      </c>
      <c r="M1379">
        <f t="shared" si="7877"/>
        <v>1</v>
      </c>
      <c r="N1379">
        <f t="shared" si="7877"/>
        <v>1</v>
      </c>
      <c r="O1379">
        <f t="shared" si="7877"/>
        <v>1</v>
      </c>
      <c r="P1379">
        <f t="shared" si="7877"/>
        <v>1</v>
      </c>
      <c r="Q1379" s="37">
        <f t="shared" ref="Q1379:T1379" si="7878">IF(ROWS(Q1379)/100&lt;=Q1377,Q1378+1%,"")</f>
        <v>0.01</v>
      </c>
      <c r="R1379" s="37">
        <f t="shared" si="7878"/>
        <v>0.01</v>
      </c>
      <c r="S1379" s="37">
        <f t="shared" si="7878"/>
        <v>0.01</v>
      </c>
      <c r="T1379" s="37">
        <f t="shared" si="7878"/>
        <v>0.01</v>
      </c>
      <c r="U1379">
        <f>IF(ROWS(U1379)&lt;=U1377,U1378+1,"")</f>
        <v>1</v>
      </c>
      <c r="V1379" s="37">
        <f t="shared" ref="V1379:W1379" si="7879">IF(ROWS(V1379)/100&lt;=V1377,V1378+1%,"")</f>
        <v>0.01</v>
      </c>
      <c r="W1379" s="37">
        <f t="shared" si="7879"/>
        <v>0.01</v>
      </c>
      <c r="X1379">
        <f>IF(ROWS(X1379)&lt;=X1377,X1378+10,"")</f>
        <v>10</v>
      </c>
      <c r="Y1379" s="37">
        <f>IF(ROWS(Y1379)/100&lt;=Y1377,Y1378+1%,"")</f>
        <v>0.01</v>
      </c>
      <c r="Z1379">
        <f t="shared" ref="Z1379:AA1379" si="7880">IF(ROWS(Z1379)&lt;=Z1377,Z1378+1,"")</f>
        <v>1</v>
      </c>
      <c r="AA1379">
        <f t="shared" si="7880"/>
        <v>1</v>
      </c>
      <c r="AB1379" s="37">
        <f t="shared" ref="AB1379:AG1379" si="7881">IF(ROWS(AB1379)/100&lt;=AB1377,AB1378+1%,"")</f>
        <v>0.01</v>
      </c>
      <c r="AC1379" s="37">
        <f t="shared" si="7881"/>
        <v>0.01</v>
      </c>
      <c r="AD1379" s="37">
        <f t="shared" si="7881"/>
        <v>0.01</v>
      </c>
      <c r="AE1379" s="37">
        <f t="shared" si="7881"/>
        <v>0.01</v>
      </c>
      <c r="AF1379" s="37">
        <f t="shared" si="7881"/>
        <v>0.01</v>
      </c>
      <c r="AG1379" s="37">
        <f t="shared" si="7881"/>
        <v>0.01</v>
      </c>
      <c r="AH1379">
        <f>IF(10*ROWS(AH1379)&lt;=AH1377,AH1378+10,"")</f>
        <v>10</v>
      </c>
      <c r="AI1379" s="37">
        <f t="shared" ref="AI1379:AJ1379" si="7882">IF(ROWS(AI1379)/100&lt;=AI1377,AI1378+1%,"")</f>
        <v>0.01</v>
      </c>
      <c r="AJ1379" s="37">
        <f t="shared" si="7882"/>
        <v>0.01</v>
      </c>
    </row>
    <row r="1380" spans="1:38" ht="12.75">
      <c r="B1380">
        <f t="shared" ref="B1380:P1380" si="7883">IF(ROWS(B$1379:B1380)&lt;=B$1377,B1379+1,"")</f>
        <v>2</v>
      </c>
      <c r="C1380">
        <f t="shared" si="7883"/>
        <v>2</v>
      </c>
      <c r="D1380">
        <f t="shared" si="7883"/>
        <v>2</v>
      </c>
      <c r="E1380">
        <f t="shared" si="7883"/>
        <v>2</v>
      </c>
      <c r="F1380">
        <f t="shared" si="7883"/>
        <v>2</v>
      </c>
      <c r="G1380">
        <f t="shared" si="7883"/>
        <v>2</v>
      </c>
      <c r="H1380">
        <f t="shared" si="7883"/>
        <v>2</v>
      </c>
      <c r="I1380">
        <f t="shared" si="7883"/>
        <v>2</v>
      </c>
      <c r="J1380">
        <f t="shared" si="7883"/>
        <v>2</v>
      </c>
      <c r="K1380">
        <f t="shared" si="7883"/>
        <v>2</v>
      </c>
      <c r="L1380">
        <f t="shared" si="7883"/>
        <v>2</v>
      </c>
      <c r="M1380">
        <f t="shared" si="7883"/>
        <v>2</v>
      </c>
      <c r="N1380">
        <f t="shared" si="7883"/>
        <v>2</v>
      </c>
      <c r="O1380">
        <f t="shared" si="7883"/>
        <v>2</v>
      </c>
      <c r="P1380">
        <f t="shared" si="7883"/>
        <v>2</v>
      </c>
      <c r="Q1380" s="37">
        <f t="shared" ref="Q1380:T1380" si="7884">IF(ROWS(Q$1379:Q1380)/100&lt;=Q$1377,Q1379+1%,"")</f>
        <v>0.02</v>
      </c>
      <c r="R1380" s="37">
        <f t="shared" si="7884"/>
        <v>0.02</v>
      </c>
      <c r="S1380" s="37">
        <f t="shared" si="7884"/>
        <v>0.02</v>
      </c>
      <c r="T1380" s="37">
        <f t="shared" si="7884"/>
        <v>0.02</v>
      </c>
      <c r="U1380">
        <f t="shared" ref="U1380:U1408" si="7885">IF(ROWS(U$1379:U1380)&lt;=U$1377,U1379+1,"")</f>
        <v>2</v>
      </c>
      <c r="V1380" s="37">
        <f t="shared" ref="V1380:W1380" si="7886">IF(ROWS(V$1379:V1380)/100&lt;=V$1377,V1379+1%,"")</f>
        <v>0.02</v>
      </c>
      <c r="W1380" s="37">
        <f t="shared" si="7886"/>
        <v>0.02</v>
      </c>
      <c r="X1380">
        <f t="shared" ref="X1380:X1408" si="7887">IF(ROWS(X$1379:X1380)&lt;=X$1377,X1379+1,"")</f>
        <v>11</v>
      </c>
      <c r="Y1380" s="37">
        <f t="shared" ref="Y1380:Y1408" si="7888">IF(ROWS(Y$1379:Y1380)/100&lt;=Y$1377,Y1379+1%,"")</f>
        <v>0.02</v>
      </c>
      <c r="Z1380">
        <f t="shared" ref="Z1380:AA1380" si="7889">IF(ROWS(Z$1379:Z1380)&lt;=Z$1377,Z1379+1,"")</f>
        <v>2</v>
      </c>
      <c r="AA1380">
        <f t="shared" si="7889"/>
        <v>2</v>
      </c>
      <c r="AB1380" s="37">
        <f t="shared" ref="AB1380:AG1380" si="7890">IF(ROWS(AB$1379:AB1380)/100&lt;=AB$1377,AB1379+1%,"")</f>
        <v>0.02</v>
      </c>
      <c r="AC1380" s="37">
        <f t="shared" si="7890"/>
        <v>0.02</v>
      </c>
      <c r="AD1380" s="37">
        <f t="shared" si="7890"/>
        <v>0.02</v>
      </c>
      <c r="AE1380" s="37">
        <f t="shared" si="7890"/>
        <v>0.02</v>
      </c>
      <c r="AF1380" s="37">
        <f t="shared" si="7890"/>
        <v>0.02</v>
      </c>
      <c r="AG1380" s="37">
        <f t="shared" si="7890"/>
        <v>0.02</v>
      </c>
      <c r="AH1380">
        <f t="shared" ref="AH1380:AH1408" si="7891">IF(10*ROWS(AH$1379:AH1380)&lt;=AH$1377,AH1379+10,"")</f>
        <v>20</v>
      </c>
      <c r="AI1380" s="37">
        <f t="shared" ref="AI1380:AJ1380" si="7892">IF(ROWS(AI$1379:AI1380)/100&lt;=AI$1377,AI1379+1,"")</f>
        <v>1.01</v>
      </c>
      <c r="AJ1380" s="37">
        <f t="shared" si="7892"/>
        <v>1.01</v>
      </c>
    </row>
    <row r="1381" spans="1:38" ht="12.75">
      <c r="B1381">
        <f t="shared" ref="B1381:P1381" si="7893">IF(ROWS(B$1379:B1381)&lt;=B$1377,B1380+1,"")</f>
        <v>3</v>
      </c>
      <c r="C1381">
        <f t="shared" si="7893"/>
        <v>3</v>
      </c>
      <c r="D1381">
        <f t="shared" si="7893"/>
        <v>3</v>
      </c>
      <c r="E1381">
        <f t="shared" si="7893"/>
        <v>3</v>
      </c>
      <c r="F1381">
        <f t="shared" si="7893"/>
        <v>3</v>
      </c>
      <c r="G1381">
        <f t="shared" si="7893"/>
        <v>3</v>
      </c>
      <c r="H1381">
        <f t="shared" si="7893"/>
        <v>3</v>
      </c>
      <c r="I1381">
        <f t="shared" si="7893"/>
        <v>3</v>
      </c>
      <c r="J1381">
        <f t="shared" si="7893"/>
        <v>3</v>
      </c>
      <c r="K1381">
        <f t="shared" si="7893"/>
        <v>3</v>
      </c>
      <c r="L1381">
        <f t="shared" si="7893"/>
        <v>3</v>
      </c>
      <c r="M1381">
        <f t="shared" si="7893"/>
        <v>3</v>
      </c>
      <c r="N1381">
        <f t="shared" si="7893"/>
        <v>3</v>
      </c>
      <c r="O1381">
        <f t="shared" si="7893"/>
        <v>3</v>
      </c>
      <c r="P1381">
        <f t="shared" si="7893"/>
        <v>3</v>
      </c>
      <c r="Q1381" s="37">
        <f t="shared" ref="Q1381:T1381" si="7894">IF(ROWS(Q$1379:Q1381)/100&lt;=Q$1377,Q1380+1%,"")</f>
        <v>0.03</v>
      </c>
      <c r="R1381" s="37">
        <f t="shared" si="7894"/>
        <v>0.03</v>
      </c>
      <c r="S1381" s="37">
        <f t="shared" si="7894"/>
        <v>0.03</v>
      </c>
      <c r="T1381" s="37">
        <f t="shared" si="7894"/>
        <v>0.03</v>
      </c>
      <c r="U1381">
        <f t="shared" si="7885"/>
        <v>3</v>
      </c>
      <c r="V1381" s="37">
        <f t="shared" ref="V1381:W1381" si="7895">IF(ROWS(V$1379:V1381)/100&lt;=V$1377,V1380+1%,"")</f>
        <v>0.03</v>
      </c>
      <c r="W1381" s="37">
        <f t="shared" si="7895"/>
        <v>0.03</v>
      </c>
      <c r="X1381">
        <f t="shared" si="7887"/>
        <v>12</v>
      </c>
      <c r="Y1381" s="37">
        <f t="shared" si="7888"/>
        <v>0.03</v>
      </c>
      <c r="Z1381">
        <f t="shared" ref="Z1381:AA1381" si="7896">IF(ROWS(Z$1379:Z1381)&lt;=Z$1377,Z1380+1,"")</f>
        <v>3</v>
      </c>
      <c r="AA1381">
        <f t="shared" si="7896"/>
        <v>3</v>
      </c>
      <c r="AB1381" s="37">
        <f t="shared" ref="AB1381:AG1381" si="7897">IF(ROWS(AB$1379:AB1381)/100&lt;=AB$1377,AB1380+1%,"")</f>
        <v>0.03</v>
      </c>
      <c r="AC1381" s="37">
        <f t="shared" si="7897"/>
        <v>0.03</v>
      </c>
      <c r="AD1381" s="37">
        <f t="shared" si="7897"/>
        <v>0.03</v>
      </c>
      <c r="AE1381" s="37">
        <f t="shared" si="7897"/>
        <v>0.03</v>
      </c>
      <c r="AF1381" s="37">
        <f t="shared" si="7897"/>
        <v>0.03</v>
      </c>
      <c r="AG1381" s="37">
        <f t="shared" si="7897"/>
        <v>0.03</v>
      </c>
      <c r="AH1381">
        <f t="shared" si="7891"/>
        <v>30</v>
      </c>
      <c r="AI1381" s="37">
        <f t="shared" ref="AI1381:AJ1381" si="7898">IF(ROWS(AI$1379:AI1381)/100&lt;=AI$1377,AI1380+1,"")</f>
        <v>2.0099999999999998</v>
      </c>
      <c r="AJ1381" s="37">
        <f t="shared" si="7898"/>
        <v>2.0099999999999998</v>
      </c>
    </row>
    <row r="1382" spans="1:38" ht="12.75">
      <c r="B1382">
        <f t="shared" ref="B1382:P1382" si="7899">IF(ROWS(B$1379:B1382)&lt;=B$1377,B1381+1,"")</f>
        <v>4</v>
      </c>
      <c r="C1382">
        <f t="shared" si="7899"/>
        <v>4</v>
      </c>
      <c r="D1382">
        <f t="shared" si="7899"/>
        <v>4</v>
      </c>
      <c r="E1382">
        <f t="shared" si="7899"/>
        <v>4</v>
      </c>
      <c r="F1382">
        <f t="shared" si="7899"/>
        <v>4</v>
      </c>
      <c r="G1382">
        <f t="shared" si="7899"/>
        <v>4</v>
      </c>
      <c r="H1382">
        <f t="shared" si="7899"/>
        <v>4</v>
      </c>
      <c r="I1382">
        <f t="shared" si="7899"/>
        <v>4</v>
      </c>
      <c r="J1382">
        <f t="shared" si="7899"/>
        <v>4</v>
      </c>
      <c r="K1382">
        <f t="shared" si="7899"/>
        <v>4</v>
      </c>
      <c r="L1382">
        <f t="shared" si="7899"/>
        <v>4</v>
      </c>
      <c r="M1382">
        <f t="shared" si="7899"/>
        <v>4</v>
      </c>
      <c r="N1382">
        <f t="shared" si="7899"/>
        <v>4</v>
      </c>
      <c r="O1382">
        <f t="shared" si="7899"/>
        <v>4</v>
      </c>
      <c r="P1382">
        <f t="shared" si="7899"/>
        <v>4</v>
      </c>
      <c r="Q1382" s="37">
        <f t="shared" ref="Q1382:T1382" si="7900">IF(ROWS(Q$1379:Q1382)/100&lt;=Q$1377,Q1381+1%,"")</f>
        <v>0.04</v>
      </c>
      <c r="R1382" s="37">
        <f t="shared" si="7900"/>
        <v>0.04</v>
      </c>
      <c r="S1382" s="37">
        <f t="shared" si="7900"/>
        <v>0.04</v>
      </c>
      <c r="T1382" s="37">
        <f t="shared" si="7900"/>
        <v>0.04</v>
      </c>
      <c r="U1382">
        <f t="shared" si="7885"/>
        <v>4</v>
      </c>
      <c r="V1382" s="37">
        <f t="shared" ref="V1382:W1382" si="7901">IF(ROWS(V$1379:V1382)/100&lt;=V$1377,V1381+1%,"")</f>
        <v>0.04</v>
      </c>
      <c r="W1382" s="37">
        <f t="shared" si="7901"/>
        <v>0.04</v>
      </c>
      <c r="X1382">
        <f t="shared" si="7887"/>
        <v>13</v>
      </c>
      <c r="Y1382" s="37">
        <f t="shared" si="7888"/>
        <v>0.04</v>
      </c>
      <c r="Z1382">
        <f t="shared" ref="Z1382:AA1382" si="7902">IF(ROWS(Z$1379:Z1382)&lt;=Z$1377,Z1381+1,"")</f>
        <v>4</v>
      </c>
      <c r="AA1382">
        <f t="shared" si="7902"/>
        <v>4</v>
      </c>
      <c r="AB1382" s="37">
        <f t="shared" ref="AB1382:AG1382" si="7903">IF(ROWS(AB$1379:AB1382)/100&lt;=AB$1377,AB1381+1%,"")</f>
        <v>0.04</v>
      </c>
      <c r="AC1382" s="37">
        <f t="shared" si="7903"/>
        <v>0.04</v>
      </c>
      <c r="AD1382" s="37">
        <f t="shared" si="7903"/>
        <v>0.04</v>
      </c>
      <c r="AE1382" s="37">
        <f t="shared" si="7903"/>
        <v>0.04</v>
      </c>
      <c r="AF1382" s="37">
        <f t="shared" si="7903"/>
        <v>0.04</v>
      </c>
      <c r="AG1382" s="37">
        <f t="shared" si="7903"/>
        <v>0.04</v>
      </c>
      <c r="AH1382">
        <f t="shared" si="7891"/>
        <v>40</v>
      </c>
      <c r="AI1382" s="37">
        <f t="shared" ref="AI1382:AJ1382" si="7904">IF(ROWS(AI$1379:AI1382)/100&lt;=AI$1377,AI1381+1,"")</f>
        <v>3.01</v>
      </c>
      <c r="AJ1382" s="37">
        <f t="shared" si="7904"/>
        <v>3.01</v>
      </c>
    </row>
    <row r="1383" spans="1:38" ht="12.75">
      <c r="B1383">
        <f t="shared" ref="B1383:P1383" si="7905">IF(ROWS(B$1379:B1383)&lt;=B$1377,B1382+1,"")</f>
        <v>5</v>
      </c>
      <c r="C1383">
        <f t="shared" si="7905"/>
        <v>5</v>
      </c>
      <c r="D1383">
        <f t="shared" si="7905"/>
        <v>5</v>
      </c>
      <c r="E1383">
        <f t="shared" si="7905"/>
        <v>5</v>
      </c>
      <c r="F1383">
        <f t="shared" si="7905"/>
        <v>5</v>
      </c>
      <c r="G1383">
        <f t="shared" si="7905"/>
        <v>5</v>
      </c>
      <c r="H1383">
        <f t="shared" si="7905"/>
        <v>5</v>
      </c>
      <c r="I1383">
        <f t="shared" si="7905"/>
        <v>5</v>
      </c>
      <c r="J1383">
        <f t="shared" si="7905"/>
        <v>5</v>
      </c>
      <c r="K1383">
        <f t="shared" si="7905"/>
        <v>5</v>
      </c>
      <c r="L1383">
        <f t="shared" si="7905"/>
        <v>5</v>
      </c>
      <c r="M1383">
        <f t="shared" si="7905"/>
        <v>5</v>
      </c>
      <c r="N1383">
        <f t="shared" si="7905"/>
        <v>5</v>
      </c>
      <c r="O1383">
        <f t="shared" si="7905"/>
        <v>5</v>
      </c>
      <c r="P1383">
        <f t="shared" si="7905"/>
        <v>5</v>
      </c>
      <c r="Q1383" s="37">
        <f t="shared" ref="Q1383:T1383" si="7906">IF(ROWS(Q$1379:Q1383)/100&lt;=Q$1377,Q1382+1%,"")</f>
        <v>0.05</v>
      </c>
      <c r="R1383" s="37">
        <f t="shared" si="7906"/>
        <v>0.05</v>
      </c>
      <c r="S1383" s="37">
        <f t="shared" si="7906"/>
        <v>0.05</v>
      </c>
      <c r="T1383" s="37">
        <f t="shared" si="7906"/>
        <v>0.05</v>
      </c>
      <c r="U1383">
        <f t="shared" si="7885"/>
        <v>5</v>
      </c>
      <c r="V1383" s="37">
        <f t="shared" ref="V1383:W1383" si="7907">IF(ROWS(V$1379:V1383)/100&lt;=V$1377,V1382+1%,"")</f>
        <v>0.05</v>
      </c>
      <c r="W1383" s="37">
        <f t="shared" si="7907"/>
        <v>0.05</v>
      </c>
      <c r="X1383">
        <f t="shared" si="7887"/>
        <v>14</v>
      </c>
      <c r="Y1383" s="37">
        <f t="shared" si="7888"/>
        <v>0.05</v>
      </c>
      <c r="Z1383">
        <f t="shared" ref="Z1383:AA1383" si="7908">IF(ROWS(Z$1379:Z1383)&lt;=Z$1377,Z1382+1,"")</f>
        <v>5</v>
      </c>
      <c r="AA1383">
        <f t="shared" si="7908"/>
        <v>5</v>
      </c>
      <c r="AB1383" s="37">
        <f t="shared" ref="AB1383:AG1383" si="7909">IF(ROWS(AB$1379:AB1383)/100&lt;=AB$1377,AB1382+1%,"")</f>
        <v>0.05</v>
      </c>
      <c r="AC1383" s="37">
        <f t="shared" si="7909"/>
        <v>0.05</v>
      </c>
      <c r="AD1383" s="37">
        <f t="shared" si="7909"/>
        <v>0.05</v>
      </c>
      <c r="AE1383" s="37">
        <f t="shared" si="7909"/>
        <v>0.05</v>
      </c>
      <c r="AF1383" s="37">
        <f t="shared" si="7909"/>
        <v>0.05</v>
      </c>
      <c r="AG1383" s="37">
        <f t="shared" si="7909"/>
        <v>0.05</v>
      </c>
      <c r="AH1383">
        <f t="shared" si="7891"/>
        <v>50</v>
      </c>
      <c r="AI1383" s="37">
        <f t="shared" ref="AI1383:AJ1383" si="7910">IF(ROWS(AI$1379:AI1383)/100&lt;=AI$1377,AI1382+1,"")</f>
        <v>4.01</v>
      </c>
      <c r="AJ1383" s="37">
        <f t="shared" si="7910"/>
        <v>4.01</v>
      </c>
    </row>
    <row r="1384" spans="1:38" ht="12.75">
      <c r="B1384">
        <f t="shared" ref="B1384:P1384" si="7911">IF(ROWS(B$1379:B1384)&lt;=B$1377,B1383+1,"")</f>
        <v>6</v>
      </c>
      <c r="C1384">
        <f t="shared" si="7911"/>
        <v>6</v>
      </c>
      <c r="D1384">
        <f t="shared" si="7911"/>
        <v>6</v>
      </c>
      <c r="E1384">
        <f t="shared" si="7911"/>
        <v>6</v>
      </c>
      <c r="F1384">
        <f t="shared" si="7911"/>
        <v>6</v>
      </c>
      <c r="G1384">
        <f t="shared" si="7911"/>
        <v>6</v>
      </c>
      <c r="H1384">
        <f t="shared" si="7911"/>
        <v>6</v>
      </c>
      <c r="I1384">
        <f t="shared" si="7911"/>
        <v>6</v>
      </c>
      <c r="J1384">
        <f t="shared" si="7911"/>
        <v>6</v>
      </c>
      <c r="K1384">
        <f t="shared" si="7911"/>
        <v>6</v>
      </c>
      <c r="L1384">
        <f t="shared" si="7911"/>
        <v>6</v>
      </c>
      <c r="M1384">
        <f t="shared" si="7911"/>
        <v>6</v>
      </c>
      <c r="N1384">
        <f t="shared" si="7911"/>
        <v>6</v>
      </c>
      <c r="O1384">
        <f t="shared" si="7911"/>
        <v>6</v>
      </c>
      <c r="P1384">
        <f t="shared" si="7911"/>
        <v>6</v>
      </c>
      <c r="Q1384" s="37">
        <f t="shared" ref="Q1384:T1384" si="7912">IF(ROWS(Q$1379:Q1384)/100&lt;=Q$1377,Q1383+1%,"")</f>
        <v>6.0000000000000005E-2</v>
      </c>
      <c r="R1384" s="37">
        <f t="shared" si="7912"/>
        <v>6.0000000000000005E-2</v>
      </c>
      <c r="S1384" s="37">
        <f t="shared" si="7912"/>
        <v>6.0000000000000005E-2</v>
      </c>
      <c r="T1384" s="37">
        <f t="shared" si="7912"/>
        <v>6.0000000000000005E-2</v>
      </c>
      <c r="U1384">
        <f t="shared" si="7885"/>
        <v>6</v>
      </c>
      <c r="V1384" s="37">
        <f t="shared" ref="V1384:W1384" si="7913">IF(ROWS(V$1379:V1384)/100&lt;=V$1377,V1383+1%,"")</f>
        <v>6.0000000000000005E-2</v>
      </c>
      <c r="W1384" s="37">
        <f t="shared" si="7913"/>
        <v>6.0000000000000005E-2</v>
      </c>
      <c r="X1384">
        <f t="shared" si="7887"/>
        <v>15</v>
      </c>
      <c r="Y1384" s="37">
        <f t="shared" si="7888"/>
        <v>6.0000000000000005E-2</v>
      </c>
      <c r="Z1384">
        <f t="shared" ref="Z1384:AA1384" si="7914">IF(ROWS(Z$1379:Z1384)&lt;=Z$1377,Z1383+1,"")</f>
        <v>6</v>
      </c>
      <c r="AA1384">
        <f t="shared" si="7914"/>
        <v>6</v>
      </c>
      <c r="AB1384" s="37">
        <f t="shared" ref="AB1384:AG1384" si="7915">IF(ROWS(AB$1379:AB1384)/100&lt;=AB$1377,AB1383+1%,"")</f>
        <v>6.0000000000000005E-2</v>
      </c>
      <c r="AC1384" s="37">
        <f t="shared" si="7915"/>
        <v>6.0000000000000005E-2</v>
      </c>
      <c r="AD1384" s="37">
        <f t="shared" si="7915"/>
        <v>6.0000000000000005E-2</v>
      </c>
      <c r="AE1384" s="37">
        <f t="shared" si="7915"/>
        <v>6.0000000000000005E-2</v>
      </c>
      <c r="AF1384" s="37">
        <f t="shared" si="7915"/>
        <v>6.0000000000000005E-2</v>
      </c>
      <c r="AG1384" s="37">
        <f t="shared" si="7915"/>
        <v>6.0000000000000005E-2</v>
      </c>
      <c r="AH1384">
        <f t="shared" si="7891"/>
        <v>60</v>
      </c>
      <c r="AI1384" s="37">
        <f t="shared" ref="AI1384:AJ1384" si="7916">IF(ROWS(AI$1379:AI1384)/100&lt;=AI$1377,AI1383+1,"")</f>
        <v>5.01</v>
      </c>
      <c r="AJ1384" s="37">
        <f t="shared" si="7916"/>
        <v>5.01</v>
      </c>
    </row>
    <row r="1385" spans="1:38" ht="12.75">
      <c r="B1385">
        <f t="shared" ref="B1385:P1385" si="7917">IF(ROWS(B$1379:B1385)&lt;=B$1377,B1384+1,"")</f>
        <v>7</v>
      </c>
      <c r="C1385">
        <f t="shared" si="7917"/>
        <v>7</v>
      </c>
      <c r="D1385">
        <f t="shared" si="7917"/>
        <v>7</v>
      </c>
      <c r="E1385">
        <f t="shared" si="7917"/>
        <v>7</v>
      </c>
      <c r="F1385">
        <f t="shared" si="7917"/>
        <v>7</v>
      </c>
      <c r="G1385">
        <f t="shared" si="7917"/>
        <v>7</v>
      </c>
      <c r="H1385">
        <f t="shared" si="7917"/>
        <v>7</v>
      </c>
      <c r="I1385">
        <f t="shared" si="7917"/>
        <v>7</v>
      </c>
      <c r="J1385">
        <f t="shared" si="7917"/>
        <v>7</v>
      </c>
      <c r="K1385">
        <f t="shared" si="7917"/>
        <v>7</v>
      </c>
      <c r="L1385">
        <f t="shared" si="7917"/>
        <v>7</v>
      </c>
      <c r="M1385">
        <f t="shared" si="7917"/>
        <v>7</v>
      </c>
      <c r="N1385">
        <f t="shared" si="7917"/>
        <v>7</v>
      </c>
      <c r="O1385">
        <f t="shared" si="7917"/>
        <v>7</v>
      </c>
      <c r="P1385">
        <f t="shared" si="7917"/>
        <v>7</v>
      </c>
      <c r="Q1385" s="37">
        <f t="shared" ref="Q1385:T1385" si="7918">IF(ROWS(Q$1379:Q1385)/100&lt;=Q$1377,Q1384+1%,"")</f>
        <v>7.0000000000000007E-2</v>
      </c>
      <c r="R1385" s="37">
        <f t="shared" si="7918"/>
        <v>7.0000000000000007E-2</v>
      </c>
      <c r="S1385" s="37">
        <f t="shared" si="7918"/>
        <v>7.0000000000000007E-2</v>
      </c>
      <c r="T1385" s="37">
        <f t="shared" si="7918"/>
        <v>7.0000000000000007E-2</v>
      </c>
      <c r="U1385">
        <f t="shared" si="7885"/>
        <v>7</v>
      </c>
      <c r="V1385" s="37">
        <f t="shared" ref="V1385:W1385" si="7919">IF(ROWS(V$1379:V1385)/100&lt;=V$1377,V1384+1%,"")</f>
        <v>7.0000000000000007E-2</v>
      </c>
      <c r="W1385" s="37">
        <f t="shared" si="7919"/>
        <v>7.0000000000000007E-2</v>
      </c>
      <c r="X1385">
        <f t="shared" si="7887"/>
        <v>16</v>
      </c>
      <c r="Y1385" s="37">
        <f t="shared" si="7888"/>
        <v>7.0000000000000007E-2</v>
      </c>
      <c r="Z1385">
        <f t="shared" ref="Z1385:AA1385" si="7920">IF(ROWS(Z$1379:Z1385)&lt;=Z$1377,Z1384+1,"")</f>
        <v>7</v>
      </c>
      <c r="AA1385">
        <f t="shared" si="7920"/>
        <v>7</v>
      </c>
      <c r="AB1385" s="37">
        <f t="shared" ref="AB1385:AG1385" si="7921">IF(ROWS(AB$1379:AB1385)/100&lt;=AB$1377,AB1384+1%,"")</f>
        <v>7.0000000000000007E-2</v>
      </c>
      <c r="AC1385" s="37">
        <f t="shared" si="7921"/>
        <v>7.0000000000000007E-2</v>
      </c>
      <c r="AD1385" s="37">
        <f t="shared" si="7921"/>
        <v>7.0000000000000007E-2</v>
      </c>
      <c r="AE1385" s="37">
        <f t="shared" si="7921"/>
        <v>7.0000000000000007E-2</v>
      </c>
      <c r="AF1385" s="37">
        <f t="shared" si="7921"/>
        <v>7.0000000000000007E-2</v>
      </c>
      <c r="AG1385" s="37">
        <f t="shared" si="7921"/>
        <v>7.0000000000000007E-2</v>
      </c>
      <c r="AH1385">
        <f t="shared" si="7891"/>
        <v>70</v>
      </c>
      <c r="AI1385" s="37">
        <f t="shared" ref="AI1385:AJ1385" si="7922">IF(ROWS(AI$1379:AI1385)/100&lt;=AI$1377,AI1384+1,"")</f>
        <v>6.01</v>
      </c>
      <c r="AJ1385" s="37">
        <f t="shared" si="7922"/>
        <v>6.01</v>
      </c>
    </row>
    <row r="1386" spans="1:38" ht="12.75">
      <c r="B1386">
        <f t="shared" ref="B1386:P1386" si="7923">IF(ROWS(B$1379:B1386)&lt;=B$1377,B1385+1,"")</f>
        <v>8</v>
      </c>
      <c r="C1386">
        <f t="shared" si="7923"/>
        <v>8</v>
      </c>
      <c r="D1386">
        <f t="shared" si="7923"/>
        <v>8</v>
      </c>
      <c r="E1386">
        <f t="shared" si="7923"/>
        <v>8</v>
      </c>
      <c r="F1386">
        <f t="shared" si="7923"/>
        <v>8</v>
      </c>
      <c r="G1386">
        <f t="shared" si="7923"/>
        <v>8</v>
      </c>
      <c r="H1386">
        <f t="shared" si="7923"/>
        <v>8</v>
      </c>
      <c r="I1386">
        <f t="shared" si="7923"/>
        <v>8</v>
      </c>
      <c r="J1386">
        <f t="shared" si="7923"/>
        <v>8</v>
      </c>
      <c r="K1386">
        <f t="shared" si="7923"/>
        <v>8</v>
      </c>
      <c r="L1386">
        <f t="shared" si="7923"/>
        <v>8</v>
      </c>
      <c r="M1386">
        <f t="shared" si="7923"/>
        <v>8</v>
      </c>
      <c r="N1386">
        <f t="shared" si="7923"/>
        <v>8</v>
      </c>
      <c r="O1386">
        <f t="shared" si="7923"/>
        <v>8</v>
      </c>
      <c r="P1386">
        <f t="shared" si="7923"/>
        <v>8</v>
      </c>
      <c r="Q1386" s="37">
        <f t="shared" ref="Q1386:T1386" si="7924">IF(ROWS(Q$1379:Q1386)/100&lt;=Q$1377,Q1385+1%,"")</f>
        <v>0.08</v>
      </c>
      <c r="R1386" s="37">
        <f t="shared" si="7924"/>
        <v>0.08</v>
      </c>
      <c r="S1386" s="37">
        <f t="shared" si="7924"/>
        <v>0.08</v>
      </c>
      <c r="T1386" s="37">
        <f t="shared" si="7924"/>
        <v>0.08</v>
      </c>
      <c r="U1386">
        <f t="shared" si="7885"/>
        <v>8</v>
      </c>
      <c r="V1386" s="37">
        <f t="shared" ref="V1386:W1386" si="7925">IF(ROWS(V$1379:V1386)/100&lt;=V$1377,V1385+1%,"")</f>
        <v>0.08</v>
      </c>
      <c r="W1386" s="37">
        <f t="shared" si="7925"/>
        <v>0.08</v>
      </c>
      <c r="X1386">
        <f t="shared" si="7887"/>
        <v>17</v>
      </c>
      <c r="Y1386" s="37">
        <f t="shared" si="7888"/>
        <v>0.08</v>
      </c>
      <c r="Z1386">
        <f t="shared" ref="Z1386:AA1386" si="7926">IF(ROWS(Z$1379:Z1386)&lt;=Z$1377,Z1385+1,"")</f>
        <v>8</v>
      </c>
      <c r="AA1386">
        <f t="shared" si="7926"/>
        <v>8</v>
      </c>
      <c r="AB1386" s="37">
        <f t="shared" ref="AB1386:AG1386" si="7927">IF(ROWS(AB$1379:AB1386)/100&lt;=AB$1377,AB1385+1%,"")</f>
        <v>0.08</v>
      </c>
      <c r="AC1386" s="37">
        <f t="shared" si="7927"/>
        <v>0.08</v>
      </c>
      <c r="AD1386" s="37">
        <f t="shared" si="7927"/>
        <v>0.08</v>
      </c>
      <c r="AE1386" s="37">
        <f t="shared" si="7927"/>
        <v>0.08</v>
      </c>
      <c r="AF1386" s="37">
        <f t="shared" si="7927"/>
        <v>0.08</v>
      </c>
      <c r="AG1386" s="37">
        <f t="shared" si="7927"/>
        <v>0.08</v>
      </c>
      <c r="AH1386">
        <f t="shared" si="7891"/>
        <v>80</v>
      </c>
      <c r="AI1386" s="37">
        <f t="shared" ref="AI1386:AJ1386" si="7928">IF(ROWS(AI$1379:AI1386)/100&lt;=AI$1377,AI1385+1,"")</f>
        <v>7.01</v>
      </c>
      <c r="AJ1386" s="37">
        <f t="shared" si="7928"/>
        <v>7.01</v>
      </c>
    </row>
    <row r="1387" spans="1:38" ht="12.75">
      <c r="B1387">
        <f t="shared" ref="B1387:P1387" si="7929">IF(ROWS(B$1379:B1387)&lt;=B$1377,B1386+1,"")</f>
        <v>9</v>
      </c>
      <c r="C1387">
        <f t="shared" si="7929"/>
        <v>9</v>
      </c>
      <c r="D1387">
        <f t="shared" si="7929"/>
        <v>9</v>
      </c>
      <c r="E1387">
        <f t="shared" si="7929"/>
        <v>9</v>
      </c>
      <c r="F1387">
        <f t="shared" si="7929"/>
        <v>9</v>
      </c>
      <c r="G1387">
        <f t="shared" si="7929"/>
        <v>9</v>
      </c>
      <c r="H1387">
        <f t="shared" si="7929"/>
        <v>9</v>
      </c>
      <c r="I1387">
        <f t="shared" si="7929"/>
        <v>9</v>
      </c>
      <c r="J1387">
        <f t="shared" si="7929"/>
        <v>9</v>
      </c>
      <c r="K1387">
        <f t="shared" si="7929"/>
        <v>9</v>
      </c>
      <c r="L1387">
        <f t="shared" si="7929"/>
        <v>9</v>
      </c>
      <c r="M1387">
        <f t="shared" si="7929"/>
        <v>9</v>
      </c>
      <c r="N1387">
        <f t="shared" si="7929"/>
        <v>9</v>
      </c>
      <c r="O1387">
        <f t="shared" si="7929"/>
        <v>9</v>
      </c>
      <c r="P1387">
        <f t="shared" si="7929"/>
        <v>9</v>
      </c>
      <c r="Q1387" s="37">
        <f t="shared" ref="Q1387:T1387" si="7930">IF(ROWS(Q$1379:Q1387)/100&lt;=Q$1377,Q1386+1%,"")</f>
        <v>0.09</v>
      </c>
      <c r="R1387" s="37">
        <f t="shared" si="7930"/>
        <v>0.09</v>
      </c>
      <c r="S1387" s="37">
        <f t="shared" si="7930"/>
        <v>0.09</v>
      </c>
      <c r="T1387" s="37">
        <f t="shared" si="7930"/>
        <v>0.09</v>
      </c>
      <c r="U1387">
        <f t="shared" si="7885"/>
        <v>9</v>
      </c>
      <c r="V1387" s="37">
        <f t="shared" ref="V1387:W1387" si="7931">IF(ROWS(V$1379:V1387)/100&lt;=V$1377,V1386+1%,"")</f>
        <v>0.09</v>
      </c>
      <c r="W1387" s="37">
        <f t="shared" si="7931"/>
        <v>0.09</v>
      </c>
      <c r="X1387">
        <f t="shared" si="7887"/>
        <v>18</v>
      </c>
      <c r="Y1387" s="37">
        <f t="shared" si="7888"/>
        <v>0.09</v>
      </c>
      <c r="Z1387">
        <f t="shared" ref="Z1387:AA1387" si="7932">IF(ROWS(Z$1379:Z1387)&lt;=Z$1377,Z1386+1,"")</f>
        <v>9</v>
      </c>
      <c r="AA1387">
        <f t="shared" si="7932"/>
        <v>9</v>
      </c>
      <c r="AB1387" s="37">
        <f t="shared" ref="AB1387:AG1387" si="7933">IF(ROWS(AB$1379:AB1387)/100&lt;=AB$1377,AB1386+1%,"")</f>
        <v>0.09</v>
      </c>
      <c r="AC1387" s="37">
        <f t="shared" si="7933"/>
        <v>0.09</v>
      </c>
      <c r="AD1387" s="37">
        <f t="shared" si="7933"/>
        <v>0.09</v>
      </c>
      <c r="AE1387" s="37">
        <f t="shared" si="7933"/>
        <v>0.09</v>
      </c>
      <c r="AF1387" s="37">
        <f t="shared" si="7933"/>
        <v>0.09</v>
      </c>
      <c r="AG1387" s="37">
        <f t="shared" si="7933"/>
        <v>0.09</v>
      </c>
      <c r="AH1387" t="str">
        <f t="shared" si="7891"/>
        <v/>
      </c>
      <c r="AI1387" s="37">
        <f t="shared" ref="AI1387:AJ1387" si="7934">IF(ROWS(AI$1379:AI1387)/100&lt;=AI$1377,AI1386+1,"")</f>
        <v>8.01</v>
      </c>
      <c r="AJ1387" s="37">
        <f t="shared" si="7934"/>
        <v>8.01</v>
      </c>
    </row>
    <row r="1388" spans="1:38" ht="12.75">
      <c r="B1388">
        <f t="shared" ref="B1388:P1388" si="7935">IF(ROWS(B$1379:B1388)&lt;=B$1377,B1387+1,"")</f>
        <v>10</v>
      </c>
      <c r="C1388">
        <f t="shared" si="7935"/>
        <v>10</v>
      </c>
      <c r="D1388">
        <f t="shared" si="7935"/>
        <v>10</v>
      </c>
      <c r="E1388">
        <f t="shared" si="7935"/>
        <v>10</v>
      </c>
      <c r="F1388">
        <f t="shared" si="7935"/>
        <v>10</v>
      </c>
      <c r="G1388">
        <f t="shared" si="7935"/>
        <v>10</v>
      </c>
      <c r="H1388">
        <f t="shared" si="7935"/>
        <v>10</v>
      </c>
      <c r="I1388">
        <f t="shared" si="7935"/>
        <v>10</v>
      </c>
      <c r="J1388">
        <f t="shared" si="7935"/>
        <v>10</v>
      </c>
      <c r="K1388">
        <f t="shared" si="7935"/>
        <v>10</v>
      </c>
      <c r="L1388">
        <f t="shared" si="7935"/>
        <v>10</v>
      </c>
      <c r="M1388">
        <f t="shared" si="7935"/>
        <v>10</v>
      </c>
      <c r="N1388">
        <f t="shared" si="7935"/>
        <v>10</v>
      </c>
      <c r="O1388">
        <f t="shared" si="7935"/>
        <v>10</v>
      </c>
      <c r="P1388">
        <f t="shared" si="7935"/>
        <v>10</v>
      </c>
      <c r="Q1388" s="37">
        <f t="shared" ref="Q1388:T1388" si="7936">IF(ROWS(Q$1379:Q1388)/100&lt;=Q$1377,Q1387+1%,"")</f>
        <v>9.9999999999999992E-2</v>
      </c>
      <c r="R1388" s="37">
        <f t="shared" si="7936"/>
        <v>9.9999999999999992E-2</v>
      </c>
      <c r="S1388" s="37">
        <f t="shared" si="7936"/>
        <v>9.9999999999999992E-2</v>
      </c>
      <c r="T1388" s="37">
        <f t="shared" si="7936"/>
        <v>9.9999999999999992E-2</v>
      </c>
      <c r="U1388">
        <f t="shared" si="7885"/>
        <v>10</v>
      </c>
      <c r="V1388" s="37">
        <f t="shared" ref="V1388:W1388" si="7937">IF(ROWS(V$1379:V1388)/100&lt;=V$1377,V1387+1%,"")</f>
        <v>9.9999999999999992E-2</v>
      </c>
      <c r="W1388" s="37">
        <f t="shared" si="7937"/>
        <v>9.9999999999999992E-2</v>
      </c>
      <c r="X1388">
        <f t="shared" si="7887"/>
        <v>19</v>
      </c>
      <c r="Y1388" s="37">
        <f t="shared" si="7888"/>
        <v>9.9999999999999992E-2</v>
      </c>
      <c r="Z1388">
        <f t="shared" ref="Z1388:AA1388" si="7938">IF(ROWS(Z$1379:Z1388)&lt;=Z$1377,Z1387+1,"")</f>
        <v>10</v>
      </c>
      <c r="AA1388">
        <f t="shared" si="7938"/>
        <v>10</v>
      </c>
      <c r="AB1388" s="37">
        <f t="shared" ref="AB1388:AG1388" si="7939">IF(ROWS(AB$1379:AB1388)/100&lt;=AB$1377,AB1387+1%,"")</f>
        <v>9.9999999999999992E-2</v>
      </c>
      <c r="AC1388" s="37">
        <f t="shared" si="7939"/>
        <v>9.9999999999999992E-2</v>
      </c>
      <c r="AD1388" s="37">
        <f t="shared" si="7939"/>
        <v>9.9999999999999992E-2</v>
      </c>
      <c r="AE1388" s="37">
        <f t="shared" si="7939"/>
        <v>9.9999999999999992E-2</v>
      </c>
      <c r="AF1388" s="37">
        <f t="shared" si="7939"/>
        <v>9.9999999999999992E-2</v>
      </c>
      <c r="AG1388" s="37">
        <f t="shared" si="7939"/>
        <v>9.9999999999999992E-2</v>
      </c>
      <c r="AH1388" t="str">
        <f t="shared" si="7891"/>
        <v/>
      </c>
      <c r="AI1388" s="37">
        <f t="shared" ref="AI1388:AJ1388" si="7940">IF(ROWS(AI$1379:AI1388)/100&lt;=AI$1377,AI1387+1,"")</f>
        <v>9.01</v>
      </c>
      <c r="AJ1388" s="37">
        <f t="shared" si="7940"/>
        <v>9.01</v>
      </c>
    </row>
    <row r="1389" spans="1:38" ht="12.75">
      <c r="B1389">
        <f t="shared" ref="B1389:P1389" si="7941">IF(ROWS(B$1379:B1389)&lt;=B$1377,B1388+1,"")</f>
        <v>11</v>
      </c>
      <c r="C1389">
        <f t="shared" si="7941"/>
        <v>11</v>
      </c>
      <c r="D1389">
        <f t="shared" si="7941"/>
        <v>11</v>
      </c>
      <c r="E1389">
        <f t="shared" si="7941"/>
        <v>11</v>
      </c>
      <c r="F1389">
        <f t="shared" si="7941"/>
        <v>11</v>
      </c>
      <c r="G1389">
        <f t="shared" si="7941"/>
        <v>11</v>
      </c>
      <c r="H1389">
        <f t="shared" si="7941"/>
        <v>11</v>
      </c>
      <c r="I1389">
        <f t="shared" si="7941"/>
        <v>11</v>
      </c>
      <c r="J1389">
        <f t="shared" si="7941"/>
        <v>11</v>
      </c>
      <c r="K1389">
        <f t="shared" si="7941"/>
        <v>11</v>
      </c>
      <c r="L1389">
        <f t="shared" si="7941"/>
        <v>11</v>
      </c>
      <c r="M1389">
        <f t="shared" si="7941"/>
        <v>11</v>
      </c>
      <c r="N1389">
        <f t="shared" si="7941"/>
        <v>11</v>
      </c>
      <c r="O1389" t="str">
        <f t="shared" si="7941"/>
        <v/>
      </c>
      <c r="P1389">
        <f t="shared" si="7941"/>
        <v>11</v>
      </c>
      <c r="Q1389" s="37" t="str">
        <f t="shared" ref="Q1389:T1389" si="7942">IF(ROWS(Q$1379:Q1389)/100&lt;=Q$1377,Q1388+1%,"")</f>
        <v/>
      </c>
      <c r="R1389" s="37">
        <f t="shared" si="7942"/>
        <v>0.10999999999999999</v>
      </c>
      <c r="S1389" s="37">
        <f t="shared" si="7942"/>
        <v>0.10999999999999999</v>
      </c>
      <c r="T1389" s="37" t="str">
        <f t="shared" si="7942"/>
        <v/>
      </c>
      <c r="U1389" t="str">
        <f t="shared" si="7885"/>
        <v/>
      </c>
      <c r="V1389" s="37" t="str">
        <f t="shared" ref="V1389:W1389" si="7943">IF(ROWS(V$1379:V1389)/100&lt;=V$1377,V1388+1%,"")</f>
        <v/>
      </c>
      <c r="W1389" s="37">
        <f t="shared" si="7943"/>
        <v>0.10999999999999999</v>
      </c>
      <c r="X1389" t="str">
        <f t="shared" si="7887"/>
        <v/>
      </c>
      <c r="Y1389" s="37" t="str">
        <f t="shared" si="7888"/>
        <v/>
      </c>
      <c r="Z1389">
        <f t="shared" ref="Z1389:AA1389" si="7944">IF(ROWS(Z$1379:Z1389)&lt;=Z$1377,Z1388+1,"")</f>
        <v>11</v>
      </c>
      <c r="AA1389">
        <f t="shared" si="7944"/>
        <v>11</v>
      </c>
      <c r="AB1389" s="37">
        <f t="shared" ref="AB1389:AG1389" si="7945">IF(ROWS(AB$1379:AB1389)/100&lt;=AB$1377,AB1388+1%,"")</f>
        <v>0.10999999999999999</v>
      </c>
      <c r="AC1389" s="37">
        <f t="shared" si="7945"/>
        <v>0.10999999999999999</v>
      </c>
      <c r="AD1389" s="37">
        <f t="shared" si="7945"/>
        <v>0.10999999999999999</v>
      </c>
      <c r="AE1389" s="37">
        <f t="shared" si="7945"/>
        <v>0.10999999999999999</v>
      </c>
      <c r="AF1389" s="37">
        <f t="shared" si="7945"/>
        <v>0.10999999999999999</v>
      </c>
      <c r="AG1389" s="37">
        <f t="shared" si="7945"/>
        <v>0.10999999999999999</v>
      </c>
      <c r="AH1389" t="str">
        <f t="shared" si="7891"/>
        <v/>
      </c>
      <c r="AI1389" s="37">
        <f t="shared" ref="AI1389:AJ1389" si="7946">IF(ROWS(AI$1379:AI1389)/100&lt;=AI$1377,AI1388+1,"")</f>
        <v>10.01</v>
      </c>
      <c r="AJ1389" s="37">
        <f t="shared" si="7946"/>
        <v>10.01</v>
      </c>
    </row>
    <row r="1390" spans="1:38" ht="12.75">
      <c r="B1390">
        <f t="shared" ref="B1390:P1390" si="7947">IF(ROWS(B$1379:B1390)&lt;=B$1377,B1389+1,"")</f>
        <v>12</v>
      </c>
      <c r="C1390">
        <f t="shared" si="7947"/>
        <v>12</v>
      </c>
      <c r="D1390">
        <f t="shared" si="7947"/>
        <v>12</v>
      </c>
      <c r="E1390">
        <f t="shared" si="7947"/>
        <v>12</v>
      </c>
      <c r="F1390">
        <f t="shared" si="7947"/>
        <v>12</v>
      </c>
      <c r="G1390">
        <f t="shared" si="7947"/>
        <v>12</v>
      </c>
      <c r="H1390">
        <f t="shared" si="7947"/>
        <v>12</v>
      </c>
      <c r="I1390">
        <f t="shared" si="7947"/>
        <v>12</v>
      </c>
      <c r="J1390">
        <f t="shared" si="7947"/>
        <v>12</v>
      </c>
      <c r="K1390">
        <f t="shared" si="7947"/>
        <v>12</v>
      </c>
      <c r="L1390">
        <f t="shared" si="7947"/>
        <v>12</v>
      </c>
      <c r="M1390">
        <f t="shared" si="7947"/>
        <v>12</v>
      </c>
      <c r="N1390">
        <f t="shared" si="7947"/>
        <v>12</v>
      </c>
      <c r="O1390" t="str">
        <f t="shared" si="7947"/>
        <v/>
      </c>
      <c r="P1390">
        <f t="shared" si="7947"/>
        <v>12</v>
      </c>
      <c r="Q1390" s="37" t="str">
        <f t="shared" ref="Q1390:T1390" si="7948">IF(ROWS(Q$1379:Q1390)/100&lt;=Q$1377,Q1389+1%,"")</f>
        <v/>
      </c>
      <c r="R1390" s="37">
        <f t="shared" si="7948"/>
        <v>0.11999999999999998</v>
      </c>
      <c r="S1390" s="37">
        <f t="shared" si="7948"/>
        <v>0.11999999999999998</v>
      </c>
      <c r="T1390" s="37" t="str">
        <f t="shared" si="7948"/>
        <v/>
      </c>
      <c r="U1390" t="str">
        <f t="shared" si="7885"/>
        <v/>
      </c>
      <c r="V1390" s="37" t="str">
        <f t="shared" ref="V1390:W1390" si="7949">IF(ROWS(V$1379:V1390)/100&lt;=V$1377,V1389+1%,"")</f>
        <v/>
      </c>
      <c r="W1390" s="37">
        <f t="shared" si="7949"/>
        <v>0.11999999999999998</v>
      </c>
      <c r="X1390" t="str">
        <f t="shared" si="7887"/>
        <v/>
      </c>
      <c r="Y1390" s="37" t="str">
        <f t="shared" si="7888"/>
        <v/>
      </c>
      <c r="Z1390">
        <f t="shared" ref="Z1390:AA1390" si="7950">IF(ROWS(Z$1379:Z1390)&lt;=Z$1377,Z1389+1,"")</f>
        <v>12</v>
      </c>
      <c r="AA1390">
        <f t="shared" si="7950"/>
        <v>12</v>
      </c>
      <c r="AB1390" s="37">
        <f t="shared" ref="AB1390:AG1390" si="7951">IF(ROWS(AB$1379:AB1390)/100&lt;=AB$1377,AB1389+1%,"")</f>
        <v>0.11999999999999998</v>
      </c>
      <c r="AC1390" s="37">
        <f t="shared" si="7951"/>
        <v>0.11999999999999998</v>
      </c>
      <c r="AD1390" s="37">
        <f t="shared" si="7951"/>
        <v>0.11999999999999998</v>
      </c>
      <c r="AE1390" s="37">
        <f t="shared" si="7951"/>
        <v>0.11999999999999998</v>
      </c>
      <c r="AF1390" s="37">
        <f t="shared" si="7951"/>
        <v>0.11999999999999998</v>
      </c>
      <c r="AG1390" s="37">
        <f t="shared" si="7951"/>
        <v>0.11999999999999998</v>
      </c>
      <c r="AH1390" t="str">
        <f t="shared" si="7891"/>
        <v/>
      </c>
      <c r="AI1390" s="37">
        <f t="shared" ref="AI1390:AJ1390" si="7952">IF(ROWS(AI$1379:AI1390)/100&lt;=AI$1377,AI1389+1,"")</f>
        <v>11.01</v>
      </c>
      <c r="AJ1390" s="37">
        <f t="shared" si="7952"/>
        <v>11.01</v>
      </c>
    </row>
    <row r="1391" spans="1:38" ht="12.75">
      <c r="B1391">
        <f t="shared" ref="B1391:P1391" si="7953">IF(ROWS(B$1379:B1391)&lt;=B$1377,B1390+1,"")</f>
        <v>13</v>
      </c>
      <c r="C1391">
        <f t="shared" si="7953"/>
        <v>13</v>
      </c>
      <c r="D1391">
        <f t="shared" si="7953"/>
        <v>13</v>
      </c>
      <c r="E1391">
        <f t="shared" si="7953"/>
        <v>13</v>
      </c>
      <c r="F1391">
        <f t="shared" si="7953"/>
        <v>13</v>
      </c>
      <c r="G1391">
        <f t="shared" si="7953"/>
        <v>13</v>
      </c>
      <c r="H1391">
        <f t="shared" si="7953"/>
        <v>13</v>
      </c>
      <c r="I1391">
        <f t="shared" si="7953"/>
        <v>13</v>
      </c>
      <c r="J1391">
        <f t="shared" si="7953"/>
        <v>13</v>
      </c>
      <c r="K1391">
        <f t="shared" si="7953"/>
        <v>13</v>
      </c>
      <c r="L1391">
        <f t="shared" si="7953"/>
        <v>13</v>
      </c>
      <c r="M1391">
        <f t="shared" si="7953"/>
        <v>13</v>
      </c>
      <c r="N1391">
        <f t="shared" si="7953"/>
        <v>13</v>
      </c>
      <c r="O1391" t="str">
        <f t="shared" si="7953"/>
        <v/>
      </c>
      <c r="P1391">
        <f t="shared" si="7953"/>
        <v>13</v>
      </c>
      <c r="Q1391" s="37" t="str">
        <f t="shared" ref="Q1391:T1391" si="7954">IF(ROWS(Q$1379:Q1391)/100&lt;=Q$1377,Q1390+1%,"")</f>
        <v/>
      </c>
      <c r="R1391" s="37">
        <f t="shared" si="7954"/>
        <v>0.12999999999999998</v>
      </c>
      <c r="S1391" s="37">
        <f t="shared" si="7954"/>
        <v>0.12999999999999998</v>
      </c>
      <c r="T1391" s="37" t="str">
        <f t="shared" si="7954"/>
        <v/>
      </c>
      <c r="U1391" t="str">
        <f t="shared" si="7885"/>
        <v/>
      </c>
      <c r="V1391" s="37" t="str">
        <f t="shared" ref="V1391:W1391" si="7955">IF(ROWS(V$1379:V1391)/100&lt;=V$1377,V1390+1%,"")</f>
        <v/>
      </c>
      <c r="W1391" s="37">
        <f t="shared" si="7955"/>
        <v>0.12999999999999998</v>
      </c>
      <c r="X1391" t="str">
        <f t="shared" si="7887"/>
        <v/>
      </c>
      <c r="Y1391" s="37" t="str">
        <f t="shared" si="7888"/>
        <v/>
      </c>
      <c r="Z1391">
        <f t="shared" ref="Z1391:AA1391" si="7956">IF(ROWS(Z$1379:Z1391)&lt;=Z$1377,Z1390+1,"")</f>
        <v>13</v>
      </c>
      <c r="AA1391">
        <f t="shared" si="7956"/>
        <v>13</v>
      </c>
      <c r="AB1391" s="37">
        <f t="shared" ref="AB1391:AG1391" si="7957">IF(ROWS(AB$1379:AB1391)/100&lt;=AB$1377,AB1390+1%,"")</f>
        <v>0.12999999999999998</v>
      </c>
      <c r="AC1391" s="37">
        <f t="shared" si="7957"/>
        <v>0.12999999999999998</v>
      </c>
      <c r="AD1391" s="37">
        <f t="shared" si="7957"/>
        <v>0.12999999999999998</v>
      </c>
      <c r="AE1391" s="37">
        <f t="shared" si="7957"/>
        <v>0.12999999999999998</v>
      </c>
      <c r="AF1391" s="37">
        <f t="shared" si="7957"/>
        <v>0.12999999999999998</v>
      </c>
      <c r="AG1391" s="37">
        <f t="shared" si="7957"/>
        <v>0.12999999999999998</v>
      </c>
      <c r="AH1391" t="str">
        <f t="shared" si="7891"/>
        <v/>
      </c>
      <c r="AI1391" s="37">
        <f t="shared" ref="AI1391:AJ1391" si="7958">IF(ROWS(AI$1379:AI1391)/100&lt;=AI$1377,AI1390+1,"")</f>
        <v>12.01</v>
      </c>
      <c r="AJ1391" s="37">
        <f t="shared" si="7958"/>
        <v>12.01</v>
      </c>
    </row>
    <row r="1392" spans="1:38" ht="12.75">
      <c r="B1392">
        <f t="shared" ref="B1392:P1392" si="7959">IF(ROWS(B$1379:B1392)&lt;=B$1377,B1391+1,"")</f>
        <v>14</v>
      </c>
      <c r="C1392">
        <f t="shared" si="7959"/>
        <v>14</v>
      </c>
      <c r="D1392">
        <f t="shared" si="7959"/>
        <v>14</v>
      </c>
      <c r="E1392">
        <f t="shared" si="7959"/>
        <v>14</v>
      </c>
      <c r="F1392">
        <f t="shared" si="7959"/>
        <v>14</v>
      </c>
      <c r="G1392">
        <f t="shared" si="7959"/>
        <v>14</v>
      </c>
      <c r="H1392">
        <f t="shared" si="7959"/>
        <v>14</v>
      </c>
      <c r="I1392">
        <f t="shared" si="7959"/>
        <v>14</v>
      </c>
      <c r="J1392">
        <f t="shared" si="7959"/>
        <v>14</v>
      </c>
      <c r="K1392">
        <f t="shared" si="7959"/>
        <v>14</v>
      </c>
      <c r="L1392">
        <f t="shared" si="7959"/>
        <v>14</v>
      </c>
      <c r="M1392">
        <f t="shared" si="7959"/>
        <v>14</v>
      </c>
      <c r="N1392">
        <f t="shared" si="7959"/>
        <v>14</v>
      </c>
      <c r="O1392" t="str">
        <f t="shared" si="7959"/>
        <v/>
      </c>
      <c r="P1392">
        <f t="shared" si="7959"/>
        <v>14</v>
      </c>
      <c r="Q1392" s="37" t="str">
        <f t="shared" ref="Q1392:T1392" si="7960">IF(ROWS(Q$1379:Q1392)/100&lt;=Q$1377,Q1391+1%,"")</f>
        <v/>
      </c>
      <c r="R1392" s="37">
        <f t="shared" si="7960"/>
        <v>0.13999999999999999</v>
      </c>
      <c r="S1392" s="37">
        <f t="shared" si="7960"/>
        <v>0.13999999999999999</v>
      </c>
      <c r="T1392" s="37" t="str">
        <f t="shared" si="7960"/>
        <v/>
      </c>
      <c r="U1392" t="str">
        <f t="shared" si="7885"/>
        <v/>
      </c>
      <c r="V1392" s="37" t="str">
        <f t="shared" ref="V1392:W1392" si="7961">IF(ROWS(V$1379:V1392)/100&lt;=V$1377,V1391+1%,"")</f>
        <v/>
      </c>
      <c r="W1392" s="37">
        <f t="shared" si="7961"/>
        <v>0.13999999999999999</v>
      </c>
      <c r="X1392" t="str">
        <f t="shared" si="7887"/>
        <v/>
      </c>
      <c r="Y1392" s="37" t="str">
        <f t="shared" si="7888"/>
        <v/>
      </c>
      <c r="Z1392">
        <f t="shared" ref="Z1392:AA1392" si="7962">IF(ROWS(Z$1379:Z1392)&lt;=Z$1377,Z1391+1,"")</f>
        <v>14</v>
      </c>
      <c r="AA1392">
        <f t="shared" si="7962"/>
        <v>14</v>
      </c>
      <c r="AB1392" s="37">
        <f t="shared" ref="AB1392:AG1392" si="7963">IF(ROWS(AB$1379:AB1392)/100&lt;=AB$1377,AB1391+1%,"")</f>
        <v>0.13999999999999999</v>
      </c>
      <c r="AC1392" s="37">
        <f t="shared" si="7963"/>
        <v>0.13999999999999999</v>
      </c>
      <c r="AD1392" s="37">
        <f t="shared" si="7963"/>
        <v>0.13999999999999999</v>
      </c>
      <c r="AE1392" s="37">
        <f t="shared" si="7963"/>
        <v>0.13999999999999999</v>
      </c>
      <c r="AF1392" s="37">
        <f t="shared" si="7963"/>
        <v>0.13999999999999999</v>
      </c>
      <c r="AG1392" s="37">
        <f t="shared" si="7963"/>
        <v>0.13999999999999999</v>
      </c>
      <c r="AH1392" t="str">
        <f t="shared" si="7891"/>
        <v/>
      </c>
      <c r="AI1392" s="37">
        <f t="shared" ref="AI1392:AJ1392" si="7964">IF(ROWS(AI$1379:AI1392)/100&lt;=AI$1377,AI1391+1,"")</f>
        <v>13.01</v>
      </c>
      <c r="AJ1392" s="37">
        <f t="shared" si="7964"/>
        <v>13.01</v>
      </c>
    </row>
    <row r="1393" spans="2:36" ht="12.75">
      <c r="B1393">
        <f t="shared" ref="B1393:P1393" si="7965">IF(ROWS(B$1379:B1393)&lt;=B$1377,B1392+1,"")</f>
        <v>15</v>
      </c>
      <c r="C1393">
        <f t="shared" si="7965"/>
        <v>15</v>
      </c>
      <c r="D1393">
        <f t="shared" si="7965"/>
        <v>15</v>
      </c>
      <c r="E1393">
        <f t="shared" si="7965"/>
        <v>15</v>
      </c>
      <c r="F1393">
        <f t="shared" si="7965"/>
        <v>15</v>
      </c>
      <c r="G1393">
        <f t="shared" si="7965"/>
        <v>15</v>
      </c>
      <c r="H1393">
        <f t="shared" si="7965"/>
        <v>15</v>
      </c>
      <c r="I1393">
        <f t="shared" si="7965"/>
        <v>15</v>
      </c>
      <c r="J1393">
        <f t="shared" si="7965"/>
        <v>15</v>
      </c>
      <c r="K1393">
        <f t="shared" si="7965"/>
        <v>15</v>
      </c>
      <c r="L1393">
        <f t="shared" si="7965"/>
        <v>15</v>
      </c>
      <c r="M1393">
        <f t="shared" si="7965"/>
        <v>15</v>
      </c>
      <c r="N1393">
        <f t="shared" si="7965"/>
        <v>15</v>
      </c>
      <c r="O1393" t="str">
        <f t="shared" si="7965"/>
        <v/>
      </c>
      <c r="P1393">
        <f t="shared" si="7965"/>
        <v>15</v>
      </c>
      <c r="Q1393" s="37" t="str">
        <f t="shared" ref="Q1393:T1393" si="7966">IF(ROWS(Q$1379:Q1393)/100&lt;=Q$1377,Q1392+1%,"")</f>
        <v/>
      </c>
      <c r="R1393" s="37">
        <f t="shared" si="7966"/>
        <v>0.15</v>
      </c>
      <c r="S1393" s="37">
        <f t="shared" si="7966"/>
        <v>0.15</v>
      </c>
      <c r="T1393" s="37" t="str">
        <f t="shared" si="7966"/>
        <v/>
      </c>
      <c r="U1393" t="str">
        <f t="shared" si="7885"/>
        <v/>
      </c>
      <c r="V1393" s="37" t="str">
        <f t="shared" ref="V1393:W1393" si="7967">IF(ROWS(V$1379:V1393)/100&lt;=V$1377,V1392+1%,"")</f>
        <v/>
      </c>
      <c r="W1393" s="37">
        <f t="shared" si="7967"/>
        <v>0.15</v>
      </c>
      <c r="X1393" t="str">
        <f t="shared" si="7887"/>
        <v/>
      </c>
      <c r="Y1393" s="37" t="str">
        <f t="shared" si="7888"/>
        <v/>
      </c>
      <c r="Z1393">
        <f t="shared" ref="Z1393:AA1393" si="7968">IF(ROWS(Z$1379:Z1393)&lt;=Z$1377,Z1392+1,"")</f>
        <v>15</v>
      </c>
      <c r="AA1393">
        <f t="shared" si="7968"/>
        <v>15</v>
      </c>
      <c r="AB1393" s="37">
        <f t="shared" ref="AB1393:AG1393" si="7969">IF(ROWS(AB$1379:AB1393)/100&lt;=AB$1377,AB1392+1%,"")</f>
        <v>0.15</v>
      </c>
      <c r="AC1393" s="37">
        <f t="shared" si="7969"/>
        <v>0.15</v>
      </c>
      <c r="AD1393" s="37">
        <f t="shared" si="7969"/>
        <v>0.15</v>
      </c>
      <c r="AE1393" s="37">
        <f t="shared" si="7969"/>
        <v>0.15</v>
      </c>
      <c r="AF1393" s="37">
        <f t="shared" si="7969"/>
        <v>0.15</v>
      </c>
      <c r="AG1393" s="37">
        <f t="shared" si="7969"/>
        <v>0.15</v>
      </c>
      <c r="AH1393" t="str">
        <f t="shared" si="7891"/>
        <v/>
      </c>
      <c r="AI1393" s="37">
        <f t="shared" ref="AI1393:AJ1393" si="7970">IF(ROWS(AI$1379:AI1393)/100&lt;=AI$1377,AI1392+1,"")</f>
        <v>14.01</v>
      </c>
      <c r="AJ1393" s="37">
        <f t="shared" si="7970"/>
        <v>14.01</v>
      </c>
    </row>
    <row r="1394" spans="2:36" ht="12.75">
      <c r="B1394">
        <f t="shared" ref="B1394:P1394" si="7971">IF(ROWS(B$1379:B1394)&lt;=B$1377,B1393+1,"")</f>
        <v>16</v>
      </c>
      <c r="C1394">
        <f t="shared" si="7971"/>
        <v>16</v>
      </c>
      <c r="D1394">
        <f t="shared" si="7971"/>
        <v>16</v>
      </c>
      <c r="E1394">
        <f t="shared" si="7971"/>
        <v>16</v>
      </c>
      <c r="F1394">
        <f t="shared" si="7971"/>
        <v>16</v>
      </c>
      <c r="G1394">
        <f t="shared" si="7971"/>
        <v>16</v>
      </c>
      <c r="H1394">
        <f t="shared" si="7971"/>
        <v>16</v>
      </c>
      <c r="I1394">
        <f t="shared" si="7971"/>
        <v>16</v>
      </c>
      <c r="J1394">
        <f t="shared" si="7971"/>
        <v>16</v>
      </c>
      <c r="K1394">
        <f t="shared" si="7971"/>
        <v>16</v>
      </c>
      <c r="L1394">
        <f t="shared" si="7971"/>
        <v>16</v>
      </c>
      <c r="M1394">
        <f t="shared" si="7971"/>
        <v>16</v>
      </c>
      <c r="N1394">
        <f t="shared" si="7971"/>
        <v>16</v>
      </c>
      <c r="O1394" t="str">
        <f t="shared" si="7971"/>
        <v/>
      </c>
      <c r="P1394">
        <f t="shared" si="7971"/>
        <v>16</v>
      </c>
      <c r="Q1394" s="37" t="str">
        <f t="shared" ref="Q1394:T1394" si="7972">IF(ROWS(Q$1379:Q1394)/100&lt;=Q$1377,Q1393+1%,"")</f>
        <v/>
      </c>
      <c r="R1394" s="37">
        <f t="shared" si="7972"/>
        <v>0.16</v>
      </c>
      <c r="S1394" s="37">
        <f t="shared" si="7972"/>
        <v>0.16</v>
      </c>
      <c r="T1394" s="37" t="str">
        <f t="shared" si="7972"/>
        <v/>
      </c>
      <c r="U1394" t="str">
        <f t="shared" si="7885"/>
        <v/>
      </c>
      <c r="V1394" s="37" t="str">
        <f t="shared" ref="V1394:W1394" si="7973">IF(ROWS(V$1379:V1394)/100&lt;=V$1377,V1393+1%,"")</f>
        <v/>
      </c>
      <c r="W1394" s="37">
        <f t="shared" si="7973"/>
        <v>0.16</v>
      </c>
      <c r="X1394" t="str">
        <f t="shared" si="7887"/>
        <v/>
      </c>
      <c r="Y1394" s="37" t="str">
        <f t="shared" si="7888"/>
        <v/>
      </c>
      <c r="Z1394">
        <f t="shared" ref="Z1394:AA1394" si="7974">IF(ROWS(Z$1379:Z1394)&lt;=Z$1377,Z1393+1,"")</f>
        <v>16</v>
      </c>
      <c r="AA1394">
        <f t="shared" si="7974"/>
        <v>16</v>
      </c>
      <c r="AB1394" s="37">
        <f t="shared" ref="AB1394:AG1394" si="7975">IF(ROWS(AB$1379:AB1394)/100&lt;=AB$1377,AB1393+1%,"")</f>
        <v>0.16</v>
      </c>
      <c r="AC1394" s="37">
        <f t="shared" si="7975"/>
        <v>0.16</v>
      </c>
      <c r="AD1394" s="37">
        <f t="shared" si="7975"/>
        <v>0.16</v>
      </c>
      <c r="AE1394" s="37">
        <f t="shared" si="7975"/>
        <v>0.16</v>
      </c>
      <c r="AF1394" s="37">
        <f t="shared" si="7975"/>
        <v>0.16</v>
      </c>
      <c r="AG1394" s="37">
        <f t="shared" si="7975"/>
        <v>0.16</v>
      </c>
      <c r="AH1394" t="str">
        <f t="shared" si="7891"/>
        <v/>
      </c>
      <c r="AI1394" s="37">
        <f t="shared" ref="AI1394:AJ1394" si="7976">IF(ROWS(AI$1379:AI1394)/100&lt;=AI$1377,AI1393+1,"")</f>
        <v>15.01</v>
      </c>
      <c r="AJ1394" s="37">
        <f t="shared" si="7976"/>
        <v>15.01</v>
      </c>
    </row>
    <row r="1395" spans="2:36" ht="12.75">
      <c r="B1395">
        <f t="shared" ref="B1395:P1395" si="7977">IF(ROWS(B$1379:B1395)&lt;=B$1377,B1394+1,"")</f>
        <v>17</v>
      </c>
      <c r="C1395">
        <f t="shared" si="7977"/>
        <v>17</v>
      </c>
      <c r="D1395">
        <f t="shared" si="7977"/>
        <v>17</v>
      </c>
      <c r="E1395">
        <f t="shared" si="7977"/>
        <v>17</v>
      </c>
      <c r="F1395">
        <f t="shared" si="7977"/>
        <v>17</v>
      </c>
      <c r="G1395">
        <f t="shared" si="7977"/>
        <v>17</v>
      </c>
      <c r="H1395">
        <f t="shared" si="7977"/>
        <v>17</v>
      </c>
      <c r="I1395">
        <f t="shared" si="7977"/>
        <v>17</v>
      </c>
      <c r="J1395">
        <f t="shared" si="7977"/>
        <v>17</v>
      </c>
      <c r="K1395">
        <f t="shared" si="7977"/>
        <v>17</v>
      </c>
      <c r="L1395">
        <f t="shared" si="7977"/>
        <v>17</v>
      </c>
      <c r="M1395">
        <f t="shared" si="7977"/>
        <v>17</v>
      </c>
      <c r="N1395">
        <f t="shared" si="7977"/>
        <v>17</v>
      </c>
      <c r="O1395" t="str">
        <f t="shared" si="7977"/>
        <v/>
      </c>
      <c r="P1395">
        <f t="shared" si="7977"/>
        <v>17</v>
      </c>
      <c r="Q1395" s="37" t="str">
        <f t="shared" ref="Q1395:T1395" si="7978">IF(ROWS(Q$1379:Q1395)/100&lt;=Q$1377,Q1394+1%,"")</f>
        <v/>
      </c>
      <c r="R1395" s="37">
        <f t="shared" si="7978"/>
        <v>0.17</v>
      </c>
      <c r="S1395" s="37">
        <f t="shared" si="7978"/>
        <v>0.17</v>
      </c>
      <c r="T1395" s="37" t="str">
        <f t="shared" si="7978"/>
        <v/>
      </c>
      <c r="U1395" t="str">
        <f t="shared" si="7885"/>
        <v/>
      </c>
      <c r="V1395" s="37" t="str">
        <f t="shared" ref="V1395:W1395" si="7979">IF(ROWS(V$1379:V1395)/100&lt;=V$1377,V1394+1%,"")</f>
        <v/>
      </c>
      <c r="W1395" s="37">
        <f t="shared" si="7979"/>
        <v>0.17</v>
      </c>
      <c r="X1395" t="str">
        <f t="shared" si="7887"/>
        <v/>
      </c>
      <c r="Y1395" s="37" t="str">
        <f t="shared" si="7888"/>
        <v/>
      </c>
      <c r="Z1395">
        <f t="shared" ref="Z1395:AA1395" si="7980">IF(ROWS(Z$1379:Z1395)&lt;=Z$1377,Z1394+1,"")</f>
        <v>17</v>
      </c>
      <c r="AA1395">
        <f t="shared" si="7980"/>
        <v>17</v>
      </c>
      <c r="AB1395" s="37">
        <f t="shared" ref="AB1395:AG1395" si="7981">IF(ROWS(AB$1379:AB1395)/100&lt;=AB$1377,AB1394+1%,"")</f>
        <v>0.17</v>
      </c>
      <c r="AC1395" s="37">
        <f t="shared" si="7981"/>
        <v>0.17</v>
      </c>
      <c r="AD1395" s="37">
        <f t="shared" si="7981"/>
        <v>0.17</v>
      </c>
      <c r="AE1395" s="37">
        <f t="shared" si="7981"/>
        <v>0.17</v>
      </c>
      <c r="AF1395" s="37">
        <f t="shared" si="7981"/>
        <v>0.17</v>
      </c>
      <c r="AG1395" s="37">
        <f t="shared" si="7981"/>
        <v>0.17</v>
      </c>
      <c r="AH1395" t="str">
        <f t="shared" si="7891"/>
        <v/>
      </c>
      <c r="AI1395" s="37">
        <f t="shared" ref="AI1395:AJ1395" si="7982">IF(ROWS(AI$1379:AI1395)/100&lt;=AI$1377,AI1394+1,"")</f>
        <v>16.009999999999998</v>
      </c>
      <c r="AJ1395" s="37">
        <f t="shared" si="7982"/>
        <v>16.009999999999998</v>
      </c>
    </row>
    <row r="1396" spans="2:36" ht="12.75">
      <c r="B1396">
        <f t="shared" ref="B1396:P1396" si="7983">IF(ROWS(B$1379:B1396)&lt;=B$1377,B1395+1,"")</f>
        <v>18</v>
      </c>
      <c r="C1396">
        <f t="shared" si="7983"/>
        <v>18</v>
      </c>
      <c r="D1396">
        <f t="shared" si="7983"/>
        <v>18</v>
      </c>
      <c r="E1396">
        <f t="shared" si="7983"/>
        <v>18</v>
      </c>
      <c r="F1396">
        <f t="shared" si="7983"/>
        <v>18</v>
      </c>
      <c r="G1396">
        <f t="shared" si="7983"/>
        <v>18</v>
      </c>
      <c r="H1396">
        <f t="shared" si="7983"/>
        <v>18</v>
      </c>
      <c r="I1396">
        <f t="shared" si="7983"/>
        <v>18</v>
      </c>
      <c r="J1396">
        <f t="shared" si="7983"/>
        <v>18</v>
      </c>
      <c r="K1396">
        <f t="shared" si="7983"/>
        <v>18</v>
      </c>
      <c r="L1396">
        <f t="shared" si="7983"/>
        <v>18</v>
      </c>
      <c r="M1396">
        <f t="shared" si="7983"/>
        <v>18</v>
      </c>
      <c r="N1396">
        <f t="shared" si="7983"/>
        <v>18</v>
      </c>
      <c r="O1396" t="str">
        <f t="shared" si="7983"/>
        <v/>
      </c>
      <c r="P1396">
        <f t="shared" si="7983"/>
        <v>18</v>
      </c>
      <c r="Q1396" s="37" t="str">
        <f t="shared" ref="Q1396:T1396" si="7984">IF(ROWS(Q$1379:Q1396)/100&lt;=Q$1377,Q1395+1%,"")</f>
        <v/>
      </c>
      <c r="R1396" s="37">
        <f t="shared" si="7984"/>
        <v>0.18000000000000002</v>
      </c>
      <c r="S1396" s="37">
        <f t="shared" si="7984"/>
        <v>0.18000000000000002</v>
      </c>
      <c r="T1396" s="37" t="str">
        <f t="shared" si="7984"/>
        <v/>
      </c>
      <c r="U1396" t="str">
        <f t="shared" si="7885"/>
        <v/>
      </c>
      <c r="V1396" s="37" t="str">
        <f t="shared" ref="V1396:W1396" si="7985">IF(ROWS(V$1379:V1396)/100&lt;=V$1377,V1395+1%,"")</f>
        <v/>
      </c>
      <c r="W1396" s="37">
        <f t="shared" si="7985"/>
        <v>0.18000000000000002</v>
      </c>
      <c r="X1396" t="str">
        <f t="shared" si="7887"/>
        <v/>
      </c>
      <c r="Y1396" s="37" t="str">
        <f t="shared" si="7888"/>
        <v/>
      </c>
      <c r="Z1396">
        <f t="shared" ref="Z1396:AA1396" si="7986">IF(ROWS(Z$1379:Z1396)&lt;=Z$1377,Z1395+1,"")</f>
        <v>18</v>
      </c>
      <c r="AA1396">
        <f t="shared" si="7986"/>
        <v>18</v>
      </c>
      <c r="AB1396" s="37">
        <f t="shared" ref="AB1396:AG1396" si="7987">IF(ROWS(AB$1379:AB1396)/100&lt;=AB$1377,AB1395+1%,"")</f>
        <v>0.18000000000000002</v>
      </c>
      <c r="AC1396" s="37">
        <f t="shared" si="7987"/>
        <v>0.18000000000000002</v>
      </c>
      <c r="AD1396" s="37">
        <f t="shared" si="7987"/>
        <v>0.18000000000000002</v>
      </c>
      <c r="AE1396" s="37">
        <f t="shared" si="7987"/>
        <v>0.18000000000000002</v>
      </c>
      <c r="AF1396" s="37">
        <f t="shared" si="7987"/>
        <v>0.18000000000000002</v>
      </c>
      <c r="AG1396" s="37">
        <f t="shared" si="7987"/>
        <v>0.18000000000000002</v>
      </c>
      <c r="AH1396" t="str">
        <f t="shared" si="7891"/>
        <v/>
      </c>
      <c r="AI1396" s="37">
        <f t="shared" ref="AI1396:AJ1396" si="7988">IF(ROWS(AI$1379:AI1396)/100&lt;=AI$1377,AI1395+1,"")</f>
        <v>17.009999999999998</v>
      </c>
      <c r="AJ1396" s="37">
        <f t="shared" si="7988"/>
        <v>17.009999999999998</v>
      </c>
    </row>
    <row r="1397" spans="2:36" ht="12.75">
      <c r="B1397">
        <f t="shared" ref="B1397:P1397" si="7989">IF(ROWS(B$1379:B1397)&lt;=B$1377,B1396+1,"")</f>
        <v>19</v>
      </c>
      <c r="C1397">
        <f t="shared" si="7989"/>
        <v>19</v>
      </c>
      <c r="D1397">
        <f t="shared" si="7989"/>
        <v>19</v>
      </c>
      <c r="E1397">
        <f t="shared" si="7989"/>
        <v>19</v>
      </c>
      <c r="F1397">
        <f t="shared" si="7989"/>
        <v>19</v>
      </c>
      <c r="G1397">
        <f t="shared" si="7989"/>
        <v>19</v>
      </c>
      <c r="H1397">
        <f t="shared" si="7989"/>
        <v>19</v>
      </c>
      <c r="I1397">
        <f t="shared" si="7989"/>
        <v>19</v>
      </c>
      <c r="J1397">
        <f t="shared" si="7989"/>
        <v>19</v>
      </c>
      <c r="K1397">
        <f t="shared" si="7989"/>
        <v>19</v>
      </c>
      <c r="L1397">
        <f t="shared" si="7989"/>
        <v>19</v>
      </c>
      <c r="M1397">
        <f t="shared" si="7989"/>
        <v>19</v>
      </c>
      <c r="N1397">
        <f t="shared" si="7989"/>
        <v>19</v>
      </c>
      <c r="O1397" t="str">
        <f t="shared" si="7989"/>
        <v/>
      </c>
      <c r="P1397">
        <f t="shared" si="7989"/>
        <v>19</v>
      </c>
      <c r="Q1397" s="37" t="str">
        <f t="shared" ref="Q1397:T1397" si="7990">IF(ROWS(Q$1379:Q1397)/100&lt;=Q$1377,Q1396+1%,"")</f>
        <v/>
      </c>
      <c r="R1397" s="37">
        <f t="shared" si="7990"/>
        <v>0.19000000000000003</v>
      </c>
      <c r="S1397" s="37">
        <f t="shared" si="7990"/>
        <v>0.19000000000000003</v>
      </c>
      <c r="T1397" s="37" t="str">
        <f t="shared" si="7990"/>
        <v/>
      </c>
      <c r="U1397" t="str">
        <f t="shared" si="7885"/>
        <v/>
      </c>
      <c r="V1397" s="37" t="str">
        <f t="shared" ref="V1397:W1397" si="7991">IF(ROWS(V$1379:V1397)/100&lt;=V$1377,V1396+1%,"")</f>
        <v/>
      </c>
      <c r="W1397" s="37">
        <f t="shared" si="7991"/>
        <v>0.19000000000000003</v>
      </c>
      <c r="X1397" t="str">
        <f t="shared" si="7887"/>
        <v/>
      </c>
      <c r="Y1397" s="37" t="str">
        <f t="shared" si="7888"/>
        <v/>
      </c>
      <c r="Z1397">
        <f t="shared" ref="Z1397:AA1397" si="7992">IF(ROWS(Z$1379:Z1397)&lt;=Z$1377,Z1396+1,"")</f>
        <v>19</v>
      </c>
      <c r="AA1397">
        <f t="shared" si="7992"/>
        <v>19</v>
      </c>
      <c r="AB1397" s="37">
        <f t="shared" ref="AB1397:AG1397" si="7993">IF(ROWS(AB$1379:AB1397)/100&lt;=AB$1377,AB1396+1%,"")</f>
        <v>0.19000000000000003</v>
      </c>
      <c r="AC1397" s="37">
        <f t="shared" si="7993"/>
        <v>0.19000000000000003</v>
      </c>
      <c r="AD1397" s="37">
        <f t="shared" si="7993"/>
        <v>0.19000000000000003</v>
      </c>
      <c r="AE1397" s="37">
        <f t="shared" si="7993"/>
        <v>0.19000000000000003</v>
      </c>
      <c r="AF1397" s="37">
        <f t="shared" si="7993"/>
        <v>0.19000000000000003</v>
      </c>
      <c r="AG1397" s="37">
        <f t="shared" si="7993"/>
        <v>0.19000000000000003</v>
      </c>
      <c r="AH1397" t="str">
        <f t="shared" si="7891"/>
        <v/>
      </c>
      <c r="AI1397" s="37">
        <f t="shared" ref="AI1397:AJ1397" si="7994">IF(ROWS(AI$1379:AI1397)/100&lt;=AI$1377,AI1396+1,"")</f>
        <v>18.009999999999998</v>
      </c>
      <c r="AJ1397" s="37">
        <f t="shared" si="7994"/>
        <v>18.009999999999998</v>
      </c>
    </row>
    <row r="1398" spans="2:36" ht="12.75">
      <c r="B1398">
        <f t="shared" ref="B1398:P1398" si="7995">IF(ROWS(B$1379:B1398)&lt;=B$1377,B1397+1,"")</f>
        <v>20</v>
      </c>
      <c r="C1398">
        <f t="shared" si="7995"/>
        <v>20</v>
      </c>
      <c r="D1398">
        <f t="shared" si="7995"/>
        <v>20</v>
      </c>
      <c r="E1398">
        <f t="shared" si="7995"/>
        <v>20</v>
      </c>
      <c r="F1398">
        <f t="shared" si="7995"/>
        <v>20</v>
      </c>
      <c r="G1398">
        <f t="shared" si="7995"/>
        <v>20</v>
      </c>
      <c r="H1398">
        <f t="shared" si="7995"/>
        <v>20</v>
      </c>
      <c r="I1398">
        <f t="shared" si="7995"/>
        <v>20</v>
      </c>
      <c r="J1398">
        <f t="shared" si="7995"/>
        <v>20</v>
      </c>
      <c r="K1398">
        <f t="shared" si="7995"/>
        <v>20</v>
      </c>
      <c r="L1398">
        <f t="shared" si="7995"/>
        <v>20</v>
      </c>
      <c r="M1398">
        <f t="shared" si="7995"/>
        <v>20</v>
      </c>
      <c r="N1398">
        <f t="shared" si="7995"/>
        <v>20</v>
      </c>
      <c r="O1398" t="str">
        <f t="shared" si="7995"/>
        <v/>
      </c>
      <c r="P1398">
        <f t="shared" si="7995"/>
        <v>20</v>
      </c>
      <c r="Q1398" s="37" t="str">
        <f t="shared" ref="Q1398:T1398" si="7996">IF(ROWS(Q$1379:Q1398)/100&lt;=Q$1377,Q1397+1%,"")</f>
        <v/>
      </c>
      <c r="R1398" s="37">
        <f t="shared" si="7996"/>
        <v>0.20000000000000004</v>
      </c>
      <c r="S1398" s="37">
        <f t="shared" si="7996"/>
        <v>0.20000000000000004</v>
      </c>
      <c r="T1398" s="37" t="str">
        <f t="shared" si="7996"/>
        <v/>
      </c>
      <c r="U1398" t="str">
        <f t="shared" si="7885"/>
        <v/>
      </c>
      <c r="V1398" s="37" t="str">
        <f t="shared" ref="V1398:W1398" si="7997">IF(ROWS(V$1379:V1398)/100&lt;=V$1377,V1397+1%,"")</f>
        <v/>
      </c>
      <c r="W1398" s="37">
        <f t="shared" si="7997"/>
        <v>0.20000000000000004</v>
      </c>
      <c r="X1398" t="str">
        <f t="shared" si="7887"/>
        <v/>
      </c>
      <c r="Y1398" s="37" t="str">
        <f t="shared" si="7888"/>
        <v/>
      </c>
      <c r="Z1398">
        <f t="shared" ref="Z1398:AA1398" si="7998">IF(ROWS(Z$1379:Z1398)&lt;=Z$1377,Z1397+1,"")</f>
        <v>20</v>
      </c>
      <c r="AA1398">
        <f t="shared" si="7998"/>
        <v>20</v>
      </c>
      <c r="AB1398" s="37">
        <f t="shared" ref="AB1398:AG1398" si="7999">IF(ROWS(AB$1379:AB1398)/100&lt;=AB$1377,AB1397+1%,"")</f>
        <v>0.20000000000000004</v>
      </c>
      <c r="AC1398" s="37">
        <f t="shared" si="7999"/>
        <v>0.20000000000000004</v>
      </c>
      <c r="AD1398" s="37">
        <f t="shared" si="7999"/>
        <v>0.20000000000000004</v>
      </c>
      <c r="AE1398" s="37">
        <f t="shared" si="7999"/>
        <v>0.20000000000000004</v>
      </c>
      <c r="AF1398" s="37">
        <f t="shared" si="7999"/>
        <v>0.20000000000000004</v>
      </c>
      <c r="AG1398" s="37">
        <f t="shared" si="7999"/>
        <v>0.20000000000000004</v>
      </c>
      <c r="AH1398" t="str">
        <f t="shared" si="7891"/>
        <v/>
      </c>
      <c r="AI1398" s="37">
        <f t="shared" ref="AI1398:AJ1398" si="8000">IF(ROWS(AI$1379:AI1398)/100&lt;=AI$1377,AI1397+1,"")</f>
        <v>19.009999999999998</v>
      </c>
      <c r="AJ1398" s="37">
        <f t="shared" si="8000"/>
        <v>19.009999999999998</v>
      </c>
    </row>
    <row r="1399" spans="2:36" ht="12.75">
      <c r="B1399">
        <f t="shared" ref="B1399:P1399" si="8001">IF(ROWS(B$1379:B1399)&lt;=B$1377,B1398+1,"")</f>
        <v>21</v>
      </c>
      <c r="C1399">
        <f t="shared" si="8001"/>
        <v>21</v>
      </c>
      <c r="D1399">
        <f t="shared" si="8001"/>
        <v>21</v>
      </c>
      <c r="E1399">
        <f t="shared" si="8001"/>
        <v>21</v>
      </c>
      <c r="F1399">
        <f t="shared" si="8001"/>
        <v>21</v>
      </c>
      <c r="G1399">
        <f t="shared" si="8001"/>
        <v>21</v>
      </c>
      <c r="H1399">
        <f t="shared" si="8001"/>
        <v>21</v>
      </c>
      <c r="I1399">
        <f t="shared" si="8001"/>
        <v>21</v>
      </c>
      <c r="J1399">
        <f t="shared" si="8001"/>
        <v>21</v>
      </c>
      <c r="K1399">
        <f t="shared" si="8001"/>
        <v>21</v>
      </c>
      <c r="L1399">
        <f t="shared" si="8001"/>
        <v>21</v>
      </c>
      <c r="M1399">
        <f t="shared" si="8001"/>
        <v>21</v>
      </c>
      <c r="N1399">
        <f t="shared" si="8001"/>
        <v>21</v>
      </c>
      <c r="O1399" t="str">
        <f t="shared" si="8001"/>
        <v/>
      </c>
      <c r="P1399">
        <f t="shared" si="8001"/>
        <v>21</v>
      </c>
      <c r="Q1399" s="37" t="str">
        <f t="shared" ref="Q1399:T1399" si="8002">IF(ROWS(Q$1379:Q1399)/100&lt;=Q$1377,Q1398+1%,"")</f>
        <v/>
      </c>
      <c r="R1399" s="37">
        <f t="shared" si="8002"/>
        <v>0.21000000000000005</v>
      </c>
      <c r="S1399" s="37">
        <f t="shared" si="8002"/>
        <v>0.21000000000000005</v>
      </c>
      <c r="T1399" s="37" t="str">
        <f t="shared" si="8002"/>
        <v/>
      </c>
      <c r="U1399" t="str">
        <f t="shared" si="7885"/>
        <v/>
      </c>
      <c r="V1399" s="37" t="str">
        <f t="shared" ref="V1399:W1399" si="8003">IF(ROWS(V$1379:V1399)/100&lt;=V$1377,V1398+1%,"")</f>
        <v/>
      </c>
      <c r="W1399" s="37">
        <f t="shared" si="8003"/>
        <v>0.21000000000000005</v>
      </c>
      <c r="X1399" t="str">
        <f t="shared" si="7887"/>
        <v/>
      </c>
      <c r="Y1399" s="37" t="str">
        <f t="shared" si="7888"/>
        <v/>
      </c>
      <c r="Z1399">
        <f t="shared" ref="Z1399:AA1399" si="8004">IF(ROWS(Z$1379:Z1399)&lt;=Z$1377,Z1398+1,"")</f>
        <v>21</v>
      </c>
      <c r="AA1399">
        <f t="shared" si="8004"/>
        <v>21</v>
      </c>
      <c r="AB1399" s="37">
        <f t="shared" ref="AB1399:AG1399" si="8005">IF(ROWS(AB$1379:AB1399)/100&lt;=AB$1377,AB1398+1%,"")</f>
        <v>0.21000000000000005</v>
      </c>
      <c r="AC1399" s="37">
        <f t="shared" si="8005"/>
        <v>0.21000000000000005</v>
      </c>
      <c r="AD1399" s="37">
        <f t="shared" si="8005"/>
        <v>0.21000000000000005</v>
      </c>
      <c r="AE1399" s="37">
        <f t="shared" si="8005"/>
        <v>0.21000000000000005</v>
      </c>
      <c r="AF1399" s="37">
        <f t="shared" si="8005"/>
        <v>0.21000000000000005</v>
      </c>
      <c r="AG1399" s="37">
        <f t="shared" si="8005"/>
        <v>0.21000000000000005</v>
      </c>
      <c r="AH1399" t="str">
        <f t="shared" si="7891"/>
        <v/>
      </c>
      <c r="AI1399" s="37">
        <f t="shared" ref="AI1399:AJ1399" si="8006">IF(ROWS(AI$1379:AI1399)/100&lt;=AI$1377,AI1398+1,"")</f>
        <v>20.009999999999998</v>
      </c>
      <c r="AJ1399" s="37">
        <f t="shared" si="8006"/>
        <v>20.009999999999998</v>
      </c>
    </row>
    <row r="1400" spans="2:36" ht="12.75">
      <c r="B1400">
        <f t="shared" ref="B1400:P1400" si="8007">IF(ROWS(B$1379:B1400)&lt;=B$1377,B1399+1,"")</f>
        <v>22</v>
      </c>
      <c r="C1400">
        <f t="shared" si="8007"/>
        <v>22</v>
      </c>
      <c r="D1400">
        <f t="shared" si="8007"/>
        <v>22</v>
      </c>
      <c r="E1400">
        <f t="shared" si="8007"/>
        <v>22</v>
      </c>
      <c r="F1400">
        <f t="shared" si="8007"/>
        <v>22</v>
      </c>
      <c r="G1400">
        <f t="shared" si="8007"/>
        <v>22</v>
      </c>
      <c r="H1400">
        <f t="shared" si="8007"/>
        <v>22</v>
      </c>
      <c r="I1400">
        <f t="shared" si="8007"/>
        <v>22</v>
      </c>
      <c r="J1400">
        <f t="shared" si="8007"/>
        <v>22</v>
      </c>
      <c r="K1400">
        <f t="shared" si="8007"/>
        <v>22</v>
      </c>
      <c r="L1400">
        <f t="shared" si="8007"/>
        <v>22</v>
      </c>
      <c r="M1400">
        <f t="shared" si="8007"/>
        <v>22</v>
      </c>
      <c r="N1400">
        <f t="shared" si="8007"/>
        <v>22</v>
      </c>
      <c r="O1400" t="str">
        <f t="shared" si="8007"/>
        <v/>
      </c>
      <c r="P1400">
        <f t="shared" si="8007"/>
        <v>22</v>
      </c>
      <c r="Q1400" s="37" t="str">
        <f t="shared" ref="Q1400:T1400" si="8008">IF(ROWS(Q$1379:Q1400)/100&lt;=Q$1377,Q1399+1%,"")</f>
        <v/>
      </c>
      <c r="R1400" s="37">
        <f t="shared" si="8008"/>
        <v>0.22000000000000006</v>
      </c>
      <c r="S1400" s="37">
        <f t="shared" si="8008"/>
        <v>0.22000000000000006</v>
      </c>
      <c r="T1400" s="37" t="str">
        <f t="shared" si="8008"/>
        <v/>
      </c>
      <c r="U1400" t="str">
        <f t="shared" si="7885"/>
        <v/>
      </c>
      <c r="V1400" s="37" t="str">
        <f t="shared" ref="V1400:W1400" si="8009">IF(ROWS(V$1379:V1400)/100&lt;=V$1377,V1399+1%,"")</f>
        <v/>
      </c>
      <c r="W1400" s="37">
        <f t="shared" si="8009"/>
        <v>0.22000000000000006</v>
      </c>
      <c r="X1400" t="str">
        <f t="shared" si="7887"/>
        <v/>
      </c>
      <c r="Y1400" s="37" t="str">
        <f t="shared" si="7888"/>
        <v/>
      </c>
      <c r="Z1400">
        <f t="shared" ref="Z1400:AA1400" si="8010">IF(ROWS(Z$1379:Z1400)&lt;=Z$1377,Z1399+1,"")</f>
        <v>22</v>
      </c>
      <c r="AA1400">
        <f t="shared" si="8010"/>
        <v>22</v>
      </c>
      <c r="AB1400" s="37">
        <f t="shared" ref="AB1400:AG1400" si="8011">IF(ROWS(AB$1379:AB1400)/100&lt;=AB$1377,AB1399+1%,"")</f>
        <v>0.22000000000000006</v>
      </c>
      <c r="AC1400" s="37">
        <f t="shared" si="8011"/>
        <v>0.22000000000000006</v>
      </c>
      <c r="AD1400" s="37">
        <f t="shared" si="8011"/>
        <v>0.22000000000000006</v>
      </c>
      <c r="AE1400" s="37">
        <f t="shared" si="8011"/>
        <v>0.22000000000000006</v>
      </c>
      <c r="AF1400" s="37">
        <f t="shared" si="8011"/>
        <v>0.22000000000000006</v>
      </c>
      <c r="AG1400" s="37">
        <f t="shared" si="8011"/>
        <v>0.22000000000000006</v>
      </c>
      <c r="AH1400" t="str">
        <f t="shared" si="7891"/>
        <v/>
      </c>
      <c r="AI1400" s="37">
        <f t="shared" ref="AI1400:AJ1400" si="8012">IF(ROWS(AI$1379:AI1400)/100&lt;=AI$1377,AI1399+1,"")</f>
        <v>21.009999999999998</v>
      </c>
      <c r="AJ1400" s="37">
        <f t="shared" si="8012"/>
        <v>21.009999999999998</v>
      </c>
    </row>
    <row r="1401" spans="2:36" ht="12.75">
      <c r="B1401">
        <f t="shared" ref="B1401:P1401" si="8013">IF(ROWS(B$1379:B1401)&lt;=B$1377,B1400+1,"")</f>
        <v>23</v>
      </c>
      <c r="C1401">
        <f t="shared" si="8013"/>
        <v>23</v>
      </c>
      <c r="D1401">
        <f t="shared" si="8013"/>
        <v>23</v>
      </c>
      <c r="E1401">
        <f t="shared" si="8013"/>
        <v>23</v>
      </c>
      <c r="F1401">
        <f t="shared" si="8013"/>
        <v>23</v>
      </c>
      <c r="G1401">
        <f t="shared" si="8013"/>
        <v>23</v>
      </c>
      <c r="H1401">
        <f t="shared" si="8013"/>
        <v>23</v>
      </c>
      <c r="I1401">
        <f t="shared" si="8013"/>
        <v>23</v>
      </c>
      <c r="J1401">
        <f t="shared" si="8013"/>
        <v>23</v>
      </c>
      <c r="K1401">
        <f t="shared" si="8013"/>
        <v>23</v>
      </c>
      <c r="L1401">
        <f t="shared" si="8013"/>
        <v>23</v>
      </c>
      <c r="M1401">
        <f t="shared" si="8013"/>
        <v>23</v>
      </c>
      <c r="N1401">
        <f t="shared" si="8013"/>
        <v>23</v>
      </c>
      <c r="O1401" t="str">
        <f t="shared" si="8013"/>
        <v/>
      </c>
      <c r="P1401">
        <f t="shared" si="8013"/>
        <v>23</v>
      </c>
      <c r="Q1401" s="37" t="str">
        <f t="shared" ref="Q1401:T1401" si="8014">IF(ROWS(Q$1379:Q1401)/100&lt;=Q$1377,Q1400+1%,"")</f>
        <v/>
      </c>
      <c r="R1401" s="37">
        <f t="shared" si="8014"/>
        <v>0.23000000000000007</v>
      </c>
      <c r="S1401" s="37">
        <f t="shared" si="8014"/>
        <v>0.23000000000000007</v>
      </c>
      <c r="T1401" s="37" t="str">
        <f t="shared" si="8014"/>
        <v/>
      </c>
      <c r="U1401" t="str">
        <f t="shared" si="7885"/>
        <v/>
      </c>
      <c r="V1401" s="37" t="str">
        <f t="shared" ref="V1401:W1401" si="8015">IF(ROWS(V$1379:V1401)/100&lt;=V$1377,V1400+1%,"")</f>
        <v/>
      </c>
      <c r="W1401" s="37">
        <f t="shared" si="8015"/>
        <v>0.23000000000000007</v>
      </c>
      <c r="X1401" t="str">
        <f t="shared" si="7887"/>
        <v/>
      </c>
      <c r="Y1401" s="37" t="str">
        <f t="shared" si="7888"/>
        <v/>
      </c>
      <c r="Z1401">
        <f t="shared" ref="Z1401:AA1401" si="8016">IF(ROWS(Z$1379:Z1401)&lt;=Z$1377,Z1400+1,"")</f>
        <v>23</v>
      </c>
      <c r="AA1401">
        <f t="shared" si="8016"/>
        <v>23</v>
      </c>
      <c r="AB1401" s="37">
        <f t="shared" ref="AB1401:AG1401" si="8017">IF(ROWS(AB$1379:AB1401)/100&lt;=AB$1377,AB1400+1%,"")</f>
        <v>0.23000000000000007</v>
      </c>
      <c r="AC1401" s="37">
        <f t="shared" si="8017"/>
        <v>0.23000000000000007</v>
      </c>
      <c r="AD1401" s="37">
        <f t="shared" si="8017"/>
        <v>0.23000000000000007</v>
      </c>
      <c r="AE1401" s="37">
        <f t="shared" si="8017"/>
        <v>0.23000000000000007</v>
      </c>
      <c r="AF1401" s="37">
        <f t="shared" si="8017"/>
        <v>0.23000000000000007</v>
      </c>
      <c r="AG1401" s="37">
        <f t="shared" si="8017"/>
        <v>0.23000000000000007</v>
      </c>
      <c r="AH1401" t="str">
        <f t="shared" si="7891"/>
        <v/>
      </c>
      <c r="AI1401" s="37">
        <f t="shared" ref="AI1401:AJ1401" si="8018">IF(ROWS(AI$1379:AI1401)/100&lt;=AI$1377,AI1400+1,"")</f>
        <v>22.009999999999998</v>
      </c>
      <c r="AJ1401" s="37">
        <f t="shared" si="8018"/>
        <v>22.009999999999998</v>
      </c>
    </row>
    <row r="1402" spans="2:36" ht="12.75">
      <c r="B1402">
        <f t="shared" ref="B1402:P1402" si="8019">IF(ROWS(B$1379:B1402)&lt;=B$1377,B1401+1,"")</f>
        <v>24</v>
      </c>
      <c r="C1402">
        <f t="shared" si="8019"/>
        <v>24</v>
      </c>
      <c r="D1402">
        <f t="shared" si="8019"/>
        <v>24</v>
      </c>
      <c r="E1402">
        <f t="shared" si="8019"/>
        <v>24</v>
      </c>
      <c r="F1402">
        <f t="shared" si="8019"/>
        <v>24</v>
      </c>
      <c r="G1402">
        <f t="shared" si="8019"/>
        <v>24</v>
      </c>
      <c r="H1402">
        <f t="shared" si="8019"/>
        <v>24</v>
      </c>
      <c r="I1402">
        <f t="shared" si="8019"/>
        <v>24</v>
      </c>
      <c r="J1402">
        <f t="shared" si="8019"/>
        <v>24</v>
      </c>
      <c r="K1402">
        <f t="shared" si="8019"/>
        <v>24</v>
      </c>
      <c r="L1402">
        <f t="shared" si="8019"/>
        <v>24</v>
      </c>
      <c r="M1402">
        <f t="shared" si="8019"/>
        <v>24</v>
      </c>
      <c r="N1402">
        <f t="shared" si="8019"/>
        <v>24</v>
      </c>
      <c r="O1402" t="str">
        <f t="shared" si="8019"/>
        <v/>
      </c>
      <c r="P1402">
        <f t="shared" si="8019"/>
        <v>24</v>
      </c>
      <c r="Q1402" s="37" t="str">
        <f t="shared" ref="Q1402:T1402" si="8020">IF(ROWS(Q$1379:Q1402)/100&lt;=Q$1377,Q1401+1%,"")</f>
        <v/>
      </c>
      <c r="R1402" s="37">
        <f t="shared" si="8020"/>
        <v>0.24000000000000007</v>
      </c>
      <c r="S1402" s="37">
        <f t="shared" si="8020"/>
        <v>0.24000000000000007</v>
      </c>
      <c r="T1402" s="37" t="str">
        <f t="shared" si="8020"/>
        <v/>
      </c>
      <c r="U1402" t="str">
        <f t="shared" si="7885"/>
        <v/>
      </c>
      <c r="V1402" s="37" t="str">
        <f t="shared" ref="V1402:W1402" si="8021">IF(ROWS(V$1379:V1402)/100&lt;=V$1377,V1401+1%,"")</f>
        <v/>
      </c>
      <c r="W1402" s="37">
        <f t="shared" si="8021"/>
        <v>0.24000000000000007</v>
      </c>
      <c r="X1402" t="str">
        <f t="shared" si="7887"/>
        <v/>
      </c>
      <c r="Y1402" s="37" t="str">
        <f t="shared" si="7888"/>
        <v/>
      </c>
      <c r="Z1402">
        <f t="shared" ref="Z1402:AA1402" si="8022">IF(ROWS(Z$1379:Z1402)&lt;=Z$1377,Z1401+1,"")</f>
        <v>24</v>
      </c>
      <c r="AA1402">
        <f t="shared" si="8022"/>
        <v>24</v>
      </c>
      <c r="AB1402" s="37">
        <f t="shared" ref="AB1402:AG1402" si="8023">IF(ROWS(AB$1379:AB1402)/100&lt;=AB$1377,AB1401+1%,"")</f>
        <v>0.24000000000000007</v>
      </c>
      <c r="AC1402" s="37">
        <f t="shared" si="8023"/>
        <v>0.24000000000000007</v>
      </c>
      <c r="AD1402" s="37">
        <f t="shared" si="8023"/>
        <v>0.24000000000000007</v>
      </c>
      <c r="AE1402" s="37">
        <f t="shared" si="8023"/>
        <v>0.24000000000000007</v>
      </c>
      <c r="AF1402" s="37">
        <f t="shared" si="8023"/>
        <v>0.24000000000000007</v>
      </c>
      <c r="AG1402" s="37">
        <f t="shared" si="8023"/>
        <v>0.24000000000000007</v>
      </c>
      <c r="AH1402" t="str">
        <f t="shared" si="7891"/>
        <v/>
      </c>
      <c r="AI1402" s="37">
        <f t="shared" ref="AI1402:AJ1402" si="8024">IF(ROWS(AI$1379:AI1402)/100&lt;=AI$1377,AI1401+1,"")</f>
        <v>23.009999999999998</v>
      </c>
      <c r="AJ1402" s="37">
        <f t="shared" si="8024"/>
        <v>23.009999999999998</v>
      </c>
    </row>
    <row r="1403" spans="2:36" ht="12.75">
      <c r="B1403">
        <f t="shared" ref="B1403:P1403" si="8025">IF(ROWS(B$1379:B1403)&lt;=B$1377,B1402+1,"")</f>
        <v>25</v>
      </c>
      <c r="C1403">
        <f t="shared" si="8025"/>
        <v>25</v>
      </c>
      <c r="D1403">
        <f t="shared" si="8025"/>
        <v>25</v>
      </c>
      <c r="E1403">
        <f t="shared" si="8025"/>
        <v>25</v>
      </c>
      <c r="F1403">
        <f t="shared" si="8025"/>
        <v>25</v>
      </c>
      <c r="G1403">
        <f t="shared" si="8025"/>
        <v>25</v>
      </c>
      <c r="H1403">
        <f t="shared" si="8025"/>
        <v>25</v>
      </c>
      <c r="I1403">
        <f t="shared" si="8025"/>
        <v>25</v>
      </c>
      <c r="J1403">
        <f t="shared" si="8025"/>
        <v>25</v>
      </c>
      <c r="K1403">
        <f t="shared" si="8025"/>
        <v>25</v>
      </c>
      <c r="L1403">
        <f t="shared" si="8025"/>
        <v>25</v>
      </c>
      <c r="M1403">
        <f t="shared" si="8025"/>
        <v>25</v>
      </c>
      <c r="N1403">
        <f t="shared" si="8025"/>
        <v>25</v>
      </c>
      <c r="O1403" t="str">
        <f t="shared" si="8025"/>
        <v/>
      </c>
      <c r="P1403">
        <f t="shared" si="8025"/>
        <v>25</v>
      </c>
      <c r="Q1403" s="37" t="str">
        <f t="shared" ref="Q1403:T1403" si="8026">IF(ROWS(Q$1379:Q1403)/100&lt;=Q$1377,Q1402+1%,"")</f>
        <v/>
      </c>
      <c r="R1403" s="37">
        <f t="shared" si="8026"/>
        <v>0.25000000000000006</v>
      </c>
      <c r="S1403" s="37">
        <f t="shared" si="8026"/>
        <v>0.25000000000000006</v>
      </c>
      <c r="T1403" s="37" t="str">
        <f t="shared" si="8026"/>
        <v/>
      </c>
      <c r="U1403" t="str">
        <f t="shared" si="7885"/>
        <v/>
      </c>
      <c r="V1403" s="37" t="str">
        <f t="shared" ref="V1403:W1403" si="8027">IF(ROWS(V$1379:V1403)/100&lt;=V$1377,V1402+1%,"")</f>
        <v/>
      </c>
      <c r="W1403" s="37">
        <f t="shared" si="8027"/>
        <v>0.25000000000000006</v>
      </c>
      <c r="X1403" t="str">
        <f t="shared" si="7887"/>
        <v/>
      </c>
      <c r="Y1403" s="37" t="str">
        <f t="shared" si="7888"/>
        <v/>
      </c>
      <c r="Z1403">
        <f t="shared" ref="Z1403:AA1403" si="8028">IF(ROWS(Z$1379:Z1403)&lt;=Z$1377,Z1402+1,"")</f>
        <v>25</v>
      </c>
      <c r="AA1403">
        <f t="shared" si="8028"/>
        <v>25</v>
      </c>
      <c r="AB1403" s="37">
        <f t="shared" ref="AB1403:AG1403" si="8029">IF(ROWS(AB$1379:AB1403)/100&lt;=AB$1377,AB1402+1%,"")</f>
        <v>0.25000000000000006</v>
      </c>
      <c r="AC1403" s="37">
        <f t="shared" si="8029"/>
        <v>0.25000000000000006</v>
      </c>
      <c r="AD1403" s="37">
        <f t="shared" si="8029"/>
        <v>0.25000000000000006</v>
      </c>
      <c r="AE1403" s="37">
        <f t="shared" si="8029"/>
        <v>0.25000000000000006</v>
      </c>
      <c r="AF1403" s="37">
        <f t="shared" si="8029"/>
        <v>0.25000000000000006</v>
      </c>
      <c r="AG1403" s="37">
        <f t="shared" si="8029"/>
        <v>0.25000000000000006</v>
      </c>
      <c r="AH1403" t="str">
        <f t="shared" si="7891"/>
        <v/>
      </c>
      <c r="AI1403" s="37">
        <f t="shared" ref="AI1403:AJ1403" si="8030">IF(ROWS(AI$1379:AI1403)/100&lt;=AI$1377,AI1402+1,"")</f>
        <v>24.009999999999998</v>
      </c>
      <c r="AJ1403" s="37">
        <f t="shared" si="8030"/>
        <v>24.009999999999998</v>
      </c>
    </row>
    <row r="1404" spans="2:36" ht="12.75">
      <c r="B1404">
        <f t="shared" ref="B1404:P1404" si="8031">IF(ROWS(B$1379:B1404)&lt;=B$1377,B1403+1,"")</f>
        <v>26</v>
      </c>
      <c r="C1404">
        <f t="shared" si="8031"/>
        <v>26</v>
      </c>
      <c r="D1404">
        <f t="shared" si="8031"/>
        <v>26</v>
      </c>
      <c r="E1404">
        <f t="shared" si="8031"/>
        <v>26</v>
      </c>
      <c r="F1404">
        <f t="shared" si="8031"/>
        <v>26</v>
      </c>
      <c r="G1404">
        <f t="shared" si="8031"/>
        <v>26</v>
      </c>
      <c r="H1404">
        <f t="shared" si="8031"/>
        <v>26</v>
      </c>
      <c r="I1404">
        <f t="shared" si="8031"/>
        <v>26</v>
      </c>
      <c r="J1404">
        <f t="shared" si="8031"/>
        <v>26</v>
      </c>
      <c r="K1404">
        <f t="shared" si="8031"/>
        <v>26</v>
      </c>
      <c r="L1404">
        <f t="shared" si="8031"/>
        <v>26</v>
      </c>
      <c r="M1404">
        <f t="shared" si="8031"/>
        <v>26</v>
      </c>
      <c r="N1404">
        <f t="shared" si="8031"/>
        <v>26</v>
      </c>
      <c r="O1404" t="str">
        <f t="shared" si="8031"/>
        <v/>
      </c>
      <c r="P1404">
        <f t="shared" si="8031"/>
        <v>26</v>
      </c>
      <c r="Q1404" s="37" t="str">
        <f t="shared" ref="Q1404:T1404" si="8032">IF(ROWS(Q$1379:Q1404)/100&lt;=Q$1377,Q1403+1%,"")</f>
        <v/>
      </c>
      <c r="R1404" s="37">
        <f t="shared" si="8032"/>
        <v>0.26000000000000006</v>
      </c>
      <c r="S1404" s="37">
        <f t="shared" si="8032"/>
        <v>0.26000000000000006</v>
      </c>
      <c r="T1404" s="37" t="str">
        <f t="shared" si="8032"/>
        <v/>
      </c>
      <c r="U1404" t="str">
        <f t="shared" si="7885"/>
        <v/>
      </c>
      <c r="V1404" s="37" t="str">
        <f t="shared" ref="V1404:W1404" si="8033">IF(ROWS(V$1379:V1404)/100&lt;=V$1377,V1403+1%,"")</f>
        <v/>
      </c>
      <c r="W1404" s="37">
        <f t="shared" si="8033"/>
        <v>0.26000000000000006</v>
      </c>
      <c r="X1404" t="str">
        <f t="shared" si="7887"/>
        <v/>
      </c>
      <c r="Y1404" s="37" t="str">
        <f t="shared" si="7888"/>
        <v/>
      </c>
      <c r="Z1404">
        <f t="shared" ref="Z1404:AA1404" si="8034">IF(ROWS(Z$1379:Z1404)&lt;=Z$1377,Z1403+1,"")</f>
        <v>26</v>
      </c>
      <c r="AA1404">
        <f t="shared" si="8034"/>
        <v>26</v>
      </c>
      <c r="AB1404" s="37">
        <f t="shared" ref="AB1404:AG1404" si="8035">IF(ROWS(AB$1379:AB1404)/100&lt;=AB$1377,AB1403+1%,"")</f>
        <v>0.26000000000000006</v>
      </c>
      <c r="AC1404" s="37">
        <f t="shared" si="8035"/>
        <v>0.26000000000000006</v>
      </c>
      <c r="AD1404" s="37">
        <f t="shared" si="8035"/>
        <v>0.26000000000000006</v>
      </c>
      <c r="AE1404" s="37">
        <f t="shared" si="8035"/>
        <v>0.26000000000000006</v>
      </c>
      <c r="AF1404" s="37">
        <f t="shared" si="8035"/>
        <v>0.26000000000000006</v>
      </c>
      <c r="AG1404" s="37">
        <f t="shared" si="8035"/>
        <v>0.26000000000000006</v>
      </c>
      <c r="AH1404" t="str">
        <f t="shared" si="7891"/>
        <v/>
      </c>
      <c r="AI1404" s="37">
        <f t="shared" ref="AI1404:AJ1404" si="8036">IF(ROWS(AI$1379:AI1404)/100&lt;=AI$1377,AI1403+1,"")</f>
        <v>25.009999999999998</v>
      </c>
      <c r="AJ1404" s="37">
        <f t="shared" si="8036"/>
        <v>25.009999999999998</v>
      </c>
    </row>
    <row r="1405" spans="2:36" ht="12.75">
      <c r="B1405">
        <f t="shared" ref="B1405:P1405" si="8037">IF(ROWS(B$1379:B1405)&lt;=B$1377,B1404+1,"")</f>
        <v>27</v>
      </c>
      <c r="C1405">
        <f t="shared" si="8037"/>
        <v>27</v>
      </c>
      <c r="D1405">
        <f t="shared" si="8037"/>
        <v>27</v>
      </c>
      <c r="E1405">
        <f t="shared" si="8037"/>
        <v>27</v>
      </c>
      <c r="F1405">
        <f t="shared" si="8037"/>
        <v>27</v>
      </c>
      <c r="G1405">
        <f t="shared" si="8037"/>
        <v>27</v>
      </c>
      <c r="H1405">
        <f t="shared" si="8037"/>
        <v>27</v>
      </c>
      <c r="I1405">
        <f t="shared" si="8037"/>
        <v>27</v>
      </c>
      <c r="J1405">
        <f t="shared" si="8037"/>
        <v>27</v>
      </c>
      <c r="K1405">
        <f t="shared" si="8037"/>
        <v>27</v>
      </c>
      <c r="L1405">
        <f t="shared" si="8037"/>
        <v>27</v>
      </c>
      <c r="M1405">
        <f t="shared" si="8037"/>
        <v>27</v>
      </c>
      <c r="N1405">
        <f t="shared" si="8037"/>
        <v>27</v>
      </c>
      <c r="O1405" t="str">
        <f t="shared" si="8037"/>
        <v/>
      </c>
      <c r="P1405">
        <f t="shared" si="8037"/>
        <v>27</v>
      </c>
      <c r="Q1405" s="37" t="str">
        <f t="shared" ref="Q1405:T1405" si="8038">IF(ROWS(Q$1379:Q1405)/100&lt;=Q$1377,Q1404+1%,"")</f>
        <v/>
      </c>
      <c r="R1405" s="37">
        <f t="shared" si="8038"/>
        <v>0.27000000000000007</v>
      </c>
      <c r="S1405" s="37">
        <f t="shared" si="8038"/>
        <v>0.27000000000000007</v>
      </c>
      <c r="T1405" s="37" t="str">
        <f t="shared" si="8038"/>
        <v/>
      </c>
      <c r="U1405" t="str">
        <f t="shared" si="7885"/>
        <v/>
      </c>
      <c r="V1405" s="37" t="str">
        <f t="shared" ref="V1405:W1405" si="8039">IF(ROWS(V$1379:V1405)/100&lt;=V$1377,V1404+1%,"")</f>
        <v/>
      </c>
      <c r="W1405" s="37">
        <f t="shared" si="8039"/>
        <v>0.27000000000000007</v>
      </c>
      <c r="X1405" t="str">
        <f t="shared" si="7887"/>
        <v/>
      </c>
      <c r="Y1405" s="37" t="str">
        <f t="shared" si="7888"/>
        <v/>
      </c>
      <c r="Z1405">
        <f t="shared" ref="Z1405:AA1405" si="8040">IF(ROWS(Z$1379:Z1405)&lt;=Z$1377,Z1404+1,"")</f>
        <v>27</v>
      </c>
      <c r="AA1405">
        <f t="shared" si="8040"/>
        <v>27</v>
      </c>
      <c r="AB1405" s="37">
        <f t="shared" ref="AB1405:AG1405" si="8041">IF(ROWS(AB$1379:AB1405)/100&lt;=AB$1377,AB1404+1%,"")</f>
        <v>0.27000000000000007</v>
      </c>
      <c r="AC1405" s="37">
        <f t="shared" si="8041"/>
        <v>0.27000000000000007</v>
      </c>
      <c r="AD1405" s="37">
        <f t="shared" si="8041"/>
        <v>0.27000000000000007</v>
      </c>
      <c r="AE1405" s="37">
        <f t="shared" si="8041"/>
        <v>0.27000000000000007</v>
      </c>
      <c r="AF1405" s="37">
        <f t="shared" si="8041"/>
        <v>0.27000000000000007</v>
      </c>
      <c r="AG1405" s="37">
        <f t="shared" si="8041"/>
        <v>0.27000000000000007</v>
      </c>
      <c r="AH1405" t="str">
        <f t="shared" si="7891"/>
        <v/>
      </c>
      <c r="AI1405" s="37">
        <f t="shared" ref="AI1405:AJ1405" si="8042">IF(ROWS(AI$1379:AI1405)/100&lt;=AI$1377,AI1404+1,"")</f>
        <v>26.009999999999998</v>
      </c>
      <c r="AJ1405" s="37">
        <f t="shared" si="8042"/>
        <v>26.009999999999998</v>
      </c>
    </row>
    <row r="1406" spans="2:36" ht="12.75">
      <c r="B1406">
        <f t="shared" ref="B1406:P1406" si="8043">IF(ROWS(B$1379:B1406)&lt;=B$1377,B1405+1,"")</f>
        <v>28</v>
      </c>
      <c r="C1406">
        <f t="shared" si="8043"/>
        <v>28</v>
      </c>
      <c r="D1406">
        <f t="shared" si="8043"/>
        <v>28</v>
      </c>
      <c r="E1406">
        <f t="shared" si="8043"/>
        <v>28</v>
      </c>
      <c r="F1406">
        <f t="shared" si="8043"/>
        <v>28</v>
      </c>
      <c r="G1406">
        <f t="shared" si="8043"/>
        <v>28</v>
      </c>
      <c r="H1406">
        <f t="shared" si="8043"/>
        <v>28</v>
      </c>
      <c r="I1406">
        <f t="shared" si="8043"/>
        <v>28</v>
      </c>
      <c r="J1406">
        <f t="shared" si="8043"/>
        <v>28</v>
      </c>
      <c r="K1406">
        <f t="shared" si="8043"/>
        <v>28</v>
      </c>
      <c r="L1406">
        <f t="shared" si="8043"/>
        <v>28</v>
      </c>
      <c r="M1406">
        <f t="shared" si="8043"/>
        <v>28</v>
      </c>
      <c r="N1406">
        <f t="shared" si="8043"/>
        <v>28</v>
      </c>
      <c r="O1406" t="str">
        <f t="shared" si="8043"/>
        <v/>
      </c>
      <c r="P1406">
        <f t="shared" si="8043"/>
        <v>28</v>
      </c>
      <c r="Q1406" s="37" t="str">
        <f t="shared" ref="Q1406:T1406" si="8044">IF(ROWS(Q$1379:Q1406)/100&lt;=Q$1377,Q1405+1%,"")</f>
        <v/>
      </c>
      <c r="R1406" s="37">
        <f t="shared" si="8044"/>
        <v>0.28000000000000008</v>
      </c>
      <c r="S1406" s="37">
        <f t="shared" si="8044"/>
        <v>0.28000000000000008</v>
      </c>
      <c r="T1406" s="37" t="str">
        <f t="shared" si="8044"/>
        <v/>
      </c>
      <c r="U1406" t="str">
        <f t="shared" si="7885"/>
        <v/>
      </c>
      <c r="V1406" s="37" t="str">
        <f t="shared" ref="V1406:W1406" si="8045">IF(ROWS(V$1379:V1406)/100&lt;=V$1377,V1405+1%,"")</f>
        <v/>
      </c>
      <c r="W1406" s="37">
        <f t="shared" si="8045"/>
        <v>0.28000000000000008</v>
      </c>
      <c r="X1406" t="str">
        <f t="shared" si="7887"/>
        <v/>
      </c>
      <c r="Y1406" s="37" t="str">
        <f t="shared" si="7888"/>
        <v/>
      </c>
      <c r="Z1406">
        <f t="shared" ref="Z1406:AA1406" si="8046">IF(ROWS(Z$1379:Z1406)&lt;=Z$1377,Z1405+1,"")</f>
        <v>28</v>
      </c>
      <c r="AA1406">
        <f t="shared" si="8046"/>
        <v>28</v>
      </c>
      <c r="AB1406" s="37">
        <f t="shared" ref="AB1406:AG1406" si="8047">IF(ROWS(AB$1379:AB1406)/100&lt;=AB$1377,AB1405+1%,"")</f>
        <v>0.28000000000000008</v>
      </c>
      <c r="AC1406" s="37">
        <f t="shared" si="8047"/>
        <v>0.28000000000000008</v>
      </c>
      <c r="AD1406" s="37">
        <f t="shared" si="8047"/>
        <v>0.28000000000000008</v>
      </c>
      <c r="AE1406" s="37">
        <f t="shared" si="8047"/>
        <v>0.28000000000000008</v>
      </c>
      <c r="AF1406" s="37">
        <f t="shared" si="8047"/>
        <v>0.28000000000000008</v>
      </c>
      <c r="AG1406" s="37">
        <f t="shared" si="8047"/>
        <v>0.28000000000000008</v>
      </c>
      <c r="AH1406" t="str">
        <f t="shared" si="7891"/>
        <v/>
      </c>
      <c r="AI1406" s="37">
        <f t="shared" ref="AI1406:AJ1406" si="8048">IF(ROWS(AI$1379:AI1406)/100&lt;=AI$1377,AI1405+1,"")</f>
        <v>27.009999999999998</v>
      </c>
      <c r="AJ1406" s="37">
        <f t="shared" si="8048"/>
        <v>27.009999999999998</v>
      </c>
    </row>
    <row r="1407" spans="2:36" ht="12.75">
      <c r="B1407">
        <f t="shared" ref="B1407:P1407" si="8049">IF(ROWS(B$1379:B1407)&lt;=B$1377,B1406+1,"")</f>
        <v>29</v>
      </c>
      <c r="C1407">
        <f t="shared" si="8049"/>
        <v>29</v>
      </c>
      <c r="D1407">
        <f t="shared" si="8049"/>
        <v>29</v>
      </c>
      <c r="E1407">
        <f t="shared" si="8049"/>
        <v>29</v>
      </c>
      <c r="F1407">
        <f t="shared" si="8049"/>
        <v>29</v>
      </c>
      <c r="G1407">
        <f t="shared" si="8049"/>
        <v>29</v>
      </c>
      <c r="H1407">
        <f t="shared" si="8049"/>
        <v>29</v>
      </c>
      <c r="I1407">
        <f t="shared" si="8049"/>
        <v>29</v>
      </c>
      <c r="J1407">
        <f t="shared" si="8049"/>
        <v>29</v>
      </c>
      <c r="K1407">
        <f t="shared" si="8049"/>
        <v>29</v>
      </c>
      <c r="L1407">
        <f t="shared" si="8049"/>
        <v>29</v>
      </c>
      <c r="M1407">
        <f t="shared" si="8049"/>
        <v>29</v>
      </c>
      <c r="N1407">
        <f t="shared" si="8049"/>
        <v>29</v>
      </c>
      <c r="O1407" t="str">
        <f t="shared" si="8049"/>
        <v/>
      </c>
      <c r="P1407">
        <f t="shared" si="8049"/>
        <v>29</v>
      </c>
      <c r="Q1407" s="37" t="str">
        <f t="shared" ref="Q1407:T1407" si="8050">IF(ROWS(Q$1379:Q1407)/100&lt;=Q$1377,Q1406+1%,"")</f>
        <v/>
      </c>
      <c r="R1407" s="37">
        <f t="shared" si="8050"/>
        <v>0.29000000000000009</v>
      </c>
      <c r="S1407" s="37">
        <f t="shared" si="8050"/>
        <v>0.29000000000000009</v>
      </c>
      <c r="T1407" s="37" t="str">
        <f t="shared" si="8050"/>
        <v/>
      </c>
      <c r="U1407" t="str">
        <f t="shared" si="7885"/>
        <v/>
      </c>
      <c r="V1407" s="37" t="str">
        <f t="shared" ref="V1407:W1407" si="8051">IF(ROWS(V$1379:V1407)/100&lt;=V$1377,V1406+1%,"")</f>
        <v/>
      </c>
      <c r="W1407" s="37">
        <f t="shared" si="8051"/>
        <v>0.29000000000000009</v>
      </c>
      <c r="X1407" t="str">
        <f t="shared" si="7887"/>
        <v/>
      </c>
      <c r="Y1407" s="37" t="str">
        <f t="shared" si="7888"/>
        <v/>
      </c>
      <c r="Z1407">
        <f t="shared" ref="Z1407:AA1407" si="8052">IF(ROWS(Z$1379:Z1407)&lt;=Z$1377,Z1406+1,"")</f>
        <v>29</v>
      </c>
      <c r="AA1407">
        <f t="shared" si="8052"/>
        <v>29</v>
      </c>
      <c r="AB1407" s="37">
        <f t="shared" ref="AB1407:AG1407" si="8053">IF(ROWS(AB$1379:AB1407)/100&lt;=AB$1377,AB1406+1%,"")</f>
        <v>0.29000000000000009</v>
      </c>
      <c r="AC1407" s="37">
        <f t="shared" si="8053"/>
        <v>0.29000000000000009</v>
      </c>
      <c r="AD1407" s="37">
        <f t="shared" si="8053"/>
        <v>0.29000000000000009</v>
      </c>
      <c r="AE1407" s="37">
        <f t="shared" si="8053"/>
        <v>0.29000000000000009</v>
      </c>
      <c r="AF1407" s="37">
        <f t="shared" si="8053"/>
        <v>0.29000000000000009</v>
      </c>
      <c r="AG1407" s="37">
        <f t="shared" si="8053"/>
        <v>0.29000000000000009</v>
      </c>
      <c r="AH1407" t="str">
        <f t="shared" si="7891"/>
        <v/>
      </c>
      <c r="AI1407" s="37">
        <f t="shared" ref="AI1407:AJ1407" si="8054">IF(ROWS(AI$1379:AI1407)/100&lt;=AI$1377,AI1406+1,"")</f>
        <v>28.009999999999998</v>
      </c>
      <c r="AJ1407" s="37">
        <f t="shared" si="8054"/>
        <v>28.009999999999998</v>
      </c>
    </row>
    <row r="1408" spans="2:36" ht="12.75">
      <c r="B1408">
        <f t="shared" ref="B1408:P1408" si="8055">IF(ROWS(B$1379:B1408)&lt;=B$1377,B1407+1,"")</f>
        <v>30</v>
      </c>
      <c r="C1408">
        <f t="shared" si="8055"/>
        <v>30</v>
      </c>
      <c r="D1408">
        <f t="shared" si="8055"/>
        <v>30</v>
      </c>
      <c r="E1408">
        <f t="shared" si="8055"/>
        <v>30</v>
      </c>
      <c r="F1408">
        <f t="shared" si="8055"/>
        <v>30</v>
      </c>
      <c r="G1408">
        <f t="shared" si="8055"/>
        <v>30</v>
      </c>
      <c r="H1408">
        <f t="shared" si="8055"/>
        <v>30</v>
      </c>
      <c r="I1408">
        <f t="shared" si="8055"/>
        <v>30</v>
      </c>
      <c r="J1408">
        <f t="shared" si="8055"/>
        <v>30</v>
      </c>
      <c r="K1408">
        <f t="shared" si="8055"/>
        <v>30</v>
      </c>
      <c r="L1408">
        <f t="shared" si="8055"/>
        <v>30</v>
      </c>
      <c r="M1408">
        <f t="shared" si="8055"/>
        <v>30</v>
      </c>
      <c r="N1408">
        <f t="shared" si="8055"/>
        <v>30</v>
      </c>
      <c r="O1408" t="str">
        <f t="shared" si="8055"/>
        <v/>
      </c>
      <c r="P1408">
        <f t="shared" si="8055"/>
        <v>30</v>
      </c>
      <c r="Q1408" s="37" t="str">
        <f t="shared" ref="Q1408:T1408" si="8056">IF(ROWS(Q$1379:Q1408)/100&lt;=Q$1377,Q1407+1%,"")</f>
        <v/>
      </c>
      <c r="R1408" s="37">
        <f t="shared" si="8056"/>
        <v>0.3000000000000001</v>
      </c>
      <c r="S1408" s="37">
        <f t="shared" si="8056"/>
        <v>0.3000000000000001</v>
      </c>
      <c r="T1408" s="37" t="str">
        <f t="shared" si="8056"/>
        <v/>
      </c>
      <c r="U1408" t="str">
        <f t="shared" si="7885"/>
        <v/>
      </c>
      <c r="V1408" s="37" t="str">
        <f t="shared" ref="V1408:W1408" si="8057">IF(ROWS(V$1379:V1408)/100&lt;=V$1377,V1407+1%,"")</f>
        <v/>
      </c>
      <c r="W1408" s="37">
        <f t="shared" si="8057"/>
        <v>0.3000000000000001</v>
      </c>
      <c r="X1408" t="str">
        <f t="shared" si="7887"/>
        <v/>
      </c>
      <c r="Y1408" s="37" t="str">
        <f t="shared" si="7888"/>
        <v/>
      </c>
      <c r="Z1408">
        <f t="shared" ref="Z1408:AA1408" si="8058">IF(ROWS(Z$1379:Z1408)&lt;=Z$1377,Z1407+1,"")</f>
        <v>30</v>
      </c>
      <c r="AA1408">
        <f t="shared" si="8058"/>
        <v>30</v>
      </c>
      <c r="AB1408" s="37">
        <f t="shared" ref="AB1408:AG1408" si="8059">IF(ROWS(AB$1379:AB1408)/100&lt;=AB$1377,AB1407+1%,"")</f>
        <v>0.3000000000000001</v>
      </c>
      <c r="AC1408" s="37">
        <f t="shared" si="8059"/>
        <v>0.3000000000000001</v>
      </c>
      <c r="AD1408" s="37">
        <f t="shared" si="8059"/>
        <v>0.3000000000000001</v>
      </c>
      <c r="AE1408" s="37">
        <f t="shared" si="8059"/>
        <v>0.3000000000000001</v>
      </c>
      <c r="AF1408" s="37">
        <f t="shared" si="8059"/>
        <v>0.3000000000000001</v>
      </c>
      <c r="AG1408" s="37">
        <f t="shared" si="8059"/>
        <v>0.3000000000000001</v>
      </c>
      <c r="AH1408" t="str">
        <f t="shared" si="7891"/>
        <v/>
      </c>
      <c r="AI1408" s="37">
        <f t="shared" ref="AI1408:AJ1408" si="8060">IF(ROWS(AI$1379:AI1408)/100&lt;=AI$1377,AI1407+1,"")</f>
        <v>29.009999999999998</v>
      </c>
      <c r="AJ1408" s="37">
        <f t="shared" si="8060"/>
        <v>29.009999999999998</v>
      </c>
    </row>
    <row r="1409" spans="1:38" ht="12.75">
      <c r="Q1409" s="37"/>
      <c r="R1409" s="37"/>
      <c r="S1409" s="37"/>
      <c r="T1409" s="37"/>
      <c r="V1409" s="37"/>
      <c r="W1409" s="37"/>
      <c r="Y1409" s="37"/>
      <c r="AB1409" s="37"/>
      <c r="AC1409" s="37"/>
      <c r="AD1409" s="37"/>
      <c r="AE1409" s="37"/>
      <c r="AF1409" s="37"/>
      <c r="AG1409" s="37"/>
      <c r="AI1409" s="37"/>
      <c r="AJ1409" s="37"/>
    </row>
    <row r="1410" spans="1:38" ht="12.75">
      <c r="A1410" s="10" t="s">
        <v>3</v>
      </c>
      <c r="B1410" s="10" t="s">
        <v>1367</v>
      </c>
      <c r="C1410" s="10" t="s">
        <v>1367</v>
      </c>
      <c r="D1410" s="10" t="s">
        <v>1367</v>
      </c>
      <c r="E1410" s="10" t="s">
        <v>1367</v>
      </c>
      <c r="F1410" s="10" t="s">
        <v>1367</v>
      </c>
      <c r="G1410" s="10" t="s">
        <v>1367</v>
      </c>
      <c r="H1410" s="10" t="s">
        <v>1367</v>
      </c>
      <c r="I1410" s="10" t="s">
        <v>1367</v>
      </c>
      <c r="J1410" s="10" t="s">
        <v>1367</v>
      </c>
      <c r="K1410" s="10" t="s">
        <v>1367</v>
      </c>
      <c r="L1410" s="10" t="s">
        <v>1367</v>
      </c>
      <c r="M1410" s="10" t="s">
        <v>1367</v>
      </c>
      <c r="N1410" s="10" t="s">
        <v>1367</v>
      </c>
      <c r="O1410" s="10" t="s">
        <v>1367</v>
      </c>
      <c r="P1410" s="10" t="s">
        <v>1367</v>
      </c>
      <c r="Q1410" s="157" t="s">
        <v>1367</v>
      </c>
      <c r="R1410" s="157" t="s">
        <v>1367</v>
      </c>
      <c r="S1410" s="157" t="s">
        <v>1367</v>
      </c>
      <c r="T1410" s="157" t="s">
        <v>1367</v>
      </c>
      <c r="U1410" s="10" t="s">
        <v>1367</v>
      </c>
      <c r="V1410" s="157" t="s">
        <v>1367</v>
      </c>
      <c r="W1410" s="157" t="s">
        <v>1367</v>
      </c>
      <c r="X1410" s="10" t="s">
        <v>1367</v>
      </c>
      <c r="Y1410" s="157" t="s">
        <v>1367</v>
      </c>
      <c r="Z1410" s="10" t="s">
        <v>1367</v>
      </c>
      <c r="AA1410" s="10" t="s">
        <v>1367</v>
      </c>
      <c r="AB1410" s="157" t="s">
        <v>1367</v>
      </c>
      <c r="AC1410" s="157" t="s">
        <v>1367</v>
      </c>
      <c r="AD1410" s="157" t="s">
        <v>1367</v>
      </c>
      <c r="AE1410" s="157" t="s">
        <v>1367</v>
      </c>
      <c r="AF1410" s="157" t="s">
        <v>1367</v>
      </c>
      <c r="AG1410" s="157" t="s">
        <v>1367</v>
      </c>
      <c r="AH1410" s="10" t="s">
        <v>1367</v>
      </c>
      <c r="AI1410" s="157" t="s">
        <v>1367</v>
      </c>
      <c r="AJ1410" s="157" t="s">
        <v>1367</v>
      </c>
      <c r="AK1410" s="10"/>
      <c r="AL1410" s="10"/>
    </row>
    <row r="1411" spans="1:38" ht="12.75">
      <c r="A1411" s="10" t="s">
        <v>362</v>
      </c>
      <c r="B1411" s="10">
        <v>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57">
        <v>0</v>
      </c>
      <c r="R1411" s="157">
        <v>0</v>
      </c>
      <c r="S1411" s="157">
        <v>0</v>
      </c>
      <c r="T1411" s="157">
        <v>0</v>
      </c>
      <c r="U1411" s="10">
        <v>0</v>
      </c>
      <c r="V1411" s="157">
        <v>0</v>
      </c>
      <c r="W1411" s="157">
        <v>0</v>
      </c>
      <c r="X1411" s="10">
        <v>0</v>
      </c>
      <c r="Y1411" s="157">
        <v>0</v>
      </c>
      <c r="Z1411" s="10">
        <v>0</v>
      </c>
      <c r="AA1411" s="10">
        <v>0</v>
      </c>
      <c r="AB1411" s="157">
        <v>0</v>
      </c>
      <c r="AC1411" s="157">
        <v>0</v>
      </c>
      <c r="AD1411" s="157">
        <v>0</v>
      </c>
      <c r="AE1411" s="157">
        <v>0</v>
      </c>
      <c r="AF1411" s="157">
        <v>0</v>
      </c>
      <c r="AG1411" s="157">
        <v>0</v>
      </c>
      <c r="AH1411" s="10">
        <v>0</v>
      </c>
      <c r="AI1411" s="157">
        <v>0</v>
      </c>
      <c r="AJ1411" s="157">
        <v>0</v>
      </c>
      <c r="AK1411" s="10"/>
      <c r="AL1411" s="10"/>
    </row>
    <row r="1412" spans="1:38" ht="12.75">
      <c r="A1412" s="10" t="s">
        <v>266</v>
      </c>
      <c r="B1412">
        <f t="shared" ref="B1412:P1412" si="8061">IF(ROWS(B1412)&lt;=B1410,B1411+1,"")</f>
        <v>1</v>
      </c>
      <c r="C1412">
        <f t="shared" si="8061"/>
        <v>1</v>
      </c>
      <c r="D1412">
        <f t="shared" si="8061"/>
        <v>1</v>
      </c>
      <c r="E1412">
        <f t="shared" si="8061"/>
        <v>1</v>
      </c>
      <c r="F1412">
        <f t="shared" si="8061"/>
        <v>1</v>
      </c>
      <c r="G1412">
        <f t="shared" si="8061"/>
        <v>1</v>
      </c>
      <c r="H1412">
        <f t="shared" si="8061"/>
        <v>1</v>
      </c>
      <c r="I1412">
        <f t="shared" si="8061"/>
        <v>1</v>
      </c>
      <c r="J1412">
        <f t="shared" si="8061"/>
        <v>1</v>
      </c>
      <c r="K1412">
        <f t="shared" si="8061"/>
        <v>1</v>
      </c>
      <c r="L1412">
        <f t="shared" si="8061"/>
        <v>1</v>
      </c>
      <c r="M1412">
        <f t="shared" si="8061"/>
        <v>1</v>
      </c>
      <c r="N1412">
        <f t="shared" si="8061"/>
        <v>1</v>
      </c>
      <c r="O1412">
        <f t="shared" si="8061"/>
        <v>1</v>
      </c>
      <c r="P1412">
        <f t="shared" si="8061"/>
        <v>1</v>
      </c>
      <c r="Q1412" s="37">
        <f t="shared" ref="Q1412:T1412" si="8062">IF(ROWS(Q1412)/100&lt;=Q1410,Q1411+1%,"")</f>
        <v>0.01</v>
      </c>
      <c r="R1412" s="37">
        <f t="shared" si="8062"/>
        <v>0.01</v>
      </c>
      <c r="S1412" s="37">
        <f t="shared" si="8062"/>
        <v>0.01</v>
      </c>
      <c r="T1412" s="37">
        <f t="shared" si="8062"/>
        <v>0.01</v>
      </c>
      <c r="U1412">
        <f>IF(ROWS(U1412)&lt;=U1410,U1411+1,"")</f>
        <v>1</v>
      </c>
      <c r="V1412" s="37">
        <f t="shared" ref="V1412:W1412" si="8063">IF(ROWS(V1412)/100&lt;=V1410,V1411+1%,"")</f>
        <v>0.01</v>
      </c>
      <c r="W1412" s="37">
        <f t="shared" si="8063"/>
        <v>0.01</v>
      </c>
      <c r="X1412">
        <f>IF(ROWS(X1412)&lt;=X1410,X1411+10,"")</f>
        <v>10</v>
      </c>
      <c r="Y1412" s="37">
        <f>IF(ROWS(Y1412)/100&lt;=Y1410,Y1411+1%,"")</f>
        <v>0.01</v>
      </c>
      <c r="Z1412">
        <f t="shared" ref="Z1412:AA1412" si="8064">IF(ROWS(Z1412)&lt;=Z1410,Z1411+1,"")</f>
        <v>1</v>
      </c>
      <c r="AA1412">
        <f t="shared" si="8064"/>
        <v>1</v>
      </c>
      <c r="AB1412" s="37">
        <f t="shared" ref="AB1412:AG1412" si="8065">IF(ROWS(AB1412)/100&lt;=AB1410,AB1411+1%,"")</f>
        <v>0.01</v>
      </c>
      <c r="AC1412" s="37">
        <f t="shared" si="8065"/>
        <v>0.01</v>
      </c>
      <c r="AD1412" s="37">
        <f t="shared" si="8065"/>
        <v>0.01</v>
      </c>
      <c r="AE1412" s="37">
        <f t="shared" si="8065"/>
        <v>0.01</v>
      </c>
      <c r="AF1412" s="37">
        <f t="shared" si="8065"/>
        <v>0.01</v>
      </c>
      <c r="AG1412" s="37">
        <f t="shared" si="8065"/>
        <v>0.01</v>
      </c>
      <c r="AH1412">
        <f>IF(ROWS(AH1412)&lt;=AH1410,AH1411+1,"")</f>
        <v>1</v>
      </c>
      <c r="AI1412" s="37">
        <f t="shared" ref="AI1412:AJ1412" si="8066">IF(ROWS(AI1412)/100&lt;=AI1410,AI1411+1%,"")</f>
        <v>0.01</v>
      </c>
      <c r="AJ1412" s="37">
        <f t="shared" si="8066"/>
        <v>0.01</v>
      </c>
    </row>
    <row r="1413" spans="1:38" ht="12.75">
      <c r="B1413">
        <f t="shared" ref="B1413:P1413" si="8067">IF(ROWS(B$1412:B1413)&lt;=B$1410,B1412+1,"")</f>
        <v>2</v>
      </c>
      <c r="C1413">
        <f t="shared" si="8067"/>
        <v>2</v>
      </c>
      <c r="D1413">
        <f t="shared" si="8067"/>
        <v>2</v>
      </c>
      <c r="E1413">
        <f t="shared" si="8067"/>
        <v>2</v>
      </c>
      <c r="F1413">
        <f t="shared" si="8067"/>
        <v>2</v>
      </c>
      <c r="G1413">
        <f t="shared" si="8067"/>
        <v>2</v>
      </c>
      <c r="H1413">
        <f t="shared" si="8067"/>
        <v>2</v>
      </c>
      <c r="I1413">
        <f t="shared" si="8067"/>
        <v>2</v>
      </c>
      <c r="J1413">
        <f t="shared" si="8067"/>
        <v>2</v>
      </c>
      <c r="K1413">
        <f t="shared" si="8067"/>
        <v>2</v>
      </c>
      <c r="L1413">
        <f t="shared" si="8067"/>
        <v>2</v>
      </c>
      <c r="M1413">
        <f t="shared" si="8067"/>
        <v>2</v>
      </c>
      <c r="N1413">
        <f t="shared" si="8067"/>
        <v>2</v>
      </c>
      <c r="O1413">
        <f t="shared" si="8067"/>
        <v>2</v>
      </c>
      <c r="P1413">
        <f t="shared" si="8067"/>
        <v>2</v>
      </c>
      <c r="Q1413" s="37">
        <f t="shared" ref="Q1413:T1413" si="8068">IF(ROWS(Q$1412:Q1413)/100&lt;=Q$1410,Q1412+1%,"")</f>
        <v>0.02</v>
      </c>
      <c r="R1413" s="37">
        <f t="shared" si="8068"/>
        <v>0.02</v>
      </c>
      <c r="S1413" s="37">
        <f t="shared" si="8068"/>
        <v>0.02</v>
      </c>
      <c r="T1413" s="37">
        <f t="shared" si="8068"/>
        <v>0.02</v>
      </c>
      <c r="U1413">
        <f t="shared" ref="U1413:U1461" si="8069">IF(ROWS(U$1412:U1413)&lt;=U$1410,U1412+1,"")</f>
        <v>2</v>
      </c>
      <c r="V1413" s="37">
        <f t="shared" ref="V1413:W1413" si="8070">IF(ROWS(V$1412:V1413)/100&lt;=V$1410,V1412+1%,"")</f>
        <v>0.02</v>
      </c>
      <c r="W1413" s="37">
        <f t="shared" si="8070"/>
        <v>0.02</v>
      </c>
      <c r="X1413">
        <f t="shared" ref="X1413:X1461" si="8071">IF(ROWS(X$1412:X1413)&lt;=X$1410,X1412+1,"")</f>
        <v>11</v>
      </c>
      <c r="Y1413" s="37">
        <f t="shared" ref="Y1413:Y1461" si="8072">IF(ROWS(Y$1412:Y1413)/100&lt;=Y$1410,Y1412+1%,"")</f>
        <v>0.02</v>
      </c>
      <c r="Z1413">
        <f t="shared" ref="Z1413:AA1413" si="8073">IF(ROWS(Z$1412:Z1413)&lt;=Z$1410,Z1412+1,"")</f>
        <v>2</v>
      </c>
      <c r="AA1413">
        <f t="shared" si="8073"/>
        <v>2</v>
      </c>
      <c r="AB1413" s="37">
        <f t="shared" ref="AB1413:AG1413" si="8074">IF(ROWS(AB$1412:AB1413)/100&lt;=AB$1410,AB1412+1%,"")</f>
        <v>0.02</v>
      </c>
      <c r="AC1413" s="37">
        <f t="shared" si="8074"/>
        <v>0.02</v>
      </c>
      <c r="AD1413" s="37">
        <f t="shared" si="8074"/>
        <v>0.02</v>
      </c>
      <c r="AE1413" s="37">
        <f t="shared" si="8074"/>
        <v>0.02</v>
      </c>
      <c r="AF1413" s="37">
        <f t="shared" si="8074"/>
        <v>0.02</v>
      </c>
      <c r="AG1413" s="37">
        <f t="shared" si="8074"/>
        <v>0.02</v>
      </c>
      <c r="AH1413">
        <f t="shared" ref="AH1413:AH1461" si="8075">IF(ROWS(AH$1412:AH1413)&lt;=AH$1410,AH1412+1,"")</f>
        <v>2</v>
      </c>
      <c r="AI1413" s="37">
        <f t="shared" ref="AI1413:AJ1413" si="8076">IF(ROWS(AI$1412:AI1413)/100&lt;=AI$1410,AI1412+1,"")</f>
        <v>1.01</v>
      </c>
      <c r="AJ1413" s="37">
        <f t="shared" si="8076"/>
        <v>1.01</v>
      </c>
    </row>
    <row r="1414" spans="1:38" ht="12.75">
      <c r="B1414">
        <f t="shared" ref="B1414:P1414" si="8077">IF(ROWS(B$1412:B1414)&lt;=B$1410,B1413+1,"")</f>
        <v>3</v>
      </c>
      <c r="C1414">
        <f t="shared" si="8077"/>
        <v>3</v>
      </c>
      <c r="D1414">
        <f t="shared" si="8077"/>
        <v>3</v>
      </c>
      <c r="E1414">
        <f t="shared" si="8077"/>
        <v>3</v>
      </c>
      <c r="F1414">
        <f t="shared" si="8077"/>
        <v>3</v>
      </c>
      <c r="G1414">
        <f t="shared" si="8077"/>
        <v>3</v>
      </c>
      <c r="H1414">
        <f t="shared" si="8077"/>
        <v>3</v>
      </c>
      <c r="I1414">
        <f t="shared" si="8077"/>
        <v>3</v>
      </c>
      <c r="J1414">
        <f t="shared" si="8077"/>
        <v>3</v>
      </c>
      <c r="K1414">
        <f t="shared" si="8077"/>
        <v>3</v>
      </c>
      <c r="L1414">
        <f t="shared" si="8077"/>
        <v>3</v>
      </c>
      <c r="M1414">
        <f t="shared" si="8077"/>
        <v>3</v>
      </c>
      <c r="N1414">
        <f t="shared" si="8077"/>
        <v>3</v>
      </c>
      <c r="O1414">
        <f t="shared" si="8077"/>
        <v>3</v>
      </c>
      <c r="P1414">
        <f t="shared" si="8077"/>
        <v>3</v>
      </c>
      <c r="Q1414" s="37">
        <f t="shared" ref="Q1414:T1414" si="8078">IF(ROWS(Q$1412:Q1414)/100&lt;=Q$1410,Q1413+1%,"")</f>
        <v>0.03</v>
      </c>
      <c r="R1414" s="37">
        <f t="shared" si="8078"/>
        <v>0.03</v>
      </c>
      <c r="S1414" s="37">
        <f t="shared" si="8078"/>
        <v>0.03</v>
      </c>
      <c r="T1414" s="37">
        <f t="shared" si="8078"/>
        <v>0.03</v>
      </c>
      <c r="U1414">
        <f t="shared" si="8069"/>
        <v>3</v>
      </c>
      <c r="V1414" s="37">
        <f t="shared" ref="V1414:W1414" si="8079">IF(ROWS(V$1412:V1414)/100&lt;=V$1410,V1413+1%,"")</f>
        <v>0.03</v>
      </c>
      <c r="W1414" s="37">
        <f t="shared" si="8079"/>
        <v>0.03</v>
      </c>
      <c r="X1414">
        <f t="shared" si="8071"/>
        <v>12</v>
      </c>
      <c r="Y1414" s="37">
        <f t="shared" si="8072"/>
        <v>0.03</v>
      </c>
      <c r="Z1414">
        <f t="shared" ref="Z1414:AA1414" si="8080">IF(ROWS(Z$1412:Z1414)&lt;=Z$1410,Z1413+1,"")</f>
        <v>3</v>
      </c>
      <c r="AA1414">
        <f t="shared" si="8080"/>
        <v>3</v>
      </c>
      <c r="AB1414" s="37">
        <f t="shared" ref="AB1414:AG1414" si="8081">IF(ROWS(AB$1412:AB1414)/100&lt;=AB$1410,AB1413+1%,"")</f>
        <v>0.03</v>
      </c>
      <c r="AC1414" s="37">
        <f t="shared" si="8081"/>
        <v>0.03</v>
      </c>
      <c r="AD1414" s="37">
        <f t="shared" si="8081"/>
        <v>0.03</v>
      </c>
      <c r="AE1414" s="37">
        <f t="shared" si="8081"/>
        <v>0.03</v>
      </c>
      <c r="AF1414" s="37">
        <f t="shared" si="8081"/>
        <v>0.03</v>
      </c>
      <c r="AG1414" s="37">
        <f t="shared" si="8081"/>
        <v>0.03</v>
      </c>
      <c r="AH1414">
        <f t="shared" si="8075"/>
        <v>3</v>
      </c>
      <c r="AI1414" s="37">
        <f t="shared" ref="AI1414:AJ1414" si="8082">IF(ROWS(AI$1412:AI1414)/100&lt;=AI$1410,AI1413+1,"")</f>
        <v>2.0099999999999998</v>
      </c>
      <c r="AJ1414" s="37">
        <f t="shared" si="8082"/>
        <v>2.0099999999999998</v>
      </c>
    </row>
    <row r="1415" spans="1:38" ht="12.75">
      <c r="B1415">
        <f t="shared" ref="B1415:P1415" si="8083">IF(ROWS(B$1412:B1415)&lt;=B$1410,B1414+1,"")</f>
        <v>4</v>
      </c>
      <c r="C1415">
        <f t="shared" si="8083"/>
        <v>4</v>
      </c>
      <c r="D1415">
        <f t="shared" si="8083"/>
        <v>4</v>
      </c>
      <c r="E1415">
        <f t="shared" si="8083"/>
        <v>4</v>
      </c>
      <c r="F1415">
        <f t="shared" si="8083"/>
        <v>4</v>
      </c>
      <c r="G1415">
        <f t="shared" si="8083"/>
        <v>4</v>
      </c>
      <c r="H1415">
        <f t="shared" si="8083"/>
        <v>4</v>
      </c>
      <c r="I1415">
        <f t="shared" si="8083"/>
        <v>4</v>
      </c>
      <c r="J1415">
        <f t="shared" si="8083"/>
        <v>4</v>
      </c>
      <c r="K1415">
        <f t="shared" si="8083"/>
        <v>4</v>
      </c>
      <c r="L1415">
        <f t="shared" si="8083"/>
        <v>4</v>
      </c>
      <c r="M1415">
        <f t="shared" si="8083"/>
        <v>4</v>
      </c>
      <c r="N1415">
        <f t="shared" si="8083"/>
        <v>4</v>
      </c>
      <c r="O1415">
        <f t="shared" si="8083"/>
        <v>4</v>
      </c>
      <c r="P1415">
        <f t="shared" si="8083"/>
        <v>4</v>
      </c>
      <c r="Q1415" s="37">
        <f t="shared" ref="Q1415:T1415" si="8084">IF(ROWS(Q$1412:Q1415)/100&lt;=Q$1410,Q1414+1%,"")</f>
        <v>0.04</v>
      </c>
      <c r="R1415" s="37">
        <f t="shared" si="8084"/>
        <v>0.04</v>
      </c>
      <c r="S1415" s="37">
        <f t="shared" si="8084"/>
        <v>0.04</v>
      </c>
      <c r="T1415" s="37">
        <f t="shared" si="8084"/>
        <v>0.04</v>
      </c>
      <c r="U1415">
        <f t="shared" si="8069"/>
        <v>4</v>
      </c>
      <c r="V1415" s="37">
        <f t="shared" ref="V1415:W1415" si="8085">IF(ROWS(V$1412:V1415)/100&lt;=V$1410,V1414+1%,"")</f>
        <v>0.04</v>
      </c>
      <c r="W1415" s="37">
        <f t="shared" si="8085"/>
        <v>0.04</v>
      </c>
      <c r="X1415">
        <f t="shared" si="8071"/>
        <v>13</v>
      </c>
      <c r="Y1415" s="37">
        <f t="shared" si="8072"/>
        <v>0.04</v>
      </c>
      <c r="Z1415">
        <f t="shared" ref="Z1415:AA1415" si="8086">IF(ROWS(Z$1412:Z1415)&lt;=Z$1410,Z1414+1,"")</f>
        <v>4</v>
      </c>
      <c r="AA1415">
        <f t="shared" si="8086"/>
        <v>4</v>
      </c>
      <c r="AB1415" s="37">
        <f t="shared" ref="AB1415:AG1415" si="8087">IF(ROWS(AB$1412:AB1415)/100&lt;=AB$1410,AB1414+1%,"")</f>
        <v>0.04</v>
      </c>
      <c r="AC1415" s="37">
        <f t="shared" si="8087"/>
        <v>0.04</v>
      </c>
      <c r="AD1415" s="37">
        <f t="shared" si="8087"/>
        <v>0.04</v>
      </c>
      <c r="AE1415" s="37">
        <f t="shared" si="8087"/>
        <v>0.04</v>
      </c>
      <c r="AF1415" s="37">
        <f t="shared" si="8087"/>
        <v>0.04</v>
      </c>
      <c r="AG1415" s="37">
        <f t="shared" si="8087"/>
        <v>0.04</v>
      </c>
      <c r="AH1415">
        <f t="shared" si="8075"/>
        <v>4</v>
      </c>
      <c r="AI1415" s="37">
        <f t="shared" ref="AI1415:AJ1415" si="8088">IF(ROWS(AI$1412:AI1415)/100&lt;=AI$1410,AI1414+1,"")</f>
        <v>3.01</v>
      </c>
      <c r="AJ1415" s="37">
        <f t="shared" si="8088"/>
        <v>3.01</v>
      </c>
    </row>
    <row r="1416" spans="1:38" ht="12.75">
      <c r="B1416">
        <f t="shared" ref="B1416:P1416" si="8089">IF(ROWS(B$1412:B1416)&lt;=B$1410,B1415+1,"")</f>
        <v>5</v>
      </c>
      <c r="C1416">
        <f t="shared" si="8089"/>
        <v>5</v>
      </c>
      <c r="D1416">
        <f t="shared" si="8089"/>
        <v>5</v>
      </c>
      <c r="E1416">
        <f t="shared" si="8089"/>
        <v>5</v>
      </c>
      <c r="F1416">
        <f t="shared" si="8089"/>
        <v>5</v>
      </c>
      <c r="G1416">
        <f t="shared" si="8089"/>
        <v>5</v>
      </c>
      <c r="H1416">
        <f t="shared" si="8089"/>
        <v>5</v>
      </c>
      <c r="I1416">
        <f t="shared" si="8089"/>
        <v>5</v>
      </c>
      <c r="J1416">
        <f t="shared" si="8089"/>
        <v>5</v>
      </c>
      <c r="K1416">
        <f t="shared" si="8089"/>
        <v>5</v>
      </c>
      <c r="L1416">
        <f t="shared" si="8089"/>
        <v>5</v>
      </c>
      <c r="M1416">
        <f t="shared" si="8089"/>
        <v>5</v>
      </c>
      <c r="N1416">
        <f t="shared" si="8089"/>
        <v>5</v>
      </c>
      <c r="O1416">
        <f t="shared" si="8089"/>
        <v>5</v>
      </c>
      <c r="P1416">
        <f t="shared" si="8089"/>
        <v>5</v>
      </c>
      <c r="Q1416" s="37">
        <f t="shared" ref="Q1416:T1416" si="8090">IF(ROWS(Q$1412:Q1416)/100&lt;=Q$1410,Q1415+1%,"")</f>
        <v>0.05</v>
      </c>
      <c r="R1416" s="37">
        <f t="shared" si="8090"/>
        <v>0.05</v>
      </c>
      <c r="S1416" s="37">
        <f t="shared" si="8090"/>
        <v>0.05</v>
      </c>
      <c r="T1416" s="37">
        <f t="shared" si="8090"/>
        <v>0.05</v>
      </c>
      <c r="U1416">
        <f t="shared" si="8069"/>
        <v>5</v>
      </c>
      <c r="V1416" s="37">
        <f t="shared" ref="V1416:W1416" si="8091">IF(ROWS(V$1412:V1416)/100&lt;=V$1410,V1415+1%,"")</f>
        <v>0.05</v>
      </c>
      <c r="W1416" s="37">
        <f t="shared" si="8091"/>
        <v>0.05</v>
      </c>
      <c r="X1416">
        <f t="shared" si="8071"/>
        <v>14</v>
      </c>
      <c r="Y1416" s="37">
        <f t="shared" si="8072"/>
        <v>0.05</v>
      </c>
      <c r="Z1416">
        <f t="shared" ref="Z1416:AA1416" si="8092">IF(ROWS(Z$1412:Z1416)&lt;=Z$1410,Z1415+1,"")</f>
        <v>5</v>
      </c>
      <c r="AA1416">
        <f t="shared" si="8092"/>
        <v>5</v>
      </c>
      <c r="AB1416" s="37">
        <f t="shared" ref="AB1416:AG1416" si="8093">IF(ROWS(AB$1412:AB1416)/100&lt;=AB$1410,AB1415+1%,"")</f>
        <v>0.05</v>
      </c>
      <c r="AC1416" s="37">
        <f t="shared" si="8093"/>
        <v>0.05</v>
      </c>
      <c r="AD1416" s="37">
        <f t="shared" si="8093"/>
        <v>0.05</v>
      </c>
      <c r="AE1416" s="37">
        <f t="shared" si="8093"/>
        <v>0.05</v>
      </c>
      <c r="AF1416" s="37">
        <f t="shared" si="8093"/>
        <v>0.05</v>
      </c>
      <c r="AG1416" s="37">
        <f t="shared" si="8093"/>
        <v>0.05</v>
      </c>
      <c r="AH1416">
        <f t="shared" si="8075"/>
        <v>5</v>
      </c>
      <c r="AI1416" s="37">
        <f t="shared" ref="AI1416:AJ1416" si="8094">IF(ROWS(AI$1412:AI1416)/100&lt;=AI$1410,AI1415+1,"")</f>
        <v>4.01</v>
      </c>
      <c r="AJ1416" s="37">
        <f t="shared" si="8094"/>
        <v>4.01</v>
      </c>
    </row>
    <row r="1417" spans="1:38" ht="12.75">
      <c r="B1417">
        <f t="shared" ref="B1417:P1417" si="8095">IF(ROWS(B$1412:B1417)&lt;=B$1410,B1416+1,"")</f>
        <v>6</v>
      </c>
      <c r="C1417">
        <f t="shared" si="8095"/>
        <v>6</v>
      </c>
      <c r="D1417">
        <f t="shared" si="8095"/>
        <v>6</v>
      </c>
      <c r="E1417">
        <f t="shared" si="8095"/>
        <v>6</v>
      </c>
      <c r="F1417">
        <f t="shared" si="8095"/>
        <v>6</v>
      </c>
      <c r="G1417">
        <f t="shared" si="8095"/>
        <v>6</v>
      </c>
      <c r="H1417">
        <f t="shared" si="8095"/>
        <v>6</v>
      </c>
      <c r="I1417">
        <f t="shared" si="8095"/>
        <v>6</v>
      </c>
      <c r="J1417">
        <f t="shared" si="8095"/>
        <v>6</v>
      </c>
      <c r="K1417">
        <f t="shared" si="8095"/>
        <v>6</v>
      </c>
      <c r="L1417">
        <f t="shared" si="8095"/>
        <v>6</v>
      </c>
      <c r="M1417">
        <f t="shared" si="8095"/>
        <v>6</v>
      </c>
      <c r="N1417">
        <f t="shared" si="8095"/>
        <v>6</v>
      </c>
      <c r="O1417">
        <f t="shared" si="8095"/>
        <v>6</v>
      </c>
      <c r="P1417">
        <f t="shared" si="8095"/>
        <v>6</v>
      </c>
      <c r="Q1417" s="37">
        <f t="shared" ref="Q1417:T1417" si="8096">IF(ROWS(Q$1412:Q1417)/100&lt;=Q$1410,Q1416+1%,"")</f>
        <v>6.0000000000000005E-2</v>
      </c>
      <c r="R1417" s="37">
        <f t="shared" si="8096"/>
        <v>6.0000000000000005E-2</v>
      </c>
      <c r="S1417" s="37">
        <f t="shared" si="8096"/>
        <v>6.0000000000000005E-2</v>
      </c>
      <c r="T1417" s="37">
        <f t="shared" si="8096"/>
        <v>6.0000000000000005E-2</v>
      </c>
      <c r="U1417">
        <f t="shared" si="8069"/>
        <v>6</v>
      </c>
      <c r="V1417" s="37">
        <f t="shared" ref="V1417:W1417" si="8097">IF(ROWS(V$1412:V1417)/100&lt;=V$1410,V1416+1%,"")</f>
        <v>6.0000000000000005E-2</v>
      </c>
      <c r="W1417" s="37">
        <f t="shared" si="8097"/>
        <v>6.0000000000000005E-2</v>
      </c>
      <c r="X1417">
        <f t="shared" si="8071"/>
        <v>15</v>
      </c>
      <c r="Y1417" s="37">
        <f t="shared" si="8072"/>
        <v>6.0000000000000005E-2</v>
      </c>
      <c r="Z1417">
        <f t="shared" ref="Z1417:AA1417" si="8098">IF(ROWS(Z$1412:Z1417)&lt;=Z$1410,Z1416+1,"")</f>
        <v>6</v>
      </c>
      <c r="AA1417">
        <f t="shared" si="8098"/>
        <v>6</v>
      </c>
      <c r="AB1417" s="37">
        <f t="shared" ref="AB1417:AG1417" si="8099">IF(ROWS(AB$1412:AB1417)/100&lt;=AB$1410,AB1416+1%,"")</f>
        <v>6.0000000000000005E-2</v>
      </c>
      <c r="AC1417" s="37">
        <f t="shared" si="8099"/>
        <v>6.0000000000000005E-2</v>
      </c>
      <c r="AD1417" s="37">
        <f t="shared" si="8099"/>
        <v>6.0000000000000005E-2</v>
      </c>
      <c r="AE1417" s="37">
        <f t="shared" si="8099"/>
        <v>6.0000000000000005E-2</v>
      </c>
      <c r="AF1417" s="37">
        <f t="shared" si="8099"/>
        <v>6.0000000000000005E-2</v>
      </c>
      <c r="AG1417" s="37">
        <f t="shared" si="8099"/>
        <v>6.0000000000000005E-2</v>
      </c>
      <c r="AH1417">
        <f t="shared" si="8075"/>
        <v>6</v>
      </c>
      <c r="AI1417" s="37">
        <f t="shared" ref="AI1417:AJ1417" si="8100">IF(ROWS(AI$1412:AI1417)/100&lt;=AI$1410,AI1416+1,"")</f>
        <v>5.01</v>
      </c>
      <c r="AJ1417" s="37">
        <f t="shared" si="8100"/>
        <v>5.01</v>
      </c>
    </row>
    <row r="1418" spans="1:38" ht="12.75">
      <c r="B1418">
        <f t="shared" ref="B1418:P1418" si="8101">IF(ROWS(B$1412:B1418)&lt;=B$1410,B1417+1,"")</f>
        <v>7</v>
      </c>
      <c r="C1418">
        <f t="shared" si="8101"/>
        <v>7</v>
      </c>
      <c r="D1418">
        <f t="shared" si="8101"/>
        <v>7</v>
      </c>
      <c r="E1418">
        <f t="shared" si="8101"/>
        <v>7</v>
      </c>
      <c r="F1418">
        <f t="shared" si="8101"/>
        <v>7</v>
      </c>
      <c r="G1418">
        <f t="shared" si="8101"/>
        <v>7</v>
      </c>
      <c r="H1418">
        <f t="shared" si="8101"/>
        <v>7</v>
      </c>
      <c r="I1418">
        <f t="shared" si="8101"/>
        <v>7</v>
      </c>
      <c r="J1418">
        <f t="shared" si="8101"/>
        <v>7</v>
      </c>
      <c r="K1418">
        <f t="shared" si="8101"/>
        <v>7</v>
      </c>
      <c r="L1418">
        <f t="shared" si="8101"/>
        <v>7</v>
      </c>
      <c r="M1418">
        <f t="shared" si="8101"/>
        <v>7</v>
      </c>
      <c r="N1418">
        <f t="shared" si="8101"/>
        <v>7</v>
      </c>
      <c r="O1418">
        <f t="shared" si="8101"/>
        <v>7</v>
      </c>
      <c r="P1418">
        <f t="shared" si="8101"/>
        <v>7</v>
      </c>
      <c r="Q1418" s="37">
        <f t="shared" ref="Q1418:T1418" si="8102">IF(ROWS(Q$1412:Q1418)/100&lt;=Q$1410,Q1417+1%,"")</f>
        <v>7.0000000000000007E-2</v>
      </c>
      <c r="R1418" s="37">
        <f t="shared" si="8102"/>
        <v>7.0000000000000007E-2</v>
      </c>
      <c r="S1418" s="37">
        <f t="shared" si="8102"/>
        <v>7.0000000000000007E-2</v>
      </c>
      <c r="T1418" s="37">
        <f t="shared" si="8102"/>
        <v>7.0000000000000007E-2</v>
      </c>
      <c r="U1418">
        <f t="shared" si="8069"/>
        <v>7</v>
      </c>
      <c r="V1418" s="37">
        <f t="shared" ref="V1418:W1418" si="8103">IF(ROWS(V$1412:V1418)/100&lt;=V$1410,V1417+1%,"")</f>
        <v>7.0000000000000007E-2</v>
      </c>
      <c r="W1418" s="37">
        <f t="shared" si="8103"/>
        <v>7.0000000000000007E-2</v>
      </c>
      <c r="X1418">
        <f t="shared" si="8071"/>
        <v>16</v>
      </c>
      <c r="Y1418" s="37">
        <f t="shared" si="8072"/>
        <v>7.0000000000000007E-2</v>
      </c>
      <c r="Z1418">
        <f t="shared" ref="Z1418:AA1418" si="8104">IF(ROWS(Z$1412:Z1418)&lt;=Z$1410,Z1417+1,"")</f>
        <v>7</v>
      </c>
      <c r="AA1418">
        <f t="shared" si="8104"/>
        <v>7</v>
      </c>
      <c r="AB1418" s="37">
        <f t="shared" ref="AB1418:AG1418" si="8105">IF(ROWS(AB$1412:AB1418)/100&lt;=AB$1410,AB1417+1%,"")</f>
        <v>7.0000000000000007E-2</v>
      </c>
      <c r="AC1418" s="37">
        <f t="shared" si="8105"/>
        <v>7.0000000000000007E-2</v>
      </c>
      <c r="AD1418" s="37">
        <f t="shared" si="8105"/>
        <v>7.0000000000000007E-2</v>
      </c>
      <c r="AE1418" s="37">
        <f t="shared" si="8105"/>
        <v>7.0000000000000007E-2</v>
      </c>
      <c r="AF1418" s="37">
        <f t="shared" si="8105"/>
        <v>7.0000000000000007E-2</v>
      </c>
      <c r="AG1418" s="37">
        <f t="shared" si="8105"/>
        <v>7.0000000000000007E-2</v>
      </c>
      <c r="AH1418">
        <f t="shared" si="8075"/>
        <v>7</v>
      </c>
      <c r="AI1418" s="37">
        <f t="shared" ref="AI1418:AJ1418" si="8106">IF(ROWS(AI$1412:AI1418)/100&lt;=AI$1410,AI1417+1,"")</f>
        <v>6.01</v>
      </c>
      <c r="AJ1418" s="37">
        <f t="shared" si="8106"/>
        <v>6.01</v>
      </c>
    </row>
    <row r="1419" spans="1:38" ht="12.75">
      <c r="B1419">
        <f t="shared" ref="B1419:P1419" si="8107">IF(ROWS(B$1412:B1419)&lt;=B$1410,B1418+1,"")</f>
        <v>8</v>
      </c>
      <c r="C1419">
        <f t="shared" si="8107"/>
        <v>8</v>
      </c>
      <c r="D1419">
        <f t="shared" si="8107"/>
        <v>8</v>
      </c>
      <c r="E1419">
        <f t="shared" si="8107"/>
        <v>8</v>
      </c>
      <c r="F1419">
        <f t="shared" si="8107"/>
        <v>8</v>
      </c>
      <c r="G1419">
        <f t="shared" si="8107"/>
        <v>8</v>
      </c>
      <c r="H1419">
        <f t="shared" si="8107"/>
        <v>8</v>
      </c>
      <c r="I1419">
        <f t="shared" si="8107"/>
        <v>8</v>
      </c>
      <c r="J1419">
        <f t="shared" si="8107"/>
        <v>8</v>
      </c>
      <c r="K1419">
        <f t="shared" si="8107"/>
        <v>8</v>
      </c>
      <c r="L1419">
        <f t="shared" si="8107"/>
        <v>8</v>
      </c>
      <c r="M1419">
        <f t="shared" si="8107"/>
        <v>8</v>
      </c>
      <c r="N1419">
        <f t="shared" si="8107"/>
        <v>8</v>
      </c>
      <c r="O1419">
        <f t="shared" si="8107"/>
        <v>8</v>
      </c>
      <c r="P1419">
        <f t="shared" si="8107"/>
        <v>8</v>
      </c>
      <c r="Q1419" s="37">
        <f t="shared" ref="Q1419:T1419" si="8108">IF(ROWS(Q$1412:Q1419)/100&lt;=Q$1410,Q1418+1%,"")</f>
        <v>0.08</v>
      </c>
      <c r="R1419" s="37">
        <f t="shared" si="8108"/>
        <v>0.08</v>
      </c>
      <c r="S1419" s="37">
        <f t="shared" si="8108"/>
        <v>0.08</v>
      </c>
      <c r="T1419" s="37">
        <f t="shared" si="8108"/>
        <v>0.08</v>
      </c>
      <c r="U1419">
        <f t="shared" si="8069"/>
        <v>8</v>
      </c>
      <c r="V1419" s="37">
        <f t="shared" ref="V1419:W1419" si="8109">IF(ROWS(V$1412:V1419)/100&lt;=V$1410,V1418+1%,"")</f>
        <v>0.08</v>
      </c>
      <c r="W1419" s="37">
        <f t="shared" si="8109"/>
        <v>0.08</v>
      </c>
      <c r="X1419">
        <f t="shared" si="8071"/>
        <v>17</v>
      </c>
      <c r="Y1419" s="37">
        <f t="shared" si="8072"/>
        <v>0.08</v>
      </c>
      <c r="Z1419">
        <f t="shared" ref="Z1419:AA1419" si="8110">IF(ROWS(Z$1412:Z1419)&lt;=Z$1410,Z1418+1,"")</f>
        <v>8</v>
      </c>
      <c r="AA1419">
        <f t="shared" si="8110"/>
        <v>8</v>
      </c>
      <c r="AB1419" s="37">
        <f t="shared" ref="AB1419:AG1419" si="8111">IF(ROWS(AB$1412:AB1419)/100&lt;=AB$1410,AB1418+1%,"")</f>
        <v>0.08</v>
      </c>
      <c r="AC1419" s="37">
        <f t="shared" si="8111"/>
        <v>0.08</v>
      </c>
      <c r="AD1419" s="37">
        <f t="shared" si="8111"/>
        <v>0.08</v>
      </c>
      <c r="AE1419" s="37">
        <f t="shared" si="8111"/>
        <v>0.08</v>
      </c>
      <c r="AF1419" s="37">
        <f t="shared" si="8111"/>
        <v>0.08</v>
      </c>
      <c r="AG1419" s="37">
        <f t="shared" si="8111"/>
        <v>0.08</v>
      </c>
      <c r="AH1419">
        <f t="shared" si="8075"/>
        <v>8</v>
      </c>
      <c r="AI1419" s="37">
        <f t="shared" ref="AI1419:AJ1419" si="8112">IF(ROWS(AI$1412:AI1419)/100&lt;=AI$1410,AI1418+1,"")</f>
        <v>7.01</v>
      </c>
      <c r="AJ1419" s="37">
        <f t="shared" si="8112"/>
        <v>7.01</v>
      </c>
    </row>
    <row r="1420" spans="1:38" ht="12.75">
      <c r="B1420">
        <f t="shared" ref="B1420:P1420" si="8113">IF(ROWS(B$1412:B1420)&lt;=B$1410,B1419+1,"")</f>
        <v>9</v>
      </c>
      <c r="C1420">
        <f t="shared" si="8113"/>
        <v>9</v>
      </c>
      <c r="D1420">
        <f t="shared" si="8113"/>
        <v>9</v>
      </c>
      <c r="E1420">
        <f t="shared" si="8113"/>
        <v>9</v>
      </c>
      <c r="F1420">
        <f t="shared" si="8113"/>
        <v>9</v>
      </c>
      <c r="G1420">
        <f t="shared" si="8113"/>
        <v>9</v>
      </c>
      <c r="H1420">
        <f t="shared" si="8113"/>
        <v>9</v>
      </c>
      <c r="I1420">
        <f t="shared" si="8113"/>
        <v>9</v>
      </c>
      <c r="J1420">
        <f t="shared" si="8113"/>
        <v>9</v>
      </c>
      <c r="K1420">
        <f t="shared" si="8113"/>
        <v>9</v>
      </c>
      <c r="L1420">
        <f t="shared" si="8113"/>
        <v>9</v>
      </c>
      <c r="M1420">
        <f t="shared" si="8113"/>
        <v>9</v>
      </c>
      <c r="N1420">
        <f t="shared" si="8113"/>
        <v>9</v>
      </c>
      <c r="O1420">
        <f t="shared" si="8113"/>
        <v>9</v>
      </c>
      <c r="P1420">
        <f t="shared" si="8113"/>
        <v>9</v>
      </c>
      <c r="Q1420" s="37">
        <f t="shared" ref="Q1420:T1420" si="8114">IF(ROWS(Q$1412:Q1420)/100&lt;=Q$1410,Q1419+1%,"")</f>
        <v>0.09</v>
      </c>
      <c r="R1420" s="37">
        <f t="shared" si="8114"/>
        <v>0.09</v>
      </c>
      <c r="S1420" s="37">
        <f t="shared" si="8114"/>
        <v>0.09</v>
      </c>
      <c r="T1420" s="37">
        <f t="shared" si="8114"/>
        <v>0.09</v>
      </c>
      <c r="U1420">
        <f t="shared" si="8069"/>
        <v>9</v>
      </c>
      <c r="V1420" s="37">
        <f t="shared" ref="V1420:W1420" si="8115">IF(ROWS(V$1412:V1420)/100&lt;=V$1410,V1419+1%,"")</f>
        <v>0.09</v>
      </c>
      <c r="W1420" s="37">
        <f t="shared" si="8115"/>
        <v>0.09</v>
      </c>
      <c r="X1420">
        <f t="shared" si="8071"/>
        <v>18</v>
      </c>
      <c r="Y1420" s="37">
        <f t="shared" si="8072"/>
        <v>0.09</v>
      </c>
      <c r="Z1420">
        <f t="shared" ref="Z1420:AA1420" si="8116">IF(ROWS(Z$1412:Z1420)&lt;=Z$1410,Z1419+1,"")</f>
        <v>9</v>
      </c>
      <c r="AA1420">
        <f t="shared" si="8116"/>
        <v>9</v>
      </c>
      <c r="AB1420" s="37">
        <f t="shared" ref="AB1420:AG1420" si="8117">IF(ROWS(AB$1412:AB1420)/100&lt;=AB$1410,AB1419+1%,"")</f>
        <v>0.09</v>
      </c>
      <c r="AC1420" s="37">
        <f t="shared" si="8117"/>
        <v>0.09</v>
      </c>
      <c r="AD1420" s="37">
        <f t="shared" si="8117"/>
        <v>0.09</v>
      </c>
      <c r="AE1420" s="37">
        <f t="shared" si="8117"/>
        <v>0.09</v>
      </c>
      <c r="AF1420" s="37">
        <f t="shared" si="8117"/>
        <v>0.09</v>
      </c>
      <c r="AG1420" s="37">
        <f t="shared" si="8117"/>
        <v>0.09</v>
      </c>
      <c r="AH1420">
        <f t="shared" si="8075"/>
        <v>9</v>
      </c>
      <c r="AI1420" s="37">
        <f t="shared" ref="AI1420:AJ1420" si="8118">IF(ROWS(AI$1412:AI1420)/100&lt;=AI$1410,AI1419+1,"")</f>
        <v>8.01</v>
      </c>
      <c r="AJ1420" s="37">
        <f t="shared" si="8118"/>
        <v>8.01</v>
      </c>
    </row>
    <row r="1421" spans="1:38" ht="12.75">
      <c r="B1421">
        <f t="shared" ref="B1421:P1421" si="8119">IF(ROWS(B$1412:B1421)&lt;=B$1410,B1420+1,"")</f>
        <v>10</v>
      </c>
      <c r="C1421">
        <f t="shared" si="8119"/>
        <v>10</v>
      </c>
      <c r="D1421">
        <f t="shared" si="8119"/>
        <v>10</v>
      </c>
      <c r="E1421">
        <f t="shared" si="8119"/>
        <v>10</v>
      </c>
      <c r="F1421">
        <f t="shared" si="8119"/>
        <v>10</v>
      </c>
      <c r="G1421">
        <f t="shared" si="8119"/>
        <v>10</v>
      </c>
      <c r="H1421">
        <f t="shared" si="8119"/>
        <v>10</v>
      </c>
      <c r="I1421">
        <f t="shared" si="8119"/>
        <v>10</v>
      </c>
      <c r="J1421">
        <f t="shared" si="8119"/>
        <v>10</v>
      </c>
      <c r="K1421">
        <f t="shared" si="8119"/>
        <v>10</v>
      </c>
      <c r="L1421">
        <f t="shared" si="8119"/>
        <v>10</v>
      </c>
      <c r="M1421">
        <f t="shared" si="8119"/>
        <v>10</v>
      </c>
      <c r="N1421">
        <f t="shared" si="8119"/>
        <v>10</v>
      </c>
      <c r="O1421">
        <f t="shared" si="8119"/>
        <v>10</v>
      </c>
      <c r="P1421">
        <f t="shared" si="8119"/>
        <v>10</v>
      </c>
      <c r="Q1421" s="37">
        <f t="shared" ref="Q1421:T1421" si="8120">IF(ROWS(Q$1412:Q1421)/100&lt;=Q$1410,Q1420+1%,"")</f>
        <v>9.9999999999999992E-2</v>
      </c>
      <c r="R1421" s="37">
        <f t="shared" si="8120"/>
        <v>9.9999999999999992E-2</v>
      </c>
      <c r="S1421" s="37">
        <f t="shared" si="8120"/>
        <v>9.9999999999999992E-2</v>
      </c>
      <c r="T1421" s="37">
        <f t="shared" si="8120"/>
        <v>9.9999999999999992E-2</v>
      </c>
      <c r="U1421">
        <f t="shared" si="8069"/>
        <v>10</v>
      </c>
      <c r="V1421" s="37">
        <f t="shared" ref="V1421:W1421" si="8121">IF(ROWS(V$1412:V1421)/100&lt;=V$1410,V1420+1%,"")</f>
        <v>9.9999999999999992E-2</v>
      </c>
      <c r="W1421" s="37">
        <f t="shared" si="8121"/>
        <v>9.9999999999999992E-2</v>
      </c>
      <c r="X1421">
        <f t="shared" si="8071"/>
        <v>19</v>
      </c>
      <c r="Y1421" s="37">
        <f t="shared" si="8072"/>
        <v>9.9999999999999992E-2</v>
      </c>
      <c r="Z1421">
        <f t="shared" ref="Z1421:AA1421" si="8122">IF(ROWS(Z$1412:Z1421)&lt;=Z$1410,Z1420+1,"")</f>
        <v>10</v>
      </c>
      <c r="AA1421">
        <f t="shared" si="8122"/>
        <v>10</v>
      </c>
      <c r="AB1421" s="37">
        <f t="shared" ref="AB1421:AG1421" si="8123">IF(ROWS(AB$1412:AB1421)/100&lt;=AB$1410,AB1420+1%,"")</f>
        <v>9.9999999999999992E-2</v>
      </c>
      <c r="AC1421" s="37">
        <f t="shared" si="8123"/>
        <v>9.9999999999999992E-2</v>
      </c>
      <c r="AD1421" s="37">
        <f t="shared" si="8123"/>
        <v>9.9999999999999992E-2</v>
      </c>
      <c r="AE1421" s="37">
        <f t="shared" si="8123"/>
        <v>9.9999999999999992E-2</v>
      </c>
      <c r="AF1421" s="37">
        <f t="shared" si="8123"/>
        <v>9.9999999999999992E-2</v>
      </c>
      <c r="AG1421" s="37">
        <f t="shared" si="8123"/>
        <v>9.9999999999999992E-2</v>
      </c>
      <c r="AH1421">
        <f t="shared" si="8075"/>
        <v>10</v>
      </c>
      <c r="AI1421" s="37">
        <f t="shared" ref="AI1421:AJ1421" si="8124">IF(ROWS(AI$1412:AI1421)/100&lt;=AI$1410,AI1420+1,"")</f>
        <v>9.01</v>
      </c>
      <c r="AJ1421" s="37">
        <f t="shared" si="8124"/>
        <v>9.01</v>
      </c>
    </row>
    <row r="1422" spans="1:38" ht="12.75">
      <c r="B1422">
        <f t="shared" ref="B1422:P1422" si="8125">IF(ROWS(B$1412:B1422)&lt;=B$1410,B1421+1,"")</f>
        <v>11</v>
      </c>
      <c r="C1422">
        <f t="shared" si="8125"/>
        <v>11</v>
      </c>
      <c r="D1422">
        <f t="shared" si="8125"/>
        <v>11</v>
      </c>
      <c r="E1422">
        <f t="shared" si="8125"/>
        <v>11</v>
      </c>
      <c r="F1422">
        <f t="shared" si="8125"/>
        <v>11</v>
      </c>
      <c r="G1422">
        <f t="shared" si="8125"/>
        <v>11</v>
      </c>
      <c r="H1422">
        <f t="shared" si="8125"/>
        <v>11</v>
      </c>
      <c r="I1422">
        <f t="shared" si="8125"/>
        <v>11</v>
      </c>
      <c r="J1422">
        <f t="shared" si="8125"/>
        <v>11</v>
      </c>
      <c r="K1422">
        <f t="shared" si="8125"/>
        <v>11</v>
      </c>
      <c r="L1422">
        <f t="shared" si="8125"/>
        <v>11</v>
      </c>
      <c r="M1422">
        <f t="shared" si="8125"/>
        <v>11</v>
      </c>
      <c r="N1422">
        <f t="shared" si="8125"/>
        <v>11</v>
      </c>
      <c r="O1422">
        <f t="shared" si="8125"/>
        <v>11</v>
      </c>
      <c r="P1422">
        <f t="shared" si="8125"/>
        <v>11</v>
      </c>
      <c r="Q1422" s="37">
        <f t="shared" ref="Q1422:T1422" si="8126">IF(ROWS(Q$1412:Q1422)/100&lt;=Q$1410,Q1421+1%,"")</f>
        <v>0.10999999999999999</v>
      </c>
      <c r="R1422" s="37">
        <f t="shared" si="8126"/>
        <v>0.10999999999999999</v>
      </c>
      <c r="S1422" s="37">
        <f t="shared" si="8126"/>
        <v>0.10999999999999999</v>
      </c>
      <c r="T1422" s="37">
        <f t="shared" si="8126"/>
        <v>0.10999999999999999</v>
      </c>
      <c r="U1422">
        <f t="shared" si="8069"/>
        <v>11</v>
      </c>
      <c r="V1422" s="37">
        <f t="shared" ref="V1422:W1422" si="8127">IF(ROWS(V$1412:V1422)/100&lt;=V$1410,V1421+1%,"")</f>
        <v>0.10999999999999999</v>
      </c>
      <c r="W1422" s="37">
        <f t="shared" si="8127"/>
        <v>0.10999999999999999</v>
      </c>
      <c r="X1422">
        <f t="shared" si="8071"/>
        <v>20</v>
      </c>
      <c r="Y1422" s="37">
        <f t="shared" si="8072"/>
        <v>0.10999999999999999</v>
      </c>
      <c r="Z1422">
        <f t="shared" ref="Z1422:AA1422" si="8128">IF(ROWS(Z$1412:Z1422)&lt;=Z$1410,Z1421+1,"")</f>
        <v>11</v>
      </c>
      <c r="AA1422">
        <f t="shared" si="8128"/>
        <v>11</v>
      </c>
      <c r="AB1422" s="37">
        <f t="shared" ref="AB1422:AG1422" si="8129">IF(ROWS(AB$1412:AB1422)/100&lt;=AB$1410,AB1421+1%,"")</f>
        <v>0.10999999999999999</v>
      </c>
      <c r="AC1422" s="37">
        <f t="shared" si="8129"/>
        <v>0.10999999999999999</v>
      </c>
      <c r="AD1422" s="37">
        <f t="shared" si="8129"/>
        <v>0.10999999999999999</v>
      </c>
      <c r="AE1422" s="37">
        <f t="shared" si="8129"/>
        <v>0.10999999999999999</v>
      </c>
      <c r="AF1422" s="37">
        <f t="shared" si="8129"/>
        <v>0.10999999999999999</v>
      </c>
      <c r="AG1422" s="37">
        <f t="shared" si="8129"/>
        <v>0.10999999999999999</v>
      </c>
      <c r="AH1422">
        <f t="shared" si="8075"/>
        <v>11</v>
      </c>
      <c r="AI1422" s="37">
        <f t="shared" ref="AI1422:AJ1422" si="8130">IF(ROWS(AI$1412:AI1422)/100&lt;=AI$1410,AI1421+1,"")</f>
        <v>10.01</v>
      </c>
      <c r="AJ1422" s="37">
        <f t="shared" si="8130"/>
        <v>10.01</v>
      </c>
    </row>
    <row r="1423" spans="1:38" ht="12.75">
      <c r="B1423">
        <f t="shared" ref="B1423:P1423" si="8131">IF(ROWS(B$1412:B1423)&lt;=B$1410,B1422+1,"")</f>
        <v>12</v>
      </c>
      <c r="C1423">
        <f t="shared" si="8131"/>
        <v>12</v>
      </c>
      <c r="D1423">
        <f t="shared" si="8131"/>
        <v>12</v>
      </c>
      <c r="E1423">
        <f t="shared" si="8131"/>
        <v>12</v>
      </c>
      <c r="F1423">
        <f t="shared" si="8131"/>
        <v>12</v>
      </c>
      <c r="G1423">
        <f t="shared" si="8131"/>
        <v>12</v>
      </c>
      <c r="H1423">
        <f t="shared" si="8131"/>
        <v>12</v>
      </c>
      <c r="I1423">
        <f t="shared" si="8131"/>
        <v>12</v>
      </c>
      <c r="J1423">
        <f t="shared" si="8131"/>
        <v>12</v>
      </c>
      <c r="K1423">
        <f t="shared" si="8131"/>
        <v>12</v>
      </c>
      <c r="L1423">
        <f t="shared" si="8131"/>
        <v>12</v>
      </c>
      <c r="M1423">
        <f t="shared" si="8131"/>
        <v>12</v>
      </c>
      <c r="N1423">
        <f t="shared" si="8131"/>
        <v>12</v>
      </c>
      <c r="O1423">
        <f t="shared" si="8131"/>
        <v>12</v>
      </c>
      <c r="P1423">
        <f t="shared" si="8131"/>
        <v>12</v>
      </c>
      <c r="Q1423" s="37">
        <f t="shared" ref="Q1423:T1423" si="8132">IF(ROWS(Q$1412:Q1423)/100&lt;=Q$1410,Q1422+1%,"")</f>
        <v>0.11999999999999998</v>
      </c>
      <c r="R1423" s="37">
        <f t="shared" si="8132"/>
        <v>0.11999999999999998</v>
      </c>
      <c r="S1423" s="37">
        <f t="shared" si="8132"/>
        <v>0.11999999999999998</v>
      </c>
      <c r="T1423" s="37">
        <f t="shared" si="8132"/>
        <v>0.11999999999999998</v>
      </c>
      <c r="U1423">
        <f t="shared" si="8069"/>
        <v>12</v>
      </c>
      <c r="V1423" s="37">
        <f t="shared" ref="V1423:W1423" si="8133">IF(ROWS(V$1412:V1423)/100&lt;=V$1410,V1422+1%,"")</f>
        <v>0.11999999999999998</v>
      </c>
      <c r="W1423" s="37">
        <f t="shared" si="8133"/>
        <v>0.11999999999999998</v>
      </c>
      <c r="X1423">
        <f t="shared" si="8071"/>
        <v>21</v>
      </c>
      <c r="Y1423" s="37">
        <f t="shared" si="8072"/>
        <v>0.11999999999999998</v>
      </c>
      <c r="Z1423">
        <f t="shared" ref="Z1423:AA1423" si="8134">IF(ROWS(Z$1412:Z1423)&lt;=Z$1410,Z1422+1,"")</f>
        <v>12</v>
      </c>
      <c r="AA1423">
        <f t="shared" si="8134"/>
        <v>12</v>
      </c>
      <c r="AB1423" s="37">
        <f t="shared" ref="AB1423:AG1423" si="8135">IF(ROWS(AB$1412:AB1423)/100&lt;=AB$1410,AB1422+1%,"")</f>
        <v>0.11999999999999998</v>
      </c>
      <c r="AC1423" s="37">
        <f t="shared" si="8135"/>
        <v>0.11999999999999998</v>
      </c>
      <c r="AD1423" s="37">
        <f t="shared" si="8135"/>
        <v>0.11999999999999998</v>
      </c>
      <c r="AE1423" s="37">
        <f t="shared" si="8135"/>
        <v>0.11999999999999998</v>
      </c>
      <c r="AF1423" s="37">
        <f t="shared" si="8135"/>
        <v>0.11999999999999998</v>
      </c>
      <c r="AG1423" s="37">
        <f t="shared" si="8135"/>
        <v>0.11999999999999998</v>
      </c>
      <c r="AH1423">
        <f t="shared" si="8075"/>
        <v>12</v>
      </c>
      <c r="AI1423" s="37">
        <f t="shared" ref="AI1423:AJ1423" si="8136">IF(ROWS(AI$1412:AI1423)/100&lt;=AI$1410,AI1422+1,"")</f>
        <v>11.01</v>
      </c>
      <c r="AJ1423" s="37">
        <f t="shared" si="8136"/>
        <v>11.01</v>
      </c>
    </row>
    <row r="1424" spans="1:38" ht="12.75">
      <c r="B1424">
        <f t="shared" ref="B1424:P1424" si="8137">IF(ROWS(B$1412:B1424)&lt;=B$1410,B1423+1,"")</f>
        <v>13</v>
      </c>
      <c r="C1424">
        <f t="shared" si="8137"/>
        <v>13</v>
      </c>
      <c r="D1424">
        <f t="shared" si="8137"/>
        <v>13</v>
      </c>
      <c r="E1424">
        <f t="shared" si="8137"/>
        <v>13</v>
      </c>
      <c r="F1424">
        <f t="shared" si="8137"/>
        <v>13</v>
      </c>
      <c r="G1424">
        <f t="shared" si="8137"/>
        <v>13</v>
      </c>
      <c r="H1424">
        <f t="shared" si="8137"/>
        <v>13</v>
      </c>
      <c r="I1424">
        <f t="shared" si="8137"/>
        <v>13</v>
      </c>
      <c r="J1424">
        <f t="shared" si="8137"/>
        <v>13</v>
      </c>
      <c r="K1424">
        <f t="shared" si="8137"/>
        <v>13</v>
      </c>
      <c r="L1424">
        <f t="shared" si="8137"/>
        <v>13</v>
      </c>
      <c r="M1424">
        <f t="shared" si="8137"/>
        <v>13</v>
      </c>
      <c r="N1424">
        <f t="shared" si="8137"/>
        <v>13</v>
      </c>
      <c r="O1424">
        <f t="shared" si="8137"/>
        <v>13</v>
      </c>
      <c r="P1424">
        <f t="shared" si="8137"/>
        <v>13</v>
      </c>
      <c r="Q1424" s="37">
        <f t="shared" ref="Q1424:T1424" si="8138">IF(ROWS(Q$1412:Q1424)/100&lt;=Q$1410,Q1423+1%,"")</f>
        <v>0.12999999999999998</v>
      </c>
      <c r="R1424" s="37">
        <f t="shared" si="8138"/>
        <v>0.12999999999999998</v>
      </c>
      <c r="S1424" s="37">
        <f t="shared" si="8138"/>
        <v>0.12999999999999998</v>
      </c>
      <c r="T1424" s="37">
        <f t="shared" si="8138"/>
        <v>0.12999999999999998</v>
      </c>
      <c r="U1424">
        <f t="shared" si="8069"/>
        <v>13</v>
      </c>
      <c r="V1424" s="37">
        <f t="shared" ref="V1424:W1424" si="8139">IF(ROWS(V$1412:V1424)/100&lt;=V$1410,V1423+1%,"")</f>
        <v>0.12999999999999998</v>
      </c>
      <c r="W1424" s="37">
        <f t="shared" si="8139"/>
        <v>0.12999999999999998</v>
      </c>
      <c r="X1424">
        <f t="shared" si="8071"/>
        <v>22</v>
      </c>
      <c r="Y1424" s="37">
        <f t="shared" si="8072"/>
        <v>0.12999999999999998</v>
      </c>
      <c r="Z1424">
        <f t="shared" ref="Z1424:AA1424" si="8140">IF(ROWS(Z$1412:Z1424)&lt;=Z$1410,Z1423+1,"")</f>
        <v>13</v>
      </c>
      <c r="AA1424">
        <f t="shared" si="8140"/>
        <v>13</v>
      </c>
      <c r="AB1424" s="37">
        <f t="shared" ref="AB1424:AG1424" si="8141">IF(ROWS(AB$1412:AB1424)/100&lt;=AB$1410,AB1423+1%,"")</f>
        <v>0.12999999999999998</v>
      </c>
      <c r="AC1424" s="37">
        <f t="shared" si="8141"/>
        <v>0.12999999999999998</v>
      </c>
      <c r="AD1424" s="37">
        <f t="shared" si="8141"/>
        <v>0.12999999999999998</v>
      </c>
      <c r="AE1424" s="37">
        <f t="shared" si="8141"/>
        <v>0.12999999999999998</v>
      </c>
      <c r="AF1424" s="37">
        <f t="shared" si="8141"/>
        <v>0.12999999999999998</v>
      </c>
      <c r="AG1424" s="37">
        <f t="shared" si="8141"/>
        <v>0.12999999999999998</v>
      </c>
      <c r="AH1424">
        <f t="shared" si="8075"/>
        <v>13</v>
      </c>
      <c r="AI1424" s="37">
        <f t="shared" ref="AI1424:AJ1424" si="8142">IF(ROWS(AI$1412:AI1424)/100&lt;=AI$1410,AI1423+1,"")</f>
        <v>12.01</v>
      </c>
      <c r="AJ1424" s="37">
        <f t="shared" si="8142"/>
        <v>12.01</v>
      </c>
    </row>
    <row r="1425" spans="2:36" ht="12.75">
      <c r="B1425">
        <f t="shared" ref="B1425:P1425" si="8143">IF(ROWS(B$1412:B1425)&lt;=B$1410,B1424+1,"")</f>
        <v>14</v>
      </c>
      <c r="C1425">
        <f t="shared" si="8143"/>
        <v>14</v>
      </c>
      <c r="D1425">
        <f t="shared" si="8143"/>
        <v>14</v>
      </c>
      <c r="E1425">
        <f t="shared" si="8143"/>
        <v>14</v>
      </c>
      <c r="F1425">
        <f t="shared" si="8143"/>
        <v>14</v>
      </c>
      <c r="G1425">
        <f t="shared" si="8143"/>
        <v>14</v>
      </c>
      <c r="H1425">
        <f t="shared" si="8143"/>
        <v>14</v>
      </c>
      <c r="I1425">
        <f t="shared" si="8143"/>
        <v>14</v>
      </c>
      <c r="J1425">
        <f t="shared" si="8143"/>
        <v>14</v>
      </c>
      <c r="K1425">
        <f t="shared" si="8143"/>
        <v>14</v>
      </c>
      <c r="L1425">
        <f t="shared" si="8143"/>
        <v>14</v>
      </c>
      <c r="M1425">
        <f t="shared" si="8143"/>
        <v>14</v>
      </c>
      <c r="N1425">
        <f t="shared" si="8143"/>
        <v>14</v>
      </c>
      <c r="O1425">
        <f t="shared" si="8143"/>
        <v>14</v>
      </c>
      <c r="P1425">
        <f t="shared" si="8143"/>
        <v>14</v>
      </c>
      <c r="Q1425" s="37">
        <f t="shared" ref="Q1425:T1425" si="8144">IF(ROWS(Q$1412:Q1425)/100&lt;=Q$1410,Q1424+1%,"")</f>
        <v>0.13999999999999999</v>
      </c>
      <c r="R1425" s="37">
        <f t="shared" si="8144"/>
        <v>0.13999999999999999</v>
      </c>
      <c r="S1425" s="37">
        <f t="shared" si="8144"/>
        <v>0.13999999999999999</v>
      </c>
      <c r="T1425" s="37">
        <f t="shared" si="8144"/>
        <v>0.13999999999999999</v>
      </c>
      <c r="U1425">
        <f t="shared" si="8069"/>
        <v>14</v>
      </c>
      <c r="V1425" s="37">
        <f t="shared" ref="V1425:W1425" si="8145">IF(ROWS(V$1412:V1425)/100&lt;=V$1410,V1424+1%,"")</f>
        <v>0.13999999999999999</v>
      </c>
      <c r="W1425" s="37">
        <f t="shared" si="8145"/>
        <v>0.13999999999999999</v>
      </c>
      <c r="X1425">
        <f t="shared" si="8071"/>
        <v>23</v>
      </c>
      <c r="Y1425" s="37">
        <f t="shared" si="8072"/>
        <v>0.13999999999999999</v>
      </c>
      <c r="Z1425">
        <f t="shared" ref="Z1425:AA1425" si="8146">IF(ROWS(Z$1412:Z1425)&lt;=Z$1410,Z1424+1,"")</f>
        <v>14</v>
      </c>
      <c r="AA1425">
        <f t="shared" si="8146"/>
        <v>14</v>
      </c>
      <c r="AB1425" s="37">
        <f t="shared" ref="AB1425:AG1425" si="8147">IF(ROWS(AB$1412:AB1425)/100&lt;=AB$1410,AB1424+1%,"")</f>
        <v>0.13999999999999999</v>
      </c>
      <c r="AC1425" s="37">
        <f t="shared" si="8147"/>
        <v>0.13999999999999999</v>
      </c>
      <c r="AD1425" s="37">
        <f t="shared" si="8147"/>
        <v>0.13999999999999999</v>
      </c>
      <c r="AE1425" s="37">
        <f t="shared" si="8147"/>
        <v>0.13999999999999999</v>
      </c>
      <c r="AF1425" s="37">
        <f t="shared" si="8147"/>
        <v>0.13999999999999999</v>
      </c>
      <c r="AG1425" s="37">
        <f t="shared" si="8147"/>
        <v>0.13999999999999999</v>
      </c>
      <c r="AH1425">
        <f t="shared" si="8075"/>
        <v>14</v>
      </c>
      <c r="AI1425" s="37">
        <f t="shared" ref="AI1425:AJ1425" si="8148">IF(ROWS(AI$1412:AI1425)/100&lt;=AI$1410,AI1424+1,"")</f>
        <v>13.01</v>
      </c>
      <c r="AJ1425" s="37">
        <f t="shared" si="8148"/>
        <v>13.01</v>
      </c>
    </row>
    <row r="1426" spans="2:36" ht="12.75">
      <c r="B1426">
        <f t="shared" ref="B1426:P1426" si="8149">IF(ROWS(B$1412:B1426)&lt;=B$1410,B1425+1,"")</f>
        <v>15</v>
      </c>
      <c r="C1426">
        <f t="shared" si="8149"/>
        <v>15</v>
      </c>
      <c r="D1426">
        <f t="shared" si="8149"/>
        <v>15</v>
      </c>
      <c r="E1426">
        <f t="shared" si="8149"/>
        <v>15</v>
      </c>
      <c r="F1426">
        <f t="shared" si="8149"/>
        <v>15</v>
      </c>
      <c r="G1426">
        <f t="shared" si="8149"/>
        <v>15</v>
      </c>
      <c r="H1426">
        <f t="shared" si="8149"/>
        <v>15</v>
      </c>
      <c r="I1426">
        <f t="shared" si="8149"/>
        <v>15</v>
      </c>
      <c r="J1426">
        <f t="shared" si="8149"/>
        <v>15</v>
      </c>
      <c r="K1426">
        <f t="shared" si="8149"/>
        <v>15</v>
      </c>
      <c r="L1426">
        <f t="shared" si="8149"/>
        <v>15</v>
      </c>
      <c r="M1426">
        <f t="shared" si="8149"/>
        <v>15</v>
      </c>
      <c r="N1426">
        <f t="shared" si="8149"/>
        <v>15</v>
      </c>
      <c r="O1426">
        <f t="shared" si="8149"/>
        <v>15</v>
      </c>
      <c r="P1426">
        <f t="shared" si="8149"/>
        <v>15</v>
      </c>
      <c r="Q1426" s="37">
        <f t="shared" ref="Q1426:T1426" si="8150">IF(ROWS(Q$1412:Q1426)/100&lt;=Q$1410,Q1425+1%,"")</f>
        <v>0.15</v>
      </c>
      <c r="R1426" s="37">
        <f t="shared" si="8150"/>
        <v>0.15</v>
      </c>
      <c r="S1426" s="37">
        <f t="shared" si="8150"/>
        <v>0.15</v>
      </c>
      <c r="T1426" s="37">
        <f t="shared" si="8150"/>
        <v>0.15</v>
      </c>
      <c r="U1426">
        <f t="shared" si="8069"/>
        <v>15</v>
      </c>
      <c r="V1426" s="37">
        <f t="shared" ref="V1426:W1426" si="8151">IF(ROWS(V$1412:V1426)/100&lt;=V$1410,V1425+1%,"")</f>
        <v>0.15</v>
      </c>
      <c r="W1426" s="37">
        <f t="shared" si="8151"/>
        <v>0.15</v>
      </c>
      <c r="X1426">
        <f t="shared" si="8071"/>
        <v>24</v>
      </c>
      <c r="Y1426" s="37">
        <f t="shared" si="8072"/>
        <v>0.15</v>
      </c>
      <c r="Z1426">
        <f t="shared" ref="Z1426:AA1426" si="8152">IF(ROWS(Z$1412:Z1426)&lt;=Z$1410,Z1425+1,"")</f>
        <v>15</v>
      </c>
      <c r="AA1426">
        <f t="shared" si="8152"/>
        <v>15</v>
      </c>
      <c r="AB1426" s="37">
        <f t="shared" ref="AB1426:AG1426" si="8153">IF(ROWS(AB$1412:AB1426)/100&lt;=AB$1410,AB1425+1%,"")</f>
        <v>0.15</v>
      </c>
      <c r="AC1426" s="37">
        <f t="shared" si="8153"/>
        <v>0.15</v>
      </c>
      <c r="AD1426" s="37">
        <f t="shared" si="8153"/>
        <v>0.15</v>
      </c>
      <c r="AE1426" s="37">
        <f t="shared" si="8153"/>
        <v>0.15</v>
      </c>
      <c r="AF1426" s="37">
        <f t="shared" si="8153"/>
        <v>0.15</v>
      </c>
      <c r="AG1426" s="37">
        <f t="shared" si="8153"/>
        <v>0.15</v>
      </c>
      <c r="AH1426">
        <f t="shared" si="8075"/>
        <v>15</v>
      </c>
      <c r="AI1426" s="37">
        <f t="shared" ref="AI1426:AJ1426" si="8154">IF(ROWS(AI$1412:AI1426)/100&lt;=AI$1410,AI1425+1,"")</f>
        <v>14.01</v>
      </c>
      <c r="AJ1426" s="37">
        <f t="shared" si="8154"/>
        <v>14.01</v>
      </c>
    </row>
    <row r="1427" spans="2:36" ht="12.75">
      <c r="B1427">
        <f t="shared" ref="B1427:P1427" si="8155">IF(ROWS(B$1412:B1427)&lt;=B$1410,B1426+1,"")</f>
        <v>16</v>
      </c>
      <c r="C1427">
        <f t="shared" si="8155"/>
        <v>16</v>
      </c>
      <c r="D1427">
        <f t="shared" si="8155"/>
        <v>16</v>
      </c>
      <c r="E1427">
        <f t="shared" si="8155"/>
        <v>16</v>
      </c>
      <c r="F1427">
        <f t="shared" si="8155"/>
        <v>16</v>
      </c>
      <c r="G1427">
        <f t="shared" si="8155"/>
        <v>16</v>
      </c>
      <c r="H1427">
        <f t="shared" si="8155"/>
        <v>16</v>
      </c>
      <c r="I1427">
        <f t="shared" si="8155"/>
        <v>16</v>
      </c>
      <c r="J1427">
        <f t="shared" si="8155"/>
        <v>16</v>
      </c>
      <c r="K1427">
        <f t="shared" si="8155"/>
        <v>16</v>
      </c>
      <c r="L1427">
        <f t="shared" si="8155"/>
        <v>16</v>
      </c>
      <c r="M1427">
        <f t="shared" si="8155"/>
        <v>16</v>
      </c>
      <c r="N1427">
        <f t="shared" si="8155"/>
        <v>16</v>
      </c>
      <c r="O1427">
        <f t="shared" si="8155"/>
        <v>16</v>
      </c>
      <c r="P1427">
        <f t="shared" si="8155"/>
        <v>16</v>
      </c>
      <c r="Q1427" s="37">
        <f t="shared" ref="Q1427:T1427" si="8156">IF(ROWS(Q$1412:Q1427)/100&lt;=Q$1410,Q1426+1%,"")</f>
        <v>0.16</v>
      </c>
      <c r="R1427" s="37">
        <f t="shared" si="8156"/>
        <v>0.16</v>
      </c>
      <c r="S1427" s="37">
        <f t="shared" si="8156"/>
        <v>0.16</v>
      </c>
      <c r="T1427" s="37">
        <f t="shared" si="8156"/>
        <v>0.16</v>
      </c>
      <c r="U1427">
        <f t="shared" si="8069"/>
        <v>16</v>
      </c>
      <c r="V1427" s="37">
        <f t="shared" ref="V1427:W1427" si="8157">IF(ROWS(V$1412:V1427)/100&lt;=V$1410,V1426+1%,"")</f>
        <v>0.16</v>
      </c>
      <c r="W1427" s="37">
        <f t="shared" si="8157"/>
        <v>0.16</v>
      </c>
      <c r="X1427">
        <f t="shared" si="8071"/>
        <v>25</v>
      </c>
      <c r="Y1427" s="37">
        <f t="shared" si="8072"/>
        <v>0.16</v>
      </c>
      <c r="Z1427">
        <f t="shared" ref="Z1427:AA1427" si="8158">IF(ROWS(Z$1412:Z1427)&lt;=Z$1410,Z1426+1,"")</f>
        <v>16</v>
      </c>
      <c r="AA1427">
        <f t="shared" si="8158"/>
        <v>16</v>
      </c>
      <c r="AB1427" s="37">
        <f t="shared" ref="AB1427:AG1427" si="8159">IF(ROWS(AB$1412:AB1427)/100&lt;=AB$1410,AB1426+1%,"")</f>
        <v>0.16</v>
      </c>
      <c r="AC1427" s="37">
        <f t="shared" si="8159"/>
        <v>0.16</v>
      </c>
      <c r="AD1427" s="37">
        <f t="shared" si="8159"/>
        <v>0.16</v>
      </c>
      <c r="AE1427" s="37">
        <f t="shared" si="8159"/>
        <v>0.16</v>
      </c>
      <c r="AF1427" s="37">
        <f t="shared" si="8159"/>
        <v>0.16</v>
      </c>
      <c r="AG1427" s="37">
        <f t="shared" si="8159"/>
        <v>0.16</v>
      </c>
      <c r="AH1427">
        <f t="shared" si="8075"/>
        <v>16</v>
      </c>
      <c r="AI1427" s="37">
        <f t="shared" ref="AI1427:AJ1427" si="8160">IF(ROWS(AI$1412:AI1427)/100&lt;=AI$1410,AI1426+1,"")</f>
        <v>15.01</v>
      </c>
      <c r="AJ1427" s="37">
        <f t="shared" si="8160"/>
        <v>15.01</v>
      </c>
    </row>
    <row r="1428" spans="2:36" ht="12.75">
      <c r="B1428">
        <f t="shared" ref="B1428:P1428" si="8161">IF(ROWS(B$1412:B1428)&lt;=B$1410,B1427+1,"")</f>
        <v>17</v>
      </c>
      <c r="C1428">
        <f t="shared" si="8161"/>
        <v>17</v>
      </c>
      <c r="D1428">
        <f t="shared" si="8161"/>
        <v>17</v>
      </c>
      <c r="E1428">
        <f t="shared" si="8161"/>
        <v>17</v>
      </c>
      <c r="F1428">
        <f t="shared" si="8161"/>
        <v>17</v>
      </c>
      <c r="G1428">
        <f t="shared" si="8161"/>
        <v>17</v>
      </c>
      <c r="H1428">
        <f t="shared" si="8161"/>
        <v>17</v>
      </c>
      <c r="I1428">
        <f t="shared" si="8161"/>
        <v>17</v>
      </c>
      <c r="J1428">
        <f t="shared" si="8161"/>
        <v>17</v>
      </c>
      <c r="K1428">
        <f t="shared" si="8161"/>
        <v>17</v>
      </c>
      <c r="L1428">
        <f t="shared" si="8161"/>
        <v>17</v>
      </c>
      <c r="M1428">
        <f t="shared" si="8161"/>
        <v>17</v>
      </c>
      <c r="N1428">
        <f t="shared" si="8161"/>
        <v>17</v>
      </c>
      <c r="O1428">
        <f t="shared" si="8161"/>
        <v>17</v>
      </c>
      <c r="P1428">
        <f t="shared" si="8161"/>
        <v>17</v>
      </c>
      <c r="Q1428" s="37">
        <f t="shared" ref="Q1428:T1428" si="8162">IF(ROWS(Q$1412:Q1428)/100&lt;=Q$1410,Q1427+1%,"")</f>
        <v>0.17</v>
      </c>
      <c r="R1428" s="37">
        <f t="shared" si="8162"/>
        <v>0.17</v>
      </c>
      <c r="S1428" s="37">
        <f t="shared" si="8162"/>
        <v>0.17</v>
      </c>
      <c r="T1428" s="37">
        <f t="shared" si="8162"/>
        <v>0.17</v>
      </c>
      <c r="U1428">
        <f t="shared" si="8069"/>
        <v>17</v>
      </c>
      <c r="V1428" s="37">
        <f t="shared" ref="V1428:W1428" si="8163">IF(ROWS(V$1412:V1428)/100&lt;=V$1410,V1427+1%,"")</f>
        <v>0.17</v>
      </c>
      <c r="W1428" s="37">
        <f t="shared" si="8163"/>
        <v>0.17</v>
      </c>
      <c r="X1428">
        <f t="shared" si="8071"/>
        <v>26</v>
      </c>
      <c r="Y1428" s="37">
        <f t="shared" si="8072"/>
        <v>0.17</v>
      </c>
      <c r="Z1428">
        <f t="shared" ref="Z1428:AA1428" si="8164">IF(ROWS(Z$1412:Z1428)&lt;=Z$1410,Z1427+1,"")</f>
        <v>17</v>
      </c>
      <c r="AA1428">
        <f t="shared" si="8164"/>
        <v>17</v>
      </c>
      <c r="AB1428" s="37">
        <f t="shared" ref="AB1428:AG1428" si="8165">IF(ROWS(AB$1412:AB1428)/100&lt;=AB$1410,AB1427+1%,"")</f>
        <v>0.17</v>
      </c>
      <c r="AC1428" s="37">
        <f t="shared" si="8165"/>
        <v>0.17</v>
      </c>
      <c r="AD1428" s="37">
        <f t="shared" si="8165"/>
        <v>0.17</v>
      </c>
      <c r="AE1428" s="37">
        <f t="shared" si="8165"/>
        <v>0.17</v>
      </c>
      <c r="AF1428" s="37">
        <f t="shared" si="8165"/>
        <v>0.17</v>
      </c>
      <c r="AG1428" s="37">
        <f t="shared" si="8165"/>
        <v>0.17</v>
      </c>
      <c r="AH1428">
        <f t="shared" si="8075"/>
        <v>17</v>
      </c>
      <c r="AI1428" s="37">
        <f t="shared" ref="AI1428:AJ1428" si="8166">IF(ROWS(AI$1412:AI1428)/100&lt;=AI$1410,AI1427+1,"")</f>
        <v>16.009999999999998</v>
      </c>
      <c r="AJ1428" s="37">
        <f t="shared" si="8166"/>
        <v>16.009999999999998</v>
      </c>
    </row>
    <row r="1429" spans="2:36" ht="12.75">
      <c r="B1429">
        <f t="shared" ref="B1429:P1429" si="8167">IF(ROWS(B$1412:B1429)&lt;=B$1410,B1428+1,"")</f>
        <v>18</v>
      </c>
      <c r="C1429">
        <f t="shared" si="8167"/>
        <v>18</v>
      </c>
      <c r="D1429">
        <f t="shared" si="8167"/>
        <v>18</v>
      </c>
      <c r="E1429">
        <f t="shared" si="8167"/>
        <v>18</v>
      </c>
      <c r="F1429">
        <f t="shared" si="8167"/>
        <v>18</v>
      </c>
      <c r="G1429">
        <f t="shared" si="8167"/>
        <v>18</v>
      </c>
      <c r="H1429">
        <f t="shared" si="8167"/>
        <v>18</v>
      </c>
      <c r="I1429">
        <f t="shared" si="8167"/>
        <v>18</v>
      </c>
      <c r="J1429">
        <f t="shared" si="8167"/>
        <v>18</v>
      </c>
      <c r="K1429">
        <f t="shared" si="8167"/>
        <v>18</v>
      </c>
      <c r="L1429">
        <f t="shared" si="8167"/>
        <v>18</v>
      </c>
      <c r="M1429">
        <f t="shared" si="8167"/>
        <v>18</v>
      </c>
      <c r="N1429">
        <f t="shared" si="8167"/>
        <v>18</v>
      </c>
      <c r="O1429">
        <f t="shared" si="8167"/>
        <v>18</v>
      </c>
      <c r="P1429">
        <f t="shared" si="8167"/>
        <v>18</v>
      </c>
      <c r="Q1429" s="37">
        <f t="shared" ref="Q1429:T1429" si="8168">IF(ROWS(Q$1412:Q1429)/100&lt;=Q$1410,Q1428+1%,"")</f>
        <v>0.18000000000000002</v>
      </c>
      <c r="R1429" s="37">
        <f t="shared" si="8168"/>
        <v>0.18000000000000002</v>
      </c>
      <c r="S1429" s="37">
        <f t="shared" si="8168"/>
        <v>0.18000000000000002</v>
      </c>
      <c r="T1429" s="37">
        <f t="shared" si="8168"/>
        <v>0.18000000000000002</v>
      </c>
      <c r="U1429">
        <f t="shared" si="8069"/>
        <v>18</v>
      </c>
      <c r="V1429" s="37">
        <f t="shared" ref="V1429:W1429" si="8169">IF(ROWS(V$1412:V1429)/100&lt;=V$1410,V1428+1%,"")</f>
        <v>0.18000000000000002</v>
      </c>
      <c r="W1429" s="37">
        <f t="shared" si="8169"/>
        <v>0.18000000000000002</v>
      </c>
      <c r="X1429">
        <f t="shared" si="8071"/>
        <v>27</v>
      </c>
      <c r="Y1429" s="37">
        <f t="shared" si="8072"/>
        <v>0.18000000000000002</v>
      </c>
      <c r="Z1429">
        <f t="shared" ref="Z1429:AA1429" si="8170">IF(ROWS(Z$1412:Z1429)&lt;=Z$1410,Z1428+1,"")</f>
        <v>18</v>
      </c>
      <c r="AA1429">
        <f t="shared" si="8170"/>
        <v>18</v>
      </c>
      <c r="AB1429" s="37">
        <f t="shared" ref="AB1429:AG1429" si="8171">IF(ROWS(AB$1412:AB1429)/100&lt;=AB$1410,AB1428+1%,"")</f>
        <v>0.18000000000000002</v>
      </c>
      <c r="AC1429" s="37">
        <f t="shared" si="8171"/>
        <v>0.18000000000000002</v>
      </c>
      <c r="AD1429" s="37">
        <f t="shared" si="8171"/>
        <v>0.18000000000000002</v>
      </c>
      <c r="AE1429" s="37">
        <f t="shared" si="8171"/>
        <v>0.18000000000000002</v>
      </c>
      <c r="AF1429" s="37">
        <f t="shared" si="8171"/>
        <v>0.18000000000000002</v>
      </c>
      <c r="AG1429" s="37">
        <f t="shared" si="8171"/>
        <v>0.18000000000000002</v>
      </c>
      <c r="AH1429">
        <f t="shared" si="8075"/>
        <v>18</v>
      </c>
      <c r="AI1429" s="37">
        <f t="shared" ref="AI1429:AJ1429" si="8172">IF(ROWS(AI$1412:AI1429)/100&lt;=AI$1410,AI1428+1,"")</f>
        <v>17.009999999999998</v>
      </c>
      <c r="AJ1429" s="37">
        <f t="shared" si="8172"/>
        <v>17.009999999999998</v>
      </c>
    </row>
    <row r="1430" spans="2:36" ht="12.75">
      <c r="B1430">
        <f t="shared" ref="B1430:P1430" si="8173">IF(ROWS(B$1412:B1430)&lt;=B$1410,B1429+1,"")</f>
        <v>19</v>
      </c>
      <c r="C1430">
        <f t="shared" si="8173"/>
        <v>19</v>
      </c>
      <c r="D1430">
        <f t="shared" si="8173"/>
        <v>19</v>
      </c>
      <c r="E1430">
        <f t="shared" si="8173"/>
        <v>19</v>
      </c>
      <c r="F1430">
        <f t="shared" si="8173"/>
        <v>19</v>
      </c>
      <c r="G1430">
        <f t="shared" si="8173"/>
        <v>19</v>
      </c>
      <c r="H1430">
        <f t="shared" si="8173"/>
        <v>19</v>
      </c>
      <c r="I1430">
        <f t="shared" si="8173"/>
        <v>19</v>
      </c>
      <c r="J1430">
        <f t="shared" si="8173"/>
        <v>19</v>
      </c>
      <c r="K1430">
        <f t="shared" si="8173"/>
        <v>19</v>
      </c>
      <c r="L1430">
        <f t="shared" si="8173"/>
        <v>19</v>
      </c>
      <c r="M1430">
        <f t="shared" si="8173"/>
        <v>19</v>
      </c>
      <c r="N1430">
        <f t="shared" si="8173"/>
        <v>19</v>
      </c>
      <c r="O1430">
        <f t="shared" si="8173"/>
        <v>19</v>
      </c>
      <c r="P1430">
        <f t="shared" si="8173"/>
        <v>19</v>
      </c>
      <c r="Q1430" s="37">
        <f t="shared" ref="Q1430:T1430" si="8174">IF(ROWS(Q$1412:Q1430)/100&lt;=Q$1410,Q1429+1%,"")</f>
        <v>0.19000000000000003</v>
      </c>
      <c r="R1430" s="37">
        <f t="shared" si="8174"/>
        <v>0.19000000000000003</v>
      </c>
      <c r="S1430" s="37">
        <f t="shared" si="8174"/>
        <v>0.19000000000000003</v>
      </c>
      <c r="T1430" s="37">
        <f t="shared" si="8174"/>
        <v>0.19000000000000003</v>
      </c>
      <c r="U1430">
        <f t="shared" si="8069"/>
        <v>19</v>
      </c>
      <c r="V1430" s="37">
        <f t="shared" ref="V1430:W1430" si="8175">IF(ROWS(V$1412:V1430)/100&lt;=V$1410,V1429+1%,"")</f>
        <v>0.19000000000000003</v>
      </c>
      <c r="W1430" s="37">
        <f t="shared" si="8175"/>
        <v>0.19000000000000003</v>
      </c>
      <c r="X1430">
        <f t="shared" si="8071"/>
        <v>28</v>
      </c>
      <c r="Y1430" s="37">
        <f t="shared" si="8072"/>
        <v>0.19000000000000003</v>
      </c>
      <c r="Z1430">
        <f t="shared" ref="Z1430:AA1430" si="8176">IF(ROWS(Z$1412:Z1430)&lt;=Z$1410,Z1429+1,"")</f>
        <v>19</v>
      </c>
      <c r="AA1430">
        <f t="shared" si="8176"/>
        <v>19</v>
      </c>
      <c r="AB1430" s="37">
        <f t="shared" ref="AB1430:AG1430" si="8177">IF(ROWS(AB$1412:AB1430)/100&lt;=AB$1410,AB1429+1%,"")</f>
        <v>0.19000000000000003</v>
      </c>
      <c r="AC1430" s="37">
        <f t="shared" si="8177"/>
        <v>0.19000000000000003</v>
      </c>
      <c r="AD1430" s="37">
        <f t="shared" si="8177"/>
        <v>0.19000000000000003</v>
      </c>
      <c r="AE1430" s="37">
        <f t="shared" si="8177"/>
        <v>0.19000000000000003</v>
      </c>
      <c r="AF1430" s="37">
        <f t="shared" si="8177"/>
        <v>0.19000000000000003</v>
      </c>
      <c r="AG1430" s="37">
        <f t="shared" si="8177"/>
        <v>0.19000000000000003</v>
      </c>
      <c r="AH1430">
        <f t="shared" si="8075"/>
        <v>19</v>
      </c>
      <c r="AI1430" s="37">
        <f t="shared" ref="AI1430:AJ1430" si="8178">IF(ROWS(AI$1412:AI1430)/100&lt;=AI$1410,AI1429+1,"")</f>
        <v>18.009999999999998</v>
      </c>
      <c r="AJ1430" s="37">
        <f t="shared" si="8178"/>
        <v>18.009999999999998</v>
      </c>
    </row>
    <row r="1431" spans="2:36" ht="12.75">
      <c r="B1431">
        <f t="shared" ref="B1431:P1431" si="8179">IF(ROWS(B$1412:B1431)&lt;=B$1410,B1430+1,"")</f>
        <v>20</v>
      </c>
      <c r="C1431">
        <f t="shared" si="8179"/>
        <v>20</v>
      </c>
      <c r="D1431">
        <f t="shared" si="8179"/>
        <v>20</v>
      </c>
      <c r="E1431">
        <f t="shared" si="8179"/>
        <v>20</v>
      </c>
      <c r="F1431">
        <f t="shared" si="8179"/>
        <v>20</v>
      </c>
      <c r="G1431">
        <f t="shared" si="8179"/>
        <v>20</v>
      </c>
      <c r="H1431">
        <f t="shared" si="8179"/>
        <v>20</v>
      </c>
      <c r="I1431">
        <f t="shared" si="8179"/>
        <v>20</v>
      </c>
      <c r="J1431">
        <f t="shared" si="8179"/>
        <v>20</v>
      </c>
      <c r="K1431">
        <f t="shared" si="8179"/>
        <v>20</v>
      </c>
      <c r="L1431">
        <f t="shared" si="8179"/>
        <v>20</v>
      </c>
      <c r="M1431">
        <f t="shared" si="8179"/>
        <v>20</v>
      </c>
      <c r="N1431">
        <f t="shared" si="8179"/>
        <v>20</v>
      </c>
      <c r="O1431">
        <f t="shared" si="8179"/>
        <v>20</v>
      </c>
      <c r="P1431">
        <f t="shared" si="8179"/>
        <v>20</v>
      </c>
      <c r="Q1431" s="37">
        <f t="shared" ref="Q1431:T1431" si="8180">IF(ROWS(Q$1412:Q1431)/100&lt;=Q$1410,Q1430+1%,"")</f>
        <v>0.20000000000000004</v>
      </c>
      <c r="R1431" s="37">
        <f t="shared" si="8180"/>
        <v>0.20000000000000004</v>
      </c>
      <c r="S1431" s="37">
        <f t="shared" si="8180"/>
        <v>0.20000000000000004</v>
      </c>
      <c r="T1431" s="37">
        <f t="shared" si="8180"/>
        <v>0.20000000000000004</v>
      </c>
      <c r="U1431">
        <f t="shared" si="8069"/>
        <v>20</v>
      </c>
      <c r="V1431" s="37">
        <f t="shared" ref="V1431:W1431" si="8181">IF(ROWS(V$1412:V1431)/100&lt;=V$1410,V1430+1%,"")</f>
        <v>0.20000000000000004</v>
      </c>
      <c r="W1431" s="37">
        <f t="shared" si="8181"/>
        <v>0.20000000000000004</v>
      </c>
      <c r="X1431">
        <f t="shared" si="8071"/>
        <v>29</v>
      </c>
      <c r="Y1431" s="37">
        <f t="shared" si="8072"/>
        <v>0.20000000000000004</v>
      </c>
      <c r="Z1431">
        <f t="shared" ref="Z1431:AA1431" si="8182">IF(ROWS(Z$1412:Z1431)&lt;=Z$1410,Z1430+1,"")</f>
        <v>20</v>
      </c>
      <c r="AA1431">
        <f t="shared" si="8182"/>
        <v>20</v>
      </c>
      <c r="AB1431" s="37">
        <f t="shared" ref="AB1431:AG1431" si="8183">IF(ROWS(AB$1412:AB1431)/100&lt;=AB$1410,AB1430+1%,"")</f>
        <v>0.20000000000000004</v>
      </c>
      <c r="AC1431" s="37">
        <f t="shared" si="8183"/>
        <v>0.20000000000000004</v>
      </c>
      <c r="AD1431" s="37">
        <f t="shared" si="8183"/>
        <v>0.20000000000000004</v>
      </c>
      <c r="AE1431" s="37">
        <f t="shared" si="8183"/>
        <v>0.20000000000000004</v>
      </c>
      <c r="AF1431" s="37">
        <f t="shared" si="8183"/>
        <v>0.20000000000000004</v>
      </c>
      <c r="AG1431" s="37">
        <f t="shared" si="8183"/>
        <v>0.20000000000000004</v>
      </c>
      <c r="AH1431">
        <f t="shared" si="8075"/>
        <v>20</v>
      </c>
      <c r="AI1431" s="37">
        <f t="shared" ref="AI1431:AJ1431" si="8184">IF(ROWS(AI$1412:AI1431)/100&lt;=AI$1410,AI1430+1,"")</f>
        <v>19.009999999999998</v>
      </c>
      <c r="AJ1431" s="37">
        <f t="shared" si="8184"/>
        <v>19.009999999999998</v>
      </c>
    </row>
    <row r="1432" spans="2:36" ht="12.75">
      <c r="B1432">
        <f t="shared" ref="B1432:P1432" si="8185">IF(ROWS(B$1412:B1432)&lt;=B$1410,B1431+1,"")</f>
        <v>21</v>
      </c>
      <c r="C1432">
        <f t="shared" si="8185"/>
        <v>21</v>
      </c>
      <c r="D1432">
        <f t="shared" si="8185"/>
        <v>21</v>
      </c>
      <c r="E1432">
        <f t="shared" si="8185"/>
        <v>21</v>
      </c>
      <c r="F1432">
        <f t="shared" si="8185"/>
        <v>21</v>
      </c>
      <c r="G1432">
        <f t="shared" si="8185"/>
        <v>21</v>
      </c>
      <c r="H1432">
        <f t="shared" si="8185"/>
        <v>21</v>
      </c>
      <c r="I1432">
        <f t="shared" si="8185"/>
        <v>21</v>
      </c>
      <c r="J1432">
        <f t="shared" si="8185"/>
        <v>21</v>
      </c>
      <c r="K1432">
        <f t="shared" si="8185"/>
        <v>21</v>
      </c>
      <c r="L1432">
        <f t="shared" si="8185"/>
        <v>21</v>
      </c>
      <c r="M1432">
        <f t="shared" si="8185"/>
        <v>21</v>
      </c>
      <c r="N1432">
        <f t="shared" si="8185"/>
        <v>21</v>
      </c>
      <c r="O1432">
        <f t="shared" si="8185"/>
        <v>21</v>
      </c>
      <c r="P1432">
        <f t="shared" si="8185"/>
        <v>21</v>
      </c>
      <c r="Q1432" s="37">
        <f t="shared" ref="Q1432:T1432" si="8186">IF(ROWS(Q$1412:Q1432)/100&lt;=Q$1410,Q1431+1%,"")</f>
        <v>0.21000000000000005</v>
      </c>
      <c r="R1432" s="37">
        <f t="shared" si="8186"/>
        <v>0.21000000000000005</v>
      </c>
      <c r="S1432" s="37">
        <f t="shared" si="8186"/>
        <v>0.21000000000000005</v>
      </c>
      <c r="T1432" s="37">
        <f t="shared" si="8186"/>
        <v>0.21000000000000005</v>
      </c>
      <c r="U1432">
        <f t="shared" si="8069"/>
        <v>21</v>
      </c>
      <c r="V1432" s="37">
        <f t="shared" ref="V1432:W1432" si="8187">IF(ROWS(V$1412:V1432)/100&lt;=V$1410,V1431+1%,"")</f>
        <v>0.21000000000000005</v>
      </c>
      <c r="W1432" s="37">
        <f t="shared" si="8187"/>
        <v>0.21000000000000005</v>
      </c>
      <c r="X1432">
        <f t="shared" si="8071"/>
        <v>30</v>
      </c>
      <c r="Y1432" s="37">
        <f t="shared" si="8072"/>
        <v>0.21000000000000005</v>
      </c>
      <c r="Z1432">
        <f t="shared" ref="Z1432:AA1432" si="8188">IF(ROWS(Z$1412:Z1432)&lt;=Z$1410,Z1431+1,"")</f>
        <v>21</v>
      </c>
      <c r="AA1432">
        <f t="shared" si="8188"/>
        <v>21</v>
      </c>
      <c r="AB1432" s="37">
        <f t="shared" ref="AB1432:AG1432" si="8189">IF(ROWS(AB$1412:AB1432)/100&lt;=AB$1410,AB1431+1%,"")</f>
        <v>0.21000000000000005</v>
      </c>
      <c r="AC1432" s="37">
        <f t="shared" si="8189"/>
        <v>0.21000000000000005</v>
      </c>
      <c r="AD1432" s="37">
        <f t="shared" si="8189"/>
        <v>0.21000000000000005</v>
      </c>
      <c r="AE1432" s="37">
        <f t="shared" si="8189"/>
        <v>0.21000000000000005</v>
      </c>
      <c r="AF1432" s="37">
        <f t="shared" si="8189"/>
        <v>0.21000000000000005</v>
      </c>
      <c r="AG1432" s="37">
        <f t="shared" si="8189"/>
        <v>0.21000000000000005</v>
      </c>
      <c r="AH1432">
        <f t="shared" si="8075"/>
        <v>21</v>
      </c>
      <c r="AI1432" s="37">
        <f t="shared" ref="AI1432:AJ1432" si="8190">IF(ROWS(AI$1412:AI1432)/100&lt;=AI$1410,AI1431+1,"")</f>
        <v>20.009999999999998</v>
      </c>
      <c r="AJ1432" s="37">
        <f t="shared" si="8190"/>
        <v>20.009999999999998</v>
      </c>
    </row>
    <row r="1433" spans="2:36" ht="12.75">
      <c r="B1433">
        <f t="shared" ref="B1433:P1433" si="8191">IF(ROWS(B$1412:B1433)&lt;=B$1410,B1432+1,"")</f>
        <v>22</v>
      </c>
      <c r="C1433">
        <f t="shared" si="8191"/>
        <v>22</v>
      </c>
      <c r="D1433">
        <f t="shared" si="8191"/>
        <v>22</v>
      </c>
      <c r="E1433">
        <f t="shared" si="8191"/>
        <v>22</v>
      </c>
      <c r="F1433">
        <f t="shared" si="8191"/>
        <v>22</v>
      </c>
      <c r="G1433">
        <f t="shared" si="8191"/>
        <v>22</v>
      </c>
      <c r="H1433">
        <f t="shared" si="8191"/>
        <v>22</v>
      </c>
      <c r="I1433">
        <f t="shared" si="8191"/>
        <v>22</v>
      </c>
      <c r="J1433">
        <f t="shared" si="8191"/>
        <v>22</v>
      </c>
      <c r="K1433">
        <f t="shared" si="8191"/>
        <v>22</v>
      </c>
      <c r="L1433">
        <f t="shared" si="8191"/>
        <v>22</v>
      </c>
      <c r="M1433">
        <f t="shared" si="8191"/>
        <v>22</v>
      </c>
      <c r="N1433">
        <f t="shared" si="8191"/>
        <v>22</v>
      </c>
      <c r="O1433">
        <f t="shared" si="8191"/>
        <v>22</v>
      </c>
      <c r="P1433">
        <f t="shared" si="8191"/>
        <v>22</v>
      </c>
      <c r="Q1433" s="37">
        <f t="shared" ref="Q1433:T1433" si="8192">IF(ROWS(Q$1412:Q1433)/100&lt;=Q$1410,Q1432+1%,"")</f>
        <v>0.22000000000000006</v>
      </c>
      <c r="R1433" s="37">
        <f t="shared" si="8192"/>
        <v>0.22000000000000006</v>
      </c>
      <c r="S1433" s="37">
        <f t="shared" si="8192"/>
        <v>0.22000000000000006</v>
      </c>
      <c r="T1433" s="37">
        <f t="shared" si="8192"/>
        <v>0.22000000000000006</v>
      </c>
      <c r="U1433">
        <f t="shared" si="8069"/>
        <v>22</v>
      </c>
      <c r="V1433" s="37">
        <f t="shared" ref="V1433:W1433" si="8193">IF(ROWS(V$1412:V1433)/100&lt;=V$1410,V1432+1%,"")</f>
        <v>0.22000000000000006</v>
      </c>
      <c r="W1433" s="37">
        <f t="shared" si="8193"/>
        <v>0.22000000000000006</v>
      </c>
      <c r="X1433">
        <f t="shared" si="8071"/>
        <v>31</v>
      </c>
      <c r="Y1433" s="37">
        <f t="shared" si="8072"/>
        <v>0.22000000000000006</v>
      </c>
      <c r="Z1433">
        <f t="shared" ref="Z1433:AA1433" si="8194">IF(ROWS(Z$1412:Z1433)&lt;=Z$1410,Z1432+1,"")</f>
        <v>22</v>
      </c>
      <c r="AA1433">
        <f t="shared" si="8194"/>
        <v>22</v>
      </c>
      <c r="AB1433" s="37">
        <f t="shared" ref="AB1433:AG1433" si="8195">IF(ROWS(AB$1412:AB1433)/100&lt;=AB$1410,AB1432+1%,"")</f>
        <v>0.22000000000000006</v>
      </c>
      <c r="AC1433" s="37">
        <f t="shared" si="8195"/>
        <v>0.22000000000000006</v>
      </c>
      <c r="AD1433" s="37">
        <f t="shared" si="8195"/>
        <v>0.22000000000000006</v>
      </c>
      <c r="AE1433" s="37">
        <f t="shared" si="8195"/>
        <v>0.22000000000000006</v>
      </c>
      <c r="AF1433" s="37">
        <f t="shared" si="8195"/>
        <v>0.22000000000000006</v>
      </c>
      <c r="AG1433" s="37">
        <f t="shared" si="8195"/>
        <v>0.22000000000000006</v>
      </c>
      <c r="AH1433">
        <f t="shared" si="8075"/>
        <v>22</v>
      </c>
      <c r="AI1433" s="37">
        <f t="shared" ref="AI1433:AJ1433" si="8196">IF(ROWS(AI$1412:AI1433)/100&lt;=AI$1410,AI1432+1,"")</f>
        <v>21.009999999999998</v>
      </c>
      <c r="AJ1433" s="37">
        <f t="shared" si="8196"/>
        <v>21.009999999999998</v>
      </c>
    </row>
    <row r="1434" spans="2:36" ht="12.75">
      <c r="B1434">
        <f t="shared" ref="B1434:P1434" si="8197">IF(ROWS(B$1412:B1434)&lt;=B$1410,B1433+1,"")</f>
        <v>23</v>
      </c>
      <c r="C1434">
        <f t="shared" si="8197"/>
        <v>23</v>
      </c>
      <c r="D1434">
        <f t="shared" si="8197"/>
        <v>23</v>
      </c>
      <c r="E1434">
        <f t="shared" si="8197"/>
        <v>23</v>
      </c>
      <c r="F1434">
        <f t="shared" si="8197"/>
        <v>23</v>
      </c>
      <c r="G1434">
        <f t="shared" si="8197"/>
        <v>23</v>
      </c>
      <c r="H1434">
        <f t="shared" si="8197"/>
        <v>23</v>
      </c>
      <c r="I1434">
        <f t="shared" si="8197"/>
        <v>23</v>
      </c>
      <c r="J1434">
        <f t="shared" si="8197"/>
        <v>23</v>
      </c>
      <c r="K1434">
        <f t="shared" si="8197"/>
        <v>23</v>
      </c>
      <c r="L1434">
        <f t="shared" si="8197"/>
        <v>23</v>
      </c>
      <c r="M1434">
        <f t="shared" si="8197"/>
        <v>23</v>
      </c>
      <c r="N1434">
        <f t="shared" si="8197"/>
        <v>23</v>
      </c>
      <c r="O1434">
        <f t="shared" si="8197"/>
        <v>23</v>
      </c>
      <c r="P1434">
        <f t="shared" si="8197"/>
        <v>23</v>
      </c>
      <c r="Q1434" s="37">
        <f t="shared" ref="Q1434:T1434" si="8198">IF(ROWS(Q$1412:Q1434)/100&lt;=Q$1410,Q1433+1%,"")</f>
        <v>0.23000000000000007</v>
      </c>
      <c r="R1434" s="37">
        <f t="shared" si="8198"/>
        <v>0.23000000000000007</v>
      </c>
      <c r="S1434" s="37">
        <f t="shared" si="8198"/>
        <v>0.23000000000000007</v>
      </c>
      <c r="T1434" s="37">
        <f t="shared" si="8198"/>
        <v>0.23000000000000007</v>
      </c>
      <c r="U1434">
        <f t="shared" si="8069"/>
        <v>23</v>
      </c>
      <c r="V1434" s="37">
        <f t="shared" ref="V1434:W1434" si="8199">IF(ROWS(V$1412:V1434)/100&lt;=V$1410,V1433+1%,"")</f>
        <v>0.23000000000000007</v>
      </c>
      <c r="W1434" s="37">
        <f t="shared" si="8199"/>
        <v>0.23000000000000007</v>
      </c>
      <c r="X1434">
        <f t="shared" si="8071"/>
        <v>32</v>
      </c>
      <c r="Y1434" s="37">
        <f t="shared" si="8072"/>
        <v>0.23000000000000007</v>
      </c>
      <c r="Z1434">
        <f t="shared" ref="Z1434:AA1434" si="8200">IF(ROWS(Z$1412:Z1434)&lt;=Z$1410,Z1433+1,"")</f>
        <v>23</v>
      </c>
      <c r="AA1434">
        <f t="shared" si="8200"/>
        <v>23</v>
      </c>
      <c r="AB1434" s="37">
        <f t="shared" ref="AB1434:AG1434" si="8201">IF(ROWS(AB$1412:AB1434)/100&lt;=AB$1410,AB1433+1%,"")</f>
        <v>0.23000000000000007</v>
      </c>
      <c r="AC1434" s="37">
        <f t="shared" si="8201"/>
        <v>0.23000000000000007</v>
      </c>
      <c r="AD1434" s="37">
        <f t="shared" si="8201"/>
        <v>0.23000000000000007</v>
      </c>
      <c r="AE1434" s="37">
        <f t="shared" si="8201"/>
        <v>0.23000000000000007</v>
      </c>
      <c r="AF1434" s="37">
        <f t="shared" si="8201"/>
        <v>0.23000000000000007</v>
      </c>
      <c r="AG1434" s="37">
        <f t="shared" si="8201"/>
        <v>0.23000000000000007</v>
      </c>
      <c r="AH1434">
        <f t="shared" si="8075"/>
        <v>23</v>
      </c>
      <c r="AI1434" s="37">
        <f t="shared" ref="AI1434:AJ1434" si="8202">IF(ROWS(AI$1412:AI1434)/100&lt;=AI$1410,AI1433+1,"")</f>
        <v>22.009999999999998</v>
      </c>
      <c r="AJ1434" s="37">
        <f t="shared" si="8202"/>
        <v>22.009999999999998</v>
      </c>
    </row>
    <row r="1435" spans="2:36" ht="12.75">
      <c r="B1435">
        <f t="shared" ref="B1435:P1435" si="8203">IF(ROWS(B$1412:B1435)&lt;=B$1410,B1434+1,"")</f>
        <v>24</v>
      </c>
      <c r="C1435">
        <f t="shared" si="8203"/>
        <v>24</v>
      </c>
      <c r="D1435">
        <f t="shared" si="8203"/>
        <v>24</v>
      </c>
      <c r="E1435">
        <f t="shared" si="8203"/>
        <v>24</v>
      </c>
      <c r="F1435">
        <f t="shared" si="8203"/>
        <v>24</v>
      </c>
      <c r="G1435">
        <f t="shared" si="8203"/>
        <v>24</v>
      </c>
      <c r="H1435">
        <f t="shared" si="8203"/>
        <v>24</v>
      </c>
      <c r="I1435">
        <f t="shared" si="8203"/>
        <v>24</v>
      </c>
      <c r="J1435">
        <f t="shared" si="8203"/>
        <v>24</v>
      </c>
      <c r="K1435">
        <f t="shared" si="8203"/>
        <v>24</v>
      </c>
      <c r="L1435">
        <f t="shared" si="8203"/>
        <v>24</v>
      </c>
      <c r="M1435">
        <f t="shared" si="8203"/>
        <v>24</v>
      </c>
      <c r="N1435">
        <f t="shared" si="8203"/>
        <v>24</v>
      </c>
      <c r="O1435">
        <f t="shared" si="8203"/>
        <v>24</v>
      </c>
      <c r="P1435">
        <f t="shared" si="8203"/>
        <v>24</v>
      </c>
      <c r="Q1435" s="37">
        <f t="shared" ref="Q1435:T1435" si="8204">IF(ROWS(Q$1412:Q1435)/100&lt;=Q$1410,Q1434+1%,"")</f>
        <v>0.24000000000000007</v>
      </c>
      <c r="R1435" s="37">
        <f t="shared" si="8204"/>
        <v>0.24000000000000007</v>
      </c>
      <c r="S1435" s="37">
        <f t="shared" si="8204"/>
        <v>0.24000000000000007</v>
      </c>
      <c r="T1435" s="37">
        <f t="shared" si="8204"/>
        <v>0.24000000000000007</v>
      </c>
      <c r="U1435">
        <f t="shared" si="8069"/>
        <v>24</v>
      </c>
      <c r="V1435" s="37">
        <f t="shared" ref="V1435:W1435" si="8205">IF(ROWS(V$1412:V1435)/100&lt;=V$1410,V1434+1%,"")</f>
        <v>0.24000000000000007</v>
      </c>
      <c r="W1435" s="37">
        <f t="shared" si="8205"/>
        <v>0.24000000000000007</v>
      </c>
      <c r="X1435">
        <f t="shared" si="8071"/>
        <v>33</v>
      </c>
      <c r="Y1435" s="37">
        <f t="shared" si="8072"/>
        <v>0.24000000000000007</v>
      </c>
      <c r="Z1435">
        <f t="shared" ref="Z1435:AA1435" si="8206">IF(ROWS(Z$1412:Z1435)&lt;=Z$1410,Z1434+1,"")</f>
        <v>24</v>
      </c>
      <c r="AA1435">
        <f t="shared" si="8206"/>
        <v>24</v>
      </c>
      <c r="AB1435" s="37">
        <f t="shared" ref="AB1435:AG1435" si="8207">IF(ROWS(AB$1412:AB1435)/100&lt;=AB$1410,AB1434+1%,"")</f>
        <v>0.24000000000000007</v>
      </c>
      <c r="AC1435" s="37">
        <f t="shared" si="8207"/>
        <v>0.24000000000000007</v>
      </c>
      <c r="AD1435" s="37">
        <f t="shared" si="8207"/>
        <v>0.24000000000000007</v>
      </c>
      <c r="AE1435" s="37">
        <f t="shared" si="8207"/>
        <v>0.24000000000000007</v>
      </c>
      <c r="AF1435" s="37">
        <f t="shared" si="8207"/>
        <v>0.24000000000000007</v>
      </c>
      <c r="AG1435" s="37">
        <f t="shared" si="8207"/>
        <v>0.24000000000000007</v>
      </c>
      <c r="AH1435">
        <f t="shared" si="8075"/>
        <v>24</v>
      </c>
      <c r="AI1435" s="37">
        <f t="shared" ref="AI1435:AJ1435" si="8208">IF(ROWS(AI$1412:AI1435)/100&lt;=AI$1410,AI1434+1,"")</f>
        <v>23.009999999999998</v>
      </c>
      <c r="AJ1435" s="37">
        <f t="shared" si="8208"/>
        <v>23.009999999999998</v>
      </c>
    </row>
    <row r="1436" spans="2:36" ht="12.75">
      <c r="B1436">
        <f t="shared" ref="B1436:P1436" si="8209">IF(ROWS(B$1412:B1436)&lt;=B$1410,B1435+1,"")</f>
        <v>25</v>
      </c>
      <c r="C1436">
        <f t="shared" si="8209"/>
        <v>25</v>
      </c>
      <c r="D1436">
        <f t="shared" si="8209"/>
        <v>25</v>
      </c>
      <c r="E1436">
        <f t="shared" si="8209"/>
        <v>25</v>
      </c>
      <c r="F1436">
        <f t="shared" si="8209"/>
        <v>25</v>
      </c>
      <c r="G1436">
        <f t="shared" si="8209"/>
        <v>25</v>
      </c>
      <c r="H1436">
        <f t="shared" si="8209"/>
        <v>25</v>
      </c>
      <c r="I1436">
        <f t="shared" si="8209"/>
        <v>25</v>
      </c>
      <c r="J1436">
        <f t="shared" si="8209"/>
        <v>25</v>
      </c>
      <c r="K1436">
        <f t="shared" si="8209"/>
        <v>25</v>
      </c>
      <c r="L1436">
        <f t="shared" si="8209"/>
        <v>25</v>
      </c>
      <c r="M1436">
        <f t="shared" si="8209"/>
        <v>25</v>
      </c>
      <c r="N1436">
        <f t="shared" si="8209"/>
        <v>25</v>
      </c>
      <c r="O1436">
        <f t="shared" si="8209"/>
        <v>25</v>
      </c>
      <c r="P1436">
        <f t="shared" si="8209"/>
        <v>25</v>
      </c>
      <c r="Q1436" s="37">
        <f t="shared" ref="Q1436:T1436" si="8210">IF(ROWS(Q$1412:Q1436)/100&lt;=Q$1410,Q1435+1%,"")</f>
        <v>0.25000000000000006</v>
      </c>
      <c r="R1436" s="37">
        <f t="shared" si="8210"/>
        <v>0.25000000000000006</v>
      </c>
      <c r="S1436" s="37">
        <f t="shared" si="8210"/>
        <v>0.25000000000000006</v>
      </c>
      <c r="T1436" s="37">
        <f t="shared" si="8210"/>
        <v>0.25000000000000006</v>
      </c>
      <c r="U1436">
        <f t="shared" si="8069"/>
        <v>25</v>
      </c>
      <c r="V1436" s="37">
        <f t="shared" ref="V1436:W1436" si="8211">IF(ROWS(V$1412:V1436)/100&lt;=V$1410,V1435+1%,"")</f>
        <v>0.25000000000000006</v>
      </c>
      <c r="W1436" s="37">
        <f t="shared" si="8211"/>
        <v>0.25000000000000006</v>
      </c>
      <c r="X1436">
        <f t="shared" si="8071"/>
        <v>34</v>
      </c>
      <c r="Y1436" s="37">
        <f t="shared" si="8072"/>
        <v>0.25000000000000006</v>
      </c>
      <c r="Z1436">
        <f t="shared" ref="Z1436:AA1436" si="8212">IF(ROWS(Z$1412:Z1436)&lt;=Z$1410,Z1435+1,"")</f>
        <v>25</v>
      </c>
      <c r="AA1436">
        <f t="shared" si="8212"/>
        <v>25</v>
      </c>
      <c r="AB1436" s="37">
        <f t="shared" ref="AB1436:AG1436" si="8213">IF(ROWS(AB$1412:AB1436)/100&lt;=AB$1410,AB1435+1%,"")</f>
        <v>0.25000000000000006</v>
      </c>
      <c r="AC1436" s="37">
        <f t="shared" si="8213"/>
        <v>0.25000000000000006</v>
      </c>
      <c r="AD1436" s="37">
        <f t="shared" si="8213"/>
        <v>0.25000000000000006</v>
      </c>
      <c r="AE1436" s="37">
        <f t="shared" si="8213"/>
        <v>0.25000000000000006</v>
      </c>
      <c r="AF1436" s="37">
        <f t="shared" si="8213"/>
        <v>0.25000000000000006</v>
      </c>
      <c r="AG1436" s="37">
        <f t="shared" si="8213"/>
        <v>0.25000000000000006</v>
      </c>
      <c r="AH1436">
        <f t="shared" si="8075"/>
        <v>25</v>
      </c>
      <c r="AI1436" s="37">
        <f t="shared" ref="AI1436:AJ1436" si="8214">IF(ROWS(AI$1412:AI1436)/100&lt;=AI$1410,AI1435+1,"")</f>
        <v>24.009999999999998</v>
      </c>
      <c r="AJ1436" s="37">
        <f t="shared" si="8214"/>
        <v>24.009999999999998</v>
      </c>
    </row>
    <row r="1437" spans="2:36" ht="12.75">
      <c r="B1437">
        <f t="shared" ref="B1437:P1437" si="8215">IF(ROWS(B$1412:B1437)&lt;=B$1410,B1436+1,"")</f>
        <v>26</v>
      </c>
      <c r="C1437">
        <f t="shared" si="8215"/>
        <v>26</v>
      </c>
      <c r="D1437">
        <f t="shared" si="8215"/>
        <v>26</v>
      </c>
      <c r="E1437">
        <f t="shared" si="8215"/>
        <v>26</v>
      </c>
      <c r="F1437">
        <f t="shared" si="8215"/>
        <v>26</v>
      </c>
      <c r="G1437">
        <f t="shared" si="8215"/>
        <v>26</v>
      </c>
      <c r="H1437">
        <f t="shared" si="8215"/>
        <v>26</v>
      </c>
      <c r="I1437">
        <f t="shared" si="8215"/>
        <v>26</v>
      </c>
      <c r="J1437">
        <f t="shared" si="8215"/>
        <v>26</v>
      </c>
      <c r="K1437">
        <f t="shared" si="8215"/>
        <v>26</v>
      </c>
      <c r="L1437">
        <f t="shared" si="8215"/>
        <v>26</v>
      </c>
      <c r="M1437">
        <f t="shared" si="8215"/>
        <v>26</v>
      </c>
      <c r="N1437">
        <f t="shared" si="8215"/>
        <v>26</v>
      </c>
      <c r="O1437">
        <f t="shared" si="8215"/>
        <v>26</v>
      </c>
      <c r="P1437">
        <f t="shared" si="8215"/>
        <v>26</v>
      </c>
      <c r="Q1437" s="37">
        <f t="shared" ref="Q1437:T1437" si="8216">IF(ROWS(Q$1412:Q1437)/100&lt;=Q$1410,Q1436+1%,"")</f>
        <v>0.26000000000000006</v>
      </c>
      <c r="R1437" s="37">
        <f t="shared" si="8216"/>
        <v>0.26000000000000006</v>
      </c>
      <c r="S1437" s="37">
        <f t="shared" si="8216"/>
        <v>0.26000000000000006</v>
      </c>
      <c r="T1437" s="37">
        <f t="shared" si="8216"/>
        <v>0.26000000000000006</v>
      </c>
      <c r="U1437">
        <f t="shared" si="8069"/>
        <v>26</v>
      </c>
      <c r="V1437" s="37">
        <f t="shared" ref="V1437:W1437" si="8217">IF(ROWS(V$1412:V1437)/100&lt;=V$1410,V1436+1%,"")</f>
        <v>0.26000000000000006</v>
      </c>
      <c r="W1437" s="37">
        <f t="shared" si="8217"/>
        <v>0.26000000000000006</v>
      </c>
      <c r="X1437">
        <f t="shared" si="8071"/>
        <v>35</v>
      </c>
      <c r="Y1437" s="37">
        <f t="shared" si="8072"/>
        <v>0.26000000000000006</v>
      </c>
      <c r="Z1437">
        <f t="shared" ref="Z1437:AA1437" si="8218">IF(ROWS(Z$1412:Z1437)&lt;=Z$1410,Z1436+1,"")</f>
        <v>26</v>
      </c>
      <c r="AA1437">
        <f t="shared" si="8218"/>
        <v>26</v>
      </c>
      <c r="AB1437" s="37">
        <f t="shared" ref="AB1437:AG1437" si="8219">IF(ROWS(AB$1412:AB1437)/100&lt;=AB$1410,AB1436+1%,"")</f>
        <v>0.26000000000000006</v>
      </c>
      <c r="AC1437" s="37">
        <f t="shared" si="8219"/>
        <v>0.26000000000000006</v>
      </c>
      <c r="AD1437" s="37">
        <f t="shared" si="8219"/>
        <v>0.26000000000000006</v>
      </c>
      <c r="AE1437" s="37">
        <f t="shared" si="8219"/>
        <v>0.26000000000000006</v>
      </c>
      <c r="AF1437" s="37">
        <f t="shared" si="8219"/>
        <v>0.26000000000000006</v>
      </c>
      <c r="AG1437" s="37">
        <f t="shared" si="8219"/>
        <v>0.26000000000000006</v>
      </c>
      <c r="AH1437">
        <f t="shared" si="8075"/>
        <v>26</v>
      </c>
      <c r="AI1437" s="37">
        <f t="shared" ref="AI1437:AJ1437" si="8220">IF(ROWS(AI$1412:AI1437)/100&lt;=AI$1410,AI1436+1,"")</f>
        <v>25.009999999999998</v>
      </c>
      <c r="AJ1437" s="37">
        <f t="shared" si="8220"/>
        <v>25.009999999999998</v>
      </c>
    </row>
    <row r="1438" spans="2:36" ht="12.75">
      <c r="B1438">
        <f t="shared" ref="B1438:P1438" si="8221">IF(ROWS(B$1412:B1438)&lt;=B$1410,B1437+1,"")</f>
        <v>27</v>
      </c>
      <c r="C1438">
        <f t="shared" si="8221"/>
        <v>27</v>
      </c>
      <c r="D1438">
        <f t="shared" si="8221"/>
        <v>27</v>
      </c>
      <c r="E1438">
        <f t="shared" si="8221"/>
        <v>27</v>
      </c>
      <c r="F1438">
        <f t="shared" si="8221"/>
        <v>27</v>
      </c>
      <c r="G1438">
        <f t="shared" si="8221"/>
        <v>27</v>
      </c>
      <c r="H1438">
        <f t="shared" si="8221"/>
        <v>27</v>
      </c>
      <c r="I1438">
        <f t="shared" si="8221"/>
        <v>27</v>
      </c>
      <c r="J1438">
        <f t="shared" si="8221"/>
        <v>27</v>
      </c>
      <c r="K1438">
        <f t="shared" si="8221"/>
        <v>27</v>
      </c>
      <c r="L1438">
        <f t="shared" si="8221"/>
        <v>27</v>
      </c>
      <c r="M1438">
        <f t="shared" si="8221"/>
        <v>27</v>
      </c>
      <c r="N1438">
        <f t="shared" si="8221"/>
        <v>27</v>
      </c>
      <c r="O1438">
        <f t="shared" si="8221"/>
        <v>27</v>
      </c>
      <c r="P1438">
        <f t="shared" si="8221"/>
        <v>27</v>
      </c>
      <c r="Q1438" s="37">
        <f t="shared" ref="Q1438:T1438" si="8222">IF(ROWS(Q$1412:Q1438)/100&lt;=Q$1410,Q1437+1%,"")</f>
        <v>0.27000000000000007</v>
      </c>
      <c r="R1438" s="37">
        <f t="shared" si="8222"/>
        <v>0.27000000000000007</v>
      </c>
      <c r="S1438" s="37">
        <f t="shared" si="8222"/>
        <v>0.27000000000000007</v>
      </c>
      <c r="T1438" s="37">
        <f t="shared" si="8222"/>
        <v>0.27000000000000007</v>
      </c>
      <c r="U1438">
        <f t="shared" si="8069"/>
        <v>27</v>
      </c>
      <c r="V1438" s="37">
        <f t="shared" ref="V1438:W1438" si="8223">IF(ROWS(V$1412:V1438)/100&lt;=V$1410,V1437+1%,"")</f>
        <v>0.27000000000000007</v>
      </c>
      <c r="W1438" s="37">
        <f t="shared" si="8223"/>
        <v>0.27000000000000007</v>
      </c>
      <c r="X1438">
        <f t="shared" si="8071"/>
        <v>36</v>
      </c>
      <c r="Y1438" s="37">
        <f t="shared" si="8072"/>
        <v>0.27000000000000007</v>
      </c>
      <c r="Z1438">
        <f t="shared" ref="Z1438:AA1438" si="8224">IF(ROWS(Z$1412:Z1438)&lt;=Z$1410,Z1437+1,"")</f>
        <v>27</v>
      </c>
      <c r="AA1438">
        <f t="shared" si="8224"/>
        <v>27</v>
      </c>
      <c r="AB1438" s="37">
        <f t="shared" ref="AB1438:AG1438" si="8225">IF(ROWS(AB$1412:AB1438)/100&lt;=AB$1410,AB1437+1%,"")</f>
        <v>0.27000000000000007</v>
      </c>
      <c r="AC1438" s="37">
        <f t="shared" si="8225"/>
        <v>0.27000000000000007</v>
      </c>
      <c r="AD1438" s="37">
        <f t="shared" si="8225"/>
        <v>0.27000000000000007</v>
      </c>
      <c r="AE1438" s="37">
        <f t="shared" si="8225"/>
        <v>0.27000000000000007</v>
      </c>
      <c r="AF1438" s="37">
        <f t="shared" si="8225"/>
        <v>0.27000000000000007</v>
      </c>
      <c r="AG1438" s="37">
        <f t="shared" si="8225"/>
        <v>0.27000000000000007</v>
      </c>
      <c r="AH1438">
        <f t="shared" si="8075"/>
        <v>27</v>
      </c>
      <c r="AI1438" s="37">
        <f t="shared" ref="AI1438:AJ1438" si="8226">IF(ROWS(AI$1412:AI1438)/100&lt;=AI$1410,AI1437+1,"")</f>
        <v>26.009999999999998</v>
      </c>
      <c r="AJ1438" s="37">
        <f t="shared" si="8226"/>
        <v>26.009999999999998</v>
      </c>
    </row>
    <row r="1439" spans="2:36" ht="12.75">
      <c r="B1439">
        <f t="shared" ref="B1439:P1439" si="8227">IF(ROWS(B$1412:B1439)&lt;=B$1410,B1438+1,"")</f>
        <v>28</v>
      </c>
      <c r="C1439">
        <f t="shared" si="8227"/>
        <v>28</v>
      </c>
      <c r="D1439">
        <f t="shared" si="8227"/>
        <v>28</v>
      </c>
      <c r="E1439">
        <f t="shared" si="8227"/>
        <v>28</v>
      </c>
      <c r="F1439">
        <f t="shared" si="8227"/>
        <v>28</v>
      </c>
      <c r="G1439">
        <f t="shared" si="8227"/>
        <v>28</v>
      </c>
      <c r="H1439">
        <f t="shared" si="8227"/>
        <v>28</v>
      </c>
      <c r="I1439">
        <f t="shared" si="8227"/>
        <v>28</v>
      </c>
      <c r="J1439">
        <f t="shared" si="8227"/>
        <v>28</v>
      </c>
      <c r="K1439">
        <f t="shared" si="8227"/>
        <v>28</v>
      </c>
      <c r="L1439">
        <f t="shared" si="8227"/>
        <v>28</v>
      </c>
      <c r="M1439">
        <f t="shared" si="8227"/>
        <v>28</v>
      </c>
      <c r="N1439">
        <f t="shared" si="8227"/>
        <v>28</v>
      </c>
      <c r="O1439">
        <f t="shared" si="8227"/>
        <v>28</v>
      </c>
      <c r="P1439">
        <f t="shared" si="8227"/>
        <v>28</v>
      </c>
      <c r="Q1439" s="37">
        <f t="shared" ref="Q1439:T1439" si="8228">IF(ROWS(Q$1412:Q1439)/100&lt;=Q$1410,Q1438+1%,"")</f>
        <v>0.28000000000000008</v>
      </c>
      <c r="R1439" s="37">
        <f t="shared" si="8228"/>
        <v>0.28000000000000008</v>
      </c>
      <c r="S1439" s="37">
        <f t="shared" si="8228"/>
        <v>0.28000000000000008</v>
      </c>
      <c r="T1439" s="37">
        <f t="shared" si="8228"/>
        <v>0.28000000000000008</v>
      </c>
      <c r="U1439">
        <f t="shared" si="8069"/>
        <v>28</v>
      </c>
      <c r="V1439" s="37">
        <f t="shared" ref="V1439:W1439" si="8229">IF(ROWS(V$1412:V1439)/100&lt;=V$1410,V1438+1%,"")</f>
        <v>0.28000000000000008</v>
      </c>
      <c r="W1439" s="37">
        <f t="shared" si="8229"/>
        <v>0.28000000000000008</v>
      </c>
      <c r="X1439">
        <f t="shared" si="8071"/>
        <v>37</v>
      </c>
      <c r="Y1439" s="37">
        <f t="shared" si="8072"/>
        <v>0.28000000000000008</v>
      </c>
      <c r="Z1439">
        <f t="shared" ref="Z1439:AA1439" si="8230">IF(ROWS(Z$1412:Z1439)&lt;=Z$1410,Z1438+1,"")</f>
        <v>28</v>
      </c>
      <c r="AA1439">
        <f t="shared" si="8230"/>
        <v>28</v>
      </c>
      <c r="AB1439" s="37">
        <f t="shared" ref="AB1439:AG1439" si="8231">IF(ROWS(AB$1412:AB1439)/100&lt;=AB$1410,AB1438+1%,"")</f>
        <v>0.28000000000000008</v>
      </c>
      <c r="AC1439" s="37">
        <f t="shared" si="8231"/>
        <v>0.28000000000000008</v>
      </c>
      <c r="AD1439" s="37">
        <f t="shared" si="8231"/>
        <v>0.28000000000000008</v>
      </c>
      <c r="AE1439" s="37">
        <f t="shared" si="8231"/>
        <v>0.28000000000000008</v>
      </c>
      <c r="AF1439" s="37">
        <f t="shared" si="8231"/>
        <v>0.28000000000000008</v>
      </c>
      <c r="AG1439" s="37">
        <f t="shared" si="8231"/>
        <v>0.28000000000000008</v>
      </c>
      <c r="AH1439">
        <f t="shared" si="8075"/>
        <v>28</v>
      </c>
      <c r="AI1439" s="37">
        <f t="shared" ref="AI1439:AJ1439" si="8232">IF(ROWS(AI$1412:AI1439)/100&lt;=AI$1410,AI1438+1,"")</f>
        <v>27.009999999999998</v>
      </c>
      <c r="AJ1439" s="37">
        <f t="shared" si="8232"/>
        <v>27.009999999999998</v>
      </c>
    </row>
    <row r="1440" spans="2:36" ht="12.75">
      <c r="B1440">
        <f t="shared" ref="B1440:P1440" si="8233">IF(ROWS(B$1412:B1440)&lt;=B$1410,B1439+1,"")</f>
        <v>29</v>
      </c>
      <c r="C1440">
        <f t="shared" si="8233"/>
        <v>29</v>
      </c>
      <c r="D1440">
        <f t="shared" si="8233"/>
        <v>29</v>
      </c>
      <c r="E1440">
        <f t="shared" si="8233"/>
        <v>29</v>
      </c>
      <c r="F1440">
        <f t="shared" si="8233"/>
        <v>29</v>
      </c>
      <c r="G1440">
        <f t="shared" si="8233"/>
        <v>29</v>
      </c>
      <c r="H1440">
        <f t="shared" si="8233"/>
        <v>29</v>
      </c>
      <c r="I1440">
        <f t="shared" si="8233"/>
        <v>29</v>
      </c>
      <c r="J1440">
        <f t="shared" si="8233"/>
        <v>29</v>
      </c>
      <c r="K1440">
        <f t="shared" si="8233"/>
        <v>29</v>
      </c>
      <c r="L1440">
        <f t="shared" si="8233"/>
        <v>29</v>
      </c>
      <c r="M1440">
        <f t="shared" si="8233"/>
        <v>29</v>
      </c>
      <c r="N1440">
        <f t="shared" si="8233"/>
        <v>29</v>
      </c>
      <c r="O1440">
        <f t="shared" si="8233"/>
        <v>29</v>
      </c>
      <c r="P1440">
        <f t="shared" si="8233"/>
        <v>29</v>
      </c>
      <c r="Q1440" s="37">
        <f t="shared" ref="Q1440:T1440" si="8234">IF(ROWS(Q$1412:Q1440)/100&lt;=Q$1410,Q1439+1%,"")</f>
        <v>0.29000000000000009</v>
      </c>
      <c r="R1440" s="37">
        <f t="shared" si="8234"/>
        <v>0.29000000000000009</v>
      </c>
      <c r="S1440" s="37">
        <f t="shared" si="8234"/>
        <v>0.29000000000000009</v>
      </c>
      <c r="T1440" s="37">
        <f t="shared" si="8234"/>
        <v>0.29000000000000009</v>
      </c>
      <c r="U1440">
        <f t="shared" si="8069"/>
        <v>29</v>
      </c>
      <c r="V1440" s="37">
        <f t="shared" ref="V1440:W1440" si="8235">IF(ROWS(V$1412:V1440)/100&lt;=V$1410,V1439+1%,"")</f>
        <v>0.29000000000000009</v>
      </c>
      <c r="W1440" s="37">
        <f t="shared" si="8235"/>
        <v>0.29000000000000009</v>
      </c>
      <c r="X1440">
        <f t="shared" si="8071"/>
        <v>38</v>
      </c>
      <c r="Y1440" s="37">
        <f t="shared" si="8072"/>
        <v>0.29000000000000009</v>
      </c>
      <c r="Z1440">
        <f t="shared" ref="Z1440:AA1440" si="8236">IF(ROWS(Z$1412:Z1440)&lt;=Z$1410,Z1439+1,"")</f>
        <v>29</v>
      </c>
      <c r="AA1440">
        <f t="shared" si="8236"/>
        <v>29</v>
      </c>
      <c r="AB1440" s="37">
        <f t="shared" ref="AB1440:AG1440" si="8237">IF(ROWS(AB$1412:AB1440)/100&lt;=AB$1410,AB1439+1%,"")</f>
        <v>0.29000000000000009</v>
      </c>
      <c r="AC1440" s="37">
        <f t="shared" si="8237"/>
        <v>0.29000000000000009</v>
      </c>
      <c r="AD1440" s="37">
        <f t="shared" si="8237"/>
        <v>0.29000000000000009</v>
      </c>
      <c r="AE1440" s="37">
        <f t="shared" si="8237"/>
        <v>0.29000000000000009</v>
      </c>
      <c r="AF1440" s="37">
        <f t="shared" si="8237"/>
        <v>0.29000000000000009</v>
      </c>
      <c r="AG1440" s="37">
        <f t="shared" si="8237"/>
        <v>0.29000000000000009</v>
      </c>
      <c r="AH1440">
        <f t="shared" si="8075"/>
        <v>29</v>
      </c>
      <c r="AI1440" s="37">
        <f t="shared" ref="AI1440:AJ1440" si="8238">IF(ROWS(AI$1412:AI1440)/100&lt;=AI$1410,AI1439+1,"")</f>
        <v>28.009999999999998</v>
      </c>
      <c r="AJ1440" s="37">
        <f t="shared" si="8238"/>
        <v>28.009999999999998</v>
      </c>
    </row>
    <row r="1441" spans="2:36" ht="12.75">
      <c r="B1441">
        <f t="shared" ref="B1441:P1441" si="8239">IF(ROWS(B$1412:B1441)&lt;=B$1410,B1440+1,"")</f>
        <v>30</v>
      </c>
      <c r="C1441">
        <f t="shared" si="8239"/>
        <v>30</v>
      </c>
      <c r="D1441">
        <f t="shared" si="8239"/>
        <v>30</v>
      </c>
      <c r="E1441">
        <f t="shared" si="8239"/>
        <v>30</v>
      </c>
      <c r="F1441">
        <f t="shared" si="8239"/>
        <v>30</v>
      </c>
      <c r="G1441">
        <f t="shared" si="8239"/>
        <v>30</v>
      </c>
      <c r="H1441">
        <f t="shared" si="8239"/>
        <v>30</v>
      </c>
      <c r="I1441">
        <f t="shared" si="8239"/>
        <v>30</v>
      </c>
      <c r="J1441">
        <f t="shared" si="8239"/>
        <v>30</v>
      </c>
      <c r="K1441">
        <f t="shared" si="8239"/>
        <v>30</v>
      </c>
      <c r="L1441">
        <f t="shared" si="8239"/>
        <v>30</v>
      </c>
      <c r="M1441">
        <f t="shared" si="8239"/>
        <v>30</v>
      </c>
      <c r="N1441">
        <f t="shared" si="8239"/>
        <v>30</v>
      </c>
      <c r="O1441">
        <f t="shared" si="8239"/>
        <v>30</v>
      </c>
      <c r="P1441">
        <f t="shared" si="8239"/>
        <v>30</v>
      </c>
      <c r="Q1441" s="37">
        <f t="shared" ref="Q1441:T1441" si="8240">IF(ROWS(Q$1412:Q1441)/100&lt;=Q$1410,Q1440+1%,"")</f>
        <v>0.3000000000000001</v>
      </c>
      <c r="R1441" s="37">
        <f t="shared" si="8240"/>
        <v>0.3000000000000001</v>
      </c>
      <c r="S1441" s="37">
        <f t="shared" si="8240"/>
        <v>0.3000000000000001</v>
      </c>
      <c r="T1441" s="37">
        <f t="shared" si="8240"/>
        <v>0.3000000000000001</v>
      </c>
      <c r="U1441">
        <f t="shared" si="8069"/>
        <v>30</v>
      </c>
      <c r="V1441" s="37">
        <f t="shared" ref="V1441:W1441" si="8241">IF(ROWS(V$1412:V1441)/100&lt;=V$1410,V1440+1%,"")</f>
        <v>0.3000000000000001</v>
      </c>
      <c r="W1441" s="37">
        <f t="shared" si="8241"/>
        <v>0.3000000000000001</v>
      </c>
      <c r="X1441">
        <f t="shared" si="8071"/>
        <v>39</v>
      </c>
      <c r="Y1441" s="37">
        <f t="shared" si="8072"/>
        <v>0.3000000000000001</v>
      </c>
      <c r="Z1441">
        <f t="shared" ref="Z1441:AA1441" si="8242">IF(ROWS(Z$1412:Z1441)&lt;=Z$1410,Z1440+1,"")</f>
        <v>30</v>
      </c>
      <c r="AA1441">
        <f t="shared" si="8242"/>
        <v>30</v>
      </c>
      <c r="AB1441" s="37">
        <f t="shared" ref="AB1441:AG1441" si="8243">IF(ROWS(AB$1412:AB1441)/100&lt;=AB$1410,AB1440+1%,"")</f>
        <v>0.3000000000000001</v>
      </c>
      <c r="AC1441" s="37">
        <f t="shared" si="8243"/>
        <v>0.3000000000000001</v>
      </c>
      <c r="AD1441" s="37">
        <f t="shared" si="8243"/>
        <v>0.3000000000000001</v>
      </c>
      <c r="AE1441" s="37">
        <f t="shared" si="8243"/>
        <v>0.3000000000000001</v>
      </c>
      <c r="AF1441" s="37">
        <f t="shared" si="8243"/>
        <v>0.3000000000000001</v>
      </c>
      <c r="AG1441" s="37">
        <f t="shared" si="8243"/>
        <v>0.3000000000000001</v>
      </c>
      <c r="AH1441">
        <f t="shared" si="8075"/>
        <v>30</v>
      </c>
      <c r="AI1441" s="37">
        <f t="shared" ref="AI1441:AJ1441" si="8244">IF(ROWS(AI$1412:AI1441)/100&lt;=AI$1410,AI1440+1,"")</f>
        <v>29.009999999999998</v>
      </c>
      <c r="AJ1441" s="37">
        <f t="shared" si="8244"/>
        <v>29.009999999999998</v>
      </c>
    </row>
    <row r="1442" spans="2:36" ht="12.75">
      <c r="B1442">
        <f t="shared" ref="B1442:P1442" si="8245">IF(ROWS(B$1412:B1442)&lt;=B$1410,B1441+1,"")</f>
        <v>31</v>
      </c>
      <c r="C1442">
        <f t="shared" si="8245"/>
        <v>31</v>
      </c>
      <c r="D1442">
        <f t="shared" si="8245"/>
        <v>31</v>
      </c>
      <c r="E1442">
        <f t="shared" si="8245"/>
        <v>31</v>
      </c>
      <c r="F1442">
        <f t="shared" si="8245"/>
        <v>31</v>
      </c>
      <c r="G1442">
        <f t="shared" si="8245"/>
        <v>31</v>
      </c>
      <c r="H1442">
        <f t="shared" si="8245"/>
        <v>31</v>
      </c>
      <c r="I1442">
        <f t="shared" si="8245"/>
        <v>31</v>
      </c>
      <c r="J1442">
        <f t="shared" si="8245"/>
        <v>31</v>
      </c>
      <c r="K1442">
        <f t="shared" si="8245"/>
        <v>31</v>
      </c>
      <c r="L1442">
        <f t="shared" si="8245"/>
        <v>31</v>
      </c>
      <c r="M1442">
        <f t="shared" si="8245"/>
        <v>31</v>
      </c>
      <c r="N1442">
        <f t="shared" si="8245"/>
        <v>31</v>
      </c>
      <c r="O1442">
        <f t="shared" si="8245"/>
        <v>31</v>
      </c>
      <c r="P1442">
        <f t="shared" si="8245"/>
        <v>31</v>
      </c>
      <c r="Q1442" s="37">
        <f t="shared" ref="Q1442:T1442" si="8246">IF(ROWS(Q$1412:Q1442)/100&lt;=Q$1410,Q1441+1%,"")</f>
        <v>0.31000000000000011</v>
      </c>
      <c r="R1442" s="37">
        <f t="shared" si="8246"/>
        <v>0.31000000000000011</v>
      </c>
      <c r="S1442" s="37">
        <f t="shared" si="8246"/>
        <v>0.31000000000000011</v>
      </c>
      <c r="T1442" s="37">
        <f t="shared" si="8246"/>
        <v>0.31000000000000011</v>
      </c>
      <c r="U1442">
        <f t="shared" si="8069"/>
        <v>31</v>
      </c>
      <c r="V1442" s="37">
        <f t="shared" ref="V1442:W1442" si="8247">IF(ROWS(V$1412:V1442)/100&lt;=V$1410,V1441+1%,"")</f>
        <v>0.31000000000000011</v>
      </c>
      <c r="W1442" s="37">
        <f t="shared" si="8247"/>
        <v>0.31000000000000011</v>
      </c>
      <c r="X1442">
        <f t="shared" si="8071"/>
        <v>40</v>
      </c>
      <c r="Y1442" s="37">
        <f t="shared" si="8072"/>
        <v>0.31000000000000011</v>
      </c>
      <c r="Z1442">
        <f t="shared" ref="Z1442:AA1442" si="8248">IF(ROWS(Z$1412:Z1442)&lt;=Z$1410,Z1441+1,"")</f>
        <v>31</v>
      </c>
      <c r="AA1442">
        <f t="shared" si="8248"/>
        <v>31</v>
      </c>
      <c r="AB1442" s="37">
        <f t="shared" ref="AB1442:AG1442" si="8249">IF(ROWS(AB$1412:AB1442)/100&lt;=AB$1410,AB1441+1%,"")</f>
        <v>0.31000000000000011</v>
      </c>
      <c r="AC1442" s="37">
        <f t="shared" si="8249"/>
        <v>0.31000000000000011</v>
      </c>
      <c r="AD1442" s="37">
        <f t="shared" si="8249"/>
        <v>0.31000000000000011</v>
      </c>
      <c r="AE1442" s="37">
        <f t="shared" si="8249"/>
        <v>0.31000000000000011</v>
      </c>
      <c r="AF1442" s="37">
        <f t="shared" si="8249"/>
        <v>0.31000000000000011</v>
      </c>
      <c r="AG1442" s="37">
        <f t="shared" si="8249"/>
        <v>0.31000000000000011</v>
      </c>
      <c r="AH1442">
        <f t="shared" si="8075"/>
        <v>31</v>
      </c>
      <c r="AI1442" s="37">
        <f t="shared" ref="AI1442:AJ1442" si="8250">IF(ROWS(AI$1412:AI1442)/100&lt;=AI$1410,AI1441+1,"")</f>
        <v>30.009999999999998</v>
      </c>
      <c r="AJ1442" s="37">
        <f t="shared" si="8250"/>
        <v>30.009999999999998</v>
      </c>
    </row>
    <row r="1443" spans="2:36" ht="12.75">
      <c r="B1443">
        <f t="shared" ref="B1443:P1443" si="8251">IF(ROWS(B$1412:B1443)&lt;=B$1410,B1442+1,"")</f>
        <v>32</v>
      </c>
      <c r="C1443">
        <f t="shared" si="8251"/>
        <v>32</v>
      </c>
      <c r="D1443">
        <f t="shared" si="8251"/>
        <v>32</v>
      </c>
      <c r="E1443">
        <f t="shared" si="8251"/>
        <v>32</v>
      </c>
      <c r="F1443">
        <f t="shared" si="8251"/>
        <v>32</v>
      </c>
      <c r="G1443">
        <f t="shared" si="8251"/>
        <v>32</v>
      </c>
      <c r="H1443">
        <f t="shared" si="8251"/>
        <v>32</v>
      </c>
      <c r="I1443">
        <f t="shared" si="8251"/>
        <v>32</v>
      </c>
      <c r="J1443">
        <f t="shared" si="8251"/>
        <v>32</v>
      </c>
      <c r="K1443">
        <f t="shared" si="8251"/>
        <v>32</v>
      </c>
      <c r="L1443">
        <f t="shared" si="8251"/>
        <v>32</v>
      </c>
      <c r="M1443">
        <f t="shared" si="8251"/>
        <v>32</v>
      </c>
      <c r="N1443">
        <f t="shared" si="8251"/>
        <v>32</v>
      </c>
      <c r="O1443">
        <f t="shared" si="8251"/>
        <v>32</v>
      </c>
      <c r="P1443">
        <f t="shared" si="8251"/>
        <v>32</v>
      </c>
      <c r="Q1443" s="37">
        <f t="shared" ref="Q1443:T1443" si="8252">IF(ROWS(Q$1412:Q1443)/100&lt;=Q$1410,Q1442+1%,"")</f>
        <v>0.32000000000000012</v>
      </c>
      <c r="R1443" s="37">
        <f t="shared" si="8252"/>
        <v>0.32000000000000012</v>
      </c>
      <c r="S1443" s="37">
        <f t="shared" si="8252"/>
        <v>0.32000000000000012</v>
      </c>
      <c r="T1443" s="37">
        <f t="shared" si="8252"/>
        <v>0.32000000000000012</v>
      </c>
      <c r="U1443">
        <f t="shared" si="8069"/>
        <v>32</v>
      </c>
      <c r="V1443" s="37">
        <f t="shared" ref="V1443:W1443" si="8253">IF(ROWS(V$1412:V1443)/100&lt;=V$1410,V1442+1%,"")</f>
        <v>0.32000000000000012</v>
      </c>
      <c r="W1443" s="37">
        <f t="shared" si="8253"/>
        <v>0.32000000000000012</v>
      </c>
      <c r="X1443">
        <f t="shared" si="8071"/>
        <v>41</v>
      </c>
      <c r="Y1443" s="37">
        <f t="shared" si="8072"/>
        <v>0.32000000000000012</v>
      </c>
      <c r="Z1443">
        <f t="shared" ref="Z1443:AA1443" si="8254">IF(ROWS(Z$1412:Z1443)&lt;=Z$1410,Z1442+1,"")</f>
        <v>32</v>
      </c>
      <c r="AA1443">
        <f t="shared" si="8254"/>
        <v>32</v>
      </c>
      <c r="AB1443" s="37">
        <f t="shared" ref="AB1443:AG1443" si="8255">IF(ROWS(AB$1412:AB1443)/100&lt;=AB$1410,AB1442+1%,"")</f>
        <v>0.32000000000000012</v>
      </c>
      <c r="AC1443" s="37">
        <f t="shared" si="8255"/>
        <v>0.32000000000000012</v>
      </c>
      <c r="AD1443" s="37">
        <f t="shared" si="8255"/>
        <v>0.32000000000000012</v>
      </c>
      <c r="AE1443" s="37">
        <f t="shared" si="8255"/>
        <v>0.32000000000000012</v>
      </c>
      <c r="AF1443" s="37">
        <f t="shared" si="8255"/>
        <v>0.32000000000000012</v>
      </c>
      <c r="AG1443" s="37">
        <f t="shared" si="8255"/>
        <v>0.32000000000000012</v>
      </c>
      <c r="AH1443">
        <f t="shared" si="8075"/>
        <v>32</v>
      </c>
      <c r="AI1443" s="37">
        <f t="shared" ref="AI1443:AJ1443" si="8256">IF(ROWS(AI$1412:AI1443)/100&lt;=AI$1410,AI1442+1,"")</f>
        <v>31.009999999999998</v>
      </c>
      <c r="AJ1443" s="37">
        <f t="shared" si="8256"/>
        <v>31.009999999999998</v>
      </c>
    </row>
    <row r="1444" spans="2:36" ht="12.75">
      <c r="B1444">
        <f t="shared" ref="B1444:P1444" si="8257">IF(ROWS(B$1412:B1444)&lt;=B$1410,B1443+1,"")</f>
        <v>33</v>
      </c>
      <c r="C1444">
        <f t="shared" si="8257"/>
        <v>33</v>
      </c>
      <c r="D1444">
        <f t="shared" si="8257"/>
        <v>33</v>
      </c>
      <c r="E1444">
        <f t="shared" si="8257"/>
        <v>33</v>
      </c>
      <c r="F1444">
        <f t="shared" si="8257"/>
        <v>33</v>
      </c>
      <c r="G1444">
        <f t="shared" si="8257"/>
        <v>33</v>
      </c>
      <c r="H1444">
        <f t="shared" si="8257"/>
        <v>33</v>
      </c>
      <c r="I1444">
        <f t="shared" si="8257"/>
        <v>33</v>
      </c>
      <c r="J1444">
        <f t="shared" si="8257"/>
        <v>33</v>
      </c>
      <c r="K1444">
        <f t="shared" si="8257"/>
        <v>33</v>
      </c>
      <c r="L1444">
        <f t="shared" si="8257"/>
        <v>33</v>
      </c>
      <c r="M1444">
        <f t="shared" si="8257"/>
        <v>33</v>
      </c>
      <c r="N1444">
        <f t="shared" si="8257"/>
        <v>33</v>
      </c>
      <c r="O1444">
        <f t="shared" si="8257"/>
        <v>33</v>
      </c>
      <c r="P1444">
        <f t="shared" si="8257"/>
        <v>33</v>
      </c>
      <c r="Q1444" s="37">
        <f t="shared" ref="Q1444:T1444" si="8258">IF(ROWS(Q$1412:Q1444)/100&lt;=Q$1410,Q1443+1%,"")</f>
        <v>0.33000000000000013</v>
      </c>
      <c r="R1444" s="37">
        <f t="shared" si="8258"/>
        <v>0.33000000000000013</v>
      </c>
      <c r="S1444" s="37">
        <f t="shared" si="8258"/>
        <v>0.33000000000000013</v>
      </c>
      <c r="T1444" s="37">
        <f t="shared" si="8258"/>
        <v>0.33000000000000013</v>
      </c>
      <c r="U1444">
        <f t="shared" si="8069"/>
        <v>33</v>
      </c>
      <c r="V1444" s="37">
        <f t="shared" ref="V1444:W1444" si="8259">IF(ROWS(V$1412:V1444)/100&lt;=V$1410,V1443+1%,"")</f>
        <v>0.33000000000000013</v>
      </c>
      <c r="W1444" s="37">
        <f t="shared" si="8259"/>
        <v>0.33000000000000013</v>
      </c>
      <c r="X1444">
        <f t="shared" si="8071"/>
        <v>42</v>
      </c>
      <c r="Y1444" s="37">
        <f t="shared" si="8072"/>
        <v>0.33000000000000013</v>
      </c>
      <c r="Z1444">
        <f t="shared" ref="Z1444:AA1444" si="8260">IF(ROWS(Z$1412:Z1444)&lt;=Z$1410,Z1443+1,"")</f>
        <v>33</v>
      </c>
      <c r="AA1444">
        <f t="shared" si="8260"/>
        <v>33</v>
      </c>
      <c r="AB1444" s="37">
        <f t="shared" ref="AB1444:AG1444" si="8261">IF(ROWS(AB$1412:AB1444)/100&lt;=AB$1410,AB1443+1%,"")</f>
        <v>0.33000000000000013</v>
      </c>
      <c r="AC1444" s="37">
        <f t="shared" si="8261"/>
        <v>0.33000000000000013</v>
      </c>
      <c r="AD1444" s="37">
        <f t="shared" si="8261"/>
        <v>0.33000000000000013</v>
      </c>
      <c r="AE1444" s="37">
        <f t="shared" si="8261"/>
        <v>0.33000000000000013</v>
      </c>
      <c r="AF1444" s="37">
        <f t="shared" si="8261"/>
        <v>0.33000000000000013</v>
      </c>
      <c r="AG1444" s="37">
        <f t="shared" si="8261"/>
        <v>0.33000000000000013</v>
      </c>
      <c r="AH1444">
        <f t="shared" si="8075"/>
        <v>33</v>
      </c>
      <c r="AI1444" s="37">
        <f t="shared" ref="AI1444:AJ1444" si="8262">IF(ROWS(AI$1412:AI1444)/100&lt;=AI$1410,AI1443+1,"")</f>
        <v>32.01</v>
      </c>
      <c r="AJ1444" s="37">
        <f t="shared" si="8262"/>
        <v>32.01</v>
      </c>
    </row>
    <row r="1445" spans="2:36" ht="12.75">
      <c r="B1445">
        <f t="shared" ref="B1445:P1445" si="8263">IF(ROWS(B$1412:B1445)&lt;=B$1410,B1444+1,"")</f>
        <v>34</v>
      </c>
      <c r="C1445">
        <f t="shared" si="8263"/>
        <v>34</v>
      </c>
      <c r="D1445">
        <f t="shared" si="8263"/>
        <v>34</v>
      </c>
      <c r="E1445">
        <f t="shared" si="8263"/>
        <v>34</v>
      </c>
      <c r="F1445">
        <f t="shared" si="8263"/>
        <v>34</v>
      </c>
      <c r="G1445">
        <f t="shared" si="8263"/>
        <v>34</v>
      </c>
      <c r="H1445">
        <f t="shared" si="8263"/>
        <v>34</v>
      </c>
      <c r="I1445">
        <f t="shared" si="8263"/>
        <v>34</v>
      </c>
      <c r="J1445">
        <f t="shared" si="8263"/>
        <v>34</v>
      </c>
      <c r="K1445">
        <f t="shared" si="8263"/>
        <v>34</v>
      </c>
      <c r="L1445">
        <f t="shared" si="8263"/>
        <v>34</v>
      </c>
      <c r="M1445">
        <f t="shared" si="8263"/>
        <v>34</v>
      </c>
      <c r="N1445">
        <f t="shared" si="8263"/>
        <v>34</v>
      </c>
      <c r="O1445">
        <f t="shared" si="8263"/>
        <v>34</v>
      </c>
      <c r="P1445">
        <f t="shared" si="8263"/>
        <v>34</v>
      </c>
      <c r="Q1445" s="37">
        <f t="shared" ref="Q1445:T1445" si="8264">IF(ROWS(Q$1412:Q1445)/100&lt;=Q$1410,Q1444+1%,"")</f>
        <v>0.34000000000000014</v>
      </c>
      <c r="R1445" s="37">
        <f t="shared" si="8264"/>
        <v>0.34000000000000014</v>
      </c>
      <c r="S1445" s="37">
        <f t="shared" si="8264"/>
        <v>0.34000000000000014</v>
      </c>
      <c r="T1445" s="37">
        <f t="shared" si="8264"/>
        <v>0.34000000000000014</v>
      </c>
      <c r="U1445">
        <f t="shared" si="8069"/>
        <v>34</v>
      </c>
      <c r="V1445" s="37">
        <f t="shared" ref="V1445:W1445" si="8265">IF(ROWS(V$1412:V1445)/100&lt;=V$1410,V1444+1%,"")</f>
        <v>0.34000000000000014</v>
      </c>
      <c r="W1445" s="37">
        <f t="shared" si="8265"/>
        <v>0.34000000000000014</v>
      </c>
      <c r="X1445">
        <f t="shared" si="8071"/>
        <v>43</v>
      </c>
      <c r="Y1445" s="37">
        <f t="shared" si="8072"/>
        <v>0.34000000000000014</v>
      </c>
      <c r="Z1445">
        <f t="shared" ref="Z1445:AA1445" si="8266">IF(ROWS(Z$1412:Z1445)&lt;=Z$1410,Z1444+1,"")</f>
        <v>34</v>
      </c>
      <c r="AA1445">
        <f t="shared" si="8266"/>
        <v>34</v>
      </c>
      <c r="AB1445" s="37">
        <f t="shared" ref="AB1445:AG1445" si="8267">IF(ROWS(AB$1412:AB1445)/100&lt;=AB$1410,AB1444+1%,"")</f>
        <v>0.34000000000000014</v>
      </c>
      <c r="AC1445" s="37">
        <f t="shared" si="8267"/>
        <v>0.34000000000000014</v>
      </c>
      <c r="AD1445" s="37">
        <f t="shared" si="8267"/>
        <v>0.34000000000000014</v>
      </c>
      <c r="AE1445" s="37">
        <f t="shared" si="8267"/>
        <v>0.34000000000000014</v>
      </c>
      <c r="AF1445" s="37">
        <f t="shared" si="8267"/>
        <v>0.34000000000000014</v>
      </c>
      <c r="AG1445" s="37">
        <f t="shared" si="8267"/>
        <v>0.34000000000000014</v>
      </c>
      <c r="AH1445">
        <f t="shared" si="8075"/>
        <v>34</v>
      </c>
      <c r="AI1445" s="37">
        <f t="shared" ref="AI1445:AJ1445" si="8268">IF(ROWS(AI$1412:AI1445)/100&lt;=AI$1410,AI1444+1,"")</f>
        <v>33.01</v>
      </c>
      <c r="AJ1445" s="37">
        <f t="shared" si="8268"/>
        <v>33.01</v>
      </c>
    </row>
    <row r="1446" spans="2:36" ht="12.75">
      <c r="B1446">
        <f t="shared" ref="B1446:P1446" si="8269">IF(ROWS(B$1412:B1446)&lt;=B$1410,B1445+1,"")</f>
        <v>35</v>
      </c>
      <c r="C1446">
        <f t="shared" si="8269"/>
        <v>35</v>
      </c>
      <c r="D1446">
        <f t="shared" si="8269"/>
        <v>35</v>
      </c>
      <c r="E1446">
        <f t="shared" si="8269"/>
        <v>35</v>
      </c>
      <c r="F1446">
        <f t="shared" si="8269"/>
        <v>35</v>
      </c>
      <c r="G1446">
        <f t="shared" si="8269"/>
        <v>35</v>
      </c>
      <c r="H1446">
        <f t="shared" si="8269"/>
        <v>35</v>
      </c>
      <c r="I1446">
        <f t="shared" si="8269"/>
        <v>35</v>
      </c>
      <c r="J1446">
        <f t="shared" si="8269"/>
        <v>35</v>
      </c>
      <c r="K1446">
        <f t="shared" si="8269"/>
        <v>35</v>
      </c>
      <c r="L1446">
        <f t="shared" si="8269"/>
        <v>35</v>
      </c>
      <c r="M1446">
        <f t="shared" si="8269"/>
        <v>35</v>
      </c>
      <c r="N1446">
        <f t="shared" si="8269"/>
        <v>35</v>
      </c>
      <c r="O1446">
        <f t="shared" si="8269"/>
        <v>35</v>
      </c>
      <c r="P1446">
        <f t="shared" si="8269"/>
        <v>35</v>
      </c>
      <c r="Q1446" s="37">
        <f t="shared" ref="Q1446:T1446" si="8270">IF(ROWS(Q$1412:Q1446)/100&lt;=Q$1410,Q1445+1%,"")</f>
        <v>0.35000000000000014</v>
      </c>
      <c r="R1446" s="37">
        <f t="shared" si="8270"/>
        <v>0.35000000000000014</v>
      </c>
      <c r="S1446" s="37">
        <f t="shared" si="8270"/>
        <v>0.35000000000000014</v>
      </c>
      <c r="T1446" s="37">
        <f t="shared" si="8270"/>
        <v>0.35000000000000014</v>
      </c>
      <c r="U1446">
        <f t="shared" si="8069"/>
        <v>35</v>
      </c>
      <c r="V1446" s="37">
        <f t="shared" ref="V1446:W1446" si="8271">IF(ROWS(V$1412:V1446)/100&lt;=V$1410,V1445+1%,"")</f>
        <v>0.35000000000000014</v>
      </c>
      <c r="W1446" s="37">
        <f t="shared" si="8271"/>
        <v>0.35000000000000014</v>
      </c>
      <c r="X1446">
        <f t="shared" si="8071"/>
        <v>44</v>
      </c>
      <c r="Y1446" s="37">
        <f t="shared" si="8072"/>
        <v>0.35000000000000014</v>
      </c>
      <c r="Z1446">
        <f t="shared" ref="Z1446:AA1446" si="8272">IF(ROWS(Z$1412:Z1446)&lt;=Z$1410,Z1445+1,"")</f>
        <v>35</v>
      </c>
      <c r="AA1446">
        <f t="shared" si="8272"/>
        <v>35</v>
      </c>
      <c r="AB1446" s="37">
        <f t="shared" ref="AB1446:AG1446" si="8273">IF(ROWS(AB$1412:AB1446)/100&lt;=AB$1410,AB1445+1%,"")</f>
        <v>0.35000000000000014</v>
      </c>
      <c r="AC1446" s="37">
        <f t="shared" si="8273"/>
        <v>0.35000000000000014</v>
      </c>
      <c r="AD1446" s="37">
        <f t="shared" si="8273"/>
        <v>0.35000000000000014</v>
      </c>
      <c r="AE1446" s="37">
        <f t="shared" si="8273"/>
        <v>0.35000000000000014</v>
      </c>
      <c r="AF1446" s="37">
        <f t="shared" si="8273"/>
        <v>0.35000000000000014</v>
      </c>
      <c r="AG1446" s="37">
        <f t="shared" si="8273"/>
        <v>0.35000000000000014</v>
      </c>
      <c r="AH1446">
        <f t="shared" si="8075"/>
        <v>35</v>
      </c>
      <c r="AI1446" s="37">
        <f t="shared" ref="AI1446:AJ1446" si="8274">IF(ROWS(AI$1412:AI1446)/100&lt;=AI$1410,AI1445+1,"")</f>
        <v>34.01</v>
      </c>
      <c r="AJ1446" s="37">
        <f t="shared" si="8274"/>
        <v>34.01</v>
      </c>
    </row>
    <row r="1447" spans="2:36" ht="12.75">
      <c r="B1447">
        <f t="shared" ref="B1447:P1447" si="8275">IF(ROWS(B$1412:B1447)&lt;=B$1410,B1446+1,"")</f>
        <v>36</v>
      </c>
      <c r="C1447">
        <f t="shared" si="8275"/>
        <v>36</v>
      </c>
      <c r="D1447">
        <f t="shared" si="8275"/>
        <v>36</v>
      </c>
      <c r="E1447">
        <f t="shared" si="8275"/>
        <v>36</v>
      </c>
      <c r="F1447">
        <f t="shared" si="8275"/>
        <v>36</v>
      </c>
      <c r="G1447">
        <f t="shared" si="8275"/>
        <v>36</v>
      </c>
      <c r="H1447">
        <f t="shared" si="8275"/>
        <v>36</v>
      </c>
      <c r="I1447">
        <f t="shared" si="8275"/>
        <v>36</v>
      </c>
      <c r="J1447">
        <f t="shared" si="8275"/>
        <v>36</v>
      </c>
      <c r="K1447">
        <f t="shared" si="8275"/>
        <v>36</v>
      </c>
      <c r="L1447">
        <f t="shared" si="8275"/>
        <v>36</v>
      </c>
      <c r="M1447">
        <f t="shared" si="8275"/>
        <v>36</v>
      </c>
      <c r="N1447">
        <f t="shared" si="8275"/>
        <v>36</v>
      </c>
      <c r="O1447">
        <f t="shared" si="8275"/>
        <v>36</v>
      </c>
      <c r="P1447">
        <f t="shared" si="8275"/>
        <v>36</v>
      </c>
      <c r="Q1447" s="37">
        <f t="shared" ref="Q1447:T1447" si="8276">IF(ROWS(Q$1412:Q1447)/100&lt;=Q$1410,Q1446+1%,"")</f>
        <v>0.36000000000000015</v>
      </c>
      <c r="R1447" s="37">
        <f t="shared" si="8276"/>
        <v>0.36000000000000015</v>
      </c>
      <c r="S1447" s="37">
        <f t="shared" si="8276"/>
        <v>0.36000000000000015</v>
      </c>
      <c r="T1447" s="37">
        <f t="shared" si="8276"/>
        <v>0.36000000000000015</v>
      </c>
      <c r="U1447">
        <f t="shared" si="8069"/>
        <v>36</v>
      </c>
      <c r="V1447" s="37">
        <f t="shared" ref="V1447:W1447" si="8277">IF(ROWS(V$1412:V1447)/100&lt;=V$1410,V1446+1%,"")</f>
        <v>0.36000000000000015</v>
      </c>
      <c r="W1447" s="37">
        <f t="shared" si="8277"/>
        <v>0.36000000000000015</v>
      </c>
      <c r="X1447">
        <f t="shared" si="8071"/>
        <v>45</v>
      </c>
      <c r="Y1447" s="37">
        <f t="shared" si="8072"/>
        <v>0.36000000000000015</v>
      </c>
      <c r="Z1447">
        <f t="shared" ref="Z1447:AA1447" si="8278">IF(ROWS(Z$1412:Z1447)&lt;=Z$1410,Z1446+1,"")</f>
        <v>36</v>
      </c>
      <c r="AA1447">
        <f t="shared" si="8278"/>
        <v>36</v>
      </c>
      <c r="AB1447" s="37">
        <f t="shared" ref="AB1447:AG1447" si="8279">IF(ROWS(AB$1412:AB1447)/100&lt;=AB$1410,AB1446+1%,"")</f>
        <v>0.36000000000000015</v>
      </c>
      <c r="AC1447" s="37">
        <f t="shared" si="8279"/>
        <v>0.36000000000000015</v>
      </c>
      <c r="AD1447" s="37">
        <f t="shared" si="8279"/>
        <v>0.36000000000000015</v>
      </c>
      <c r="AE1447" s="37">
        <f t="shared" si="8279"/>
        <v>0.36000000000000015</v>
      </c>
      <c r="AF1447" s="37">
        <f t="shared" si="8279"/>
        <v>0.36000000000000015</v>
      </c>
      <c r="AG1447" s="37">
        <f t="shared" si="8279"/>
        <v>0.36000000000000015</v>
      </c>
      <c r="AH1447">
        <f t="shared" si="8075"/>
        <v>36</v>
      </c>
      <c r="AI1447" s="37">
        <f t="shared" ref="AI1447:AJ1447" si="8280">IF(ROWS(AI$1412:AI1447)/100&lt;=AI$1410,AI1446+1,"")</f>
        <v>35.01</v>
      </c>
      <c r="AJ1447" s="37">
        <f t="shared" si="8280"/>
        <v>35.01</v>
      </c>
    </row>
    <row r="1448" spans="2:36" ht="12.75">
      <c r="B1448">
        <f t="shared" ref="B1448:P1448" si="8281">IF(ROWS(B$1412:B1448)&lt;=B$1410,B1447+1,"")</f>
        <v>37</v>
      </c>
      <c r="C1448">
        <f t="shared" si="8281"/>
        <v>37</v>
      </c>
      <c r="D1448">
        <f t="shared" si="8281"/>
        <v>37</v>
      </c>
      <c r="E1448">
        <f t="shared" si="8281"/>
        <v>37</v>
      </c>
      <c r="F1448">
        <f t="shared" si="8281"/>
        <v>37</v>
      </c>
      <c r="G1448">
        <f t="shared" si="8281"/>
        <v>37</v>
      </c>
      <c r="H1448">
        <f t="shared" si="8281"/>
        <v>37</v>
      </c>
      <c r="I1448">
        <f t="shared" si="8281"/>
        <v>37</v>
      </c>
      <c r="J1448">
        <f t="shared" si="8281"/>
        <v>37</v>
      </c>
      <c r="K1448">
        <f t="shared" si="8281"/>
        <v>37</v>
      </c>
      <c r="L1448">
        <f t="shared" si="8281"/>
        <v>37</v>
      </c>
      <c r="M1448">
        <f t="shared" si="8281"/>
        <v>37</v>
      </c>
      <c r="N1448">
        <f t="shared" si="8281"/>
        <v>37</v>
      </c>
      <c r="O1448">
        <f t="shared" si="8281"/>
        <v>37</v>
      </c>
      <c r="P1448">
        <f t="shared" si="8281"/>
        <v>37</v>
      </c>
      <c r="Q1448" s="37">
        <f t="shared" ref="Q1448:T1448" si="8282">IF(ROWS(Q$1412:Q1448)/100&lt;=Q$1410,Q1447+1%,"")</f>
        <v>0.37000000000000016</v>
      </c>
      <c r="R1448" s="37">
        <f t="shared" si="8282"/>
        <v>0.37000000000000016</v>
      </c>
      <c r="S1448" s="37">
        <f t="shared" si="8282"/>
        <v>0.37000000000000016</v>
      </c>
      <c r="T1448" s="37">
        <f t="shared" si="8282"/>
        <v>0.37000000000000016</v>
      </c>
      <c r="U1448">
        <f t="shared" si="8069"/>
        <v>37</v>
      </c>
      <c r="V1448" s="37">
        <f t="shared" ref="V1448:W1448" si="8283">IF(ROWS(V$1412:V1448)/100&lt;=V$1410,V1447+1%,"")</f>
        <v>0.37000000000000016</v>
      </c>
      <c r="W1448" s="37">
        <f t="shared" si="8283"/>
        <v>0.37000000000000016</v>
      </c>
      <c r="X1448">
        <f t="shared" si="8071"/>
        <v>46</v>
      </c>
      <c r="Y1448" s="37">
        <f t="shared" si="8072"/>
        <v>0.37000000000000016</v>
      </c>
      <c r="Z1448">
        <f t="shared" ref="Z1448:AA1448" si="8284">IF(ROWS(Z$1412:Z1448)&lt;=Z$1410,Z1447+1,"")</f>
        <v>37</v>
      </c>
      <c r="AA1448">
        <f t="shared" si="8284"/>
        <v>37</v>
      </c>
      <c r="AB1448" s="37">
        <f t="shared" ref="AB1448:AG1448" si="8285">IF(ROWS(AB$1412:AB1448)/100&lt;=AB$1410,AB1447+1%,"")</f>
        <v>0.37000000000000016</v>
      </c>
      <c r="AC1448" s="37">
        <f t="shared" si="8285"/>
        <v>0.37000000000000016</v>
      </c>
      <c r="AD1448" s="37">
        <f t="shared" si="8285"/>
        <v>0.37000000000000016</v>
      </c>
      <c r="AE1448" s="37">
        <f t="shared" si="8285"/>
        <v>0.37000000000000016</v>
      </c>
      <c r="AF1448" s="37">
        <f t="shared" si="8285"/>
        <v>0.37000000000000016</v>
      </c>
      <c r="AG1448" s="37">
        <f t="shared" si="8285"/>
        <v>0.37000000000000016</v>
      </c>
      <c r="AH1448">
        <f t="shared" si="8075"/>
        <v>37</v>
      </c>
      <c r="AI1448" s="37">
        <f t="shared" ref="AI1448:AJ1448" si="8286">IF(ROWS(AI$1412:AI1448)/100&lt;=AI$1410,AI1447+1,"")</f>
        <v>36.01</v>
      </c>
      <c r="AJ1448" s="37">
        <f t="shared" si="8286"/>
        <v>36.01</v>
      </c>
    </row>
    <row r="1449" spans="2:36" ht="12.75">
      <c r="B1449">
        <f t="shared" ref="B1449:P1449" si="8287">IF(ROWS(B$1412:B1449)&lt;=B$1410,B1448+1,"")</f>
        <v>38</v>
      </c>
      <c r="C1449">
        <f t="shared" si="8287"/>
        <v>38</v>
      </c>
      <c r="D1449">
        <f t="shared" si="8287"/>
        <v>38</v>
      </c>
      <c r="E1449">
        <f t="shared" si="8287"/>
        <v>38</v>
      </c>
      <c r="F1449">
        <f t="shared" si="8287"/>
        <v>38</v>
      </c>
      <c r="G1449">
        <f t="shared" si="8287"/>
        <v>38</v>
      </c>
      <c r="H1449">
        <f t="shared" si="8287"/>
        <v>38</v>
      </c>
      <c r="I1449">
        <f t="shared" si="8287"/>
        <v>38</v>
      </c>
      <c r="J1449">
        <f t="shared" si="8287"/>
        <v>38</v>
      </c>
      <c r="K1449">
        <f t="shared" si="8287"/>
        <v>38</v>
      </c>
      <c r="L1449">
        <f t="shared" si="8287"/>
        <v>38</v>
      </c>
      <c r="M1449">
        <f t="shared" si="8287"/>
        <v>38</v>
      </c>
      <c r="N1449">
        <f t="shared" si="8287"/>
        <v>38</v>
      </c>
      <c r="O1449">
        <f t="shared" si="8287"/>
        <v>38</v>
      </c>
      <c r="P1449">
        <f t="shared" si="8287"/>
        <v>38</v>
      </c>
      <c r="Q1449" s="37">
        <f t="shared" ref="Q1449:T1449" si="8288">IF(ROWS(Q$1412:Q1449)/100&lt;=Q$1410,Q1448+1%,"")</f>
        <v>0.38000000000000017</v>
      </c>
      <c r="R1449" s="37">
        <f t="shared" si="8288"/>
        <v>0.38000000000000017</v>
      </c>
      <c r="S1449" s="37">
        <f t="shared" si="8288"/>
        <v>0.38000000000000017</v>
      </c>
      <c r="T1449" s="37">
        <f t="shared" si="8288"/>
        <v>0.38000000000000017</v>
      </c>
      <c r="U1449">
        <f t="shared" si="8069"/>
        <v>38</v>
      </c>
      <c r="V1449" s="37">
        <f t="shared" ref="V1449:W1449" si="8289">IF(ROWS(V$1412:V1449)/100&lt;=V$1410,V1448+1%,"")</f>
        <v>0.38000000000000017</v>
      </c>
      <c r="W1449" s="37">
        <f t="shared" si="8289"/>
        <v>0.38000000000000017</v>
      </c>
      <c r="X1449">
        <f t="shared" si="8071"/>
        <v>47</v>
      </c>
      <c r="Y1449" s="37">
        <f t="shared" si="8072"/>
        <v>0.38000000000000017</v>
      </c>
      <c r="Z1449">
        <f t="shared" ref="Z1449:AA1449" si="8290">IF(ROWS(Z$1412:Z1449)&lt;=Z$1410,Z1448+1,"")</f>
        <v>38</v>
      </c>
      <c r="AA1449">
        <f t="shared" si="8290"/>
        <v>38</v>
      </c>
      <c r="AB1449" s="37">
        <f t="shared" ref="AB1449:AG1449" si="8291">IF(ROWS(AB$1412:AB1449)/100&lt;=AB$1410,AB1448+1%,"")</f>
        <v>0.38000000000000017</v>
      </c>
      <c r="AC1449" s="37">
        <f t="shared" si="8291"/>
        <v>0.38000000000000017</v>
      </c>
      <c r="AD1449" s="37">
        <f t="shared" si="8291"/>
        <v>0.38000000000000017</v>
      </c>
      <c r="AE1449" s="37">
        <f t="shared" si="8291"/>
        <v>0.38000000000000017</v>
      </c>
      <c r="AF1449" s="37">
        <f t="shared" si="8291"/>
        <v>0.38000000000000017</v>
      </c>
      <c r="AG1449" s="37">
        <f t="shared" si="8291"/>
        <v>0.38000000000000017</v>
      </c>
      <c r="AH1449">
        <f t="shared" si="8075"/>
        <v>38</v>
      </c>
      <c r="AI1449" s="37">
        <f t="shared" ref="AI1449:AJ1449" si="8292">IF(ROWS(AI$1412:AI1449)/100&lt;=AI$1410,AI1448+1,"")</f>
        <v>37.01</v>
      </c>
      <c r="AJ1449" s="37">
        <f t="shared" si="8292"/>
        <v>37.01</v>
      </c>
    </row>
    <row r="1450" spans="2:36" ht="12.75">
      <c r="B1450">
        <f t="shared" ref="B1450:P1450" si="8293">IF(ROWS(B$1412:B1450)&lt;=B$1410,B1449+1,"")</f>
        <v>39</v>
      </c>
      <c r="C1450">
        <f t="shared" si="8293"/>
        <v>39</v>
      </c>
      <c r="D1450">
        <f t="shared" si="8293"/>
        <v>39</v>
      </c>
      <c r="E1450">
        <f t="shared" si="8293"/>
        <v>39</v>
      </c>
      <c r="F1450">
        <f t="shared" si="8293"/>
        <v>39</v>
      </c>
      <c r="G1450">
        <f t="shared" si="8293"/>
        <v>39</v>
      </c>
      <c r="H1450">
        <f t="shared" si="8293"/>
        <v>39</v>
      </c>
      <c r="I1450">
        <f t="shared" si="8293"/>
        <v>39</v>
      </c>
      <c r="J1450">
        <f t="shared" si="8293"/>
        <v>39</v>
      </c>
      <c r="K1450">
        <f t="shared" si="8293"/>
        <v>39</v>
      </c>
      <c r="L1450">
        <f t="shared" si="8293"/>
        <v>39</v>
      </c>
      <c r="M1450">
        <f t="shared" si="8293"/>
        <v>39</v>
      </c>
      <c r="N1450">
        <f t="shared" si="8293"/>
        <v>39</v>
      </c>
      <c r="O1450">
        <f t="shared" si="8293"/>
        <v>39</v>
      </c>
      <c r="P1450">
        <f t="shared" si="8293"/>
        <v>39</v>
      </c>
      <c r="Q1450" s="37">
        <f t="shared" ref="Q1450:T1450" si="8294">IF(ROWS(Q$1412:Q1450)/100&lt;=Q$1410,Q1449+1%,"")</f>
        <v>0.39000000000000018</v>
      </c>
      <c r="R1450" s="37">
        <f t="shared" si="8294"/>
        <v>0.39000000000000018</v>
      </c>
      <c r="S1450" s="37">
        <f t="shared" si="8294"/>
        <v>0.39000000000000018</v>
      </c>
      <c r="T1450" s="37">
        <f t="shared" si="8294"/>
        <v>0.39000000000000018</v>
      </c>
      <c r="U1450">
        <f t="shared" si="8069"/>
        <v>39</v>
      </c>
      <c r="V1450" s="37">
        <f t="shared" ref="V1450:W1450" si="8295">IF(ROWS(V$1412:V1450)/100&lt;=V$1410,V1449+1%,"")</f>
        <v>0.39000000000000018</v>
      </c>
      <c r="W1450" s="37">
        <f t="shared" si="8295"/>
        <v>0.39000000000000018</v>
      </c>
      <c r="X1450">
        <f t="shared" si="8071"/>
        <v>48</v>
      </c>
      <c r="Y1450" s="37">
        <f t="shared" si="8072"/>
        <v>0.39000000000000018</v>
      </c>
      <c r="Z1450">
        <f t="shared" ref="Z1450:AA1450" si="8296">IF(ROWS(Z$1412:Z1450)&lt;=Z$1410,Z1449+1,"")</f>
        <v>39</v>
      </c>
      <c r="AA1450">
        <f t="shared" si="8296"/>
        <v>39</v>
      </c>
      <c r="AB1450" s="37">
        <f t="shared" ref="AB1450:AG1450" si="8297">IF(ROWS(AB$1412:AB1450)/100&lt;=AB$1410,AB1449+1%,"")</f>
        <v>0.39000000000000018</v>
      </c>
      <c r="AC1450" s="37">
        <f t="shared" si="8297"/>
        <v>0.39000000000000018</v>
      </c>
      <c r="AD1450" s="37">
        <f t="shared" si="8297"/>
        <v>0.39000000000000018</v>
      </c>
      <c r="AE1450" s="37">
        <f t="shared" si="8297"/>
        <v>0.39000000000000018</v>
      </c>
      <c r="AF1450" s="37">
        <f t="shared" si="8297"/>
        <v>0.39000000000000018</v>
      </c>
      <c r="AG1450" s="37">
        <f t="shared" si="8297"/>
        <v>0.39000000000000018</v>
      </c>
      <c r="AH1450">
        <f t="shared" si="8075"/>
        <v>39</v>
      </c>
      <c r="AI1450" s="37">
        <f t="shared" ref="AI1450:AJ1450" si="8298">IF(ROWS(AI$1412:AI1450)/100&lt;=AI$1410,AI1449+1,"")</f>
        <v>38.01</v>
      </c>
      <c r="AJ1450" s="37">
        <f t="shared" si="8298"/>
        <v>38.01</v>
      </c>
    </row>
    <row r="1451" spans="2:36" ht="12.75">
      <c r="B1451">
        <f t="shared" ref="B1451:P1451" si="8299">IF(ROWS(B$1412:B1451)&lt;=B$1410,B1450+1,"")</f>
        <v>40</v>
      </c>
      <c r="C1451">
        <f t="shared" si="8299"/>
        <v>40</v>
      </c>
      <c r="D1451">
        <f t="shared" si="8299"/>
        <v>40</v>
      </c>
      <c r="E1451">
        <f t="shared" si="8299"/>
        <v>40</v>
      </c>
      <c r="F1451">
        <f t="shared" si="8299"/>
        <v>40</v>
      </c>
      <c r="G1451">
        <f t="shared" si="8299"/>
        <v>40</v>
      </c>
      <c r="H1451">
        <f t="shared" si="8299"/>
        <v>40</v>
      </c>
      <c r="I1451">
        <f t="shared" si="8299"/>
        <v>40</v>
      </c>
      <c r="J1451">
        <f t="shared" si="8299"/>
        <v>40</v>
      </c>
      <c r="K1451">
        <f t="shared" si="8299"/>
        <v>40</v>
      </c>
      <c r="L1451">
        <f t="shared" si="8299"/>
        <v>40</v>
      </c>
      <c r="M1451">
        <f t="shared" si="8299"/>
        <v>40</v>
      </c>
      <c r="N1451">
        <f t="shared" si="8299"/>
        <v>40</v>
      </c>
      <c r="O1451">
        <f t="shared" si="8299"/>
        <v>40</v>
      </c>
      <c r="P1451">
        <f t="shared" si="8299"/>
        <v>40</v>
      </c>
      <c r="Q1451" s="37">
        <f t="shared" ref="Q1451:T1451" si="8300">IF(ROWS(Q$1412:Q1451)/100&lt;=Q$1410,Q1450+1%,"")</f>
        <v>0.40000000000000019</v>
      </c>
      <c r="R1451" s="37">
        <f t="shared" si="8300"/>
        <v>0.40000000000000019</v>
      </c>
      <c r="S1451" s="37">
        <f t="shared" si="8300"/>
        <v>0.40000000000000019</v>
      </c>
      <c r="T1451" s="37">
        <f t="shared" si="8300"/>
        <v>0.40000000000000019</v>
      </c>
      <c r="U1451">
        <f t="shared" si="8069"/>
        <v>40</v>
      </c>
      <c r="V1451" s="37">
        <f t="shared" ref="V1451:W1451" si="8301">IF(ROWS(V$1412:V1451)/100&lt;=V$1410,V1450+1%,"")</f>
        <v>0.40000000000000019</v>
      </c>
      <c r="W1451" s="37">
        <f t="shared" si="8301"/>
        <v>0.40000000000000019</v>
      </c>
      <c r="X1451">
        <f t="shared" si="8071"/>
        <v>49</v>
      </c>
      <c r="Y1451" s="37">
        <f t="shared" si="8072"/>
        <v>0.40000000000000019</v>
      </c>
      <c r="Z1451">
        <f t="shared" ref="Z1451:AA1451" si="8302">IF(ROWS(Z$1412:Z1451)&lt;=Z$1410,Z1450+1,"")</f>
        <v>40</v>
      </c>
      <c r="AA1451">
        <f t="shared" si="8302"/>
        <v>40</v>
      </c>
      <c r="AB1451" s="37">
        <f t="shared" ref="AB1451:AG1451" si="8303">IF(ROWS(AB$1412:AB1451)/100&lt;=AB$1410,AB1450+1%,"")</f>
        <v>0.40000000000000019</v>
      </c>
      <c r="AC1451" s="37">
        <f t="shared" si="8303"/>
        <v>0.40000000000000019</v>
      </c>
      <c r="AD1451" s="37">
        <f t="shared" si="8303"/>
        <v>0.40000000000000019</v>
      </c>
      <c r="AE1451" s="37">
        <f t="shared" si="8303"/>
        <v>0.40000000000000019</v>
      </c>
      <c r="AF1451" s="37">
        <f t="shared" si="8303"/>
        <v>0.40000000000000019</v>
      </c>
      <c r="AG1451" s="37">
        <f t="shared" si="8303"/>
        <v>0.40000000000000019</v>
      </c>
      <c r="AH1451">
        <f t="shared" si="8075"/>
        <v>40</v>
      </c>
      <c r="AI1451" s="37">
        <f t="shared" ref="AI1451:AJ1451" si="8304">IF(ROWS(AI$1412:AI1451)/100&lt;=AI$1410,AI1450+1,"")</f>
        <v>39.01</v>
      </c>
      <c r="AJ1451" s="37">
        <f t="shared" si="8304"/>
        <v>39.01</v>
      </c>
    </row>
    <row r="1452" spans="2:36" ht="12.75">
      <c r="B1452">
        <f t="shared" ref="B1452:P1452" si="8305">IF(ROWS(B$1412:B1452)&lt;=B$1410,B1451+1,"")</f>
        <v>41</v>
      </c>
      <c r="C1452">
        <f t="shared" si="8305"/>
        <v>41</v>
      </c>
      <c r="D1452">
        <f t="shared" si="8305"/>
        <v>41</v>
      </c>
      <c r="E1452">
        <f t="shared" si="8305"/>
        <v>41</v>
      </c>
      <c r="F1452">
        <f t="shared" si="8305"/>
        <v>41</v>
      </c>
      <c r="G1452">
        <f t="shared" si="8305"/>
        <v>41</v>
      </c>
      <c r="H1452">
        <f t="shared" si="8305"/>
        <v>41</v>
      </c>
      <c r="I1452">
        <f t="shared" si="8305"/>
        <v>41</v>
      </c>
      <c r="J1452">
        <f t="shared" si="8305"/>
        <v>41</v>
      </c>
      <c r="K1452">
        <f t="shared" si="8305"/>
        <v>41</v>
      </c>
      <c r="L1452">
        <f t="shared" si="8305"/>
        <v>41</v>
      </c>
      <c r="M1452">
        <f t="shared" si="8305"/>
        <v>41</v>
      </c>
      <c r="N1452">
        <f t="shared" si="8305"/>
        <v>41</v>
      </c>
      <c r="O1452">
        <f t="shared" si="8305"/>
        <v>41</v>
      </c>
      <c r="P1452">
        <f t="shared" si="8305"/>
        <v>41</v>
      </c>
      <c r="Q1452" s="37">
        <f t="shared" ref="Q1452:T1452" si="8306">IF(ROWS(Q$1412:Q1452)/100&lt;=Q$1410,Q1451+1%,"")</f>
        <v>0.4100000000000002</v>
      </c>
      <c r="R1452" s="37">
        <f t="shared" si="8306"/>
        <v>0.4100000000000002</v>
      </c>
      <c r="S1452" s="37">
        <f t="shared" si="8306"/>
        <v>0.4100000000000002</v>
      </c>
      <c r="T1452" s="37">
        <f t="shared" si="8306"/>
        <v>0.4100000000000002</v>
      </c>
      <c r="U1452">
        <f t="shared" si="8069"/>
        <v>41</v>
      </c>
      <c r="V1452" s="37">
        <f t="shared" ref="V1452:W1452" si="8307">IF(ROWS(V$1412:V1452)/100&lt;=V$1410,V1451+1%,"")</f>
        <v>0.4100000000000002</v>
      </c>
      <c r="W1452" s="37">
        <f t="shared" si="8307"/>
        <v>0.4100000000000002</v>
      </c>
      <c r="X1452">
        <f t="shared" si="8071"/>
        <v>50</v>
      </c>
      <c r="Y1452" s="37">
        <f t="shared" si="8072"/>
        <v>0.4100000000000002</v>
      </c>
      <c r="Z1452">
        <f t="shared" ref="Z1452:AA1452" si="8308">IF(ROWS(Z$1412:Z1452)&lt;=Z$1410,Z1451+1,"")</f>
        <v>41</v>
      </c>
      <c r="AA1452">
        <f t="shared" si="8308"/>
        <v>41</v>
      </c>
      <c r="AB1452" s="37">
        <f t="shared" ref="AB1452:AG1452" si="8309">IF(ROWS(AB$1412:AB1452)/100&lt;=AB$1410,AB1451+1%,"")</f>
        <v>0.4100000000000002</v>
      </c>
      <c r="AC1452" s="37">
        <f t="shared" si="8309"/>
        <v>0.4100000000000002</v>
      </c>
      <c r="AD1452" s="37">
        <f t="shared" si="8309"/>
        <v>0.4100000000000002</v>
      </c>
      <c r="AE1452" s="37">
        <f t="shared" si="8309"/>
        <v>0.4100000000000002</v>
      </c>
      <c r="AF1452" s="37">
        <f t="shared" si="8309"/>
        <v>0.4100000000000002</v>
      </c>
      <c r="AG1452" s="37">
        <f t="shared" si="8309"/>
        <v>0.4100000000000002</v>
      </c>
      <c r="AH1452">
        <f t="shared" si="8075"/>
        <v>41</v>
      </c>
      <c r="AI1452" s="37">
        <f t="shared" ref="AI1452:AJ1452" si="8310">IF(ROWS(AI$1412:AI1452)/100&lt;=AI$1410,AI1451+1,"")</f>
        <v>40.01</v>
      </c>
      <c r="AJ1452" s="37">
        <f t="shared" si="8310"/>
        <v>40.01</v>
      </c>
    </row>
    <row r="1453" spans="2:36" ht="12.75">
      <c r="B1453">
        <f t="shared" ref="B1453:P1453" si="8311">IF(ROWS(B$1412:B1453)&lt;=B$1410,B1452+1,"")</f>
        <v>42</v>
      </c>
      <c r="C1453">
        <f t="shared" si="8311"/>
        <v>42</v>
      </c>
      <c r="D1453">
        <f t="shared" si="8311"/>
        <v>42</v>
      </c>
      <c r="E1453">
        <f t="shared" si="8311"/>
        <v>42</v>
      </c>
      <c r="F1453">
        <f t="shared" si="8311"/>
        <v>42</v>
      </c>
      <c r="G1453">
        <f t="shared" si="8311"/>
        <v>42</v>
      </c>
      <c r="H1453">
        <f t="shared" si="8311"/>
        <v>42</v>
      </c>
      <c r="I1453">
        <f t="shared" si="8311"/>
        <v>42</v>
      </c>
      <c r="J1453">
        <f t="shared" si="8311"/>
        <v>42</v>
      </c>
      <c r="K1453">
        <f t="shared" si="8311"/>
        <v>42</v>
      </c>
      <c r="L1453">
        <f t="shared" si="8311"/>
        <v>42</v>
      </c>
      <c r="M1453">
        <f t="shared" si="8311"/>
        <v>42</v>
      </c>
      <c r="N1453">
        <f t="shared" si="8311"/>
        <v>42</v>
      </c>
      <c r="O1453">
        <f t="shared" si="8311"/>
        <v>42</v>
      </c>
      <c r="P1453">
        <f t="shared" si="8311"/>
        <v>42</v>
      </c>
      <c r="Q1453" s="37">
        <f t="shared" ref="Q1453:T1453" si="8312">IF(ROWS(Q$1412:Q1453)/100&lt;=Q$1410,Q1452+1%,"")</f>
        <v>0.42000000000000021</v>
      </c>
      <c r="R1453" s="37">
        <f t="shared" si="8312"/>
        <v>0.42000000000000021</v>
      </c>
      <c r="S1453" s="37">
        <f t="shared" si="8312"/>
        <v>0.42000000000000021</v>
      </c>
      <c r="T1453" s="37">
        <f t="shared" si="8312"/>
        <v>0.42000000000000021</v>
      </c>
      <c r="U1453">
        <f t="shared" si="8069"/>
        <v>42</v>
      </c>
      <c r="V1453" s="37">
        <f t="shared" ref="V1453:W1453" si="8313">IF(ROWS(V$1412:V1453)/100&lt;=V$1410,V1452+1%,"")</f>
        <v>0.42000000000000021</v>
      </c>
      <c r="W1453" s="37">
        <f t="shared" si="8313"/>
        <v>0.42000000000000021</v>
      </c>
      <c r="X1453">
        <f t="shared" si="8071"/>
        <v>51</v>
      </c>
      <c r="Y1453" s="37">
        <f t="shared" si="8072"/>
        <v>0.42000000000000021</v>
      </c>
      <c r="Z1453">
        <f t="shared" ref="Z1453:AA1453" si="8314">IF(ROWS(Z$1412:Z1453)&lt;=Z$1410,Z1452+1,"")</f>
        <v>42</v>
      </c>
      <c r="AA1453">
        <f t="shared" si="8314"/>
        <v>42</v>
      </c>
      <c r="AB1453" s="37">
        <f t="shared" ref="AB1453:AG1453" si="8315">IF(ROWS(AB$1412:AB1453)/100&lt;=AB$1410,AB1452+1%,"")</f>
        <v>0.42000000000000021</v>
      </c>
      <c r="AC1453" s="37">
        <f t="shared" si="8315"/>
        <v>0.42000000000000021</v>
      </c>
      <c r="AD1453" s="37">
        <f t="shared" si="8315"/>
        <v>0.42000000000000021</v>
      </c>
      <c r="AE1453" s="37">
        <f t="shared" si="8315"/>
        <v>0.42000000000000021</v>
      </c>
      <c r="AF1453" s="37">
        <f t="shared" si="8315"/>
        <v>0.42000000000000021</v>
      </c>
      <c r="AG1453" s="37">
        <f t="shared" si="8315"/>
        <v>0.42000000000000021</v>
      </c>
      <c r="AH1453">
        <f t="shared" si="8075"/>
        <v>42</v>
      </c>
      <c r="AI1453" s="37">
        <f t="shared" ref="AI1453:AJ1453" si="8316">IF(ROWS(AI$1412:AI1453)/100&lt;=AI$1410,AI1452+1,"")</f>
        <v>41.01</v>
      </c>
      <c r="AJ1453" s="37">
        <f t="shared" si="8316"/>
        <v>41.01</v>
      </c>
    </row>
    <row r="1454" spans="2:36" ht="12.75">
      <c r="B1454">
        <f t="shared" ref="B1454:P1454" si="8317">IF(ROWS(B$1412:B1454)&lt;=B$1410,B1453+1,"")</f>
        <v>43</v>
      </c>
      <c r="C1454">
        <f t="shared" si="8317"/>
        <v>43</v>
      </c>
      <c r="D1454">
        <f t="shared" si="8317"/>
        <v>43</v>
      </c>
      <c r="E1454">
        <f t="shared" si="8317"/>
        <v>43</v>
      </c>
      <c r="F1454">
        <f t="shared" si="8317"/>
        <v>43</v>
      </c>
      <c r="G1454">
        <f t="shared" si="8317"/>
        <v>43</v>
      </c>
      <c r="H1454">
        <f t="shared" si="8317"/>
        <v>43</v>
      </c>
      <c r="I1454">
        <f t="shared" si="8317"/>
        <v>43</v>
      </c>
      <c r="J1454">
        <f t="shared" si="8317"/>
        <v>43</v>
      </c>
      <c r="K1454">
        <f t="shared" si="8317"/>
        <v>43</v>
      </c>
      <c r="L1454">
        <f t="shared" si="8317"/>
        <v>43</v>
      </c>
      <c r="M1454">
        <f t="shared" si="8317"/>
        <v>43</v>
      </c>
      <c r="N1454">
        <f t="shared" si="8317"/>
        <v>43</v>
      </c>
      <c r="O1454">
        <f t="shared" si="8317"/>
        <v>43</v>
      </c>
      <c r="P1454">
        <f t="shared" si="8317"/>
        <v>43</v>
      </c>
      <c r="Q1454" s="37">
        <f t="shared" ref="Q1454:T1454" si="8318">IF(ROWS(Q$1412:Q1454)/100&lt;=Q$1410,Q1453+1%,"")</f>
        <v>0.43000000000000022</v>
      </c>
      <c r="R1454" s="37">
        <f t="shared" si="8318"/>
        <v>0.43000000000000022</v>
      </c>
      <c r="S1454" s="37">
        <f t="shared" si="8318"/>
        <v>0.43000000000000022</v>
      </c>
      <c r="T1454" s="37">
        <f t="shared" si="8318"/>
        <v>0.43000000000000022</v>
      </c>
      <c r="U1454">
        <f t="shared" si="8069"/>
        <v>43</v>
      </c>
      <c r="V1454" s="37">
        <f t="shared" ref="V1454:W1454" si="8319">IF(ROWS(V$1412:V1454)/100&lt;=V$1410,V1453+1%,"")</f>
        <v>0.43000000000000022</v>
      </c>
      <c r="W1454" s="37">
        <f t="shared" si="8319"/>
        <v>0.43000000000000022</v>
      </c>
      <c r="X1454">
        <f t="shared" si="8071"/>
        <v>52</v>
      </c>
      <c r="Y1454" s="37">
        <f t="shared" si="8072"/>
        <v>0.43000000000000022</v>
      </c>
      <c r="Z1454">
        <f t="shared" ref="Z1454:AA1454" si="8320">IF(ROWS(Z$1412:Z1454)&lt;=Z$1410,Z1453+1,"")</f>
        <v>43</v>
      </c>
      <c r="AA1454">
        <f t="shared" si="8320"/>
        <v>43</v>
      </c>
      <c r="AB1454" s="37">
        <f t="shared" ref="AB1454:AG1454" si="8321">IF(ROWS(AB$1412:AB1454)/100&lt;=AB$1410,AB1453+1%,"")</f>
        <v>0.43000000000000022</v>
      </c>
      <c r="AC1454" s="37">
        <f t="shared" si="8321"/>
        <v>0.43000000000000022</v>
      </c>
      <c r="AD1454" s="37">
        <f t="shared" si="8321"/>
        <v>0.43000000000000022</v>
      </c>
      <c r="AE1454" s="37">
        <f t="shared" si="8321"/>
        <v>0.43000000000000022</v>
      </c>
      <c r="AF1454" s="37">
        <f t="shared" si="8321"/>
        <v>0.43000000000000022</v>
      </c>
      <c r="AG1454" s="37">
        <f t="shared" si="8321"/>
        <v>0.43000000000000022</v>
      </c>
      <c r="AH1454">
        <f t="shared" si="8075"/>
        <v>43</v>
      </c>
      <c r="AI1454" s="37">
        <f t="shared" ref="AI1454:AJ1454" si="8322">IF(ROWS(AI$1412:AI1454)/100&lt;=AI$1410,AI1453+1,"")</f>
        <v>42.01</v>
      </c>
      <c r="AJ1454" s="37">
        <f t="shared" si="8322"/>
        <v>42.01</v>
      </c>
    </row>
    <row r="1455" spans="2:36" ht="12.75">
      <c r="B1455">
        <f t="shared" ref="B1455:P1455" si="8323">IF(ROWS(B$1412:B1455)&lt;=B$1410,B1454+1,"")</f>
        <v>44</v>
      </c>
      <c r="C1455">
        <f t="shared" si="8323"/>
        <v>44</v>
      </c>
      <c r="D1455">
        <f t="shared" si="8323"/>
        <v>44</v>
      </c>
      <c r="E1455">
        <f t="shared" si="8323"/>
        <v>44</v>
      </c>
      <c r="F1455">
        <f t="shared" si="8323"/>
        <v>44</v>
      </c>
      <c r="G1455">
        <f t="shared" si="8323"/>
        <v>44</v>
      </c>
      <c r="H1455">
        <f t="shared" si="8323"/>
        <v>44</v>
      </c>
      <c r="I1455">
        <f t="shared" si="8323"/>
        <v>44</v>
      </c>
      <c r="J1455">
        <f t="shared" si="8323"/>
        <v>44</v>
      </c>
      <c r="K1455">
        <f t="shared" si="8323"/>
        <v>44</v>
      </c>
      <c r="L1455">
        <f t="shared" si="8323"/>
        <v>44</v>
      </c>
      <c r="M1455">
        <f t="shared" si="8323"/>
        <v>44</v>
      </c>
      <c r="N1455">
        <f t="shared" si="8323"/>
        <v>44</v>
      </c>
      <c r="O1455">
        <f t="shared" si="8323"/>
        <v>44</v>
      </c>
      <c r="P1455">
        <f t="shared" si="8323"/>
        <v>44</v>
      </c>
      <c r="Q1455" s="37">
        <f t="shared" ref="Q1455:T1455" si="8324">IF(ROWS(Q$1412:Q1455)/100&lt;=Q$1410,Q1454+1%,"")</f>
        <v>0.44000000000000022</v>
      </c>
      <c r="R1455" s="37">
        <f t="shared" si="8324"/>
        <v>0.44000000000000022</v>
      </c>
      <c r="S1455" s="37">
        <f t="shared" si="8324"/>
        <v>0.44000000000000022</v>
      </c>
      <c r="T1455" s="37">
        <f t="shared" si="8324"/>
        <v>0.44000000000000022</v>
      </c>
      <c r="U1455">
        <f t="shared" si="8069"/>
        <v>44</v>
      </c>
      <c r="V1455" s="37">
        <f t="shared" ref="V1455:W1455" si="8325">IF(ROWS(V$1412:V1455)/100&lt;=V$1410,V1454+1%,"")</f>
        <v>0.44000000000000022</v>
      </c>
      <c r="W1455" s="37">
        <f t="shared" si="8325"/>
        <v>0.44000000000000022</v>
      </c>
      <c r="X1455">
        <f t="shared" si="8071"/>
        <v>53</v>
      </c>
      <c r="Y1455" s="37">
        <f t="shared" si="8072"/>
        <v>0.44000000000000022</v>
      </c>
      <c r="Z1455">
        <f t="shared" ref="Z1455:AA1455" si="8326">IF(ROWS(Z$1412:Z1455)&lt;=Z$1410,Z1454+1,"")</f>
        <v>44</v>
      </c>
      <c r="AA1455">
        <f t="shared" si="8326"/>
        <v>44</v>
      </c>
      <c r="AB1455" s="37">
        <f t="shared" ref="AB1455:AG1455" si="8327">IF(ROWS(AB$1412:AB1455)/100&lt;=AB$1410,AB1454+1%,"")</f>
        <v>0.44000000000000022</v>
      </c>
      <c r="AC1455" s="37">
        <f t="shared" si="8327"/>
        <v>0.44000000000000022</v>
      </c>
      <c r="AD1455" s="37">
        <f t="shared" si="8327"/>
        <v>0.44000000000000022</v>
      </c>
      <c r="AE1455" s="37">
        <f t="shared" si="8327"/>
        <v>0.44000000000000022</v>
      </c>
      <c r="AF1455" s="37">
        <f t="shared" si="8327"/>
        <v>0.44000000000000022</v>
      </c>
      <c r="AG1455" s="37">
        <f t="shared" si="8327"/>
        <v>0.44000000000000022</v>
      </c>
      <c r="AH1455">
        <f t="shared" si="8075"/>
        <v>44</v>
      </c>
      <c r="AI1455" s="37">
        <f t="shared" ref="AI1455:AJ1455" si="8328">IF(ROWS(AI$1412:AI1455)/100&lt;=AI$1410,AI1454+1,"")</f>
        <v>43.01</v>
      </c>
      <c r="AJ1455" s="37">
        <f t="shared" si="8328"/>
        <v>43.01</v>
      </c>
    </row>
    <row r="1456" spans="2:36" ht="12.75">
      <c r="B1456">
        <f t="shared" ref="B1456:P1456" si="8329">IF(ROWS(B$1412:B1456)&lt;=B$1410,B1455+1,"")</f>
        <v>45</v>
      </c>
      <c r="C1456">
        <f t="shared" si="8329"/>
        <v>45</v>
      </c>
      <c r="D1456">
        <f t="shared" si="8329"/>
        <v>45</v>
      </c>
      <c r="E1456">
        <f t="shared" si="8329"/>
        <v>45</v>
      </c>
      <c r="F1456">
        <f t="shared" si="8329"/>
        <v>45</v>
      </c>
      <c r="G1456">
        <f t="shared" si="8329"/>
        <v>45</v>
      </c>
      <c r="H1456">
        <f t="shared" si="8329"/>
        <v>45</v>
      </c>
      <c r="I1456">
        <f t="shared" si="8329"/>
        <v>45</v>
      </c>
      <c r="J1456">
        <f t="shared" si="8329"/>
        <v>45</v>
      </c>
      <c r="K1456">
        <f t="shared" si="8329"/>
        <v>45</v>
      </c>
      <c r="L1456">
        <f t="shared" si="8329"/>
        <v>45</v>
      </c>
      <c r="M1456">
        <f t="shared" si="8329"/>
        <v>45</v>
      </c>
      <c r="N1456">
        <f t="shared" si="8329"/>
        <v>45</v>
      </c>
      <c r="O1456">
        <f t="shared" si="8329"/>
        <v>45</v>
      </c>
      <c r="P1456">
        <f t="shared" si="8329"/>
        <v>45</v>
      </c>
      <c r="Q1456" s="37">
        <f t="shared" ref="Q1456:T1456" si="8330">IF(ROWS(Q$1412:Q1456)/100&lt;=Q$1410,Q1455+1%,"")</f>
        <v>0.45000000000000023</v>
      </c>
      <c r="R1456" s="37">
        <f t="shared" si="8330"/>
        <v>0.45000000000000023</v>
      </c>
      <c r="S1456" s="37">
        <f t="shared" si="8330"/>
        <v>0.45000000000000023</v>
      </c>
      <c r="T1456" s="37">
        <f t="shared" si="8330"/>
        <v>0.45000000000000023</v>
      </c>
      <c r="U1456">
        <f t="shared" si="8069"/>
        <v>45</v>
      </c>
      <c r="V1456" s="37">
        <f t="shared" ref="V1456:W1456" si="8331">IF(ROWS(V$1412:V1456)/100&lt;=V$1410,V1455+1%,"")</f>
        <v>0.45000000000000023</v>
      </c>
      <c r="W1456" s="37">
        <f t="shared" si="8331"/>
        <v>0.45000000000000023</v>
      </c>
      <c r="X1456">
        <f t="shared" si="8071"/>
        <v>54</v>
      </c>
      <c r="Y1456" s="37">
        <f t="shared" si="8072"/>
        <v>0.45000000000000023</v>
      </c>
      <c r="Z1456">
        <f t="shared" ref="Z1456:AA1456" si="8332">IF(ROWS(Z$1412:Z1456)&lt;=Z$1410,Z1455+1,"")</f>
        <v>45</v>
      </c>
      <c r="AA1456">
        <f t="shared" si="8332"/>
        <v>45</v>
      </c>
      <c r="AB1456" s="37">
        <f t="shared" ref="AB1456:AG1456" si="8333">IF(ROWS(AB$1412:AB1456)/100&lt;=AB$1410,AB1455+1%,"")</f>
        <v>0.45000000000000023</v>
      </c>
      <c r="AC1456" s="37">
        <f t="shared" si="8333"/>
        <v>0.45000000000000023</v>
      </c>
      <c r="AD1456" s="37">
        <f t="shared" si="8333"/>
        <v>0.45000000000000023</v>
      </c>
      <c r="AE1456" s="37">
        <f t="shared" si="8333"/>
        <v>0.45000000000000023</v>
      </c>
      <c r="AF1456" s="37">
        <f t="shared" si="8333"/>
        <v>0.45000000000000023</v>
      </c>
      <c r="AG1456" s="37">
        <f t="shared" si="8333"/>
        <v>0.45000000000000023</v>
      </c>
      <c r="AH1456">
        <f t="shared" si="8075"/>
        <v>45</v>
      </c>
      <c r="AI1456" s="37">
        <f t="shared" ref="AI1456:AJ1456" si="8334">IF(ROWS(AI$1412:AI1456)/100&lt;=AI$1410,AI1455+1,"")</f>
        <v>44.01</v>
      </c>
      <c r="AJ1456" s="37">
        <f t="shared" si="8334"/>
        <v>44.01</v>
      </c>
    </row>
    <row r="1457" spans="1:38" ht="12.75">
      <c r="B1457">
        <f t="shared" ref="B1457:P1457" si="8335">IF(ROWS(B$1412:B1457)&lt;=B$1410,B1456+1,"")</f>
        <v>46</v>
      </c>
      <c r="C1457">
        <f t="shared" si="8335"/>
        <v>46</v>
      </c>
      <c r="D1457">
        <f t="shared" si="8335"/>
        <v>46</v>
      </c>
      <c r="E1457">
        <f t="shared" si="8335"/>
        <v>46</v>
      </c>
      <c r="F1457">
        <f t="shared" si="8335"/>
        <v>46</v>
      </c>
      <c r="G1457">
        <f t="shared" si="8335"/>
        <v>46</v>
      </c>
      <c r="H1457">
        <f t="shared" si="8335"/>
        <v>46</v>
      </c>
      <c r="I1457">
        <f t="shared" si="8335"/>
        <v>46</v>
      </c>
      <c r="J1457">
        <f t="shared" si="8335"/>
        <v>46</v>
      </c>
      <c r="K1457">
        <f t="shared" si="8335"/>
        <v>46</v>
      </c>
      <c r="L1457">
        <f t="shared" si="8335"/>
        <v>46</v>
      </c>
      <c r="M1457">
        <f t="shared" si="8335"/>
        <v>46</v>
      </c>
      <c r="N1457">
        <f t="shared" si="8335"/>
        <v>46</v>
      </c>
      <c r="O1457">
        <f t="shared" si="8335"/>
        <v>46</v>
      </c>
      <c r="P1457">
        <f t="shared" si="8335"/>
        <v>46</v>
      </c>
      <c r="Q1457" s="37">
        <f t="shared" ref="Q1457:T1457" si="8336">IF(ROWS(Q$1412:Q1457)/100&lt;=Q$1410,Q1456+1%,"")</f>
        <v>0.46000000000000024</v>
      </c>
      <c r="R1457" s="37">
        <f t="shared" si="8336"/>
        <v>0.46000000000000024</v>
      </c>
      <c r="S1457" s="37">
        <f t="shared" si="8336"/>
        <v>0.46000000000000024</v>
      </c>
      <c r="T1457" s="37">
        <f t="shared" si="8336"/>
        <v>0.46000000000000024</v>
      </c>
      <c r="U1457">
        <f t="shared" si="8069"/>
        <v>46</v>
      </c>
      <c r="V1457" s="37">
        <f t="shared" ref="V1457:W1457" si="8337">IF(ROWS(V$1412:V1457)/100&lt;=V$1410,V1456+1%,"")</f>
        <v>0.46000000000000024</v>
      </c>
      <c r="W1457" s="37">
        <f t="shared" si="8337"/>
        <v>0.46000000000000024</v>
      </c>
      <c r="X1457">
        <f t="shared" si="8071"/>
        <v>55</v>
      </c>
      <c r="Y1457" s="37">
        <f t="shared" si="8072"/>
        <v>0.46000000000000024</v>
      </c>
      <c r="Z1457">
        <f t="shared" ref="Z1457:AA1457" si="8338">IF(ROWS(Z$1412:Z1457)&lt;=Z$1410,Z1456+1,"")</f>
        <v>46</v>
      </c>
      <c r="AA1457">
        <f t="shared" si="8338"/>
        <v>46</v>
      </c>
      <c r="AB1457" s="37">
        <f t="shared" ref="AB1457:AG1457" si="8339">IF(ROWS(AB$1412:AB1457)/100&lt;=AB$1410,AB1456+1%,"")</f>
        <v>0.46000000000000024</v>
      </c>
      <c r="AC1457" s="37">
        <f t="shared" si="8339"/>
        <v>0.46000000000000024</v>
      </c>
      <c r="AD1457" s="37">
        <f t="shared" si="8339"/>
        <v>0.46000000000000024</v>
      </c>
      <c r="AE1457" s="37">
        <f t="shared" si="8339"/>
        <v>0.46000000000000024</v>
      </c>
      <c r="AF1457" s="37">
        <f t="shared" si="8339"/>
        <v>0.46000000000000024</v>
      </c>
      <c r="AG1457" s="37">
        <f t="shared" si="8339"/>
        <v>0.46000000000000024</v>
      </c>
      <c r="AH1457">
        <f t="shared" si="8075"/>
        <v>46</v>
      </c>
      <c r="AI1457" s="37">
        <f t="shared" ref="AI1457:AJ1457" si="8340">IF(ROWS(AI$1412:AI1457)/100&lt;=AI$1410,AI1456+1,"")</f>
        <v>45.01</v>
      </c>
      <c r="AJ1457" s="37">
        <f t="shared" si="8340"/>
        <v>45.01</v>
      </c>
    </row>
    <row r="1458" spans="1:38" ht="12.75">
      <c r="B1458">
        <f t="shared" ref="B1458:P1458" si="8341">IF(ROWS(B$1412:B1458)&lt;=B$1410,B1457+1,"")</f>
        <v>47</v>
      </c>
      <c r="C1458">
        <f t="shared" si="8341"/>
        <v>47</v>
      </c>
      <c r="D1458">
        <f t="shared" si="8341"/>
        <v>47</v>
      </c>
      <c r="E1458">
        <f t="shared" si="8341"/>
        <v>47</v>
      </c>
      <c r="F1458">
        <f t="shared" si="8341"/>
        <v>47</v>
      </c>
      <c r="G1458">
        <f t="shared" si="8341"/>
        <v>47</v>
      </c>
      <c r="H1458">
        <f t="shared" si="8341"/>
        <v>47</v>
      </c>
      <c r="I1458">
        <f t="shared" si="8341"/>
        <v>47</v>
      </c>
      <c r="J1458">
        <f t="shared" si="8341"/>
        <v>47</v>
      </c>
      <c r="K1458">
        <f t="shared" si="8341"/>
        <v>47</v>
      </c>
      <c r="L1458">
        <f t="shared" si="8341"/>
        <v>47</v>
      </c>
      <c r="M1458">
        <f t="shared" si="8341"/>
        <v>47</v>
      </c>
      <c r="N1458">
        <f t="shared" si="8341"/>
        <v>47</v>
      </c>
      <c r="O1458">
        <f t="shared" si="8341"/>
        <v>47</v>
      </c>
      <c r="P1458">
        <f t="shared" si="8341"/>
        <v>47</v>
      </c>
      <c r="Q1458" s="37">
        <f t="shared" ref="Q1458:T1458" si="8342">IF(ROWS(Q$1412:Q1458)/100&lt;=Q$1410,Q1457+1%,"")</f>
        <v>0.47000000000000025</v>
      </c>
      <c r="R1458" s="37">
        <f t="shared" si="8342"/>
        <v>0.47000000000000025</v>
      </c>
      <c r="S1458" s="37">
        <f t="shared" si="8342"/>
        <v>0.47000000000000025</v>
      </c>
      <c r="T1458" s="37">
        <f t="shared" si="8342"/>
        <v>0.47000000000000025</v>
      </c>
      <c r="U1458">
        <f t="shared" si="8069"/>
        <v>47</v>
      </c>
      <c r="V1458" s="37">
        <f t="shared" ref="V1458:W1458" si="8343">IF(ROWS(V$1412:V1458)/100&lt;=V$1410,V1457+1%,"")</f>
        <v>0.47000000000000025</v>
      </c>
      <c r="W1458" s="37">
        <f t="shared" si="8343"/>
        <v>0.47000000000000025</v>
      </c>
      <c r="X1458">
        <f t="shared" si="8071"/>
        <v>56</v>
      </c>
      <c r="Y1458" s="37">
        <f t="shared" si="8072"/>
        <v>0.47000000000000025</v>
      </c>
      <c r="Z1458">
        <f t="shared" ref="Z1458:AA1458" si="8344">IF(ROWS(Z$1412:Z1458)&lt;=Z$1410,Z1457+1,"")</f>
        <v>47</v>
      </c>
      <c r="AA1458">
        <f t="shared" si="8344"/>
        <v>47</v>
      </c>
      <c r="AB1458" s="37">
        <f t="shared" ref="AB1458:AG1458" si="8345">IF(ROWS(AB$1412:AB1458)/100&lt;=AB$1410,AB1457+1%,"")</f>
        <v>0.47000000000000025</v>
      </c>
      <c r="AC1458" s="37">
        <f t="shared" si="8345"/>
        <v>0.47000000000000025</v>
      </c>
      <c r="AD1458" s="37">
        <f t="shared" si="8345"/>
        <v>0.47000000000000025</v>
      </c>
      <c r="AE1458" s="37">
        <f t="shared" si="8345"/>
        <v>0.47000000000000025</v>
      </c>
      <c r="AF1458" s="37">
        <f t="shared" si="8345"/>
        <v>0.47000000000000025</v>
      </c>
      <c r="AG1458" s="37">
        <f t="shared" si="8345"/>
        <v>0.47000000000000025</v>
      </c>
      <c r="AH1458">
        <f t="shared" si="8075"/>
        <v>47</v>
      </c>
      <c r="AI1458" s="37">
        <f t="shared" ref="AI1458:AJ1458" si="8346">IF(ROWS(AI$1412:AI1458)/100&lt;=AI$1410,AI1457+1,"")</f>
        <v>46.01</v>
      </c>
      <c r="AJ1458" s="37">
        <f t="shared" si="8346"/>
        <v>46.01</v>
      </c>
    </row>
    <row r="1459" spans="1:38" ht="12.75">
      <c r="B1459">
        <f t="shared" ref="B1459:P1459" si="8347">IF(ROWS(B$1412:B1459)&lt;=B$1410,B1458+1,"")</f>
        <v>48</v>
      </c>
      <c r="C1459">
        <f t="shared" si="8347"/>
        <v>48</v>
      </c>
      <c r="D1459">
        <f t="shared" si="8347"/>
        <v>48</v>
      </c>
      <c r="E1459">
        <f t="shared" si="8347"/>
        <v>48</v>
      </c>
      <c r="F1459">
        <f t="shared" si="8347"/>
        <v>48</v>
      </c>
      <c r="G1459">
        <f t="shared" si="8347"/>
        <v>48</v>
      </c>
      <c r="H1459">
        <f t="shared" si="8347"/>
        <v>48</v>
      </c>
      <c r="I1459">
        <f t="shared" si="8347"/>
        <v>48</v>
      </c>
      <c r="J1459">
        <f t="shared" si="8347"/>
        <v>48</v>
      </c>
      <c r="K1459">
        <f t="shared" si="8347"/>
        <v>48</v>
      </c>
      <c r="L1459">
        <f t="shared" si="8347"/>
        <v>48</v>
      </c>
      <c r="M1459">
        <f t="shared" si="8347"/>
        <v>48</v>
      </c>
      <c r="N1459">
        <f t="shared" si="8347"/>
        <v>48</v>
      </c>
      <c r="O1459">
        <f t="shared" si="8347"/>
        <v>48</v>
      </c>
      <c r="P1459">
        <f t="shared" si="8347"/>
        <v>48</v>
      </c>
      <c r="Q1459" s="37">
        <f t="shared" ref="Q1459:T1459" si="8348">IF(ROWS(Q$1412:Q1459)/100&lt;=Q$1410,Q1458+1%,"")</f>
        <v>0.48000000000000026</v>
      </c>
      <c r="R1459" s="37">
        <f t="shared" si="8348"/>
        <v>0.48000000000000026</v>
      </c>
      <c r="S1459" s="37">
        <f t="shared" si="8348"/>
        <v>0.48000000000000026</v>
      </c>
      <c r="T1459" s="37">
        <f t="shared" si="8348"/>
        <v>0.48000000000000026</v>
      </c>
      <c r="U1459">
        <f t="shared" si="8069"/>
        <v>48</v>
      </c>
      <c r="V1459" s="37">
        <f t="shared" ref="V1459:W1459" si="8349">IF(ROWS(V$1412:V1459)/100&lt;=V$1410,V1458+1%,"")</f>
        <v>0.48000000000000026</v>
      </c>
      <c r="W1459" s="37">
        <f t="shared" si="8349"/>
        <v>0.48000000000000026</v>
      </c>
      <c r="X1459">
        <f t="shared" si="8071"/>
        <v>57</v>
      </c>
      <c r="Y1459" s="37">
        <f t="shared" si="8072"/>
        <v>0.48000000000000026</v>
      </c>
      <c r="Z1459">
        <f t="shared" ref="Z1459:AA1459" si="8350">IF(ROWS(Z$1412:Z1459)&lt;=Z$1410,Z1458+1,"")</f>
        <v>48</v>
      </c>
      <c r="AA1459">
        <f t="shared" si="8350"/>
        <v>48</v>
      </c>
      <c r="AB1459" s="37">
        <f t="shared" ref="AB1459:AG1459" si="8351">IF(ROWS(AB$1412:AB1459)/100&lt;=AB$1410,AB1458+1%,"")</f>
        <v>0.48000000000000026</v>
      </c>
      <c r="AC1459" s="37">
        <f t="shared" si="8351"/>
        <v>0.48000000000000026</v>
      </c>
      <c r="AD1459" s="37">
        <f t="shared" si="8351"/>
        <v>0.48000000000000026</v>
      </c>
      <c r="AE1459" s="37">
        <f t="shared" si="8351"/>
        <v>0.48000000000000026</v>
      </c>
      <c r="AF1459" s="37">
        <f t="shared" si="8351"/>
        <v>0.48000000000000026</v>
      </c>
      <c r="AG1459" s="37">
        <f t="shared" si="8351"/>
        <v>0.48000000000000026</v>
      </c>
      <c r="AH1459">
        <f t="shared" si="8075"/>
        <v>48</v>
      </c>
      <c r="AI1459" s="37">
        <f t="shared" ref="AI1459:AJ1459" si="8352">IF(ROWS(AI$1412:AI1459)/100&lt;=AI$1410,AI1458+1,"")</f>
        <v>47.01</v>
      </c>
      <c r="AJ1459" s="37">
        <f t="shared" si="8352"/>
        <v>47.01</v>
      </c>
    </row>
    <row r="1460" spans="1:38" ht="12.75">
      <c r="B1460">
        <f t="shared" ref="B1460:P1460" si="8353">IF(ROWS(B$1412:B1460)&lt;=B$1410,B1459+1,"")</f>
        <v>49</v>
      </c>
      <c r="C1460">
        <f t="shared" si="8353"/>
        <v>49</v>
      </c>
      <c r="D1460">
        <f t="shared" si="8353"/>
        <v>49</v>
      </c>
      <c r="E1460">
        <f t="shared" si="8353"/>
        <v>49</v>
      </c>
      <c r="F1460">
        <f t="shared" si="8353"/>
        <v>49</v>
      </c>
      <c r="G1460">
        <f t="shared" si="8353"/>
        <v>49</v>
      </c>
      <c r="H1460">
        <f t="shared" si="8353"/>
        <v>49</v>
      </c>
      <c r="I1460">
        <f t="shared" si="8353"/>
        <v>49</v>
      </c>
      <c r="J1460">
        <f t="shared" si="8353"/>
        <v>49</v>
      </c>
      <c r="K1460">
        <f t="shared" si="8353"/>
        <v>49</v>
      </c>
      <c r="L1460">
        <f t="shared" si="8353"/>
        <v>49</v>
      </c>
      <c r="M1460">
        <f t="shared" si="8353"/>
        <v>49</v>
      </c>
      <c r="N1460">
        <f t="shared" si="8353"/>
        <v>49</v>
      </c>
      <c r="O1460">
        <f t="shared" si="8353"/>
        <v>49</v>
      </c>
      <c r="P1460">
        <f t="shared" si="8353"/>
        <v>49</v>
      </c>
      <c r="Q1460" s="37">
        <f t="shared" ref="Q1460:T1460" si="8354">IF(ROWS(Q$1412:Q1460)/100&lt;=Q$1410,Q1459+1%,"")</f>
        <v>0.49000000000000027</v>
      </c>
      <c r="R1460" s="37">
        <f t="shared" si="8354"/>
        <v>0.49000000000000027</v>
      </c>
      <c r="S1460" s="37">
        <f t="shared" si="8354"/>
        <v>0.49000000000000027</v>
      </c>
      <c r="T1460" s="37">
        <f t="shared" si="8354"/>
        <v>0.49000000000000027</v>
      </c>
      <c r="U1460">
        <f t="shared" si="8069"/>
        <v>49</v>
      </c>
      <c r="V1460" s="37">
        <f t="shared" ref="V1460:W1460" si="8355">IF(ROWS(V$1412:V1460)/100&lt;=V$1410,V1459+1%,"")</f>
        <v>0.49000000000000027</v>
      </c>
      <c r="W1460" s="37">
        <f t="shared" si="8355"/>
        <v>0.49000000000000027</v>
      </c>
      <c r="X1460">
        <f t="shared" si="8071"/>
        <v>58</v>
      </c>
      <c r="Y1460" s="37">
        <f t="shared" si="8072"/>
        <v>0.49000000000000027</v>
      </c>
      <c r="Z1460">
        <f t="shared" ref="Z1460:AA1460" si="8356">IF(ROWS(Z$1412:Z1460)&lt;=Z$1410,Z1459+1,"")</f>
        <v>49</v>
      </c>
      <c r="AA1460">
        <f t="shared" si="8356"/>
        <v>49</v>
      </c>
      <c r="AB1460" s="37">
        <f t="shared" ref="AB1460:AG1460" si="8357">IF(ROWS(AB$1412:AB1460)/100&lt;=AB$1410,AB1459+1%,"")</f>
        <v>0.49000000000000027</v>
      </c>
      <c r="AC1460" s="37">
        <f t="shared" si="8357"/>
        <v>0.49000000000000027</v>
      </c>
      <c r="AD1460" s="37">
        <f t="shared" si="8357"/>
        <v>0.49000000000000027</v>
      </c>
      <c r="AE1460" s="37">
        <f t="shared" si="8357"/>
        <v>0.49000000000000027</v>
      </c>
      <c r="AF1460" s="37">
        <f t="shared" si="8357"/>
        <v>0.49000000000000027</v>
      </c>
      <c r="AG1460" s="37">
        <f t="shared" si="8357"/>
        <v>0.49000000000000027</v>
      </c>
      <c r="AH1460">
        <f t="shared" si="8075"/>
        <v>49</v>
      </c>
      <c r="AI1460" s="37">
        <f t="shared" ref="AI1460:AJ1460" si="8358">IF(ROWS(AI$1412:AI1460)/100&lt;=AI$1410,AI1459+1,"")</f>
        <v>48.01</v>
      </c>
      <c r="AJ1460" s="37">
        <f t="shared" si="8358"/>
        <v>48.01</v>
      </c>
    </row>
    <row r="1461" spans="1:38" ht="12.75">
      <c r="B1461">
        <f t="shared" ref="B1461:P1461" si="8359">IF(ROWS(B$1412:B1461)&lt;=B$1410,B1460+1,"")</f>
        <v>50</v>
      </c>
      <c r="C1461">
        <f t="shared" si="8359"/>
        <v>50</v>
      </c>
      <c r="D1461">
        <f t="shared" si="8359"/>
        <v>50</v>
      </c>
      <c r="E1461">
        <f t="shared" si="8359"/>
        <v>50</v>
      </c>
      <c r="F1461">
        <f t="shared" si="8359"/>
        <v>50</v>
      </c>
      <c r="G1461">
        <f t="shared" si="8359"/>
        <v>50</v>
      </c>
      <c r="H1461">
        <f t="shared" si="8359"/>
        <v>50</v>
      </c>
      <c r="I1461">
        <f t="shared" si="8359"/>
        <v>50</v>
      </c>
      <c r="J1461">
        <f t="shared" si="8359"/>
        <v>50</v>
      </c>
      <c r="K1461">
        <f t="shared" si="8359"/>
        <v>50</v>
      </c>
      <c r="L1461">
        <f t="shared" si="8359"/>
        <v>50</v>
      </c>
      <c r="M1461">
        <f t="shared" si="8359"/>
        <v>50</v>
      </c>
      <c r="N1461">
        <f t="shared" si="8359"/>
        <v>50</v>
      </c>
      <c r="O1461">
        <f t="shared" si="8359"/>
        <v>50</v>
      </c>
      <c r="P1461">
        <f t="shared" si="8359"/>
        <v>50</v>
      </c>
      <c r="Q1461" s="37">
        <f t="shared" ref="Q1461:T1461" si="8360">IF(ROWS(Q$1412:Q1461)/100&lt;=Q$1410,Q1460+1%,"")</f>
        <v>0.50000000000000022</v>
      </c>
      <c r="R1461" s="37">
        <f t="shared" si="8360"/>
        <v>0.50000000000000022</v>
      </c>
      <c r="S1461" s="37">
        <f t="shared" si="8360"/>
        <v>0.50000000000000022</v>
      </c>
      <c r="T1461" s="37">
        <f t="shared" si="8360"/>
        <v>0.50000000000000022</v>
      </c>
      <c r="U1461">
        <f t="shared" si="8069"/>
        <v>50</v>
      </c>
      <c r="V1461" s="37">
        <f t="shared" ref="V1461:W1461" si="8361">IF(ROWS(V$1412:V1461)/100&lt;=V$1410,V1460+1%,"")</f>
        <v>0.50000000000000022</v>
      </c>
      <c r="W1461" s="37">
        <f t="shared" si="8361"/>
        <v>0.50000000000000022</v>
      </c>
      <c r="X1461">
        <f t="shared" si="8071"/>
        <v>59</v>
      </c>
      <c r="Y1461" s="37">
        <f t="shared" si="8072"/>
        <v>0.50000000000000022</v>
      </c>
      <c r="Z1461">
        <f t="shared" ref="Z1461:AA1461" si="8362">IF(ROWS(Z$1412:Z1461)&lt;=Z$1410,Z1460+1,"")</f>
        <v>50</v>
      </c>
      <c r="AA1461">
        <f t="shared" si="8362"/>
        <v>50</v>
      </c>
      <c r="AB1461" s="37">
        <f t="shared" ref="AB1461:AG1461" si="8363">IF(ROWS(AB$1412:AB1461)/100&lt;=AB$1410,AB1460+1%,"")</f>
        <v>0.50000000000000022</v>
      </c>
      <c r="AC1461" s="37">
        <f t="shared" si="8363"/>
        <v>0.50000000000000022</v>
      </c>
      <c r="AD1461" s="37">
        <f t="shared" si="8363"/>
        <v>0.50000000000000022</v>
      </c>
      <c r="AE1461" s="37">
        <f t="shared" si="8363"/>
        <v>0.50000000000000022</v>
      </c>
      <c r="AF1461" s="37">
        <f t="shared" si="8363"/>
        <v>0.50000000000000022</v>
      </c>
      <c r="AG1461" s="37">
        <f t="shared" si="8363"/>
        <v>0.50000000000000022</v>
      </c>
      <c r="AH1461">
        <f t="shared" si="8075"/>
        <v>50</v>
      </c>
      <c r="AI1461" s="37">
        <f t="shared" ref="AI1461:AJ1461" si="8364">IF(ROWS(AI$1412:AI1461)/100&lt;=AI$1410,AI1460+1,"")</f>
        <v>49.01</v>
      </c>
      <c r="AJ1461" s="37">
        <f t="shared" si="8364"/>
        <v>49.01</v>
      </c>
    </row>
    <row r="1462" spans="1:38" ht="12.75">
      <c r="Q1462" s="37"/>
      <c r="R1462" s="37"/>
      <c r="S1462" s="37"/>
      <c r="T1462" s="37"/>
      <c r="V1462" s="37"/>
      <c r="W1462" s="37"/>
      <c r="Y1462" s="37"/>
      <c r="AB1462" s="37"/>
      <c r="AC1462" s="37"/>
      <c r="AD1462" s="37"/>
      <c r="AE1462" s="37"/>
      <c r="AF1462" s="37"/>
      <c r="AG1462" s="37"/>
      <c r="AI1462" s="37"/>
      <c r="AJ1462" s="37"/>
    </row>
    <row r="1463" spans="1:38" ht="12.75">
      <c r="A1463" s="10" t="s">
        <v>3</v>
      </c>
      <c r="B1463" s="10" t="s">
        <v>1367</v>
      </c>
      <c r="C1463" s="10">
        <v>15</v>
      </c>
      <c r="D1463" s="10">
        <v>15</v>
      </c>
      <c r="E1463" s="10">
        <v>15</v>
      </c>
      <c r="F1463" s="10">
        <v>15</v>
      </c>
      <c r="G1463" s="10">
        <v>15</v>
      </c>
      <c r="H1463" s="10">
        <v>15</v>
      </c>
      <c r="I1463" s="10">
        <v>15</v>
      </c>
      <c r="J1463" s="10">
        <v>40</v>
      </c>
      <c r="K1463" s="10">
        <v>40</v>
      </c>
      <c r="L1463" s="10" t="s">
        <v>1367</v>
      </c>
      <c r="M1463" s="10" t="s">
        <v>1367</v>
      </c>
      <c r="N1463" s="10" t="s">
        <v>1367</v>
      </c>
      <c r="O1463" s="10" t="s">
        <v>1367</v>
      </c>
      <c r="P1463" s="10" t="s">
        <v>1367</v>
      </c>
      <c r="Q1463" s="157" t="s">
        <v>1367</v>
      </c>
      <c r="R1463" s="157">
        <v>0.03</v>
      </c>
      <c r="S1463" s="157" t="s">
        <v>1367</v>
      </c>
      <c r="T1463" s="157">
        <v>0.04</v>
      </c>
      <c r="U1463" s="10">
        <v>5</v>
      </c>
      <c r="V1463" s="157">
        <v>0.04</v>
      </c>
      <c r="W1463" s="157">
        <v>0.04</v>
      </c>
      <c r="X1463" s="10" t="s">
        <v>1367</v>
      </c>
      <c r="Y1463" s="157">
        <v>0.04</v>
      </c>
      <c r="Z1463" s="10" t="s">
        <v>1367</v>
      </c>
      <c r="AA1463" s="10" t="s">
        <v>1367</v>
      </c>
      <c r="AB1463" s="157" t="s">
        <v>1367</v>
      </c>
      <c r="AC1463" s="157" t="s">
        <v>1367</v>
      </c>
      <c r="AD1463" s="157" t="s">
        <v>1367</v>
      </c>
      <c r="AE1463" s="157" t="s">
        <v>1367</v>
      </c>
      <c r="AF1463" s="157" t="s">
        <v>1367</v>
      </c>
      <c r="AG1463" s="157" t="s">
        <v>1367</v>
      </c>
      <c r="AH1463" s="10" t="s">
        <v>1367</v>
      </c>
      <c r="AI1463" s="157" t="s">
        <v>1367</v>
      </c>
      <c r="AJ1463" s="157" t="s">
        <v>1367</v>
      </c>
      <c r="AK1463" s="10"/>
      <c r="AL1463" s="10"/>
    </row>
    <row r="1464" spans="1:38" ht="12.75">
      <c r="A1464" s="10" t="s">
        <v>362</v>
      </c>
      <c r="B1464" s="10">
        <v>0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57">
        <v>0</v>
      </c>
      <c r="R1464" s="157">
        <v>0</v>
      </c>
      <c r="S1464" s="157">
        <v>0</v>
      </c>
      <c r="T1464" s="157">
        <v>0</v>
      </c>
      <c r="U1464" s="10">
        <v>0</v>
      </c>
      <c r="V1464" s="157">
        <v>0</v>
      </c>
      <c r="W1464" s="157">
        <v>0</v>
      </c>
      <c r="X1464" s="10">
        <v>0</v>
      </c>
      <c r="Y1464" s="157">
        <v>0</v>
      </c>
      <c r="Z1464" s="10">
        <v>0</v>
      </c>
      <c r="AA1464" s="10">
        <v>0</v>
      </c>
      <c r="AB1464" s="157">
        <v>0</v>
      </c>
      <c r="AC1464" s="157">
        <v>0</v>
      </c>
      <c r="AD1464" s="157">
        <v>0</v>
      </c>
      <c r="AE1464" s="157">
        <v>0</v>
      </c>
      <c r="AF1464" s="157">
        <v>0</v>
      </c>
      <c r="AG1464" s="157">
        <v>0</v>
      </c>
      <c r="AH1464" s="10">
        <v>0</v>
      </c>
      <c r="AI1464" s="157">
        <v>0</v>
      </c>
      <c r="AJ1464" s="157">
        <v>0</v>
      </c>
      <c r="AK1464" s="10"/>
      <c r="AL1464" s="10"/>
    </row>
    <row r="1465" spans="1:38" ht="12.75">
      <c r="A1465" s="10" t="s">
        <v>271</v>
      </c>
      <c r="B1465">
        <f t="shared" ref="B1465:P1465" si="8365">IF(ROWS(B1465)&lt;=B1463,B1464+1,"")</f>
        <v>1</v>
      </c>
      <c r="C1465">
        <f t="shared" si="8365"/>
        <v>1</v>
      </c>
      <c r="D1465">
        <f t="shared" si="8365"/>
        <v>1</v>
      </c>
      <c r="E1465">
        <f t="shared" si="8365"/>
        <v>1</v>
      </c>
      <c r="F1465">
        <f t="shared" si="8365"/>
        <v>1</v>
      </c>
      <c r="G1465">
        <f t="shared" si="8365"/>
        <v>1</v>
      </c>
      <c r="H1465">
        <f t="shared" si="8365"/>
        <v>1</v>
      </c>
      <c r="I1465">
        <f t="shared" si="8365"/>
        <v>1</v>
      </c>
      <c r="J1465">
        <f t="shared" si="8365"/>
        <v>1</v>
      </c>
      <c r="K1465">
        <f t="shared" si="8365"/>
        <v>1</v>
      </c>
      <c r="L1465">
        <f t="shared" si="8365"/>
        <v>1</v>
      </c>
      <c r="M1465">
        <f t="shared" si="8365"/>
        <v>1</v>
      </c>
      <c r="N1465">
        <f t="shared" si="8365"/>
        <v>1</v>
      </c>
      <c r="O1465">
        <f t="shared" si="8365"/>
        <v>1</v>
      </c>
      <c r="P1465">
        <f t="shared" si="8365"/>
        <v>1</v>
      </c>
      <c r="Q1465" s="37">
        <f t="shared" ref="Q1465:T1465" si="8366">IF(ROWS(Q1465)/100&lt;=Q1463,Q1464+1%,"")</f>
        <v>0.01</v>
      </c>
      <c r="R1465" s="37">
        <f t="shared" si="8366"/>
        <v>0.01</v>
      </c>
      <c r="S1465" s="37">
        <f t="shared" si="8366"/>
        <v>0.01</v>
      </c>
      <c r="T1465" s="37">
        <f t="shared" si="8366"/>
        <v>0.01</v>
      </c>
      <c r="U1465">
        <f>IF(ROWS(U1465)&lt;=U1463,U1464+1,"")</f>
        <v>1</v>
      </c>
      <c r="V1465" s="37">
        <f t="shared" ref="V1465:W1465" si="8367">IF(ROWS(V1465)/100&lt;=V1463,V1464+1%,"")</f>
        <v>0.01</v>
      </c>
      <c r="W1465" s="37">
        <f t="shared" si="8367"/>
        <v>0.01</v>
      </c>
      <c r="X1465">
        <f>IF(ROWS(X1465)&lt;=X1463,X1464+10,"")</f>
        <v>10</v>
      </c>
      <c r="Y1465" s="37">
        <f>IF(ROWS(Y1465)/100&lt;=Y1463,Y1464+1%,"")</f>
        <v>0.01</v>
      </c>
      <c r="Z1465">
        <f t="shared" ref="Z1465:AA1465" si="8368">IF(ROWS(Z1465)&lt;=Z1463,Z1464+1,"")</f>
        <v>1</v>
      </c>
      <c r="AA1465">
        <f t="shared" si="8368"/>
        <v>1</v>
      </c>
      <c r="AB1465" s="37">
        <f t="shared" ref="AB1465:AG1465" si="8369">IF(ROWS(AB1465)/100&lt;=AB1463,AB1464+1%,"")</f>
        <v>0.01</v>
      </c>
      <c r="AC1465" s="37">
        <f t="shared" si="8369"/>
        <v>0.01</v>
      </c>
      <c r="AD1465" s="37">
        <f t="shared" si="8369"/>
        <v>0.01</v>
      </c>
      <c r="AE1465" s="37">
        <f t="shared" si="8369"/>
        <v>0.01</v>
      </c>
      <c r="AF1465" s="37">
        <f t="shared" si="8369"/>
        <v>0.01</v>
      </c>
      <c r="AG1465" s="37">
        <f t="shared" si="8369"/>
        <v>0.01</v>
      </c>
      <c r="AH1465">
        <f>IF(ROWS(AH1465)&lt;=AH1463,AH1464+1,"")</f>
        <v>1</v>
      </c>
      <c r="AI1465" s="37">
        <f t="shared" ref="AI1465:AJ1465" si="8370">IF(ROWS(AI1465)/100&lt;=AI1463,AI1464+1%,"")</f>
        <v>0.01</v>
      </c>
      <c r="AJ1465" s="37">
        <f t="shared" si="8370"/>
        <v>0.01</v>
      </c>
    </row>
    <row r="1466" spans="1:38" ht="12.75">
      <c r="B1466">
        <f t="shared" ref="B1466:P1466" si="8371">IF(ROWS(B$1465:B1466)&lt;=B$1463,B1465+1,"")</f>
        <v>2</v>
      </c>
      <c r="C1466">
        <f t="shared" si="8371"/>
        <v>2</v>
      </c>
      <c r="D1466">
        <f t="shared" si="8371"/>
        <v>2</v>
      </c>
      <c r="E1466">
        <f t="shared" si="8371"/>
        <v>2</v>
      </c>
      <c r="F1466">
        <f t="shared" si="8371"/>
        <v>2</v>
      </c>
      <c r="G1466">
        <f t="shared" si="8371"/>
        <v>2</v>
      </c>
      <c r="H1466">
        <f t="shared" si="8371"/>
        <v>2</v>
      </c>
      <c r="I1466">
        <f t="shared" si="8371"/>
        <v>2</v>
      </c>
      <c r="J1466">
        <f t="shared" si="8371"/>
        <v>2</v>
      </c>
      <c r="K1466">
        <f t="shared" si="8371"/>
        <v>2</v>
      </c>
      <c r="L1466">
        <f t="shared" si="8371"/>
        <v>2</v>
      </c>
      <c r="M1466">
        <f t="shared" si="8371"/>
        <v>2</v>
      </c>
      <c r="N1466">
        <f t="shared" si="8371"/>
        <v>2</v>
      </c>
      <c r="O1466">
        <f t="shared" si="8371"/>
        <v>2</v>
      </c>
      <c r="P1466">
        <f t="shared" si="8371"/>
        <v>2</v>
      </c>
      <c r="Q1466" s="37">
        <f t="shared" ref="Q1466:T1466" si="8372">IF(ROWS(Q$1465:Q1466)/100&lt;=Q$1463,Q1465+1%,"")</f>
        <v>0.02</v>
      </c>
      <c r="R1466" s="37">
        <f t="shared" si="8372"/>
        <v>0.02</v>
      </c>
      <c r="S1466" s="37">
        <f t="shared" si="8372"/>
        <v>0.02</v>
      </c>
      <c r="T1466" s="37">
        <f t="shared" si="8372"/>
        <v>0.02</v>
      </c>
      <c r="U1466">
        <f t="shared" ref="U1466:U1514" si="8373">IF(ROWS(U$1465:U1466)&lt;=U$1463,U1465+1,"")</f>
        <v>2</v>
      </c>
      <c r="V1466" s="37">
        <f t="shared" ref="V1466:W1466" si="8374">IF(ROWS(V$1465:V1466)/100&lt;=V$1463,V1465+1%,"")</f>
        <v>0.02</v>
      </c>
      <c r="W1466" s="37">
        <f t="shared" si="8374"/>
        <v>0.02</v>
      </c>
      <c r="X1466">
        <f t="shared" ref="X1466:X1514" si="8375">IF(ROWS(X$1465:X1466)&lt;=X$1463,X1465+1,"")</f>
        <v>11</v>
      </c>
      <c r="Y1466" s="37">
        <f t="shared" ref="Y1466:Y1514" si="8376">IF(ROWS(Y$1465:Y1466)/100&lt;=Y$1463,Y1465+1%,"")</f>
        <v>0.02</v>
      </c>
      <c r="Z1466">
        <f t="shared" ref="Z1466:AA1466" si="8377">IF(ROWS(Z$1465:Z1466)&lt;=Z$1463,Z1465+1,"")</f>
        <v>2</v>
      </c>
      <c r="AA1466">
        <f t="shared" si="8377"/>
        <v>2</v>
      </c>
      <c r="AB1466" s="37">
        <f t="shared" ref="AB1466:AG1466" si="8378">IF(ROWS(AB$1465:AB1466)/100&lt;=AB$1463,AB1465+1%,"")</f>
        <v>0.02</v>
      </c>
      <c r="AC1466" s="37">
        <f t="shared" si="8378"/>
        <v>0.02</v>
      </c>
      <c r="AD1466" s="37">
        <f t="shared" si="8378"/>
        <v>0.02</v>
      </c>
      <c r="AE1466" s="37">
        <f t="shared" si="8378"/>
        <v>0.02</v>
      </c>
      <c r="AF1466" s="37">
        <f t="shared" si="8378"/>
        <v>0.02</v>
      </c>
      <c r="AG1466" s="37">
        <f t="shared" si="8378"/>
        <v>0.02</v>
      </c>
      <c r="AH1466">
        <f t="shared" ref="AH1466:AH1514" si="8379">IF(ROWS(AH$1465:AH1466)&lt;=AH$1463,AH1465+1,"")</f>
        <v>2</v>
      </c>
      <c r="AI1466" s="37">
        <f t="shared" ref="AI1466:AJ1466" si="8380">IF(ROWS(AI$1465:AI1466)/100&lt;=AI$1463,AI1465+1,"")</f>
        <v>1.01</v>
      </c>
      <c r="AJ1466" s="37">
        <f t="shared" si="8380"/>
        <v>1.01</v>
      </c>
    </row>
    <row r="1467" spans="1:38" ht="12.75">
      <c r="B1467">
        <f t="shared" ref="B1467:P1467" si="8381">IF(ROWS(B$1465:B1467)&lt;=B$1463,B1466+1,"")</f>
        <v>3</v>
      </c>
      <c r="C1467">
        <f t="shared" si="8381"/>
        <v>3</v>
      </c>
      <c r="D1467">
        <f t="shared" si="8381"/>
        <v>3</v>
      </c>
      <c r="E1467">
        <f t="shared" si="8381"/>
        <v>3</v>
      </c>
      <c r="F1467">
        <f t="shared" si="8381"/>
        <v>3</v>
      </c>
      <c r="G1467">
        <f t="shared" si="8381"/>
        <v>3</v>
      </c>
      <c r="H1467">
        <f t="shared" si="8381"/>
        <v>3</v>
      </c>
      <c r="I1467">
        <f t="shared" si="8381"/>
        <v>3</v>
      </c>
      <c r="J1467">
        <f t="shared" si="8381"/>
        <v>3</v>
      </c>
      <c r="K1467">
        <f t="shared" si="8381"/>
        <v>3</v>
      </c>
      <c r="L1467">
        <f t="shared" si="8381"/>
        <v>3</v>
      </c>
      <c r="M1467">
        <f t="shared" si="8381"/>
        <v>3</v>
      </c>
      <c r="N1467">
        <f t="shared" si="8381"/>
        <v>3</v>
      </c>
      <c r="O1467">
        <f t="shared" si="8381"/>
        <v>3</v>
      </c>
      <c r="P1467">
        <f t="shared" si="8381"/>
        <v>3</v>
      </c>
      <c r="Q1467" s="37">
        <f t="shared" ref="Q1467:T1467" si="8382">IF(ROWS(Q$1465:Q1467)/100&lt;=Q$1463,Q1466+1%,"")</f>
        <v>0.03</v>
      </c>
      <c r="R1467" s="37">
        <f t="shared" si="8382"/>
        <v>0.03</v>
      </c>
      <c r="S1467" s="37">
        <f t="shared" si="8382"/>
        <v>0.03</v>
      </c>
      <c r="T1467" s="37">
        <f t="shared" si="8382"/>
        <v>0.03</v>
      </c>
      <c r="U1467">
        <f t="shared" si="8373"/>
        <v>3</v>
      </c>
      <c r="V1467" s="37">
        <f t="shared" ref="V1467:W1467" si="8383">IF(ROWS(V$1465:V1467)/100&lt;=V$1463,V1466+1%,"")</f>
        <v>0.03</v>
      </c>
      <c r="W1467" s="37">
        <f t="shared" si="8383"/>
        <v>0.03</v>
      </c>
      <c r="X1467">
        <f t="shared" si="8375"/>
        <v>12</v>
      </c>
      <c r="Y1467" s="37">
        <f t="shared" si="8376"/>
        <v>0.03</v>
      </c>
      <c r="Z1467">
        <f t="shared" ref="Z1467:AA1467" si="8384">IF(ROWS(Z$1465:Z1467)&lt;=Z$1463,Z1466+1,"")</f>
        <v>3</v>
      </c>
      <c r="AA1467">
        <f t="shared" si="8384"/>
        <v>3</v>
      </c>
      <c r="AB1467" s="37">
        <f t="shared" ref="AB1467:AG1467" si="8385">IF(ROWS(AB$1465:AB1467)/100&lt;=AB$1463,AB1466+1%,"")</f>
        <v>0.03</v>
      </c>
      <c r="AC1467" s="37">
        <f t="shared" si="8385"/>
        <v>0.03</v>
      </c>
      <c r="AD1467" s="37">
        <f t="shared" si="8385"/>
        <v>0.03</v>
      </c>
      <c r="AE1467" s="37">
        <f t="shared" si="8385"/>
        <v>0.03</v>
      </c>
      <c r="AF1467" s="37">
        <f t="shared" si="8385"/>
        <v>0.03</v>
      </c>
      <c r="AG1467" s="37">
        <f t="shared" si="8385"/>
        <v>0.03</v>
      </c>
      <c r="AH1467">
        <f t="shared" si="8379"/>
        <v>3</v>
      </c>
      <c r="AI1467" s="37">
        <f t="shared" ref="AI1467:AJ1467" si="8386">IF(ROWS(AI$1465:AI1467)/100&lt;=AI$1463,AI1466+1,"")</f>
        <v>2.0099999999999998</v>
      </c>
      <c r="AJ1467" s="37">
        <f t="shared" si="8386"/>
        <v>2.0099999999999998</v>
      </c>
    </row>
    <row r="1468" spans="1:38" ht="12.75">
      <c r="B1468">
        <f t="shared" ref="B1468:P1468" si="8387">IF(ROWS(B$1465:B1468)&lt;=B$1463,B1467+1,"")</f>
        <v>4</v>
      </c>
      <c r="C1468">
        <f t="shared" si="8387"/>
        <v>4</v>
      </c>
      <c r="D1468">
        <f t="shared" si="8387"/>
        <v>4</v>
      </c>
      <c r="E1468">
        <f t="shared" si="8387"/>
        <v>4</v>
      </c>
      <c r="F1468">
        <f t="shared" si="8387"/>
        <v>4</v>
      </c>
      <c r="G1468">
        <f t="shared" si="8387"/>
        <v>4</v>
      </c>
      <c r="H1468">
        <f t="shared" si="8387"/>
        <v>4</v>
      </c>
      <c r="I1468">
        <f t="shared" si="8387"/>
        <v>4</v>
      </c>
      <c r="J1468">
        <f t="shared" si="8387"/>
        <v>4</v>
      </c>
      <c r="K1468">
        <f t="shared" si="8387"/>
        <v>4</v>
      </c>
      <c r="L1468">
        <f t="shared" si="8387"/>
        <v>4</v>
      </c>
      <c r="M1468">
        <f t="shared" si="8387"/>
        <v>4</v>
      </c>
      <c r="N1468">
        <f t="shared" si="8387"/>
        <v>4</v>
      </c>
      <c r="O1468">
        <f t="shared" si="8387"/>
        <v>4</v>
      </c>
      <c r="P1468">
        <f t="shared" si="8387"/>
        <v>4</v>
      </c>
      <c r="Q1468" s="37">
        <f t="shared" ref="Q1468:T1468" si="8388">IF(ROWS(Q$1465:Q1468)/100&lt;=Q$1463,Q1467+1%,"")</f>
        <v>0.04</v>
      </c>
      <c r="R1468" s="37" t="str">
        <f t="shared" si="8388"/>
        <v/>
      </c>
      <c r="S1468" s="37">
        <f t="shared" si="8388"/>
        <v>0.04</v>
      </c>
      <c r="T1468" s="37">
        <f t="shared" si="8388"/>
        <v>0.04</v>
      </c>
      <c r="U1468">
        <f t="shared" si="8373"/>
        <v>4</v>
      </c>
      <c r="V1468" s="37">
        <f t="shared" ref="V1468:W1468" si="8389">IF(ROWS(V$1465:V1468)/100&lt;=V$1463,V1467+1%,"")</f>
        <v>0.04</v>
      </c>
      <c r="W1468" s="37">
        <f t="shared" si="8389"/>
        <v>0.04</v>
      </c>
      <c r="X1468">
        <f t="shared" si="8375"/>
        <v>13</v>
      </c>
      <c r="Y1468" s="37">
        <f t="shared" si="8376"/>
        <v>0.04</v>
      </c>
      <c r="Z1468">
        <f t="shared" ref="Z1468:AA1468" si="8390">IF(ROWS(Z$1465:Z1468)&lt;=Z$1463,Z1467+1,"")</f>
        <v>4</v>
      </c>
      <c r="AA1468">
        <f t="shared" si="8390"/>
        <v>4</v>
      </c>
      <c r="AB1468" s="37">
        <f t="shared" ref="AB1468:AG1468" si="8391">IF(ROWS(AB$1465:AB1468)/100&lt;=AB$1463,AB1467+1%,"")</f>
        <v>0.04</v>
      </c>
      <c r="AC1468" s="37">
        <f t="shared" si="8391"/>
        <v>0.04</v>
      </c>
      <c r="AD1468" s="37">
        <f t="shared" si="8391"/>
        <v>0.04</v>
      </c>
      <c r="AE1468" s="37">
        <f t="shared" si="8391"/>
        <v>0.04</v>
      </c>
      <c r="AF1468" s="37">
        <f t="shared" si="8391"/>
        <v>0.04</v>
      </c>
      <c r="AG1468" s="37">
        <f t="shared" si="8391"/>
        <v>0.04</v>
      </c>
      <c r="AH1468">
        <f t="shared" si="8379"/>
        <v>4</v>
      </c>
      <c r="AI1468" s="37">
        <f t="shared" ref="AI1468:AJ1468" si="8392">IF(ROWS(AI$1465:AI1468)/100&lt;=AI$1463,AI1467+1,"")</f>
        <v>3.01</v>
      </c>
      <c r="AJ1468" s="37">
        <f t="shared" si="8392"/>
        <v>3.01</v>
      </c>
    </row>
    <row r="1469" spans="1:38" ht="12.75">
      <c r="B1469">
        <f t="shared" ref="B1469:P1469" si="8393">IF(ROWS(B$1465:B1469)&lt;=B$1463,B1468+1,"")</f>
        <v>5</v>
      </c>
      <c r="C1469">
        <f t="shared" si="8393"/>
        <v>5</v>
      </c>
      <c r="D1469">
        <f t="shared" si="8393"/>
        <v>5</v>
      </c>
      <c r="E1469">
        <f t="shared" si="8393"/>
        <v>5</v>
      </c>
      <c r="F1469">
        <f t="shared" si="8393"/>
        <v>5</v>
      </c>
      <c r="G1469">
        <f t="shared" si="8393"/>
        <v>5</v>
      </c>
      <c r="H1469">
        <f t="shared" si="8393"/>
        <v>5</v>
      </c>
      <c r="I1469">
        <f t="shared" si="8393"/>
        <v>5</v>
      </c>
      <c r="J1469">
        <f t="shared" si="8393"/>
        <v>5</v>
      </c>
      <c r="K1469">
        <f t="shared" si="8393"/>
        <v>5</v>
      </c>
      <c r="L1469">
        <f t="shared" si="8393"/>
        <v>5</v>
      </c>
      <c r="M1469">
        <f t="shared" si="8393"/>
        <v>5</v>
      </c>
      <c r="N1469">
        <f t="shared" si="8393"/>
        <v>5</v>
      </c>
      <c r="O1469">
        <f t="shared" si="8393"/>
        <v>5</v>
      </c>
      <c r="P1469">
        <f t="shared" si="8393"/>
        <v>5</v>
      </c>
      <c r="Q1469" s="37">
        <f t="shared" ref="Q1469:T1469" si="8394">IF(ROWS(Q$1465:Q1469)/100&lt;=Q$1463,Q1468+1%,"")</f>
        <v>0.05</v>
      </c>
      <c r="R1469" s="37" t="str">
        <f t="shared" si="8394"/>
        <v/>
      </c>
      <c r="S1469" s="37">
        <f t="shared" si="8394"/>
        <v>0.05</v>
      </c>
      <c r="T1469" s="37" t="str">
        <f t="shared" si="8394"/>
        <v/>
      </c>
      <c r="U1469">
        <f t="shared" si="8373"/>
        <v>5</v>
      </c>
      <c r="V1469" s="37" t="str">
        <f t="shared" ref="V1469:W1469" si="8395">IF(ROWS(V$1465:V1469)/100&lt;=V$1463,V1468+1%,"")</f>
        <v/>
      </c>
      <c r="W1469" s="37" t="str">
        <f t="shared" si="8395"/>
        <v/>
      </c>
      <c r="X1469">
        <f t="shared" si="8375"/>
        <v>14</v>
      </c>
      <c r="Y1469" s="37" t="str">
        <f t="shared" si="8376"/>
        <v/>
      </c>
      <c r="Z1469">
        <f t="shared" ref="Z1469:AA1469" si="8396">IF(ROWS(Z$1465:Z1469)&lt;=Z$1463,Z1468+1,"")</f>
        <v>5</v>
      </c>
      <c r="AA1469">
        <f t="shared" si="8396"/>
        <v>5</v>
      </c>
      <c r="AB1469" s="37">
        <f t="shared" ref="AB1469:AG1469" si="8397">IF(ROWS(AB$1465:AB1469)/100&lt;=AB$1463,AB1468+1%,"")</f>
        <v>0.05</v>
      </c>
      <c r="AC1469" s="37">
        <f t="shared" si="8397"/>
        <v>0.05</v>
      </c>
      <c r="AD1469" s="37">
        <f t="shared" si="8397"/>
        <v>0.05</v>
      </c>
      <c r="AE1469" s="37">
        <f t="shared" si="8397"/>
        <v>0.05</v>
      </c>
      <c r="AF1469" s="37">
        <f t="shared" si="8397"/>
        <v>0.05</v>
      </c>
      <c r="AG1469" s="37">
        <f t="shared" si="8397"/>
        <v>0.05</v>
      </c>
      <c r="AH1469">
        <f t="shared" si="8379"/>
        <v>5</v>
      </c>
      <c r="AI1469" s="37">
        <f t="shared" ref="AI1469:AJ1469" si="8398">IF(ROWS(AI$1465:AI1469)/100&lt;=AI$1463,AI1468+1,"")</f>
        <v>4.01</v>
      </c>
      <c r="AJ1469" s="37">
        <f t="shared" si="8398"/>
        <v>4.01</v>
      </c>
    </row>
    <row r="1470" spans="1:38" ht="12.75">
      <c r="B1470">
        <f t="shared" ref="B1470:P1470" si="8399">IF(ROWS(B$1465:B1470)&lt;=B$1463,B1469+1,"")</f>
        <v>6</v>
      </c>
      <c r="C1470">
        <f t="shared" si="8399"/>
        <v>6</v>
      </c>
      <c r="D1470">
        <f t="shared" si="8399"/>
        <v>6</v>
      </c>
      <c r="E1470">
        <f t="shared" si="8399"/>
        <v>6</v>
      </c>
      <c r="F1470">
        <f t="shared" si="8399"/>
        <v>6</v>
      </c>
      <c r="G1470">
        <f t="shared" si="8399"/>
        <v>6</v>
      </c>
      <c r="H1470">
        <f t="shared" si="8399"/>
        <v>6</v>
      </c>
      <c r="I1470">
        <f t="shared" si="8399"/>
        <v>6</v>
      </c>
      <c r="J1470">
        <f t="shared" si="8399"/>
        <v>6</v>
      </c>
      <c r="K1470">
        <f t="shared" si="8399"/>
        <v>6</v>
      </c>
      <c r="L1470">
        <f t="shared" si="8399"/>
        <v>6</v>
      </c>
      <c r="M1470">
        <f t="shared" si="8399"/>
        <v>6</v>
      </c>
      <c r="N1470">
        <f t="shared" si="8399"/>
        <v>6</v>
      </c>
      <c r="O1470">
        <f t="shared" si="8399"/>
        <v>6</v>
      </c>
      <c r="P1470">
        <f t="shared" si="8399"/>
        <v>6</v>
      </c>
      <c r="Q1470" s="37">
        <f t="shared" ref="Q1470:T1470" si="8400">IF(ROWS(Q$1465:Q1470)/100&lt;=Q$1463,Q1469+1%,"")</f>
        <v>6.0000000000000005E-2</v>
      </c>
      <c r="R1470" s="37" t="str">
        <f t="shared" si="8400"/>
        <v/>
      </c>
      <c r="S1470" s="37">
        <f t="shared" si="8400"/>
        <v>6.0000000000000005E-2</v>
      </c>
      <c r="T1470" s="37" t="str">
        <f t="shared" si="8400"/>
        <v/>
      </c>
      <c r="U1470" t="str">
        <f t="shared" si="8373"/>
        <v/>
      </c>
      <c r="V1470" s="37" t="str">
        <f t="shared" ref="V1470:W1470" si="8401">IF(ROWS(V$1465:V1470)/100&lt;=V$1463,V1469+1%,"")</f>
        <v/>
      </c>
      <c r="W1470" s="37" t="str">
        <f t="shared" si="8401"/>
        <v/>
      </c>
      <c r="X1470">
        <f t="shared" si="8375"/>
        <v>15</v>
      </c>
      <c r="Y1470" s="37" t="str">
        <f t="shared" si="8376"/>
        <v/>
      </c>
      <c r="Z1470">
        <f t="shared" ref="Z1470:AA1470" si="8402">IF(ROWS(Z$1465:Z1470)&lt;=Z$1463,Z1469+1,"")</f>
        <v>6</v>
      </c>
      <c r="AA1470">
        <f t="shared" si="8402"/>
        <v>6</v>
      </c>
      <c r="AB1470" s="37">
        <f t="shared" ref="AB1470:AG1470" si="8403">IF(ROWS(AB$1465:AB1470)/100&lt;=AB$1463,AB1469+1%,"")</f>
        <v>6.0000000000000005E-2</v>
      </c>
      <c r="AC1470" s="37">
        <f t="shared" si="8403"/>
        <v>6.0000000000000005E-2</v>
      </c>
      <c r="AD1470" s="37">
        <f t="shared" si="8403"/>
        <v>6.0000000000000005E-2</v>
      </c>
      <c r="AE1470" s="37">
        <f t="shared" si="8403"/>
        <v>6.0000000000000005E-2</v>
      </c>
      <c r="AF1470" s="37">
        <f t="shared" si="8403"/>
        <v>6.0000000000000005E-2</v>
      </c>
      <c r="AG1470" s="37">
        <f t="shared" si="8403"/>
        <v>6.0000000000000005E-2</v>
      </c>
      <c r="AH1470">
        <f t="shared" si="8379"/>
        <v>6</v>
      </c>
      <c r="AI1470" s="37">
        <f t="shared" ref="AI1470:AJ1470" si="8404">IF(ROWS(AI$1465:AI1470)/100&lt;=AI$1463,AI1469+1,"")</f>
        <v>5.01</v>
      </c>
      <c r="AJ1470" s="37">
        <f t="shared" si="8404"/>
        <v>5.01</v>
      </c>
    </row>
    <row r="1471" spans="1:38" ht="12.75">
      <c r="B1471">
        <f t="shared" ref="B1471:P1471" si="8405">IF(ROWS(B$1465:B1471)&lt;=B$1463,B1470+1,"")</f>
        <v>7</v>
      </c>
      <c r="C1471">
        <f t="shared" si="8405"/>
        <v>7</v>
      </c>
      <c r="D1471">
        <f t="shared" si="8405"/>
        <v>7</v>
      </c>
      <c r="E1471">
        <f t="shared" si="8405"/>
        <v>7</v>
      </c>
      <c r="F1471">
        <f t="shared" si="8405"/>
        <v>7</v>
      </c>
      <c r="G1471">
        <f t="shared" si="8405"/>
        <v>7</v>
      </c>
      <c r="H1471">
        <f t="shared" si="8405"/>
        <v>7</v>
      </c>
      <c r="I1471">
        <f t="shared" si="8405"/>
        <v>7</v>
      </c>
      <c r="J1471">
        <f t="shared" si="8405"/>
        <v>7</v>
      </c>
      <c r="K1471">
        <f t="shared" si="8405"/>
        <v>7</v>
      </c>
      <c r="L1471">
        <f t="shared" si="8405"/>
        <v>7</v>
      </c>
      <c r="M1471">
        <f t="shared" si="8405"/>
        <v>7</v>
      </c>
      <c r="N1471">
        <f t="shared" si="8405"/>
        <v>7</v>
      </c>
      <c r="O1471">
        <f t="shared" si="8405"/>
        <v>7</v>
      </c>
      <c r="P1471">
        <f t="shared" si="8405"/>
        <v>7</v>
      </c>
      <c r="Q1471" s="37">
        <f t="shared" ref="Q1471:T1471" si="8406">IF(ROWS(Q$1465:Q1471)/100&lt;=Q$1463,Q1470+1%,"")</f>
        <v>7.0000000000000007E-2</v>
      </c>
      <c r="R1471" s="37" t="str">
        <f t="shared" si="8406"/>
        <v/>
      </c>
      <c r="S1471" s="37">
        <f t="shared" si="8406"/>
        <v>7.0000000000000007E-2</v>
      </c>
      <c r="T1471" s="37" t="str">
        <f t="shared" si="8406"/>
        <v/>
      </c>
      <c r="U1471" t="str">
        <f t="shared" si="8373"/>
        <v/>
      </c>
      <c r="V1471" s="37" t="str">
        <f t="shared" ref="V1471:W1471" si="8407">IF(ROWS(V$1465:V1471)/100&lt;=V$1463,V1470+1%,"")</f>
        <v/>
      </c>
      <c r="W1471" s="37" t="str">
        <f t="shared" si="8407"/>
        <v/>
      </c>
      <c r="X1471">
        <f t="shared" si="8375"/>
        <v>16</v>
      </c>
      <c r="Y1471" s="37" t="str">
        <f t="shared" si="8376"/>
        <v/>
      </c>
      <c r="Z1471">
        <f t="shared" ref="Z1471:AA1471" si="8408">IF(ROWS(Z$1465:Z1471)&lt;=Z$1463,Z1470+1,"")</f>
        <v>7</v>
      </c>
      <c r="AA1471">
        <f t="shared" si="8408"/>
        <v>7</v>
      </c>
      <c r="AB1471" s="37">
        <f t="shared" ref="AB1471:AG1471" si="8409">IF(ROWS(AB$1465:AB1471)/100&lt;=AB$1463,AB1470+1%,"")</f>
        <v>7.0000000000000007E-2</v>
      </c>
      <c r="AC1471" s="37">
        <f t="shared" si="8409"/>
        <v>7.0000000000000007E-2</v>
      </c>
      <c r="AD1471" s="37">
        <f t="shared" si="8409"/>
        <v>7.0000000000000007E-2</v>
      </c>
      <c r="AE1471" s="37">
        <f t="shared" si="8409"/>
        <v>7.0000000000000007E-2</v>
      </c>
      <c r="AF1471" s="37">
        <f t="shared" si="8409"/>
        <v>7.0000000000000007E-2</v>
      </c>
      <c r="AG1471" s="37">
        <f t="shared" si="8409"/>
        <v>7.0000000000000007E-2</v>
      </c>
      <c r="AH1471">
        <f t="shared" si="8379"/>
        <v>7</v>
      </c>
      <c r="AI1471" s="37">
        <f t="shared" ref="AI1471:AJ1471" si="8410">IF(ROWS(AI$1465:AI1471)/100&lt;=AI$1463,AI1470+1,"")</f>
        <v>6.01</v>
      </c>
      <c r="AJ1471" s="37">
        <f t="shared" si="8410"/>
        <v>6.01</v>
      </c>
    </row>
    <row r="1472" spans="1:38" ht="12.75">
      <c r="B1472">
        <f t="shared" ref="B1472:P1472" si="8411">IF(ROWS(B$1465:B1472)&lt;=B$1463,B1471+1,"")</f>
        <v>8</v>
      </c>
      <c r="C1472">
        <f t="shared" si="8411"/>
        <v>8</v>
      </c>
      <c r="D1472">
        <f t="shared" si="8411"/>
        <v>8</v>
      </c>
      <c r="E1472">
        <f t="shared" si="8411"/>
        <v>8</v>
      </c>
      <c r="F1472">
        <f t="shared" si="8411"/>
        <v>8</v>
      </c>
      <c r="G1472">
        <f t="shared" si="8411"/>
        <v>8</v>
      </c>
      <c r="H1472">
        <f t="shared" si="8411"/>
        <v>8</v>
      </c>
      <c r="I1472">
        <f t="shared" si="8411"/>
        <v>8</v>
      </c>
      <c r="J1472">
        <f t="shared" si="8411"/>
        <v>8</v>
      </c>
      <c r="K1472">
        <f t="shared" si="8411"/>
        <v>8</v>
      </c>
      <c r="L1472">
        <f t="shared" si="8411"/>
        <v>8</v>
      </c>
      <c r="M1472">
        <f t="shared" si="8411"/>
        <v>8</v>
      </c>
      <c r="N1472">
        <f t="shared" si="8411"/>
        <v>8</v>
      </c>
      <c r="O1472">
        <f t="shared" si="8411"/>
        <v>8</v>
      </c>
      <c r="P1472">
        <f t="shared" si="8411"/>
        <v>8</v>
      </c>
      <c r="Q1472" s="37">
        <f t="shared" ref="Q1472:T1472" si="8412">IF(ROWS(Q$1465:Q1472)/100&lt;=Q$1463,Q1471+1%,"")</f>
        <v>0.08</v>
      </c>
      <c r="R1472" s="37" t="str">
        <f t="shared" si="8412"/>
        <v/>
      </c>
      <c r="S1472" s="37">
        <f t="shared" si="8412"/>
        <v>0.08</v>
      </c>
      <c r="T1472" s="37" t="str">
        <f t="shared" si="8412"/>
        <v/>
      </c>
      <c r="U1472" t="str">
        <f t="shared" si="8373"/>
        <v/>
      </c>
      <c r="V1472" s="37" t="str">
        <f t="shared" ref="V1472:W1472" si="8413">IF(ROWS(V$1465:V1472)/100&lt;=V$1463,V1471+1%,"")</f>
        <v/>
      </c>
      <c r="W1472" s="37" t="str">
        <f t="shared" si="8413"/>
        <v/>
      </c>
      <c r="X1472">
        <f t="shared" si="8375"/>
        <v>17</v>
      </c>
      <c r="Y1472" s="37" t="str">
        <f t="shared" si="8376"/>
        <v/>
      </c>
      <c r="Z1472">
        <f t="shared" ref="Z1472:AA1472" si="8414">IF(ROWS(Z$1465:Z1472)&lt;=Z$1463,Z1471+1,"")</f>
        <v>8</v>
      </c>
      <c r="AA1472">
        <f t="shared" si="8414"/>
        <v>8</v>
      </c>
      <c r="AB1472" s="37">
        <f t="shared" ref="AB1472:AG1472" si="8415">IF(ROWS(AB$1465:AB1472)/100&lt;=AB$1463,AB1471+1%,"")</f>
        <v>0.08</v>
      </c>
      <c r="AC1472" s="37">
        <f t="shared" si="8415"/>
        <v>0.08</v>
      </c>
      <c r="AD1472" s="37">
        <f t="shared" si="8415"/>
        <v>0.08</v>
      </c>
      <c r="AE1472" s="37">
        <f t="shared" si="8415"/>
        <v>0.08</v>
      </c>
      <c r="AF1472" s="37">
        <f t="shared" si="8415"/>
        <v>0.08</v>
      </c>
      <c r="AG1472" s="37">
        <f t="shared" si="8415"/>
        <v>0.08</v>
      </c>
      <c r="AH1472">
        <f t="shared" si="8379"/>
        <v>8</v>
      </c>
      <c r="AI1472" s="37">
        <f t="shared" ref="AI1472:AJ1472" si="8416">IF(ROWS(AI$1465:AI1472)/100&lt;=AI$1463,AI1471+1,"")</f>
        <v>7.01</v>
      </c>
      <c r="AJ1472" s="37">
        <f t="shared" si="8416"/>
        <v>7.01</v>
      </c>
    </row>
    <row r="1473" spans="2:36" ht="12.75">
      <c r="B1473">
        <f t="shared" ref="B1473:P1473" si="8417">IF(ROWS(B$1465:B1473)&lt;=B$1463,B1472+1,"")</f>
        <v>9</v>
      </c>
      <c r="C1473">
        <f t="shared" si="8417"/>
        <v>9</v>
      </c>
      <c r="D1473">
        <f t="shared" si="8417"/>
        <v>9</v>
      </c>
      <c r="E1473">
        <f t="shared" si="8417"/>
        <v>9</v>
      </c>
      <c r="F1473">
        <f t="shared" si="8417"/>
        <v>9</v>
      </c>
      <c r="G1473">
        <f t="shared" si="8417"/>
        <v>9</v>
      </c>
      <c r="H1473">
        <f t="shared" si="8417"/>
        <v>9</v>
      </c>
      <c r="I1473">
        <f t="shared" si="8417"/>
        <v>9</v>
      </c>
      <c r="J1473">
        <f t="shared" si="8417"/>
        <v>9</v>
      </c>
      <c r="K1473">
        <f t="shared" si="8417"/>
        <v>9</v>
      </c>
      <c r="L1473">
        <f t="shared" si="8417"/>
        <v>9</v>
      </c>
      <c r="M1473">
        <f t="shared" si="8417"/>
        <v>9</v>
      </c>
      <c r="N1473">
        <f t="shared" si="8417"/>
        <v>9</v>
      </c>
      <c r="O1473">
        <f t="shared" si="8417"/>
        <v>9</v>
      </c>
      <c r="P1473">
        <f t="shared" si="8417"/>
        <v>9</v>
      </c>
      <c r="Q1473" s="37">
        <f t="shared" ref="Q1473:T1473" si="8418">IF(ROWS(Q$1465:Q1473)/100&lt;=Q$1463,Q1472+1%,"")</f>
        <v>0.09</v>
      </c>
      <c r="R1473" s="37" t="str">
        <f t="shared" si="8418"/>
        <v/>
      </c>
      <c r="S1473" s="37">
        <f t="shared" si="8418"/>
        <v>0.09</v>
      </c>
      <c r="T1473" s="37" t="str">
        <f t="shared" si="8418"/>
        <v/>
      </c>
      <c r="U1473" t="str">
        <f t="shared" si="8373"/>
        <v/>
      </c>
      <c r="V1473" s="37" t="str">
        <f t="shared" ref="V1473:W1473" si="8419">IF(ROWS(V$1465:V1473)/100&lt;=V$1463,V1472+1%,"")</f>
        <v/>
      </c>
      <c r="W1473" s="37" t="str">
        <f t="shared" si="8419"/>
        <v/>
      </c>
      <c r="X1473">
        <f t="shared" si="8375"/>
        <v>18</v>
      </c>
      <c r="Y1473" s="37" t="str">
        <f t="shared" si="8376"/>
        <v/>
      </c>
      <c r="Z1473">
        <f t="shared" ref="Z1473:AA1473" si="8420">IF(ROWS(Z$1465:Z1473)&lt;=Z$1463,Z1472+1,"")</f>
        <v>9</v>
      </c>
      <c r="AA1473">
        <f t="shared" si="8420"/>
        <v>9</v>
      </c>
      <c r="AB1473" s="37">
        <f t="shared" ref="AB1473:AG1473" si="8421">IF(ROWS(AB$1465:AB1473)/100&lt;=AB$1463,AB1472+1%,"")</f>
        <v>0.09</v>
      </c>
      <c r="AC1473" s="37">
        <f t="shared" si="8421"/>
        <v>0.09</v>
      </c>
      <c r="AD1473" s="37">
        <f t="shared" si="8421"/>
        <v>0.09</v>
      </c>
      <c r="AE1473" s="37">
        <f t="shared" si="8421"/>
        <v>0.09</v>
      </c>
      <c r="AF1473" s="37">
        <f t="shared" si="8421"/>
        <v>0.09</v>
      </c>
      <c r="AG1473" s="37">
        <f t="shared" si="8421"/>
        <v>0.09</v>
      </c>
      <c r="AH1473">
        <f t="shared" si="8379"/>
        <v>9</v>
      </c>
      <c r="AI1473" s="37">
        <f t="shared" ref="AI1473:AJ1473" si="8422">IF(ROWS(AI$1465:AI1473)/100&lt;=AI$1463,AI1472+1,"")</f>
        <v>8.01</v>
      </c>
      <c r="AJ1473" s="37">
        <f t="shared" si="8422"/>
        <v>8.01</v>
      </c>
    </row>
    <row r="1474" spans="2:36" ht="12.75">
      <c r="B1474">
        <f t="shared" ref="B1474:P1474" si="8423">IF(ROWS(B$1465:B1474)&lt;=B$1463,B1473+1,"")</f>
        <v>10</v>
      </c>
      <c r="C1474">
        <f t="shared" si="8423"/>
        <v>10</v>
      </c>
      <c r="D1474">
        <f t="shared" si="8423"/>
        <v>10</v>
      </c>
      <c r="E1474">
        <f t="shared" si="8423"/>
        <v>10</v>
      </c>
      <c r="F1474">
        <f t="shared" si="8423"/>
        <v>10</v>
      </c>
      <c r="G1474">
        <f t="shared" si="8423"/>
        <v>10</v>
      </c>
      <c r="H1474">
        <f t="shared" si="8423"/>
        <v>10</v>
      </c>
      <c r="I1474">
        <f t="shared" si="8423"/>
        <v>10</v>
      </c>
      <c r="J1474">
        <f t="shared" si="8423"/>
        <v>10</v>
      </c>
      <c r="K1474">
        <f t="shared" si="8423"/>
        <v>10</v>
      </c>
      <c r="L1474">
        <f t="shared" si="8423"/>
        <v>10</v>
      </c>
      <c r="M1474">
        <f t="shared" si="8423"/>
        <v>10</v>
      </c>
      <c r="N1474">
        <f t="shared" si="8423"/>
        <v>10</v>
      </c>
      <c r="O1474">
        <f t="shared" si="8423"/>
        <v>10</v>
      </c>
      <c r="P1474">
        <f t="shared" si="8423"/>
        <v>10</v>
      </c>
      <c r="Q1474" s="37">
        <f t="shared" ref="Q1474:T1474" si="8424">IF(ROWS(Q$1465:Q1474)/100&lt;=Q$1463,Q1473+1%,"")</f>
        <v>9.9999999999999992E-2</v>
      </c>
      <c r="R1474" s="37" t="str">
        <f t="shared" si="8424"/>
        <v/>
      </c>
      <c r="S1474" s="37">
        <f t="shared" si="8424"/>
        <v>9.9999999999999992E-2</v>
      </c>
      <c r="T1474" s="37" t="str">
        <f t="shared" si="8424"/>
        <v/>
      </c>
      <c r="U1474" t="str">
        <f t="shared" si="8373"/>
        <v/>
      </c>
      <c r="V1474" s="37" t="str">
        <f t="shared" ref="V1474:W1474" si="8425">IF(ROWS(V$1465:V1474)/100&lt;=V$1463,V1473+1%,"")</f>
        <v/>
      </c>
      <c r="W1474" s="37" t="str">
        <f t="shared" si="8425"/>
        <v/>
      </c>
      <c r="X1474">
        <f t="shared" si="8375"/>
        <v>19</v>
      </c>
      <c r="Y1474" s="37" t="str">
        <f t="shared" si="8376"/>
        <v/>
      </c>
      <c r="Z1474">
        <f t="shared" ref="Z1474:AA1474" si="8426">IF(ROWS(Z$1465:Z1474)&lt;=Z$1463,Z1473+1,"")</f>
        <v>10</v>
      </c>
      <c r="AA1474">
        <f t="shared" si="8426"/>
        <v>10</v>
      </c>
      <c r="AB1474" s="37">
        <f t="shared" ref="AB1474:AG1474" si="8427">IF(ROWS(AB$1465:AB1474)/100&lt;=AB$1463,AB1473+1%,"")</f>
        <v>9.9999999999999992E-2</v>
      </c>
      <c r="AC1474" s="37">
        <f t="shared" si="8427"/>
        <v>9.9999999999999992E-2</v>
      </c>
      <c r="AD1474" s="37">
        <f t="shared" si="8427"/>
        <v>9.9999999999999992E-2</v>
      </c>
      <c r="AE1474" s="37">
        <f t="shared" si="8427"/>
        <v>9.9999999999999992E-2</v>
      </c>
      <c r="AF1474" s="37">
        <f t="shared" si="8427"/>
        <v>9.9999999999999992E-2</v>
      </c>
      <c r="AG1474" s="37">
        <f t="shared" si="8427"/>
        <v>9.9999999999999992E-2</v>
      </c>
      <c r="AH1474">
        <f t="shared" si="8379"/>
        <v>10</v>
      </c>
      <c r="AI1474" s="37">
        <f t="shared" ref="AI1474:AJ1474" si="8428">IF(ROWS(AI$1465:AI1474)/100&lt;=AI$1463,AI1473+1,"")</f>
        <v>9.01</v>
      </c>
      <c r="AJ1474" s="37">
        <f t="shared" si="8428"/>
        <v>9.01</v>
      </c>
    </row>
    <row r="1475" spans="2:36" ht="12.75">
      <c r="B1475">
        <f t="shared" ref="B1475:P1475" si="8429">IF(ROWS(B$1465:B1475)&lt;=B$1463,B1474+1,"")</f>
        <v>11</v>
      </c>
      <c r="C1475">
        <f t="shared" si="8429"/>
        <v>11</v>
      </c>
      <c r="D1475">
        <f t="shared" si="8429"/>
        <v>11</v>
      </c>
      <c r="E1475">
        <f t="shared" si="8429"/>
        <v>11</v>
      </c>
      <c r="F1475">
        <f t="shared" si="8429"/>
        <v>11</v>
      </c>
      <c r="G1475">
        <f t="shared" si="8429"/>
        <v>11</v>
      </c>
      <c r="H1475">
        <f t="shared" si="8429"/>
        <v>11</v>
      </c>
      <c r="I1475">
        <f t="shared" si="8429"/>
        <v>11</v>
      </c>
      <c r="J1475">
        <f t="shared" si="8429"/>
        <v>11</v>
      </c>
      <c r="K1475">
        <f t="shared" si="8429"/>
        <v>11</v>
      </c>
      <c r="L1475">
        <f t="shared" si="8429"/>
        <v>11</v>
      </c>
      <c r="M1475">
        <f t="shared" si="8429"/>
        <v>11</v>
      </c>
      <c r="N1475">
        <f t="shared" si="8429"/>
        <v>11</v>
      </c>
      <c r="O1475">
        <f t="shared" si="8429"/>
        <v>11</v>
      </c>
      <c r="P1475">
        <f t="shared" si="8429"/>
        <v>11</v>
      </c>
      <c r="Q1475" s="37">
        <f t="shared" ref="Q1475:T1475" si="8430">IF(ROWS(Q$1465:Q1475)/100&lt;=Q$1463,Q1474+1%,"")</f>
        <v>0.10999999999999999</v>
      </c>
      <c r="R1475" s="37" t="str">
        <f t="shared" si="8430"/>
        <v/>
      </c>
      <c r="S1475" s="37">
        <f t="shared" si="8430"/>
        <v>0.10999999999999999</v>
      </c>
      <c r="T1475" s="37" t="str">
        <f t="shared" si="8430"/>
        <v/>
      </c>
      <c r="U1475" t="str">
        <f t="shared" si="8373"/>
        <v/>
      </c>
      <c r="V1475" s="37" t="str">
        <f t="shared" ref="V1475:W1475" si="8431">IF(ROWS(V$1465:V1475)/100&lt;=V$1463,V1474+1%,"")</f>
        <v/>
      </c>
      <c r="W1475" s="37" t="str">
        <f t="shared" si="8431"/>
        <v/>
      </c>
      <c r="X1475">
        <f t="shared" si="8375"/>
        <v>20</v>
      </c>
      <c r="Y1475" s="37" t="str">
        <f t="shared" si="8376"/>
        <v/>
      </c>
      <c r="Z1475">
        <f t="shared" ref="Z1475:AA1475" si="8432">IF(ROWS(Z$1465:Z1475)&lt;=Z$1463,Z1474+1,"")</f>
        <v>11</v>
      </c>
      <c r="AA1475">
        <f t="shared" si="8432"/>
        <v>11</v>
      </c>
      <c r="AB1475" s="37">
        <f t="shared" ref="AB1475:AG1475" si="8433">IF(ROWS(AB$1465:AB1475)/100&lt;=AB$1463,AB1474+1%,"")</f>
        <v>0.10999999999999999</v>
      </c>
      <c r="AC1475" s="37">
        <f t="shared" si="8433"/>
        <v>0.10999999999999999</v>
      </c>
      <c r="AD1475" s="37">
        <f t="shared" si="8433"/>
        <v>0.10999999999999999</v>
      </c>
      <c r="AE1475" s="37">
        <f t="shared" si="8433"/>
        <v>0.10999999999999999</v>
      </c>
      <c r="AF1475" s="37">
        <f t="shared" si="8433"/>
        <v>0.10999999999999999</v>
      </c>
      <c r="AG1475" s="37">
        <f t="shared" si="8433"/>
        <v>0.10999999999999999</v>
      </c>
      <c r="AH1475">
        <f t="shared" si="8379"/>
        <v>11</v>
      </c>
      <c r="AI1475" s="37">
        <f t="shared" ref="AI1475:AJ1475" si="8434">IF(ROWS(AI$1465:AI1475)/100&lt;=AI$1463,AI1474+1,"")</f>
        <v>10.01</v>
      </c>
      <c r="AJ1475" s="37">
        <f t="shared" si="8434"/>
        <v>10.01</v>
      </c>
    </row>
    <row r="1476" spans="2:36" ht="12.75">
      <c r="B1476">
        <f t="shared" ref="B1476:P1476" si="8435">IF(ROWS(B$1465:B1476)&lt;=B$1463,B1475+1,"")</f>
        <v>12</v>
      </c>
      <c r="C1476">
        <f t="shared" si="8435"/>
        <v>12</v>
      </c>
      <c r="D1476">
        <f t="shared" si="8435"/>
        <v>12</v>
      </c>
      <c r="E1476">
        <f t="shared" si="8435"/>
        <v>12</v>
      </c>
      <c r="F1476">
        <f t="shared" si="8435"/>
        <v>12</v>
      </c>
      <c r="G1476">
        <f t="shared" si="8435"/>
        <v>12</v>
      </c>
      <c r="H1476">
        <f t="shared" si="8435"/>
        <v>12</v>
      </c>
      <c r="I1476">
        <f t="shared" si="8435"/>
        <v>12</v>
      </c>
      <c r="J1476">
        <f t="shared" si="8435"/>
        <v>12</v>
      </c>
      <c r="K1476">
        <f t="shared" si="8435"/>
        <v>12</v>
      </c>
      <c r="L1476">
        <f t="shared" si="8435"/>
        <v>12</v>
      </c>
      <c r="M1476">
        <f t="shared" si="8435"/>
        <v>12</v>
      </c>
      <c r="N1476">
        <f t="shared" si="8435"/>
        <v>12</v>
      </c>
      <c r="O1476">
        <f t="shared" si="8435"/>
        <v>12</v>
      </c>
      <c r="P1476">
        <f t="shared" si="8435"/>
        <v>12</v>
      </c>
      <c r="Q1476" s="37">
        <f t="shared" ref="Q1476:T1476" si="8436">IF(ROWS(Q$1465:Q1476)/100&lt;=Q$1463,Q1475+1%,"")</f>
        <v>0.11999999999999998</v>
      </c>
      <c r="R1476" s="37" t="str">
        <f t="shared" si="8436"/>
        <v/>
      </c>
      <c r="S1476" s="37">
        <f t="shared" si="8436"/>
        <v>0.11999999999999998</v>
      </c>
      <c r="T1476" s="37" t="str">
        <f t="shared" si="8436"/>
        <v/>
      </c>
      <c r="U1476" t="str">
        <f t="shared" si="8373"/>
        <v/>
      </c>
      <c r="V1476" s="37" t="str">
        <f t="shared" ref="V1476:W1476" si="8437">IF(ROWS(V$1465:V1476)/100&lt;=V$1463,V1475+1%,"")</f>
        <v/>
      </c>
      <c r="W1476" s="37" t="str">
        <f t="shared" si="8437"/>
        <v/>
      </c>
      <c r="X1476">
        <f t="shared" si="8375"/>
        <v>21</v>
      </c>
      <c r="Y1476" s="37" t="str">
        <f t="shared" si="8376"/>
        <v/>
      </c>
      <c r="Z1476">
        <f t="shared" ref="Z1476:AA1476" si="8438">IF(ROWS(Z$1465:Z1476)&lt;=Z$1463,Z1475+1,"")</f>
        <v>12</v>
      </c>
      <c r="AA1476">
        <f t="shared" si="8438"/>
        <v>12</v>
      </c>
      <c r="AB1476" s="37">
        <f t="shared" ref="AB1476:AG1476" si="8439">IF(ROWS(AB$1465:AB1476)/100&lt;=AB$1463,AB1475+1%,"")</f>
        <v>0.11999999999999998</v>
      </c>
      <c r="AC1476" s="37">
        <f t="shared" si="8439"/>
        <v>0.11999999999999998</v>
      </c>
      <c r="AD1476" s="37">
        <f t="shared" si="8439"/>
        <v>0.11999999999999998</v>
      </c>
      <c r="AE1476" s="37">
        <f t="shared" si="8439"/>
        <v>0.11999999999999998</v>
      </c>
      <c r="AF1476" s="37">
        <f t="shared" si="8439"/>
        <v>0.11999999999999998</v>
      </c>
      <c r="AG1476" s="37">
        <f t="shared" si="8439"/>
        <v>0.11999999999999998</v>
      </c>
      <c r="AH1476">
        <f t="shared" si="8379"/>
        <v>12</v>
      </c>
      <c r="AI1476" s="37">
        <f t="shared" ref="AI1476:AJ1476" si="8440">IF(ROWS(AI$1465:AI1476)/100&lt;=AI$1463,AI1475+1,"")</f>
        <v>11.01</v>
      </c>
      <c r="AJ1476" s="37">
        <f t="shared" si="8440"/>
        <v>11.01</v>
      </c>
    </row>
    <row r="1477" spans="2:36" ht="12.75">
      <c r="B1477">
        <f t="shared" ref="B1477:P1477" si="8441">IF(ROWS(B$1465:B1477)&lt;=B$1463,B1476+1,"")</f>
        <v>13</v>
      </c>
      <c r="C1477">
        <f t="shared" si="8441"/>
        <v>13</v>
      </c>
      <c r="D1477">
        <f t="shared" si="8441"/>
        <v>13</v>
      </c>
      <c r="E1477">
        <f t="shared" si="8441"/>
        <v>13</v>
      </c>
      <c r="F1477">
        <f t="shared" si="8441"/>
        <v>13</v>
      </c>
      <c r="G1477">
        <f t="shared" si="8441"/>
        <v>13</v>
      </c>
      <c r="H1477">
        <f t="shared" si="8441"/>
        <v>13</v>
      </c>
      <c r="I1477">
        <f t="shared" si="8441"/>
        <v>13</v>
      </c>
      <c r="J1477">
        <f t="shared" si="8441"/>
        <v>13</v>
      </c>
      <c r="K1477">
        <f t="shared" si="8441"/>
        <v>13</v>
      </c>
      <c r="L1477">
        <f t="shared" si="8441"/>
        <v>13</v>
      </c>
      <c r="M1477">
        <f t="shared" si="8441"/>
        <v>13</v>
      </c>
      <c r="N1477">
        <f t="shared" si="8441"/>
        <v>13</v>
      </c>
      <c r="O1477">
        <f t="shared" si="8441"/>
        <v>13</v>
      </c>
      <c r="P1477">
        <f t="shared" si="8441"/>
        <v>13</v>
      </c>
      <c r="Q1477" s="37">
        <f t="shared" ref="Q1477:T1477" si="8442">IF(ROWS(Q$1465:Q1477)/100&lt;=Q$1463,Q1476+1%,"")</f>
        <v>0.12999999999999998</v>
      </c>
      <c r="R1477" s="37" t="str">
        <f t="shared" si="8442"/>
        <v/>
      </c>
      <c r="S1477" s="37">
        <f t="shared" si="8442"/>
        <v>0.12999999999999998</v>
      </c>
      <c r="T1477" s="37" t="str">
        <f t="shared" si="8442"/>
        <v/>
      </c>
      <c r="U1477" t="str">
        <f t="shared" si="8373"/>
        <v/>
      </c>
      <c r="V1477" s="37" t="str">
        <f t="shared" ref="V1477:W1477" si="8443">IF(ROWS(V$1465:V1477)/100&lt;=V$1463,V1476+1%,"")</f>
        <v/>
      </c>
      <c r="W1477" s="37" t="str">
        <f t="shared" si="8443"/>
        <v/>
      </c>
      <c r="X1477">
        <f t="shared" si="8375"/>
        <v>22</v>
      </c>
      <c r="Y1477" s="37" t="str">
        <f t="shared" si="8376"/>
        <v/>
      </c>
      <c r="Z1477">
        <f t="shared" ref="Z1477:AA1477" si="8444">IF(ROWS(Z$1465:Z1477)&lt;=Z$1463,Z1476+1,"")</f>
        <v>13</v>
      </c>
      <c r="AA1477">
        <f t="shared" si="8444"/>
        <v>13</v>
      </c>
      <c r="AB1477" s="37">
        <f t="shared" ref="AB1477:AG1477" si="8445">IF(ROWS(AB$1465:AB1477)/100&lt;=AB$1463,AB1476+1%,"")</f>
        <v>0.12999999999999998</v>
      </c>
      <c r="AC1477" s="37">
        <f t="shared" si="8445"/>
        <v>0.12999999999999998</v>
      </c>
      <c r="AD1477" s="37">
        <f t="shared" si="8445"/>
        <v>0.12999999999999998</v>
      </c>
      <c r="AE1477" s="37">
        <f t="shared" si="8445"/>
        <v>0.12999999999999998</v>
      </c>
      <c r="AF1477" s="37">
        <f t="shared" si="8445"/>
        <v>0.12999999999999998</v>
      </c>
      <c r="AG1477" s="37">
        <f t="shared" si="8445"/>
        <v>0.12999999999999998</v>
      </c>
      <c r="AH1477">
        <f t="shared" si="8379"/>
        <v>13</v>
      </c>
      <c r="AI1477" s="37">
        <f t="shared" ref="AI1477:AJ1477" si="8446">IF(ROWS(AI$1465:AI1477)/100&lt;=AI$1463,AI1476+1,"")</f>
        <v>12.01</v>
      </c>
      <c r="AJ1477" s="37">
        <f t="shared" si="8446"/>
        <v>12.01</v>
      </c>
    </row>
    <row r="1478" spans="2:36" ht="12.75">
      <c r="B1478">
        <f t="shared" ref="B1478:P1478" si="8447">IF(ROWS(B$1465:B1478)&lt;=B$1463,B1477+1,"")</f>
        <v>14</v>
      </c>
      <c r="C1478">
        <f t="shared" si="8447"/>
        <v>14</v>
      </c>
      <c r="D1478">
        <f t="shared" si="8447"/>
        <v>14</v>
      </c>
      <c r="E1478">
        <f t="shared" si="8447"/>
        <v>14</v>
      </c>
      <c r="F1478">
        <f t="shared" si="8447"/>
        <v>14</v>
      </c>
      <c r="G1478">
        <f t="shared" si="8447"/>
        <v>14</v>
      </c>
      <c r="H1478">
        <f t="shared" si="8447"/>
        <v>14</v>
      </c>
      <c r="I1478">
        <f t="shared" si="8447"/>
        <v>14</v>
      </c>
      <c r="J1478">
        <f t="shared" si="8447"/>
        <v>14</v>
      </c>
      <c r="K1478">
        <f t="shared" si="8447"/>
        <v>14</v>
      </c>
      <c r="L1478">
        <f t="shared" si="8447"/>
        <v>14</v>
      </c>
      <c r="M1478">
        <f t="shared" si="8447"/>
        <v>14</v>
      </c>
      <c r="N1478">
        <f t="shared" si="8447"/>
        <v>14</v>
      </c>
      <c r="O1478">
        <f t="shared" si="8447"/>
        <v>14</v>
      </c>
      <c r="P1478">
        <f t="shared" si="8447"/>
        <v>14</v>
      </c>
      <c r="Q1478" s="37">
        <f t="shared" ref="Q1478:T1478" si="8448">IF(ROWS(Q$1465:Q1478)/100&lt;=Q$1463,Q1477+1%,"")</f>
        <v>0.13999999999999999</v>
      </c>
      <c r="R1478" s="37" t="str">
        <f t="shared" si="8448"/>
        <v/>
      </c>
      <c r="S1478" s="37">
        <f t="shared" si="8448"/>
        <v>0.13999999999999999</v>
      </c>
      <c r="T1478" s="37" t="str">
        <f t="shared" si="8448"/>
        <v/>
      </c>
      <c r="U1478" t="str">
        <f t="shared" si="8373"/>
        <v/>
      </c>
      <c r="V1478" s="37" t="str">
        <f t="shared" ref="V1478:W1478" si="8449">IF(ROWS(V$1465:V1478)/100&lt;=V$1463,V1477+1%,"")</f>
        <v/>
      </c>
      <c r="W1478" s="37" t="str">
        <f t="shared" si="8449"/>
        <v/>
      </c>
      <c r="X1478">
        <f t="shared" si="8375"/>
        <v>23</v>
      </c>
      <c r="Y1478" s="37" t="str">
        <f t="shared" si="8376"/>
        <v/>
      </c>
      <c r="Z1478">
        <f t="shared" ref="Z1478:AA1478" si="8450">IF(ROWS(Z$1465:Z1478)&lt;=Z$1463,Z1477+1,"")</f>
        <v>14</v>
      </c>
      <c r="AA1478">
        <f t="shared" si="8450"/>
        <v>14</v>
      </c>
      <c r="AB1478" s="37">
        <f t="shared" ref="AB1478:AG1478" si="8451">IF(ROWS(AB$1465:AB1478)/100&lt;=AB$1463,AB1477+1%,"")</f>
        <v>0.13999999999999999</v>
      </c>
      <c r="AC1478" s="37">
        <f t="shared" si="8451"/>
        <v>0.13999999999999999</v>
      </c>
      <c r="AD1478" s="37">
        <f t="shared" si="8451"/>
        <v>0.13999999999999999</v>
      </c>
      <c r="AE1478" s="37">
        <f t="shared" si="8451"/>
        <v>0.13999999999999999</v>
      </c>
      <c r="AF1478" s="37">
        <f t="shared" si="8451"/>
        <v>0.13999999999999999</v>
      </c>
      <c r="AG1478" s="37">
        <f t="shared" si="8451"/>
        <v>0.13999999999999999</v>
      </c>
      <c r="AH1478">
        <f t="shared" si="8379"/>
        <v>14</v>
      </c>
      <c r="AI1478" s="37">
        <f t="shared" ref="AI1478:AJ1478" si="8452">IF(ROWS(AI$1465:AI1478)/100&lt;=AI$1463,AI1477+1,"")</f>
        <v>13.01</v>
      </c>
      <c r="AJ1478" s="37">
        <f t="shared" si="8452"/>
        <v>13.01</v>
      </c>
    </row>
    <row r="1479" spans="2:36" ht="12.75">
      <c r="B1479">
        <f t="shared" ref="B1479:P1479" si="8453">IF(ROWS(B$1465:B1479)&lt;=B$1463,B1478+1,"")</f>
        <v>15</v>
      </c>
      <c r="C1479">
        <f t="shared" si="8453"/>
        <v>15</v>
      </c>
      <c r="D1479">
        <f t="shared" si="8453"/>
        <v>15</v>
      </c>
      <c r="E1479">
        <f t="shared" si="8453"/>
        <v>15</v>
      </c>
      <c r="F1479">
        <f t="shared" si="8453"/>
        <v>15</v>
      </c>
      <c r="G1479">
        <f t="shared" si="8453"/>
        <v>15</v>
      </c>
      <c r="H1479">
        <f t="shared" si="8453"/>
        <v>15</v>
      </c>
      <c r="I1479">
        <f t="shared" si="8453"/>
        <v>15</v>
      </c>
      <c r="J1479">
        <f t="shared" si="8453"/>
        <v>15</v>
      </c>
      <c r="K1479">
        <f t="shared" si="8453"/>
        <v>15</v>
      </c>
      <c r="L1479">
        <f t="shared" si="8453"/>
        <v>15</v>
      </c>
      <c r="M1479">
        <f t="shared" si="8453"/>
        <v>15</v>
      </c>
      <c r="N1479">
        <f t="shared" si="8453"/>
        <v>15</v>
      </c>
      <c r="O1479">
        <f t="shared" si="8453"/>
        <v>15</v>
      </c>
      <c r="P1479">
        <f t="shared" si="8453"/>
        <v>15</v>
      </c>
      <c r="Q1479" s="37">
        <f t="shared" ref="Q1479:T1479" si="8454">IF(ROWS(Q$1465:Q1479)/100&lt;=Q$1463,Q1478+1%,"")</f>
        <v>0.15</v>
      </c>
      <c r="R1479" s="37" t="str">
        <f t="shared" si="8454"/>
        <v/>
      </c>
      <c r="S1479" s="37">
        <f t="shared" si="8454"/>
        <v>0.15</v>
      </c>
      <c r="T1479" s="37" t="str">
        <f t="shared" si="8454"/>
        <v/>
      </c>
      <c r="U1479" t="str">
        <f t="shared" si="8373"/>
        <v/>
      </c>
      <c r="V1479" s="37" t="str">
        <f t="shared" ref="V1479:W1479" si="8455">IF(ROWS(V$1465:V1479)/100&lt;=V$1463,V1478+1%,"")</f>
        <v/>
      </c>
      <c r="W1479" s="37" t="str">
        <f t="shared" si="8455"/>
        <v/>
      </c>
      <c r="X1479">
        <f t="shared" si="8375"/>
        <v>24</v>
      </c>
      <c r="Y1479" s="37" t="str">
        <f t="shared" si="8376"/>
        <v/>
      </c>
      <c r="Z1479">
        <f t="shared" ref="Z1479:AA1479" si="8456">IF(ROWS(Z$1465:Z1479)&lt;=Z$1463,Z1478+1,"")</f>
        <v>15</v>
      </c>
      <c r="AA1479">
        <f t="shared" si="8456"/>
        <v>15</v>
      </c>
      <c r="AB1479" s="37">
        <f t="shared" ref="AB1479:AG1479" si="8457">IF(ROWS(AB$1465:AB1479)/100&lt;=AB$1463,AB1478+1%,"")</f>
        <v>0.15</v>
      </c>
      <c r="AC1479" s="37">
        <f t="shared" si="8457"/>
        <v>0.15</v>
      </c>
      <c r="AD1479" s="37">
        <f t="shared" si="8457"/>
        <v>0.15</v>
      </c>
      <c r="AE1479" s="37">
        <f t="shared" si="8457"/>
        <v>0.15</v>
      </c>
      <c r="AF1479" s="37">
        <f t="shared" si="8457"/>
        <v>0.15</v>
      </c>
      <c r="AG1479" s="37">
        <f t="shared" si="8457"/>
        <v>0.15</v>
      </c>
      <c r="AH1479">
        <f t="shared" si="8379"/>
        <v>15</v>
      </c>
      <c r="AI1479" s="37">
        <f t="shared" ref="AI1479:AJ1479" si="8458">IF(ROWS(AI$1465:AI1479)/100&lt;=AI$1463,AI1478+1,"")</f>
        <v>14.01</v>
      </c>
      <c r="AJ1479" s="37">
        <f t="shared" si="8458"/>
        <v>14.01</v>
      </c>
    </row>
    <row r="1480" spans="2:36" ht="12.75">
      <c r="B1480">
        <f t="shared" ref="B1480:P1480" si="8459">IF(ROWS(B$1465:B1480)&lt;=B$1463,B1479+1,"")</f>
        <v>16</v>
      </c>
      <c r="C1480" t="str">
        <f t="shared" si="8459"/>
        <v/>
      </c>
      <c r="D1480" t="str">
        <f t="shared" si="8459"/>
        <v/>
      </c>
      <c r="E1480" t="str">
        <f t="shared" si="8459"/>
        <v/>
      </c>
      <c r="F1480" t="str">
        <f t="shared" si="8459"/>
        <v/>
      </c>
      <c r="G1480" t="str">
        <f t="shared" si="8459"/>
        <v/>
      </c>
      <c r="H1480" t="str">
        <f t="shared" si="8459"/>
        <v/>
      </c>
      <c r="I1480" t="str">
        <f t="shared" si="8459"/>
        <v/>
      </c>
      <c r="J1480">
        <f t="shared" si="8459"/>
        <v>16</v>
      </c>
      <c r="K1480">
        <f t="shared" si="8459"/>
        <v>16</v>
      </c>
      <c r="L1480">
        <f t="shared" si="8459"/>
        <v>16</v>
      </c>
      <c r="M1480">
        <f t="shared" si="8459"/>
        <v>16</v>
      </c>
      <c r="N1480">
        <f t="shared" si="8459"/>
        <v>16</v>
      </c>
      <c r="O1480">
        <f t="shared" si="8459"/>
        <v>16</v>
      </c>
      <c r="P1480">
        <f t="shared" si="8459"/>
        <v>16</v>
      </c>
      <c r="Q1480" s="37">
        <f t="shared" ref="Q1480:T1480" si="8460">IF(ROWS(Q$1465:Q1480)/100&lt;=Q$1463,Q1479+1%,"")</f>
        <v>0.16</v>
      </c>
      <c r="R1480" s="37" t="str">
        <f t="shared" si="8460"/>
        <v/>
      </c>
      <c r="S1480" s="37">
        <f t="shared" si="8460"/>
        <v>0.16</v>
      </c>
      <c r="T1480" s="37" t="str">
        <f t="shared" si="8460"/>
        <v/>
      </c>
      <c r="U1480" t="str">
        <f t="shared" si="8373"/>
        <v/>
      </c>
      <c r="V1480" s="37" t="str">
        <f t="shared" ref="V1480:W1480" si="8461">IF(ROWS(V$1465:V1480)/100&lt;=V$1463,V1479+1%,"")</f>
        <v/>
      </c>
      <c r="W1480" s="37" t="str">
        <f t="shared" si="8461"/>
        <v/>
      </c>
      <c r="X1480">
        <f t="shared" si="8375"/>
        <v>25</v>
      </c>
      <c r="Y1480" s="37" t="str">
        <f t="shared" si="8376"/>
        <v/>
      </c>
      <c r="Z1480">
        <f t="shared" ref="Z1480:AA1480" si="8462">IF(ROWS(Z$1465:Z1480)&lt;=Z$1463,Z1479+1,"")</f>
        <v>16</v>
      </c>
      <c r="AA1480">
        <f t="shared" si="8462"/>
        <v>16</v>
      </c>
      <c r="AB1480" s="37">
        <f t="shared" ref="AB1480:AG1480" si="8463">IF(ROWS(AB$1465:AB1480)/100&lt;=AB$1463,AB1479+1%,"")</f>
        <v>0.16</v>
      </c>
      <c r="AC1480" s="37">
        <f t="shared" si="8463"/>
        <v>0.16</v>
      </c>
      <c r="AD1480" s="37">
        <f t="shared" si="8463"/>
        <v>0.16</v>
      </c>
      <c r="AE1480" s="37">
        <f t="shared" si="8463"/>
        <v>0.16</v>
      </c>
      <c r="AF1480" s="37">
        <f t="shared" si="8463"/>
        <v>0.16</v>
      </c>
      <c r="AG1480" s="37">
        <f t="shared" si="8463"/>
        <v>0.16</v>
      </c>
      <c r="AH1480">
        <f t="shared" si="8379"/>
        <v>16</v>
      </c>
      <c r="AI1480" s="37">
        <f t="shared" ref="AI1480:AJ1480" si="8464">IF(ROWS(AI$1465:AI1480)/100&lt;=AI$1463,AI1479+1,"")</f>
        <v>15.01</v>
      </c>
      <c r="AJ1480" s="37">
        <f t="shared" si="8464"/>
        <v>15.01</v>
      </c>
    </row>
    <row r="1481" spans="2:36" ht="12.75">
      <c r="B1481">
        <f t="shared" ref="B1481:P1481" si="8465">IF(ROWS(B$1465:B1481)&lt;=B$1463,B1480+1,"")</f>
        <v>17</v>
      </c>
      <c r="C1481" t="str">
        <f t="shared" si="8465"/>
        <v/>
      </c>
      <c r="D1481" t="str">
        <f t="shared" si="8465"/>
        <v/>
      </c>
      <c r="E1481" t="str">
        <f t="shared" si="8465"/>
        <v/>
      </c>
      <c r="F1481" t="str">
        <f t="shared" si="8465"/>
        <v/>
      </c>
      <c r="G1481" t="str">
        <f t="shared" si="8465"/>
        <v/>
      </c>
      <c r="H1481" t="str">
        <f t="shared" si="8465"/>
        <v/>
      </c>
      <c r="I1481" t="str">
        <f t="shared" si="8465"/>
        <v/>
      </c>
      <c r="J1481">
        <f t="shared" si="8465"/>
        <v>17</v>
      </c>
      <c r="K1481">
        <f t="shared" si="8465"/>
        <v>17</v>
      </c>
      <c r="L1481">
        <f t="shared" si="8465"/>
        <v>17</v>
      </c>
      <c r="M1481">
        <f t="shared" si="8465"/>
        <v>17</v>
      </c>
      <c r="N1481">
        <f t="shared" si="8465"/>
        <v>17</v>
      </c>
      <c r="O1481">
        <f t="shared" si="8465"/>
        <v>17</v>
      </c>
      <c r="P1481">
        <f t="shared" si="8465"/>
        <v>17</v>
      </c>
      <c r="Q1481" s="37">
        <f t="shared" ref="Q1481:T1481" si="8466">IF(ROWS(Q$1465:Q1481)/100&lt;=Q$1463,Q1480+1%,"")</f>
        <v>0.17</v>
      </c>
      <c r="R1481" s="37" t="str">
        <f t="shared" si="8466"/>
        <v/>
      </c>
      <c r="S1481" s="37">
        <f t="shared" si="8466"/>
        <v>0.17</v>
      </c>
      <c r="T1481" s="37" t="str">
        <f t="shared" si="8466"/>
        <v/>
      </c>
      <c r="U1481" t="str">
        <f t="shared" si="8373"/>
        <v/>
      </c>
      <c r="V1481" s="37" t="str">
        <f t="shared" ref="V1481:W1481" si="8467">IF(ROWS(V$1465:V1481)/100&lt;=V$1463,V1480+1%,"")</f>
        <v/>
      </c>
      <c r="W1481" s="37" t="str">
        <f t="shared" si="8467"/>
        <v/>
      </c>
      <c r="X1481">
        <f t="shared" si="8375"/>
        <v>26</v>
      </c>
      <c r="Y1481" s="37" t="str">
        <f t="shared" si="8376"/>
        <v/>
      </c>
      <c r="Z1481">
        <f t="shared" ref="Z1481:AA1481" si="8468">IF(ROWS(Z$1465:Z1481)&lt;=Z$1463,Z1480+1,"")</f>
        <v>17</v>
      </c>
      <c r="AA1481">
        <f t="shared" si="8468"/>
        <v>17</v>
      </c>
      <c r="AB1481" s="37">
        <f t="shared" ref="AB1481:AG1481" si="8469">IF(ROWS(AB$1465:AB1481)/100&lt;=AB$1463,AB1480+1%,"")</f>
        <v>0.17</v>
      </c>
      <c r="AC1481" s="37">
        <f t="shared" si="8469"/>
        <v>0.17</v>
      </c>
      <c r="AD1481" s="37">
        <f t="shared" si="8469"/>
        <v>0.17</v>
      </c>
      <c r="AE1481" s="37">
        <f t="shared" si="8469"/>
        <v>0.17</v>
      </c>
      <c r="AF1481" s="37">
        <f t="shared" si="8469"/>
        <v>0.17</v>
      </c>
      <c r="AG1481" s="37">
        <f t="shared" si="8469"/>
        <v>0.17</v>
      </c>
      <c r="AH1481">
        <f t="shared" si="8379"/>
        <v>17</v>
      </c>
      <c r="AI1481" s="37">
        <f t="shared" ref="AI1481:AJ1481" si="8470">IF(ROWS(AI$1465:AI1481)/100&lt;=AI$1463,AI1480+1,"")</f>
        <v>16.009999999999998</v>
      </c>
      <c r="AJ1481" s="37">
        <f t="shared" si="8470"/>
        <v>16.009999999999998</v>
      </c>
    </row>
    <row r="1482" spans="2:36" ht="12.75">
      <c r="B1482">
        <f t="shared" ref="B1482:P1482" si="8471">IF(ROWS(B$1465:B1482)&lt;=B$1463,B1481+1,"")</f>
        <v>18</v>
      </c>
      <c r="C1482" t="str">
        <f t="shared" si="8471"/>
        <v/>
      </c>
      <c r="D1482" t="str">
        <f t="shared" si="8471"/>
        <v/>
      </c>
      <c r="E1482" t="str">
        <f t="shared" si="8471"/>
        <v/>
      </c>
      <c r="F1482" t="str">
        <f t="shared" si="8471"/>
        <v/>
      </c>
      <c r="G1482" t="str">
        <f t="shared" si="8471"/>
        <v/>
      </c>
      <c r="H1482" t="str">
        <f t="shared" si="8471"/>
        <v/>
      </c>
      <c r="I1482" t="str">
        <f t="shared" si="8471"/>
        <v/>
      </c>
      <c r="J1482">
        <f t="shared" si="8471"/>
        <v>18</v>
      </c>
      <c r="K1482">
        <f t="shared" si="8471"/>
        <v>18</v>
      </c>
      <c r="L1482">
        <f t="shared" si="8471"/>
        <v>18</v>
      </c>
      <c r="M1482">
        <f t="shared" si="8471"/>
        <v>18</v>
      </c>
      <c r="N1482">
        <f t="shared" si="8471"/>
        <v>18</v>
      </c>
      <c r="O1482">
        <f t="shared" si="8471"/>
        <v>18</v>
      </c>
      <c r="P1482">
        <f t="shared" si="8471"/>
        <v>18</v>
      </c>
      <c r="Q1482" s="37">
        <f t="shared" ref="Q1482:T1482" si="8472">IF(ROWS(Q$1465:Q1482)/100&lt;=Q$1463,Q1481+1%,"")</f>
        <v>0.18000000000000002</v>
      </c>
      <c r="R1482" s="37" t="str">
        <f t="shared" si="8472"/>
        <v/>
      </c>
      <c r="S1482" s="37">
        <f t="shared" si="8472"/>
        <v>0.18000000000000002</v>
      </c>
      <c r="T1482" s="37" t="str">
        <f t="shared" si="8472"/>
        <v/>
      </c>
      <c r="U1482" t="str">
        <f t="shared" si="8373"/>
        <v/>
      </c>
      <c r="V1482" s="37" t="str">
        <f t="shared" ref="V1482:W1482" si="8473">IF(ROWS(V$1465:V1482)/100&lt;=V$1463,V1481+1%,"")</f>
        <v/>
      </c>
      <c r="W1482" s="37" t="str">
        <f t="shared" si="8473"/>
        <v/>
      </c>
      <c r="X1482">
        <f t="shared" si="8375"/>
        <v>27</v>
      </c>
      <c r="Y1482" s="37" t="str">
        <f t="shared" si="8376"/>
        <v/>
      </c>
      <c r="Z1482">
        <f t="shared" ref="Z1482:AA1482" si="8474">IF(ROWS(Z$1465:Z1482)&lt;=Z$1463,Z1481+1,"")</f>
        <v>18</v>
      </c>
      <c r="AA1482">
        <f t="shared" si="8474"/>
        <v>18</v>
      </c>
      <c r="AB1482" s="37">
        <f t="shared" ref="AB1482:AG1482" si="8475">IF(ROWS(AB$1465:AB1482)/100&lt;=AB$1463,AB1481+1%,"")</f>
        <v>0.18000000000000002</v>
      </c>
      <c r="AC1482" s="37">
        <f t="shared" si="8475"/>
        <v>0.18000000000000002</v>
      </c>
      <c r="AD1482" s="37">
        <f t="shared" si="8475"/>
        <v>0.18000000000000002</v>
      </c>
      <c r="AE1482" s="37">
        <f t="shared" si="8475"/>
        <v>0.18000000000000002</v>
      </c>
      <c r="AF1482" s="37">
        <f t="shared" si="8475"/>
        <v>0.18000000000000002</v>
      </c>
      <c r="AG1482" s="37">
        <f t="shared" si="8475"/>
        <v>0.18000000000000002</v>
      </c>
      <c r="AH1482">
        <f t="shared" si="8379"/>
        <v>18</v>
      </c>
      <c r="AI1482" s="37">
        <f t="shared" ref="AI1482:AJ1482" si="8476">IF(ROWS(AI$1465:AI1482)/100&lt;=AI$1463,AI1481+1,"")</f>
        <v>17.009999999999998</v>
      </c>
      <c r="AJ1482" s="37">
        <f t="shared" si="8476"/>
        <v>17.009999999999998</v>
      </c>
    </row>
    <row r="1483" spans="2:36" ht="12.75">
      <c r="B1483">
        <f t="shared" ref="B1483:P1483" si="8477">IF(ROWS(B$1465:B1483)&lt;=B$1463,B1482+1,"")</f>
        <v>19</v>
      </c>
      <c r="C1483" t="str">
        <f t="shared" si="8477"/>
        <v/>
      </c>
      <c r="D1483" t="str">
        <f t="shared" si="8477"/>
        <v/>
      </c>
      <c r="E1483" t="str">
        <f t="shared" si="8477"/>
        <v/>
      </c>
      <c r="F1483" t="str">
        <f t="shared" si="8477"/>
        <v/>
      </c>
      <c r="G1483" t="str">
        <f t="shared" si="8477"/>
        <v/>
      </c>
      <c r="H1483" t="str">
        <f t="shared" si="8477"/>
        <v/>
      </c>
      <c r="I1483" t="str">
        <f t="shared" si="8477"/>
        <v/>
      </c>
      <c r="J1483">
        <f t="shared" si="8477"/>
        <v>19</v>
      </c>
      <c r="K1483">
        <f t="shared" si="8477"/>
        <v>19</v>
      </c>
      <c r="L1483">
        <f t="shared" si="8477"/>
        <v>19</v>
      </c>
      <c r="M1483">
        <f t="shared" si="8477"/>
        <v>19</v>
      </c>
      <c r="N1483">
        <f t="shared" si="8477"/>
        <v>19</v>
      </c>
      <c r="O1483">
        <f t="shared" si="8477"/>
        <v>19</v>
      </c>
      <c r="P1483">
        <f t="shared" si="8477"/>
        <v>19</v>
      </c>
      <c r="Q1483" s="37">
        <f t="shared" ref="Q1483:T1483" si="8478">IF(ROWS(Q$1465:Q1483)/100&lt;=Q$1463,Q1482+1%,"")</f>
        <v>0.19000000000000003</v>
      </c>
      <c r="R1483" s="37" t="str">
        <f t="shared" si="8478"/>
        <v/>
      </c>
      <c r="S1483" s="37">
        <f t="shared" si="8478"/>
        <v>0.19000000000000003</v>
      </c>
      <c r="T1483" s="37" t="str">
        <f t="shared" si="8478"/>
        <v/>
      </c>
      <c r="U1483" t="str">
        <f t="shared" si="8373"/>
        <v/>
      </c>
      <c r="V1483" s="37" t="str">
        <f t="shared" ref="V1483:W1483" si="8479">IF(ROWS(V$1465:V1483)/100&lt;=V$1463,V1482+1%,"")</f>
        <v/>
      </c>
      <c r="W1483" s="37" t="str">
        <f t="shared" si="8479"/>
        <v/>
      </c>
      <c r="X1483">
        <f t="shared" si="8375"/>
        <v>28</v>
      </c>
      <c r="Y1483" s="37" t="str">
        <f t="shared" si="8376"/>
        <v/>
      </c>
      <c r="Z1483">
        <f t="shared" ref="Z1483:AA1483" si="8480">IF(ROWS(Z$1465:Z1483)&lt;=Z$1463,Z1482+1,"")</f>
        <v>19</v>
      </c>
      <c r="AA1483">
        <f t="shared" si="8480"/>
        <v>19</v>
      </c>
      <c r="AB1483" s="37">
        <f t="shared" ref="AB1483:AG1483" si="8481">IF(ROWS(AB$1465:AB1483)/100&lt;=AB$1463,AB1482+1%,"")</f>
        <v>0.19000000000000003</v>
      </c>
      <c r="AC1483" s="37">
        <f t="shared" si="8481"/>
        <v>0.19000000000000003</v>
      </c>
      <c r="AD1483" s="37">
        <f t="shared" si="8481"/>
        <v>0.19000000000000003</v>
      </c>
      <c r="AE1483" s="37">
        <f t="shared" si="8481"/>
        <v>0.19000000000000003</v>
      </c>
      <c r="AF1483" s="37">
        <f t="shared" si="8481"/>
        <v>0.19000000000000003</v>
      </c>
      <c r="AG1483" s="37">
        <f t="shared" si="8481"/>
        <v>0.19000000000000003</v>
      </c>
      <c r="AH1483">
        <f t="shared" si="8379"/>
        <v>19</v>
      </c>
      <c r="AI1483" s="37">
        <f t="shared" ref="AI1483:AJ1483" si="8482">IF(ROWS(AI$1465:AI1483)/100&lt;=AI$1463,AI1482+1,"")</f>
        <v>18.009999999999998</v>
      </c>
      <c r="AJ1483" s="37">
        <f t="shared" si="8482"/>
        <v>18.009999999999998</v>
      </c>
    </row>
    <row r="1484" spans="2:36" ht="12.75">
      <c r="B1484">
        <f t="shared" ref="B1484:P1484" si="8483">IF(ROWS(B$1465:B1484)&lt;=B$1463,B1483+1,"")</f>
        <v>20</v>
      </c>
      <c r="C1484" t="str">
        <f t="shared" si="8483"/>
        <v/>
      </c>
      <c r="D1484" t="str">
        <f t="shared" si="8483"/>
        <v/>
      </c>
      <c r="E1484" t="str">
        <f t="shared" si="8483"/>
        <v/>
      </c>
      <c r="F1484" t="str">
        <f t="shared" si="8483"/>
        <v/>
      </c>
      <c r="G1484" t="str">
        <f t="shared" si="8483"/>
        <v/>
      </c>
      <c r="H1484" t="str">
        <f t="shared" si="8483"/>
        <v/>
      </c>
      <c r="I1484" t="str">
        <f t="shared" si="8483"/>
        <v/>
      </c>
      <c r="J1484">
        <f t="shared" si="8483"/>
        <v>20</v>
      </c>
      <c r="K1484">
        <f t="shared" si="8483"/>
        <v>20</v>
      </c>
      <c r="L1484">
        <f t="shared" si="8483"/>
        <v>20</v>
      </c>
      <c r="M1484">
        <f t="shared" si="8483"/>
        <v>20</v>
      </c>
      <c r="N1484">
        <f t="shared" si="8483"/>
        <v>20</v>
      </c>
      <c r="O1484">
        <f t="shared" si="8483"/>
        <v>20</v>
      </c>
      <c r="P1484">
        <f t="shared" si="8483"/>
        <v>20</v>
      </c>
      <c r="Q1484" s="37">
        <f t="shared" ref="Q1484:T1484" si="8484">IF(ROWS(Q$1465:Q1484)/100&lt;=Q$1463,Q1483+1%,"")</f>
        <v>0.20000000000000004</v>
      </c>
      <c r="R1484" s="37" t="str">
        <f t="shared" si="8484"/>
        <v/>
      </c>
      <c r="S1484" s="37">
        <f t="shared" si="8484"/>
        <v>0.20000000000000004</v>
      </c>
      <c r="T1484" s="37" t="str">
        <f t="shared" si="8484"/>
        <v/>
      </c>
      <c r="U1484" t="str">
        <f t="shared" si="8373"/>
        <v/>
      </c>
      <c r="V1484" s="37" t="str">
        <f t="shared" ref="V1484:W1484" si="8485">IF(ROWS(V$1465:V1484)/100&lt;=V$1463,V1483+1%,"")</f>
        <v/>
      </c>
      <c r="W1484" s="37" t="str">
        <f t="shared" si="8485"/>
        <v/>
      </c>
      <c r="X1484">
        <f t="shared" si="8375"/>
        <v>29</v>
      </c>
      <c r="Y1484" s="37" t="str">
        <f t="shared" si="8376"/>
        <v/>
      </c>
      <c r="Z1484">
        <f t="shared" ref="Z1484:AA1484" si="8486">IF(ROWS(Z$1465:Z1484)&lt;=Z$1463,Z1483+1,"")</f>
        <v>20</v>
      </c>
      <c r="AA1484">
        <f t="shared" si="8486"/>
        <v>20</v>
      </c>
      <c r="AB1484" s="37">
        <f t="shared" ref="AB1484:AG1484" si="8487">IF(ROWS(AB$1465:AB1484)/100&lt;=AB$1463,AB1483+1%,"")</f>
        <v>0.20000000000000004</v>
      </c>
      <c r="AC1484" s="37">
        <f t="shared" si="8487"/>
        <v>0.20000000000000004</v>
      </c>
      <c r="AD1484" s="37">
        <f t="shared" si="8487"/>
        <v>0.20000000000000004</v>
      </c>
      <c r="AE1484" s="37">
        <f t="shared" si="8487"/>
        <v>0.20000000000000004</v>
      </c>
      <c r="AF1484" s="37">
        <f t="shared" si="8487"/>
        <v>0.20000000000000004</v>
      </c>
      <c r="AG1484" s="37">
        <f t="shared" si="8487"/>
        <v>0.20000000000000004</v>
      </c>
      <c r="AH1484">
        <f t="shared" si="8379"/>
        <v>20</v>
      </c>
      <c r="AI1484" s="37">
        <f t="shared" ref="AI1484:AJ1484" si="8488">IF(ROWS(AI$1465:AI1484)/100&lt;=AI$1463,AI1483+1,"")</f>
        <v>19.009999999999998</v>
      </c>
      <c r="AJ1484" s="37">
        <f t="shared" si="8488"/>
        <v>19.009999999999998</v>
      </c>
    </row>
    <row r="1485" spans="2:36" ht="12.75">
      <c r="B1485">
        <f t="shared" ref="B1485:P1485" si="8489">IF(ROWS(B$1465:B1485)&lt;=B$1463,B1484+1,"")</f>
        <v>21</v>
      </c>
      <c r="C1485" t="str">
        <f t="shared" si="8489"/>
        <v/>
      </c>
      <c r="D1485" t="str">
        <f t="shared" si="8489"/>
        <v/>
      </c>
      <c r="E1485" t="str">
        <f t="shared" si="8489"/>
        <v/>
      </c>
      <c r="F1485" t="str">
        <f t="shared" si="8489"/>
        <v/>
      </c>
      <c r="G1485" t="str">
        <f t="shared" si="8489"/>
        <v/>
      </c>
      <c r="H1485" t="str">
        <f t="shared" si="8489"/>
        <v/>
      </c>
      <c r="I1485" t="str">
        <f t="shared" si="8489"/>
        <v/>
      </c>
      <c r="J1485">
        <f t="shared" si="8489"/>
        <v>21</v>
      </c>
      <c r="K1485">
        <f t="shared" si="8489"/>
        <v>21</v>
      </c>
      <c r="L1485">
        <f t="shared" si="8489"/>
        <v>21</v>
      </c>
      <c r="M1485">
        <f t="shared" si="8489"/>
        <v>21</v>
      </c>
      <c r="N1485">
        <f t="shared" si="8489"/>
        <v>21</v>
      </c>
      <c r="O1485">
        <f t="shared" si="8489"/>
        <v>21</v>
      </c>
      <c r="P1485">
        <f t="shared" si="8489"/>
        <v>21</v>
      </c>
      <c r="Q1485" s="37">
        <f t="shared" ref="Q1485:T1485" si="8490">IF(ROWS(Q$1465:Q1485)/100&lt;=Q$1463,Q1484+1%,"")</f>
        <v>0.21000000000000005</v>
      </c>
      <c r="R1485" s="37" t="str">
        <f t="shared" si="8490"/>
        <v/>
      </c>
      <c r="S1485" s="37">
        <f t="shared" si="8490"/>
        <v>0.21000000000000005</v>
      </c>
      <c r="T1485" s="37" t="str">
        <f t="shared" si="8490"/>
        <v/>
      </c>
      <c r="U1485" t="str">
        <f t="shared" si="8373"/>
        <v/>
      </c>
      <c r="V1485" s="37" t="str">
        <f t="shared" ref="V1485:W1485" si="8491">IF(ROWS(V$1465:V1485)/100&lt;=V$1463,V1484+1%,"")</f>
        <v/>
      </c>
      <c r="W1485" s="37" t="str">
        <f t="shared" si="8491"/>
        <v/>
      </c>
      <c r="X1485">
        <f t="shared" si="8375"/>
        <v>30</v>
      </c>
      <c r="Y1485" s="37" t="str">
        <f t="shared" si="8376"/>
        <v/>
      </c>
      <c r="Z1485">
        <f t="shared" ref="Z1485:AA1485" si="8492">IF(ROWS(Z$1465:Z1485)&lt;=Z$1463,Z1484+1,"")</f>
        <v>21</v>
      </c>
      <c r="AA1485">
        <f t="shared" si="8492"/>
        <v>21</v>
      </c>
      <c r="AB1485" s="37">
        <f t="shared" ref="AB1485:AG1485" si="8493">IF(ROWS(AB$1465:AB1485)/100&lt;=AB$1463,AB1484+1%,"")</f>
        <v>0.21000000000000005</v>
      </c>
      <c r="AC1485" s="37">
        <f t="shared" si="8493"/>
        <v>0.21000000000000005</v>
      </c>
      <c r="AD1485" s="37">
        <f t="shared" si="8493"/>
        <v>0.21000000000000005</v>
      </c>
      <c r="AE1485" s="37">
        <f t="shared" si="8493"/>
        <v>0.21000000000000005</v>
      </c>
      <c r="AF1485" s="37">
        <f t="shared" si="8493"/>
        <v>0.21000000000000005</v>
      </c>
      <c r="AG1485" s="37">
        <f t="shared" si="8493"/>
        <v>0.21000000000000005</v>
      </c>
      <c r="AH1485">
        <f t="shared" si="8379"/>
        <v>21</v>
      </c>
      <c r="AI1485" s="37">
        <f t="shared" ref="AI1485:AJ1485" si="8494">IF(ROWS(AI$1465:AI1485)/100&lt;=AI$1463,AI1484+1,"")</f>
        <v>20.009999999999998</v>
      </c>
      <c r="AJ1485" s="37">
        <f t="shared" si="8494"/>
        <v>20.009999999999998</v>
      </c>
    </row>
    <row r="1486" spans="2:36" ht="12.75">
      <c r="B1486">
        <f t="shared" ref="B1486:P1486" si="8495">IF(ROWS(B$1465:B1486)&lt;=B$1463,B1485+1,"")</f>
        <v>22</v>
      </c>
      <c r="C1486" t="str">
        <f t="shared" si="8495"/>
        <v/>
      </c>
      <c r="D1486" t="str">
        <f t="shared" si="8495"/>
        <v/>
      </c>
      <c r="E1486" t="str">
        <f t="shared" si="8495"/>
        <v/>
      </c>
      <c r="F1486" t="str">
        <f t="shared" si="8495"/>
        <v/>
      </c>
      <c r="G1486" t="str">
        <f t="shared" si="8495"/>
        <v/>
      </c>
      <c r="H1486" t="str">
        <f t="shared" si="8495"/>
        <v/>
      </c>
      <c r="I1486" t="str">
        <f t="shared" si="8495"/>
        <v/>
      </c>
      <c r="J1486">
        <f t="shared" si="8495"/>
        <v>22</v>
      </c>
      <c r="K1486">
        <f t="shared" si="8495"/>
        <v>22</v>
      </c>
      <c r="L1486">
        <f t="shared" si="8495"/>
        <v>22</v>
      </c>
      <c r="M1486">
        <f t="shared" si="8495"/>
        <v>22</v>
      </c>
      <c r="N1486">
        <f t="shared" si="8495"/>
        <v>22</v>
      </c>
      <c r="O1486">
        <f t="shared" si="8495"/>
        <v>22</v>
      </c>
      <c r="P1486">
        <f t="shared" si="8495"/>
        <v>22</v>
      </c>
      <c r="Q1486" s="37">
        <f t="shared" ref="Q1486:T1486" si="8496">IF(ROWS(Q$1465:Q1486)/100&lt;=Q$1463,Q1485+1%,"")</f>
        <v>0.22000000000000006</v>
      </c>
      <c r="R1486" s="37" t="str">
        <f t="shared" si="8496"/>
        <v/>
      </c>
      <c r="S1486" s="37">
        <f t="shared" si="8496"/>
        <v>0.22000000000000006</v>
      </c>
      <c r="T1486" s="37" t="str">
        <f t="shared" si="8496"/>
        <v/>
      </c>
      <c r="U1486" t="str">
        <f t="shared" si="8373"/>
        <v/>
      </c>
      <c r="V1486" s="37" t="str">
        <f t="shared" ref="V1486:W1486" si="8497">IF(ROWS(V$1465:V1486)/100&lt;=V$1463,V1485+1%,"")</f>
        <v/>
      </c>
      <c r="W1486" s="37" t="str">
        <f t="shared" si="8497"/>
        <v/>
      </c>
      <c r="X1486">
        <f t="shared" si="8375"/>
        <v>31</v>
      </c>
      <c r="Y1486" s="37" t="str">
        <f t="shared" si="8376"/>
        <v/>
      </c>
      <c r="Z1486">
        <f t="shared" ref="Z1486:AA1486" si="8498">IF(ROWS(Z$1465:Z1486)&lt;=Z$1463,Z1485+1,"")</f>
        <v>22</v>
      </c>
      <c r="AA1486">
        <f t="shared" si="8498"/>
        <v>22</v>
      </c>
      <c r="AB1486" s="37">
        <f t="shared" ref="AB1486:AG1486" si="8499">IF(ROWS(AB$1465:AB1486)/100&lt;=AB$1463,AB1485+1%,"")</f>
        <v>0.22000000000000006</v>
      </c>
      <c r="AC1486" s="37">
        <f t="shared" si="8499"/>
        <v>0.22000000000000006</v>
      </c>
      <c r="AD1486" s="37">
        <f t="shared" si="8499"/>
        <v>0.22000000000000006</v>
      </c>
      <c r="AE1486" s="37">
        <f t="shared" si="8499"/>
        <v>0.22000000000000006</v>
      </c>
      <c r="AF1486" s="37">
        <f t="shared" si="8499"/>
        <v>0.22000000000000006</v>
      </c>
      <c r="AG1486" s="37">
        <f t="shared" si="8499"/>
        <v>0.22000000000000006</v>
      </c>
      <c r="AH1486">
        <f t="shared" si="8379"/>
        <v>22</v>
      </c>
      <c r="AI1486" s="37">
        <f t="shared" ref="AI1486:AJ1486" si="8500">IF(ROWS(AI$1465:AI1486)/100&lt;=AI$1463,AI1485+1,"")</f>
        <v>21.009999999999998</v>
      </c>
      <c r="AJ1486" s="37">
        <f t="shared" si="8500"/>
        <v>21.009999999999998</v>
      </c>
    </row>
    <row r="1487" spans="2:36" ht="12.75">
      <c r="B1487">
        <f t="shared" ref="B1487:P1487" si="8501">IF(ROWS(B$1465:B1487)&lt;=B$1463,B1486+1,"")</f>
        <v>23</v>
      </c>
      <c r="C1487" t="str">
        <f t="shared" si="8501"/>
        <v/>
      </c>
      <c r="D1487" t="str">
        <f t="shared" si="8501"/>
        <v/>
      </c>
      <c r="E1487" t="str">
        <f t="shared" si="8501"/>
        <v/>
      </c>
      <c r="F1487" t="str">
        <f t="shared" si="8501"/>
        <v/>
      </c>
      <c r="G1487" t="str">
        <f t="shared" si="8501"/>
        <v/>
      </c>
      <c r="H1487" t="str">
        <f t="shared" si="8501"/>
        <v/>
      </c>
      <c r="I1487" t="str">
        <f t="shared" si="8501"/>
        <v/>
      </c>
      <c r="J1487">
        <f t="shared" si="8501"/>
        <v>23</v>
      </c>
      <c r="K1487">
        <f t="shared" si="8501"/>
        <v>23</v>
      </c>
      <c r="L1487">
        <f t="shared" si="8501"/>
        <v>23</v>
      </c>
      <c r="M1487">
        <f t="shared" si="8501"/>
        <v>23</v>
      </c>
      <c r="N1487">
        <f t="shared" si="8501"/>
        <v>23</v>
      </c>
      <c r="O1487">
        <f t="shared" si="8501"/>
        <v>23</v>
      </c>
      <c r="P1487">
        <f t="shared" si="8501"/>
        <v>23</v>
      </c>
      <c r="Q1487" s="37">
        <f t="shared" ref="Q1487:T1487" si="8502">IF(ROWS(Q$1465:Q1487)/100&lt;=Q$1463,Q1486+1%,"")</f>
        <v>0.23000000000000007</v>
      </c>
      <c r="R1487" s="37" t="str">
        <f t="shared" si="8502"/>
        <v/>
      </c>
      <c r="S1487" s="37">
        <f t="shared" si="8502"/>
        <v>0.23000000000000007</v>
      </c>
      <c r="T1487" s="37" t="str">
        <f t="shared" si="8502"/>
        <v/>
      </c>
      <c r="U1487" t="str">
        <f t="shared" si="8373"/>
        <v/>
      </c>
      <c r="V1487" s="37" t="str">
        <f t="shared" ref="V1487:W1487" si="8503">IF(ROWS(V$1465:V1487)/100&lt;=V$1463,V1486+1%,"")</f>
        <v/>
      </c>
      <c r="W1487" s="37" t="str">
        <f t="shared" si="8503"/>
        <v/>
      </c>
      <c r="X1487">
        <f t="shared" si="8375"/>
        <v>32</v>
      </c>
      <c r="Y1487" s="37" t="str">
        <f t="shared" si="8376"/>
        <v/>
      </c>
      <c r="Z1487">
        <f t="shared" ref="Z1487:AA1487" si="8504">IF(ROWS(Z$1465:Z1487)&lt;=Z$1463,Z1486+1,"")</f>
        <v>23</v>
      </c>
      <c r="AA1487">
        <f t="shared" si="8504"/>
        <v>23</v>
      </c>
      <c r="AB1487" s="37">
        <f t="shared" ref="AB1487:AG1487" si="8505">IF(ROWS(AB$1465:AB1487)/100&lt;=AB$1463,AB1486+1%,"")</f>
        <v>0.23000000000000007</v>
      </c>
      <c r="AC1487" s="37">
        <f t="shared" si="8505"/>
        <v>0.23000000000000007</v>
      </c>
      <c r="AD1487" s="37">
        <f t="shared" si="8505"/>
        <v>0.23000000000000007</v>
      </c>
      <c r="AE1487" s="37">
        <f t="shared" si="8505"/>
        <v>0.23000000000000007</v>
      </c>
      <c r="AF1487" s="37">
        <f t="shared" si="8505"/>
        <v>0.23000000000000007</v>
      </c>
      <c r="AG1487" s="37">
        <f t="shared" si="8505"/>
        <v>0.23000000000000007</v>
      </c>
      <c r="AH1487">
        <f t="shared" si="8379"/>
        <v>23</v>
      </c>
      <c r="AI1487" s="37">
        <f t="shared" ref="AI1487:AJ1487" si="8506">IF(ROWS(AI$1465:AI1487)/100&lt;=AI$1463,AI1486+1,"")</f>
        <v>22.009999999999998</v>
      </c>
      <c r="AJ1487" s="37">
        <f t="shared" si="8506"/>
        <v>22.009999999999998</v>
      </c>
    </row>
    <row r="1488" spans="2:36" ht="12.75">
      <c r="B1488">
        <f t="shared" ref="B1488:P1488" si="8507">IF(ROWS(B$1465:B1488)&lt;=B$1463,B1487+1,"")</f>
        <v>24</v>
      </c>
      <c r="C1488" t="str">
        <f t="shared" si="8507"/>
        <v/>
      </c>
      <c r="D1488" t="str">
        <f t="shared" si="8507"/>
        <v/>
      </c>
      <c r="E1488" t="str">
        <f t="shared" si="8507"/>
        <v/>
      </c>
      <c r="F1488" t="str">
        <f t="shared" si="8507"/>
        <v/>
      </c>
      <c r="G1488" t="str">
        <f t="shared" si="8507"/>
        <v/>
      </c>
      <c r="H1488" t="str">
        <f t="shared" si="8507"/>
        <v/>
      </c>
      <c r="I1488" t="str">
        <f t="shared" si="8507"/>
        <v/>
      </c>
      <c r="J1488">
        <f t="shared" si="8507"/>
        <v>24</v>
      </c>
      <c r="K1488">
        <f t="shared" si="8507"/>
        <v>24</v>
      </c>
      <c r="L1488">
        <f t="shared" si="8507"/>
        <v>24</v>
      </c>
      <c r="M1488">
        <f t="shared" si="8507"/>
        <v>24</v>
      </c>
      <c r="N1488">
        <f t="shared" si="8507"/>
        <v>24</v>
      </c>
      <c r="O1488">
        <f t="shared" si="8507"/>
        <v>24</v>
      </c>
      <c r="P1488">
        <f t="shared" si="8507"/>
        <v>24</v>
      </c>
      <c r="Q1488" s="37">
        <f t="shared" ref="Q1488:T1488" si="8508">IF(ROWS(Q$1465:Q1488)/100&lt;=Q$1463,Q1487+1%,"")</f>
        <v>0.24000000000000007</v>
      </c>
      <c r="R1488" s="37" t="str">
        <f t="shared" si="8508"/>
        <v/>
      </c>
      <c r="S1488" s="37">
        <f t="shared" si="8508"/>
        <v>0.24000000000000007</v>
      </c>
      <c r="T1488" s="37" t="str">
        <f t="shared" si="8508"/>
        <v/>
      </c>
      <c r="U1488" t="str">
        <f t="shared" si="8373"/>
        <v/>
      </c>
      <c r="V1488" s="37" t="str">
        <f t="shared" ref="V1488:W1488" si="8509">IF(ROWS(V$1465:V1488)/100&lt;=V$1463,V1487+1%,"")</f>
        <v/>
      </c>
      <c r="W1488" s="37" t="str">
        <f t="shared" si="8509"/>
        <v/>
      </c>
      <c r="X1488">
        <f t="shared" si="8375"/>
        <v>33</v>
      </c>
      <c r="Y1488" s="37" t="str">
        <f t="shared" si="8376"/>
        <v/>
      </c>
      <c r="Z1488">
        <f t="shared" ref="Z1488:AA1488" si="8510">IF(ROWS(Z$1465:Z1488)&lt;=Z$1463,Z1487+1,"")</f>
        <v>24</v>
      </c>
      <c r="AA1488">
        <f t="shared" si="8510"/>
        <v>24</v>
      </c>
      <c r="AB1488" s="37">
        <f t="shared" ref="AB1488:AG1488" si="8511">IF(ROWS(AB$1465:AB1488)/100&lt;=AB$1463,AB1487+1%,"")</f>
        <v>0.24000000000000007</v>
      </c>
      <c r="AC1488" s="37">
        <f t="shared" si="8511"/>
        <v>0.24000000000000007</v>
      </c>
      <c r="AD1488" s="37">
        <f t="shared" si="8511"/>
        <v>0.24000000000000007</v>
      </c>
      <c r="AE1488" s="37">
        <f t="shared" si="8511"/>
        <v>0.24000000000000007</v>
      </c>
      <c r="AF1488" s="37">
        <f t="shared" si="8511"/>
        <v>0.24000000000000007</v>
      </c>
      <c r="AG1488" s="37">
        <f t="shared" si="8511"/>
        <v>0.24000000000000007</v>
      </c>
      <c r="AH1488">
        <f t="shared" si="8379"/>
        <v>24</v>
      </c>
      <c r="AI1488" s="37">
        <f t="shared" ref="AI1488:AJ1488" si="8512">IF(ROWS(AI$1465:AI1488)/100&lt;=AI$1463,AI1487+1,"")</f>
        <v>23.009999999999998</v>
      </c>
      <c r="AJ1488" s="37">
        <f t="shared" si="8512"/>
        <v>23.009999999999998</v>
      </c>
    </row>
    <row r="1489" spans="2:36" ht="12.75">
      <c r="B1489">
        <f t="shared" ref="B1489:P1489" si="8513">IF(ROWS(B$1465:B1489)&lt;=B$1463,B1488+1,"")</f>
        <v>25</v>
      </c>
      <c r="C1489" t="str">
        <f t="shared" si="8513"/>
        <v/>
      </c>
      <c r="D1489" t="str">
        <f t="shared" si="8513"/>
        <v/>
      </c>
      <c r="E1489" t="str">
        <f t="shared" si="8513"/>
        <v/>
      </c>
      <c r="F1489" t="str">
        <f t="shared" si="8513"/>
        <v/>
      </c>
      <c r="G1489" t="str">
        <f t="shared" si="8513"/>
        <v/>
      </c>
      <c r="H1489" t="str">
        <f t="shared" si="8513"/>
        <v/>
      </c>
      <c r="I1489" t="str">
        <f t="shared" si="8513"/>
        <v/>
      </c>
      <c r="J1489">
        <f t="shared" si="8513"/>
        <v>25</v>
      </c>
      <c r="K1489">
        <f t="shared" si="8513"/>
        <v>25</v>
      </c>
      <c r="L1489">
        <f t="shared" si="8513"/>
        <v>25</v>
      </c>
      <c r="M1489">
        <f t="shared" si="8513"/>
        <v>25</v>
      </c>
      <c r="N1489">
        <f t="shared" si="8513"/>
        <v>25</v>
      </c>
      <c r="O1489">
        <f t="shared" si="8513"/>
        <v>25</v>
      </c>
      <c r="P1489">
        <f t="shared" si="8513"/>
        <v>25</v>
      </c>
      <c r="Q1489" s="37">
        <f t="shared" ref="Q1489:T1489" si="8514">IF(ROWS(Q$1465:Q1489)/100&lt;=Q$1463,Q1488+1%,"")</f>
        <v>0.25000000000000006</v>
      </c>
      <c r="R1489" s="37" t="str">
        <f t="shared" si="8514"/>
        <v/>
      </c>
      <c r="S1489" s="37">
        <f t="shared" si="8514"/>
        <v>0.25000000000000006</v>
      </c>
      <c r="T1489" s="37" t="str">
        <f t="shared" si="8514"/>
        <v/>
      </c>
      <c r="U1489" t="str">
        <f t="shared" si="8373"/>
        <v/>
      </c>
      <c r="V1489" s="37" t="str">
        <f t="shared" ref="V1489:W1489" si="8515">IF(ROWS(V$1465:V1489)/100&lt;=V$1463,V1488+1%,"")</f>
        <v/>
      </c>
      <c r="W1489" s="37" t="str">
        <f t="shared" si="8515"/>
        <v/>
      </c>
      <c r="X1489">
        <f t="shared" si="8375"/>
        <v>34</v>
      </c>
      <c r="Y1489" s="37" t="str">
        <f t="shared" si="8376"/>
        <v/>
      </c>
      <c r="Z1489">
        <f t="shared" ref="Z1489:AA1489" si="8516">IF(ROWS(Z$1465:Z1489)&lt;=Z$1463,Z1488+1,"")</f>
        <v>25</v>
      </c>
      <c r="AA1489">
        <f t="shared" si="8516"/>
        <v>25</v>
      </c>
      <c r="AB1489" s="37">
        <f t="shared" ref="AB1489:AG1489" si="8517">IF(ROWS(AB$1465:AB1489)/100&lt;=AB$1463,AB1488+1%,"")</f>
        <v>0.25000000000000006</v>
      </c>
      <c r="AC1489" s="37">
        <f t="shared" si="8517"/>
        <v>0.25000000000000006</v>
      </c>
      <c r="AD1489" s="37">
        <f t="shared" si="8517"/>
        <v>0.25000000000000006</v>
      </c>
      <c r="AE1489" s="37">
        <f t="shared" si="8517"/>
        <v>0.25000000000000006</v>
      </c>
      <c r="AF1489" s="37">
        <f t="shared" si="8517"/>
        <v>0.25000000000000006</v>
      </c>
      <c r="AG1489" s="37">
        <f t="shared" si="8517"/>
        <v>0.25000000000000006</v>
      </c>
      <c r="AH1489">
        <f t="shared" si="8379"/>
        <v>25</v>
      </c>
      <c r="AI1489" s="37">
        <f t="shared" ref="AI1489:AJ1489" si="8518">IF(ROWS(AI$1465:AI1489)/100&lt;=AI$1463,AI1488+1,"")</f>
        <v>24.009999999999998</v>
      </c>
      <c r="AJ1489" s="37">
        <f t="shared" si="8518"/>
        <v>24.009999999999998</v>
      </c>
    </row>
    <row r="1490" spans="2:36" ht="12.75">
      <c r="B1490">
        <f t="shared" ref="B1490:P1490" si="8519">IF(ROWS(B$1465:B1490)&lt;=B$1463,B1489+1,"")</f>
        <v>26</v>
      </c>
      <c r="C1490" t="str">
        <f t="shared" si="8519"/>
        <v/>
      </c>
      <c r="D1490" t="str">
        <f t="shared" si="8519"/>
        <v/>
      </c>
      <c r="E1490" t="str">
        <f t="shared" si="8519"/>
        <v/>
      </c>
      <c r="F1490" t="str">
        <f t="shared" si="8519"/>
        <v/>
      </c>
      <c r="G1490" t="str">
        <f t="shared" si="8519"/>
        <v/>
      </c>
      <c r="H1490" t="str">
        <f t="shared" si="8519"/>
        <v/>
      </c>
      <c r="I1490" t="str">
        <f t="shared" si="8519"/>
        <v/>
      </c>
      <c r="J1490">
        <f t="shared" si="8519"/>
        <v>26</v>
      </c>
      <c r="K1490">
        <f t="shared" si="8519"/>
        <v>26</v>
      </c>
      <c r="L1490">
        <f t="shared" si="8519"/>
        <v>26</v>
      </c>
      <c r="M1490">
        <f t="shared" si="8519"/>
        <v>26</v>
      </c>
      <c r="N1490">
        <f t="shared" si="8519"/>
        <v>26</v>
      </c>
      <c r="O1490">
        <f t="shared" si="8519"/>
        <v>26</v>
      </c>
      <c r="P1490">
        <f t="shared" si="8519"/>
        <v>26</v>
      </c>
      <c r="Q1490" s="37">
        <f t="shared" ref="Q1490:T1490" si="8520">IF(ROWS(Q$1465:Q1490)/100&lt;=Q$1463,Q1489+1%,"")</f>
        <v>0.26000000000000006</v>
      </c>
      <c r="R1490" s="37" t="str">
        <f t="shared" si="8520"/>
        <v/>
      </c>
      <c r="S1490" s="37">
        <f t="shared" si="8520"/>
        <v>0.26000000000000006</v>
      </c>
      <c r="T1490" s="37" t="str">
        <f t="shared" si="8520"/>
        <v/>
      </c>
      <c r="U1490" t="str">
        <f t="shared" si="8373"/>
        <v/>
      </c>
      <c r="V1490" s="37" t="str">
        <f t="shared" ref="V1490:W1490" si="8521">IF(ROWS(V$1465:V1490)/100&lt;=V$1463,V1489+1%,"")</f>
        <v/>
      </c>
      <c r="W1490" s="37" t="str">
        <f t="shared" si="8521"/>
        <v/>
      </c>
      <c r="X1490">
        <f t="shared" si="8375"/>
        <v>35</v>
      </c>
      <c r="Y1490" s="37" t="str">
        <f t="shared" si="8376"/>
        <v/>
      </c>
      <c r="Z1490">
        <f t="shared" ref="Z1490:AA1490" si="8522">IF(ROWS(Z$1465:Z1490)&lt;=Z$1463,Z1489+1,"")</f>
        <v>26</v>
      </c>
      <c r="AA1490">
        <f t="shared" si="8522"/>
        <v>26</v>
      </c>
      <c r="AB1490" s="37">
        <f t="shared" ref="AB1490:AG1490" si="8523">IF(ROWS(AB$1465:AB1490)/100&lt;=AB$1463,AB1489+1%,"")</f>
        <v>0.26000000000000006</v>
      </c>
      <c r="AC1490" s="37">
        <f t="shared" si="8523"/>
        <v>0.26000000000000006</v>
      </c>
      <c r="AD1490" s="37">
        <f t="shared" si="8523"/>
        <v>0.26000000000000006</v>
      </c>
      <c r="AE1490" s="37">
        <f t="shared" si="8523"/>
        <v>0.26000000000000006</v>
      </c>
      <c r="AF1490" s="37">
        <f t="shared" si="8523"/>
        <v>0.26000000000000006</v>
      </c>
      <c r="AG1490" s="37">
        <f t="shared" si="8523"/>
        <v>0.26000000000000006</v>
      </c>
      <c r="AH1490">
        <f t="shared" si="8379"/>
        <v>26</v>
      </c>
      <c r="AI1490" s="37">
        <f t="shared" ref="AI1490:AJ1490" si="8524">IF(ROWS(AI$1465:AI1490)/100&lt;=AI$1463,AI1489+1,"")</f>
        <v>25.009999999999998</v>
      </c>
      <c r="AJ1490" s="37">
        <f t="shared" si="8524"/>
        <v>25.009999999999998</v>
      </c>
    </row>
    <row r="1491" spans="2:36" ht="12.75">
      <c r="B1491">
        <f t="shared" ref="B1491:P1491" si="8525">IF(ROWS(B$1465:B1491)&lt;=B$1463,B1490+1,"")</f>
        <v>27</v>
      </c>
      <c r="C1491" t="str">
        <f t="shared" si="8525"/>
        <v/>
      </c>
      <c r="D1491" t="str">
        <f t="shared" si="8525"/>
        <v/>
      </c>
      <c r="E1491" t="str">
        <f t="shared" si="8525"/>
        <v/>
      </c>
      <c r="F1491" t="str">
        <f t="shared" si="8525"/>
        <v/>
      </c>
      <c r="G1491" t="str">
        <f t="shared" si="8525"/>
        <v/>
      </c>
      <c r="H1491" t="str">
        <f t="shared" si="8525"/>
        <v/>
      </c>
      <c r="I1491" t="str">
        <f t="shared" si="8525"/>
        <v/>
      </c>
      <c r="J1491">
        <f t="shared" si="8525"/>
        <v>27</v>
      </c>
      <c r="K1491">
        <f t="shared" si="8525"/>
        <v>27</v>
      </c>
      <c r="L1491">
        <f t="shared" si="8525"/>
        <v>27</v>
      </c>
      <c r="M1491">
        <f t="shared" si="8525"/>
        <v>27</v>
      </c>
      <c r="N1491">
        <f t="shared" si="8525"/>
        <v>27</v>
      </c>
      <c r="O1491">
        <f t="shared" si="8525"/>
        <v>27</v>
      </c>
      <c r="P1491">
        <f t="shared" si="8525"/>
        <v>27</v>
      </c>
      <c r="Q1491" s="37">
        <f t="shared" ref="Q1491:T1491" si="8526">IF(ROWS(Q$1465:Q1491)/100&lt;=Q$1463,Q1490+1%,"")</f>
        <v>0.27000000000000007</v>
      </c>
      <c r="R1491" s="37" t="str">
        <f t="shared" si="8526"/>
        <v/>
      </c>
      <c r="S1491" s="37">
        <f t="shared" si="8526"/>
        <v>0.27000000000000007</v>
      </c>
      <c r="T1491" s="37" t="str">
        <f t="shared" si="8526"/>
        <v/>
      </c>
      <c r="U1491" t="str">
        <f t="shared" si="8373"/>
        <v/>
      </c>
      <c r="V1491" s="37" t="str">
        <f t="shared" ref="V1491:W1491" si="8527">IF(ROWS(V$1465:V1491)/100&lt;=V$1463,V1490+1%,"")</f>
        <v/>
      </c>
      <c r="W1491" s="37" t="str">
        <f t="shared" si="8527"/>
        <v/>
      </c>
      <c r="X1491">
        <f t="shared" si="8375"/>
        <v>36</v>
      </c>
      <c r="Y1491" s="37" t="str">
        <f t="shared" si="8376"/>
        <v/>
      </c>
      <c r="Z1491">
        <f t="shared" ref="Z1491:AA1491" si="8528">IF(ROWS(Z$1465:Z1491)&lt;=Z$1463,Z1490+1,"")</f>
        <v>27</v>
      </c>
      <c r="AA1491">
        <f t="shared" si="8528"/>
        <v>27</v>
      </c>
      <c r="AB1491" s="37">
        <f t="shared" ref="AB1491:AG1491" si="8529">IF(ROWS(AB$1465:AB1491)/100&lt;=AB$1463,AB1490+1%,"")</f>
        <v>0.27000000000000007</v>
      </c>
      <c r="AC1491" s="37">
        <f t="shared" si="8529"/>
        <v>0.27000000000000007</v>
      </c>
      <c r="AD1491" s="37">
        <f t="shared" si="8529"/>
        <v>0.27000000000000007</v>
      </c>
      <c r="AE1491" s="37">
        <f t="shared" si="8529"/>
        <v>0.27000000000000007</v>
      </c>
      <c r="AF1491" s="37">
        <f t="shared" si="8529"/>
        <v>0.27000000000000007</v>
      </c>
      <c r="AG1491" s="37">
        <f t="shared" si="8529"/>
        <v>0.27000000000000007</v>
      </c>
      <c r="AH1491">
        <f t="shared" si="8379"/>
        <v>27</v>
      </c>
      <c r="AI1491" s="37">
        <f t="shared" ref="AI1491:AJ1491" si="8530">IF(ROWS(AI$1465:AI1491)/100&lt;=AI$1463,AI1490+1,"")</f>
        <v>26.009999999999998</v>
      </c>
      <c r="AJ1491" s="37">
        <f t="shared" si="8530"/>
        <v>26.009999999999998</v>
      </c>
    </row>
    <row r="1492" spans="2:36" ht="12.75">
      <c r="B1492">
        <f t="shared" ref="B1492:P1492" si="8531">IF(ROWS(B$1465:B1492)&lt;=B$1463,B1491+1,"")</f>
        <v>28</v>
      </c>
      <c r="C1492" t="str">
        <f t="shared" si="8531"/>
        <v/>
      </c>
      <c r="D1492" t="str">
        <f t="shared" si="8531"/>
        <v/>
      </c>
      <c r="E1492" t="str">
        <f t="shared" si="8531"/>
        <v/>
      </c>
      <c r="F1492" t="str">
        <f t="shared" si="8531"/>
        <v/>
      </c>
      <c r="G1492" t="str">
        <f t="shared" si="8531"/>
        <v/>
      </c>
      <c r="H1492" t="str">
        <f t="shared" si="8531"/>
        <v/>
      </c>
      <c r="I1492" t="str">
        <f t="shared" si="8531"/>
        <v/>
      </c>
      <c r="J1492">
        <f t="shared" si="8531"/>
        <v>28</v>
      </c>
      <c r="K1492">
        <f t="shared" si="8531"/>
        <v>28</v>
      </c>
      <c r="L1492">
        <f t="shared" si="8531"/>
        <v>28</v>
      </c>
      <c r="M1492">
        <f t="shared" si="8531"/>
        <v>28</v>
      </c>
      <c r="N1492">
        <f t="shared" si="8531"/>
        <v>28</v>
      </c>
      <c r="O1492">
        <f t="shared" si="8531"/>
        <v>28</v>
      </c>
      <c r="P1492">
        <f t="shared" si="8531"/>
        <v>28</v>
      </c>
      <c r="Q1492" s="37">
        <f t="shared" ref="Q1492:T1492" si="8532">IF(ROWS(Q$1465:Q1492)/100&lt;=Q$1463,Q1491+1%,"")</f>
        <v>0.28000000000000008</v>
      </c>
      <c r="R1492" s="37" t="str">
        <f t="shared" si="8532"/>
        <v/>
      </c>
      <c r="S1492" s="37">
        <f t="shared" si="8532"/>
        <v>0.28000000000000008</v>
      </c>
      <c r="T1492" s="37" t="str">
        <f t="shared" si="8532"/>
        <v/>
      </c>
      <c r="U1492" t="str">
        <f t="shared" si="8373"/>
        <v/>
      </c>
      <c r="V1492" s="37" t="str">
        <f t="shared" ref="V1492:W1492" si="8533">IF(ROWS(V$1465:V1492)/100&lt;=V$1463,V1491+1%,"")</f>
        <v/>
      </c>
      <c r="W1492" s="37" t="str">
        <f t="shared" si="8533"/>
        <v/>
      </c>
      <c r="X1492">
        <f t="shared" si="8375"/>
        <v>37</v>
      </c>
      <c r="Y1492" s="37" t="str">
        <f t="shared" si="8376"/>
        <v/>
      </c>
      <c r="Z1492">
        <f t="shared" ref="Z1492:AA1492" si="8534">IF(ROWS(Z$1465:Z1492)&lt;=Z$1463,Z1491+1,"")</f>
        <v>28</v>
      </c>
      <c r="AA1492">
        <f t="shared" si="8534"/>
        <v>28</v>
      </c>
      <c r="AB1492" s="37">
        <f t="shared" ref="AB1492:AG1492" si="8535">IF(ROWS(AB$1465:AB1492)/100&lt;=AB$1463,AB1491+1%,"")</f>
        <v>0.28000000000000008</v>
      </c>
      <c r="AC1492" s="37">
        <f t="shared" si="8535"/>
        <v>0.28000000000000008</v>
      </c>
      <c r="AD1492" s="37">
        <f t="shared" si="8535"/>
        <v>0.28000000000000008</v>
      </c>
      <c r="AE1492" s="37">
        <f t="shared" si="8535"/>
        <v>0.28000000000000008</v>
      </c>
      <c r="AF1492" s="37">
        <f t="shared" si="8535"/>
        <v>0.28000000000000008</v>
      </c>
      <c r="AG1492" s="37">
        <f t="shared" si="8535"/>
        <v>0.28000000000000008</v>
      </c>
      <c r="AH1492">
        <f t="shared" si="8379"/>
        <v>28</v>
      </c>
      <c r="AI1492" s="37">
        <f t="shared" ref="AI1492:AJ1492" si="8536">IF(ROWS(AI$1465:AI1492)/100&lt;=AI$1463,AI1491+1,"")</f>
        <v>27.009999999999998</v>
      </c>
      <c r="AJ1492" s="37">
        <f t="shared" si="8536"/>
        <v>27.009999999999998</v>
      </c>
    </row>
    <row r="1493" spans="2:36" ht="12.75">
      <c r="B1493">
        <f t="shared" ref="B1493:P1493" si="8537">IF(ROWS(B$1465:B1493)&lt;=B$1463,B1492+1,"")</f>
        <v>29</v>
      </c>
      <c r="C1493" t="str">
        <f t="shared" si="8537"/>
        <v/>
      </c>
      <c r="D1493" t="str">
        <f t="shared" si="8537"/>
        <v/>
      </c>
      <c r="E1493" t="str">
        <f t="shared" si="8537"/>
        <v/>
      </c>
      <c r="F1493" t="str">
        <f t="shared" si="8537"/>
        <v/>
      </c>
      <c r="G1493" t="str">
        <f t="shared" si="8537"/>
        <v/>
      </c>
      <c r="H1493" t="str">
        <f t="shared" si="8537"/>
        <v/>
      </c>
      <c r="I1493" t="str">
        <f t="shared" si="8537"/>
        <v/>
      </c>
      <c r="J1493">
        <f t="shared" si="8537"/>
        <v>29</v>
      </c>
      <c r="K1493">
        <f t="shared" si="8537"/>
        <v>29</v>
      </c>
      <c r="L1493">
        <f t="shared" si="8537"/>
        <v>29</v>
      </c>
      <c r="M1493">
        <f t="shared" si="8537"/>
        <v>29</v>
      </c>
      <c r="N1493">
        <f t="shared" si="8537"/>
        <v>29</v>
      </c>
      <c r="O1493">
        <f t="shared" si="8537"/>
        <v>29</v>
      </c>
      <c r="P1493">
        <f t="shared" si="8537"/>
        <v>29</v>
      </c>
      <c r="Q1493" s="37">
        <f t="shared" ref="Q1493:T1493" si="8538">IF(ROWS(Q$1465:Q1493)/100&lt;=Q$1463,Q1492+1%,"")</f>
        <v>0.29000000000000009</v>
      </c>
      <c r="R1493" s="37" t="str">
        <f t="shared" si="8538"/>
        <v/>
      </c>
      <c r="S1493" s="37">
        <f t="shared" si="8538"/>
        <v>0.29000000000000009</v>
      </c>
      <c r="T1493" s="37" t="str">
        <f t="shared" si="8538"/>
        <v/>
      </c>
      <c r="U1493" t="str">
        <f t="shared" si="8373"/>
        <v/>
      </c>
      <c r="V1493" s="37" t="str">
        <f t="shared" ref="V1493:W1493" si="8539">IF(ROWS(V$1465:V1493)/100&lt;=V$1463,V1492+1%,"")</f>
        <v/>
      </c>
      <c r="W1493" s="37" t="str">
        <f t="shared" si="8539"/>
        <v/>
      </c>
      <c r="X1493">
        <f t="shared" si="8375"/>
        <v>38</v>
      </c>
      <c r="Y1493" s="37" t="str">
        <f t="shared" si="8376"/>
        <v/>
      </c>
      <c r="Z1493">
        <f t="shared" ref="Z1493:AA1493" si="8540">IF(ROWS(Z$1465:Z1493)&lt;=Z$1463,Z1492+1,"")</f>
        <v>29</v>
      </c>
      <c r="AA1493">
        <f t="shared" si="8540"/>
        <v>29</v>
      </c>
      <c r="AB1493" s="37">
        <f t="shared" ref="AB1493:AG1493" si="8541">IF(ROWS(AB$1465:AB1493)/100&lt;=AB$1463,AB1492+1%,"")</f>
        <v>0.29000000000000009</v>
      </c>
      <c r="AC1493" s="37">
        <f t="shared" si="8541"/>
        <v>0.29000000000000009</v>
      </c>
      <c r="AD1493" s="37">
        <f t="shared" si="8541"/>
        <v>0.29000000000000009</v>
      </c>
      <c r="AE1493" s="37">
        <f t="shared" si="8541"/>
        <v>0.29000000000000009</v>
      </c>
      <c r="AF1493" s="37">
        <f t="shared" si="8541"/>
        <v>0.29000000000000009</v>
      </c>
      <c r="AG1493" s="37">
        <f t="shared" si="8541"/>
        <v>0.29000000000000009</v>
      </c>
      <c r="AH1493">
        <f t="shared" si="8379"/>
        <v>29</v>
      </c>
      <c r="AI1493" s="37">
        <f t="shared" ref="AI1493:AJ1493" si="8542">IF(ROWS(AI$1465:AI1493)/100&lt;=AI$1463,AI1492+1,"")</f>
        <v>28.009999999999998</v>
      </c>
      <c r="AJ1493" s="37">
        <f t="shared" si="8542"/>
        <v>28.009999999999998</v>
      </c>
    </row>
    <row r="1494" spans="2:36" ht="12.75">
      <c r="B1494">
        <f t="shared" ref="B1494:P1494" si="8543">IF(ROWS(B$1465:B1494)&lt;=B$1463,B1493+1,"")</f>
        <v>30</v>
      </c>
      <c r="C1494" t="str">
        <f t="shared" si="8543"/>
        <v/>
      </c>
      <c r="D1494" t="str">
        <f t="shared" si="8543"/>
        <v/>
      </c>
      <c r="E1494" t="str">
        <f t="shared" si="8543"/>
        <v/>
      </c>
      <c r="F1494" t="str">
        <f t="shared" si="8543"/>
        <v/>
      </c>
      <c r="G1494" t="str">
        <f t="shared" si="8543"/>
        <v/>
      </c>
      <c r="H1494" t="str">
        <f t="shared" si="8543"/>
        <v/>
      </c>
      <c r="I1494" t="str">
        <f t="shared" si="8543"/>
        <v/>
      </c>
      <c r="J1494">
        <f t="shared" si="8543"/>
        <v>30</v>
      </c>
      <c r="K1494">
        <f t="shared" si="8543"/>
        <v>30</v>
      </c>
      <c r="L1494">
        <f t="shared" si="8543"/>
        <v>30</v>
      </c>
      <c r="M1494">
        <f t="shared" si="8543"/>
        <v>30</v>
      </c>
      <c r="N1494">
        <f t="shared" si="8543"/>
        <v>30</v>
      </c>
      <c r="O1494">
        <f t="shared" si="8543"/>
        <v>30</v>
      </c>
      <c r="P1494">
        <f t="shared" si="8543"/>
        <v>30</v>
      </c>
      <c r="Q1494" s="37">
        <f t="shared" ref="Q1494:T1494" si="8544">IF(ROWS(Q$1465:Q1494)/100&lt;=Q$1463,Q1493+1%,"")</f>
        <v>0.3000000000000001</v>
      </c>
      <c r="R1494" s="37" t="str">
        <f t="shared" si="8544"/>
        <v/>
      </c>
      <c r="S1494" s="37">
        <f t="shared" si="8544"/>
        <v>0.3000000000000001</v>
      </c>
      <c r="T1494" s="37" t="str">
        <f t="shared" si="8544"/>
        <v/>
      </c>
      <c r="U1494" t="str">
        <f t="shared" si="8373"/>
        <v/>
      </c>
      <c r="V1494" s="37" t="str">
        <f t="shared" ref="V1494:W1494" si="8545">IF(ROWS(V$1465:V1494)/100&lt;=V$1463,V1493+1%,"")</f>
        <v/>
      </c>
      <c r="W1494" s="37" t="str">
        <f t="shared" si="8545"/>
        <v/>
      </c>
      <c r="X1494">
        <f t="shared" si="8375"/>
        <v>39</v>
      </c>
      <c r="Y1494" s="37" t="str">
        <f t="shared" si="8376"/>
        <v/>
      </c>
      <c r="Z1494">
        <f t="shared" ref="Z1494:AA1494" si="8546">IF(ROWS(Z$1465:Z1494)&lt;=Z$1463,Z1493+1,"")</f>
        <v>30</v>
      </c>
      <c r="AA1494">
        <f t="shared" si="8546"/>
        <v>30</v>
      </c>
      <c r="AB1494" s="37">
        <f t="shared" ref="AB1494:AG1494" si="8547">IF(ROWS(AB$1465:AB1494)/100&lt;=AB$1463,AB1493+1%,"")</f>
        <v>0.3000000000000001</v>
      </c>
      <c r="AC1494" s="37">
        <f t="shared" si="8547"/>
        <v>0.3000000000000001</v>
      </c>
      <c r="AD1494" s="37">
        <f t="shared" si="8547"/>
        <v>0.3000000000000001</v>
      </c>
      <c r="AE1494" s="37">
        <f t="shared" si="8547"/>
        <v>0.3000000000000001</v>
      </c>
      <c r="AF1494" s="37">
        <f t="shared" si="8547"/>
        <v>0.3000000000000001</v>
      </c>
      <c r="AG1494" s="37">
        <f t="shared" si="8547"/>
        <v>0.3000000000000001</v>
      </c>
      <c r="AH1494">
        <f t="shared" si="8379"/>
        <v>30</v>
      </c>
      <c r="AI1494" s="37">
        <f t="shared" ref="AI1494:AJ1494" si="8548">IF(ROWS(AI$1465:AI1494)/100&lt;=AI$1463,AI1493+1,"")</f>
        <v>29.009999999999998</v>
      </c>
      <c r="AJ1494" s="37">
        <f t="shared" si="8548"/>
        <v>29.009999999999998</v>
      </c>
    </row>
    <row r="1495" spans="2:36" ht="12.75">
      <c r="B1495">
        <f t="shared" ref="B1495:P1495" si="8549">IF(ROWS(B$1465:B1495)&lt;=B$1463,B1494+1,"")</f>
        <v>31</v>
      </c>
      <c r="C1495" t="str">
        <f t="shared" si="8549"/>
        <v/>
      </c>
      <c r="D1495" t="str">
        <f t="shared" si="8549"/>
        <v/>
      </c>
      <c r="E1495" t="str">
        <f t="shared" si="8549"/>
        <v/>
      </c>
      <c r="F1495" t="str">
        <f t="shared" si="8549"/>
        <v/>
      </c>
      <c r="G1495" t="str">
        <f t="shared" si="8549"/>
        <v/>
      </c>
      <c r="H1495" t="str">
        <f t="shared" si="8549"/>
        <v/>
      </c>
      <c r="I1495" t="str">
        <f t="shared" si="8549"/>
        <v/>
      </c>
      <c r="J1495">
        <f t="shared" si="8549"/>
        <v>31</v>
      </c>
      <c r="K1495">
        <f t="shared" si="8549"/>
        <v>31</v>
      </c>
      <c r="L1495">
        <f t="shared" si="8549"/>
        <v>31</v>
      </c>
      <c r="M1495">
        <f t="shared" si="8549"/>
        <v>31</v>
      </c>
      <c r="N1495">
        <f t="shared" si="8549"/>
        <v>31</v>
      </c>
      <c r="O1495">
        <f t="shared" si="8549"/>
        <v>31</v>
      </c>
      <c r="P1495">
        <f t="shared" si="8549"/>
        <v>31</v>
      </c>
      <c r="Q1495" s="37">
        <f t="shared" ref="Q1495:T1495" si="8550">IF(ROWS(Q$1465:Q1495)/100&lt;=Q$1463,Q1494+1%,"")</f>
        <v>0.31000000000000011</v>
      </c>
      <c r="R1495" s="37" t="str">
        <f t="shared" si="8550"/>
        <v/>
      </c>
      <c r="S1495" s="37">
        <f t="shared" si="8550"/>
        <v>0.31000000000000011</v>
      </c>
      <c r="T1495" s="37" t="str">
        <f t="shared" si="8550"/>
        <v/>
      </c>
      <c r="U1495" t="str">
        <f t="shared" si="8373"/>
        <v/>
      </c>
      <c r="V1495" s="37" t="str">
        <f t="shared" ref="V1495:W1495" si="8551">IF(ROWS(V$1465:V1495)/100&lt;=V$1463,V1494+1%,"")</f>
        <v/>
      </c>
      <c r="W1495" s="37" t="str">
        <f t="shared" si="8551"/>
        <v/>
      </c>
      <c r="X1495">
        <f t="shared" si="8375"/>
        <v>40</v>
      </c>
      <c r="Y1495" s="37" t="str">
        <f t="shared" si="8376"/>
        <v/>
      </c>
      <c r="Z1495">
        <f t="shared" ref="Z1495:AA1495" si="8552">IF(ROWS(Z$1465:Z1495)&lt;=Z$1463,Z1494+1,"")</f>
        <v>31</v>
      </c>
      <c r="AA1495">
        <f t="shared" si="8552"/>
        <v>31</v>
      </c>
      <c r="AB1495" s="37">
        <f t="shared" ref="AB1495:AG1495" si="8553">IF(ROWS(AB$1465:AB1495)/100&lt;=AB$1463,AB1494+1%,"")</f>
        <v>0.31000000000000011</v>
      </c>
      <c r="AC1495" s="37">
        <f t="shared" si="8553"/>
        <v>0.31000000000000011</v>
      </c>
      <c r="AD1495" s="37">
        <f t="shared" si="8553"/>
        <v>0.31000000000000011</v>
      </c>
      <c r="AE1495" s="37">
        <f t="shared" si="8553"/>
        <v>0.31000000000000011</v>
      </c>
      <c r="AF1495" s="37">
        <f t="shared" si="8553"/>
        <v>0.31000000000000011</v>
      </c>
      <c r="AG1495" s="37">
        <f t="shared" si="8553"/>
        <v>0.31000000000000011</v>
      </c>
      <c r="AH1495">
        <f t="shared" si="8379"/>
        <v>31</v>
      </c>
      <c r="AI1495" s="37">
        <f t="shared" ref="AI1495:AJ1495" si="8554">IF(ROWS(AI$1465:AI1495)/100&lt;=AI$1463,AI1494+1,"")</f>
        <v>30.009999999999998</v>
      </c>
      <c r="AJ1495" s="37">
        <f t="shared" si="8554"/>
        <v>30.009999999999998</v>
      </c>
    </row>
    <row r="1496" spans="2:36" ht="12.75">
      <c r="B1496">
        <f t="shared" ref="B1496:P1496" si="8555">IF(ROWS(B$1465:B1496)&lt;=B$1463,B1495+1,"")</f>
        <v>32</v>
      </c>
      <c r="C1496" t="str">
        <f t="shared" si="8555"/>
        <v/>
      </c>
      <c r="D1496" t="str">
        <f t="shared" si="8555"/>
        <v/>
      </c>
      <c r="E1496" t="str">
        <f t="shared" si="8555"/>
        <v/>
      </c>
      <c r="F1496" t="str">
        <f t="shared" si="8555"/>
        <v/>
      </c>
      <c r="G1496" t="str">
        <f t="shared" si="8555"/>
        <v/>
      </c>
      <c r="H1496" t="str">
        <f t="shared" si="8555"/>
        <v/>
      </c>
      <c r="I1496" t="str">
        <f t="shared" si="8555"/>
        <v/>
      </c>
      <c r="J1496">
        <f t="shared" si="8555"/>
        <v>32</v>
      </c>
      <c r="K1496">
        <f t="shared" si="8555"/>
        <v>32</v>
      </c>
      <c r="L1496">
        <f t="shared" si="8555"/>
        <v>32</v>
      </c>
      <c r="M1496">
        <f t="shared" si="8555"/>
        <v>32</v>
      </c>
      <c r="N1496">
        <f t="shared" si="8555"/>
        <v>32</v>
      </c>
      <c r="O1496">
        <f t="shared" si="8555"/>
        <v>32</v>
      </c>
      <c r="P1496">
        <f t="shared" si="8555"/>
        <v>32</v>
      </c>
      <c r="Q1496" s="37">
        <f t="shared" ref="Q1496:T1496" si="8556">IF(ROWS(Q$1465:Q1496)/100&lt;=Q$1463,Q1495+1%,"")</f>
        <v>0.32000000000000012</v>
      </c>
      <c r="R1496" s="37" t="str">
        <f t="shared" si="8556"/>
        <v/>
      </c>
      <c r="S1496" s="37">
        <f t="shared" si="8556"/>
        <v>0.32000000000000012</v>
      </c>
      <c r="T1496" s="37" t="str">
        <f t="shared" si="8556"/>
        <v/>
      </c>
      <c r="U1496" t="str">
        <f t="shared" si="8373"/>
        <v/>
      </c>
      <c r="V1496" s="37" t="str">
        <f t="shared" ref="V1496:W1496" si="8557">IF(ROWS(V$1465:V1496)/100&lt;=V$1463,V1495+1%,"")</f>
        <v/>
      </c>
      <c r="W1496" s="37" t="str">
        <f t="shared" si="8557"/>
        <v/>
      </c>
      <c r="X1496">
        <f t="shared" si="8375"/>
        <v>41</v>
      </c>
      <c r="Y1496" s="37" t="str">
        <f t="shared" si="8376"/>
        <v/>
      </c>
      <c r="Z1496">
        <f t="shared" ref="Z1496:AA1496" si="8558">IF(ROWS(Z$1465:Z1496)&lt;=Z$1463,Z1495+1,"")</f>
        <v>32</v>
      </c>
      <c r="AA1496">
        <f t="shared" si="8558"/>
        <v>32</v>
      </c>
      <c r="AB1496" s="37">
        <f t="shared" ref="AB1496:AG1496" si="8559">IF(ROWS(AB$1465:AB1496)/100&lt;=AB$1463,AB1495+1%,"")</f>
        <v>0.32000000000000012</v>
      </c>
      <c r="AC1496" s="37">
        <f t="shared" si="8559"/>
        <v>0.32000000000000012</v>
      </c>
      <c r="AD1496" s="37">
        <f t="shared" si="8559"/>
        <v>0.32000000000000012</v>
      </c>
      <c r="AE1496" s="37">
        <f t="shared" si="8559"/>
        <v>0.32000000000000012</v>
      </c>
      <c r="AF1496" s="37">
        <f t="shared" si="8559"/>
        <v>0.32000000000000012</v>
      </c>
      <c r="AG1496" s="37">
        <f t="shared" si="8559"/>
        <v>0.32000000000000012</v>
      </c>
      <c r="AH1496">
        <f t="shared" si="8379"/>
        <v>32</v>
      </c>
      <c r="AI1496" s="37">
        <f t="shared" ref="AI1496:AJ1496" si="8560">IF(ROWS(AI$1465:AI1496)/100&lt;=AI$1463,AI1495+1,"")</f>
        <v>31.009999999999998</v>
      </c>
      <c r="AJ1496" s="37">
        <f t="shared" si="8560"/>
        <v>31.009999999999998</v>
      </c>
    </row>
    <row r="1497" spans="2:36" ht="12.75">
      <c r="B1497">
        <f t="shared" ref="B1497:P1497" si="8561">IF(ROWS(B$1465:B1497)&lt;=B$1463,B1496+1,"")</f>
        <v>33</v>
      </c>
      <c r="C1497" t="str">
        <f t="shared" si="8561"/>
        <v/>
      </c>
      <c r="D1497" t="str">
        <f t="shared" si="8561"/>
        <v/>
      </c>
      <c r="E1497" t="str">
        <f t="shared" si="8561"/>
        <v/>
      </c>
      <c r="F1497" t="str">
        <f t="shared" si="8561"/>
        <v/>
      </c>
      <c r="G1497" t="str">
        <f t="shared" si="8561"/>
        <v/>
      </c>
      <c r="H1497" t="str">
        <f t="shared" si="8561"/>
        <v/>
      </c>
      <c r="I1497" t="str">
        <f t="shared" si="8561"/>
        <v/>
      </c>
      <c r="J1497">
        <f t="shared" si="8561"/>
        <v>33</v>
      </c>
      <c r="K1497">
        <f t="shared" si="8561"/>
        <v>33</v>
      </c>
      <c r="L1497">
        <f t="shared" si="8561"/>
        <v>33</v>
      </c>
      <c r="M1497">
        <f t="shared" si="8561"/>
        <v>33</v>
      </c>
      <c r="N1497">
        <f t="shared" si="8561"/>
        <v>33</v>
      </c>
      <c r="O1497">
        <f t="shared" si="8561"/>
        <v>33</v>
      </c>
      <c r="P1497">
        <f t="shared" si="8561"/>
        <v>33</v>
      </c>
      <c r="Q1497" s="37">
        <f t="shared" ref="Q1497:T1497" si="8562">IF(ROWS(Q$1465:Q1497)/100&lt;=Q$1463,Q1496+1%,"")</f>
        <v>0.33000000000000013</v>
      </c>
      <c r="R1497" s="37" t="str">
        <f t="shared" si="8562"/>
        <v/>
      </c>
      <c r="S1497" s="37">
        <f t="shared" si="8562"/>
        <v>0.33000000000000013</v>
      </c>
      <c r="T1497" s="37" t="str">
        <f t="shared" si="8562"/>
        <v/>
      </c>
      <c r="U1497" t="str">
        <f t="shared" si="8373"/>
        <v/>
      </c>
      <c r="V1497" s="37" t="str">
        <f t="shared" ref="V1497:W1497" si="8563">IF(ROWS(V$1465:V1497)/100&lt;=V$1463,V1496+1%,"")</f>
        <v/>
      </c>
      <c r="W1497" s="37" t="str">
        <f t="shared" si="8563"/>
        <v/>
      </c>
      <c r="X1497">
        <f t="shared" si="8375"/>
        <v>42</v>
      </c>
      <c r="Y1497" s="37" t="str">
        <f t="shared" si="8376"/>
        <v/>
      </c>
      <c r="Z1497">
        <f t="shared" ref="Z1497:AA1497" si="8564">IF(ROWS(Z$1465:Z1497)&lt;=Z$1463,Z1496+1,"")</f>
        <v>33</v>
      </c>
      <c r="AA1497">
        <f t="shared" si="8564"/>
        <v>33</v>
      </c>
      <c r="AB1497" s="37">
        <f t="shared" ref="AB1497:AG1497" si="8565">IF(ROWS(AB$1465:AB1497)/100&lt;=AB$1463,AB1496+1%,"")</f>
        <v>0.33000000000000013</v>
      </c>
      <c r="AC1497" s="37">
        <f t="shared" si="8565"/>
        <v>0.33000000000000013</v>
      </c>
      <c r="AD1497" s="37">
        <f t="shared" si="8565"/>
        <v>0.33000000000000013</v>
      </c>
      <c r="AE1497" s="37">
        <f t="shared" si="8565"/>
        <v>0.33000000000000013</v>
      </c>
      <c r="AF1497" s="37">
        <f t="shared" si="8565"/>
        <v>0.33000000000000013</v>
      </c>
      <c r="AG1497" s="37">
        <f t="shared" si="8565"/>
        <v>0.33000000000000013</v>
      </c>
      <c r="AH1497">
        <f t="shared" si="8379"/>
        <v>33</v>
      </c>
      <c r="AI1497" s="37">
        <f t="shared" ref="AI1497:AJ1497" si="8566">IF(ROWS(AI$1465:AI1497)/100&lt;=AI$1463,AI1496+1,"")</f>
        <v>32.01</v>
      </c>
      <c r="AJ1497" s="37">
        <f t="shared" si="8566"/>
        <v>32.01</v>
      </c>
    </row>
    <row r="1498" spans="2:36" ht="12.75">
      <c r="B1498">
        <f t="shared" ref="B1498:P1498" si="8567">IF(ROWS(B$1465:B1498)&lt;=B$1463,B1497+1,"")</f>
        <v>34</v>
      </c>
      <c r="C1498" t="str">
        <f t="shared" si="8567"/>
        <v/>
      </c>
      <c r="D1498" t="str">
        <f t="shared" si="8567"/>
        <v/>
      </c>
      <c r="E1498" t="str">
        <f t="shared" si="8567"/>
        <v/>
      </c>
      <c r="F1498" t="str">
        <f t="shared" si="8567"/>
        <v/>
      </c>
      <c r="G1498" t="str">
        <f t="shared" si="8567"/>
        <v/>
      </c>
      <c r="H1498" t="str">
        <f t="shared" si="8567"/>
        <v/>
      </c>
      <c r="I1498" t="str">
        <f t="shared" si="8567"/>
        <v/>
      </c>
      <c r="J1498">
        <f t="shared" si="8567"/>
        <v>34</v>
      </c>
      <c r="K1498">
        <f t="shared" si="8567"/>
        <v>34</v>
      </c>
      <c r="L1498">
        <f t="shared" si="8567"/>
        <v>34</v>
      </c>
      <c r="M1498">
        <f t="shared" si="8567"/>
        <v>34</v>
      </c>
      <c r="N1498">
        <f t="shared" si="8567"/>
        <v>34</v>
      </c>
      <c r="O1498">
        <f t="shared" si="8567"/>
        <v>34</v>
      </c>
      <c r="P1498">
        <f t="shared" si="8567"/>
        <v>34</v>
      </c>
      <c r="Q1498" s="37">
        <f t="shared" ref="Q1498:T1498" si="8568">IF(ROWS(Q$1465:Q1498)/100&lt;=Q$1463,Q1497+1%,"")</f>
        <v>0.34000000000000014</v>
      </c>
      <c r="R1498" s="37" t="str">
        <f t="shared" si="8568"/>
        <v/>
      </c>
      <c r="S1498" s="37">
        <f t="shared" si="8568"/>
        <v>0.34000000000000014</v>
      </c>
      <c r="T1498" s="37" t="str">
        <f t="shared" si="8568"/>
        <v/>
      </c>
      <c r="U1498" t="str">
        <f t="shared" si="8373"/>
        <v/>
      </c>
      <c r="V1498" s="37" t="str">
        <f t="shared" ref="V1498:W1498" si="8569">IF(ROWS(V$1465:V1498)/100&lt;=V$1463,V1497+1%,"")</f>
        <v/>
      </c>
      <c r="W1498" s="37" t="str">
        <f t="shared" si="8569"/>
        <v/>
      </c>
      <c r="X1498">
        <f t="shared" si="8375"/>
        <v>43</v>
      </c>
      <c r="Y1498" s="37" t="str">
        <f t="shared" si="8376"/>
        <v/>
      </c>
      <c r="Z1498">
        <f t="shared" ref="Z1498:AA1498" si="8570">IF(ROWS(Z$1465:Z1498)&lt;=Z$1463,Z1497+1,"")</f>
        <v>34</v>
      </c>
      <c r="AA1498">
        <f t="shared" si="8570"/>
        <v>34</v>
      </c>
      <c r="AB1498" s="37">
        <f t="shared" ref="AB1498:AG1498" si="8571">IF(ROWS(AB$1465:AB1498)/100&lt;=AB$1463,AB1497+1%,"")</f>
        <v>0.34000000000000014</v>
      </c>
      <c r="AC1498" s="37">
        <f t="shared" si="8571"/>
        <v>0.34000000000000014</v>
      </c>
      <c r="AD1498" s="37">
        <f t="shared" si="8571"/>
        <v>0.34000000000000014</v>
      </c>
      <c r="AE1498" s="37">
        <f t="shared" si="8571"/>
        <v>0.34000000000000014</v>
      </c>
      <c r="AF1498" s="37">
        <f t="shared" si="8571"/>
        <v>0.34000000000000014</v>
      </c>
      <c r="AG1498" s="37">
        <f t="shared" si="8571"/>
        <v>0.34000000000000014</v>
      </c>
      <c r="AH1498">
        <f t="shared" si="8379"/>
        <v>34</v>
      </c>
      <c r="AI1498" s="37">
        <f t="shared" ref="AI1498:AJ1498" si="8572">IF(ROWS(AI$1465:AI1498)/100&lt;=AI$1463,AI1497+1,"")</f>
        <v>33.01</v>
      </c>
      <c r="AJ1498" s="37">
        <f t="shared" si="8572"/>
        <v>33.01</v>
      </c>
    </row>
    <row r="1499" spans="2:36" ht="12.75">
      <c r="B1499">
        <f t="shared" ref="B1499:P1499" si="8573">IF(ROWS(B$1465:B1499)&lt;=B$1463,B1498+1,"")</f>
        <v>35</v>
      </c>
      <c r="C1499" t="str">
        <f t="shared" si="8573"/>
        <v/>
      </c>
      <c r="D1499" t="str">
        <f t="shared" si="8573"/>
        <v/>
      </c>
      <c r="E1499" t="str">
        <f t="shared" si="8573"/>
        <v/>
      </c>
      <c r="F1499" t="str">
        <f t="shared" si="8573"/>
        <v/>
      </c>
      <c r="G1499" t="str">
        <f t="shared" si="8573"/>
        <v/>
      </c>
      <c r="H1499" t="str">
        <f t="shared" si="8573"/>
        <v/>
      </c>
      <c r="I1499" t="str">
        <f t="shared" si="8573"/>
        <v/>
      </c>
      <c r="J1499">
        <f t="shared" si="8573"/>
        <v>35</v>
      </c>
      <c r="K1499">
        <f t="shared" si="8573"/>
        <v>35</v>
      </c>
      <c r="L1499">
        <f t="shared" si="8573"/>
        <v>35</v>
      </c>
      <c r="M1499">
        <f t="shared" si="8573"/>
        <v>35</v>
      </c>
      <c r="N1499">
        <f t="shared" si="8573"/>
        <v>35</v>
      </c>
      <c r="O1499">
        <f t="shared" si="8573"/>
        <v>35</v>
      </c>
      <c r="P1499">
        <f t="shared" si="8573"/>
        <v>35</v>
      </c>
      <c r="Q1499" s="37">
        <f t="shared" ref="Q1499:T1499" si="8574">IF(ROWS(Q$1465:Q1499)/100&lt;=Q$1463,Q1498+1%,"")</f>
        <v>0.35000000000000014</v>
      </c>
      <c r="R1499" s="37" t="str">
        <f t="shared" si="8574"/>
        <v/>
      </c>
      <c r="S1499" s="37">
        <f t="shared" si="8574"/>
        <v>0.35000000000000014</v>
      </c>
      <c r="T1499" s="37" t="str">
        <f t="shared" si="8574"/>
        <v/>
      </c>
      <c r="U1499" t="str">
        <f t="shared" si="8373"/>
        <v/>
      </c>
      <c r="V1499" s="37" t="str">
        <f t="shared" ref="V1499:W1499" si="8575">IF(ROWS(V$1465:V1499)/100&lt;=V$1463,V1498+1%,"")</f>
        <v/>
      </c>
      <c r="W1499" s="37" t="str">
        <f t="shared" si="8575"/>
        <v/>
      </c>
      <c r="X1499">
        <f t="shared" si="8375"/>
        <v>44</v>
      </c>
      <c r="Y1499" s="37" t="str">
        <f t="shared" si="8376"/>
        <v/>
      </c>
      <c r="Z1499">
        <f t="shared" ref="Z1499:AA1499" si="8576">IF(ROWS(Z$1465:Z1499)&lt;=Z$1463,Z1498+1,"")</f>
        <v>35</v>
      </c>
      <c r="AA1499">
        <f t="shared" si="8576"/>
        <v>35</v>
      </c>
      <c r="AB1499" s="37">
        <f t="shared" ref="AB1499:AG1499" si="8577">IF(ROWS(AB$1465:AB1499)/100&lt;=AB$1463,AB1498+1%,"")</f>
        <v>0.35000000000000014</v>
      </c>
      <c r="AC1499" s="37">
        <f t="shared" si="8577"/>
        <v>0.35000000000000014</v>
      </c>
      <c r="AD1499" s="37">
        <f t="shared" si="8577"/>
        <v>0.35000000000000014</v>
      </c>
      <c r="AE1499" s="37">
        <f t="shared" si="8577"/>
        <v>0.35000000000000014</v>
      </c>
      <c r="AF1499" s="37">
        <f t="shared" si="8577"/>
        <v>0.35000000000000014</v>
      </c>
      <c r="AG1499" s="37">
        <f t="shared" si="8577"/>
        <v>0.35000000000000014</v>
      </c>
      <c r="AH1499">
        <f t="shared" si="8379"/>
        <v>35</v>
      </c>
      <c r="AI1499" s="37">
        <f t="shared" ref="AI1499:AJ1499" si="8578">IF(ROWS(AI$1465:AI1499)/100&lt;=AI$1463,AI1498+1,"")</f>
        <v>34.01</v>
      </c>
      <c r="AJ1499" s="37">
        <f t="shared" si="8578"/>
        <v>34.01</v>
      </c>
    </row>
    <row r="1500" spans="2:36" ht="12.75">
      <c r="B1500">
        <f t="shared" ref="B1500:P1500" si="8579">IF(ROWS(B$1465:B1500)&lt;=B$1463,B1499+1,"")</f>
        <v>36</v>
      </c>
      <c r="C1500" t="str">
        <f t="shared" si="8579"/>
        <v/>
      </c>
      <c r="D1500" t="str">
        <f t="shared" si="8579"/>
        <v/>
      </c>
      <c r="E1500" t="str">
        <f t="shared" si="8579"/>
        <v/>
      </c>
      <c r="F1500" t="str">
        <f t="shared" si="8579"/>
        <v/>
      </c>
      <c r="G1500" t="str">
        <f t="shared" si="8579"/>
        <v/>
      </c>
      <c r="H1500" t="str">
        <f t="shared" si="8579"/>
        <v/>
      </c>
      <c r="I1500" t="str">
        <f t="shared" si="8579"/>
        <v/>
      </c>
      <c r="J1500">
        <f t="shared" si="8579"/>
        <v>36</v>
      </c>
      <c r="K1500">
        <f t="shared" si="8579"/>
        <v>36</v>
      </c>
      <c r="L1500">
        <f t="shared" si="8579"/>
        <v>36</v>
      </c>
      <c r="M1500">
        <f t="shared" si="8579"/>
        <v>36</v>
      </c>
      <c r="N1500">
        <f t="shared" si="8579"/>
        <v>36</v>
      </c>
      <c r="O1500">
        <f t="shared" si="8579"/>
        <v>36</v>
      </c>
      <c r="P1500">
        <f t="shared" si="8579"/>
        <v>36</v>
      </c>
      <c r="Q1500" s="37">
        <f t="shared" ref="Q1500:T1500" si="8580">IF(ROWS(Q$1465:Q1500)/100&lt;=Q$1463,Q1499+1%,"")</f>
        <v>0.36000000000000015</v>
      </c>
      <c r="R1500" s="37" t="str">
        <f t="shared" si="8580"/>
        <v/>
      </c>
      <c r="S1500" s="37">
        <f t="shared" si="8580"/>
        <v>0.36000000000000015</v>
      </c>
      <c r="T1500" s="37" t="str">
        <f t="shared" si="8580"/>
        <v/>
      </c>
      <c r="U1500" t="str">
        <f t="shared" si="8373"/>
        <v/>
      </c>
      <c r="V1500" s="37" t="str">
        <f t="shared" ref="V1500:W1500" si="8581">IF(ROWS(V$1465:V1500)/100&lt;=V$1463,V1499+1%,"")</f>
        <v/>
      </c>
      <c r="W1500" s="37" t="str">
        <f t="shared" si="8581"/>
        <v/>
      </c>
      <c r="X1500">
        <f t="shared" si="8375"/>
        <v>45</v>
      </c>
      <c r="Y1500" s="37" t="str">
        <f t="shared" si="8376"/>
        <v/>
      </c>
      <c r="Z1500">
        <f t="shared" ref="Z1500:AA1500" si="8582">IF(ROWS(Z$1465:Z1500)&lt;=Z$1463,Z1499+1,"")</f>
        <v>36</v>
      </c>
      <c r="AA1500">
        <f t="shared" si="8582"/>
        <v>36</v>
      </c>
      <c r="AB1500" s="37">
        <f t="shared" ref="AB1500:AG1500" si="8583">IF(ROWS(AB$1465:AB1500)/100&lt;=AB$1463,AB1499+1%,"")</f>
        <v>0.36000000000000015</v>
      </c>
      <c r="AC1500" s="37">
        <f t="shared" si="8583"/>
        <v>0.36000000000000015</v>
      </c>
      <c r="AD1500" s="37">
        <f t="shared" si="8583"/>
        <v>0.36000000000000015</v>
      </c>
      <c r="AE1500" s="37">
        <f t="shared" si="8583"/>
        <v>0.36000000000000015</v>
      </c>
      <c r="AF1500" s="37">
        <f t="shared" si="8583"/>
        <v>0.36000000000000015</v>
      </c>
      <c r="AG1500" s="37">
        <f t="shared" si="8583"/>
        <v>0.36000000000000015</v>
      </c>
      <c r="AH1500">
        <f t="shared" si="8379"/>
        <v>36</v>
      </c>
      <c r="AI1500" s="37">
        <f t="shared" ref="AI1500:AJ1500" si="8584">IF(ROWS(AI$1465:AI1500)/100&lt;=AI$1463,AI1499+1,"")</f>
        <v>35.01</v>
      </c>
      <c r="AJ1500" s="37">
        <f t="shared" si="8584"/>
        <v>35.01</v>
      </c>
    </row>
    <row r="1501" spans="2:36" ht="12.75">
      <c r="B1501">
        <f t="shared" ref="B1501:P1501" si="8585">IF(ROWS(B$1465:B1501)&lt;=B$1463,B1500+1,"")</f>
        <v>37</v>
      </c>
      <c r="C1501" t="str">
        <f t="shared" si="8585"/>
        <v/>
      </c>
      <c r="D1501" t="str">
        <f t="shared" si="8585"/>
        <v/>
      </c>
      <c r="E1501" t="str">
        <f t="shared" si="8585"/>
        <v/>
      </c>
      <c r="F1501" t="str">
        <f t="shared" si="8585"/>
        <v/>
      </c>
      <c r="G1501" t="str">
        <f t="shared" si="8585"/>
        <v/>
      </c>
      <c r="H1501" t="str">
        <f t="shared" si="8585"/>
        <v/>
      </c>
      <c r="I1501" t="str">
        <f t="shared" si="8585"/>
        <v/>
      </c>
      <c r="J1501">
        <f t="shared" si="8585"/>
        <v>37</v>
      </c>
      <c r="K1501">
        <f t="shared" si="8585"/>
        <v>37</v>
      </c>
      <c r="L1501">
        <f t="shared" si="8585"/>
        <v>37</v>
      </c>
      <c r="M1501">
        <f t="shared" si="8585"/>
        <v>37</v>
      </c>
      <c r="N1501">
        <f t="shared" si="8585"/>
        <v>37</v>
      </c>
      <c r="O1501">
        <f t="shared" si="8585"/>
        <v>37</v>
      </c>
      <c r="P1501">
        <f t="shared" si="8585"/>
        <v>37</v>
      </c>
      <c r="Q1501" s="37">
        <f t="shared" ref="Q1501:T1501" si="8586">IF(ROWS(Q$1465:Q1501)/100&lt;=Q$1463,Q1500+1%,"")</f>
        <v>0.37000000000000016</v>
      </c>
      <c r="R1501" s="37" t="str">
        <f t="shared" si="8586"/>
        <v/>
      </c>
      <c r="S1501" s="37">
        <f t="shared" si="8586"/>
        <v>0.37000000000000016</v>
      </c>
      <c r="T1501" s="37" t="str">
        <f t="shared" si="8586"/>
        <v/>
      </c>
      <c r="U1501" t="str">
        <f t="shared" si="8373"/>
        <v/>
      </c>
      <c r="V1501" s="37" t="str">
        <f t="shared" ref="V1501:W1501" si="8587">IF(ROWS(V$1465:V1501)/100&lt;=V$1463,V1500+1%,"")</f>
        <v/>
      </c>
      <c r="W1501" s="37" t="str">
        <f t="shared" si="8587"/>
        <v/>
      </c>
      <c r="X1501">
        <f t="shared" si="8375"/>
        <v>46</v>
      </c>
      <c r="Y1501" s="37" t="str">
        <f t="shared" si="8376"/>
        <v/>
      </c>
      <c r="Z1501">
        <f t="shared" ref="Z1501:AA1501" si="8588">IF(ROWS(Z$1465:Z1501)&lt;=Z$1463,Z1500+1,"")</f>
        <v>37</v>
      </c>
      <c r="AA1501">
        <f t="shared" si="8588"/>
        <v>37</v>
      </c>
      <c r="AB1501" s="37">
        <f t="shared" ref="AB1501:AG1501" si="8589">IF(ROWS(AB$1465:AB1501)/100&lt;=AB$1463,AB1500+1%,"")</f>
        <v>0.37000000000000016</v>
      </c>
      <c r="AC1501" s="37">
        <f t="shared" si="8589"/>
        <v>0.37000000000000016</v>
      </c>
      <c r="AD1501" s="37">
        <f t="shared" si="8589"/>
        <v>0.37000000000000016</v>
      </c>
      <c r="AE1501" s="37">
        <f t="shared" si="8589"/>
        <v>0.37000000000000016</v>
      </c>
      <c r="AF1501" s="37">
        <f t="shared" si="8589"/>
        <v>0.37000000000000016</v>
      </c>
      <c r="AG1501" s="37">
        <f t="shared" si="8589"/>
        <v>0.37000000000000016</v>
      </c>
      <c r="AH1501">
        <f t="shared" si="8379"/>
        <v>37</v>
      </c>
      <c r="AI1501" s="37">
        <f t="shared" ref="AI1501:AJ1501" si="8590">IF(ROWS(AI$1465:AI1501)/100&lt;=AI$1463,AI1500+1,"")</f>
        <v>36.01</v>
      </c>
      <c r="AJ1501" s="37">
        <f t="shared" si="8590"/>
        <v>36.01</v>
      </c>
    </row>
    <row r="1502" spans="2:36" ht="12.75">
      <c r="B1502">
        <f t="shared" ref="B1502:P1502" si="8591">IF(ROWS(B$1465:B1502)&lt;=B$1463,B1501+1,"")</f>
        <v>38</v>
      </c>
      <c r="C1502" t="str">
        <f t="shared" si="8591"/>
        <v/>
      </c>
      <c r="D1502" t="str">
        <f t="shared" si="8591"/>
        <v/>
      </c>
      <c r="E1502" t="str">
        <f t="shared" si="8591"/>
        <v/>
      </c>
      <c r="F1502" t="str">
        <f t="shared" si="8591"/>
        <v/>
      </c>
      <c r="G1502" t="str">
        <f t="shared" si="8591"/>
        <v/>
      </c>
      <c r="H1502" t="str">
        <f t="shared" si="8591"/>
        <v/>
      </c>
      <c r="I1502" t="str">
        <f t="shared" si="8591"/>
        <v/>
      </c>
      <c r="J1502">
        <f t="shared" si="8591"/>
        <v>38</v>
      </c>
      <c r="K1502">
        <f t="shared" si="8591"/>
        <v>38</v>
      </c>
      <c r="L1502">
        <f t="shared" si="8591"/>
        <v>38</v>
      </c>
      <c r="M1502">
        <f t="shared" si="8591"/>
        <v>38</v>
      </c>
      <c r="N1502">
        <f t="shared" si="8591"/>
        <v>38</v>
      </c>
      <c r="O1502">
        <f t="shared" si="8591"/>
        <v>38</v>
      </c>
      <c r="P1502">
        <f t="shared" si="8591"/>
        <v>38</v>
      </c>
      <c r="Q1502" s="37">
        <f t="shared" ref="Q1502:T1502" si="8592">IF(ROWS(Q$1465:Q1502)/100&lt;=Q$1463,Q1501+1%,"")</f>
        <v>0.38000000000000017</v>
      </c>
      <c r="R1502" s="37" t="str">
        <f t="shared" si="8592"/>
        <v/>
      </c>
      <c r="S1502" s="37">
        <f t="shared" si="8592"/>
        <v>0.38000000000000017</v>
      </c>
      <c r="T1502" s="37" t="str">
        <f t="shared" si="8592"/>
        <v/>
      </c>
      <c r="U1502" t="str">
        <f t="shared" si="8373"/>
        <v/>
      </c>
      <c r="V1502" s="37" t="str">
        <f t="shared" ref="V1502:W1502" si="8593">IF(ROWS(V$1465:V1502)/100&lt;=V$1463,V1501+1%,"")</f>
        <v/>
      </c>
      <c r="W1502" s="37" t="str">
        <f t="shared" si="8593"/>
        <v/>
      </c>
      <c r="X1502">
        <f t="shared" si="8375"/>
        <v>47</v>
      </c>
      <c r="Y1502" s="37" t="str">
        <f t="shared" si="8376"/>
        <v/>
      </c>
      <c r="Z1502">
        <f t="shared" ref="Z1502:AA1502" si="8594">IF(ROWS(Z$1465:Z1502)&lt;=Z$1463,Z1501+1,"")</f>
        <v>38</v>
      </c>
      <c r="AA1502">
        <f t="shared" si="8594"/>
        <v>38</v>
      </c>
      <c r="AB1502" s="37">
        <f t="shared" ref="AB1502:AG1502" si="8595">IF(ROWS(AB$1465:AB1502)/100&lt;=AB$1463,AB1501+1%,"")</f>
        <v>0.38000000000000017</v>
      </c>
      <c r="AC1502" s="37">
        <f t="shared" si="8595"/>
        <v>0.38000000000000017</v>
      </c>
      <c r="AD1502" s="37">
        <f t="shared" si="8595"/>
        <v>0.38000000000000017</v>
      </c>
      <c r="AE1502" s="37">
        <f t="shared" si="8595"/>
        <v>0.38000000000000017</v>
      </c>
      <c r="AF1502" s="37">
        <f t="shared" si="8595"/>
        <v>0.38000000000000017</v>
      </c>
      <c r="AG1502" s="37">
        <f t="shared" si="8595"/>
        <v>0.38000000000000017</v>
      </c>
      <c r="AH1502">
        <f t="shared" si="8379"/>
        <v>38</v>
      </c>
      <c r="AI1502" s="37">
        <f t="shared" ref="AI1502:AJ1502" si="8596">IF(ROWS(AI$1465:AI1502)/100&lt;=AI$1463,AI1501+1,"")</f>
        <v>37.01</v>
      </c>
      <c r="AJ1502" s="37">
        <f t="shared" si="8596"/>
        <v>37.01</v>
      </c>
    </row>
    <row r="1503" spans="2:36" ht="12.75">
      <c r="B1503">
        <f t="shared" ref="B1503:P1503" si="8597">IF(ROWS(B$1465:B1503)&lt;=B$1463,B1502+1,"")</f>
        <v>39</v>
      </c>
      <c r="C1503" t="str">
        <f t="shared" si="8597"/>
        <v/>
      </c>
      <c r="D1503" t="str">
        <f t="shared" si="8597"/>
        <v/>
      </c>
      <c r="E1503" t="str">
        <f t="shared" si="8597"/>
        <v/>
      </c>
      <c r="F1503" t="str">
        <f t="shared" si="8597"/>
        <v/>
      </c>
      <c r="G1503" t="str">
        <f t="shared" si="8597"/>
        <v/>
      </c>
      <c r="H1503" t="str">
        <f t="shared" si="8597"/>
        <v/>
      </c>
      <c r="I1503" t="str">
        <f t="shared" si="8597"/>
        <v/>
      </c>
      <c r="J1503">
        <f t="shared" si="8597"/>
        <v>39</v>
      </c>
      <c r="K1503">
        <f t="shared" si="8597"/>
        <v>39</v>
      </c>
      <c r="L1503">
        <f t="shared" si="8597"/>
        <v>39</v>
      </c>
      <c r="M1503">
        <f t="shared" si="8597"/>
        <v>39</v>
      </c>
      <c r="N1503">
        <f t="shared" si="8597"/>
        <v>39</v>
      </c>
      <c r="O1503">
        <f t="shared" si="8597"/>
        <v>39</v>
      </c>
      <c r="P1503">
        <f t="shared" si="8597"/>
        <v>39</v>
      </c>
      <c r="Q1503" s="37">
        <f t="shared" ref="Q1503:T1503" si="8598">IF(ROWS(Q$1465:Q1503)/100&lt;=Q$1463,Q1502+1%,"")</f>
        <v>0.39000000000000018</v>
      </c>
      <c r="R1503" s="37" t="str">
        <f t="shared" si="8598"/>
        <v/>
      </c>
      <c r="S1503" s="37">
        <f t="shared" si="8598"/>
        <v>0.39000000000000018</v>
      </c>
      <c r="T1503" s="37" t="str">
        <f t="shared" si="8598"/>
        <v/>
      </c>
      <c r="U1503" t="str">
        <f t="shared" si="8373"/>
        <v/>
      </c>
      <c r="V1503" s="37" t="str">
        <f t="shared" ref="V1503:W1503" si="8599">IF(ROWS(V$1465:V1503)/100&lt;=V$1463,V1502+1%,"")</f>
        <v/>
      </c>
      <c r="W1503" s="37" t="str">
        <f t="shared" si="8599"/>
        <v/>
      </c>
      <c r="X1503">
        <f t="shared" si="8375"/>
        <v>48</v>
      </c>
      <c r="Y1503" s="37" t="str">
        <f t="shared" si="8376"/>
        <v/>
      </c>
      <c r="Z1503">
        <f t="shared" ref="Z1503:AA1503" si="8600">IF(ROWS(Z$1465:Z1503)&lt;=Z$1463,Z1502+1,"")</f>
        <v>39</v>
      </c>
      <c r="AA1503">
        <f t="shared" si="8600"/>
        <v>39</v>
      </c>
      <c r="AB1503" s="37">
        <f t="shared" ref="AB1503:AG1503" si="8601">IF(ROWS(AB$1465:AB1503)/100&lt;=AB$1463,AB1502+1%,"")</f>
        <v>0.39000000000000018</v>
      </c>
      <c r="AC1503" s="37">
        <f t="shared" si="8601"/>
        <v>0.39000000000000018</v>
      </c>
      <c r="AD1503" s="37">
        <f t="shared" si="8601"/>
        <v>0.39000000000000018</v>
      </c>
      <c r="AE1503" s="37">
        <f t="shared" si="8601"/>
        <v>0.39000000000000018</v>
      </c>
      <c r="AF1503" s="37">
        <f t="shared" si="8601"/>
        <v>0.39000000000000018</v>
      </c>
      <c r="AG1503" s="37">
        <f t="shared" si="8601"/>
        <v>0.39000000000000018</v>
      </c>
      <c r="AH1503">
        <f t="shared" si="8379"/>
        <v>39</v>
      </c>
      <c r="AI1503" s="37">
        <f t="shared" ref="AI1503:AJ1503" si="8602">IF(ROWS(AI$1465:AI1503)/100&lt;=AI$1463,AI1502+1,"")</f>
        <v>38.01</v>
      </c>
      <c r="AJ1503" s="37">
        <f t="shared" si="8602"/>
        <v>38.01</v>
      </c>
    </row>
    <row r="1504" spans="2:36" ht="12.75">
      <c r="B1504">
        <f t="shared" ref="B1504:P1504" si="8603">IF(ROWS(B$1465:B1504)&lt;=B$1463,B1503+1,"")</f>
        <v>40</v>
      </c>
      <c r="C1504" t="str">
        <f t="shared" si="8603"/>
        <v/>
      </c>
      <c r="D1504" t="str">
        <f t="shared" si="8603"/>
        <v/>
      </c>
      <c r="E1504" t="str">
        <f t="shared" si="8603"/>
        <v/>
      </c>
      <c r="F1504" t="str">
        <f t="shared" si="8603"/>
        <v/>
      </c>
      <c r="G1504" t="str">
        <f t="shared" si="8603"/>
        <v/>
      </c>
      <c r="H1504" t="str">
        <f t="shared" si="8603"/>
        <v/>
      </c>
      <c r="I1504" t="str">
        <f t="shared" si="8603"/>
        <v/>
      </c>
      <c r="J1504">
        <f t="shared" si="8603"/>
        <v>40</v>
      </c>
      <c r="K1504">
        <f t="shared" si="8603"/>
        <v>40</v>
      </c>
      <c r="L1504">
        <f t="shared" si="8603"/>
        <v>40</v>
      </c>
      <c r="M1504">
        <f t="shared" si="8603"/>
        <v>40</v>
      </c>
      <c r="N1504">
        <f t="shared" si="8603"/>
        <v>40</v>
      </c>
      <c r="O1504">
        <f t="shared" si="8603"/>
        <v>40</v>
      </c>
      <c r="P1504">
        <f t="shared" si="8603"/>
        <v>40</v>
      </c>
      <c r="Q1504" s="37">
        <f t="shared" ref="Q1504:T1504" si="8604">IF(ROWS(Q$1465:Q1504)/100&lt;=Q$1463,Q1503+1%,"")</f>
        <v>0.40000000000000019</v>
      </c>
      <c r="R1504" s="37" t="str">
        <f t="shared" si="8604"/>
        <v/>
      </c>
      <c r="S1504" s="37">
        <f t="shared" si="8604"/>
        <v>0.40000000000000019</v>
      </c>
      <c r="T1504" s="37" t="str">
        <f t="shared" si="8604"/>
        <v/>
      </c>
      <c r="U1504" t="str">
        <f t="shared" si="8373"/>
        <v/>
      </c>
      <c r="V1504" s="37" t="str">
        <f t="shared" ref="V1504:W1504" si="8605">IF(ROWS(V$1465:V1504)/100&lt;=V$1463,V1503+1%,"")</f>
        <v/>
      </c>
      <c r="W1504" s="37" t="str">
        <f t="shared" si="8605"/>
        <v/>
      </c>
      <c r="X1504">
        <f t="shared" si="8375"/>
        <v>49</v>
      </c>
      <c r="Y1504" s="37" t="str">
        <f t="shared" si="8376"/>
        <v/>
      </c>
      <c r="Z1504">
        <f t="shared" ref="Z1504:AA1504" si="8606">IF(ROWS(Z$1465:Z1504)&lt;=Z$1463,Z1503+1,"")</f>
        <v>40</v>
      </c>
      <c r="AA1504">
        <f t="shared" si="8606"/>
        <v>40</v>
      </c>
      <c r="AB1504" s="37">
        <f t="shared" ref="AB1504:AG1504" si="8607">IF(ROWS(AB$1465:AB1504)/100&lt;=AB$1463,AB1503+1%,"")</f>
        <v>0.40000000000000019</v>
      </c>
      <c r="AC1504" s="37">
        <f t="shared" si="8607"/>
        <v>0.40000000000000019</v>
      </c>
      <c r="AD1504" s="37">
        <f t="shared" si="8607"/>
        <v>0.40000000000000019</v>
      </c>
      <c r="AE1504" s="37">
        <f t="shared" si="8607"/>
        <v>0.40000000000000019</v>
      </c>
      <c r="AF1504" s="37">
        <f t="shared" si="8607"/>
        <v>0.40000000000000019</v>
      </c>
      <c r="AG1504" s="37">
        <f t="shared" si="8607"/>
        <v>0.40000000000000019</v>
      </c>
      <c r="AH1504">
        <f t="shared" si="8379"/>
        <v>40</v>
      </c>
      <c r="AI1504" s="37">
        <f t="shared" ref="AI1504:AJ1504" si="8608">IF(ROWS(AI$1465:AI1504)/100&lt;=AI$1463,AI1503+1,"")</f>
        <v>39.01</v>
      </c>
      <c r="AJ1504" s="37">
        <f t="shared" si="8608"/>
        <v>39.01</v>
      </c>
    </row>
    <row r="1505" spans="2:36" ht="12.75">
      <c r="B1505">
        <f t="shared" ref="B1505:P1505" si="8609">IF(ROWS(B$1465:B1505)&lt;=B$1463,B1504+1,"")</f>
        <v>41</v>
      </c>
      <c r="C1505" t="str">
        <f t="shared" si="8609"/>
        <v/>
      </c>
      <c r="D1505" t="str">
        <f t="shared" si="8609"/>
        <v/>
      </c>
      <c r="E1505" t="str">
        <f t="shared" si="8609"/>
        <v/>
      </c>
      <c r="F1505" t="str">
        <f t="shared" si="8609"/>
        <v/>
      </c>
      <c r="G1505" t="str">
        <f t="shared" si="8609"/>
        <v/>
      </c>
      <c r="H1505" t="str">
        <f t="shared" si="8609"/>
        <v/>
      </c>
      <c r="I1505" t="str">
        <f t="shared" si="8609"/>
        <v/>
      </c>
      <c r="J1505" t="str">
        <f t="shared" si="8609"/>
        <v/>
      </c>
      <c r="K1505" t="str">
        <f t="shared" si="8609"/>
        <v/>
      </c>
      <c r="L1505">
        <f t="shared" si="8609"/>
        <v>41</v>
      </c>
      <c r="M1505">
        <f t="shared" si="8609"/>
        <v>41</v>
      </c>
      <c r="N1505">
        <f t="shared" si="8609"/>
        <v>41</v>
      </c>
      <c r="O1505">
        <f t="shared" si="8609"/>
        <v>41</v>
      </c>
      <c r="P1505">
        <f t="shared" si="8609"/>
        <v>41</v>
      </c>
      <c r="Q1505" s="37">
        <f t="shared" ref="Q1505:T1505" si="8610">IF(ROWS(Q$1465:Q1505)/100&lt;=Q$1463,Q1504+1%,"")</f>
        <v>0.4100000000000002</v>
      </c>
      <c r="R1505" s="37" t="str">
        <f t="shared" si="8610"/>
        <v/>
      </c>
      <c r="S1505" s="37">
        <f t="shared" si="8610"/>
        <v>0.4100000000000002</v>
      </c>
      <c r="T1505" s="37" t="str">
        <f t="shared" si="8610"/>
        <v/>
      </c>
      <c r="U1505" t="str">
        <f t="shared" si="8373"/>
        <v/>
      </c>
      <c r="V1505" s="37" t="str">
        <f t="shared" ref="V1505:W1505" si="8611">IF(ROWS(V$1465:V1505)/100&lt;=V$1463,V1504+1%,"")</f>
        <v/>
      </c>
      <c r="W1505" s="37" t="str">
        <f t="shared" si="8611"/>
        <v/>
      </c>
      <c r="X1505">
        <f t="shared" si="8375"/>
        <v>50</v>
      </c>
      <c r="Y1505" s="37" t="str">
        <f t="shared" si="8376"/>
        <v/>
      </c>
      <c r="Z1505">
        <f t="shared" ref="Z1505:AA1505" si="8612">IF(ROWS(Z$1465:Z1505)&lt;=Z$1463,Z1504+1,"")</f>
        <v>41</v>
      </c>
      <c r="AA1505">
        <f t="shared" si="8612"/>
        <v>41</v>
      </c>
      <c r="AB1505" s="37">
        <f t="shared" ref="AB1505:AG1505" si="8613">IF(ROWS(AB$1465:AB1505)/100&lt;=AB$1463,AB1504+1%,"")</f>
        <v>0.4100000000000002</v>
      </c>
      <c r="AC1505" s="37">
        <f t="shared" si="8613"/>
        <v>0.4100000000000002</v>
      </c>
      <c r="AD1505" s="37">
        <f t="shared" si="8613"/>
        <v>0.4100000000000002</v>
      </c>
      <c r="AE1505" s="37">
        <f t="shared" si="8613"/>
        <v>0.4100000000000002</v>
      </c>
      <c r="AF1505" s="37">
        <f t="shared" si="8613"/>
        <v>0.4100000000000002</v>
      </c>
      <c r="AG1505" s="37">
        <f t="shared" si="8613"/>
        <v>0.4100000000000002</v>
      </c>
      <c r="AH1505">
        <f t="shared" si="8379"/>
        <v>41</v>
      </c>
      <c r="AI1505" s="37">
        <f t="shared" ref="AI1505:AJ1505" si="8614">IF(ROWS(AI$1465:AI1505)/100&lt;=AI$1463,AI1504+1,"")</f>
        <v>40.01</v>
      </c>
      <c r="AJ1505" s="37">
        <f t="shared" si="8614"/>
        <v>40.01</v>
      </c>
    </row>
    <row r="1506" spans="2:36" ht="12.75">
      <c r="B1506">
        <f t="shared" ref="B1506:P1506" si="8615">IF(ROWS(B$1465:B1506)&lt;=B$1463,B1505+1,"")</f>
        <v>42</v>
      </c>
      <c r="C1506" t="str">
        <f t="shared" si="8615"/>
        <v/>
      </c>
      <c r="D1506" t="str">
        <f t="shared" si="8615"/>
        <v/>
      </c>
      <c r="E1506" t="str">
        <f t="shared" si="8615"/>
        <v/>
      </c>
      <c r="F1506" t="str">
        <f t="shared" si="8615"/>
        <v/>
      </c>
      <c r="G1506" t="str">
        <f t="shared" si="8615"/>
        <v/>
      </c>
      <c r="H1506" t="str">
        <f t="shared" si="8615"/>
        <v/>
      </c>
      <c r="I1506" t="str">
        <f t="shared" si="8615"/>
        <v/>
      </c>
      <c r="J1506" t="str">
        <f t="shared" si="8615"/>
        <v/>
      </c>
      <c r="K1506" t="str">
        <f t="shared" si="8615"/>
        <v/>
      </c>
      <c r="L1506">
        <f t="shared" si="8615"/>
        <v>42</v>
      </c>
      <c r="M1506">
        <f t="shared" si="8615"/>
        <v>42</v>
      </c>
      <c r="N1506">
        <f t="shared" si="8615"/>
        <v>42</v>
      </c>
      <c r="O1506">
        <f t="shared" si="8615"/>
        <v>42</v>
      </c>
      <c r="P1506">
        <f t="shared" si="8615"/>
        <v>42</v>
      </c>
      <c r="Q1506" s="37">
        <f t="shared" ref="Q1506:T1506" si="8616">IF(ROWS(Q$1465:Q1506)/100&lt;=Q$1463,Q1505+1%,"")</f>
        <v>0.42000000000000021</v>
      </c>
      <c r="R1506" s="37" t="str">
        <f t="shared" si="8616"/>
        <v/>
      </c>
      <c r="S1506" s="37">
        <f t="shared" si="8616"/>
        <v>0.42000000000000021</v>
      </c>
      <c r="T1506" s="37" t="str">
        <f t="shared" si="8616"/>
        <v/>
      </c>
      <c r="U1506" t="str">
        <f t="shared" si="8373"/>
        <v/>
      </c>
      <c r="V1506" s="37" t="str">
        <f t="shared" ref="V1506:W1506" si="8617">IF(ROWS(V$1465:V1506)/100&lt;=V$1463,V1505+1%,"")</f>
        <v/>
      </c>
      <c r="W1506" s="37" t="str">
        <f t="shared" si="8617"/>
        <v/>
      </c>
      <c r="X1506">
        <f t="shared" si="8375"/>
        <v>51</v>
      </c>
      <c r="Y1506" s="37" t="str">
        <f t="shared" si="8376"/>
        <v/>
      </c>
      <c r="Z1506">
        <f t="shared" ref="Z1506:AA1506" si="8618">IF(ROWS(Z$1465:Z1506)&lt;=Z$1463,Z1505+1,"")</f>
        <v>42</v>
      </c>
      <c r="AA1506">
        <f t="shared" si="8618"/>
        <v>42</v>
      </c>
      <c r="AB1506" s="37">
        <f t="shared" ref="AB1506:AG1506" si="8619">IF(ROWS(AB$1465:AB1506)/100&lt;=AB$1463,AB1505+1%,"")</f>
        <v>0.42000000000000021</v>
      </c>
      <c r="AC1506" s="37">
        <f t="shared" si="8619"/>
        <v>0.42000000000000021</v>
      </c>
      <c r="AD1506" s="37">
        <f t="shared" si="8619"/>
        <v>0.42000000000000021</v>
      </c>
      <c r="AE1506" s="37">
        <f t="shared" si="8619"/>
        <v>0.42000000000000021</v>
      </c>
      <c r="AF1506" s="37">
        <f t="shared" si="8619"/>
        <v>0.42000000000000021</v>
      </c>
      <c r="AG1506" s="37">
        <f t="shared" si="8619"/>
        <v>0.42000000000000021</v>
      </c>
      <c r="AH1506">
        <f t="shared" si="8379"/>
        <v>42</v>
      </c>
      <c r="AI1506" s="37">
        <f t="shared" ref="AI1506:AJ1506" si="8620">IF(ROWS(AI$1465:AI1506)/100&lt;=AI$1463,AI1505+1,"")</f>
        <v>41.01</v>
      </c>
      <c r="AJ1506" s="37">
        <f t="shared" si="8620"/>
        <v>41.01</v>
      </c>
    </row>
    <row r="1507" spans="2:36" ht="12.75">
      <c r="B1507">
        <f t="shared" ref="B1507:P1507" si="8621">IF(ROWS(B$1465:B1507)&lt;=B$1463,B1506+1,"")</f>
        <v>43</v>
      </c>
      <c r="C1507" t="str">
        <f t="shared" si="8621"/>
        <v/>
      </c>
      <c r="D1507" t="str">
        <f t="shared" si="8621"/>
        <v/>
      </c>
      <c r="E1507" t="str">
        <f t="shared" si="8621"/>
        <v/>
      </c>
      <c r="F1507" t="str">
        <f t="shared" si="8621"/>
        <v/>
      </c>
      <c r="G1507" t="str">
        <f t="shared" si="8621"/>
        <v/>
      </c>
      <c r="H1507" t="str">
        <f t="shared" si="8621"/>
        <v/>
      </c>
      <c r="I1507" t="str">
        <f t="shared" si="8621"/>
        <v/>
      </c>
      <c r="J1507" t="str">
        <f t="shared" si="8621"/>
        <v/>
      </c>
      <c r="K1507" t="str">
        <f t="shared" si="8621"/>
        <v/>
      </c>
      <c r="L1507">
        <f t="shared" si="8621"/>
        <v>43</v>
      </c>
      <c r="M1507">
        <f t="shared" si="8621"/>
        <v>43</v>
      </c>
      <c r="N1507">
        <f t="shared" si="8621"/>
        <v>43</v>
      </c>
      <c r="O1507">
        <f t="shared" si="8621"/>
        <v>43</v>
      </c>
      <c r="P1507">
        <f t="shared" si="8621"/>
        <v>43</v>
      </c>
      <c r="Q1507" s="37">
        <f t="shared" ref="Q1507:T1507" si="8622">IF(ROWS(Q$1465:Q1507)/100&lt;=Q$1463,Q1506+1%,"")</f>
        <v>0.43000000000000022</v>
      </c>
      <c r="R1507" s="37" t="str">
        <f t="shared" si="8622"/>
        <v/>
      </c>
      <c r="S1507" s="37">
        <f t="shared" si="8622"/>
        <v>0.43000000000000022</v>
      </c>
      <c r="T1507" s="37" t="str">
        <f t="shared" si="8622"/>
        <v/>
      </c>
      <c r="U1507" t="str">
        <f t="shared" si="8373"/>
        <v/>
      </c>
      <c r="V1507" s="37" t="str">
        <f t="shared" ref="V1507:W1507" si="8623">IF(ROWS(V$1465:V1507)/100&lt;=V$1463,V1506+1%,"")</f>
        <v/>
      </c>
      <c r="W1507" s="37" t="str">
        <f t="shared" si="8623"/>
        <v/>
      </c>
      <c r="X1507">
        <f t="shared" si="8375"/>
        <v>52</v>
      </c>
      <c r="Y1507" s="37" t="str">
        <f t="shared" si="8376"/>
        <v/>
      </c>
      <c r="Z1507">
        <f t="shared" ref="Z1507:AA1507" si="8624">IF(ROWS(Z$1465:Z1507)&lt;=Z$1463,Z1506+1,"")</f>
        <v>43</v>
      </c>
      <c r="AA1507">
        <f t="shared" si="8624"/>
        <v>43</v>
      </c>
      <c r="AB1507" s="37">
        <f t="shared" ref="AB1507:AG1507" si="8625">IF(ROWS(AB$1465:AB1507)/100&lt;=AB$1463,AB1506+1%,"")</f>
        <v>0.43000000000000022</v>
      </c>
      <c r="AC1507" s="37">
        <f t="shared" si="8625"/>
        <v>0.43000000000000022</v>
      </c>
      <c r="AD1507" s="37">
        <f t="shared" si="8625"/>
        <v>0.43000000000000022</v>
      </c>
      <c r="AE1507" s="37">
        <f t="shared" si="8625"/>
        <v>0.43000000000000022</v>
      </c>
      <c r="AF1507" s="37">
        <f t="shared" si="8625"/>
        <v>0.43000000000000022</v>
      </c>
      <c r="AG1507" s="37">
        <f t="shared" si="8625"/>
        <v>0.43000000000000022</v>
      </c>
      <c r="AH1507">
        <f t="shared" si="8379"/>
        <v>43</v>
      </c>
      <c r="AI1507" s="37">
        <f t="shared" ref="AI1507:AJ1507" si="8626">IF(ROWS(AI$1465:AI1507)/100&lt;=AI$1463,AI1506+1,"")</f>
        <v>42.01</v>
      </c>
      <c r="AJ1507" s="37">
        <f t="shared" si="8626"/>
        <v>42.01</v>
      </c>
    </row>
    <row r="1508" spans="2:36" ht="12.75">
      <c r="B1508">
        <f t="shared" ref="B1508:P1508" si="8627">IF(ROWS(B$1465:B1508)&lt;=B$1463,B1507+1,"")</f>
        <v>44</v>
      </c>
      <c r="C1508" t="str">
        <f t="shared" si="8627"/>
        <v/>
      </c>
      <c r="D1508" t="str">
        <f t="shared" si="8627"/>
        <v/>
      </c>
      <c r="E1508" t="str">
        <f t="shared" si="8627"/>
        <v/>
      </c>
      <c r="F1508" t="str">
        <f t="shared" si="8627"/>
        <v/>
      </c>
      <c r="G1508" t="str">
        <f t="shared" si="8627"/>
        <v/>
      </c>
      <c r="H1508" t="str">
        <f t="shared" si="8627"/>
        <v/>
      </c>
      <c r="I1508" t="str">
        <f t="shared" si="8627"/>
        <v/>
      </c>
      <c r="J1508" t="str">
        <f t="shared" si="8627"/>
        <v/>
      </c>
      <c r="K1508" t="str">
        <f t="shared" si="8627"/>
        <v/>
      </c>
      <c r="L1508">
        <f t="shared" si="8627"/>
        <v>44</v>
      </c>
      <c r="M1508">
        <f t="shared" si="8627"/>
        <v>44</v>
      </c>
      <c r="N1508">
        <f t="shared" si="8627"/>
        <v>44</v>
      </c>
      <c r="O1508">
        <f t="shared" si="8627"/>
        <v>44</v>
      </c>
      <c r="P1508">
        <f t="shared" si="8627"/>
        <v>44</v>
      </c>
      <c r="Q1508" s="37">
        <f t="shared" ref="Q1508:T1508" si="8628">IF(ROWS(Q$1465:Q1508)/100&lt;=Q$1463,Q1507+1%,"")</f>
        <v>0.44000000000000022</v>
      </c>
      <c r="R1508" s="37" t="str">
        <f t="shared" si="8628"/>
        <v/>
      </c>
      <c r="S1508" s="37">
        <f t="shared" si="8628"/>
        <v>0.44000000000000022</v>
      </c>
      <c r="T1508" s="37" t="str">
        <f t="shared" si="8628"/>
        <v/>
      </c>
      <c r="U1508" t="str">
        <f t="shared" si="8373"/>
        <v/>
      </c>
      <c r="V1508" s="37" t="str">
        <f t="shared" ref="V1508:W1508" si="8629">IF(ROWS(V$1465:V1508)/100&lt;=V$1463,V1507+1%,"")</f>
        <v/>
      </c>
      <c r="W1508" s="37" t="str">
        <f t="shared" si="8629"/>
        <v/>
      </c>
      <c r="X1508">
        <f t="shared" si="8375"/>
        <v>53</v>
      </c>
      <c r="Y1508" s="37" t="str">
        <f t="shared" si="8376"/>
        <v/>
      </c>
      <c r="Z1508">
        <f t="shared" ref="Z1508:AA1508" si="8630">IF(ROWS(Z$1465:Z1508)&lt;=Z$1463,Z1507+1,"")</f>
        <v>44</v>
      </c>
      <c r="AA1508">
        <f t="shared" si="8630"/>
        <v>44</v>
      </c>
      <c r="AB1508" s="37">
        <f t="shared" ref="AB1508:AG1508" si="8631">IF(ROWS(AB$1465:AB1508)/100&lt;=AB$1463,AB1507+1%,"")</f>
        <v>0.44000000000000022</v>
      </c>
      <c r="AC1508" s="37">
        <f t="shared" si="8631"/>
        <v>0.44000000000000022</v>
      </c>
      <c r="AD1508" s="37">
        <f t="shared" si="8631"/>
        <v>0.44000000000000022</v>
      </c>
      <c r="AE1508" s="37">
        <f t="shared" si="8631"/>
        <v>0.44000000000000022</v>
      </c>
      <c r="AF1508" s="37">
        <f t="shared" si="8631"/>
        <v>0.44000000000000022</v>
      </c>
      <c r="AG1508" s="37">
        <f t="shared" si="8631"/>
        <v>0.44000000000000022</v>
      </c>
      <c r="AH1508">
        <f t="shared" si="8379"/>
        <v>44</v>
      </c>
      <c r="AI1508" s="37">
        <f t="shared" ref="AI1508:AJ1508" si="8632">IF(ROWS(AI$1465:AI1508)/100&lt;=AI$1463,AI1507+1,"")</f>
        <v>43.01</v>
      </c>
      <c r="AJ1508" s="37">
        <f t="shared" si="8632"/>
        <v>43.01</v>
      </c>
    </row>
    <row r="1509" spans="2:36" ht="12.75">
      <c r="B1509">
        <f t="shared" ref="B1509:P1509" si="8633">IF(ROWS(B$1465:B1509)&lt;=B$1463,B1508+1,"")</f>
        <v>45</v>
      </c>
      <c r="C1509" t="str">
        <f t="shared" si="8633"/>
        <v/>
      </c>
      <c r="D1509" t="str">
        <f t="shared" si="8633"/>
        <v/>
      </c>
      <c r="E1509" t="str">
        <f t="shared" si="8633"/>
        <v/>
      </c>
      <c r="F1509" t="str">
        <f t="shared" si="8633"/>
        <v/>
      </c>
      <c r="G1509" t="str">
        <f t="shared" si="8633"/>
        <v/>
      </c>
      <c r="H1509" t="str">
        <f t="shared" si="8633"/>
        <v/>
      </c>
      <c r="I1509" t="str">
        <f t="shared" si="8633"/>
        <v/>
      </c>
      <c r="J1509" t="str">
        <f t="shared" si="8633"/>
        <v/>
      </c>
      <c r="K1509" t="str">
        <f t="shared" si="8633"/>
        <v/>
      </c>
      <c r="L1509">
        <f t="shared" si="8633"/>
        <v>45</v>
      </c>
      <c r="M1509">
        <f t="shared" si="8633"/>
        <v>45</v>
      </c>
      <c r="N1509">
        <f t="shared" si="8633"/>
        <v>45</v>
      </c>
      <c r="O1509">
        <f t="shared" si="8633"/>
        <v>45</v>
      </c>
      <c r="P1509">
        <f t="shared" si="8633"/>
        <v>45</v>
      </c>
      <c r="Q1509" s="37">
        <f t="shared" ref="Q1509:T1509" si="8634">IF(ROWS(Q$1465:Q1509)/100&lt;=Q$1463,Q1508+1%,"")</f>
        <v>0.45000000000000023</v>
      </c>
      <c r="R1509" s="37" t="str">
        <f t="shared" si="8634"/>
        <v/>
      </c>
      <c r="S1509" s="37">
        <f t="shared" si="8634"/>
        <v>0.45000000000000023</v>
      </c>
      <c r="T1509" s="37" t="str">
        <f t="shared" si="8634"/>
        <v/>
      </c>
      <c r="U1509" t="str">
        <f t="shared" si="8373"/>
        <v/>
      </c>
      <c r="V1509" s="37" t="str">
        <f t="shared" ref="V1509:W1509" si="8635">IF(ROWS(V$1465:V1509)/100&lt;=V$1463,V1508+1%,"")</f>
        <v/>
      </c>
      <c r="W1509" s="37" t="str">
        <f t="shared" si="8635"/>
        <v/>
      </c>
      <c r="X1509">
        <f t="shared" si="8375"/>
        <v>54</v>
      </c>
      <c r="Y1509" s="37" t="str">
        <f t="shared" si="8376"/>
        <v/>
      </c>
      <c r="Z1509">
        <f t="shared" ref="Z1509:AA1509" si="8636">IF(ROWS(Z$1465:Z1509)&lt;=Z$1463,Z1508+1,"")</f>
        <v>45</v>
      </c>
      <c r="AA1509">
        <f t="shared" si="8636"/>
        <v>45</v>
      </c>
      <c r="AB1509" s="37">
        <f t="shared" ref="AB1509:AG1509" si="8637">IF(ROWS(AB$1465:AB1509)/100&lt;=AB$1463,AB1508+1%,"")</f>
        <v>0.45000000000000023</v>
      </c>
      <c r="AC1509" s="37">
        <f t="shared" si="8637"/>
        <v>0.45000000000000023</v>
      </c>
      <c r="AD1509" s="37">
        <f t="shared" si="8637"/>
        <v>0.45000000000000023</v>
      </c>
      <c r="AE1509" s="37">
        <f t="shared" si="8637"/>
        <v>0.45000000000000023</v>
      </c>
      <c r="AF1509" s="37">
        <f t="shared" si="8637"/>
        <v>0.45000000000000023</v>
      </c>
      <c r="AG1509" s="37">
        <f t="shared" si="8637"/>
        <v>0.45000000000000023</v>
      </c>
      <c r="AH1509">
        <f t="shared" si="8379"/>
        <v>45</v>
      </c>
      <c r="AI1509" s="37">
        <f t="shared" ref="AI1509:AJ1509" si="8638">IF(ROWS(AI$1465:AI1509)/100&lt;=AI$1463,AI1508+1,"")</f>
        <v>44.01</v>
      </c>
      <c r="AJ1509" s="37">
        <f t="shared" si="8638"/>
        <v>44.01</v>
      </c>
    </row>
    <row r="1510" spans="2:36" ht="12.75">
      <c r="B1510">
        <f t="shared" ref="B1510:P1510" si="8639">IF(ROWS(B$1465:B1510)&lt;=B$1463,B1509+1,"")</f>
        <v>46</v>
      </c>
      <c r="C1510" t="str">
        <f t="shared" si="8639"/>
        <v/>
      </c>
      <c r="D1510" t="str">
        <f t="shared" si="8639"/>
        <v/>
      </c>
      <c r="E1510" t="str">
        <f t="shared" si="8639"/>
        <v/>
      </c>
      <c r="F1510" t="str">
        <f t="shared" si="8639"/>
        <v/>
      </c>
      <c r="G1510" t="str">
        <f t="shared" si="8639"/>
        <v/>
      </c>
      <c r="H1510" t="str">
        <f t="shared" si="8639"/>
        <v/>
      </c>
      <c r="I1510" t="str">
        <f t="shared" si="8639"/>
        <v/>
      </c>
      <c r="J1510" t="str">
        <f t="shared" si="8639"/>
        <v/>
      </c>
      <c r="K1510" t="str">
        <f t="shared" si="8639"/>
        <v/>
      </c>
      <c r="L1510">
        <f t="shared" si="8639"/>
        <v>46</v>
      </c>
      <c r="M1510">
        <f t="shared" si="8639"/>
        <v>46</v>
      </c>
      <c r="N1510">
        <f t="shared" si="8639"/>
        <v>46</v>
      </c>
      <c r="O1510">
        <f t="shared" si="8639"/>
        <v>46</v>
      </c>
      <c r="P1510">
        <f t="shared" si="8639"/>
        <v>46</v>
      </c>
      <c r="Q1510" s="37">
        <f t="shared" ref="Q1510:T1510" si="8640">IF(ROWS(Q$1465:Q1510)/100&lt;=Q$1463,Q1509+1%,"")</f>
        <v>0.46000000000000024</v>
      </c>
      <c r="R1510" s="37" t="str">
        <f t="shared" si="8640"/>
        <v/>
      </c>
      <c r="S1510" s="37">
        <f t="shared" si="8640"/>
        <v>0.46000000000000024</v>
      </c>
      <c r="T1510" s="37" t="str">
        <f t="shared" si="8640"/>
        <v/>
      </c>
      <c r="U1510" t="str">
        <f t="shared" si="8373"/>
        <v/>
      </c>
      <c r="V1510" s="37" t="str">
        <f t="shared" ref="V1510:W1510" si="8641">IF(ROWS(V$1465:V1510)/100&lt;=V$1463,V1509+1%,"")</f>
        <v/>
      </c>
      <c r="W1510" s="37" t="str">
        <f t="shared" si="8641"/>
        <v/>
      </c>
      <c r="X1510">
        <f t="shared" si="8375"/>
        <v>55</v>
      </c>
      <c r="Y1510" s="37" t="str">
        <f t="shared" si="8376"/>
        <v/>
      </c>
      <c r="Z1510">
        <f t="shared" ref="Z1510:AA1510" si="8642">IF(ROWS(Z$1465:Z1510)&lt;=Z$1463,Z1509+1,"")</f>
        <v>46</v>
      </c>
      <c r="AA1510">
        <f t="shared" si="8642"/>
        <v>46</v>
      </c>
      <c r="AB1510" s="37">
        <f t="shared" ref="AB1510:AG1510" si="8643">IF(ROWS(AB$1465:AB1510)/100&lt;=AB$1463,AB1509+1%,"")</f>
        <v>0.46000000000000024</v>
      </c>
      <c r="AC1510" s="37">
        <f t="shared" si="8643"/>
        <v>0.46000000000000024</v>
      </c>
      <c r="AD1510" s="37">
        <f t="shared" si="8643"/>
        <v>0.46000000000000024</v>
      </c>
      <c r="AE1510" s="37">
        <f t="shared" si="8643"/>
        <v>0.46000000000000024</v>
      </c>
      <c r="AF1510" s="37">
        <f t="shared" si="8643"/>
        <v>0.46000000000000024</v>
      </c>
      <c r="AG1510" s="37">
        <f t="shared" si="8643"/>
        <v>0.46000000000000024</v>
      </c>
      <c r="AH1510">
        <f t="shared" si="8379"/>
        <v>46</v>
      </c>
      <c r="AI1510" s="37">
        <f t="shared" ref="AI1510:AJ1510" si="8644">IF(ROWS(AI$1465:AI1510)/100&lt;=AI$1463,AI1509+1,"")</f>
        <v>45.01</v>
      </c>
      <c r="AJ1510" s="37">
        <f t="shared" si="8644"/>
        <v>45.01</v>
      </c>
    </row>
    <row r="1511" spans="2:36" ht="12.75">
      <c r="B1511">
        <f t="shared" ref="B1511:P1511" si="8645">IF(ROWS(B$1465:B1511)&lt;=B$1463,B1510+1,"")</f>
        <v>47</v>
      </c>
      <c r="C1511" t="str">
        <f t="shared" si="8645"/>
        <v/>
      </c>
      <c r="D1511" t="str">
        <f t="shared" si="8645"/>
        <v/>
      </c>
      <c r="E1511" t="str">
        <f t="shared" si="8645"/>
        <v/>
      </c>
      <c r="F1511" t="str">
        <f t="shared" si="8645"/>
        <v/>
      </c>
      <c r="G1511" t="str">
        <f t="shared" si="8645"/>
        <v/>
      </c>
      <c r="H1511" t="str">
        <f t="shared" si="8645"/>
        <v/>
      </c>
      <c r="I1511" t="str">
        <f t="shared" si="8645"/>
        <v/>
      </c>
      <c r="J1511" t="str">
        <f t="shared" si="8645"/>
        <v/>
      </c>
      <c r="K1511" t="str">
        <f t="shared" si="8645"/>
        <v/>
      </c>
      <c r="L1511">
        <f t="shared" si="8645"/>
        <v>47</v>
      </c>
      <c r="M1511">
        <f t="shared" si="8645"/>
        <v>47</v>
      </c>
      <c r="N1511">
        <f t="shared" si="8645"/>
        <v>47</v>
      </c>
      <c r="O1511">
        <f t="shared" si="8645"/>
        <v>47</v>
      </c>
      <c r="P1511">
        <f t="shared" si="8645"/>
        <v>47</v>
      </c>
      <c r="Q1511" s="37">
        <f t="shared" ref="Q1511:T1511" si="8646">IF(ROWS(Q$1465:Q1511)/100&lt;=Q$1463,Q1510+1%,"")</f>
        <v>0.47000000000000025</v>
      </c>
      <c r="R1511" s="37" t="str">
        <f t="shared" si="8646"/>
        <v/>
      </c>
      <c r="S1511" s="37">
        <f t="shared" si="8646"/>
        <v>0.47000000000000025</v>
      </c>
      <c r="T1511" s="37" t="str">
        <f t="shared" si="8646"/>
        <v/>
      </c>
      <c r="U1511" t="str">
        <f t="shared" si="8373"/>
        <v/>
      </c>
      <c r="V1511" s="37" t="str">
        <f t="shared" ref="V1511:W1511" si="8647">IF(ROWS(V$1465:V1511)/100&lt;=V$1463,V1510+1%,"")</f>
        <v/>
      </c>
      <c r="W1511" s="37" t="str">
        <f t="shared" si="8647"/>
        <v/>
      </c>
      <c r="X1511">
        <f t="shared" si="8375"/>
        <v>56</v>
      </c>
      <c r="Y1511" s="37" t="str">
        <f t="shared" si="8376"/>
        <v/>
      </c>
      <c r="Z1511">
        <f t="shared" ref="Z1511:AA1511" si="8648">IF(ROWS(Z$1465:Z1511)&lt;=Z$1463,Z1510+1,"")</f>
        <v>47</v>
      </c>
      <c r="AA1511">
        <f t="shared" si="8648"/>
        <v>47</v>
      </c>
      <c r="AB1511" s="37">
        <f t="shared" ref="AB1511:AG1511" si="8649">IF(ROWS(AB$1465:AB1511)/100&lt;=AB$1463,AB1510+1%,"")</f>
        <v>0.47000000000000025</v>
      </c>
      <c r="AC1511" s="37">
        <f t="shared" si="8649"/>
        <v>0.47000000000000025</v>
      </c>
      <c r="AD1511" s="37">
        <f t="shared" si="8649"/>
        <v>0.47000000000000025</v>
      </c>
      <c r="AE1511" s="37">
        <f t="shared" si="8649"/>
        <v>0.47000000000000025</v>
      </c>
      <c r="AF1511" s="37">
        <f t="shared" si="8649"/>
        <v>0.47000000000000025</v>
      </c>
      <c r="AG1511" s="37">
        <f t="shared" si="8649"/>
        <v>0.47000000000000025</v>
      </c>
      <c r="AH1511">
        <f t="shared" si="8379"/>
        <v>47</v>
      </c>
      <c r="AI1511" s="37">
        <f t="shared" ref="AI1511:AJ1511" si="8650">IF(ROWS(AI$1465:AI1511)/100&lt;=AI$1463,AI1510+1,"")</f>
        <v>46.01</v>
      </c>
      <c r="AJ1511" s="37">
        <f t="shared" si="8650"/>
        <v>46.01</v>
      </c>
    </row>
    <row r="1512" spans="2:36" ht="12.75">
      <c r="B1512">
        <f t="shared" ref="B1512:P1512" si="8651">IF(ROWS(B$1465:B1512)&lt;=B$1463,B1511+1,"")</f>
        <v>48</v>
      </c>
      <c r="C1512" t="str">
        <f t="shared" si="8651"/>
        <v/>
      </c>
      <c r="D1512" t="str">
        <f t="shared" si="8651"/>
        <v/>
      </c>
      <c r="E1512" t="str">
        <f t="shared" si="8651"/>
        <v/>
      </c>
      <c r="F1512" t="str">
        <f t="shared" si="8651"/>
        <v/>
      </c>
      <c r="G1512" t="str">
        <f t="shared" si="8651"/>
        <v/>
      </c>
      <c r="H1512" t="str">
        <f t="shared" si="8651"/>
        <v/>
      </c>
      <c r="I1512" t="str">
        <f t="shared" si="8651"/>
        <v/>
      </c>
      <c r="J1512" t="str">
        <f t="shared" si="8651"/>
        <v/>
      </c>
      <c r="K1512" t="str">
        <f t="shared" si="8651"/>
        <v/>
      </c>
      <c r="L1512">
        <f t="shared" si="8651"/>
        <v>48</v>
      </c>
      <c r="M1512">
        <f t="shared" si="8651"/>
        <v>48</v>
      </c>
      <c r="N1512">
        <f t="shared" si="8651"/>
        <v>48</v>
      </c>
      <c r="O1512">
        <f t="shared" si="8651"/>
        <v>48</v>
      </c>
      <c r="P1512">
        <f t="shared" si="8651"/>
        <v>48</v>
      </c>
      <c r="Q1512" s="37">
        <f t="shared" ref="Q1512:T1512" si="8652">IF(ROWS(Q$1465:Q1512)/100&lt;=Q$1463,Q1511+1%,"")</f>
        <v>0.48000000000000026</v>
      </c>
      <c r="R1512" s="37" t="str">
        <f t="shared" si="8652"/>
        <v/>
      </c>
      <c r="S1512" s="37">
        <f t="shared" si="8652"/>
        <v>0.48000000000000026</v>
      </c>
      <c r="T1512" s="37" t="str">
        <f t="shared" si="8652"/>
        <v/>
      </c>
      <c r="U1512" t="str">
        <f t="shared" si="8373"/>
        <v/>
      </c>
      <c r="V1512" s="37" t="str">
        <f t="shared" ref="V1512:W1512" si="8653">IF(ROWS(V$1465:V1512)/100&lt;=V$1463,V1511+1%,"")</f>
        <v/>
      </c>
      <c r="W1512" s="37" t="str">
        <f t="shared" si="8653"/>
        <v/>
      </c>
      <c r="X1512">
        <f t="shared" si="8375"/>
        <v>57</v>
      </c>
      <c r="Y1512" s="37" t="str">
        <f t="shared" si="8376"/>
        <v/>
      </c>
      <c r="Z1512">
        <f t="shared" ref="Z1512:AA1512" si="8654">IF(ROWS(Z$1465:Z1512)&lt;=Z$1463,Z1511+1,"")</f>
        <v>48</v>
      </c>
      <c r="AA1512">
        <f t="shared" si="8654"/>
        <v>48</v>
      </c>
      <c r="AB1512" s="37">
        <f t="shared" ref="AB1512:AG1512" si="8655">IF(ROWS(AB$1465:AB1512)/100&lt;=AB$1463,AB1511+1%,"")</f>
        <v>0.48000000000000026</v>
      </c>
      <c r="AC1512" s="37">
        <f t="shared" si="8655"/>
        <v>0.48000000000000026</v>
      </c>
      <c r="AD1512" s="37">
        <f t="shared" si="8655"/>
        <v>0.48000000000000026</v>
      </c>
      <c r="AE1512" s="37">
        <f t="shared" si="8655"/>
        <v>0.48000000000000026</v>
      </c>
      <c r="AF1512" s="37">
        <f t="shared" si="8655"/>
        <v>0.48000000000000026</v>
      </c>
      <c r="AG1512" s="37">
        <f t="shared" si="8655"/>
        <v>0.48000000000000026</v>
      </c>
      <c r="AH1512">
        <f t="shared" si="8379"/>
        <v>48</v>
      </c>
      <c r="AI1512" s="37">
        <f t="shared" ref="AI1512:AJ1512" si="8656">IF(ROWS(AI$1465:AI1512)/100&lt;=AI$1463,AI1511+1,"")</f>
        <v>47.01</v>
      </c>
      <c r="AJ1512" s="37">
        <f t="shared" si="8656"/>
        <v>47.01</v>
      </c>
    </row>
    <row r="1513" spans="2:36" ht="12.75">
      <c r="B1513">
        <f t="shared" ref="B1513:P1513" si="8657">IF(ROWS(B$1465:B1513)&lt;=B$1463,B1512+1,"")</f>
        <v>49</v>
      </c>
      <c r="C1513" t="str">
        <f t="shared" si="8657"/>
        <v/>
      </c>
      <c r="D1513" t="str">
        <f t="shared" si="8657"/>
        <v/>
      </c>
      <c r="E1513" t="str">
        <f t="shared" si="8657"/>
        <v/>
      </c>
      <c r="F1513" t="str">
        <f t="shared" si="8657"/>
        <v/>
      </c>
      <c r="G1513" t="str">
        <f t="shared" si="8657"/>
        <v/>
      </c>
      <c r="H1513" t="str">
        <f t="shared" si="8657"/>
        <v/>
      </c>
      <c r="I1513" t="str">
        <f t="shared" si="8657"/>
        <v/>
      </c>
      <c r="J1513" t="str">
        <f t="shared" si="8657"/>
        <v/>
      </c>
      <c r="K1513" t="str">
        <f t="shared" si="8657"/>
        <v/>
      </c>
      <c r="L1513">
        <f t="shared" si="8657"/>
        <v>49</v>
      </c>
      <c r="M1513">
        <f t="shared" si="8657"/>
        <v>49</v>
      </c>
      <c r="N1513">
        <f t="shared" si="8657"/>
        <v>49</v>
      </c>
      <c r="O1513">
        <f t="shared" si="8657"/>
        <v>49</v>
      </c>
      <c r="P1513">
        <f t="shared" si="8657"/>
        <v>49</v>
      </c>
      <c r="Q1513" s="37">
        <f t="shared" ref="Q1513:T1513" si="8658">IF(ROWS(Q$1465:Q1513)/100&lt;=Q$1463,Q1512+1%,"")</f>
        <v>0.49000000000000027</v>
      </c>
      <c r="R1513" s="37" t="str">
        <f t="shared" si="8658"/>
        <v/>
      </c>
      <c r="S1513" s="37">
        <f t="shared" si="8658"/>
        <v>0.49000000000000027</v>
      </c>
      <c r="T1513" s="37" t="str">
        <f t="shared" si="8658"/>
        <v/>
      </c>
      <c r="U1513" t="str">
        <f t="shared" si="8373"/>
        <v/>
      </c>
      <c r="V1513" s="37" t="str">
        <f t="shared" ref="V1513:W1513" si="8659">IF(ROWS(V$1465:V1513)/100&lt;=V$1463,V1512+1%,"")</f>
        <v/>
      </c>
      <c r="W1513" s="37" t="str">
        <f t="shared" si="8659"/>
        <v/>
      </c>
      <c r="X1513">
        <f t="shared" si="8375"/>
        <v>58</v>
      </c>
      <c r="Y1513" s="37" t="str">
        <f t="shared" si="8376"/>
        <v/>
      </c>
      <c r="Z1513">
        <f t="shared" ref="Z1513:AA1513" si="8660">IF(ROWS(Z$1465:Z1513)&lt;=Z$1463,Z1512+1,"")</f>
        <v>49</v>
      </c>
      <c r="AA1513">
        <f t="shared" si="8660"/>
        <v>49</v>
      </c>
      <c r="AB1513" s="37">
        <f t="shared" ref="AB1513:AG1513" si="8661">IF(ROWS(AB$1465:AB1513)/100&lt;=AB$1463,AB1512+1%,"")</f>
        <v>0.49000000000000027</v>
      </c>
      <c r="AC1513" s="37">
        <f t="shared" si="8661"/>
        <v>0.49000000000000027</v>
      </c>
      <c r="AD1513" s="37">
        <f t="shared" si="8661"/>
        <v>0.49000000000000027</v>
      </c>
      <c r="AE1513" s="37">
        <f t="shared" si="8661"/>
        <v>0.49000000000000027</v>
      </c>
      <c r="AF1513" s="37">
        <f t="shared" si="8661"/>
        <v>0.49000000000000027</v>
      </c>
      <c r="AG1513" s="37">
        <f t="shared" si="8661"/>
        <v>0.49000000000000027</v>
      </c>
      <c r="AH1513">
        <f t="shared" si="8379"/>
        <v>49</v>
      </c>
      <c r="AI1513" s="37">
        <f t="shared" ref="AI1513:AJ1513" si="8662">IF(ROWS(AI$1465:AI1513)/100&lt;=AI$1463,AI1512+1,"")</f>
        <v>48.01</v>
      </c>
      <c r="AJ1513" s="37">
        <f t="shared" si="8662"/>
        <v>48.01</v>
      </c>
    </row>
    <row r="1514" spans="2:36" ht="12.75">
      <c r="B1514">
        <f t="shared" ref="B1514:P1514" si="8663">IF(ROWS(B$1465:B1514)&lt;=B$1463,B1513+1,"")</f>
        <v>50</v>
      </c>
      <c r="C1514" t="str">
        <f t="shared" si="8663"/>
        <v/>
      </c>
      <c r="D1514" t="str">
        <f t="shared" si="8663"/>
        <v/>
      </c>
      <c r="E1514" t="str">
        <f t="shared" si="8663"/>
        <v/>
      </c>
      <c r="F1514" t="str">
        <f t="shared" si="8663"/>
        <v/>
      </c>
      <c r="G1514" t="str">
        <f t="shared" si="8663"/>
        <v/>
      </c>
      <c r="H1514" t="str">
        <f t="shared" si="8663"/>
        <v/>
      </c>
      <c r="I1514" t="str">
        <f t="shared" si="8663"/>
        <v/>
      </c>
      <c r="J1514" t="str">
        <f t="shared" si="8663"/>
        <v/>
      </c>
      <c r="K1514" t="str">
        <f t="shared" si="8663"/>
        <v/>
      </c>
      <c r="L1514">
        <f t="shared" si="8663"/>
        <v>50</v>
      </c>
      <c r="M1514">
        <f t="shared" si="8663"/>
        <v>50</v>
      </c>
      <c r="N1514">
        <f t="shared" si="8663"/>
        <v>50</v>
      </c>
      <c r="O1514">
        <f t="shared" si="8663"/>
        <v>50</v>
      </c>
      <c r="P1514">
        <f t="shared" si="8663"/>
        <v>50</v>
      </c>
      <c r="Q1514" s="37">
        <f t="shared" ref="Q1514:T1514" si="8664">IF(ROWS(Q$1465:Q1514)/100&lt;=Q$1463,Q1513+1%,"")</f>
        <v>0.50000000000000022</v>
      </c>
      <c r="R1514" s="37" t="str">
        <f t="shared" si="8664"/>
        <v/>
      </c>
      <c r="S1514" s="37">
        <f t="shared" si="8664"/>
        <v>0.50000000000000022</v>
      </c>
      <c r="T1514" s="37" t="str">
        <f t="shared" si="8664"/>
        <v/>
      </c>
      <c r="U1514" t="str">
        <f t="shared" si="8373"/>
        <v/>
      </c>
      <c r="V1514" s="37" t="str">
        <f t="shared" ref="V1514:W1514" si="8665">IF(ROWS(V$1465:V1514)/100&lt;=V$1463,V1513+1%,"")</f>
        <v/>
      </c>
      <c r="W1514" s="37" t="str">
        <f t="shared" si="8665"/>
        <v/>
      </c>
      <c r="X1514">
        <f t="shared" si="8375"/>
        <v>59</v>
      </c>
      <c r="Y1514" s="37" t="str">
        <f t="shared" si="8376"/>
        <v/>
      </c>
      <c r="Z1514">
        <f t="shared" ref="Z1514:AA1514" si="8666">IF(ROWS(Z$1465:Z1514)&lt;=Z$1463,Z1513+1,"")</f>
        <v>50</v>
      </c>
      <c r="AA1514">
        <f t="shared" si="8666"/>
        <v>50</v>
      </c>
      <c r="AB1514" s="37">
        <f t="shared" ref="AB1514:AG1514" si="8667">IF(ROWS(AB$1465:AB1514)/100&lt;=AB$1463,AB1513+1%,"")</f>
        <v>0.50000000000000022</v>
      </c>
      <c r="AC1514" s="37">
        <f t="shared" si="8667"/>
        <v>0.50000000000000022</v>
      </c>
      <c r="AD1514" s="37">
        <f t="shared" si="8667"/>
        <v>0.50000000000000022</v>
      </c>
      <c r="AE1514" s="37">
        <f t="shared" si="8667"/>
        <v>0.50000000000000022</v>
      </c>
      <c r="AF1514" s="37">
        <f t="shared" si="8667"/>
        <v>0.50000000000000022</v>
      </c>
      <c r="AG1514" s="37">
        <f t="shared" si="8667"/>
        <v>0.50000000000000022</v>
      </c>
      <c r="AH1514">
        <f t="shared" si="8379"/>
        <v>50</v>
      </c>
      <c r="AI1514" s="37">
        <f t="shared" ref="AI1514:AJ1514" si="8668">IF(ROWS(AI$1465:AI1514)/100&lt;=AI$1463,AI1513+1,"")</f>
        <v>49.01</v>
      </c>
      <c r="AJ1514" s="37">
        <f t="shared" si="8668"/>
        <v>49.01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171</vt:i4>
      </vt:variant>
    </vt:vector>
  </HeadingPairs>
  <TitlesOfParts>
    <vt:vector size="185" baseType="lpstr">
      <vt:lpstr>Setup</vt:lpstr>
      <vt:lpstr>Gear</vt:lpstr>
      <vt:lpstr>Set Spells</vt:lpstr>
      <vt:lpstr>Physical Gear</vt:lpstr>
      <vt:lpstr>Magic Gear</vt:lpstr>
      <vt:lpstr>Cure Gear</vt:lpstr>
      <vt:lpstr>Data</vt:lpstr>
      <vt:lpstr>Weaponskill</vt:lpstr>
      <vt:lpstr>Melee</vt:lpstr>
      <vt:lpstr>Gear Lists</vt:lpstr>
      <vt:lpstr>Spell Lists</vt:lpstr>
      <vt:lpstr>Other Lists</vt:lpstr>
      <vt:lpstr>Stats</vt:lpstr>
      <vt:lpstr>AugTables</vt:lpstr>
      <vt:lpstr>AM1Table</vt:lpstr>
      <vt:lpstr>Ammo</vt:lpstr>
      <vt:lpstr>AmmoList</vt:lpstr>
      <vt:lpstr>AtmaHeader</vt:lpstr>
      <vt:lpstr>AtmaList</vt:lpstr>
      <vt:lpstr>Atmas</vt:lpstr>
      <vt:lpstr>AugmentHeader</vt:lpstr>
      <vt:lpstr>AugmentList</vt:lpstr>
      <vt:lpstr>Augments</vt:lpstr>
      <vt:lpstr>AvgHitsPerHand1Set1</vt:lpstr>
      <vt:lpstr>AvgHitsPerHand1Set2</vt:lpstr>
      <vt:lpstr>AvgHitsPerHand2Set1</vt:lpstr>
      <vt:lpstr>AvgHitsPerHand2Set2</vt:lpstr>
      <vt:lpstr>AvgHitsPerRound1</vt:lpstr>
      <vt:lpstr>AvgHitsPerRound2</vt:lpstr>
      <vt:lpstr>AvgRoundsSet1</vt:lpstr>
      <vt:lpstr>AvgRoundsSet2</vt:lpstr>
      <vt:lpstr>Back</vt:lpstr>
      <vt:lpstr>BackList</vt:lpstr>
      <vt:lpstr>Body</vt:lpstr>
      <vt:lpstr>BodyList</vt:lpstr>
      <vt:lpstr>Boosts</vt:lpstr>
      <vt:lpstr>Club</vt:lpstr>
      <vt:lpstr>ClubList</vt:lpstr>
      <vt:lpstr>ClubWeaponskills</vt:lpstr>
      <vt:lpstr>DefDown</vt:lpstr>
      <vt:lpstr>DefDownList</vt:lpstr>
      <vt:lpstr>Earring</vt:lpstr>
      <vt:lpstr>EarringList</vt:lpstr>
      <vt:lpstr>Favor</vt:lpstr>
      <vt:lpstr>FavorHeader</vt:lpstr>
      <vt:lpstr>FavorList</vt:lpstr>
      <vt:lpstr>Feet</vt:lpstr>
      <vt:lpstr>FeetList</vt:lpstr>
      <vt:lpstr>Food</vt:lpstr>
      <vt:lpstr>FoodHeader</vt:lpstr>
      <vt:lpstr>FoodList</vt:lpstr>
      <vt:lpstr>GradeRates</vt:lpstr>
      <vt:lpstr>Grades</vt:lpstr>
      <vt:lpstr>Hands</vt:lpstr>
      <vt:lpstr>HandsList</vt:lpstr>
      <vt:lpstr>Hastes</vt:lpstr>
      <vt:lpstr>Head</vt:lpstr>
      <vt:lpstr>HeadList</vt:lpstr>
      <vt:lpstr>Ionis</vt:lpstr>
      <vt:lpstr>Legs</vt:lpstr>
      <vt:lpstr>LegsList</vt:lpstr>
      <vt:lpstr>Main1HSlots</vt:lpstr>
      <vt:lpstr>MasterListColumns</vt:lpstr>
      <vt:lpstr>MasterSpellList</vt:lpstr>
      <vt:lpstr>MobHeader</vt:lpstr>
      <vt:lpstr>MobNames</vt:lpstr>
      <vt:lpstr>Mobs</vt:lpstr>
      <vt:lpstr>Neck</vt:lpstr>
      <vt:lpstr>NeckList</vt:lpstr>
      <vt:lpstr>PlayerStats</vt:lpstr>
      <vt:lpstr>Races</vt:lpstr>
      <vt:lpstr>Ranged</vt:lpstr>
      <vt:lpstr>RangedList</vt:lpstr>
      <vt:lpstr>RateTiers</vt:lpstr>
      <vt:lpstr>Ring</vt:lpstr>
      <vt:lpstr>RingList</vt:lpstr>
      <vt:lpstr>RollHeader</vt:lpstr>
      <vt:lpstr>RollList</vt:lpstr>
      <vt:lpstr>Rolls</vt:lpstr>
      <vt:lpstr>Set1AM3</vt:lpstr>
      <vt:lpstr>Set1AM32</vt:lpstr>
      <vt:lpstr>Set1AM33</vt:lpstr>
      <vt:lpstr>Set1ConserveTP</vt:lpstr>
      <vt:lpstr>Set1CRatio</vt:lpstr>
      <vt:lpstr>Set1CritDmg</vt:lpstr>
      <vt:lpstr>Set1CritMain</vt:lpstr>
      <vt:lpstr>Set1CritOff</vt:lpstr>
      <vt:lpstr>Set1DA</vt:lpstr>
      <vt:lpstr>Set1Fotia</vt:lpstr>
      <vt:lpstr>Set1FTP</vt:lpstr>
      <vt:lpstr>Set1MainDmg</vt:lpstr>
      <vt:lpstr>Set1MeleeTP</vt:lpstr>
      <vt:lpstr>Set1MinTP</vt:lpstr>
      <vt:lpstr>Set1OffDmg</vt:lpstr>
      <vt:lpstr>Set1OverTP</vt:lpstr>
      <vt:lpstr>Set1QA</vt:lpstr>
      <vt:lpstr>Set1Regain</vt:lpstr>
      <vt:lpstr>Set1SaveTP</vt:lpstr>
      <vt:lpstr>Set1TA</vt:lpstr>
      <vt:lpstr>Set1TPBonus</vt:lpstr>
      <vt:lpstr>Set1WSDex</vt:lpstr>
      <vt:lpstr>Set1WSDmg</vt:lpstr>
      <vt:lpstr>Set1WSHitRate</vt:lpstr>
      <vt:lpstr>Set1WSInt</vt:lpstr>
      <vt:lpstr>Set1WSMnd</vt:lpstr>
      <vt:lpstr>Set1WSStoreTP</vt:lpstr>
      <vt:lpstr>Set1WSStr</vt:lpstr>
      <vt:lpstr>Set1WSTP</vt:lpstr>
      <vt:lpstr>Set1WSVit</vt:lpstr>
      <vt:lpstr>Set2AM3</vt:lpstr>
      <vt:lpstr>Set2AM32</vt:lpstr>
      <vt:lpstr>Set2AM33</vt:lpstr>
      <vt:lpstr>Set2ConserveTP</vt:lpstr>
      <vt:lpstr>Set2CRatio</vt:lpstr>
      <vt:lpstr>Set2CritDmg</vt:lpstr>
      <vt:lpstr>Set2CritMain</vt:lpstr>
      <vt:lpstr>Set2CritOff</vt:lpstr>
      <vt:lpstr>Set2DA</vt:lpstr>
      <vt:lpstr>Set2Fotia</vt:lpstr>
      <vt:lpstr>Set2FTP</vt:lpstr>
      <vt:lpstr>Set2MainDmg</vt:lpstr>
      <vt:lpstr>Set2MeleeTP</vt:lpstr>
      <vt:lpstr>Set2MinTP</vt:lpstr>
      <vt:lpstr>Set2OffDmg</vt:lpstr>
      <vt:lpstr>Set2OverTP</vt:lpstr>
      <vt:lpstr>Set2QA</vt:lpstr>
      <vt:lpstr>Set2Regain</vt:lpstr>
      <vt:lpstr>Set2SaveTP</vt:lpstr>
      <vt:lpstr>Set2TA</vt:lpstr>
      <vt:lpstr>Set2TPBonus</vt:lpstr>
      <vt:lpstr>Set2WSDex</vt:lpstr>
      <vt:lpstr>Set2WSDmg</vt:lpstr>
      <vt:lpstr>Set2WSHitRate</vt:lpstr>
      <vt:lpstr>Set2WSInt</vt:lpstr>
      <vt:lpstr>Set2WSMnd</vt:lpstr>
      <vt:lpstr>Set2WSStoreTP</vt:lpstr>
      <vt:lpstr>Set2WSStr</vt:lpstr>
      <vt:lpstr>Set2WSTP</vt:lpstr>
      <vt:lpstr>Set2WSVit</vt:lpstr>
      <vt:lpstr>SetBonusLookup</vt:lpstr>
      <vt:lpstr>Shield</vt:lpstr>
      <vt:lpstr>ShieldList</vt:lpstr>
      <vt:lpstr>Skills</vt:lpstr>
      <vt:lpstr>Slots</vt:lpstr>
      <vt:lpstr>'Cure Gear'!Spell1A</vt:lpstr>
      <vt:lpstr>'Magic Gear'!Spell1A</vt:lpstr>
      <vt:lpstr>Spell1A</vt:lpstr>
      <vt:lpstr>'Cure Gear'!Spell1B</vt:lpstr>
      <vt:lpstr>'Magic Gear'!Spell1B</vt:lpstr>
      <vt:lpstr>Spell1B</vt:lpstr>
      <vt:lpstr>'Cure Gear'!Spell2A</vt:lpstr>
      <vt:lpstr>'Magic Gear'!Spell2A</vt:lpstr>
      <vt:lpstr>Spell2A</vt:lpstr>
      <vt:lpstr>'Cure Gear'!Spell2B</vt:lpstr>
      <vt:lpstr>'Magic Gear'!Spell2B</vt:lpstr>
      <vt:lpstr>Spell2B</vt:lpstr>
      <vt:lpstr>SpellList</vt:lpstr>
      <vt:lpstr>SpellsSet1</vt:lpstr>
      <vt:lpstr>SpellsSet2</vt:lpstr>
      <vt:lpstr>StatHeader</vt:lpstr>
      <vt:lpstr>Stats</vt:lpstr>
      <vt:lpstr>Sub1HSlots</vt:lpstr>
      <vt:lpstr>Subjobs</vt:lpstr>
      <vt:lpstr>Sword</vt:lpstr>
      <vt:lpstr>SwordList</vt:lpstr>
      <vt:lpstr>SwordWeaponskills</vt:lpstr>
      <vt:lpstr>Toggle</vt:lpstr>
      <vt:lpstr>TPSet1</vt:lpstr>
      <vt:lpstr>TPSet1Gear</vt:lpstr>
      <vt:lpstr>TPSet2</vt:lpstr>
      <vt:lpstr>TPSet2Gear</vt:lpstr>
      <vt:lpstr>TraitValueCols</vt:lpstr>
      <vt:lpstr>TraitValues</vt:lpstr>
      <vt:lpstr>Waist</vt:lpstr>
      <vt:lpstr>WaistList</vt:lpstr>
      <vt:lpstr>Weapon</vt:lpstr>
      <vt:lpstr>WeaponList</vt:lpstr>
      <vt:lpstr>WeaponMerits</vt:lpstr>
      <vt:lpstr>WeaponskillData</vt:lpstr>
      <vt:lpstr>WeaponskillDataCols</vt:lpstr>
      <vt:lpstr>Weaponskills</vt:lpstr>
      <vt:lpstr>WSSet1</vt:lpstr>
      <vt:lpstr>WSSet1Gear</vt:lpstr>
      <vt:lpstr>WSSet2</vt:lpstr>
      <vt:lpstr>WSSet2Gear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Crouch</dc:creator>
  <cp:lastModifiedBy>Thomas Crouch</cp:lastModifiedBy>
  <dcterms:created xsi:type="dcterms:W3CDTF">2017-02-10T21:58:57Z</dcterms:created>
  <dcterms:modified xsi:type="dcterms:W3CDTF">2017-02-10T21:58:58Z</dcterms:modified>
</cp:coreProperties>
</file>